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viper\Desktop\GitHub\0079-BA-BWB_7Pcnt_SIM\Libraries\Flight Dynamics Model\"/>
    </mc:Choice>
  </mc:AlternateContent>
  <bookViews>
    <workbookView xWindow="-120" yWindow="-120" windowWidth="38640" windowHeight="21390" activeTab="6"/>
  </bookViews>
  <sheets>
    <sheet name="VERSION" sheetId="25" r:id="rId1"/>
    <sheet name="Flight Summary" sheetId="13" state="hidden" r:id="rId2"/>
    <sheet name="FTV Config" sheetId="17" r:id="rId3"/>
    <sheet name="Flight Card Generator" sheetId="9" r:id="rId4"/>
    <sheet name="1. GEN4 FTC2022" sheetId="33" r:id="rId5"/>
    <sheet name="2. GEN4 FTC2022" sheetId="34" state="hidden" r:id="rId6"/>
    <sheet name="SIM Config" sheetId="27" r:id="rId7"/>
    <sheet name="Sim Summary" sheetId="31" r:id="rId8"/>
    <sheet name="A.GEN4 HILC2021" sheetId="28" r:id="rId9"/>
    <sheet name="Test Point Database" sheetId="5" r:id="rId10"/>
    <sheet name="BA Test Point Database" sheetId="24" state="hidden" r:id="rId11"/>
    <sheet name="Lists" sheetId="18" r:id="rId12"/>
  </sheets>
  <definedNames>
    <definedName name="_xlnm._FilterDatabase" localSheetId="2" hidden="1">'FTV Config'!$B$5:$S$8</definedName>
    <definedName name="_xlnm._FilterDatabase" localSheetId="6" hidden="1">'SIM Config'!$B$5:$L$15</definedName>
    <definedName name="Altitudes" localSheetId="4">Table11911[Altitudes]</definedName>
    <definedName name="Altitudes" localSheetId="5">Table11911[Altitudes]</definedName>
    <definedName name="Altitudes" localSheetId="8">Table11911[Altitudes]</definedName>
    <definedName name="Altitudes" localSheetId="10">Table11911[Altitudes]</definedName>
    <definedName name="Altitudes" localSheetId="6">Table11911[Altitudes]</definedName>
    <definedName name="Altitudes" localSheetId="7">Table11911[Altitudes]</definedName>
    <definedName name="Altitudes">Table11911[Altitudes]</definedName>
    <definedName name="author">VERSION!$D$13</definedName>
    <definedName name="BAtestPointDatabase" localSheetId="4">TP_BA_DB[]</definedName>
    <definedName name="BAtestPointDatabase" localSheetId="5">TP_BA_DB[]</definedName>
    <definedName name="BAtestPointDatabase" localSheetId="8">TP_BA_DB[]</definedName>
    <definedName name="BAtestPointDatabase" localSheetId="10">TP_BA_DB[]</definedName>
    <definedName name="BAtestPointDatabase" localSheetId="6">TP_BA_DB[]</definedName>
    <definedName name="BAtestPointDatabase" localSheetId="7">TP_BA_DB[]</definedName>
    <definedName name="BAtestPointDatabase">TP_BA_DB[]</definedName>
    <definedName name="Checkouts" localSheetId="4">Table1191115[Checkouts]</definedName>
    <definedName name="Checkouts" localSheetId="5">Table1191115[Checkouts]</definedName>
    <definedName name="Checkouts" localSheetId="8">Table1191115[Checkouts]</definedName>
    <definedName name="Checkouts" localSheetId="10">Table1191115[Checkouts]</definedName>
    <definedName name="Checkouts" localSheetId="6">Table1191115[Checkouts]</definedName>
    <definedName name="Checkouts" localSheetId="7">Table1191115[Checkouts]</definedName>
    <definedName name="Checkouts">Table1191115[Checkouts]</definedName>
    <definedName name="Config" localSheetId="4">Table7[GEN ID]</definedName>
    <definedName name="Config" localSheetId="5">Table7[GEN ID]</definedName>
    <definedName name="Config" localSheetId="8">Table7[GEN ID]</definedName>
    <definedName name="Config" localSheetId="10">Table7[GEN ID]</definedName>
    <definedName name="Config" localSheetId="6">Table724[SIM ID]</definedName>
    <definedName name="Config" localSheetId="7">Table7[GEN ID]</definedName>
    <definedName name="Config">Table7[GEN ID]</definedName>
    <definedName name="flightMatrix" localSheetId="4">'1. GEN4 FTC2022'!$B$5:$AI$60</definedName>
    <definedName name="flightMatrix1" localSheetId="5">'2. GEN4 FTC2022'!$B$5:$AG$60</definedName>
    <definedName name="flightMatrix1" localSheetId="8">'A.GEN4 HILC2021'!$B$5:$RH$60</definedName>
    <definedName name="flightMatrix1">#REF!</definedName>
    <definedName name="LandingTypes" localSheetId="4">Table111316[Landing types]</definedName>
    <definedName name="LandingTypes" localSheetId="5">Table111316[Landing types]</definedName>
    <definedName name="Location" localSheetId="4">Locations[]</definedName>
    <definedName name="Location" localSheetId="5">Locations[]</definedName>
    <definedName name="Location" localSheetId="8">Locations[]</definedName>
    <definedName name="Location" localSheetId="10">Locations[]</definedName>
    <definedName name="Location" localSheetId="6">Locations[]</definedName>
    <definedName name="Location" localSheetId="7">Locations[]</definedName>
    <definedName name="Location">Locations[]</definedName>
    <definedName name="Modes" localSheetId="4">Table11[Modes]</definedName>
    <definedName name="Modes" localSheetId="5">Table11[Modes]</definedName>
    <definedName name="Modes" localSheetId="8">Table11[Modes]</definedName>
    <definedName name="Modes" localSheetId="10">Table11[Modes]</definedName>
    <definedName name="Modes" localSheetId="6">Table11[Modes]</definedName>
    <definedName name="Modes" localSheetId="7">Table11[Modes]</definedName>
    <definedName name="Modes">Table11[Modes]</definedName>
    <definedName name="modified">VERSION!$O$7</definedName>
    <definedName name="modifiedBy">VERSION!$Q$7</definedName>
    <definedName name="_xlnm.Print_Area" localSheetId="4">'1. GEN4 FTC2022'!$B$1:$AL$102</definedName>
    <definedName name="_xlnm.Print_Area" localSheetId="5">'2. GEN4 FTC2022'!$B$1:$AJ$102</definedName>
    <definedName name="_xlnm.Print_Area" localSheetId="8">'A.GEN4 HILC2021'!$B$1:$RK$102</definedName>
    <definedName name="_xlnm.Print_Area" localSheetId="10">'BA Test Point Database'!$B$1:$M$172</definedName>
    <definedName name="_xlnm.Print_Area" localSheetId="3">'Flight Card Generator'!$B$7:$J$41,'Flight Card Generator'!$M$7:$U$41</definedName>
    <definedName name="_xlnm.Print_Area" localSheetId="1">'Flight Summary'!$A$1:$Z$50</definedName>
    <definedName name="_xlnm.Print_Area" localSheetId="2">'FTV Config'!$A$1:$U$24</definedName>
    <definedName name="_xlnm.Print_Area" localSheetId="11">Lists!$A$1:$AG$27</definedName>
    <definedName name="_xlnm.Print_Area" localSheetId="6">'SIM Config'!$A$1:$AZ$48</definedName>
    <definedName name="_xlnm.Print_Area" localSheetId="7">'Sim Summary'!$A$1:$Y$50</definedName>
    <definedName name="_xlnm.Print_Area" localSheetId="9">'Test Point Database'!$B$1:$N$97</definedName>
    <definedName name="_xlnm.Print_Area" localSheetId="0">VERSION!$A$1:$F$68</definedName>
    <definedName name="rev" localSheetId="0">VERSION!$K$7</definedName>
    <definedName name="revision">VERSION!$N$7</definedName>
    <definedName name="RiskProb" localSheetId="4">Probability[Probability and severity]</definedName>
    <definedName name="RiskProb" localSheetId="5">Probability[Probability and severity]</definedName>
    <definedName name="RiskProb" localSheetId="8">Probability[Probability and severity]</definedName>
    <definedName name="RiskProb" localSheetId="10">Probability[Probability and severity]</definedName>
    <definedName name="RiskProb" localSheetId="6">Probability[Probability and severity]</definedName>
    <definedName name="RiskProb" localSheetId="7">Probability[Probability and severity]</definedName>
    <definedName name="RiskProb">Probability[Probability and severity]</definedName>
    <definedName name="Speeds" localSheetId="4">Table119[Speeds]</definedName>
    <definedName name="Speeds" localSheetId="5">Table119[Speeds]</definedName>
    <definedName name="Speeds" localSheetId="8">Table119[Speeds]</definedName>
    <definedName name="Speeds" localSheetId="10">Table119[Speeds]</definedName>
    <definedName name="Speeds" localSheetId="6">Table119[Speeds]</definedName>
    <definedName name="Speeds" localSheetId="7">Table119[Speeds]</definedName>
    <definedName name="Speeds">Table119[Speeds]</definedName>
    <definedName name="TakeoffTime_s" localSheetId="5">Table1113[]</definedName>
    <definedName name="TakeoffTime_s">Table1113[]</definedName>
    <definedName name="TakeoffType" localSheetId="4">Table1113[Takeoff types]</definedName>
    <definedName name="TakeoffType" localSheetId="5">Table1113[Takeoff types]</definedName>
    <definedName name="TakeoffType" localSheetId="8">Table1113[Takeoff types]</definedName>
    <definedName name="TakeoffType" localSheetId="10">Table1113[Takeoff types]</definedName>
    <definedName name="TakeoffType" localSheetId="6">Table1113[Takeoff types]</definedName>
    <definedName name="TakeoffType" localSheetId="7">Table1113[Takeoff types]</definedName>
    <definedName name="TakeoffType">Table1113[Takeoff types]</definedName>
    <definedName name="testPointDatabase" localSheetId="4">TP_CFAR_DB[]</definedName>
    <definedName name="testPointDatabase" localSheetId="5">TP_CFAR_DB[]</definedName>
    <definedName name="testPointDatabase" localSheetId="6">TP_CFAR_DB[]</definedName>
    <definedName name="testPointDatabase" localSheetId="7">TP_CFAR_DB[]</definedName>
    <definedName name="testPointDatabase">TP_CFAR_DB[]</definedName>
    <definedName name="TO_Times_s" localSheetId="5">Table1113[]</definedName>
    <definedName name="TO_Times_s">Table1113[]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7" i="27" l="1"/>
  <c r="E28" i="27"/>
  <c r="E29" i="27"/>
  <c r="E30" i="27"/>
  <c r="E25" i="27"/>
  <c r="E26" i="27"/>
  <c r="E24" i="27" l="1"/>
  <c r="E23" i="27"/>
  <c r="E12" i="27"/>
  <c r="E13" i="27"/>
  <c r="E14" i="27"/>
  <c r="E17" i="27"/>
  <c r="E9" i="27"/>
  <c r="E10" i="27"/>
  <c r="E11" i="27"/>
  <c r="E6" i="27"/>
  <c r="E7" i="27"/>
  <c r="E8" i="27"/>
  <c r="W14" i="27"/>
  <c r="W15" i="27"/>
  <c r="W16" i="27"/>
  <c r="AD11" i="33"/>
  <c r="AD10" i="33"/>
  <c r="AD9" i="33"/>
  <c r="AC11" i="33"/>
  <c r="AC10" i="33"/>
  <c r="AC9" i="33"/>
  <c r="J8" i="17" l="1"/>
  <c r="J7" i="17"/>
  <c r="J6" i="17"/>
  <c r="AB11" i="33"/>
  <c r="AB10" i="33"/>
  <c r="AB9" i="33"/>
  <c r="AA11" i="33"/>
  <c r="AA10" i="33"/>
  <c r="AA9" i="33"/>
  <c r="AI324" i="33"/>
  <c r="D68" i="33"/>
  <c r="E68" i="33"/>
  <c r="F68" i="33"/>
  <c r="G68" i="33"/>
  <c r="D84" i="33"/>
  <c r="E84" i="33"/>
  <c r="F84" i="33"/>
  <c r="G84" i="33"/>
  <c r="D85" i="33"/>
  <c r="E85" i="33"/>
  <c r="F85" i="33"/>
  <c r="G85" i="33"/>
  <c r="D86" i="33"/>
  <c r="E86" i="33"/>
  <c r="F86" i="33"/>
  <c r="G86" i="33"/>
  <c r="D87" i="33"/>
  <c r="E87" i="33"/>
  <c r="F87" i="33"/>
  <c r="G87" i="33"/>
  <c r="D88" i="33"/>
  <c r="E88" i="33"/>
  <c r="F88" i="33"/>
  <c r="G88" i="33"/>
  <c r="D89" i="33"/>
  <c r="E89" i="33"/>
  <c r="F89" i="33"/>
  <c r="G89" i="33"/>
  <c r="D90" i="33"/>
  <c r="E90" i="33"/>
  <c r="F90" i="33"/>
  <c r="G90" i="33"/>
  <c r="D91" i="33"/>
  <c r="E91" i="33"/>
  <c r="F91" i="33"/>
  <c r="G91" i="33"/>
  <c r="D92" i="33"/>
  <c r="E92" i="33"/>
  <c r="F92" i="33"/>
  <c r="G92" i="33"/>
  <c r="D93" i="33"/>
  <c r="E93" i="33"/>
  <c r="F93" i="33"/>
  <c r="G93" i="33"/>
  <c r="D94" i="33"/>
  <c r="E94" i="33"/>
  <c r="F94" i="33"/>
  <c r="G94" i="33"/>
  <c r="D117" i="33"/>
  <c r="E117" i="33"/>
  <c r="F117" i="33"/>
  <c r="G117" i="33"/>
  <c r="I117" i="33"/>
  <c r="D118" i="33"/>
  <c r="E118" i="33"/>
  <c r="F118" i="33"/>
  <c r="G118" i="33"/>
  <c r="I118" i="33"/>
  <c r="D120" i="33"/>
  <c r="E120" i="33"/>
  <c r="F120" i="33"/>
  <c r="G120" i="33"/>
  <c r="I120" i="33"/>
  <c r="I121" i="33"/>
  <c r="I122" i="33"/>
  <c r="I123" i="33"/>
  <c r="I124" i="33"/>
  <c r="I125" i="33"/>
  <c r="I126" i="33"/>
  <c r="AD8" i="33" l="1"/>
  <c r="AC8" i="33"/>
  <c r="O324" i="33"/>
  <c r="N324" i="33"/>
  <c r="M324" i="33"/>
  <c r="Z11" i="33" l="1"/>
  <c r="Z10" i="33"/>
  <c r="Z9" i="33"/>
  <c r="Y11" i="33"/>
  <c r="Y10" i="33"/>
  <c r="Y9" i="33"/>
  <c r="X11" i="33"/>
  <c r="X10" i="33"/>
  <c r="X9" i="33"/>
  <c r="E22" i="27" l="1"/>
  <c r="E19" i="27"/>
  <c r="E20" i="27"/>
  <c r="E21" i="27"/>
  <c r="E18" i="27" l="1"/>
  <c r="E58" i="27" l="1"/>
  <c r="E59" i="27"/>
  <c r="E60" i="27"/>
  <c r="E61" i="27"/>
  <c r="E62" i="27"/>
  <c r="E63" i="27"/>
  <c r="E64" i="27"/>
  <c r="E65" i="27"/>
  <c r="E66" i="27"/>
  <c r="E67" i="27"/>
  <c r="E68" i="27"/>
  <c r="E69" i="27"/>
  <c r="E70" i="27"/>
  <c r="E71" i="27"/>
  <c r="E72" i="27"/>
  <c r="E73" i="27"/>
  <c r="E74" i="27"/>
  <c r="E75" i="27"/>
  <c r="E76" i="27"/>
  <c r="M2117" i="5" l="1"/>
  <c r="M2118" i="5"/>
  <c r="M2116" i="5"/>
  <c r="M2109" i="5"/>
  <c r="M2110" i="5"/>
  <c r="M2111" i="5"/>
  <c r="M2112" i="5"/>
  <c r="M2113" i="5"/>
  <c r="M2114" i="5"/>
  <c r="M2115" i="5"/>
  <c r="M2119" i="5"/>
  <c r="M2120" i="5"/>
  <c r="M2121" i="5"/>
  <c r="M2122" i="5"/>
  <c r="M2123" i="5"/>
  <c r="M2124" i="5"/>
  <c r="M2125" i="5"/>
  <c r="M2104" i="5"/>
  <c r="M2105" i="5"/>
  <c r="M2106" i="5"/>
  <c r="M2107" i="5"/>
  <c r="M2108" i="5"/>
  <c r="M2103" i="5"/>
  <c r="M9" i="33"/>
  <c r="N9" i="33"/>
  <c r="O9" i="33"/>
  <c r="M10" i="33"/>
  <c r="N10" i="33"/>
  <c r="O10" i="33"/>
  <c r="M11" i="33"/>
  <c r="N11" i="33"/>
  <c r="O11" i="33"/>
  <c r="M2083" i="5" l="1"/>
  <c r="M2084" i="5"/>
  <c r="M2085" i="5"/>
  <c r="W50" i="27" l="1"/>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7"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W29" i="27"/>
  <c r="W30" i="27"/>
  <c r="W31" i="27"/>
  <c r="W32" i="27"/>
  <c r="W33" i="27"/>
  <c r="W34" i="27"/>
  <c r="W28" i="27" l="1"/>
  <c r="W27" i="27"/>
  <c r="W21" i="27" l="1"/>
  <c r="W22" i="27"/>
  <c r="W23" i="27"/>
  <c r="W24" i="27"/>
  <c r="W25" i="27"/>
  <c r="W26" i="27"/>
  <c r="W20" i="27"/>
  <c r="W19" i="27"/>
  <c r="W12" i="27"/>
  <c r="W13" i="27"/>
  <c r="W17" i="27"/>
  <c r="W18" i="27"/>
  <c r="W11" i="27"/>
  <c r="W10" i="27"/>
  <c r="W9" i="27"/>
  <c r="W7" i="27"/>
  <c r="E148" i="28" l="1"/>
  <c r="F148" i="28"/>
  <c r="G148" i="28"/>
  <c r="E149" i="28"/>
  <c r="F149" i="28"/>
  <c r="G149" i="28"/>
  <c r="E150" i="28"/>
  <c r="F150" i="28"/>
  <c r="G150" i="28"/>
  <c r="E151" i="28"/>
  <c r="F151" i="28"/>
  <c r="G151" i="28"/>
  <c r="E152" i="28"/>
  <c r="F152" i="28"/>
  <c r="G152" i="28"/>
  <c r="E153" i="28"/>
  <c r="F153" i="28"/>
  <c r="G153" i="28"/>
  <c r="E154" i="28"/>
  <c r="F154" i="28"/>
  <c r="G154" i="28"/>
  <c r="E155" i="28"/>
  <c r="F155" i="28"/>
  <c r="G155" i="28"/>
  <c r="E156" i="28"/>
  <c r="F156" i="28"/>
  <c r="G156" i="28"/>
  <c r="E157" i="28"/>
  <c r="F157" i="28"/>
  <c r="G157" i="28"/>
  <c r="E158" i="28"/>
  <c r="F158" i="28"/>
  <c r="G158" i="28"/>
  <c r="E159" i="28"/>
  <c r="F159" i="28"/>
  <c r="G159" i="28"/>
  <c r="E160" i="28"/>
  <c r="F160" i="28"/>
  <c r="G160" i="28"/>
  <c r="E161" i="28"/>
  <c r="F161" i="28"/>
  <c r="G161" i="28"/>
  <c r="E162" i="28"/>
  <c r="F162" i="28"/>
  <c r="G162" i="28"/>
  <c r="E163" i="28"/>
  <c r="F163" i="28"/>
  <c r="G163" i="28"/>
  <c r="E164" i="28"/>
  <c r="F164" i="28"/>
  <c r="G164" i="28"/>
  <c r="E165" i="28"/>
  <c r="F165" i="28"/>
  <c r="G165" i="28"/>
  <c r="E166" i="28"/>
  <c r="F166" i="28"/>
  <c r="G166" i="28"/>
  <c r="E167" i="28"/>
  <c r="F167" i="28"/>
  <c r="G167" i="28"/>
  <c r="E168" i="28"/>
  <c r="F168" i="28"/>
  <c r="G168" i="28"/>
  <c r="E169" i="28"/>
  <c r="F169" i="28"/>
  <c r="G169" i="28"/>
  <c r="E170" i="28"/>
  <c r="F170" i="28"/>
  <c r="G170" i="28"/>
  <c r="E171" i="28"/>
  <c r="F171" i="28"/>
  <c r="G171" i="28"/>
  <c r="E172" i="28"/>
  <c r="F172" i="28"/>
  <c r="G172" i="28"/>
  <c r="E173" i="28"/>
  <c r="F173" i="28"/>
  <c r="G173" i="28"/>
  <c r="E174" i="28"/>
  <c r="F174" i="28"/>
  <c r="G174" i="28"/>
  <c r="E175" i="28"/>
  <c r="F175" i="28"/>
  <c r="G175" i="28"/>
  <c r="E176" i="28"/>
  <c r="F176" i="28"/>
  <c r="G176" i="28"/>
  <c r="E177" i="28"/>
  <c r="F177" i="28"/>
  <c r="G177" i="28"/>
  <c r="E178" i="28"/>
  <c r="F178" i="28"/>
  <c r="G178" i="28"/>
  <c r="E179" i="28"/>
  <c r="F179" i="28"/>
  <c r="G179" i="28"/>
  <c r="E180" i="28"/>
  <c r="F180" i="28"/>
  <c r="G180" i="28"/>
  <c r="E181" i="28"/>
  <c r="F181" i="28"/>
  <c r="G181" i="28"/>
  <c r="E182" i="28"/>
  <c r="F182" i="28"/>
  <c r="G182" i="28"/>
  <c r="E183" i="28"/>
  <c r="F183" i="28"/>
  <c r="G183" i="28"/>
  <c r="E184" i="28"/>
  <c r="F184" i="28"/>
  <c r="G184" i="28"/>
  <c r="E185" i="28"/>
  <c r="F185" i="28"/>
  <c r="G185" i="28"/>
  <c r="E186" i="28"/>
  <c r="F186" i="28"/>
  <c r="G186" i="28"/>
  <c r="E187" i="28"/>
  <c r="F187" i="28"/>
  <c r="G187" i="28"/>
  <c r="E188" i="28"/>
  <c r="F188" i="28"/>
  <c r="G188" i="28"/>
  <c r="E189" i="28"/>
  <c r="F189" i="28"/>
  <c r="G189" i="28"/>
  <c r="E190" i="28"/>
  <c r="F190" i="28"/>
  <c r="G190" i="28"/>
  <c r="E191" i="28"/>
  <c r="F191" i="28"/>
  <c r="G191" i="28"/>
  <c r="E192" i="28"/>
  <c r="F192" i="28"/>
  <c r="G192" i="28"/>
  <c r="E193" i="28"/>
  <c r="F193" i="28"/>
  <c r="G193" i="28"/>
  <c r="E194" i="28"/>
  <c r="F194" i="28"/>
  <c r="G194" i="28"/>
  <c r="E195" i="28"/>
  <c r="F195" i="28"/>
  <c r="G195" i="28"/>
  <c r="E196" i="28"/>
  <c r="F196" i="28"/>
  <c r="G196" i="28"/>
  <c r="E197" i="28"/>
  <c r="F197" i="28"/>
  <c r="G197" i="28"/>
  <c r="E198" i="28"/>
  <c r="F198" i="28"/>
  <c r="G198" i="28"/>
  <c r="E199" i="28"/>
  <c r="F199" i="28"/>
  <c r="G199" i="28"/>
  <c r="E200" i="28"/>
  <c r="F200" i="28"/>
  <c r="G200" i="28"/>
  <c r="E201" i="28"/>
  <c r="F201" i="28"/>
  <c r="G201" i="28"/>
  <c r="E202" i="28"/>
  <c r="F202" i="28"/>
  <c r="G202" i="28"/>
  <c r="E203" i="28"/>
  <c r="F203" i="28"/>
  <c r="G203" i="28"/>
  <c r="E204" i="28"/>
  <c r="F204" i="28"/>
  <c r="G204" i="28"/>
  <c r="E205" i="28"/>
  <c r="F205" i="28"/>
  <c r="G205" i="28"/>
  <c r="E206" i="28"/>
  <c r="F206" i="28"/>
  <c r="G206" i="28"/>
  <c r="E207" i="28"/>
  <c r="F207" i="28"/>
  <c r="G207" i="28"/>
  <c r="E208" i="28"/>
  <c r="F208" i="28"/>
  <c r="G208" i="28"/>
  <c r="E209" i="28"/>
  <c r="F209" i="28"/>
  <c r="G209" i="28"/>
  <c r="E210" i="28"/>
  <c r="F210" i="28"/>
  <c r="G210" i="28"/>
  <c r="E211" i="28"/>
  <c r="F211" i="28"/>
  <c r="G211" i="28"/>
  <c r="E212" i="28"/>
  <c r="F212" i="28"/>
  <c r="G212" i="28"/>
  <c r="E213" i="28"/>
  <c r="F213" i="28"/>
  <c r="G213" i="28"/>
  <c r="E214" i="28"/>
  <c r="F214" i="28"/>
  <c r="G214" i="28"/>
  <c r="E215" i="28"/>
  <c r="F215" i="28"/>
  <c r="G215" i="28"/>
  <c r="E216" i="28"/>
  <c r="F216" i="28"/>
  <c r="G216" i="28"/>
  <c r="E217" i="28"/>
  <c r="F217" i="28"/>
  <c r="G217" i="28"/>
  <c r="E218" i="28"/>
  <c r="F218" i="28"/>
  <c r="G218" i="28"/>
  <c r="E219" i="28"/>
  <c r="F219" i="28"/>
  <c r="G219" i="28"/>
  <c r="E220" i="28"/>
  <c r="F220" i="28"/>
  <c r="G220" i="28"/>
  <c r="E221" i="28"/>
  <c r="F221" i="28"/>
  <c r="G221" i="28"/>
  <c r="E222" i="28"/>
  <c r="F222" i="28"/>
  <c r="G222" i="28"/>
  <c r="E223" i="28"/>
  <c r="F223" i="28"/>
  <c r="G223" i="28"/>
  <c r="E224" i="28"/>
  <c r="F224" i="28"/>
  <c r="G224" i="28"/>
  <c r="E225" i="28"/>
  <c r="F225" i="28"/>
  <c r="G225" i="28"/>
  <c r="E226" i="28"/>
  <c r="F226" i="28"/>
  <c r="G226" i="28"/>
  <c r="E227" i="28"/>
  <c r="F227" i="28"/>
  <c r="G227" i="28"/>
  <c r="E228" i="28"/>
  <c r="F228" i="28"/>
  <c r="G228" i="28"/>
  <c r="E229" i="28"/>
  <c r="F229" i="28"/>
  <c r="G229" i="28"/>
  <c r="E230" i="28"/>
  <c r="F230" i="28"/>
  <c r="G230" i="28"/>
  <c r="E231" i="28"/>
  <c r="F231" i="28"/>
  <c r="G231" i="28"/>
  <c r="E232" i="28"/>
  <c r="F232" i="28"/>
  <c r="G232" i="28"/>
  <c r="E233" i="28"/>
  <c r="F233" i="28"/>
  <c r="G233" i="28"/>
  <c r="E234" i="28"/>
  <c r="F234" i="28"/>
  <c r="G234" i="28"/>
  <c r="E235" i="28"/>
  <c r="F235" i="28"/>
  <c r="G235" i="28"/>
  <c r="E236" i="28"/>
  <c r="F236" i="28"/>
  <c r="G236" i="28"/>
  <c r="E237" i="28"/>
  <c r="F237" i="28"/>
  <c r="G237" i="28"/>
  <c r="E238" i="28"/>
  <c r="F238" i="28"/>
  <c r="G238" i="28"/>
  <c r="E239" i="28"/>
  <c r="F239" i="28"/>
  <c r="G239" i="28"/>
  <c r="E240" i="28"/>
  <c r="F240" i="28"/>
  <c r="G240" i="28"/>
  <c r="E241" i="28"/>
  <c r="F241" i="28"/>
  <c r="G241" i="28"/>
  <c r="E242" i="28"/>
  <c r="F242" i="28"/>
  <c r="G242" i="28"/>
  <c r="E243" i="28"/>
  <c r="F243" i="28"/>
  <c r="G243" i="28"/>
  <c r="E244" i="28"/>
  <c r="F244" i="28"/>
  <c r="G244" i="28"/>
  <c r="E245" i="28"/>
  <c r="F245" i="28"/>
  <c r="G245" i="28"/>
  <c r="E246" i="28"/>
  <c r="F246" i="28"/>
  <c r="G246" i="28"/>
  <c r="E247" i="28"/>
  <c r="F247" i="28"/>
  <c r="G247" i="28"/>
  <c r="E248" i="28"/>
  <c r="F248" i="28"/>
  <c r="G248" i="28"/>
  <c r="E249" i="28"/>
  <c r="F249" i="28"/>
  <c r="G249" i="28"/>
  <c r="E250" i="28"/>
  <c r="F250" i="28"/>
  <c r="G250" i="28"/>
  <c r="E251" i="28"/>
  <c r="F251" i="28"/>
  <c r="G251" i="28"/>
  <c r="E252" i="28"/>
  <c r="F252" i="28"/>
  <c r="G252" i="28"/>
  <c r="E253" i="28"/>
  <c r="F253" i="28"/>
  <c r="G253" i="28"/>
  <c r="E254" i="28"/>
  <c r="F254" i="28"/>
  <c r="G254" i="28"/>
  <c r="E255" i="28"/>
  <c r="F255" i="28"/>
  <c r="G255" i="28"/>
  <c r="E256" i="28"/>
  <c r="F256" i="28"/>
  <c r="G256" i="28"/>
  <c r="E257" i="28"/>
  <c r="F257" i="28"/>
  <c r="G257" i="28"/>
  <c r="E258" i="28"/>
  <c r="F258" i="28"/>
  <c r="G258" i="28"/>
  <c r="E259" i="28"/>
  <c r="F259" i="28"/>
  <c r="G259" i="28"/>
  <c r="E260" i="28"/>
  <c r="F260" i="28"/>
  <c r="G260" i="28"/>
  <c r="E261" i="28"/>
  <c r="F261" i="28"/>
  <c r="G261" i="28"/>
  <c r="E262" i="28"/>
  <c r="F262" i="28"/>
  <c r="G262" i="28"/>
  <c r="L262" i="28"/>
  <c r="D38" i="33" l="1"/>
  <c r="E38" i="33"/>
  <c r="F38" i="33"/>
  <c r="G38" i="33"/>
  <c r="I41" i="33"/>
  <c r="M103" i="5" l="1"/>
  <c r="M102" i="5"/>
  <c r="K24" i="33" l="1"/>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K83" i="33"/>
  <c r="K84" i="33"/>
  <c r="K85" i="33"/>
  <c r="K86" i="33"/>
  <c r="K87" i="33"/>
  <c r="K88" i="33"/>
  <c r="K89" i="33"/>
  <c r="K90" i="33"/>
  <c r="K91" i="33"/>
  <c r="K92" i="33"/>
  <c r="K93" i="33"/>
  <c r="K94" i="33"/>
  <c r="K95" i="33"/>
  <c r="K96" i="33"/>
  <c r="K97" i="33"/>
  <c r="K98" i="33"/>
  <c r="K99" i="33"/>
  <c r="K100" i="33"/>
  <c r="K101" i="33"/>
  <c r="K102" i="33"/>
  <c r="K103" i="33"/>
  <c r="K104" i="33"/>
  <c r="K105" i="33"/>
  <c r="K106" i="33"/>
  <c r="K107" i="33"/>
  <c r="K108" i="33"/>
  <c r="K109" i="33"/>
  <c r="K110" i="33"/>
  <c r="K111" i="33"/>
  <c r="K112" i="33"/>
  <c r="K113" i="33"/>
  <c r="K114" i="33"/>
  <c r="K115" i="33"/>
  <c r="K116" i="33"/>
  <c r="K117" i="33"/>
  <c r="K118" i="33"/>
  <c r="K119" i="33"/>
  <c r="K120" i="33"/>
  <c r="K121" i="33"/>
  <c r="K122" i="33"/>
  <c r="K123" i="33"/>
  <c r="K124" i="33"/>
  <c r="K125" i="33"/>
  <c r="K126" i="33"/>
  <c r="D127" i="33"/>
  <c r="E127" i="33"/>
  <c r="F127" i="33"/>
  <c r="G127" i="33"/>
  <c r="I127" i="33"/>
  <c r="K127" i="33"/>
  <c r="D128" i="33"/>
  <c r="E128" i="33"/>
  <c r="F128" i="33"/>
  <c r="G128" i="33"/>
  <c r="I128" i="33"/>
  <c r="K128" i="33"/>
  <c r="D129" i="33"/>
  <c r="E129" i="33"/>
  <c r="F129" i="33"/>
  <c r="G129" i="33"/>
  <c r="I129" i="33"/>
  <c r="K129" i="33"/>
  <c r="D130" i="33"/>
  <c r="E130" i="33"/>
  <c r="F130" i="33"/>
  <c r="G130" i="33"/>
  <c r="I130" i="33"/>
  <c r="K130" i="33"/>
  <c r="D131" i="33"/>
  <c r="E131" i="33"/>
  <c r="F131" i="33"/>
  <c r="G131" i="33"/>
  <c r="I131" i="33"/>
  <c r="K131" i="33"/>
  <c r="D132" i="33"/>
  <c r="E132" i="33"/>
  <c r="F132" i="33"/>
  <c r="G132" i="33"/>
  <c r="I132" i="33"/>
  <c r="K132" i="33"/>
  <c r="M111" i="5"/>
  <c r="M2054" i="5" l="1"/>
  <c r="M2055" i="5"/>
  <c r="M2005" i="5"/>
  <c r="M2006" i="5"/>
  <c r="M2007" i="5"/>
  <c r="M2008" i="5"/>
  <c r="M2009" i="5"/>
  <c r="M2010" i="5"/>
  <c r="M2011" i="5"/>
  <c r="M2012" i="5"/>
  <c r="M2013" i="5"/>
  <c r="M2014" i="5"/>
  <c r="M2015" i="5"/>
  <c r="M2016" i="5"/>
  <c r="M2017" i="5"/>
  <c r="M2018" i="5"/>
  <c r="M2019" i="5"/>
  <c r="M2020" i="5"/>
  <c r="M2021" i="5"/>
  <c r="M2022" i="5"/>
  <c r="M2023" i="5"/>
  <c r="M2024" i="5"/>
  <c r="M2025" i="5"/>
  <c r="M2026" i="5"/>
  <c r="M2027" i="5"/>
  <c r="M2028" i="5"/>
  <c r="M2029" i="5"/>
  <c r="M2030" i="5"/>
  <c r="M2031" i="5"/>
  <c r="M2032" i="5"/>
  <c r="M2033" i="5"/>
  <c r="M2034" i="5"/>
  <c r="M2035" i="5"/>
  <c r="M2036" i="5"/>
  <c r="M2037" i="5"/>
  <c r="M2004" i="5"/>
  <c r="M106" i="5"/>
  <c r="M105" i="5"/>
  <c r="M104" i="5"/>
  <c r="M101" i="5"/>
  <c r="M2039" i="5" l="1"/>
  <c r="M2040" i="5"/>
  <c r="M2041" i="5"/>
  <c r="M2042" i="5"/>
  <c r="M1984" i="5"/>
  <c r="M1985" i="5"/>
  <c r="M1986" i="5"/>
  <c r="M1987" i="5"/>
  <c r="M1988" i="5"/>
  <c r="M1989" i="5"/>
  <c r="M1990" i="5"/>
  <c r="M1991" i="5"/>
  <c r="M1992" i="5"/>
  <c r="M1993" i="5"/>
  <c r="M1994" i="5"/>
  <c r="M1995" i="5"/>
  <c r="M1996" i="5"/>
  <c r="M1997" i="5"/>
  <c r="M1914" i="5"/>
  <c r="M1915" i="5"/>
  <c r="M1916" i="5"/>
  <c r="M1917" i="5"/>
  <c r="M1918" i="5"/>
  <c r="M1919" i="5"/>
  <c r="M1920" i="5"/>
  <c r="M1921" i="5"/>
  <c r="M1922" i="5"/>
  <c r="M1923" i="5"/>
  <c r="M1924" i="5"/>
  <c r="M1925" i="5"/>
  <c r="M1926" i="5"/>
  <c r="M1927" i="5"/>
  <c r="M1928" i="5"/>
  <c r="M1929" i="5"/>
  <c r="M1930" i="5"/>
  <c r="M1931" i="5"/>
  <c r="M1932" i="5"/>
  <c r="M1933" i="5"/>
  <c r="M1934" i="5"/>
  <c r="M1935" i="5"/>
  <c r="M1936" i="5"/>
  <c r="M1937" i="5"/>
  <c r="M1938" i="5"/>
  <c r="M1939" i="5"/>
  <c r="M1940" i="5"/>
  <c r="M1941" i="5"/>
  <c r="M1942" i="5"/>
  <c r="M1943" i="5"/>
  <c r="M1944" i="5"/>
  <c r="M1945" i="5"/>
  <c r="M1946" i="5"/>
  <c r="M1947" i="5"/>
  <c r="M1948" i="5"/>
  <c r="M1949" i="5"/>
  <c r="M1950" i="5"/>
  <c r="M1951" i="5"/>
  <c r="M1952" i="5"/>
  <c r="M1953" i="5"/>
  <c r="M1954" i="5"/>
  <c r="M1955" i="5"/>
  <c r="M1956" i="5"/>
  <c r="M1957" i="5"/>
  <c r="M1958" i="5"/>
  <c r="M1959" i="5"/>
  <c r="M1960" i="5"/>
  <c r="M1961" i="5"/>
  <c r="M1962" i="5"/>
  <c r="M1963" i="5"/>
  <c r="M1964" i="5"/>
  <c r="M1965" i="5"/>
  <c r="M1966" i="5"/>
  <c r="M1967" i="5"/>
  <c r="M1968" i="5"/>
  <c r="M1969" i="5"/>
  <c r="M1970" i="5"/>
  <c r="M1971" i="5"/>
  <c r="M1972" i="5"/>
  <c r="M1973" i="5"/>
  <c r="M1974" i="5"/>
  <c r="M1975" i="5"/>
  <c r="M1976"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1028" i="5"/>
  <c r="M1029" i="5"/>
  <c r="M1030" i="5"/>
  <c r="M1031" i="5"/>
  <c r="M1032" i="5"/>
  <c r="M1033" i="5"/>
  <c r="M1034" i="5"/>
  <c r="M1035" i="5"/>
  <c r="M1036" i="5"/>
  <c r="M1037" i="5"/>
  <c r="M1038" i="5"/>
  <c r="M1039" i="5"/>
  <c r="M1040" i="5"/>
  <c r="M1041" i="5"/>
  <c r="M1042" i="5"/>
  <c r="M1043" i="5"/>
  <c r="M1044" i="5"/>
  <c r="M1045" i="5"/>
  <c r="M1046" i="5"/>
  <c r="M1047" i="5"/>
  <c r="M1048" i="5"/>
  <c r="M1049" i="5"/>
  <c r="M1050" i="5"/>
  <c r="M1051" i="5"/>
  <c r="M1052" i="5"/>
  <c r="M1053" i="5"/>
  <c r="M1054" i="5"/>
  <c r="M1055" i="5"/>
  <c r="M1056" i="5"/>
  <c r="M1057" i="5"/>
  <c r="M1058" i="5"/>
  <c r="M1059" i="5"/>
  <c r="M1060" i="5"/>
  <c r="M1061" i="5"/>
  <c r="M1062" i="5"/>
  <c r="M1063" i="5"/>
  <c r="M1064" i="5"/>
  <c r="M1065" i="5"/>
  <c r="M1066" i="5"/>
  <c r="M1067" i="5"/>
  <c r="M1068" i="5"/>
  <c r="M1069" i="5"/>
  <c r="M1070" i="5"/>
  <c r="M1071" i="5"/>
  <c r="M1072" i="5"/>
  <c r="M1073" i="5"/>
  <c r="M1074" i="5"/>
  <c r="M1075" i="5"/>
  <c r="M1076" i="5"/>
  <c r="M1077" i="5"/>
  <c r="M1078" i="5"/>
  <c r="M1079" i="5"/>
  <c r="M1080" i="5"/>
  <c r="M1081" i="5"/>
  <c r="M1082" i="5"/>
  <c r="M1083" i="5"/>
  <c r="M1084" i="5"/>
  <c r="M1085" i="5"/>
  <c r="M1086" i="5"/>
  <c r="M1087" i="5"/>
  <c r="M1088" i="5"/>
  <c r="M1089" i="5"/>
  <c r="M1090" i="5"/>
  <c r="M1091" i="5"/>
  <c r="M1092" i="5"/>
  <c r="M1093" i="5"/>
  <c r="M1094" i="5"/>
  <c r="M1095" i="5"/>
  <c r="M1096" i="5"/>
  <c r="M1097" i="5"/>
  <c r="M1098" i="5"/>
  <c r="M1099" i="5"/>
  <c r="M1100" i="5"/>
  <c r="M1101" i="5"/>
  <c r="M1102" i="5"/>
  <c r="M1103" i="5"/>
  <c r="M1104" i="5"/>
  <c r="M1105" i="5"/>
  <c r="M1106" i="5"/>
  <c r="M1107" i="5"/>
  <c r="M1108" i="5"/>
  <c r="M1109" i="5"/>
  <c r="M1110" i="5"/>
  <c r="M1111" i="5"/>
  <c r="M1112" i="5"/>
  <c r="M1113" i="5"/>
  <c r="M1114" i="5"/>
  <c r="M1115" i="5"/>
  <c r="M1116" i="5"/>
  <c r="M1117" i="5"/>
  <c r="M1118" i="5"/>
  <c r="M1119" i="5"/>
  <c r="M1120" i="5"/>
  <c r="M1121" i="5"/>
  <c r="M1122" i="5"/>
  <c r="M1123" i="5"/>
  <c r="M1124" i="5"/>
  <c r="M1125" i="5"/>
  <c r="M1126" i="5"/>
  <c r="M1127" i="5"/>
  <c r="M1128" i="5"/>
  <c r="M1129" i="5"/>
  <c r="M1130" i="5"/>
  <c r="M1131" i="5"/>
  <c r="M1132" i="5"/>
  <c r="M1133" i="5"/>
  <c r="M1134" i="5"/>
  <c r="M1135" i="5"/>
  <c r="M1136" i="5"/>
  <c r="M1137" i="5"/>
  <c r="M1138" i="5"/>
  <c r="M1139" i="5"/>
  <c r="M1140" i="5"/>
  <c r="M1141" i="5"/>
  <c r="M1142" i="5"/>
  <c r="M1143" i="5"/>
  <c r="M1144" i="5"/>
  <c r="M1145" i="5"/>
  <c r="M1146" i="5"/>
  <c r="M1147" i="5"/>
  <c r="M1148" i="5"/>
  <c r="M1149" i="5"/>
  <c r="M1150" i="5"/>
  <c r="M1151" i="5"/>
  <c r="M1152" i="5"/>
  <c r="M1153" i="5"/>
  <c r="M1154" i="5"/>
  <c r="M1155" i="5"/>
  <c r="M1156" i="5"/>
  <c r="M1157" i="5"/>
  <c r="M1158" i="5"/>
  <c r="M1159" i="5"/>
  <c r="M1160" i="5"/>
  <c r="M1161" i="5"/>
  <c r="M1162" i="5"/>
  <c r="M1163" i="5"/>
  <c r="M1164" i="5"/>
  <c r="M1165" i="5"/>
  <c r="M1166" i="5"/>
  <c r="M1167" i="5"/>
  <c r="M1168" i="5"/>
  <c r="M1169" i="5"/>
  <c r="M1170" i="5"/>
  <c r="M1171" i="5"/>
  <c r="M1172" i="5"/>
  <c r="M1173" i="5"/>
  <c r="M1174" i="5"/>
  <c r="M1175" i="5"/>
  <c r="M1176" i="5"/>
  <c r="M1177" i="5"/>
  <c r="M1178" i="5"/>
  <c r="M1179" i="5"/>
  <c r="M1180" i="5"/>
  <c r="M1181" i="5"/>
  <c r="M1182" i="5"/>
  <c r="M1183" i="5"/>
  <c r="M1184" i="5"/>
  <c r="M1185" i="5"/>
  <c r="M1186" i="5"/>
  <c r="M1187" i="5"/>
  <c r="M1188" i="5"/>
  <c r="M1189" i="5"/>
  <c r="M1190" i="5"/>
  <c r="M1191" i="5"/>
  <c r="M1192" i="5"/>
  <c r="M1193" i="5"/>
  <c r="M1194" i="5"/>
  <c r="M1195" i="5"/>
  <c r="M1196" i="5"/>
  <c r="M1197" i="5"/>
  <c r="M1198" i="5"/>
  <c r="M1199" i="5"/>
  <c r="M1200" i="5"/>
  <c r="M1201" i="5"/>
  <c r="M1202" i="5"/>
  <c r="M1203" i="5"/>
  <c r="M1204" i="5"/>
  <c r="M1205" i="5"/>
  <c r="M1206" i="5"/>
  <c r="M1207" i="5"/>
  <c r="M1208" i="5"/>
  <c r="M1209" i="5"/>
  <c r="M1210" i="5"/>
  <c r="M1211" i="5"/>
  <c r="M1212" i="5"/>
  <c r="M1213" i="5"/>
  <c r="M1214" i="5"/>
  <c r="M1215" i="5"/>
  <c r="M1216" i="5"/>
  <c r="M1217" i="5"/>
  <c r="M1218" i="5"/>
  <c r="M1219" i="5"/>
  <c r="M1220" i="5"/>
  <c r="M1221" i="5"/>
  <c r="M1222" i="5"/>
  <c r="M1223" i="5"/>
  <c r="M1224" i="5"/>
  <c r="M1225" i="5"/>
  <c r="M1226" i="5"/>
  <c r="M1227" i="5"/>
  <c r="M1228" i="5"/>
  <c r="M1229" i="5"/>
  <c r="M1230" i="5"/>
  <c r="M1231" i="5"/>
  <c r="M1232" i="5"/>
  <c r="M1233" i="5"/>
  <c r="M1234" i="5"/>
  <c r="M1235" i="5"/>
  <c r="M1236" i="5"/>
  <c r="M1237" i="5"/>
  <c r="M1238" i="5"/>
  <c r="M1239" i="5"/>
  <c r="M1240" i="5"/>
  <c r="M1241" i="5"/>
  <c r="M1242" i="5"/>
  <c r="M1243" i="5"/>
  <c r="M1244" i="5"/>
  <c r="M1245" i="5"/>
  <c r="M1246" i="5"/>
  <c r="M1247" i="5"/>
  <c r="M1248" i="5"/>
  <c r="M1249" i="5"/>
  <c r="M1250" i="5"/>
  <c r="M1251" i="5"/>
  <c r="M1252" i="5"/>
  <c r="M1253" i="5"/>
  <c r="M1254" i="5"/>
  <c r="M1255" i="5"/>
  <c r="M1256" i="5"/>
  <c r="M1257" i="5"/>
  <c r="M1258" i="5"/>
  <c r="M1259" i="5"/>
  <c r="M1260" i="5"/>
  <c r="M1261" i="5"/>
  <c r="M1262" i="5"/>
  <c r="M1263" i="5"/>
  <c r="M1264" i="5"/>
  <c r="M1265" i="5"/>
  <c r="M1266" i="5"/>
  <c r="M1267" i="5"/>
  <c r="M1268" i="5"/>
  <c r="M1269" i="5"/>
  <c r="M1270" i="5"/>
  <c r="M1271" i="5"/>
  <c r="M1272" i="5"/>
  <c r="M1273" i="5"/>
  <c r="M1274" i="5"/>
  <c r="M1275" i="5"/>
  <c r="M1276" i="5"/>
  <c r="M1277" i="5"/>
  <c r="M1278" i="5"/>
  <c r="M1279" i="5"/>
  <c r="M1280" i="5"/>
  <c r="M1281" i="5"/>
  <c r="M1282" i="5"/>
  <c r="M1283" i="5"/>
  <c r="M1284" i="5"/>
  <c r="M1285" i="5"/>
  <c r="M1286" i="5"/>
  <c r="M1287" i="5"/>
  <c r="M1288" i="5"/>
  <c r="M1289" i="5"/>
  <c r="M1290" i="5"/>
  <c r="M1291" i="5"/>
  <c r="M1292" i="5"/>
  <c r="M1293" i="5"/>
  <c r="M1294" i="5"/>
  <c r="M1295" i="5"/>
  <c r="M1296" i="5"/>
  <c r="M1297" i="5"/>
  <c r="M1298" i="5"/>
  <c r="M1299" i="5"/>
  <c r="M1300" i="5"/>
  <c r="M1301" i="5"/>
  <c r="M1302" i="5"/>
  <c r="M1303" i="5"/>
  <c r="M1304" i="5"/>
  <c r="M1305" i="5"/>
  <c r="M1306" i="5"/>
  <c r="M1307" i="5"/>
  <c r="M1308" i="5"/>
  <c r="M1309" i="5"/>
  <c r="M1310" i="5"/>
  <c r="M1311" i="5"/>
  <c r="M1312" i="5"/>
  <c r="M1313" i="5"/>
  <c r="M1314" i="5"/>
  <c r="M1315" i="5"/>
  <c r="M1316" i="5"/>
  <c r="M1317" i="5"/>
  <c r="M1318" i="5"/>
  <c r="M1319" i="5"/>
  <c r="M1320" i="5"/>
  <c r="M1321" i="5"/>
  <c r="M1322" i="5"/>
  <c r="M1323" i="5"/>
  <c r="M1324" i="5"/>
  <c r="M1325" i="5"/>
  <c r="M1326" i="5"/>
  <c r="M1327" i="5"/>
  <c r="M1328" i="5"/>
  <c r="M1329" i="5"/>
  <c r="M1330" i="5"/>
  <c r="M1331" i="5"/>
  <c r="M1332" i="5"/>
  <c r="M1333" i="5"/>
  <c r="M1334" i="5"/>
  <c r="M1335" i="5"/>
  <c r="M1336" i="5"/>
  <c r="M1337" i="5"/>
  <c r="M1338" i="5"/>
  <c r="M1339" i="5"/>
  <c r="M1340" i="5"/>
  <c r="M1341" i="5"/>
  <c r="M1342" i="5"/>
  <c r="M1343" i="5"/>
  <c r="M1344" i="5"/>
  <c r="M1345" i="5"/>
  <c r="M1346" i="5"/>
  <c r="M1347" i="5"/>
  <c r="M1348" i="5"/>
  <c r="M1349" i="5"/>
  <c r="M1350" i="5"/>
  <c r="M1351" i="5"/>
  <c r="M1352" i="5"/>
  <c r="M1353" i="5"/>
  <c r="M1354" i="5"/>
  <c r="M1355" i="5"/>
  <c r="M1356" i="5"/>
  <c r="M1357" i="5"/>
  <c r="M1358" i="5"/>
  <c r="M1359" i="5"/>
  <c r="M1360" i="5"/>
  <c r="M1361" i="5"/>
  <c r="M1362" i="5"/>
  <c r="M1363" i="5"/>
  <c r="M1364" i="5"/>
  <c r="M1365" i="5"/>
  <c r="M1366" i="5"/>
  <c r="M1367" i="5"/>
  <c r="M1368" i="5"/>
  <c r="M1369" i="5"/>
  <c r="M1370" i="5"/>
  <c r="M1371" i="5"/>
  <c r="M1372" i="5"/>
  <c r="M1373" i="5"/>
  <c r="M1374" i="5"/>
  <c r="M1375" i="5"/>
  <c r="M1376" i="5"/>
  <c r="M1377" i="5"/>
  <c r="M1378" i="5"/>
  <c r="M1379" i="5"/>
  <c r="M1380" i="5"/>
  <c r="M1381" i="5"/>
  <c r="M1382" i="5"/>
  <c r="M1383" i="5"/>
  <c r="M1384" i="5"/>
  <c r="M1385" i="5"/>
  <c r="M1386" i="5"/>
  <c r="M1387" i="5"/>
  <c r="M1388" i="5"/>
  <c r="M1389" i="5"/>
  <c r="M1390" i="5"/>
  <c r="M1391" i="5"/>
  <c r="M1392" i="5"/>
  <c r="M1393" i="5"/>
  <c r="M1394" i="5"/>
  <c r="M1395" i="5"/>
  <c r="M1396" i="5"/>
  <c r="M1397" i="5"/>
  <c r="M1398" i="5"/>
  <c r="M1399" i="5"/>
  <c r="M1400" i="5"/>
  <c r="M1401" i="5"/>
  <c r="M1402" i="5"/>
  <c r="M1403" i="5"/>
  <c r="M1404" i="5"/>
  <c r="M1405" i="5"/>
  <c r="M1406" i="5"/>
  <c r="M1407" i="5"/>
  <c r="M1408" i="5"/>
  <c r="M1409" i="5"/>
  <c r="M1410" i="5"/>
  <c r="M1411" i="5"/>
  <c r="M1412" i="5"/>
  <c r="M1413" i="5"/>
  <c r="M1414" i="5"/>
  <c r="M1415" i="5"/>
  <c r="M1416" i="5"/>
  <c r="M1417" i="5"/>
  <c r="M1418" i="5"/>
  <c r="M1419" i="5"/>
  <c r="M1420" i="5"/>
  <c r="M1421" i="5"/>
  <c r="M1422" i="5"/>
  <c r="M1423" i="5"/>
  <c r="M1424" i="5"/>
  <c r="M1425" i="5"/>
  <c r="M1426" i="5"/>
  <c r="M1427" i="5"/>
  <c r="M1428" i="5"/>
  <c r="M1429" i="5"/>
  <c r="M1430" i="5"/>
  <c r="M1431" i="5"/>
  <c r="M1432" i="5"/>
  <c r="M1433" i="5"/>
  <c r="M1434" i="5"/>
  <c r="M1435" i="5"/>
  <c r="M1436" i="5"/>
  <c r="M1437" i="5"/>
  <c r="M1438" i="5"/>
  <c r="M1439" i="5"/>
  <c r="M1440" i="5"/>
  <c r="M1441" i="5"/>
  <c r="M1442" i="5"/>
  <c r="M1443" i="5"/>
  <c r="M1444" i="5"/>
  <c r="M1445" i="5"/>
  <c r="M1446" i="5"/>
  <c r="M1447" i="5"/>
  <c r="M1448" i="5"/>
  <c r="M1449" i="5"/>
  <c r="M1450" i="5"/>
  <c r="M1451" i="5"/>
  <c r="M1452" i="5"/>
  <c r="M1453" i="5"/>
  <c r="M1454" i="5"/>
  <c r="M1455" i="5"/>
  <c r="M1456" i="5"/>
  <c r="M1457" i="5"/>
  <c r="M1458" i="5"/>
  <c r="M1459" i="5"/>
  <c r="M1460" i="5"/>
  <c r="M1461" i="5"/>
  <c r="M1462" i="5"/>
  <c r="M1463" i="5"/>
  <c r="M1464" i="5"/>
  <c r="M1465" i="5"/>
  <c r="M1466" i="5"/>
  <c r="M1467" i="5"/>
  <c r="M1468" i="5"/>
  <c r="M1469" i="5"/>
  <c r="M1470" i="5"/>
  <c r="M1471" i="5"/>
  <c r="M1472" i="5"/>
  <c r="M1473" i="5"/>
  <c r="M1474" i="5"/>
  <c r="M1475" i="5"/>
  <c r="M1476" i="5"/>
  <c r="M1477" i="5"/>
  <c r="M1478" i="5"/>
  <c r="M1479" i="5"/>
  <c r="M1480" i="5"/>
  <c r="M1481" i="5"/>
  <c r="M1482" i="5"/>
  <c r="M1483" i="5"/>
  <c r="M1484" i="5"/>
  <c r="M1485" i="5"/>
  <c r="M1486" i="5"/>
  <c r="M1487" i="5"/>
  <c r="M1488" i="5"/>
  <c r="M1489" i="5"/>
  <c r="M1490" i="5"/>
  <c r="M1491" i="5"/>
  <c r="M1492" i="5"/>
  <c r="M1493" i="5"/>
  <c r="M1494" i="5"/>
  <c r="M1495" i="5"/>
  <c r="M1496" i="5"/>
  <c r="M1497" i="5"/>
  <c r="M1498" i="5"/>
  <c r="M1499" i="5"/>
  <c r="M1500" i="5"/>
  <c r="M1501" i="5"/>
  <c r="M1502" i="5"/>
  <c r="M1503" i="5"/>
  <c r="M1504" i="5"/>
  <c r="M1505" i="5"/>
  <c r="M1506" i="5"/>
  <c r="M1507" i="5"/>
  <c r="M1508" i="5"/>
  <c r="M1509" i="5"/>
  <c r="M1510" i="5"/>
  <c r="M1511" i="5"/>
  <c r="M1512" i="5"/>
  <c r="M1513" i="5"/>
  <c r="M1514" i="5"/>
  <c r="M1515" i="5"/>
  <c r="M1516" i="5"/>
  <c r="M1517" i="5"/>
  <c r="M1518" i="5"/>
  <c r="M1519" i="5"/>
  <c r="M1520" i="5"/>
  <c r="M1521" i="5"/>
  <c r="M1522" i="5"/>
  <c r="M1523" i="5"/>
  <c r="M1524" i="5"/>
  <c r="M1525" i="5"/>
  <c r="M1526" i="5"/>
  <c r="M1527" i="5"/>
  <c r="M1528" i="5"/>
  <c r="M1529" i="5"/>
  <c r="M1530" i="5"/>
  <c r="M1531" i="5"/>
  <c r="M1532" i="5"/>
  <c r="M1533" i="5"/>
  <c r="M1534" i="5"/>
  <c r="M1535" i="5"/>
  <c r="M1536" i="5"/>
  <c r="M1537" i="5"/>
  <c r="M1538" i="5"/>
  <c r="M1539" i="5"/>
  <c r="M1540" i="5"/>
  <c r="M1541" i="5"/>
  <c r="M1542" i="5"/>
  <c r="M1543" i="5"/>
  <c r="M1544" i="5"/>
  <c r="M1545" i="5"/>
  <c r="M1546" i="5"/>
  <c r="M1547" i="5"/>
  <c r="M1548" i="5"/>
  <c r="M1549" i="5"/>
  <c r="M1550" i="5"/>
  <c r="M1551" i="5"/>
  <c r="M1552" i="5"/>
  <c r="M1553" i="5"/>
  <c r="M1554" i="5"/>
  <c r="M1555" i="5"/>
  <c r="M1556" i="5"/>
  <c r="M1557" i="5"/>
  <c r="M1558" i="5"/>
  <c r="M1559" i="5"/>
  <c r="M1560" i="5"/>
  <c r="M1561" i="5"/>
  <c r="M1562" i="5"/>
  <c r="M1563" i="5"/>
  <c r="M1564" i="5"/>
  <c r="M1565" i="5"/>
  <c r="M1566" i="5"/>
  <c r="M1567" i="5"/>
  <c r="M1568" i="5"/>
  <c r="M1569" i="5"/>
  <c r="M1570" i="5"/>
  <c r="M1571" i="5"/>
  <c r="M1572" i="5"/>
  <c r="M1573" i="5"/>
  <c r="M1574" i="5"/>
  <c r="M1575" i="5"/>
  <c r="M1576" i="5"/>
  <c r="M1577" i="5"/>
  <c r="M1578" i="5"/>
  <c r="M1579" i="5"/>
  <c r="M1580" i="5"/>
  <c r="M1581" i="5"/>
  <c r="M1582" i="5"/>
  <c r="M1583" i="5"/>
  <c r="M1584" i="5"/>
  <c r="M1585" i="5"/>
  <c r="M1586" i="5"/>
  <c r="M1587" i="5"/>
  <c r="M1588" i="5"/>
  <c r="M1589" i="5"/>
  <c r="M1590" i="5"/>
  <c r="M1591" i="5"/>
  <c r="M1592" i="5"/>
  <c r="M1593" i="5"/>
  <c r="M1594" i="5"/>
  <c r="M1595" i="5"/>
  <c r="M1596" i="5"/>
  <c r="M1597" i="5"/>
  <c r="M1598" i="5"/>
  <c r="M1599" i="5"/>
  <c r="M1600" i="5"/>
  <c r="M1601" i="5"/>
  <c r="M1602" i="5"/>
  <c r="M1603" i="5"/>
  <c r="M1604" i="5"/>
  <c r="M1605" i="5"/>
  <c r="M1606" i="5"/>
  <c r="M1607" i="5"/>
  <c r="M1608" i="5"/>
  <c r="M1609" i="5"/>
  <c r="M1610" i="5"/>
  <c r="M1611" i="5"/>
  <c r="M1612" i="5"/>
  <c r="M1613" i="5"/>
  <c r="M1614" i="5"/>
  <c r="M1615" i="5"/>
  <c r="M1616" i="5"/>
  <c r="M1617" i="5"/>
  <c r="M1618" i="5"/>
  <c r="M1619" i="5"/>
  <c r="M1620" i="5"/>
  <c r="M1621" i="5"/>
  <c r="M1622" i="5"/>
  <c r="M1623" i="5"/>
  <c r="M1624" i="5"/>
  <c r="M1625" i="5"/>
  <c r="M1626" i="5"/>
  <c r="M1627" i="5"/>
  <c r="M1628" i="5"/>
  <c r="M1629" i="5"/>
  <c r="M1630" i="5"/>
  <c r="M1631" i="5"/>
  <c r="M1632" i="5"/>
  <c r="M1633" i="5"/>
  <c r="M1634" i="5"/>
  <c r="M1635" i="5"/>
  <c r="M1636" i="5"/>
  <c r="M1637" i="5"/>
  <c r="M1638" i="5"/>
  <c r="M1639" i="5"/>
  <c r="M1640" i="5"/>
  <c r="M1641" i="5"/>
  <c r="M1642" i="5"/>
  <c r="M1643" i="5"/>
  <c r="M1644" i="5"/>
  <c r="M1645" i="5"/>
  <c r="M1646" i="5"/>
  <c r="M1647" i="5"/>
  <c r="M1648" i="5"/>
  <c r="M1649" i="5"/>
  <c r="M1650" i="5"/>
  <c r="M1651" i="5"/>
  <c r="M1652" i="5"/>
  <c r="M1653" i="5"/>
  <c r="M1654" i="5"/>
  <c r="M1655" i="5"/>
  <c r="M1656" i="5"/>
  <c r="M1657" i="5"/>
  <c r="M1658" i="5"/>
  <c r="M1659" i="5"/>
  <c r="M1660" i="5"/>
  <c r="M1661" i="5"/>
  <c r="M1662" i="5"/>
  <c r="M1663" i="5"/>
  <c r="M1664" i="5"/>
  <c r="M1665" i="5"/>
  <c r="M1666" i="5"/>
  <c r="M1667" i="5"/>
  <c r="M1668" i="5"/>
  <c r="M1669" i="5"/>
  <c r="M1670" i="5"/>
  <c r="M1671" i="5"/>
  <c r="M1672" i="5"/>
  <c r="M1673" i="5"/>
  <c r="M1674" i="5"/>
  <c r="M1675" i="5"/>
  <c r="M1676" i="5"/>
  <c r="M1677" i="5"/>
  <c r="M1678" i="5"/>
  <c r="M1679" i="5"/>
  <c r="M1680" i="5"/>
  <c r="M1681" i="5"/>
  <c r="M1682" i="5"/>
  <c r="M1683" i="5"/>
  <c r="M1684" i="5"/>
  <c r="M1685" i="5"/>
  <c r="M1686" i="5"/>
  <c r="M1687" i="5"/>
  <c r="M1688" i="5"/>
  <c r="M1689" i="5"/>
  <c r="M1690" i="5"/>
  <c r="M1691" i="5"/>
  <c r="M1692" i="5"/>
  <c r="M1693" i="5"/>
  <c r="M1694" i="5"/>
  <c r="M1695" i="5"/>
  <c r="M1696" i="5"/>
  <c r="M1697" i="5"/>
  <c r="M1698" i="5"/>
  <c r="M1699" i="5"/>
  <c r="M1700" i="5"/>
  <c r="M1701" i="5"/>
  <c r="M1702" i="5"/>
  <c r="M1703" i="5"/>
  <c r="M1704" i="5"/>
  <c r="M1705" i="5"/>
  <c r="M1706" i="5"/>
  <c r="M1707" i="5"/>
  <c r="M1708" i="5"/>
  <c r="M1709" i="5"/>
  <c r="M1710" i="5"/>
  <c r="M1711" i="5"/>
  <c r="M1712" i="5"/>
  <c r="M1713" i="5"/>
  <c r="M1714" i="5"/>
  <c r="M1715" i="5"/>
  <c r="M1716" i="5"/>
  <c r="M1717" i="5"/>
  <c r="M1718" i="5"/>
  <c r="M1719" i="5"/>
  <c r="M1720" i="5"/>
  <c r="M1721" i="5"/>
  <c r="M1722" i="5"/>
  <c r="M1723" i="5"/>
  <c r="M1724" i="5"/>
  <c r="M1725" i="5"/>
  <c r="M1726" i="5"/>
  <c r="M1727" i="5"/>
  <c r="M1728" i="5"/>
  <c r="M1729" i="5"/>
  <c r="M1730" i="5"/>
  <c r="M1731" i="5"/>
  <c r="M1732" i="5"/>
  <c r="M1733" i="5"/>
  <c r="M1734" i="5"/>
  <c r="M1735" i="5"/>
  <c r="M1736" i="5"/>
  <c r="M1737" i="5"/>
  <c r="M1738" i="5"/>
  <c r="M1739" i="5"/>
  <c r="M1740" i="5"/>
  <c r="M1741" i="5"/>
  <c r="M1742" i="5"/>
  <c r="M1743" i="5"/>
  <c r="M1744" i="5"/>
  <c r="M1745" i="5"/>
  <c r="M1746" i="5"/>
  <c r="M1747" i="5"/>
  <c r="M1748" i="5"/>
  <c r="M1749" i="5"/>
  <c r="M1750" i="5"/>
  <c r="M1751" i="5"/>
  <c r="M1752" i="5"/>
  <c r="M1753" i="5"/>
  <c r="M1754" i="5"/>
  <c r="M1755" i="5"/>
  <c r="M1756" i="5"/>
  <c r="M1757" i="5"/>
  <c r="M1758" i="5"/>
  <c r="M1759" i="5"/>
  <c r="M1760" i="5"/>
  <c r="M1761" i="5"/>
  <c r="M1762" i="5"/>
  <c r="M1763" i="5"/>
  <c r="M1764" i="5"/>
  <c r="M1765" i="5"/>
  <c r="M1766" i="5"/>
  <c r="M1767" i="5"/>
  <c r="M1768" i="5"/>
  <c r="M1769" i="5"/>
  <c r="M1770" i="5"/>
  <c r="M1771" i="5"/>
  <c r="M1772" i="5"/>
  <c r="M1773" i="5"/>
  <c r="M1774" i="5"/>
  <c r="M1775" i="5"/>
  <c r="M1776" i="5"/>
  <c r="M1777" i="5"/>
  <c r="M1778" i="5"/>
  <c r="M1779" i="5"/>
  <c r="M1780" i="5"/>
  <c r="M1781" i="5"/>
  <c r="M1782" i="5"/>
  <c r="M1783" i="5"/>
  <c r="M1784" i="5"/>
  <c r="M1785" i="5"/>
  <c r="M1786" i="5"/>
  <c r="M1787" i="5"/>
  <c r="M1788" i="5"/>
  <c r="M1789" i="5"/>
  <c r="M1790" i="5"/>
  <c r="M1791" i="5"/>
  <c r="M1792" i="5"/>
  <c r="M1793" i="5"/>
  <c r="M1794" i="5"/>
  <c r="M1795" i="5"/>
  <c r="M1796" i="5"/>
  <c r="M1797" i="5"/>
  <c r="M1798" i="5"/>
  <c r="M1799" i="5"/>
  <c r="M1800" i="5"/>
  <c r="M1801" i="5"/>
  <c r="M1802" i="5"/>
  <c r="M1803" i="5"/>
  <c r="M1804" i="5"/>
  <c r="M1805" i="5"/>
  <c r="M1806" i="5"/>
  <c r="M1807" i="5"/>
  <c r="M1808" i="5"/>
  <c r="M1809" i="5"/>
  <c r="M1810" i="5"/>
  <c r="M1811" i="5"/>
  <c r="M1812" i="5"/>
  <c r="M1813" i="5"/>
  <c r="M1814" i="5"/>
  <c r="M1815" i="5"/>
  <c r="M1816" i="5"/>
  <c r="M1817" i="5"/>
  <c r="M1818" i="5"/>
  <c r="M1819" i="5"/>
  <c r="M1820" i="5"/>
  <c r="M1821" i="5"/>
  <c r="M1822" i="5"/>
  <c r="M1823" i="5"/>
  <c r="M1824" i="5"/>
  <c r="M1825" i="5"/>
  <c r="M1826" i="5"/>
  <c r="M1827" i="5"/>
  <c r="M1828" i="5"/>
  <c r="M1829" i="5"/>
  <c r="M1830" i="5"/>
  <c r="M1831" i="5"/>
  <c r="M1832" i="5"/>
  <c r="M1833" i="5"/>
  <c r="M1834" i="5"/>
  <c r="M1835" i="5"/>
  <c r="M1836" i="5"/>
  <c r="M1837" i="5"/>
  <c r="M1838" i="5"/>
  <c r="M1839" i="5"/>
  <c r="M1840" i="5"/>
  <c r="M1841" i="5"/>
  <c r="M1842" i="5"/>
  <c r="M1843" i="5"/>
  <c r="M1844" i="5"/>
  <c r="M1845" i="5"/>
  <c r="M1846" i="5"/>
  <c r="M1847" i="5"/>
  <c r="M1848" i="5"/>
  <c r="M1849" i="5"/>
  <c r="M1850" i="5"/>
  <c r="M1851" i="5"/>
  <c r="M1852" i="5"/>
  <c r="M1853" i="5"/>
  <c r="M1854" i="5"/>
  <c r="M1855" i="5"/>
  <c r="M1856" i="5"/>
  <c r="M1857" i="5"/>
  <c r="M1858" i="5"/>
  <c r="M1859" i="5"/>
  <c r="M1860" i="5"/>
  <c r="M1861" i="5"/>
  <c r="M1862" i="5"/>
  <c r="M1863" i="5"/>
  <c r="M1864" i="5"/>
  <c r="M1865" i="5"/>
  <c r="M1866" i="5"/>
  <c r="M1867" i="5"/>
  <c r="M1868" i="5"/>
  <c r="M1869" i="5"/>
  <c r="M1870" i="5"/>
  <c r="M1871" i="5"/>
  <c r="M1872" i="5"/>
  <c r="M1873" i="5"/>
  <c r="M1874" i="5"/>
  <c r="M1875" i="5"/>
  <c r="M1876" i="5"/>
  <c r="M1877" i="5"/>
  <c r="M1878" i="5"/>
  <c r="M1879" i="5"/>
  <c r="M1880" i="5"/>
  <c r="M1881" i="5"/>
  <c r="M1882" i="5"/>
  <c r="M1883" i="5"/>
  <c r="M1884" i="5"/>
  <c r="M1885" i="5"/>
  <c r="M1886" i="5"/>
  <c r="M1887" i="5"/>
  <c r="M1888" i="5"/>
  <c r="M1889" i="5"/>
  <c r="M1890" i="5"/>
  <c r="M1891" i="5"/>
  <c r="M1892" i="5"/>
  <c r="M1893" i="5"/>
  <c r="M1894" i="5"/>
  <c r="M1895" i="5"/>
  <c r="M1896" i="5"/>
  <c r="M1897" i="5"/>
  <c r="M1898" i="5"/>
  <c r="M1899" i="5"/>
  <c r="M1900" i="5"/>
  <c r="M1901" i="5"/>
  <c r="M1902" i="5"/>
  <c r="M1903" i="5"/>
  <c r="M1904" i="5"/>
  <c r="M1905" i="5"/>
  <c r="M1906" i="5"/>
  <c r="M1907" i="5"/>
  <c r="M1908" i="5"/>
  <c r="M1909" i="5"/>
  <c r="M1910" i="5"/>
  <c r="M1911" i="5"/>
  <c r="M1912" i="5"/>
  <c r="M1913" i="5"/>
  <c r="M1977" i="5"/>
  <c r="M1978" i="5"/>
  <c r="M1979" i="5"/>
  <c r="M1980" i="5"/>
  <c r="M1981" i="5"/>
  <c r="M1982" i="5"/>
  <c r="M1983" i="5"/>
  <c r="M1998" i="5"/>
  <c r="M1999" i="5"/>
  <c r="M2000" i="5"/>
  <c r="M2001" i="5"/>
  <c r="M2002" i="5"/>
  <c r="M2003" i="5"/>
  <c r="M99" i="5"/>
  <c r="M98" i="5"/>
  <c r="U8" i="34" l="1"/>
  <c r="U9" i="34"/>
  <c r="U10" i="34"/>
  <c r="U11" i="34"/>
  <c r="D133" i="33"/>
  <c r="E133" i="33"/>
  <c r="F133" i="33"/>
  <c r="G133" i="33"/>
  <c r="I133" i="33"/>
  <c r="D134" i="33"/>
  <c r="E134" i="33"/>
  <c r="F134" i="33"/>
  <c r="G134" i="33"/>
  <c r="I134" i="33"/>
  <c r="D135" i="33"/>
  <c r="E135" i="33"/>
  <c r="F135" i="33"/>
  <c r="G135" i="33"/>
  <c r="I135" i="33"/>
  <c r="D136" i="33"/>
  <c r="E136" i="33"/>
  <c r="F136" i="33"/>
  <c r="G136" i="33"/>
  <c r="I136" i="33"/>
  <c r="D137" i="33"/>
  <c r="E137" i="33"/>
  <c r="F137" i="33"/>
  <c r="G137" i="33"/>
  <c r="I137" i="33"/>
  <c r="D138" i="33"/>
  <c r="E138" i="33"/>
  <c r="F138" i="33"/>
  <c r="G138" i="33"/>
  <c r="I138" i="33"/>
  <c r="D139" i="33"/>
  <c r="E139" i="33"/>
  <c r="F139" i="33"/>
  <c r="G139" i="33"/>
  <c r="I139" i="33"/>
  <c r="D140" i="33"/>
  <c r="E140" i="33"/>
  <c r="F140" i="33"/>
  <c r="G140" i="33"/>
  <c r="I140" i="33"/>
  <c r="D141" i="33"/>
  <c r="E141" i="33"/>
  <c r="F141" i="33"/>
  <c r="G141" i="33"/>
  <c r="I141" i="33"/>
  <c r="D142" i="33"/>
  <c r="E142" i="33"/>
  <c r="F142" i="33"/>
  <c r="G142" i="33"/>
  <c r="I142" i="33"/>
  <c r="D143" i="33"/>
  <c r="E143" i="33"/>
  <c r="F143" i="33"/>
  <c r="G143" i="33"/>
  <c r="I143" i="33"/>
  <c r="D144" i="33"/>
  <c r="E144" i="33"/>
  <c r="F144" i="33"/>
  <c r="G144" i="33"/>
  <c r="I144" i="33"/>
  <c r="D145" i="33"/>
  <c r="E145" i="33"/>
  <c r="F145" i="33"/>
  <c r="G145" i="33"/>
  <c r="I145" i="33"/>
  <c r="D146" i="33"/>
  <c r="E146" i="33"/>
  <c r="F146" i="33"/>
  <c r="G146" i="33"/>
  <c r="I146" i="33"/>
  <c r="D147" i="33"/>
  <c r="E147" i="33"/>
  <c r="F147" i="33"/>
  <c r="G147" i="33"/>
  <c r="I147" i="33"/>
  <c r="D148" i="33"/>
  <c r="E148" i="33"/>
  <c r="F148" i="33"/>
  <c r="G148" i="33"/>
  <c r="I148" i="33"/>
  <c r="D149" i="33"/>
  <c r="E149" i="33"/>
  <c r="F149" i="33"/>
  <c r="G149" i="33"/>
  <c r="I149" i="33"/>
  <c r="D150" i="33"/>
  <c r="E150" i="33"/>
  <c r="F150" i="33"/>
  <c r="G150" i="33"/>
  <c r="I150" i="33"/>
  <c r="D151" i="33"/>
  <c r="E151" i="33"/>
  <c r="F151" i="33"/>
  <c r="G151" i="33"/>
  <c r="I151" i="33"/>
  <c r="D152" i="33"/>
  <c r="E152" i="33"/>
  <c r="F152" i="33"/>
  <c r="G152" i="33"/>
  <c r="I152" i="33"/>
  <c r="D153" i="33"/>
  <c r="E153" i="33"/>
  <c r="F153" i="33"/>
  <c r="G153" i="33"/>
  <c r="I153" i="33"/>
  <c r="D154" i="33"/>
  <c r="E154" i="33"/>
  <c r="F154" i="33"/>
  <c r="G154" i="33"/>
  <c r="I154" i="33"/>
  <c r="D155" i="33"/>
  <c r="E155" i="33"/>
  <c r="F155" i="33"/>
  <c r="G155" i="33"/>
  <c r="I155" i="33"/>
  <c r="D156" i="33"/>
  <c r="E156" i="33"/>
  <c r="F156" i="33"/>
  <c r="G156" i="33"/>
  <c r="I156" i="33"/>
  <c r="D157" i="33"/>
  <c r="E157" i="33"/>
  <c r="F157" i="33"/>
  <c r="G157" i="33"/>
  <c r="I157" i="33"/>
  <c r="D158" i="33"/>
  <c r="E158" i="33"/>
  <c r="F158" i="33"/>
  <c r="G158" i="33"/>
  <c r="I158" i="33"/>
  <c r="D159" i="33"/>
  <c r="E159" i="33"/>
  <c r="F159" i="33"/>
  <c r="G159" i="33"/>
  <c r="I159" i="33"/>
  <c r="D160" i="33"/>
  <c r="E160" i="33"/>
  <c r="F160" i="33"/>
  <c r="G160" i="33"/>
  <c r="I160" i="33"/>
  <c r="D161" i="33"/>
  <c r="E161" i="33"/>
  <c r="F161" i="33"/>
  <c r="G161" i="33"/>
  <c r="I161" i="33"/>
  <c r="D162" i="33"/>
  <c r="E162" i="33"/>
  <c r="F162" i="33"/>
  <c r="G162" i="33"/>
  <c r="I162" i="33"/>
  <c r="D163" i="33"/>
  <c r="E163" i="33"/>
  <c r="F163" i="33"/>
  <c r="G163" i="33"/>
  <c r="I163" i="33"/>
  <c r="D164" i="33"/>
  <c r="E164" i="33"/>
  <c r="F164" i="33"/>
  <c r="G164" i="33"/>
  <c r="I164" i="33"/>
  <c r="D165" i="33"/>
  <c r="E165" i="33"/>
  <c r="F165" i="33"/>
  <c r="G165" i="33"/>
  <c r="I165" i="33"/>
  <c r="D166" i="33"/>
  <c r="E166" i="33"/>
  <c r="F166" i="33"/>
  <c r="G166" i="33"/>
  <c r="I166" i="33"/>
  <c r="D167" i="33"/>
  <c r="E167" i="33"/>
  <c r="F167" i="33"/>
  <c r="G167" i="33"/>
  <c r="I167" i="33"/>
  <c r="D168" i="33"/>
  <c r="E168" i="33"/>
  <c r="F168" i="33"/>
  <c r="G168" i="33"/>
  <c r="I168" i="33"/>
  <c r="D169" i="33"/>
  <c r="E169" i="33"/>
  <c r="F169" i="33"/>
  <c r="G169" i="33"/>
  <c r="I169" i="33"/>
  <c r="D170" i="33"/>
  <c r="E170" i="33"/>
  <c r="F170" i="33"/>
  <c r="G170" i="33"/>
  <c r="I170" i="33"/>
  <c r="D171" i="33"/>
  <c r="E171" i="33"/>
  <c r="F171" i="33"/>
  <c r="G171" i="33"/>
  <c r="I171" i="33"/>
  <c r="D172" i="33"/>
  <c r="E172" i="33"/>
  <c r="F172" i="33"/>
  <c r="G172" i="33"/>
  <c r="I172" i="33"/>
  <c r="D173" i="33"/>
  <c r="E173" i="33"/>
  <c r="F173" i="33"/>
  <c r="G173" i="33"/>
  <c r="I173" i="33"/>
  <c r="D174" i="33"/>
  <c r="E174" i="33"/>
  <c r="F174" i="33"/>
  <c r="G174" i="33"/>
  <c r="I174" i="33"/>
  <c r="D175" i="33"/>
  <c r="E175" i="33"/>
  <c r="F175" i="33"/>
  <c r="G175" i="33"/>
  <c r="I175" i="33"/>
  <c r="D176" i="33"/>
  <c r="E176" i="33"/>
  <c r="F176" i="33"/>
  <c r="G176" i="33"/>
  <c r="I176" i="33"/>
  <c r="D177" i="33"/>
  <c r="E177" i="33"/>
  <c r="F177" i="33"/>
  <c r="G177" i="33"/>
  <c r="I177" i="33"/>
  <c r="D178" i="33"/>
  <c r="E178" i="33"/>
  <c r="F178" i="33"/>
  <c r="G178" i="33"/>
  <c r="I178" i="33"/>
  <c r="D179" i="33"/>
  <c r="E179" i="33"/>
  <c r="F179" i="33"/>
  <c r="G179" i="33"/>
  <c r="I179" i="33"/>
  <c r="D180" i="33"/>
  <c r="E180" i="33"/>
  <c r="F180" i="33"/>
  <c r="G180" i="33"/>
  <c r="I180" i="33"/>
  <c r="D181" i="33"/>
  <c r="E181" i="33"/>
  <c r="F181" i="33"/>
  <c r="G181" i="33"/>
  <c r="I181" i="33"/>
  <c r="D182" i="33"/>
  <c r="E182" i="33"/>
  <c r="F182" i="33"/>
  <c r="G182" i="33"/>
  <c r="I182" i="33"/>
  <c r="D183" i="33"/>
  <c r="E183" i="33"/>
  <c r="F183" i="33"/>
  <c r="G183" i="33"/>
  <c r="I183" i="33"/>
  <c r="D184" i="33"/>
  <c r="E184" i="33"/>
  <c r="F184" i="33"/>
  <c r="G184" i="33"/>
  <c r="I184" i="33"/>
  <c r="D185" i="33"/>
  <c r="E185" i="33"/>
  <c r="F185" i="33"/>
  <c r="G185" i="33"/>
  <c r="I185" i="33"/>
  <c r="D186" i="33"/>
  <c r="E186" i="33"/>
  <c r="F186" i="33"/>
  <c r="G186" i="33"/>
  <c r="I186" i="33"/>
  <c r="D187" i="33"/>
  <c r="E187" i="33"/>
  <c r="F187" i="33"/>
  <c r="G187" i="33"/>
  <c r="I187" i="33"/>
  <c r="D188" i="33"/>
  <c r="E188" i="33"/>
  <c r="F188" i="33"/>
  <c r="G188" i="33"/>
  <c r="I188" i="33"/>
  <c r="D189" i="33"/>
  <c r="E189" i="33"/>
  <c r="F189" i="33"/>
  <c r="G189" i="33"/>
  <c r="I189" i="33"/>
  <c r="D190" i="33"/>
  <c r="E190" i="33"/>
  <c r="F190" i="33"/>
  <c r="G190" i="33"/>
  <c r="I190" i="33"/>
  <c r="D191" i="33"/>
  <c r="E191" i="33"/>
  <c r="F191" i="33"/>
  <c r="G191" i="33"/>
  <c r="I191" i="33"/>
  <c r="D192" i="33"/>
  <c r="E192" i="33"/>
  <c r="F192" i="33"/>
  <c r="G192" i="33"/>
  <c r="I192" i="33"/>
  <c r="D193" i="33"/>
  <c r="E193" i="33"/>
  <c r="F193" i="33"/>
  <c r="G193" i="33"/>
  <c r="I193" i="33"/>
  <c r="D194" i="33"/>
  <c r="E194" i="33"/>
  <c r="F194" i="33"/>
  <c r="G194" i="33"/>
  <c r="I194" i="33"/>
  <c r="D195" i="33"/>
  <c r="E195" i="33"/>
  <c r="F195" i="33"/>
  <c r="G195" i="33"/>
  <c r="I195" i="33"/>
  <c r="D196" i="33"/>
  <c r="E196" i="33"/>
  <c r="F196" i="33"/>
  <c r="G196" i="33"/>
  <c r="I196" i="33"/>
  <c r="D197" i="33"/>
  <c r="E197" i="33"/>
  <c r="F197" i="33"/>
  <c r="G197" i="33"/>
  <c r="I197" i="33"/>
  <c r="D198" i="33"/>
  <c r="E198" i="33"/>
  <c r="F198" i="33"/>
  <c r="G198" i="33"/>
  <c r="I198" i="33"/>
  <c r="D199" i="33"/>
  <c r="E199" i="33"/>
  <c r="F199" i="33"/>
  <c r="G199" i="33"/>
  <c r="I199" i="33"/>
  <c r="D200" i="33"/>
  <c r="E200" i="33"/>
  <c r="F200" i="33"/>
  <c r="G200" i="33"/>
  <c r="I200" i="33"/>
  <c r="D201" i="33"/>
  <c r="E201" i="33"/>
  <c r="F201" i="33"/>
  <c r="G201" i="33"/>
  <c r="I201" i="33"/>
  <c r="D202" i="33"/>
  <c r="E202" i="33"/>
  <c r="F202" i="33"/>
  <c r="G202" i="33"/>
  <c r="I202" i="33"/>
  <c r="D203" i="33"/>
  <c r="E203" i="33"/>
  <c r="F203" i="33"/>
  <c r="G203" i="33"/>
  <c r="I203" i="33"/>
  <c r="D204" i="33"/>
  <c r="E204" i="33"/>
  <c r="F204" i="33"/>
  <c r="G204" i="33"/>
  <c r="I204" i="33"/>
  <c r="D205" i="33"/>
  <c r="E205" i="33"/>
  <c r="F205" i="33"/>
  <c r="G205" i="33"/>
  <c r="I205" i="33"/>
  <c r="D206" i="33"/>
  <c r="E206" i="33"/>
  <c r="F206" i="33"/>
  <c r="G206" i="33"/>
  <c r="I206" i="33"/>
  <c r="D207" i="33"/>
  <c r="E207" i="33"/>
  <c r="F207" i="33"/>
  <c r="G207" i="33"/>
  <c r="I207" i="33"/>
  <c r="D208" i="33"/>
  <c r="E208" i="33"/>
  <c r="F208" i="33"/>
  <c r="G208" i="33"/>
  <c r="I208" i="33"/>
  <c r="D209" i="33"/>
  <c r="E209" i="33"/>
  <c r="F209" i="33"/>
  <c r="G209" i="33"/>
  <c r="I209" i="33"/>
  <c r="D210" i="33"/>
  <c r="E210" i="33"/>
  <c r="F210" i="33"/>
  <c r="G210" i="33"/>
  <c r="I210" i="33"/>
  <c r="D211" i="33"/>
  <c r="E211" i="33"/>
  <c r="F211" i="33"/>
  <c r="G211" i="33"/>
  <c r="I211" i="33"/>
  <c r="D212" i="33"/>
  <c r="E212" i="33"/>
  <c r="F212" i="33"/>
  <c r="G212" i="33"/>
  <c r="I212" i="33"/>
  <c r="D213" i="33"/>
  <c r="E213" i="33"/>
  <c r="F213" i="33"/>
  <c r="G213" i="33"/>
  <c r="I213" i="33"/>
  <c r="D214" i="33"/>
  <c r="E214" i="33"/>
  <c r="F214" i="33"/>
  <c r="G214" i="33"/>
  <c r="I214" i="33"/>
  <c r="D215" i="33"/>
  <c r="E215" i="33"/>
  <c r="F215" i="33"/>
  <c r="G215" i="33"/>
  <c r="I215" i="33"/>
  <c r="D216" i="33"/>
  <c r="E216" i="33"/>
  <c r="F216" i="33"/>
  <c r="G216" i="33"/>
  <c r="I216" i="33"/>
  <c r="D217" i="33"/>
  <c r="E217" i="33"/>
  <c r="F217" i="33"/>
  <c r="G217" i="33"/>
  <c r="I217" i="33"/>
  <c r="D218" i="33"/>
  <c r="E218" i="33"/>
  <c r="F218" i="33"/>
  <c r="G218" i="33"/>
  <c r="I218" i="33"/>
  <c r="D219" i="33"/>
  <c r="E219" i="33"/>
  <c r="F219" i="33"/>
  <c r="G219" i="33"/>
  <c r="I219" i="33"/>
  <c r="D220" i="33"/>
  <c r="E220" i="33"/>
  <c r="F220" i="33"/>
  <c r="G220" i="33"/>
  <c r="I220" i="33"/>
  <c r="D221" i="33"/>
  <c r="E221" i="33"/>
  <c r="F221" i="33"/>
  <c r="G221" i="33"/>
  <c r="I221" i="33"/>
  <c r="D222" i="33"/>
  <c r="E222" i="33"/>
  <c r="F222" i="33"/>
  <c r="G222" i="33"/>
  <c r="I222" i="33"/>
  <c r="D223" i="33"/>
  <c r="E223" i="33"/>
  <c r="F223" i="33"/>
  <c r="G223" i="33"/>
  <c r="I223" i="33"/>
  <c r="D224" i="33"/>
  <c r="E224" i="33"/>
  <c r="F224" i="33"/>
  <c r="G224" i="33"/>
  <c r="I224" i="33"/>
  <c r="D225" i="33"/>
  <c r="E225" i="33"/>
  <c r="F225" i="33"/>
  <c r="G225" i="33"/>
  <c r="I225" i="33"/>
  <c r="D226" i="33"/>
  <c r="E226" i="33"/>
  <c r="F226" i="33"/>
  <c r="G226" i="33"/>
  <c r="I226" i="33"/>
  <c r="D227" i="33"/>
  <c r="E227" i="33"/>
  <c r="F227" i="33"/>
  <c r="G227" i="33"/>
  <c r="I227" i="33"/>
  <c r="D228" i="33"/>
  <c r="E228" i="33"/>
  <c r="F228" i="33"/>
  <c r="G228" i="33"/>
  <c r="I228" i="33"/>
  <c r="D229" i="33"/>
  <c r="E229" i="33"/>
  <c r="F229" i="33"/>
  <c r="G229" i="33"/>
  <c r="I229" i="33"/>
  <c r="D230" i="33"/>
  <c r="E230" i="33"/>
  <c r="F230" i="33"/>
  <c r="G230" i="33"/>
  <c r="I230" i="33"/>
  <c r="D231" i="33"/>
  <c r="E231" i="33"/>
  <c r="F231" i="33"/>
  <c r="G231" i="33"/>
  <c r="I231" i="33"/>
  <c r="D232" i="33"/>
  <c r="E232" i="33"/>
  <c r="F232" i="33"/>
  <c r="G232" i="33"/>
  <c r="I232" i="33"/>
  <c r="D233" i="33"/>
  <c r="E233" i="33"/>
  <c r="F233" i="33"/>
  <c r="G233" i="33"/>
  <c r="I233" i="33"/>
  <c r="D234" i="33"/>
  <c r="E234" i="33"/>
  <c r="F234" i="33"/>
  <c r="G234" i="33"/>
  <c r="I234" i="33"/>
  <c r="D235" i="33"/>
  <c r="E235" i="33"/>
  <c r="F235" i="33"/>
  <c r="G235" i="33"/>
  <c r="I235" i="33"/>
  <c r="D236" i="33"/>
  <c r="E236" i="33"/>
  <c r="F236" i="33"/>
  <c r="G236" i="33"/>
  <c r="I236" i="33"/>
  <c r="D237" i="33"/>
  <c r="E237" i="33"/>
  <c r="F237" i="33"/>
  <c r="G237" i="33"/>
  <c r="I237" i="33"/>
  <c r="D238" i="33"/>
  <c r="E238" i="33"/>
  <c r="F238" i="33"/>
  <c r="G238" i="33"/>
  <c r="I238" i="33"/>
  <c r="D239" i="33"/>
  <c r="E239" i="33"/>
  <c r="F239" i="33"/>
  <c r="G239" i="33"/>
  <c r="I239" i="33"/>
  <c r="D240" i="33"/>
  <c r="E240" i="33"/>
  <c r="F240" i="33"/>
  <c r="G240" i="33"/>
  <c r="I240" i="33"/>
  <c r="D241" i="33"/>
  <c r="E241" i="33"/>
  <c r="F241" i="33"/>
  <c r="G241" i="33"/>
  <c r="I241" i="33"/>
  <c r="D242" i="33"/>
  <c r="E242" i="33"/>
  <c r="F242" i="33"/>
  <c r="G242" i="33"/>
  <c r="I242" i="33"/>
  <c r="D243" i="33"/>
  <c r="E243" i="33"/>
  <c r="F243" i="33"/>
  <c r="G243" i="33"/>
  <c r="I243" i="33"/>
  <c r="D244" i="33"/>
  <c r="E244" i="33"/>
  <c r="F244" i="33"/>
  <c r="G244" i="33"/>
  <c r="I244" i="33"/>
  <c r="D245" i="33"/>
  <c r="E245" i="33"/>
  <c r="F245" i="33"/>
  <c r="G245" i="33"/>
  <c r="I245" i="33"/>
  <c r="D246" i="33"/>
  <c r="E246" i="33"/>
  <c r="F246" i="33"/>
  <c r="G246" i="33"/>
  <c r="I246" i="33"/>
  <c r="D247" i="33"/>
  <c r="E247" i="33"/>
  <c r="F247" i="33"/>
  <c r="G247" i="33"/>
  <c r="I247" i="33"/>
  <c r="D248" i="33"/>
  <c r="E248" i="33"/>
  <c r="F248" i="33"/>
  <c r="G248" i="33"/>
  <c r="I248" i="33"/>
  <c r="D249" i="33"/>
  <c r="E249" i="33"/>
  <c r="F249" i="33"/>
  <c r="G249" i="33"/>
  <c r="I249" i="33"/>
  <c r="D250" i="33"/>
  <c r="E250" i="33"/>
  <c r="F250" i="33"/>
  <c r="G250" i="33"/>
  <c r="I250" i="33"/>
  <c r="D251" i="33"/>
  <c r="E251" i="33"/>
  <c r="F251" i="33"/>
  <c r="G251" i="33"/>
  <c r="I251" i="33"/>
  <c r="D252" i="33"/>
  <c r="E252" i="33"/>
  <c r="F252" i="33"/>
  <c r="G252" i="33"/>
  <c r="I252" i="33"/>
  <c r="D253" i="33"/>
  <c r="E253" i="33"/>
  <c r="F253" i="33"/>
  <c r="G253" i="33"/>
  <c r="I253" i="33"/>
  <c r="D254" i="33"/>
  <c r="E254" i="33"/>
  <c r="F254" i="33"/>
  <c r="G254" i="33"/>
  <c r="I254" i="33"/>
  <c r="D255" i="33"/>
  <c r="E255" i="33"/>
  <c r="F255" i="33"/>
  <c r="G255" i="33"/>
  <c r="I255" i="33"/>
  <c r="D256" i="33"/>
  <c r="E256" i="33"/>
  <c r="F256" i="33"/>
  <c r="G256" i="33"/>
  <c r="I256" i="33"/>
  <c r="D257" i="33"/>
  <c r="E257" i="33"/>
  <c r="F257" i="33"/>
  <c r="G257" i="33"/>
  <c r="I257" i="33"/>
  <c r="D258" i="33"/>
  <c r="E258" i="33"/>
  <c r="F258" i="33"/>
  <c r="G258" i="33"/>
  <c r="I258" i="33"/>
  <c r="D259" i="33"/>
  <c r="E259" i="33"/>
  <c r="F259" i="33"/>
  <c r="G259" i="33"/>
  <c r="I259" i="33"/>
  <c r="D260" i="33"/>
  <c r="E260" i="33"/>
  <c r="F260" i="33"/>
  <c r="G260" i="33"/>
  <c r="I260" i="33"/>
  <c r="D261" i="33"/>
  <c r="E261" i="33"/>
  <c r="F261" i="33"/>
  <c r="G261" i="33"/>
  <c r="I261" i="33"/>
  <c r="D262" i="33"/>
  <c r="E262" i="33"/>
  <c r="F262" i="33"/>
  <c r="G262" i="33"/>
  <c r="I262" i="33"/>
  <c r="D263" i="33"/>
  <c r="E263" i="33"/>
  <c r="F263" i="33"/>
  <c r="G263" i="33"/>
  <c r="I263" i="33"/>
  <c r="D264" i="33"/>
  <c r="E264" i="33"/>
  <c r="F264" i="33"/>
  <c r="G264" i="33"/>
  <c r="I264" i="33"/>
  <c r="D265" i="33"/>
  <c r="E265" i="33"/>
  <c r="F265" i="33"/>
  <c r="G265" i="33"/>
  <c r="I265" i="33"/>
  <c r="D266" i="33"/>
  <c r="E266" i="33"/>
  <c r="F266" i="33"/>
  <c r="G266" i="33"/>
  <c r="I266" i="33"/>
  <c r="D267" i="33"/>
  <c r="E267" i="33"/>
  <c r="F267" i="33"/>
  <c r="G267" i="33"/>
  <c r="I267" i="33"/>
  <c r="D268" i="33"/>
  <c r="E268" i="33"/>
  <c r="F268" i="33"/>
  <c r="G268" i="33"/>
  <c r="I268" i="33"/>
  <c r="D269" i="33"/>
  <c r="E269" i="33"/>
  <c r="F269" i="33"/>
  <c r="G269" i="33"/>
  <c r="I269" i="33"/>
  <c r="D270" i="33"/>
  <c r="E270" i="33"/>
  <c r="F270" i="33"/>
  <c r="G270" i="33"/>
  <c r="I270" i="33"/>
  <c r="D271" i="33"/>
  <c r="E271" i="33"/>
  <c r="F271" i="33"/>
  <c r="G271" i="33"/>
  <c r="I271" i="33"/>
  <c r="D272" i="33"/>
  <c r="E272" i="33"/>
  <c r="F272" i="33"/>
  <c r="G272" i="33"/>
  <c r="I272" i="33"/>
  <c r="D273" i="33"/>
  <c r="E273" i="33"/>
  <c r="F273" i="33"/>
  <c r="G273" i="33"/>
  <c r="I273" i="33"/>
  <c r="D274" i="33"/>
  <c r="E274" i="33"/>
  <c r="F274" i="33"/>
  <c r="G274" i="33"/>
  <c r="I274" i="33"/>
  <c r="D275" i="33"/>
  <c r="E275" i="33"/>
  <c r="F275" i="33"/>
  <c r="G275" i="33"/>
  <c r="I275" i="33"/>
  <c r="D276" i="33"/>
  <c r="E276" i="33"/>
  <c r="F276" i="33"/>
  <c r="G276" i="33"/>
  <c r="I276" i="33"/>
  <c r="D277" i="33"/>
  <c r="E277" i="33"/>
  <c r="F277" i="33"/>
  <c r="G277" i="33"/>
  <c r="I277" i="33"/>
  <c r="D278" i="33"/>
  <c r="E278" i="33"/>
  <c r="F278" i="33"/>
  <c r="G278" i="33"/>
  <c r="I278" i="33"/>
  <c r="D279" i="33"/>
  <c r="E279" i="33"/>
  <c r="F279" i="33"/>
  <c r="G279" i="33"/>
  <c r="I279" i="33"/>
  <c r="D280" i="33"/>
  <c r="E280" i="33"/>
  <c r="F280" i="33"/>
  <c r="G280" i="33"/>
  <c r="I280" i="33"/>
  <c r="D281" i="33"/>
  <c r="E281" i="33"/>
  <c r="F281" i="33"/>
  <c r="G281" i="33"/>
  <c r="I281" i="33"/>
  <c r="D282" i="33"/>
  <c r="E282" i="33"/>
  <c r="F282" i="33"/>
  <c r="G282" i="33"/>
  <c r="I282" i="33"/>
  <c r="D283" i="33"/>
  <c r="E283" i="33"/>
  <c r="F283" i="33"/>
  <c r="G283" i="33"/>
  <c r="I283" i="33"/>
  <c r="D284" i="33"/>
  <c r="E284" i="33"/>
  <c r="F284" i="33"/>
  <c r="G284" i="33"/>
  <c r="I284" i="33"/>
  <c r="D285" i="33"/>
  <c r="E285" i="33"/>
  <c r="F285" i="33"/>
  <c r="G285" i="33"/>
  <c r="I285" i="33"/>
  <c r="D286" i="33"/>
  <c r="E286" i="33"/>
  <c r="F286" i="33"/>
  <c r="G286" i="33"/>
  <c r="I286" i="33"/>
  <c r="D287" i="33"/>
  <c r="E287" i="33"/>
  <c r="F287" i="33"/>
  <c r="G287" i="33"/>
  <c r="I287" i="33"/>
  <c r="D288" i="33"/>
  <c r="E288" i="33"/>
  <c r="F288" i="33"/>
  <c r="G288" i="33"/>
  <c r="I288" i="33"/>
  <c r="D289" i="33"/>
  <c r="E289" i="33"/>
  <c r="F289" i="33"/>
  <c r="G289" i="33"/>
  <c r="I289" i="33"/>
  <c r="D290" i="33"/>
  <c r="E290" i="33"/>
  <c r="F290" i="33"/>
  <c r="G290" i="33"/>
  <c r="I290" i="33"/>
  <c r="D291" i="33"/>
  <c r="E291" i="33"/>
  <c r="F291" i="33"/>
  <c r="G291" i="33"/>
  <c r="I291" i="33"/>
  <c r="D292" i="33"/>
  <c r="E292" i="33"/>
  <c r="F292" i="33"/>
  <c r="G292" i="33"/>
  <c r="I292" i="33"/>
  <c r="D293" i="33"/>
  <c r="E293" i="33"/>
  <c r="F293" i="33"/>
  <c r="G293" i="33"/>
  <c r="I293" i="33"/>
  <c r="D294" i="33"/>
  <c r="E294" i="33"/>
  <c r="F294" i="33"/>
  <c r="G294" i="33"/>
  <c r="I294" i="33"/>
  <c r="D295" i="33"/>
  <c r="E295" i="33"/>
  <c r="F295" i="33"/>
  <c r="G295" i="33"/>
  <c r="I295" i="33"/>
  <c r="D296" i="33"/>
  <c r="E296" i="33"/>
  <c r="F296" i="33"/>
  <c r="G296" i="33"/>
  <c r="I296" i="33"/>
  <c r="D297" i="33"/>
  <c r="E297" i="33"/>
  <c r="F297" i="33"/>
  <c r="G297" i="33"/>
  <c r="I297" i="33"/>
  <c r="D298" i="33"/>
  <c r="E298" i="33"/>
  <c r="F298" i="33"/>
  <c r="G298" i="33"/>
  <c r="I298" i="33"/>
  <c r="D299" i="33"/>
  <c r="E299" i="33"/>
  <c r="F299" i="33"/>
  <c r="G299" i="33"/>
  <c r="I299" i="33"/>
  <c r="D300" i="33"/>
  <c r="E300" i="33"/>
  <c r="F300" i="33"/>
  <c r="G300" i="33"/>
  <c r="I300" i="33"/>
  <c r="D301" i="33"/>
  <c r="E301" i="33"/>
  <c r="F301" i="33"/>
  <c r="G301" i="33"/>
  <c r="I301" i="33"/>
  <c r="D302" i="33"/>
  <c r="E302" i="33"/>
  <c r="F302" i="33"/>
  <c r="G302" i="33"/>
  <c r="I302" i="33"/>
  <c r="D303" i="33"/>
  <c r="E303" i="33"/>
  <c r="F303" i="33"/>
  <c r="G303" i="33"/>
  <c r="I303" i="33"/>
  <c r="D304" i="33"/>
  <c r="E304" i="33"/>
  <c r="F304" i="33"/>
  <c r="G304" i="33"/>
  <c r="I304" i="33"/>
  <c r="D305" i="33"/>
  <c r="E305" i="33"/>
  <c r="F305" i="33"/>
  <c r="G305" i="33"/>
  <c r="I305" i="33"/>
  <c r="D306" i="33"/>
  <c r="E306" i="33"/>
  <c r="F306" i="33"/>
  <c r="G306" i="33"/>
  <c r="I306" i="33"/>
  <c r="D307" i="33"/>
  <c r="E307" i="33"/>
  <c r="F307" i="33"/>
  <c r="G307" i="33"/>
  <c r="I307" i="33"/>
  <c r="D308" i="33"/>
  <c r="E308" i="33"/>
  <c r="F308" i="33"/>
  <c r="G308" i="33"/>
  <c r="I308" i="33"/>
  <c r="D309" i="33"/>
  <c r="E309" i="33"/>
  <c r="F309" i="33"/>
  <c r="G309" i="33"/>
  <c r="I309" i="33"/>
  <c r="D310" i="33"/>
  <c r="E310" i="33"/>
  <c r="F310" i="33"/>
  <c r="G310" i="33"/>
  <c r="I310" i="33"/>
  <c r="D311" i="33"/>
  <c r="E311" i="33"/>
  <c r="F311" i="33"/>
  <c r="G311" i="33"/>
  <c r="I311" i="33"/>
  <c r="D312" i="33"/>
  <c r="E312" i="33"/>
  <c r="F312" i="33"/>
  <c r="G312" i="33"/>
  <c r="I312" i="33"/>
  <c r="D313" i="33"/>
  <c r="E313" i="33"/>
  <c r="F313" i="33"/>
  <c r="G313" i="33"/>
  <c r="I313" i="33"/>
  <c r="D314" i="33"/>
  <c r="E314" i="33"/>
  <c r="F314" i="33"/>
  <c r="G314" i="33"/>
  <c r="I314" i="33"/>
  <c r="D315" i="33"/>
  <c r="E315" i="33"/>
  <c r="F315" i="33"/>
  <c r="G315" i="33"/>
  <c r="I315" i="33"/>
  <c r="D316" i="33"/>
  <c r="E316" i="33"/>
  <c r="F316" i="33"/>
  <c r="G316" i="33"/>
  <c r="I316" i="33"/>
  <c r="D317" i="33"/>
  <c r="E317" i="33"/>
  <c r="F317" i="33"/>
  <c r="G317" i="33"/>
  <c r="I317" i="33"/>
  <c r="D318" i="33"/>
  <c r="E318" i="33"/>
  <c r="F318" i="33"/>
  <c r="G318" i="33"/>
  <c r="I318" i="33"/>
  <c r="D319" i="33"/>
  <c r="E319" i="33"/>
  <c r="F319" i="33"/>
  <c r="G319" i="33"/>
  <c r="I319" i="33"/>
  <c r="D320" i="33"/>
  <c r="E320" i="33"/>
  <c r="F320" i="33"/>
  <c r="G320" i="33"/>
  <c r="I320" i="33"/>
  <c r="D321" i="33"/>
  <c r="E321" i="33"/>
  <c r="F321" i="33"/>
  <c r="G321" i="33"/>
  <c r="I321" i="33"/>
  <c r="D322" i="33"/>
  <c r="E322" i="33"/>
  <c r="F322" i="33"/>
  <c r="G322" i="33"/>
  <c r="I322" i="33"/>
  <c r="AG324" i="34"/>
  <c r="AF324" i="34"/>
  <c r="AE324" i="34"/>
  <c r="AD324" i="34"/>
  <c r="AC324" i="34"/>
  <c r="AB324" i="34"/>
  <c r="AA324" i="34"/>
  <c r="Z324" i="34"/>
  <c r="Y324" i="34"/>
  <c r="X324" i="34"/>
  <c r="W324" i="34"/>
  <c r="V324" i="34"/>
  <c r="K322" i="34"/>
  <c r="I322" i="34"/>
  <c r="G322" i="34"/>
  <c r="F322" i="34"/>
  <c r="E322" i="34"/>
  <c r="D322" i="34"/>
  <c r="K321" i="34"/>
  <c r="I321" i="34"/>
  <c r="G321" i="34"/>
  <c r="F321" i="34"/>
  <c r="E321" i="34"/>
  <c r="D321" i="34"/>
  <c r="K320" i="34"/>
  <c r="I320" i="34"/>
  <c r="G320" i="34"/>
  <c r="F320" i="34"/>
  <c r="E320" i="34"/>
  <c r="D320" i="34"/>
  <c r="K319" i="34"/>
  <c r="I319" i="34"/>
  <c r="G319" i="34"/>
  <c r="F319" i="34"/>
  <c r="E319" i="34"/>
  <c r="D319" i="34"/>
  <c r="K318" i="34"/>
  <c r="I318" i="34"/>
  <c r="G318" i="34"/>
  <c r="F318" i="34"/>
  <c r="E318" i="34"/>
  <c r="D318" i="34"/>
  <c r="K317" i="34"/>
  <c r="I317" i="34"/>
  <c r="G317" i="34"/>
  <c r="F317" i="34"/>
  <c r="E317" i="34"/>
  <c r="D317" i="34"/>
  <c r="K316" i="34"/>
  <c r="I316" i="34"/>
  <c r="G316" i="34"/>
  <c r="F316" i="34"/>
  <c r="E316" i="34"/>
  <c r="D316" i="34"/>
  <c r="K315" i="34"/>
  <c r="I315" i="34"/>
  <c r="G315" i="34"/>
  <c r="F315" i="34"/>
  <c r="E315" i="34"/>
  <c r="D315" i="34"/>
  <c r="K314" i="34"/>
  <c r="I314" i="34"/>
  <c r="G314" i="34"/>
  <c r="F314" i="34"/>
  <c r="E314" i="34"/>
  <c r="D314" i="34"/>
  <c r="K313" i="34"/>
  <c r="I313" i="34"/>
  <c r="G313" i="34"/>
  <c r="F313" i="34"/>
  <c r="E313" i="34"/>
  <c r="D313" i="34"/>
  <c r="K312" i="34"/>
  <c r="I312" i="34"/>
  <c r="G312" i="34"/>
  <c r="F312" i="34"/>
  <c r="E312" i="34"/>
  <c r="D312" i="34"/>
  <c r="K311" i="34"/>
  <c r="I311" i="34"/>
  <c r="G311" i="34"/>
  <c r="F311" i="34"/>
  <c r="E311" i="34"/>
  <c r="D311" i="34"/>
  <c r="K310" i="34"/>
  <c r="I310" i="34"/>
  <c r="G310" i="34"/>
  <c r="F310" i="34"/>
  <c r="E310" i="34"/>
  <c r="D310" i="34"/>
  <c r="K309" i="34"/>
  <c r="I309" i="34"/>
  <c r="G309" i="34"/>
  <c r="F309" i="34"/>
  <c r="E309" i="34"/>
  <c r="D309" i="34"/>
  <c r="K308" i="34"/>
  <c r="I308" i="34"/>
  <c r="G308" i="34"/>
  <c r="F308" i="34"/>
  <c r="E308" i="34"/>
  <c r="D308" i="34"/>
  <c r="K307" i="34"/>
  <c r="I307" i="34"/>
  <c r="G307" i="34"/>
  <c r="F307" i="34"/>
  <c r="E307" i="34"/>
  <c r="D307" i="34"/>
  <c r="K306" i="34"/>
  <c r="I306" i="34"/>
  <c r="G306" i="34"/>
  <c r="F306" i="34"/>
  <c r="E306" i="34"/>
  <c r="D306" i="34"/>
  <c r="K305" i="34"/>
  <c r="I305" i="34"/>
  <c r="G305" i="34"/>
  <c r="F305" i="34"/>
  <c r="E305" i="34"/>
  <c r="D305" i="34"/>
  <c r="K304" i="34"/>
  <c r="I304" i="34"/>
  <c r="G304" i="34"/>
  <c r="F304" i="34"/>
  <c r="E304" i="34"/>
  <c r="D304" i="34"/>
  <c r="K303" i="34"/>
  <c r="I303" i="34"/>
  <c r="G303" i="34"/>
  <c r="F303" i="34"/>
  <c r="E303" i="34"/>
  <c r="D303" i="34"/>
  <c r="K302" i="34"/>
  <c r="I302" i="34"/>
  <c r="G302" i="34"/>
  <c r="F302" i="34"/>
  <c r="E302" i="34"/>
  <c r="D302" i="34"/>
  <c r="K301" i="34"/>
  <c r="I301" i="34"/>
  <c r="G301" i="34"/>
  <c r="F301" i="34"/>
  <c r="E301" i="34"/>
  <c r="D301" i="34"/>
  <c r="K300" i="34"/>
  <c r="I300" i="34"/>
  <c r="G300" i="34"/>
  <c r="F300" i="34"/>
  <c r="E300" i="34"/>
  <c r="D300" i="34"/>
  <c r="K299" i="34"/>
  <c r="I299" i="34"/>
  <c r="G299" i="34"/>
  <c r="F299" i="34"/>
  <c r="E299" i="34"/>
  <c r="D299" i="34"/>
  <c r="K298" i="34"/>
  <c r="I298" i="34"/>
  <c r="G298" i="34"/>
  <c r="F298" i="34"/>
  <c r="E298" i="34"/>
  <c r="D298" i="34"/>
  <c r="K297" i="34"/>
  <c r="I297" i="34"/>
  <c r="G297" i="34"/>
  <c r="F297" i="34"/>
  <c r="E297" i="34"/>
  <c r="D297" i="34"/>
  <c r="K296" i="34"/>
  <c r="I296" i="34"/>
  <c r="G296" i="34"/>
  <c r="F296" i="34"/>
  <c r="E296" i="34"/>
  <c r="D296" i="34"/>
  <c r="K295" i="34"/>
  <c r="I295" i="34"/>
  <c r="G295" i="34"/>
  <c r="F295" i="34"/>
  <c r="E295" i="34"/>
  <c r="D295" i="34"/>
  <c r="K294" i="34"/>
  <c r="I294" i="34"/>
  <c r="G294" i="34"/>
  <c r="F294" i="34"/>
  <c r="E294" i="34"/>
  <c r="D294" i="34"/>
  <c r="K293" i="34"/>
  <c r="I293" i="34"/>
  <c r="G293" i="34"/>
  <c r="F293" i="34"/>
  <c r="E293" i="34"/>
  <c r="D293" i="34"/>
  <c r="K292" i="34"/>
  <c r="I292" i="34"/>
  <c r="G292" i="34"/>
  <c r="F292" i="34"/>
  <c r="E292" i="34"/>
  <c r="D292" i="34"/>
  <c r="K291" i="34"/>
  <c r="I291" i="34"/>
  <c r="G291" i="34"/>
  <c r="F291" i="34"/>
  <c r="E291" i="34"/>
  <c r="D291" i="34"/>
  <c r="K290" i="34"/>
  <c r="I290" i="34"/>
  <c r="G290" i="34"/>
  <c r="F290" i="34"/>
  <c r="E290" i="34"/>
  <c r="D290" i="34"/>
  <c r="K289" i="34"/>
  <c r="I289" i="34"/>
  <c r="G289" i="34"/>
  <c r="F289" i="34"/>
  <c r="E289" i="34"/>
  <c r="D289" i="34"/>
  <c r="K288" i="34"/>
  <c r="I288" i="34"/>
  <c r="G288" i="34"/>
  <c r="F288" i="34"/>
  <c r="E288" i="34"/>
  <c r="D288" i="34"/>
  <c r="K287" i="34"/>
  <c r="I287" i="34"/>
  <c r="G287" i="34"/>
  <c r="F287" i="34"/>
  <c r="E287" i="34"/>
  <c r="D287" i="34"/>
  <c r="K286" i="34"/>
  <c r="I286" i="34"/>
  <c r="G286" i="34"/>
  <c r="F286" i="34"/>
  <c r="E286" i="34"/>
  <c r="D286" i="34"/>
  <c r="K285" i="34"/>
  <c r="I285" i="34"/>
  <c r="G285" i="34"/>
  <c r="F285" i="34"/>
  <c r="E285" i="34"/>
  <c r="D285" i="34"/>
  <c r="K284" i="34"/>
  <c r="I284" i="34"/>
  <c r="G284" i="34"/>
  <c r="F284" i="34"/>
  <c r="E284" i="34"/>
  <c r="D284" i="34"/>
  <c r="K283" i="34"/>
  <c r="I283" i="34"/>
  <c r="G283" i="34"/>
  <c r="F283" i="34"/>
  <c r="E283" i="34"/>
  <c r="D283" i="34"/>
  <c r="K282" i="34"/>
  <c r="I282" i="34"/>
  <c r="G282" i="34"/>
  <c r="F282" i="34"/>
  <c r="E282" i="34"/>
  <c r="D282" i="34"/>
  <c r="K281" i="34"/>
  <c r="I281" i="34"/>
  <c r="G281" i="34"/>
  <c r="F281" i="34"/>
  <c r="E281" i="34"/>
  <c r="D281" i="34"/>
  <c r="K280" i="34"/>
  <c r="I280" i="34"/>
  <c r="G280" i="34"/>
  <c r="F280" i="34"/>
  <c r="E280" i="34"/>
  <c r="D280" i="34"/>
  <c r="K279" i="34"/>
  <c r="I279" i="34"/>
  <c r="G279" i="34"/>
  <c r="F279" i="34"/>
  <c r="E279" i="34"/>
  <c r="D279" i="34"/>
  <c r="K278" i="34"/>
  <c r="I278" i="34"/>
  <c r="G278" i="34"/>
  <c r="F278" i="34"/>
  <c r="E278" i="34"/>
  <c r="D278" i="34"/>
  <c r="K277" i="34"/>
  <c r="I277" i="34"/>
  <c r="G277" i="34"/>
  <c r="F277" i="34"/>
  <c r="E277" i="34"/>
  <c r="D277" i="34"/>
  <c r="K276" i="34"/>
  <c r="I276" i="34"/>
  <c r="G276" i="34"/>
  <c r="F276" i="34"/>
  <c r="E276" i="34"/>
  <c r="D276" i="34"/>
  <c r="K275" i="34"/>
  <c r="I275" i="34"/>
  <c r="G275" i="34"/>
  <c r="F275" i="34"/>
  <c r="E275" i="34"/>
  <c r="D275" i="34"/>
  <c r="K274" i="34"/>
  <c r="I274" i="34"/>
  <c r="G274" i="34"/>
  <c r="F274" i="34"/>
  <c r="E274" i="34"/>
  <c r="D274" i="34"/>
  <c r="K273" i="34"/>
  <c r="I273" i="34"/>
  <c r="G273" i="34"/>
  <c r="F273" i="34"/>
  <c r="E273" i="34"/>
  <c r="D273" i="34"/>
  <c r="K272" i="34"/>
  <c r="I272" i="34"/>
  <c r="G272" i="34"/>
  <c r="F272" i="34"/>
  <c r="E272" i="34"/>
  <c r="D272" i="34"/>
  <c r="K271" i="34"/>
  <c r="I271" i="34"/>
  <c r="G271" i="34"/>
  <c r="F271" i="34"/>
  <c r="E271" i="34"/>
  <c r="D271" i="34"/>
  <c r="K270" i="34"/>
  <c r="I270" i="34"/>
  <c r="G270" i="34"/>
  <c r="F270" i="34"/>
  <c r="E270" i="34"/>
  <c r="D270" i="34"/>
  <c r="K269" i="34"/>
  <c r="I269" i="34"/>
  <c r="G269" i="34"/>
  <c r="F269" i="34"/>
  <c r="E269" i="34"/>
  <c r="D269" i="34"/>
  <c r="K268" i="34"/>
  <c r="I268" i="34"/>
  <c r="G268" i="34"/>
  <c r="F268" i="34"/>
  <c r="E268" i="34"/>
  <c r="D268" i="34"/>
  <c r="K267" i="34"/>
  <c r="I267" i="34"/>
  <c r="G267" i="34"/>
  <c r="F267" i="34"/>
  <c r="E267" i="34"/>
  <c r="D267" i="34"/>
  <c r="K266" i="34"/>
  <c r="I266" i="34"/>
  <c r="G266" i="34"/>
  <c r="F266" i="34"/>
  <c r="E266" i="34"/>
  <c r="D266" i="34"/>
  <c r="K265" i="34"/>
  <c r="I265" i="34"/>
  <c r="G265" i="34"/>
  <c r="F265" i="34"/>
  <c r="E265" i="34"/>
  <c r="D265" i="34"/>
  <c r="K264" i="34"/>
  <c r="I264" i="34"/>
  <c r="G264" i="34"/>
  <c r="F264" i="34"/>
  <c r="E264" i="34"/>
  <c r="D264" i="34"/>
  <c r="K263" i="34"/>
  <c r="I263" i="34"/>
  <c r="G263" i="34"/>
  <c r="F263" i="34"/>
  <c r="E263" i="34"/>
  <c r="D263" i="34"/>
  <c r="K262" i="34"/>
  <c r="I262" i="34"/>
  <c r="G262" i="34"/>
  <c r="F262" i="34"/>
  <c r="E262" i="34"/>
  <c r="D262" i="34"/>
  <c r="K261" i="34"/>
  <c r="I261" i="34"/>
  <c r="G261" i="34"/>
  <c r="F261" i="34"/>
  <c r="E261" i="34"/>
  <c r="D261" i="34"/>
  <c r="K260" i="34"/>
  <c r="I260" i="34"/>
  <c r="G260" i="34"/>
  <c r="F260" i="34"/>
  <c r="E260" i="34"/>
  <c r="D260" i="34"/>
  <c r="K259" i="34"/>
  <c r="I259" i="34"/>
  <c r="G259" i="34"/>
  <c r="F259" i="34"/>
  <c r="E259" i="34"/>
  <c r="D259" i="34"/>
  <c r="K258" i="34"/>
  <c r="I258" i="34"/>
  <c r="G258" i="34"/>
  <c r="F258" i="34"/>
  <c r="E258" i="34"/>
  <c r="D258" i="34"/>
  <c r="K257" i="34"/>
  <c r="I257" i="34"/>
  <c r="G257" i="34"/>
  <c r="F257" i="34"/>
  <c r="E257" i="34"/>
  <c r="D257" i="34"/>
  <c r="K256" i="34"/>
  <c r="I256" i="34"/>
  <c r="G256" i="34"/>
  <c r="F256" i="34"/>
  <c r="E256" i="34"/>
  <c r="D256" i="34"/>
  <c r="K255" i="34"/>
  <c r="I255" i="34"/>
  <c r="G255" i="34"/>
  <c r="F255" i="34"/>
  <c r="E255" i="34"/>
  <c r="D255" i="34"/>
  <c r="K254" i="34"/>
  <c r="I254" i="34"/>
  <c r="G254" i="34"/>
  <c r="F254" i="34"/>
  <c r="E254" i="34"/>
  <c r="D254" i="34"/>
  <c r="K253" i="34"/>
  <c r="I253" i="34"/>
  <c r="G253" i="34"/>
  <c r="F253" i="34"/>
  <c r="E253" i="34"/>
  <c r="D253" i="34"/>
  <c r="K252" i="34"/>
  <c r="I252" i="34"/>
  <c r="G252" i="34"/>
  <c r="F252" i="34"/>
  <c r="E252" i="34"/>
  <c r="D252" i="34"/>
  <c r="K251" i="34"/>
  <c r="I251" i="34"/>
  <c r="G251" i="34"/>
  <c r="F251" i="34"/>
  <c r="E251" i="34"/>
  <c r="D251" i="34"/>
  <c r="K250" i="34"/>
  <c r="I250" i="34"/>
  <c r="G250" i="34"/>
  <c r="F250" i="34"/>
  <c r="E250" i="34"/>
  <c r="D250" i="34"/>
  <c r="K249" i="34"/>
  <c r="I249" i="34"/>
  <c r="G249" i="34"/>
  <c r="F249" i="34"/>
  <c r="E249" i="34"/>
  <c r="D249" i="34"/>
  <c r="K248" i="34"/>
  <c r="I248" i="34"/>
  <c r="G248" i="34"/>
  <c r="F248" i="34"/>
  <c r="E248" i="34"/>
  <c r="D248" i="34"/>
  <c r="K247" i="34"/>
  <c r="I247" i="34"/>
  <c r="G247" i="34"/>
  <c r="F247" i="34"/>
  <c r="E247" i="34"/>
  <c r="D247" i="34"/>
  <c r="K246" i="34"/>
  <c r="I246" i="34"/>
  <c r="G246" i="34"/>
  <c r="F246" i="34"/>
  <c r="E246" i="34"/>
  <c r="D246" i="34"/>
  <c r="K245" i="34"/>
  <c r="I245" i="34"/>
  <c r="G245" i="34"/>
  <c r="F245" i="34"/>
  <c r="E245" i="34"/>
  <c r="D245" i="34"/>
  <c r="K244" i="34"/>
  <c r="I244" i="34"/>
  <c r="G244" i="34"/>
  <c r="F244" i="34"/>
  <c r="E244" i="34"/>
  <c r="D244" i="34"/>
  <c r="K243" i="34"/>
  <c r="I243" i="34"/>
  <c r="G243" i="34"/>
  <c r="F243" i="34"/>
  <c r="E243" i="34"/>
  <c r="D243" i="34"/>
  <c r="K242" i="34"/>
  <c r="I242" i="34"/>
  <c r="G242" i="34"/>
  <c r="F242" i="34"/>
  <c r="E242" i="34"/>
  <c r="D242" i="34"/>
  <c r="K241" i="34"/>
  <c r="I241" i="34"/>
  <c r="G241" i="34"/>
  <c r="F241" i="34"/>
  <c r="E241" i="34"/>
  <c r="D241" i="34"/>
  <c r="K240" i="34"/>
  <c r="I240" i="34"/>
  <c r="G240" i="34"/>
  <c r="F240" i="34"/>
  <c r="E240" i="34"/>
  <c r="D240" i="34"/>
  <c r="K239" i="34"/>
  <c r="I239" i="34"/>
  <c r="G239" i="34"/>
  <c r="F239" i="34"/>
  <c r="E239" i="34"/>
  <c r="D239" i="34"/>
  <c r="K238" i="34"/>
  <c r="I238" i="34"/>
  <c r="G238" i="34"/>
  <c r="F238" i="34"/>
  <c r="E238" i="34"/>
  <c r="D238" i="34"/>
  <c r="K237" i="34"/>
  <c r="I237" i="34"/>
  <c r="G237" i="34"/>
  <c r="F237" i="34"/>
  <c r="E237" i="34"/>
  <c r="D237" i="34"/>
  <c r="K236" i="34"/>
  <c r="I236" i="34"/>
  <c r="G236" i="34"/>
  <c r="F236" i="34"/>
  <c r="E236" i="34"/>
  <c r="D236" i="34"/>
  <c r="K235" i="34"/>
  <c r="I235" i="34"/>
  <c r="G235" i="34"/>
  <c r="F235" i="34"/>
  <c r="E235" i="34"/>
  <c r="D235" i="34"/>
  <c r="K234" i="34"/>
  <c r="I234" i="34"/>
  <c r="G234" i="34"/>
  <c r="F234" i="34"/>
  <c r="E234" i="34"/>
  <c r="D234" i="34"/>
  <c r="K233" i="34"/>
  <c r="I233" i="34"/>
  <c r="G233" i="34"/>
  <c r="F233" i="34"/>
  <c r="E233" i="34"/>
  <c r="D233" i="34"/>
  <c r="K232" i="34"/>
  <c r="I232" i="34"/>
  <c r="G232" i="34"/>
  <c r="F232" i="34"/>
  <c r="E232" i="34"/>
  <c r="D232" i="34"/>
  <c r="K231" i="34"/>
  <c r="I231" i="34"/>
  <c r="G231" i="34"/>
  <c r="F231" i="34"/>
  <c r="E231" i="34"/>
  <c r="D231" i="34"/>
  <c r="K230" i="34"/>
  <c r="I230" i="34"/>
  <c r="G230" i="34"/>
  <c r="F230" i="34"/>
  <c r="E230" i="34"/>
  <c r="D230" i="34"/>
  <c r="K229" i="34"/>
  <c r="I229" i="34"/>
  <c r="G229" i="34"/>
  <c r="F229" i="34"/>
  <c r="E229" i="34"/>
  <c r="D229" i="34"/>
  <c r="K228" i="34"/>
  <c r="I228" i="34"/>
  <c r="G228" i="34"/>
  <c r="F228" i="34"/>
  <c r="E228" i="34"/>
  <c r="D228" i="34"/>
  <c r="K227" i="34"/>
  <c r="I227" i="34"/>
  <c r="G227" i="34"/>
  <c r="F227" i="34"/>
  <c r="E227" i="34"/>
  <c r="D227" i="34"/>
  <c r="K226" i="34"/>
  <c r="I226" i="34"/>
  <c r="G226" i="34"/>
  <c r="F226" i="34"/>
  <c r="E226" i="34"/>
  <c r="D226" i="34"/>
  <c r="K225" i="34"/>
  <c r="I225" i="34"/>
  <c r="G225" i="34"/>
  <c r="F225" i="34"/>
  <c r="E225" i="34"/>
  <c r="D225" i="34"/>
  <c r="K224" i="34"/>
  <c r="I224" i="34"/>
  <c r="G224" i="34"/>
  <c r="F224" i="34"/>
  <c r="E224" i="34"/>
  <c r="D224" i="34"/>
  <c r="K223" i="34"/>
  <c r="I223" i="34"/>
  <c r="G223" i="34"/>
  <c r="F223" i="34"/>
  <c r="E223" i="34"/>
  <c r="D223" i="34"/>
  <c r="K222" i="34"/>
  <c r="I222" i="34"/>
  <c r="G222" i="34"/>
  <c r="F222" i="34"/>
  <c r="E222" i="34"/>
  <c r="D222" i="34"/>
  <c r="K221" i="34"/>
  <c r="I221" i="34"/>
  <c r="G221" i="34"/>
  <c r="F221" i="34"/>
  <c r="E221" i="34"/>
  <c r="D221" i="34"/>
  <c r="K220" i="34"/>
  <c r="I220" i="34"/>
  <c r="G220" i="34"/>
  <c r="F220" i="34"/>
  <c r="E220" i="34"/>
  <c r="D220" i="34"/>
  <c r="K219" i="34"/>
  <c r="I219" i="34"/>
  <c r="G219" i="34"/>
  <c r="F219" i="34"/>
  <c r="E219" i="34"/>
  <c r="D219" i="34"/>
  <c r="K218" i="34"/>
  <c r="I218" i="34"/>
  <c r="G218" i="34"/>
  <c r="F218" i="34"/>
  <c r="E218" i="34"/>
  <c r="D218" i="34"/>
  <c r="K217" i="34"/>
  <c r="I217" i="34"/>
  <c r="G217" i="34"/>
  <c r="F217" i="34"/>
  <c r="E217" i="34"/>
  <c r="D217" i="34"/>
  <c r="K216" i="34"/>
  <c r="I216" i="34"/>
  <c r="G216" i="34"/>
  <c r="F216" i="34"/>
  <c r="E216" i="34"/>
  <c r="D216" i="34"/>
  <c r="K215" i="34"/>
  <c r="I215" i="34"/>
  <c r="G215" i="34"/>
  <c r="F215" i="34"/>
  <c r="E215" i="34"/>
  <c r="D215" i="34"/>
  <c r="K214" i="34"/>
  <c r="I214" i="34"/>
  <c r="G214" i="34"/>
  <c r="F214" i="34"/>
  <c r="E214" i="34"/>
  <c r="D214" i="34"/>
  <c r="K213" i="34"/>
  <c r="I213" i="34"/>
  <c r="G213" i="34"/>
  <c r="F213" i="34"/>
  <c r="E213" i="34"/>
  <c r="D213" i="34"/>
  <c r="K212" i="34"/>
  <c r="I212" i="34"/>
  <c r="G212" i="34"/>
  <c r="F212" i="34"/>
  <c r="E212" i="34"/>
  <c r="D212" i="34"/>
  <c r="K211" i="34"/>
  <c r="I211" i="34"/>
  <c r="G211" i="34"/>
  <c r="F211" i="34"/>
  <c r="E211" i="34"/>
  <c r="D211" i="34"/>
  <c r="K210" i="34"/>
  <c r="I210" i="34"/>
  <c r="G210" i="34"/>
  <c r="F210" i="34"/>
  <c r="E210" i="34"/>
  <c r="D210" i="34"/>
  <c r="K209" i="34"/>
  <c r="I209" i="34"/>
  <c r="G209" i="34"/>
  <c r="F209" i="34"/>
  <c r="E209" i="34"/>
  <c r="D209" i="34"/>
  <c r="K208" i="34"/>
  <c r="F208" i="34"/>
  <c r="E208" i="34"/>
  <c r="D208" i="34"/>
  <c r="K207" i="34"/>
  <c r="I207" i="34"/>
  <c r="F207" i="34"/>
  <c r="E207" i="34"/>
  <c r="D207" i="34"/>
  <c r="K206" i="34"/>
  <c r="G206" i="34"/>
  <c r="F206" i="34"/>
  <c r="E206" i="34"/>
  <c r="K205" i="34"/>
  <c r="G205" i="34"/>
  <c r="F205" i="34"/>
  <c r="E205" i="34"/>
  <c r="D205" i="34"/>
  <c r="K204" i="34"/>
  <c r="G204" i="34"/>
  <c r="F204" i="34"/>
  <c r="E204" i="34"/>
  <c r="D204" i="34"/>
  <c r="K203" i="34"/>
  <c r="G203" i="34"/>
  <c r="F203" i="34"/>
  <c r="E203" i="34"/>
  <c r="D203" i="34"/>
  <c r="K202" i="34"/>
  <c r="G202" i="34"/>
  <c r="F202" i="34"/>
  <c r="E202" i="34"/>
  <c r="D202" i="34"/>
  <c r="K201" i="34"/>
  <c r="G201" i="34"/>
  <c r="F201" i="34"/>
  <c r="E201" i="34"/>
  <c r="D201" i="34"/>
  <c r="K200" i="34"/>
  <c r="G200" i="34"/>
  <c r="F200" i="34"/>
  <c r="E200" i="34"/>
  <c r="D200" i="34"/>
  <c r="K199" i="34"/>
  <c r="G199" i="34"/>
  <c r="F199" i="34"/>
  <c r="E199" i="34"/>
  <c r="D199" i="34"/>
  <c r="K198" i="34"/>
  <c r="G198" i="34"/>
  <c r="F198" i="34"/>
  <c r="E198" i="34"/>
  <c r="D198" i="34"/>
  <c r="K197" i="34"/>
  <c r="G197" i="34"/>
  <c r="F197" i="34"/>
  <c r="E197" i="34"/>
  <c r="D197" i="34"/>
  <c r="K196" i="34"/>
  <c r="G196" i="34"/>
  <c r="F196" i="34"/>
  <c r="E196" i="34"/>
  <c r="D196" i="34"/>
  <c r="K195" i="34"/>
  <c r="G195" i="34"/>
  <c r="F195" i="34"/>
  <c r="E195" i="34"/>
  <c r="D195" i="34"/>
  <c r="K194" i="34"/>
  <c r="G194" i="34"/>
  <c r="F194" i="34"/>
  <c r="E194" i="34"/>
  <c r="D194" i="34"/>
  <c r="K193" i="34"/>
  <c r="G193" i="34"/>
  <c r="F193" i="34"/>
  <c r="E193" i="34"/>
  <c r="D193" i="34"/>
  <c r="K192" i="34"/>
  <c r="G192" i="34"/>
  <c r="F192" i="34"/>
  <c r="E192" i="34"/>
  <c r="D192" i="34"/>
  <c r="K191" i="34"/>
  <c r="G191" i="34"/>
  <c r="F191" i="34"/>
  <c r="E191" i="34"/>
  <c r="D191" i="34"/>
  <c r="K190" i="34"/>
  <c r="G190" i="34"/>
  <c r="F190" i="34"/>
  <c r="E190" i="34"/>
  <c r="D190" i="34"/>
  <c r="K189" i="34"/>
  <c r="G189" i="34"/>
  <c r="F189" i="34"/>
  <c r="E189" i="34"/>
  <c r="D189" i="34"/>
  <c r="K188" i="34"/>
  <c r="G188" i="34"/>
  <c r="F188" i="34"/>
  <c r="E188" i="34"/>
  <c r="D188" i="34"/>
  <c r="K187" i="34"/>
  <c r="G187" i="34"/>
  <c r="F187" i="34"/>
  <c r="E187" i="34"/>
  <c r="D187" i="34"/>
  <c r="K186" i="34"/>
  <c r="G186" i="34"/>
  <c r="F186" i="34"/>
  <c r="E186" i="34"/>
  <c r="D186" i="34"/>
  <c r="K185" i="34"/>
  <c r="G185" i="34"/>
  <c r="F185" i="34"/>
  <c r="E185" i="34"/>
  <c r="D185" i="34"/>
  <c r="K184" i="34"/>
  <c r="G184" i="34"/>
  <c r="F184" i="34"/>
  <c r="E184" i="34"/>
  <c r="D184" i="34"/>
  <c r="K183" i="34"/>
  <c r="G183" i="34"/>
  <c r="F183" i="34"/>
  <c r="E183" i="34"/>
  <c r="D183" i="34"/>
  <c r="K182" i="34"/>
  <c r="G182" i="34"/>
  <c r="F182" i="34"/>
  <c r="E182" i="34"/>
  <c r="D182" i="34"/>
  <c r="K181" i="34"/>
  <c r="G181" i="34"/>
  <c r="F181" i="34"/>
  <c r="E181" i="34"/>
  <c r="D181" i="34"/>
  <c r="K180" i="34"/>
  <c r="G180" i="34"/>
  <c r="F180" i="34"/>
  <c r="E180" i="34"/>
  <c r="D180" i="34"/>
  <c r="K179" i="34"/>
  <c r="G179" i="34"/>
  <c r="F179" i="34"/>
  <c r="E179" i="34"/>
  <c r="D179" i="34"/>
  <c r="K178" i="34"/>
  <c r="G178" i="34"/>
  <c r="F178" i="34"/>
  <c r="E178" i="34"/>
  <c r="D178" i="34"/>
  <c r="K177" i="34"/>
  <c r="G177" i="34"/>
  <c r="F177" i="34"/>
  <c r="E177" i="34"/>
  <c r="D177" i="34"/>
  <c r="K176" i="34"/>
  <c r="G176" i="34"/>
  <c r="F176" i="34"/>
  <c r="E176" i="34"/>
  <c r="D176" i="34"/>
  <c r="K175" i="34"/>
  <c r="G175" i="34"/>
  <c r="F175" i="34"/>
  <c r="E175" i="34"/>
  <c r="D175" i="34"/>
  <c r="K174" i="34"/>
  <c r="G174" i="34"/>
  <c r="F174" i="34"/>
  <c r="E174" i="34"/>
  <c r="D174" i="34"/>
  <c r="K173" i="34"/>
  <c r="G173" i="34"/>
  <c r="F173" i="34"/>
  <c r="E173" i="34"/>
  <c r="D173" i="34"/>
  <c r="K172" i="34"/>
  <c r="G172" i="34"/>
  <c r="F172" i="34"/>
  <c r="E172" i="34"/>
  <c r="D172" i="34"/>
  <c r="K171" i="34"/>
  <c r="G171" i="34"/>
  <c r="F171" i="34"/>
  <c r="E171" i="34"/>
  <c r="D171" i="34"/>
  <c r="K170" i="34"/>
  <c r="G170" i="34"/>
  <c r="F170" i="34"/>
  <c r="E170" i="34"/>
  <c r="D170" i="34"/>
  <c r="K169" i="34"/>
  <c r="G169" i="34"/>
  <c r="F169" i="34"/>
  <c r="E169" i="34"/>
  <c r="D169" i="34"/>
  <c r="K168" i="34"/>
  <c r="I168" i="34"/>
  <c r="F168" i="34"/>
  <c r="E168" i="34"/>
  <c r="D168" i="34"/>
  <c r="K167" i="34"/>
  <c r="G167" i="34"/>
  <c r="F167" i="34"/>
  <c r="E167" i="34"/>
  <c r="D167" i="34"/>
  <c r="K166" i="34"/>
  <c r="I166" i="34"/>
  <c r="F166" i="34"/>
  <c r="E166" i="34"/>
  <c r="D166" i="34"/>
  <c r="K165" i="34"/>
  <c r="I165" i="34"/>
  <c r="F165" i="34"/>
  <c r="E165" i="34"/>
  <c r="D165" i="34"/>
  <c r="K164" i="34"/>
  <c r="F164" i="34"/>
  <c r="E164" i="34"/>
  <c r="D164" i="34"/>
  <c r="K163" i="34"/>
  <c r="F163" i="34"/>
  <c r="E163" i="34"/>
  <c r="D163" i="34"/>
  <c r="K162" i="34"/>
  <c r="F162" i="34"/>
  <c r="E162" i="34"/>
  <c r="D162" i="34"/>
  <c r="K161" i="34"/>
  <c r="G161" i="34"/>
  <c r="F161" i="34"/>
  <c r="E161" i="34"/>
  <c r="D161" i="34"/>
  <c r="K160" i="34"/>
  <c r="G160" i="34"/>
  <c r="F160" i="34"/>
  <c r="E160" i="34"/>
  <c r="D160" i="34"/>
  <c r="K159" i="34"/>
  <c r="G159" i="34"/>
  <c r="F159" i="34"/>
  <c r="E159" i="34"/>
  <c r="D159" i="34"/>
  <c r="K158" i="34"/>
  <c r="G158" i="34"/>
  <c r="F158" i="34"/>
  <c r="E158" i="34"/>
  <c r="D158" i="34"/>
  <c r="K157" i="34"/>
  <c r="G157" i="34"/>
  <c r="F157" i="34"/>
  <c r="E157" i="34"/>
  <c r="D157" i="34"/>
  <c r="K156" i="34"/>
  <c r="F156" i="34"/>
  <c r="E156" i="34"/>
  <c r="D156" i="34"/>
  <c r="K155" i="34"/>
  <c r="F155" i="34"/>
  <c r="E155" i="34"/>
  <c r="D155" i="34"/>
  <c r="K154" i="34"/>
  <c r="F154" i="34"/>
  <c r="E154" i="34"/>
  <c r="D154" i="34"/>
  <c r="K153" i="34"/>
  <c r="F153" i="34"/>
  <c r="E153" i="34"/>
  <c r="D153" i="34"/>
  <c r="K152" i="34"/>
  <c r="F152" i="34"/>
  <c r="E152" i="34"/>
  <c r="D152" i="34"/>
  <c r="K151" i="34"/>
  <c r="F151" i="34"/>
  <c r="E151" i="34"/>
  <c r="D151" i="34"/>
  <c r="K150" i="34"/>
  <c r="F150" i="34"/>
  <c r="E150" i="34"/>
  <c r="D150" i="34"/>
  <c r="K149" i="34"/>
  <c r="F149" i="34"/>
  <c r="E149" i="34"/>
  <c r="D149" i="34"/>
  <c r="K148" i="34"/>
  <c r="F148" i="34"/>
  <c r="E148" i="34"/>
  <c r="D148" i="34"/>
  <c r="K147" i="34"/>
  <c r="F147" i="34"/>
  <c r="E147" i="34"/>
  <c r="D147" i="34"/>
  <c r="K146" i="34"/>
  <c r="F146" i="34"/>
  <c r="E146" i="34"/>
  <c r="D146" i="34"/>
  <c r="K145" i="34"/>
  <c r="F145" i="34"/>
  <c r="E145" i="34"/>
  <c r="D145" i="34"/>
  <c r="K144" i="34"/>
  <c r="F144" i="34"/>
  <c r="E144" i="34"/>
  <c r="D144" i="34"/>
  <c r="K143" i="34"/>
  <c r="I143" i="34"/>
  <c r="G143" i="34"/>
  <c r="F143" i="34"/>
  <c r="E143" i="34"/>
  <c r="D143" i="34"/>
  <c r="K142" i="34"/>
  <c r="G142" i="34"/>
  <c r="F142" i="34"/>
  <c r="E142" i="34"/>
  <c r="D142" i="34"/>
  <c r="K141" i="34"/>
  <c r="G141" i="34"/>
  <c r="F141" i="34"/>
  <c r="E141" i="34"/>
  <c r="D141" i="34"/>
  <c r="K140" i="34"/>
  <c r="G140" i="34"/>
  <c r="F140" i="34"/>
  <c r="E140" i="34"/>
  <c r="D140" i="34"/>
  <c r="K139" i="34"/>
  <c r="G139" i="34"/>
  <c r="F139" i="34"/>
  <c r="E139" i="34"/>
  <c r="D139" i="34"/>
  <c r="K138" i="34"/>
  <c r="G138" i="34"/>
  <c r="F138" i="34"/>
  <c r="E138" i="34"/>
  <c r="D138" i="34"/>
  <c r="K137" i="34"/>
  <c r="G137" i="34"/>
  <c r="F137" i="34"/>
  <c r="E137" i="34"/>
  <c r="D137" i="34"/>
  <c r="K136" i="34"/>
  <c r="G136" i="34"/>
  <c r="F136" i="34"/>
  <c r="E136" i="34"/>
  <c r="D136" i="34"/>
  <c r="K135" i="34"/>
  <c r="G135" i="34"/>
  <c r="F135" i="34"/>
  <c r="E135" i="34"/>
  <c r="D135" i="34"/>
  <c r="K134" i="34"/>
  <c r="G134" i="34"/>
  <c r="F134" i="34"/>
  <c r="E134" i="34"/>
  <c r="D134" i="34"/>
  <c r="K133" i="34"/>
  <c r="G133" i="34"/>
  <c r="F133" i="34"/>
  <c r="E133" i="34"/>
  <c r="D133" i="34"/>
  <c r="K132" i="34"/>
  <c r="G132" i="34"/>
  <c r="F132" i="34"/>
  <c r="E132" i="34"/>
  <c r="D132" i="34"/>
  <c r="K131" i="34"/>
  <c r="G131" i="34"/>
  <c r="F131" i="34"/>
  <c r="E131" i="34"/>
  <c r="D131" i="34"/>
  <c r="K130" i="34"/>
  <c r="G130" i="34"/>
  <c r="F130" i="34"/>
  <c r="E130" i="34"/>
  <c r="D130" i="34"/>
  <c r="K129" i="34"/>
  <c r="G129" i="34"/>
  <c r="F129" i="34"/>
  <c r="E129" i="34"/>
  <c r="D129" i="34"/>
  <c r="K128" i="34"/>
  <c r="I128" i="34"/>
  <c r="G128" i="34"/>
  <c r="F128" i="34"/>
  <c r="E128" i="34"/>
  <c r="D128" i="34"/>
  <c r="K127" i="34"/>
  <c r="F127" i="34"/>
  <c r="E127" i="34"/>
  <c r="D127" i="34"/>
  <c r="K126" i="34"/>
  <c r="I126" i="34"/>
  <c r="F126" i="34"/>
  <c r="E126" i="34"/>
  <c r="D126" i="34"/>
  <c r="K125" i="34"/>
  <c r="I125" i="34"/>
  <c r="F125" i="34"/>
  <c r="E125" i="34"/>
  <c r="D125" i="34"/>
  <c r="K124" i="34"/>
  <c r="G124" i="34"/>
  <c r="F124" i="34"/>
  <c r="E124" i="34"/>
  <c r="D124" i="34"/>
  <c r="K123" i="34"/>
  <c r="G123" i="34"/>
  <c r="F123" i="34"/>
  <c r="E123" i="34"/>
  <c r="D123" i="34"/>
  <c r="K122" i="34"/>
  <c r="G122" i="34"/>
  <c r="F122" i="34"/>
  <c r="E122" i="34"/>
  <c r="D122" i="34"/>
  <c r="K121" i="34"/>
  <c r="G121" i="34"/>
  <c r="F121" i="34"/>
  <c r="E121" i="34"/>
  <c r="D121" i="34"/>
  <c r="K120" i="34"/>
  <c r="G120" i="34"/>
  <c r="F120" i="34"/>
  <c r="E120" i="34"/>
  <c r="D120" i="34"/>
  <c r="K119" i="34"/>
  <c r="G119" i="34"/>
  <c r="F119" i="34"/>
  <c r="E119" i="34"/>
  <c r="D119" i="34"/>
  <c r="K118" i="34"/>
  <c r="G118" i="34"/>
  <c r="F118" i="34"/>
  <c r="E118" i="34"/>
  <c r="D118" i="34"/>
  <c r="K117" i="34"/>
  <c r="G117" i="34"/>
  <c r="F117" i="34"/>
  <c r="E117" i="34"/>
  <c r="D117" i="34"/>
  <c r="K116" i="34"/>
  <c r="F116" i="34"/>
  <c r="E116" i="34"/>
  <c r="D116" i="34"/>
  <c r="K115" i="34"/>
  <c r="F115" i="34"/>
  <c r="E115" i="34"/>
  <c r="D115" i="34"/>
  <c r="K114" i="34"/>
  <c r="F114" i="34"/>
  <c r="E114" i="34"/>
  <c r="D114" i="34"/>
  <c r="K113" i="34"/>
  <c r="I113" i="34"/>
  <c r="F113" i="34"/>
  <c r="E113" i="34"/>
  <c r="D113" i="34"/>
  <c r="K112" i="34"/>
  <c r="I112" i="34"/>
  <c r="G112" i="34"/>
  <c r="F112" i="34"/>
  <c r="E112" i="34"/>
  <c r="D112" i="34"/>
  <c r="K111" i="34"/>
  <c r="I111" i="34"/>
  <c r="G111" i="34"/>
  <c r="F111" i="34"/>
  <c r="E111" i="34"/>
  <c r="D111" i="34"/>
  <c r="K110" i="34"/>
  <c r="I110" i="34"/>
  <c r="G110" i="34"/>
  <c r="F110" i="34"/>
  <c r="E110" i="34"/>
  <c r="D110" i="34"/>
  <c r="K109" i="34"/>
  <c r="I109" i="34"/>
  <c r="G109" i="34"/>
  <c r="F109" i="34"/>
  <c r="E109" i="34"/>
  <c r="D109" i="34"/>
  <c r="K108" i="34"/>
  <c r="I108" i="34"/>
  <c r="G108" i="34"/>
  <c r="F108" i="34"/>
  <c r="E108" i="34"/>
  <c r="D108" i="34"/>
  <c r="K107" i="34"/>
  <c r="I107" i="34"/>
  <c r="G107" i="34"/>
  <c r="F107" i="34"/>
  <c r="E107" i="34"/>
  <c r="D107" i="34"/>
  <c r="K106" i="34"/>
  <c r="I106" i="34"/>
  <c r="G106" i="34"/>
  <c r="F106" i="34"/>
  <c r="E106" i="34"/>
  <c r="D106" i="34"/>
  <c r="K105" i="34"/>
  <c r="I105" i="34"/>
  <c r="G105" i="34"/>
  <c r="F105" i="34"/>
  <c r="E105" i="34"/>
  <c r="D105" i="34"/>
  <c r="K104" i="34"/>
  <c r="I104" i="34"/>
  <c r="G104" i="34"/>
  <c r="F104" i="34"/>
  <c r="E104" i="34"/>
  <c r="D104" i="34"/>
  <c r="K103" i="34"/>
  <c r="I103" i="34"/>
  <c r="G103" i="34"/>
  <c r="F103" i="34"/>
  <c r="E103" i="34"/>
  <c r="D103" i="34"/>
  <c r="K102" i="34"/>
  <c r="I102" i="34"/>
  <c r="G102" i="34"/>
  <c r="F102" i="34"/>
  <c r="E102" i="34"/>
  <c r="D102" i="34"/>
  <c r="K101" i="34"/>
  <c r="I101" i="34"/>
  <c r="G101" i="34"/>
  <c r="F101" i="34"/>
  <c r="E101" i="34"/>
  <c r="D101" i="34"/>
  <c r="K100" i="34"/>
  <c r="I100" i="34"/>
  <c r="G100" i="34"/>
  <c r="F100" i="34"/>
  <c r="E100" i="34"/>
  <c r="D100" i="34"/>
  <c r="K99" i="34"/>
  <c r="I99" i="34"/>
  <c r="G99" i="34"/>
  <c r="F99" i="34"/>
  <c r="E99" i="34"/>
  <c r="D99" i="34"/>
  <c r="K98" i="34"/>
  <c r="I98" i="34"/>
  <c r="G98" i="34"/>
  <c r="F98" i="34"/>
  <c r="E98" i="34"/>
  <c r="D98" i="34"/>
  <c r="K97" i="34"/>
  <c r="I97" i="34"/>
  <c r="G97" i="34"/>
  <c r="F97" i="34"/>
  <c r="E97" i="34"/>
  <c r="D97" i="34"/>
  <c r="K96" i="34"/>
  <c r="I96" i="34"/>
  <c r="G96" i="34"/>
  <c r="F96" i="34"/>
  <c r="E96" i="34"/>
  <c r="D96" i="34"/>
  <c r="K95" i="34"/>
  <c r="I95" i="34"/>
  <c r="G95" i="34"/>
  <c r="F95" i="34"/>
  <c r="E95" i="34"/>
  <c r="D95" i="34"/>
  <c r="K94" i="34"/>
  <c r="G94" i="34"/>
  <c r="F94" i="34"/>
  <c r="E94" i="34"/>
  <c r="D94" i="34"/>
  <c r="K93" i="34"/>
  <c r="G93" i="34"/>
  <c r="F93" i="34"/>
  <c r="E93" i="34"/>
  <c r="D93" i="34"/>
  <c r="K92" i="34"/>
  <c r="G92" i="34"/>
  <c r="F92" i="34"/>
  <c r="E92" i="34"/>
  <c r="D92" i="34"/>
  <c r="K91" i="34"/>
  <c r="G91" i="34"/>
  <c r="F91" i="34"/>
  <c r="E91" i="34"/>
  <c r="D91" i="34"/>
  <c r="K90" i="34"/>
  <c r="G90" i="34"/>
  <c r="F90" i="34"/>
  <c r="E90" i="34"/>
  <c r="D90" i="34"/>
  <c r="K89" i="34"/>
  <c r="G89" i="34"/>
  <c r="F89" i="34"/>
  <c r="E89" i="34"/>
  <c r="D89" i="34"/>
  <c r="K88" i="34"/>
  <c r="G88" i="34"/>
  <c r="F88" i="34"/>
  <c r="E88" i="34"/>
  <c r="D88" i="34"/>
  <c r="K87" i="34"/>
  <c r="G87" i="34"/>
  <c r="F87" i="34"/>
  <c r="E87" i="34"/>
  <c r="D87" i="34"/>
  <c r="K86" i="34"/>
  <c r="G86" i="34"/>
  <c r="F86" i="34"/>
  <c r="E86" i="34"/>
  <c r="D86" i="34"/>
  <c r="K85" i="34"/>
  <c r="G85" i="34"/>
  <c r="F85" i="34"/>
  <c r="E85" i="34"/>
  <c r="D85" i="34"/>
  <c r="K84" i="34"/>
  <c r="G84" i="34"/>
  <c r="F84" i="34"/>
  <c r="E84" i="34"/>
  <c r="D84" i="34"/>
  <c r="K83" i="34"/>
  <c r="G83" i="34"/>
  <c r="F83" i="34"/>
  <c r="E83" i="34"/>
  <c r="D83" i="34"/>
  <c r="K82" i="34"/>
  <c r="G82" i="34"/>
  <c r="F82" i="34"/>
  <c r="E82" i="34"/>
  <c r="D82" i="34"/>
  <c r="K81" i="34"/>
  <c r="G81" i="34"/>
  <c r="F81" i="34"/>
  <c r="E81" i="34"/>
  <c r="D81" i="34"/>
  <c r="K80" i="34"/>
  <c r="G80" i="34"/>
  <c r="F80" i="34"/>
  <c r="E80" i="34"/>
  <c r="D80" i="34"/>
  <c r="K79" i="34"/>
  <c r="K78" i="34"/>
  <c r="K77" i="34"/>
  <c r="K76" i="34"/>
  <c r="K75" i="34"/>
  <c r="K74" i="34"/>
  <c r="K73" i="34"/>
  <c r="K72" i="34"/>
  <c r="K71" i="34"/>
  <c r="K70" i="34"/>
  <c r="K69" i="34"/>
  <c r="K68" i="34"/>
  <c r="K67" i="34"/>
  <c r="K66" i="34"/>
  <c r="K65" i="34"/>
  <c r="K64" i="34"/>
  <c r="K63" i="34"/>
  <c r="G63" i="34"/>
  <c r="F63" i="34"/>
  <c r="E63" i="34"/>
  <c r="D63" i="34"/>
  <c r="K62" i="34"/>
  <c r="K61" i="34"/>
  <c r="K60" i="34"/>
  <c r="K59" i="34"/>
  <c r="K58" i="34"/>
  <c r="K57" i="34"/>
  <c r="K56" i="34"/>
  <c r="K55" i="34"/>
  <c r="K54" i="34"/>
  <c r="K53" i="34"/>
  <c r="K52" i="34"/>
  <c r="K51" i="34"/>
  <c r="K50" i="34"/>
  <c r="K49" i="34"/>
  <c r="K48" i="34"/>
  <c r="K47" i="34"/>
  <c r="G47" i="34"/>
  <c r="F47" i="34"/>
  <c r="E47" i="34"/>
  <c r="D47" i="34"/>
  <c r="K46" i="34"/>
  <c r="I46" i="34"/>
  <c r="K45" i="34"/>
  <c r="I45" i="34"/>
  <c r="K44" i="34"/>
  <c r="I44" i="34"/>
  <c r="K43" i="34"/>
  <c r="I43" i="34"/>
  <c r="G43" i="34"/>
  <c r="F43" i="34"/>
  <c r="E43" i="34"/>
  <c r="D43" i="34"/>
  <c r="K42" i="34"/>
  <c r="I42" i="34"/>
  <c r="K41" i="34"/>
  <c r="K40" i="34"/>
  <c r="K39" i="34"/>
  <c r="K38" i="34"/>
  <c r="K37" i="34"/>
  <c r="K36" i="34"/>
  <c r="G36" i="34"/>
  <c r="F36" i="34"/>
  <c r="E36" i="34"/>
  <c r="D36" i="34"/>
  <c r="K35" i="34"/>
  <c r="K34" i="34"/>
  <c r="K33" i="34"/>
  <c r="K32" i="34"/>
  <c r="K31" i="34"/>
  <c r="K30" i="34"/>
  <c r="K29" i="34"/>
  <c r="K28" i="34"/>
  <c r="K27" i="34"/>
  <c r="K26" i="34"/>
  <c r="K25" i="34"/>
  <c r="K24" i="34"/>
  <c r="K23" i="34"/>
  <c r="K22" i="34"/>
  <c r="K21" i="34"/>
  <c r="K20" i="34"/>
  <c r="K19" i="34"/>
  <c r="K18" i="34"/>
  <c r="K17" i="34"/>
  <c r="K16" i="34"/>
  <c r="K15" i="34"/>
  <c r="K14" i="34"/>
  <c r="K13" i="34"/>
  <c r="K12" i="34"/>
  <c r="AG11" i="34"/>
  <c r="AF11" i="34"/>
  <c r="AE11" i="34"/>
  <c r="AD11" i="34"/>
  <c r="AC11" i="34"/>
  <c r="AB11" i="34"/>
  <c r="AA11" i="34"/>
  <c r="Z11" i="34"/>
  <c r="Y11" i="34"/>
  <c r="X11" i="34"/>
  <c r="W11" i="34"/>
  <c r="V11" i="34"/>
  <c r="T11" i="34"/>
  <c r="S11" i="34"/>
  <c r="R11" i="34"/>
  <c r="Q11" i="34"/>
  <c r="P11" i="34"/>
  <c r="O11" i="34"/>
  <c r="N11" i="34"/>
  <c r="M11" i="34"/>
  <c r="L11" i="34"/>
  <c r="AG10" i="34"/>
  <c r="AF10" i="34"/>
  <c r="AE10" i="34"/>
  <c r="AD10" i="34"/>
  <c r="AC10" i="34"/>
  <c r="AB10" i="34"/>
  <c r="AA10" i="34"/>
  <c r="Z10" i="34"/>
  <c r="Y10" i="34"/>
  <c r="X10" i="34"/>
  <c r="W10" i="34"/>
  <c r="V10" i="34"/>
  <c r="T10" i="34"/>
  <c r="S10" i="34"/>
  <c r="R10" i="34"/>
  <c r="Q10" i="34"/>
  <c r="P10" i="34"/>
  <c r="O10" i="34"/>
  <c r="N10" i="34"/>
  <c r="M10" i="34"/>
  <c r="L10" i="34"/>
  <c r="AG9" i="34"/>
  <c r="AF9" i="34"/>
  <c r="AE9" i="34"/>
  <c r="AD9" i="34"/>
  <c r="AC9" i="34"/>
  <c r="AB9" i="34"/>
  <c r="AA9" i="34"/>
  <c r="Z9" i="34"/>
  <c r="Y9" i="34"/>
  <c r="X9" i="34"/>
  <c r="W9" i="34"/>
  <c r="V9" i="34"/>
  <c r="T9" i="34"/>
  <c r="S9" i="34"/>
  <c r="R9" i="34"/>
  <c r="Q9" i="34"/>
  <c r="P9" i="34"/>
  <c r="O9" i="34"/>
  <c r="N9" i="34"/>
  <c r="M9" i="34"/>
  <c r="L9" i="34"/>
  <c r="AG8" i="34"/>
  <c r="AF8" i="34"/>
  <c r="AE8" i="34"/>
  <c r="AD8" i="34"/>
  <c r="AC8" i="34"/>
  <c r="AB8" i="34"/>
  <c r="AA8" i="34"/>
  <c r="Z8" i="34"/>
  <c r="Y8" i="34"/>
  <c r="X8" i="34"/>
  <c r="W8" i="34"/>
  <c r="V8" i="34"/>
  <c r="K7" i="34"/>
  <c r="K6" i="34"/>
  <c r="W11" i="33"/>
  <c r="W10" i="33"/>
  <c r="W9" i="33"/>
  <c r="V11" i="33"/>
  <c r="V10" i="33"/>
  <c r="V9" i="33"/>
  <c r="U11" i="33"/>
  <c r="U10" i="33"/>
  <c r="U9" i="33"/>
  <c r="K36" i="33"/>
  <c r="K35" i="33"/>
  <c r="K34" i="33"/>
  <c r="K33" i="33"/>
  <c r="K32" i="33"/>
  <c r="K31" i="33"/>
  <c r="K30" i="33"/>
  <c r="K29" i="33"/>
  <c r="K28" i="33"/>
  <c r="M110" i="5"/>
  <c r="M109" i="5"/>
  <c r="M108" i="5"/>
  <c r="M107" i="5"/>
  <c r="T11" i="33"/>
  <c r="T10" i="33"/>
  <c r="T9" i="33"/>
  <c r="S11" i="33"/>
  <c r="S10" i="33"/>
  <c r="S9" i="33"/>
  <c r="R11" i="33"/>
  <c r="R10" i="33"/>
  <c r="R9" i="33"/>
  <c r="Q11" i="33"/>
  <c r="Q10" i="33"/>
  <c r="Q9" i="33"/>
  <c r="K11" i="34" l="1"/>
  <c r="K10" i="34"/>
  <c r="K9" i="34"/>
  <c r="M2038" i="5"/>
  <c r="AI8" i="33" l="1"/>
  <c r="L11" i="33"/>
  <c r="L10" i="33"/>
  <c r="L9" i="33"/>
  <c r="P10" i="33"/>
  <c r="AI10" i="33"/>
  <c r="P11" i="33"/>
  <c r="AI11" i="33"/>
  <c r="K19" i="33"/>
  <c r="P9" i="33"/>
  <c r="AI9" i="33"/>
  <c r="K12" i="33"/>
  <c r="K13" i="33"/>
  <c r="K14" i="33"/>
  <c r="K15" i="33"/>
  <c r="K16" i="33"/>
  <c r="K17" i="33"/>
  <c r="K18" i="33"/>
  <c r="K20" i="33"/>
  <c r="K21" i="33"/>
  <c r="K22" i="33"/>
  <c r="K23" i="33"/>
  <c r="K25" i="33"/>
  <c r="K26" i="33"/>
  <c r="K27" i="33"/>
  <c r="AA8" i="33" l="1"/>
  <c r="AB8" i="33"/>
  <c r="Y8" i="33"/>
  <c r="Z8" i="33"/>
  <c r="X8" i="33"/>
  <c r="L8" i="33"/>
  <c r="O8" i="33"/>
  <c r="N8" i="33"/>
  <c r="M8" i="33"/>
  <c r="P8" i="33"/>
  <c r="Q8" i="34"/>
  <c r="T8" i="33"/>
  <c r="P8" i="34"/>
  <c r="W8" i="33"/>
  <c r="U8" i="33"/>
  <c r="S8" i="33"/>
  <c r="T8" i="34"/>
  <c r="V8" i="33"/>
  <c r="R8" i="34"/>
  <c r="S8" i="34"/>
  <c r="R8" i="33"/>
  <c r="O8" i="34"/>
  <c r="Q8" i="33"/>
  <c r="N8" i="34"/>
  <c r="M8" i="34"/>
  <c r="L8" i="34"/>
  <c r="K10" i="33"/>
  <c r="K11" i="33"/>
  <c r="K9" i="33"/>
  <c r="K8" i="34" l="1"/>
  <c r="P114" i="31" l="1"/>
  <c r="J251" i="31" l="1"/>
  <c r="H251" i="31"/>
  <c r="F251" i="31"/>
  <c r="J250" i="31"/>
  <c r="H250" i="31"/>
  <c r="F250" i="31"/>
  <c r="J249" i="31"/>
  <c r="H249" i="31"/>
  <c r="F249" i="31"/>
  <c r="J248" i="31"/>
  <c r="H248" i="31"/>
  <c r="F248" i="31"/>
  <c r="J247" i="31"/>
  <c r="H247" i="31"/>
  <c r="F247" i="31"/>
  <c r="J246" i="31"/>
  <c r="H246" i="31"/>
  <c r="F246" i="31"/>
  <c r="J245" i="31" l="1"/>
  <c r="H245" i="31"/>
  <c r="F245" i="31"/>
  <c r="H242" i="31" l="1"/>
  <c r="F242" i="31"/>
  <c r="I242" i="31"/>
  <c r="J242" i="31" s="1"/>
  <c r="M242" i="31"/>
  <c r="P242" i="31"/>
  <c r="P244" i="31"/>
  <c r="F244" i="31"/>
  <c r="G244" i="31"/>
  <c r="H244" i="31"/>
  <c r="I244" i="31"/>
  <c r="J244" i="31" s="1"/>
  <c r="M244" i="31"/>
  <c r="DU8" i="28" l="1"/>
  <c r="DW8" i="28"/>
  <c r="DV8" i="28"/>
  <c r="L230" i="31" s="1"/>
  <c r="P226" i="31"/>
  <c r="K252" i="31" l="1"/>
  <c r="K253" i="31"/>
  <c r="K254" i="31"/>
  <c r="K255" i="31"/>
  <c r="K256" i="31"/>
  <c r="K257" i="31"/>
  <c r="K258" i="31"/>
  <c r="K259" i="31"/>
  <c r="K260" i="31"/>
  <c r="K261" i="31"/>
  <c r="K262" i="31"/>
  <c r="K263" i="31"/>
  <c r="K264" i="31"/>
  <c r="K265" i="31"/>
  <c r="K266" i="31"/>
  <c r="K267" i="31"/>
  <c r="K268" i="31"/>
  <c r="K269" i="31"/>
  <c r="K270" i="31"/>
  <c r="K271" i="31"/>
  <c r="K272" i="31"/>
  <c r="K273" i="31"/>
  <c r="K274" i="31"/>
  <c r="K275" i="31"/>
  <c r="K276" i="31"/>
  <c r="K277" i="31"/>
  <c r="K278" i="31"/>
  <c r="K279" i="31"/>
  <c r="K280" i="31"/>
  <c r="K281" i="31"/>
  <c r="K282" i="31"/>
  <c r="K283" i="31"/>
  <c r="K284" i="31"/>
  <c r="K285" i="31"/>
  <c r="K286" i="31"/>
  <c r="K287" i="31"/>
  <c r="K288" i="31"/>
  <c r="K289" i="31"/>
  <c r="K290" i="31"/>
  <c r="K291" i="31"/>
  <c r="K292" i="31"/>
  <c r="K293" i="31"/>
  <c r="K294" i="31"/>
  <c r="K295" i="31"/>
  <c r="K296" i="31"/>
  <c r="K297" i="31"/>
  <c r="K298" i="31"/>
  <c r="K299" i="31"/>
  <c r="K300" i="31"/>
  <c r="K301" i="31"/>
  <c r="K302" i="31"/>
  <c r="K303" i="31"/>
  <c r="K304" i="31"/>
  <c r="K305" i="31"/>
  <c r="K306" i="31"/>
  <c r="K307" i="31"/>
  <c r="K308" i="31"/>
  <c r="K309" i="31"/>
  <c r="K310" i="31"/>
  <c r="K311" i="31"/>
  <c r="K312" i="31"/>
  <c r="K313" i="31"/>
  <c r="K314" i="31"/>
  <c r="K315" i="31"/>
  <c r="K316" i="31"/>
  <c r="K317" i="31"/>
  <c r="K318" i="31"/>
  <c r="K319" i="31"/>
  <c r="K320" i="31"/>
  <c r="K321" i="31"/>
  <c r="K322" i="31"/>
  <c r="K323" i="31"/>
  <c r="K324" i="31"/>
  <c r="K325" i="31"/>
  <c r="K326" i="31"/>
  <c r="K327" i="31"/>
  <c r="K328" i="31"/>
  <c r="K329" i="31"/>
  <c r="K330" i="31"/>
  <c r="K331" i="31"/>
  <c r="K332" i="31"/>
  <c r="K333" i="31"/>
  <c r="K334" i="31"/>
  <c r="K335" i="31"/>
  <c r="K336" i="31"/>
  <c r="K337" i="31"/>
  <c r="K338" i="31"/>
  <c r="K339" i="31"/>
  <c r="K340" i="31"/>
  <c r="K341" i="31"/>
  <c r="K342" i="31"/>
  <c r="K343" i="31"/>
  <c r="K344" i="31"/>
  <c r="K345" i="31"/>
  <c r="K346" i="31"/>
  <c r="K347" i="31"/>
  <c r="K348" i="31"/>
  <c r="K349" i="31"/>
  <c r="K350" i="31"/>
  <c r="K351" i="31"/>
  <c r="K352" i="31"/>
  <c r="K353" i="31"/>
  <c r="K354" i="31"/>
  <c r="K355" i="31"/>
  <c r="K356" i="31"/>
  <c r="K357" i="31"/>
  <c r="K358" i="31"/>
  <c r="K359" i="31"/>
  <c r="K360" i="31"/>
  <c r="K361" i="31"/>
  <c r="K362" i="31"/>
  <c r="K363" i="31"/>
  <c r="K364" i="31"/>
  <c r="K365" i="31"/>
  <c r="K366" i="31"/>
  <c r="K367" i="31"/>
  <c r="K368" i="31"/>
  <c r="K369" i="31"/>
  <c r="K370" i="31"/>
  <c r="K371" i="31"/>
  <c r="K372" i="31"/>
  <c r="K373" i="31"/>
  <c r="K374" i="31"/>
  <c r="K375" i="31"/>
  <c r="K376" i="31"/>
  <c r="K377" i="31"/>
  <c r="K378" i="31"/>
  <c r="K379" i="31"/>
  <c r="K380" i="31"/>
  <c r="K381" i="31"/>
  <c r="K382" i="31"/>
  <c r="K383" i="31"/>
  <c r="K384" i="31"/>
  <c r="K385" i="31"/>
  <c r="K386" i="31"/>
  <c r="K387" i="31"/>
  <c r="K388" i="31"/>
  <c r="K389" i="31"/>
  <c r="K390" i="31"/>
  <c r="K391" i="31"/>
  <c r="K392" i="31"/>
  <c r="K393" i="31"/>
  <c r="K394" i="31"/>
  <c r="K395" i="31"/>
  <c r="K396" i="31"/>
  <c r="K397" i="31"/>
  <c r="K398" i="31"/>
  <c r="K399" i="31"/>
  <c r="K400" i="31"/>
  <c r="K401" i="31"/>
  <c r="K402" i="31"/>
  <c r="K403" i="31"/>
  <c r="K404" i="31"/>
  <c r="K405" i="31"/>
  <c r="K406" i="31"/>
  <c r="K407" i="31"/>
  <c r="K408" i="31"/>
  <c r="K409" i="31"/>
  <c r="K410" i="31"/>
  <c r="K411" i="31"/>
  <c r="K412" i="31"/>
  <c r="K413" i="31"/>
  <c r="K414" i="31"/>
  <c r="K415" i="31"/>
  <c r="K416" i="31"/>
  <c r="K417" i="31"/>
  <c r="K418" i="31"/>
  <c r="K419" i="31"/>
  <c r="K420" i="31"/>
  <c r="K421" i="31"/>
  <c r="K422" i="31"/>
  <c r="K423" i="31"/>
  <c r="K424" i="31"/>
  <c r="K425" i="31"/>
  <c r="K426" i="31"/>
  <c r="K427" i="31"/>
  <c r="K428" i="31"/>
  <c r="K429" i="31"/>
  <c r="K430" i="31"/>
  <c r="K431" i="31"/>
  <c r="K432" i="31"/>
  <c r="K433" i="31"/>
  <c r="K434" i="31"/>
  <c r="K435" i="31"/>
  <c r="K436" i="31"/>
  <c r="K437" i="31"/>
  <c r="K438" i="31"/>
  <c r="K439" i="31"/>
  <c r="K440" i="31"/>
  <c r="K441" i="31"/>
  <c r="K442" i="31"/>
  <c r="K443" i="31"/>
  <c r="K444" i="31"/>
  <c r="K445" i="31"/>
  <c r="K446" i="31"/>
  <c r="K447" i="31"/>
  <c r="K448" i="31"/>
  <c r="K449" i="31"/>
  <c r="K450" i="31"/>
  <c r="K451" i="31"/>
  <c r="K452" i="31"/>
  <c r="K453" i="31"/>
  <c r="K454" i="31"/>
  <c r="K455" i="31"/>
  <c r="K456" i="31"/>
  <c r="K457" i="31"/>
  <c r="K458" i="31"/>
  <c r="K459" i="31"/>
  <c r="K460" i="31"/>
  <c r="K461" i="31"/>
  <c r="K462" i="31"/>
  <c r="K463" i="31"/>
  <c r="K464" i="31"/>
  <c r="K465" i="31"/>
  <c r="K466" i="31"/>
  <c r="K467" i="31"/>
  <c r="K468" i="31"/>
  <c r="K469" i="31"/>
  <c r="K470" i="31"/>
  <c r="K471" i="31"/>
  <c r="K472" i="31"/>
  <c r="K473" i="31"/>
  <c r="K474" i="31"/>
  <c r="K475" i="31"/>
  <c r="K476" i="31"/>
  <c r="K477" i="31"/>
  <c r="K478" i="31"/>
  <c r="K479" i="31"/>
  <c r="K480" i="31"/>
  <c r="K481" i="31"/>
  <c r="K482" i="31"/>
  <c r="K483" i="31"/>
  <c r="K484" i="31"/>
  <c r="K485" i="31"/>
  <c r="K486" i="31"/>
  <c r="K487" i="31"/>
  <c r="K488" i="31"/>
  <c r="K489" i="31"/>
  <c r="K490" i="31"/>
  <c r="K491" i="31"/>
  <c r="K492" i="31"/>
  <c r="K493" i="31"/>
  <c r="K494" i="31"/>
  <c r="K495" i="31"/>
  <c r="K496" i="31"/>
  <c r="K497" i="31"/>
  <c r="K498" i="31"/>
  <c r="K499" i="31"/>
  <c r="K500" i="31"/>
  <c r="K501" i="31"/>
  <c r="K502" i="31"/>
  <c r="K503" i="31"/>
  <c r="K504" i="31"/>
  <c r="K505" i="31"/>
  <c r="K506" i="31"/>
  <c r="K507" i="31"/>
  <c r="K508" i="31"/>
  <c r="K509" i="31"/>
  <c r="K510" i="31"/>
  <c r="K511" i="31"/>
  <c r="K512" i="31"/>
  <c r="K513" i="31"/>
  <c r="K514" i="31"/>
  <c r="K515" i="31"/>
  <c r="K516" i="31"/>
  <c r="K517" i="31"/>
  <c r="K518" i="31"/>
  <c r="K519" i="31"/>
  <c r="K520" i="31"/>
  <c r="K521" i="31"/>
  <c r="K522" i="31"/>
  <c r="K523" i="31"/>
  <c r="K524" i="31"/>
  <c r="K525" i="31"/>
  <c r="K526" i="31"/>
  <c r="K527" i="31"/>
  <c r="K528" i="31"/>
  <c r="K529" i="31"/>
  <c r="K530" i="31"/>
  <c r="K531" i="31"/>
  <c r="K532" i="31"/>
  <c r="K533" i="31"/>
  <c r="K534" i="31"/>
  <c r="K535" i="31"/>
  <c r="K536" i="31"/>
  <c r="K537" i="31"/>
  <c r="K538" i="31"/>
  <c r="K539" i="31"/>
  <c r="K540" i="31"/>
  <c r="K541" i="31"/>
  <c r="K542" i="31"/>
  <c r="K543" i="31"/>
  <c r="K544" i="31"/>
  <c r="K545" i="31"/>
  <c r="K546" i="31"/>
  <c r="K547" i="31"/>
  <c r="K548" i="31"/>
  <c r="K549" i="31"/>
  <c r="K550" i="31"/>
  <c r="K551" i="31"/>
  <c r="K552" i="31"/>
  <c r="K553" i="31"/>
  <c r="K554" i="31"/>
  <c r="K555" i="31"/>
  <c r="K556" i="31"/>
  <c r="K557" i="31"/>
  <c r="K558" i="31"/>
  <c r="K559" i="31"/>
  <c r="K560" i="31"/>
  <c r="K561" i="31"/>
  <c r="K562" i="31"/>
  <c r="K563" i="31"/>
  <c r="K564" i="31"/>
  <c r="K565" i="31"/>
  <c r="K566" i="31"/>
  <c r="K567" i="31"/>
  <c r="K568" i="31"/>
  <c r="K569" i="31"/>
  <c r="K570" i="31"/>
  <c r="K571" i="31"/>
  <c r="K572" i="31"/>
  <c r="K573" i="31"/>
  <c r="K574" i="31"/>
  <c r="K575" i="31"/>
  <c r="K576" i="31"/>
  <c r="K577" i="31"/>
  <c r="K578" i="31"/>
  <c r="K579" i="31"/>
  <c r="K580" i="31"/>
  <c r="K581" i="31"/>
  <c r="K582" i="31"/>
  <c r="K583" i="31"/>
  <c r="K584" i="31"/>
  <c r="K585" i="31"/>
  <c r="K586" i="31"/>
  <c r="K587" i="31"/>
  <c r="K588" i="31"/>
  <c r="K589" i="31"/>
  <c r="K590" i="31"/>
  <c r="K591" i="31"/>
  <c r="K592" i="31"/>
  <c r="K593" i="31"/>
  <c r="K594" i="31"/>
  <c r="K595" i="31"/>
  <c r="K596" i="31"/>
  <c r="K597" i="31"/>
  <c r="K598" i="31"/>
  <c r="K599" i="31"/>
  <c r="K600" i="31"/>
  <c r="K601" i="31"/>
  <c r="K602" i="31"/>
  <c r="K603" i="31"/>
  <c r="K604" i="31"/>
  <c r="K605" i="31"/>
  <c r="K606" i="31"/>
  <c r="K607" i="31"/>
  <c r="K608" i="31"/>
  <c r="K609" i="31"/>
  <c r="K610" i="31"/>
  <c r="K611" i="31"/>
  <c r="K612" i="31"/>
  <c r="K613" i="31"/>
  <c r="K614" i="31"/>
  <c r="K615" i="31"/>
  <c r="K616" i="31"/>
  <c r="K617" i="31"/>
  <c r="K618" i="31"/>
  <c r="K619" i="31"/>
  <c r="K620" i="31"/>
  <c r="K621" i="31"/>
  <c r="K622" i="31"/>
  <c r="K623" i="31"/>
  <c r="K624" i="31"/>
  <c r="K625" i="31"/>
  <c r="K626" i="31"/>
  <c r="K627" i="31"/>
  <c r="K628" i="31"/>
  <c r="K629" i="31"/>
  <c r="K630" i="31"/>
  <c r="K631" i="31"/>
  <c r="K632" i="31"/>
  <c r="K633" i="31"/>
  <c r="K634" i="31"/>
  <c r="K635" i="31"/>
  <c r="K636" i="31"/>
  <c r="K637" i="31"/>
  <c r="K638" i="31"/>
  <c r="K639" i="31"/>
  <c r="K640" i="31"/>
  <c r="K641" i="31"/>
  <c r="K642" i="31"/>
  <c r="K643" i="31"/>
  <c r="K644" i="31"/>
  <c r="K645" i="31"/>
  <c r="K646" i="31"/>
  <c r="K647" i="31"/>
  <c r="K648" i="31"/>
  <c r="K649" i="31"/>
  <c r="K650" i="31"/>
  <c r="K651" i="31"/>
  <c r="K652" i="31"/>
  <c r="K653" i="31"/>
  <c r="K654" i="31"/>
  <c r="K655" i="31"/>
  <c r="K656" i="31"/>
  <c r="K657" i="31"/>
  <c r="K658" i="31"/>
  <c r="K659" i="31"/>
  <c r="K660" i="31"/>
  <c r="K661" i="31"/>
  <c r="K662" i="31"/>
  <c r="K663" i="31"/>
  <c r="K664" i="31"/>
  <c r="K665" i="31"/>
  <c r="K666" i="31"/>
  <c r="K667" i="31"/>
  <c r="K668" i="31"/>
  <c r="K669" i="31"/>
  <c r="K670" i="31"/>
  <c r="K671" i="31"/>
  <c r="K672" i="31"/>
  <c r="K673" i="31"/>
  <c r="K674" i="31"/>
  <c r="K675" i="31"/>
  <c r="K676" i="31"/>
  <c r="K677" i="31"/>
  <c r="K678" i="31"/>
  <c r="K679" i="31"/>
  <c r="K680" i="31"/>
  <c r="K681" i="31"/>
  <c r="K682" i="31"/>
  <c r="K683" i="31"/>
  <c r="K684" i="31"/>
  <c r="K685" i="31"/>
  <c r="K686" i="31"/>
  <c r="K687" i="31"/>
  <c r="K688" i="31"/>
  <c r="K689" i="31"/>
  <c r="K690" i="31"/>
  <c r="K691" i="31"/>
  <c r="K692" i="31"/>
  <c r="K693" i="31"/>
  <c r="K694" i="31"/>
  <c r="K695" i="31"/>
  <c r="K696" i="31"/>
  <c r="K697" i="31"/>
  <c r="K698" i="31"/>
  <c r="K699" i="31"/>
  <c r="K700" i="31"/>
  <c r="K701" i="31"/>
  <c r="K702" i="31"/>
  <c r="K703" i="31"/>
  <c r="K704" i="31"/>
  <c r="K705" i="31"/>
  <c r="K706" i="31"/>
  <c r="K707" i="31"/>
  <c r="K708" i="31"/>
  <c r="K709" i="31"/>
  <c r="K710" i="31"/>
  <c r="K711" i="31"/>
  <c r="K712" i="31"/>
  <c r="K713" i="31"/>
  <c r="K714" i="31"/>
  <c r="K715" i="31"/>
  <c r="K716" i="31"/>
  <c r="K717" i="31"/>
  <c r="K718" i="31"/>
  <c r="K719" i="31"/>
  <c r="K720" i="31"/>
  <c r="K721" i="31"/>
  <c r="K722" i="31"/>
  <c r="K723" i="31"/>
  <c r="K724" i="31"/>
  <c r="K725" i="31"/>
  <c r="K726" i="31"/>
  <c r="K727" i="31"/>
  <c r="K728" i="31"/>
  <c r="K729" i="31"/>
  <c r="K730" i="31"/>
  <c r="K731" i="31"/>
  <c r="K732" i="31"/>
  <c r="K733" i="31"/>
  <c r="K734" i="31"/>
  <c r="K735" i="31"/>
  <c r="K736" i="31"/>
  <c r="K737" i="31"/>
  <c r="K738" i="31"/>
  <c r="K739" i="31"/>
  <c r="K740" i="31"/>
  <c r="K741" i="31"/>
  <c r="K742" i="31"/>
  <c r="K743" i="31"/>
  <c r="K744" i="31"/>
  <c r="K745" i="31"/>
  <c r="K746" i="31"/>
  <c r="K747" i="31"/>
  <c r="K748" i="31"/>
  <c r="K749" i="31"/>
  <c r="K750" i="31"/>
  <c r="K751" i="31"/>
  <c r="K752" i="31"/>
  <c r="K753" i="31"/>
  <c r="K754" i="31"/>
  <c r="K755" i="31"/>
  <c r="K756" i="31"/>
  <c r="K757" i="31"/>
  <c r="K758" i="31"/>
  <c r="K759" i="31"/>
  <c r="K760" i="31"/>
  <c r="K761" i="31"/>
  <c r="K762" i="31"/>
  <c r="K763" i="31"/>
  <c r="K764" i="31"/>
  <c r="K765" i="31"/>
  <c r="K766" i="31"/>
  <c r="K767" i="31"/>
  <c r="K768" i="31"/>
  <c r="K769" i="31"/>
  <c r="K770" i="31"/>
  <c r="K771" i="31"/>
  <c r="K772" i="31"/>
  <c r="K773" i="31"/>
  <c r="K774" i="31"/>
  <c r="K775" i="31"/>
  <c r="K776" i="31"/>
  <c r="K777" i="31"/>
  <c r="K778" i="31"/>
  <c r="K779" i="31"/>
  <c r="K780" i="31"/>
  <c r="K781" i="31"/>
  <c r="K782" i="31"/>
  <c r="K783" i="31"/>
  <c r="K784" i="31"/>
  <c r="K785" i="31"/>
  <c r="K786" i="31"/>
  <c r="K787" i="31"/>
  <c r="K788" i="31"/>
  <c r="K789" i="31"/>
  <c r="K790" i="31"/>
  <c r="K791" i="31"/>
  <c r="K792" i="31"/>
  <c r="K793" i="31"/>
  <c r="K794" i="31"/>
  <c r="K795" i="31"/>
  <c r="K796" i="31"/>
  <c r="K797" i="31"/>
  <c r="K798" i="31"/>
  <c r="K799" i="31"/>
  <c r="K800" i="31"/>
  <c r="K801" i="31"/>
  <c r="K802" i="31"/>
  <c r="K803" i="31"/>
  <c r="K804" i="31"/>
  <c r="K805" i="31"/>
  <c r="K806" i="31"/>
  <c r="K807" i="31"/>
  <c r="K808" i="31"/>
  <c r="K809" i="31"/>
  <c r="K810" i="31"/>
  <c r="K811" i="31"/>
  <c r="K812" i="31"/>
  <c r="K813" i="31"/>
  <c r="K814" i="31"/>
  <c r="K815" i="31"/>
  <c r="K816" i="31"/>
  <c r="K817" i="31"/>
  <c r="K818" i="31"/>
  <c r="K819" i="31"/>
  <c r="K820" i="31"/>
  <c r="K821" i="31"/>
  <c r="K822" i="31"/>
  <c r="K823" i="31"/>
  <c r="K824" i="31"/>
  <c r="K825" i="31"/>
  <c r="K826" i="31"/>
  <c r="K827" i="31"/>
  <c r="K828" i="31"/>
  <c r="K829" i="31"/>
  <c r="K830" i="31"/>
  <c r="K831" i="31"/>
  <c r="K832" i="31"/>
  <c r="K833" i="31"/>
  <c r="K834" i="31"/>
  <c r="K835" i="31"/>
  <c r="K836" i="31"/>
  <c r="K837" i="31"/>
  <c r="K838" i="31"/>
  <c r="K839" i="31"/>
  <c r="K840" i="31"/>
  <c r="K841" i="31"/>
  <c r="K842" i="31"/>
  <c r="K843" i="31"/>
  <c r="K844" i="31"/>
  <c r="K845" i="31"/>
  <c r="K846" i="31"/>
  <c r="K847" i="31"/>
  <c r="K848" i="31"/>
  <c r="K849" i="31"/>
  <c r="K850" i="31"/>
  <c r="K851" i="31"/>
  <c r="K852" i="31"/>
  <c r="K853" i="31"/>
  <c r="K854" i="31"/>
  <c r="K855" i="31"/>
  <c r="K856" i="31"/>
  <c r="K857" i="31"/>
  <c r="K858" i="31"/>
  <c r="K859" i="31"/>
  <c r="K860" i="31"/>
  <c r="K861" i="31"/>
  <c r="K862" i="31"/>
  <c r="K863" i="31"/>
  <c r="K864" i="31"/>
  <c r="K865" i="31"/>
  <c r="K866" i="31"/>
  <c r="K867" i="31"/>
  <c r="K868" i="31"/>
  <c r="K869" i="31"/>
  <c r="K870" i="31"/>
  <c r="K871" i="31"/>
  <c r="K872" i="31"/>
  <c r="K873" i="31"/>
  <c r="K874" i="31"/>
  <c r="K875" i="31"/>
  <c r="K876" i="31"/>
  <c r="K877" i="31"/>
  <c r="K878" i="31"/>
  <c r="K879" i="31"/>
  <c r="K880" i="31"/>
  <c r="K881" i="31"/>
  <c r="K882" i="31"/>
  <c r="K883" i="31"/>
  <c r="K884" i="31"/>
  <c r="K885" i="31"/>
  <c r="K886" i="31"/>
  <c r="K887" i="31"/>
  <c r="K888" i="31"/>
  <c r="K889" i="31"/>
  <c r="K890" i="31"/>
  <c r="K891" i="31"/>
  <c r="K892" i="31"/>
  <c r="K893" i="31"/>
  <c r="K894" i="31"/>
  <c r="K895" i="31"/>
  <c r="K896" i="31"/>
  <c r="K897" i="31"/>
  <c r="K898" i="31"/>
  <c r="K899" i="31"/>
  <c r="K900" i="31"/>
  <c r="K901" i="31"/>
  <c r="K902" i="31"/>
  <c r="K903" i="31"/>
  <c r="K904" i="31"/>
  <c r="K905" i="31"/>
  <c r="K906" i="31"/>
  <c r="K907" i="31"/>
  <c r="K908" i="31"/>
  <c r="K909" i="31"/>
  <c r="K910" i="31"/>
  <c r="K911" i="31"/>
  <c r="K912" i="31"/>
  <c r="K913" i="31"/>
  <c r="K914" i="31"/>
  <c r="K915" i="31"/>
  <c r="K916" i="31"/>
  <c r="K917" i="31"/>
  <c r="K918" i="31"/>
  <c r="K919" i="31"/>
  <c r="K920" i="31"/>
  <c r="K921" i="31"/>
  <c r="K922" i="31"/>
  <c r="K923" i="31"/>
  <c r="K924" i="31"/>
  <c r="K925" i="31"/>
  <c r="K926" i="31"/>
  <c r="K927" i="31"/>
  <c r="K928" i="31"/>
  <c r="K929" i="31"/>
  <c r="K930" i="31"/>
  <c r="K931" i="31"/>
  <c r="K932" i="31"/>
  <c r="K933" i="31"/>
  <c r="K934" i="31"/>
  <c r="K935" i="31"/>
  <c r="K936" i="31"/>
  <c r="K937" i="31"/>
  <c r="K938" i="31"/>
  <c r="K939" i="31"/>
  <c r="K940" i="31"/>
  <c r="K941" i="31"/>
  <c r="K942" i="31"/>
  <c r="K943" i="31"/>
  <c r="K944" i="31"/>
  <c r="K945" i="31"/>
  <c r="K946" i="31"/>
  <c r="K947" i="31"/>
  <c r="K948" i="31"/>
  <c r="K949" i="31"/>
  <c r="K950" i="31"/>
  <c r="K951" i="31"/>
  <c r="K952" i="31"/>
  <c r="K953" i="31"/>
  <c r="K954" i="31"/>
  <c r="K955" i="31"/>
  <c r="K956" i="31"/>
  <c r="K957" i="31"/>
  <c r="K958" i="31"/>
  <c r="K959" i="31"/>
  <c r="K960" i="31"/>
  <c r="K961" i="31"/>
  <c r="K962" i="31"/>
  <c r="K963" i="31"/>
  <c r="K964" i="31"/>
  <c r="K965" i="31"/>
  <c r="K966" i="31"/>
  <c r="K967" i="31"/>
  <c r="K968" i="31"/>
  <c r="K969" i="31"/>
  <c r="K970" i="31"/>
  <c r="K971" i="31"/>
  <c r="K972" i="31"/>
  <c r="K973" i="31"/>
  <c r="K974" i="31"/>
  <c r="K975" i="31"/>
  <c r="K976" i="31"/>
  <c r="K977" i="31"/>
  <c r="K978" i="31"/>
  <c r="K979" i="31"/>
  <c r="K980" i="31"/>
  <c r="K981" i="31"/>
  <c r="K982" i="31"/>
  <c r="K983" i="31"/>
  <c r="K984" i="31"/>
  <c r="K985" i="31"/>
  <c r="K986" i="31"/>
  <c r="K987" i="31"/>
  <c r="K988" i="31"/>
  <c r="K989" i="31"/>
  <c r="K990" i="31"/>
  <c r="K991" i="31"/>
  <c r="K992" i="31"/>
  <c r="K993" i="31"/>
  <c r="K994" i="31"/>
  <c r="K995" i="31"/>
  <c r="K996" i="31"/>
  <c r="K997" i="31"/>
  <c r="K998" i="31"/>
  <c r="K999" i="31"/>
  <c r="K1000" i="31"/>
  <c r="K1001" i="31"/>
  <c r="K1002" i="31"/>
  <c r="K1003" i="31"/>
  <c r="K1004" i="31"/>
  <c r="K1005" i="31"/>
  <c r="K1006" i="31"/>
  <c r="K1007" i="31"/>
  <c r="K1008" i="31"/>
  <c r="K1009" i="31"/>
  <c r="K1010" i="31"/>
  <c r="K1011" i="31"/>
  <c r="K1012" i="31"/>
  <c r="K1013" i="31"/>
  <c r="K1014" i="31"/>
  <c r="K1015" i="31"/>
  <c r="K1016" i="31"/>
  <c r="K1017" i="31"/>
  <c r="K1018" i="31"/>
  <c r="K1019" i="31"/>
  <c r="K1020" i="31"/>
  <c r="K1021" i="31"/>
  <c r="K1022" i="31"/>
  <c r="K1023" i="31"/>
  <c r="K1024" i="31"/>
  <c r="K1025" i="31"/>
  <c r="K1026" i="31"/>
  <c r="K1027" i="31"/>
  <c r="K1028" i="31"/>
  <c r="K1029" i="31"/>
  <c r="K1030" i="31"/>
  <c r="K1031" i="31"/>
  <c r="K1032" i="31"/>
  <c r="K1033" i="31"/>
  <c r="K1034" i="31"/>
  <c r="K1035" i="31"/>
  <c r="K1036" i="31"/>
  <c r="K1037" i="31"/>
  <c r="K1038" i="31"/>
  <c r="K1039" i="31"/>
  <c r="K1040" i="31"/>
  <c r="K1041" i="31"/>
  <c r="K1042" i="31"/>
  <c r="K1043" i="31"/>
  <c r="K1044" i="31"/>
  <c r="K1045" i="31"/>
  <c r="K1046" i="31"/>
  <c r="K1047" i="31"/>
  <c r="K1048" i="31"/>
  <c r="K1049" i="31"/>
  <c r="K1050" i="31"/>
  <c r="K1051" i="31"/>
  <c r="K1052" i="31"/>
  <c r="K1053" i="31"/>
  <c r="K1054" i="31"/>
  <c r="K1055" i="31"/>
  <c r="K1056" i="31"/>
  <c r="K1057" i="31"/>
  <c r="K1058" i="31"/>
  <c r="K1059" i="31"/>
  <c r="K1060" i="31"/>
  <c r="K1061" i="31"/>
  <c r="K1062" i="31"/>
  <c r="K1063" i="31"/>
  <c r="K1064" i="31"/>
  <c r="K1065" i="31"/>
  <c r="K1066" i="31"/>
  <c r="K1067" i="31"/>
  <c r="K1068" i="31"/>
  <c r="K1069" i="31"/>
  <c r="K1070" i="31"/>
  <c r="K1071" i="31"/>
  <c r="K1072" i="31"/>
  <c r="K1073" i="31"/>
  <c r="K1074" i="31"/>
  <c r="K1075" i="31"/>
  <c r="K1076" i="31"/>
  <c r="K1077" i="31"/>
  <c r="K1078" i="31"/>
  <c r="K1079" i="31"/>
  <c r="K1080" i="31"/>
  <c r="K1081" i="31"/>
  <c r="K1082" i="31"/>
  <c r="K1083" i="31"/>
  <c r="K1084" i="31"/>
  <c r="K1085" i="31"/>
  <c r="K1086" i="31"/>
  <c r="K1087" i="31"/>
  <c r="K1088" i="31"/>
  <c r="K1089" i="31"/>
  <c r="K1090" i="31"/>
  <c r="K1091" i="31"/>
  <c r="K1092" i="31"/>
  <c r="K1093" i="31"/>
  <c r="K1094" i="31"/>
  <c r="K1095" i="31"/>
  <c r="K1096" i="31"/>
  <c r="K1097" i="31"/>
  <c r="K1098" i="31"/>
  <c r="K1099" i="31"/>
  <c r="K1100" i="31"/>
  <c r="K1101" i="31"/>
  <c r="K1102" i="31"/>
  <c r="K1103" i="31"/>
  <c r="K1104" i="31"/>
  <c r="K1105" i="31"/>
  <c r="K1106" i="31"/>
  <c r="K1107" i="31"/>
  <c r="K1108" i="31"/>
  <c r="K1109" i="31"/>
  <c r="K1110" i="31"/>
  <c r="K1111" i="31"/>
  <c r="K1112" i="31"/>
  <c r="K1113" i="31"/>
  <c r="K1114" i="31"/>
  <c r="K1115" i="31"/>
  <c r="K1116" i="31"/>
  <c r="K1117" i="31"/>
  <c r="K1118" i="31"/>
  <c r="K1119" i="31"/>
  <c r="K1120" i="31"/>
  <c r="K1121" i="31"/>
  <c r="K1122" i="31"/>
  <c r="K1123" i="31"/>
  <c r="K1124" i="31"/>
  <c r="K1125" i="31"/>
  <c r="K1126" i="31"/>
  <c r="K1127" i="31"/>
  <c r="K1128" i="31"/>
  <c r="K1129" i="31"/>
  <c r="K1130" i="31"/>
  <c r="K1131" i="31"/>
  <c r="K1132" i="31"/>
  <c r="K1133" i="31"/>
  <c r="K1134" i="31"/>
  <c r="K1135" i="31"/>
  <c r="K1136" i="31"/>
  <c r="K1137" i="31"/>
  <c r="K1138" i="31"/>
  <c r="K1139" i="31"/>
  <c r="K1140" i="31"/>
  <c r="K1141" i="31"/>
  <c r="K1142" i="31"/>
  <c r="K1143" i="31"/>
  <c r="K1144" i="31"/>
  <c r="K1145" i="31"/>
  <c r="K1146" i="31"/>
  <c r="K1147" i="31"/>
  <c r="K1148" i="31"/>
  <c r="K1149" i="31"/>
  <c r="K1150" i="31"/>
  <c r="K1151" i="31"/>
  <c r="K1152" i="31"/>
  <c r="K1153" i="31"/>
  <c r="K1154" i="31"/>
  <c r="K1155" i="31"/>
  <c r="K1156" i="31"/>
  <c r="K1157" i="31"/>
  <c r="K1158" i="31"/>
  <c r="K1159" i="31"/>
  <c r="K1160" i="31"/>
  <c r="K1161" i="31"/>
  <c r="K1162" i="31"/>
  <c r="K1163" i="31"/>
  <c r="K1164" i="31"/>
  <c r="K1165" i="31"/>
  <c r="K1166" i="31"/>
  <c r="K1167" i="31"/>
  <c r="K1168" i="31"/>
  <c r="K1169" i="31"/>
  <c r="K1170" i="31"/>
  <c r="K1171" i="31"/>
  <c r="K1172" i="31"/>
  <c r="K1173" i="31"/>
  <c r="K1174" i="31"/>
  <c r="K1175" i="31"/>
  <c r="K1176" i="31"/>
  <c r="K1177" i="31"/>
  <c r="K1178" i="31"/>
  <c r="K1179" i="31"/>
  <c r="K1180" i="31"/>
  <c r="K1181" i="31"/>
  <c r="K1182" i="31"/>
  <c r="K1183" i="31"/>
  <c r="K1184" i="31"/>
  <c r="K1185" i="31"/>
  <c r="K1186" i="31"/>
  <c r="K1187" i="31"/>
  <c r="K1188" i="31"/>
  <c r="K1189" i="31"/>
  <c r="K1190" i="31"/>
  <c r="K1191" i="31"/>
  <c r="K1192" i="31"/>
  <c r="K1193" i="31"/>
  <c r="K1194" i="31"/>
  <c r="K1195" i="31"/>
  <c r="K1196" i="31"/>
  <c r="K1197" i="31"/>
  <c r="K1198" i="31"/>
  <c r="K1199" i="31"/>
  <c r="K1200" i="31"/>
  <c r="K1201" i="31"/>
  <c r="K1202" i="31"/>
  <c r="K1203" i="31"/>
  <c r="K1204" i="31"/>
  <c r="K1205" i="31"/>
  <c r="K1206" i="31"/>
  <c r="K1207" i="31"/>
  <c r="K1208" i="31"/>
  <c r="K1209" i="31"/>
  <c r="K1210" i="31"/>
  <c r="K1211" i="31"/>
  <c r="K1212" i="31"/>
  <c r="K1213" i="31"/>
  <c r="M145" i="31" l="1"/>
  <c r="M146" i="31"/>
  <c r="EA9" i="28" l="1"/>
  <c r="EA8" i="28"/>
  <c r="DD9" i="28"/>
  <c r="K202" i="31" s="1"/>
  <c r="DD8" i="28"/>
  <c r="DC9" i="28"/>
  <c r="DC8" i="28"/>
  <c r="DB8" i="28"/>
  <c r="DB9" i="28"/>
  <c r="K199" i="31" s="1"/>
  <c r="DA9" i="28"/>
  <c r="K198" i="31" s="1"/>
  <c r="DA8" i="28"/>
  <c r="CZ9" i="28"/>
  <c r="CZ8" i="28"/>
  <c r="CY8" i="28"/>
  <c r="CY9" i="28"/>
  <c r="K195" i="31" s="1"/>
  <c r="E15" i="27"/>
  <c r="E16" i="27"/>
  <c r="K201" i="31" l="1"/>
  <c r="K200" i="31"/>
  <c r="K196" i="31"/>
  <c r="K197" i="31"/>
  <c r="P125" i="31"/>
  <c r="L144" i="28" l="1"/>
  <c r="HZ8" i="28"/>
  <c r="IA8" i="28"/>
  <c r="HZ9" i="28"/>
  <c r="IA9" i="28"/>
  <c r="M2542" i="5"/>
  <c r="M2539" i="5"/>
  <c r="M2540" i="5"/>
  <c r="HW8" i="28"/>
  <c r="HX8" i="28"/>
  <c r="HY8" i="28"/>
  <c r="HW9" i="28"/>
  <c r="HX9" i="28"/>
  <c r="HY9" i="28"/>
  <c r="P109" i="31" l="1"/>
  <c r="P108" i="31"/>
  <c r="HV9" i="28" l="1"/>
  <c r="HV8" i="28"/>
  <c r="HU9" i="28"/>
  <c r="HU8" i="28"/>
  <c r="HT9" i="28"/>
  <c r="HT8" i="28"/>
  <c r="HS9" i="28"/>
  <c r="HS8" i="28"/>
  <c r="HR9" i="28"/>
  <c r="HR8" i="28"/>
  <c r="HQ9" i="28"/>
  <c r="HQ8" i="28"/>
  <c r="HP9" i="28"/>
  <c r="HP8" i="28"/>
  <c r="HN8" i="28" l="1"/>
  <c r="HO8" i="28"/>
  <c r="HN9" i="28"/>
  <c r="HO9" i="28"/>
  <c r="HM9" i="28"/>
  <c r="HM8" i="28"/>
  <c r="HL9" i="28"/>
  <c r="HL8" i="28"/>
  <c r="M2513" i="5"/>
  <c r="M2514" i="5"/>
  <c r="HF9" i="28"/>
  <c r="HF8" i="28"/>
  <c r="HD8" i="28"/>
  <c r="HD9" i="28"/>
  <c r="HC9" i="28"/>
  <c r="HC8" i="28"/>
  <c r="M2519" i="5"/>
  <c r="M2510" i="5"/>
  <c r="M2515" i="5"/>
  <c r="M2516" i="5"/>
  <c r="M2517" i="5"/>
  <c r="M2518" i="5"/>
  <c r="M2529" i="5"/>
  <c r="M2530" i="5"/>
  <c r="M2531" i="5"/>
  <c r="M2532" i="5"/>
  <c r="M2536" i="5" l="1"/>
  <c r="M2547" i="5"/>
  <c r="M2548" i="5"/>
  <c r="M2545" i="5"/>
  <c r="M2546" i="5"/>
  <c r="M2526" i="5"/>
  <c r="M2527" i="5"/>
  <c r="M2528" i="5"/>
  <c r="M2533" i="5"/>
  <c r="M2534" i="5"/>
  <c r="M2535" i="5"/>
  <c r="M2537" i="5"/>
  <c r="M2538" i="5"/>
  <c r="M2541" i="5"/>
  <c r="M2543" i="5"/>
  <c r="M2544" i="5"/>
  <c r="M2524" i="5"/>
  <c r="M2511" i="5"/>
  <c r="M2512" i="5"/>
  <c r="EP8" i="28"/>
  <c r="EQ8" i="28"/>
  <c r="ER8" i="28"/>
  <c r="ES8" i="28"/>
  <c r="ET8" i="28"/>
  <c r="EU8" i="28"/>
  <c r="EV8" i="28"/>
  <c r="EW8" i="28"/>
  <c r="EX8" i="28"/>
  <c r="EY8" i="28"/>
  <c r="EZ8" i="28"/>
  <c r="FA8" i="28"/>
  <c r="FB8" i="28"/>
  <c r="FC8" i="28"/>
  <c r="FD8" i="28"/>
  <c r="FE8" i="28"/>
  <c r="FF8" i="28"/>
  <c r="FG8" i="28"/>
  <c r="FH8" i="28"/>
  <c r="FI8" i="28"/>
  <c r="FJ8" i="28"/>
  <c r="FK8" i="28"/>
  <c r="FL8" i="28"/>
  <c r="FM8" i="28"/>
  <c r="FN8" i="28"/>
  <c r="FO8" i="28"/>
  <c r="FP8" i="28"/>
  <c r="FQ8" i="28"/>
  <c r="FR8" i="28"/>
  <c r="FS8" i="28"/>
  <c r="FT8" i="28"/>
  <c r="FU8" i="28"/>
  <c r="FV8" i="28"/>
  <c r="FW8" i="28"/>
  <c r="FX8" i="28"/>
  <c r="FY8" i="28"/>
  <c r="FZ8" i="28"/>
  <c r="GA8" i="28"/>
  <c r="GB8" i="28"/>
  <c r="GC8" i="28"/>
  <c r="GD8" i="28"/>
  <c r="GE8" i="28"/>
  <c r="GF8" i="28"/>
  <c r="GG8" i="28"/>
  <c r="GH8" i="28"/>
  <c r="GI8" i="28"/>
  <c r="GJ8" i="28"/>
  <c r="GK8" i="28"/>
  <c r="GL8" i="28"/>
  <c r="GM8" i="28"/>
  <c r="GN8" i="28"/>
  <c r="GO8" i="28"/>
  <c r="GP8" i="28"/>
  <c r="GQ8" i="28"/>
  <c r="GR8" i="28"/>
  <c r="GS8" i="28"/>
  <c r="GT8" i="28"/>
  <c r="GU8" i="28"/>
  <c r="GV8" i="28"/>
  <c r="GW8" i="28"/>
  <c r="GX8" i="28"/>
  <c r="GY8" i="28"/>
  <c r="GZ8" i="28"/>
  <c r="HA8" i="28"/>
  <c r="HB8" i="28"/>
  <c r="HE8" i="28"/>
  <c r="HG8" i="28"/>
  <c r="HH8" i="28"/>
  <c r="HI8" i="28"/>
  <c r="HJ8" i="28"/>
  <c r="HK8" i="28"/>
  <c r="EP9" i="28"/>
  <c r="EQ9" i="28"/>
  <c r="ER9" i="28"/>
  <c r="ES9" i="28"/>
  <c r="ET9" i="28"/>
  <c r="EU9" i="28"/>
  <c r="EV9" i="28"/>
  <c r="EW9" i="28"/>
  <c r="EX9" i="28"/>
  <c r="EY9" i="28"/>
  <c r="EZ9" i="28"/>
  <c r="FA9" i="28"/>
  <c r="FB9" i="28"/>
  <c r="FC9" i="28"/>
  <c r="FD9" i="28"/>
  <c r="FE9" i="28"/>
  <c r="FF9" i="28"/>
  <c r="FG9" i="28"/>
  <c r="FH9" i="28"/>
  <c r="FI9" i="28"/>
  <c r="FJ9" i="28"/>
  <c r="FK9" i="28"/>
  <c r="FL9" i="28"/>
  <c r="FM9" i="28"/>
  <c r="FN9" i="28"/>
  <c r="FO9" i="28"/>
  <c r="FP9" i="28"/>
  <c r="FQ9" i="28"/>
  <c r="FR9" i="28"/>
  <c r="FS9" i="28"/>
  <c r="FT9" i="28"/>
  <c r="FU9" i="28"/>
  <c r="FV9" i="28"/>
  <c r="FW9" i="28"/>
  <c r="FX9" i="28"/>
  <c r="FY9" i="28"/>
  <c r="FZ9" i="28"/>
  <c r="GA9" i="28"/>
  <c r="GB9" i="28"/>
  <c r="GC9" i="28"/>
  <c r="GD9" i="28"/>
  <c r="GE9" i="28"/>
  <c r="GF9" i="28"/>
  <c r="GG9" i="28"/>
  <c r="GH9" i="28"/>
  <c r="GI9" i="28"/>
  <c r="GJ9" i="28"/>
  <c r="GK9" i="28"/>
  <c r="GL9" i="28"/>
  <c r="GM9" i="28"/>
  <c r="GN9" i="28"/>
  <c r="GO9" i="28"/>
  <c r="GP9" i="28"/>
  <c r="GQ9" i="28"/>
  <c r="GR9" i="28"/>
  <c r="GS9" i="28"/>
  <c r="GT9" i="28"/>
  <c r="GU9" i="28"/>
  <c r="GV9" i="28"/>
  <c r="GW9" i="28"/>
  <c r="GX9" i="28"/>
  <c r="GY9" i="28"/>
  <c r="GZ9" i="28"/>
  <c r="HA9" i="28"/>
  <c r="HB9" i="28"/>
  <c r="HE9" i="28"/>
  <c r="HG9" i="28"/>
  <c r="HH9" i="28"/>
  <c r="HI9" i="28"/>
  <c r="HJ9" i="28"/>
  <c r="HK9" i="28"/>
  <c r="E109" i="28" l="1"/>
  <c r="F109" i="28"/>
  <c r="G109" i="28"/>
  <c r="E110" i="28"/>
  <c r="G110" i="28"/>
  <c r="BS9" i="28" l="1"/>
  <c r="CA9" i="28" l="1"/>
  <c r="CA8" i="28"/>
  <c r="P54" i="31" l="1"/>
  <c r="G47" i="31"/>
  <c r="AB9" i="28" l="1"/>
  <c r="AB8" i="28"/>
  <c r="DZ8" i="28" l="1"/>
  <c r="DZ9" i="28"/>
  <c r="AN9" i="28"/>
  <c r="AN8" i="28"/>
  <c r="AH9" i="28"/>
  <c r="AH8" i="28"/>
  <c r="BE9" i="28"/>
  <c r="BE8" i="28"/>
  <c r="BD9" i="28"/>
  <c r="BD8" i="28"/>
  <c r="BC9" i="28"/>
  <c r="BC8" i="28"/>
  <c r="BB8" i="28"/>
  <c r="BB9" i="28"/>
  <c r="BA9" i="28"/>
  <c r="BA8" i="28"/>
  <c r="AZ9" i="28"/>
  <c r="AZ8" i="28"/>
  <c r="AY9" i="28"/>
  <c r="AY8" i="28"/>
  <c r="BZ9" i="28"/>
  <c r="BZ8" i="28"/>
  <c r="BY9" i="28"/>
  <c r="BY8" i="28"/>
  <c r="BX8" i="28"/>
  <c r="BX9" i="28"/>
  <c r="BW8" i="28"/>
  <c r="BW9" i="28"/>
  <c r="BV8" i="28"/>
  <c r="BV9" i="28"/>
  <c r="BS8" i="28"/>
  <c r="BR8" i="28"/>
  <c r="BR9" i="28"/>
  <c r="BO8" i="28"/>
  <c r="BP8" i="28"/>
  <c r="BQ8" i="28"/>
  <c r="BT8" i="28"/>
  <c r="BO9" i="28"/>
  <c r="BP9" i="28"/>
  <c r="BQ9" i="28"/>
  <c r="BT9" i="28"/>
  <c r="BN8" i="28"/>
  <c r="BN9" i="28"/>
  <c r="BM8" i="28"/>
  <c r="BM9" i="28"/>
  <c r="BL8" i="28"/>
  <c r="BL9" i="28"/>
  <c r="BJ8" i="28"/>
  <c r="BJ9" i="28"/>
  <c r="BI8" i="28"/>
  <c r="BI9" i="28"/>
  <c r="BH8" i="28"/>
  <c r="BH9" i="28"/>
  <c r="BG8" i="28"/>
  <c r="BG9" i="28"/>
  <c r="BF9" i="28"/>
  <c r="BF8" i="28"/>
  <c r="AX9" i="28"/>
  <c r="AX8" i="28"/>
  <c r="AW8" i="28"/>
  <c r="AW9" i="28"/>
  <c r="AU8" i="28"/>
  <c r="AV8" i="28"/>
  <c r="BK8" i="28"/>
  <c r="AU9" i="28"/>
  <c r="AV9" i="28"/>
  <c r="BK9" i="28"/>
  <c r="AT9" i="28"/>
  <c r="AT8" i="28"/>
  <c r="AS9" i="28"/>
  <c r="AS8" i="28"/>
  <c r="AR8" i="28"/>
  <c r="AR9" i="28"/>
  <c r="AP8" i="28"/>
  <c r="AQ8" i="28"/>
  <c r="AP9" i="28"/>
  <c r="AQ9" i="28"/>
  <c r="AO9" i="28"/>
  <c r="AO8" i="28"/>
  <c r="AL9" i="28"/>
  <c r="AL8" i="28"/>
  <c r="AJ8" i="28"/>
  <c r="AK8" i="28"/>
  <c r="AJ9" i="28"/>
  <c r="AK9" i="28"/>
  <c r="AI9" i="28"/>
  <c r="AI8" i="28"/>
  <c r="AM8" i="28"/>
  <c r="AM9" i="28"/>
  <c r="AG9" i="28"/>
  <c r="AG8" i="28"/>
  <c r="AE8" i="28"/>
  <c r="AF8" i="28"/>
  <c r="AE9" i="28"/>
  <c r="AF9" i="28"/>
  <c r="AD8" i="28"/>
  <c r="AD9" i="28"/>
  <c r="AA9" i="28"/>
  <c r="AA8" i="28"/>
  <c r="AC8" i="28"/>
  <c r="AC9" i="28"/>
  <c r="V8" i="28"/>
  <c r="V9" i="28"/>
  <c r="Q9" i="28"/>
  <c r="Q8" i="28"/>
  <c r="P8" i="28"/>
  <c r="P9" i="28"/>
  <c r="U8" i="28" l="1"/>
  <c r="W8" i="28"/>
  <c r="X8" i="28"/>
  <c r="Y8" i="28"/>
  <c r="Z8" i="28"/>
  <c r="U9" i="28"/>
  <c r="W9" i="28"/>
  <c r="X9" i="28"/>
  <c r="Y9" i="28"/>
  <c r="Z9" i="28"/>
  <c r="R8" i="28"/>
  <c r="S8" i="28"/>
  <c r="T8" i="28"/>
  <c r="R9" i="28"/>
  <c r="S9" i="28"/>
  <c r="T9" i="28"/>
  <c r="O8" i="28"/>
  <c r="O9" i="28"/>
  <c r="BU8" i="28"/>
  <c r="BU9" i="28"/>
  <c r="N8" i="28"/>
  <c r="N9" i="28"/>
  <c r="M9" i="28"/>
  <c r="M8" i="28"/>
  <c r="E36" i="27" l="1"/>
  <c r="E37" i="27"/>
  <c r="E38" i="27"/>
  <c r="E39" i="27"/>
  <c r="E40" i="27"/>
  <c r="E41" i="27"/>
  <c r="E42" i="27"/>
  <c r="E43" i="27"/>
  <c r="E44" i="27"/>
  <c r="E45" i="27"/>
  <c r="E46" i="27"/>
  <c r="E47" i="27"/>
  <c r="E48" i="27"/>
  <c r="E49" i="27"/>
  <c r="E50" i="27"/>
  <c r="E51" i="27"/>
  <c r="E52" i="27"/>
  <c r="E53" i="27"/>
  <c r="E54" i="27"/>
  <c r="E57" i="27" l="1"/>
  <c r="E56" i="27"/>
  <c r="W49" i="27"/>
  <c r="W48" i="27"/>
  <c r="W47" i="27"/>
  <c r="E55" i="27"/>
  <c r="ED9" i="28" l="1"/>
  <c r="EE9" i="28"/>
  <c r="EF9" i="28"/>
  <c r="ED8" i="28"/>
  <c r="EE8" i="28"/>
  <c r="EF8" i="28"/>
  <c r="EB8" i="28" l="1"/>
  <c r="EC8" i="28"/>
  <c r="EB9" i="28"/>
  <c r="EC9" i="28"/>
  <c r="M2064" i="5" l="1"/>
  <c r="DW9" i="28" l="1"/>
  <c r="DV9" i="28"/>
  <c r="DS8" i="28"/>
  <c r="DS9" i="28"/>
  <c r="K227" i="31" s="1"/>
  <c r="DR8" i="28"/>
  <c r="DR9" i="28"/>
  <c r="K230" i="31" l="1"/>
  <c r="K234" i="31"/>
  <c r="K233" i="31"/>
  <c r="K241" i="31"/>
  <c r="K226" i="31"/>
  <c r="K225" i="31"/>
  <c r="K231" i="31"/>
  <c r="K232" i="31"/>
  <c r="EH8" i="28"/>
  <c r="EI8" i="28"/>
  <c r="EJ8" i="28"/>
  <c r="EK8" i="28"/>
  <c r="EL8" i="28"/>
  <c r="EM8" i="28"/>
  <c r="EN8" i="28"/>
  <c r="EO8" i="28"/>
  <c r="EH9" i="28"/>
  <c r="EI9" i="28"/>
  <c r="EJ9" i="28"/>
  <c r="EK9" i="28"/>
  <c r="EL9" i="28"/>
  <c r="EM9" i="28"/>
  <c r="EN9" i="28"/>
  <c r="EO9" i="28"/>
  <c r="DX8" i="28"/>
  <c r="DY8" i="28"/>
  <c r="L244" i="31" s="1"/>
  <c r="EG8" i="28"/>
  <c r="DX9" i="28"/>
  <c r="K243" i="31" s="1"/>
  <c r="DY9" i="28"/>
  <c r="K244" i="31" s="1"/>
  <c r="EG9" i="28"/>
  <c r="DT8" i="28" l="1"/>
  <c r="DT9" i="28"/>
  <c r="DQ8" i="28"/>
  <c r="DQ9" i="28"/>
  <c r="K224" i="31" s="1"/>
  <c r="DP9" i="28"/>
  <c r="DP8" i="28"/>
  <c r="L242" i="31" s="1"/>
  <c r="DU9" i="28"/>
  <c r="K229" i="31" s="1"/>
  <c r="DO8" i="28"/>
  <c r="DO9" i="28"/>
  <c r="K222" i="31" s="1"/>
  <c r="K242" i="31" l="1"/>
  <c r="K240" i="31"/>
  <c r="K223" i="31"/>
  <c r="K228" i="31"/>
  <c r="K238" i="31"/>
  <c r="K239" i="31"/>
  <c r="CL8" i="28"/>
  <c r="CM8" i="28"/>
  <c r="CL9" i="28"/>
  <c r="K169" i="31" s="1"/>
  <c r="CM9" i="28"/>
  <c r="CK8" i="28"/>
  <c r="DH8" i="28"/>
  <c r="DI8" i="28"/>
  <c r="DH9" i="28"/>
  <c r="DI9" i="28"/>
  <c r="K210" i="31" l="1"/>
  <c r="K211" i="31"/>
  <c r="K208" i="31"/>
  <c r="K209" i="31"/>
  <c r="K170" i="31"/>
  <c r="K171" i="31"/>
  <c r="CW8" i="28"/>
  <c r="CX8" i="28"/>
  <c r="CW9" i="28"/>
  <c r="CX9" i="28"/>
  <c r="K194" i="31" s="1"/>
  <c r="I7" i="31"/>
  <c r="J7" i="31" s="1"/>
  <c r="J252" i="31"/>
  <c r="J253" i="31"/>
  <c r="J254" i="31"/>
  <c r="J255" i="31"/>
  <c r="J256" i="31"/>
  <c r="J257" i="31"/>
  <c r="J258" i="31"/>
  <c r="J259" i="31"/>
  <c r="J260" i="31"/>
  <c r="J261" i="31"/>
  <c r="J262" i="31"/>
  <c r="J263" i="31"/>
  <c r="J264" i="31"/>
  <c r="J265" i="31"/>
  <c r="J266" i="31"/>
  <c r="J267" i="31"/>
  <c r="J268" i="31"/>
  <c r="J269" i="31"/>
  <c r="J270" i="31"/>
  <c r="J271" i="31"/>
  <c r="J272" i="31"/>
  <c r="J273" i="31"/>
  <c r="J274" i="31"/>
  <c r="J275" i="31"/>
  <c r="J276" i="31"/>
  <c r="J277" i="31"/>
  <c r="J278" i="31"/>
  <c r="J279" i="31"/>
  <c r="J280" i="31"/>
  <c r="J281" i="31"/>
  <c r="J282" i="31"/>
  <c r="J283" i="31"/>
  <c r="J284" i="31"/>
  <c r="J285" i="31"/>
  <c r="J286" i="31"/>
  <c r="J287" i="31"/>
  <c r="J288" i="31"/>
  <c r="J289" i="31"/>
  <c r="J290" i="31"/>
  <c r="J291" i="31"/>
  <c r="J292" i="31"/>
  <c r="J293" i="31"/>
  <c r="J294" i="31"/>
  <c r="J295" i="31"/>
  <c r="J296" i="31"/>
  <c r="J297" i="31"/>
  <c r="J298" i="31"/>
  <c r="J299" i="31"/>
  <c r="J300" i="31"/>
  <c r="J301" i="31"/>
  <c r="J302" i="31"/>
  <c r="J303" i="31"/>
  <c r="J304" i="31"/>
  <c r="J305" i="31"/>
  <c r="J306" i="31"/>
  <c r="J307" i="31"/>
  <c r="J308" i="31"/>
  <c r="J309" i="31"/>
  <c r="J310" i="31"/>
  <c r="J311" i="31"/>
  <c r="J312" i="31"/>
  <c r="J313" i="31"/>
  <c r="J314" i="31"/>
  <c r="J315" i="31"/>
  <c r="J316" i="31"/>
  <c r="J317" i="31"/>
  <c r="J318" i="31"/>
  <c r="J319" i="31"/>
  <c r="J320" i="31"/>
  <c r="J321" i="31"/>
  <c r="J322" i="31"/>
  <c r="J323" i="31"/>
  <c r="J324" i="31"/>
  <c r="J325" i="31"/>
  <c r="J326" i="31"/>
  <c r="J327" i="31"/>
  <c r="J328" i="31"/>
  <c r="J329" i="31"/>
  <c r="J330" i="31"/>
  <c r="J331" i="31"/>
  <c r="J332" i="31"/>
  <c r="J333" i="31"/>
  <c r="J334" i="31"/>
  <c r="J335" i="31"/>
  <c r="J336" i="31"/>
  <c r="J337" i="31"/>
  <c r="J338" i="31"/>
  <c r="J339" i="31"/>
  <c r="J340" i="31"/>
  <c r="J341" i="31"/>
  <c r="J342" i="31"/>
  <c r="J343" i="31"/>
  <c r="J344" i="31"/>
  <c r="J345" i="31"/>
  <c r="J346" i="31"/>
  <c r="J347" i="31"/>
  <c r="J348" i="31"/>
  <c r="J349" i="31"/>
  <c r="J350" i="31"/>
  <c r="J351" i="31"/>
  <c r="J352" i="31"/>
  <c r="J353" i="31"/>
  <c r="J354" i="31"/>
  <c r="J355" i="31"/>
  <c r="J356" i="31"/>
  <c r="J357" i="31"/>
  <c r="J358" i="31"/>
  <c r="J359" i="31"/>
  <c r="J360" i="31"/>
  <c r="J361" i="31"/>
  <c r="J362" i="31"/>
  <c r="J363" i="31"/>
  <c r="J364" i="31"/>
  <c r="J365" i="31"/>
  <c r="J366" i="31"/>
  <c r="J367" i="31"/>
  <c r="J368" i="31"/>
  <c r="J369" i="31"/>
  <c r="J370" i="31"/>
  <c r="J371" i="31"/>
  <c r="J372" i="31"/>
  <c r="J373" i="31"/>
  <c r="J374" i="31"/>
  <c r="J375" i="31"/>
  <c r="J376" i="31"/>
  <c r="J377" i="31"/>
  <c r="J378" i="31"/>
  <c r="J379" i="31"/>
  <c r="J380" i="31"/>
  <c r="J381" i="31"/>
  <c r="J382" i="31"/>
  <c r="J383" i="31"/>
  <c r="J384" i="31"/>
  <c r="J385" i="31"/>
  <c r="J386" i="31"/>
  <c r="J387" i="31"/>
  <c r="J388" i="31"/>
  <c r="J389" i="31"/>
  <c r="J390" i="31"/>
  <c r="J391" i="31"/>
  <c r="J392" i="31"/>
  <c r="J393" i="31"/>
  <c r="J394" i="31"/>
  <c r="J395" i="31"/>
  <c r="J396" i="31"/>
  <c r="J397" i="31"/>
  <c r="J398" i="31"/>
  <c r="J399" i="31"/>
  <c r="J400" i="31"/>
  <c r="J401" i="31"/>
  <c r="J402" i="31"/>
  <c r="J403" i="31"/>
  <c r="J404" i="31"/>
  <c r="J405" i="31"/>
  <c r="J406" i="31"/>
  <c r="J407" i="31"/>
  <c r="J408" i="31"/>
  <c r="J409" i="31"/>
  <c r="J410" i="31"/>
  <c r="J411" i="31"/>
  <c r="J412" i="31"/>
  <c r="J413" i="31"/>
  <c r="J414" i="31"/>
  <c r="J415" i="31"/>
  <c r="J416" i="31"/>
  <c r="J417" i="31"/>
  <c r="J418" i="31"/>
  <c r="J419" i="31"/>
  <c r="J420" i="31"/>
  <c r="J421" i="31"/>
  <c r="J422" i="31"/>
  <c r="J423" i="31"/>
  <c r="J424" i="31"/>
  <c r="J425" i="31"/>
  <c r="J426" i="31"/>
  <c r="J427" i="31"/>
  <c r="J428" i="31"/>
  <c r="J429" i="31"/>
  <c r="J430" i="31"/>
  <c r="J431" i="31"/>
  <c r="J432" i="31"/>
  <c r="J433" i="31"/>
  <c r="J434" i="31"/>
  <c r="J435" i="31"/>
  <c r="J436" i="31"/>
  <c r="J437" i="31"/>
  <c r="J438" i="31"/>
  <c r="J439" i="31"/>
  <c r="J440" i="31"/>
  <c r="J441" i="31"/>
  <c r="J442" i="31"/>
  <c r="J443" i="31"/>
  <c r="J444" i="31"/>
  <c r="J445" i="31"/>
  <c r="J446" i="31"/>
  <c r="J447" i="31"/>
  <c r="J448" i="31"/>
  <c r="J449" i="31"/>
  <c r="J450" i="31"/>
  <c r="J451" i="31"/>
  <c r="J452" i="31"/>
  <c r="J453" i="31"/>
  <c r="J454" i="31"/>
  <c r="J455" i="31"/>
  <c r="J456" i="31"/>
  <c r="J457" i="31"/>
  <c r="J458" i="31"/>
  <c r="J459" i="31"/>
  <c r="J460" i="31"/>
  <c r="J461" i="31"/>
  <c r="J462" i="31"/>
  <c r="J463" i="31"/>
  <c r="J464" i="31"/>
  <c r="J465" i="31"/>
  <c r="J466" i="31"/>
  <c r="J467" i="31"/>
  <c r="J468" i="31"/>
  <c r="J469" i="31"/>
  <c r="J470" i="31"/>
  <c r="J471" i="31"/>
  <c r="J472" i="31"/>
  <c r="J473" i="31"/>
  <c r="J474" i="31"/>
  <c r="J475" i="31"/>
  <c r="J476" i="31"/>
  <c r="J477" i="31"/>
  <c r="J478" i="31"/>
  <c r="J479" i="31"/>
  <c r="J480" i="31"/>
  <c r="J481" i="31"/>
  <c r="J482" i="31"/>
  <c r="J483" i="31"/>
  <c r="J484" i="31"/>
  <c r="J485" i="31"/>
  <c r="J486" i="31"/>
  <c r="J487" i="31"/>
  <c r="J488" i="31"/>
  <c r="J489" i="31"/>
  <c r="J490" i="31"/>
  <c r="J491" i="31"/>
  <c r="J492" i="31"/>
  <c r="J493" i="31"/>
  <c r="J494" i="31"/>
  <c r="J495" i="31"/>
  <c r="J496" i="31"/>
  <c r="J497" i="31"/>
  <c r="J498" i="31"/>
  <c r="J499" i="31"/>
  <c r="J500" i="31"/>
  <c r="J501" i="31"/>
  <c r="J502" i="31"/>
  <c r="J503" i="31"/>
  <c r="J504" i="31"/>
  <c r="J505" i="31"/>
  <c r="J506" i="31"/>
  <c r="J507" i="31"/>
  <c r="J508" i="31"/>
  <c r="J509" i="31"/>
  <c r="J510" i="31"/>
  <c r="J511" i="31"/>
  <c r="J512" i="31"/>
  <c r="J513" i="31"/>
  <c r="J514" i="31"/>
  <c r="J515" i="31"/>
  <c r="J516" i="31"/>
  <c r="J517" i="31"/>
  <c r="J518" i="31"/>
  <c r="J519" i="31"/>
  <c r="J520" i="31"/>
  <c r="J521" i="31"/>
  <c r="J522" i="31"/>
  <c r="J523" i="31"/>
  <c r="J524" i="31"/>
  <c r="J525" i="31"/>
  <c r="J526" i="31"/>
  <c r="J527" i="31"/>
  <c r="J528" i="31"/>
  <c r="J529" i="31"/>
  <c r="J530" i="31"/>
  <c r="J531" i="31"/>
  <c r="J532" i="31"/>
  <c r="J533" i="31"/>
  <c r="J534" i="31"/>
  <c r="J535" i="31"/>
  <c r="J536" i="31"/>
  <c r="J537" i="31"/>
  <c r="J538" i="31"/>
  <c r="J539" i="31"/>
  <c r="J540" i="31"/>
  <c r="J541" i="31"/>
  <c r="J542" i="31"/>
  <c r="J543" i="31"/>
  <c r="J544" i="31"/>
  <c r="J545" i="31"/>
  <c r="J546" i="31"/>
  <c r="J547" i="31"/>
  <c r="J548" i="31"/>
  <c r="J549" i="31"/>
  <c r="J550" i="31"/>
  <c r="J551" i="31"/>
  <c r="J552" i="31"/>
  <c r="J553" i="31"/>
  <c r="J554" i="31"/>
  <c r="J555" i="31"/>
  <c r="J556" i="31"/>
  <c r="J557" i="31"/>
  <c r="J558" i="31"/>
  <c r="J559" i="31"/>
  <c r="J560" i="31"/>
  <c r="J561" i="31"/>
  <c r="J562" i="31"/>
  <c r="J563" i="31"/>
  <c r="J564" i="31"/>
  <c r="J565" i="31"/>
  <c r="J566" i="31"/>
  <c r="J567" i="31"/>
  <c r="J568" i="31"/>
  <c r="J569" i="31"/>
  <c r="J570" i="31"/>
  <c r="J571" i="31"/>
  <c r="J572" i="31"/>
  <c r="J573" i="31"/>
  <c r="J574" i="31"/>
  <c r="J575" i="31"/>
  <c r="J576" i="31"/>
  <c r="J577" i="31"/>
  <c r="J578" i="31"/>
  <c r="J579" i="31"/>
  <c r="J580" i="31"/>
  <c r="J581" i="31"/>
  <c r="J582" i="31"/>
  <c r="J583" i="31"/>
  <c r="J584" i="31"/>
  <c r="J585" i="31"/>
  <c r="J586" i="31"/>
  <c r="J587" i="31"/>
  <c r="J588" i="31"/>
  <c r="J589" i="31"/>
  <c r="J590" i="31"/>
  <c r="J591" i="31"/>
  <c r="J592" i="31"/>
  <c r="J593" i="31"/>
  <c r="J594" i="31"/>
  <c r="J595" i="31"/>
  <c r="J596" i="31"/>
  <c r="J597" i="31"/>
  <c r="J598" i="31"/>
  <c r="J599" i="31"/>
  <c r="J600" i="31"/>
  <c r="J601" i="31"/>
  <c r="J602" i="31"/>
  <c r="J603" i="31"/>
  <c r="J604" i="31"/>
  <c r="J605" i="31"/>
  <c r="J606" i="31"/>
  <c r="J607" i="31"/>
  <c r="J608" i="31"/>
  <c r="J609" i="31"/>
  <c r="J610" i="31"/>
  <c r="J611" i="31"/>
  <c r="J612" i="31"/>
  <c r="J613" i="31"/>
  <c r="J614" i="31"/>
  <c r="J615" i="31"/>
  <c r="J616" i="31"/>
  <c r="J617" i="31"/>
  <c r="J618" i="31"/>
  <c r="J619" i="31"/>
  <c r="J620" i="31"/>
  <c r="J621" i="31"/>
  <c r="J622" i="31"/>
  <c r="J623" i="31"/>
  <c r="J624" i="31"/>
  <c r="J625" i="31"/>
  <c r="J626" i="31"/>
  <c r="J627" i="31"/>
  <c r="J628" i="31"/>
  <c r="J629" i="31"/>
  <c r="J630" i="31"/>
  <c r="J631" i="31"/>
  <c r="J632" i="31"/>
  <c r="J633" i="31"/>
  <c r="J634" i="31"/>
  <c r="J635" i="31"/>
  <c r="J636" i="31"/>
  <c r="J637" i="31"/>
  <c r="J638" i="31"/>
  <c r="J639" i="31"/>
  <c r="J640" i="31"/>
  <c r="J641" i="31"/>
  <c r="J642" i="31"/>
  <c r="J643" i="31"/>
  <c r="J644" i="31"/>
  <c r="J645" i="31"/>
  <c r="J646" i="31"/>
  <c r="J647" i="31"/>
  <c r="J648" i="31"/>
  <c r="J649" i="31"/>
  <c r="J650" i="31"/>
  <c r="J651" i="31"/>
  <c r="J652" i="31"/>
  <c r="J653" i="31"/>
  <c r="J654" i="31"/>
  <c r="J655" i="31"/>
  <c r="J656" i="31"/>
  <c r="J657" i="31"/>
  <c r="J658" i="31"/>
  <c r="J659" i="31"/>
  <c r="J660" i="31"/>
  <c r="J661" i="31"/>
  <c r="J662" i="31"/>
  <c r="J663" i="31"/>
  <c r="J664" i="31"/>
  <c r="J665" i="31"/>
  <c r="J666" i="31"/>
  <c r="J667" i="31"/>
  <c r="J668" i="31"/>
  <c r="J669" i="31"/>
  <c r="J670" i="31"/>
  <c r="J671" i="31"/>
  <c r="J672" i="31"/>
  <c r="J673" i="31"/>
  <c r="J674" i="31"/>
  <c r="J675" i="31"/>
  <c r="J676" i="31"/>
  <c r="J677" i="31"/>
  <c r="J678" i="31"/>
  <c r="J679" i="31"/>
  <c r="J680" i="31"/>
  <c r="J681" i="31"/>
  <c r="J682" i="31"/>
  <c r="J683" i="31"/>
  <c r="J684" i="31"/>
  <c r="J685" i="31"/>
  <c r="J686" i="31"/>
  <c r="J687" i="31"/>
  <c r="J688" i="31"/>
  <c r="J689" i="31"/>
  <c r="J690" i="31"/>
  <c r="J691" i="31"/>
  <c r="J692" i="31"/>
  <c r="J693" i="31"/>
  <c r="J694" i="31"/>
  <c r="J695" i="31"/>
  <c r="J696" i="31"/>
  <c r="J697" i="31"/>
  <c r="J698" i="31"/>
  <c r="J699" i="31"/>
  <c r="J700" i="31"/>
  <c r="J701" i="31"/>
  <c r="J702" i="31"/>
  <c r="J703" i="31"/>
  <c r="J704" i="31"/>
  <c r="J705" i="31"/>
  <c r="J706" i="31"/>
  <c r="J707" i="31"/>
  <c r="J708" i="31"/>
  <c r="J709" i="31"/>
  <c r="J710" i="31"/>
  <c r="J711" i="31"/>
  <c r="J712" i="31"/>
  <c r="J713" i="31"/>
  <c r="J714" i="31"/>
  <c r="J715" i="31"/>
  <c r="J716" i="31"/>
  <c r="J717" i="31"/>
  <c r="J718" i="31"/>
  <c r="J719" i="31"/>
  <c r="J720" i="31"/>
  <c r="J721" i="31"/>
  <c r="J722" i="31"/>
  <c r="J723" i="31"/>
  <c r="J724" i="31"/>
  <c r="J725" i="31"/>
  <c r="J726" i="31"/>
  <c r="J727" i="31"/>
  <c r="J728" i="31"/>
  <c r="J729" i="31"/>
  <c r="J730" i="31"/>
  <c r="J731" i="31"/>
  <c r="J732" i="31"/>
  <c r="J733" i="31"/>
  <c r="J734" i="31"/>
  <c r="J735" i="31"/>
  <c r="J736" i="31"/>
  <c r="J737" i="31"/>
  <c r="J738" i="31"/>
  <c r="J739" i="31"/>
  <c r="J740" i="31"/>
  <c r="J741" i="31"/>
  <c r="J742" i="31"/>
  <c r="J743" i="31"/>
  <c r="J744" i="31"/>
  <c r="J745" i="31"/>
  <c r="J746" i="31"/>
  <c r="J747" i="31"/>
  <c r="J748" i="31"/>
  <c r="J749" i="31"/>
  <c r="J750" i="31"/>
  <c r="J751" i="31"/>
  <c r="J752" i="31"/>
  <c r="J753" i="31"/>
  <c r="J754" i="31"/>
  <c r="J755" i="31"/>
  <c r="J756" i="31"/>
  <c r="J757" i="31"/>
  <c r="J758" i="31"/>
  <c r="J759" i="31"/>
  <c r="J760" i="31"/>
  <c r="J761" i="31"/>
  <c r="J762" i="31"/>
  <c r="J763" i="31"/>
  <c r="J764" i="31"/>
  <c r="J765" i="31"/>
  <c r="J766" i="31"/>
  <c r="J767" i="31"/>
  <c r="J768" i="31"/>
  <c r="J769" i="31"/>
  <c r="J770" i="31"/>
  <c r="J771" i="31"/>
  <c r="J772" i="31"/>
  <c r="J773" i="31"/>
  <c r="J774" i="31"/>
  <c r="J775" i="31"/>
  <c r="J776" i="31"/>
  <c r="J777" i="31"/>
  <c r="J778" i="31"/>
  <c r="J779" i="31"/>
  <c r="J780" i="31"/>
  <c r="J781" i="31"/>
  <c r="J782" i="31"/>
  <c r="J783" i="31"/>
  <c r="J784" i="31"/>
  <c r="J785" i="31"/>
  <c r="J786" i="31"/>
  <c r="J787" i="31"/>
  <c r="J788" i="31"/>
  <c r="J789" i="31"/>
  <c r="J790" i="31"/>
  <c r="J791" i="31"/>
  <c r="J792" i="31"/>
  <c r="J793" i="31"/>
  <c r="J794" i="31"/>
  <c r="J795" i="31"/>
  <c r="J796" i="31"/>
  <c r="J797" i="31"/>
  <c r="J798" i="31"/>
  <c r="J799" i="31"/>
  <c r="J800" i="31"/>
  <c r="J801" i="31"/>
  <c r="J802" i="31"/>
  <c r="J803" i="31"/>
  <c r="J804" i="31"/>
  <c r="J805" i="31"/>
  <c r="J806" i="31"/>
  <c r="J807" i="31"/>
  <c r="J808" i="31"/>
  <c r="J809" i="31"/>
  <c r="J810" i="31"/>
  <c r="J811" i="31"/>
  <c r="J812" i="31"/>
  <c r="J813" i="31"/>
  <c r="J814" i="31"/>
  <c r="J815" i="31"/>
  <c r="J816" i="31"/>
  <c r="J817" i="31"/>
  <c r="J818" i="31"/>
  <c r="J819" i="31"/>
  <c r="J820" i="31"/>
  <c r="J821" i="31"/>
  <c r="J822" i="31"/>
  <c r="J823" i="31"/>
  <c r="J824" i="31"/>
  <c r="J825" i="31"/>
  <c r="J826" i="31"/>
  <c r="J827" i="31"/>
  <c r="J828" i="31"/>
  <c r="J829" i="31"/>
  <c r="J830" i="31"/>
  <c r="J831" i="31"/>
  <c r="J832" i="31"/>
  <c r="J833" i="31"/>
  <c r="J834" i="31"/>
  <c r="J835" i="31"/>
  <c r="J836" i="31"/>
  <c r="J837" i="31"/>
  <c r="J838" i="31"/>
  <c r="J839" i="31"/>
  <c r="J840" i="31"/>
  <c r="J841" i="31"/>
  <c r="J842" i="31"/>
  <c r="J843" i="31"/>
  <c r="J844" i="31"/>
  <c r="J845" i="31"/>
  <c r="J846" i="31"/>
  <c r="J847" i="31"/>
  <c r="J848" i="31"/>
  <c r="J849" i="31"/>
  <c r="J850" i="31"/>
  <c r="J851" i="31"/>
  <c r="J852" i="31"/>
  <c r="J853" i="31"/>
  <c r="J854" i="31"/>
  <c r="J855" i="31"/>
  <c r="J856" i="31"/>
  <c r="J857" i="31"/>
  <c r="J858" i="31"/>
  <c r="J859" i="31"/>
  <c r="J860" i="31"/>
  <c r="J861" i="31"/>
  <c r="J862" i="31"/>
  <c r="J863" i="31"/>
  <c r="J864" i="31"/>
  <c r="J865" i="31"/>
  <c r="J866" i="31"/>
  <c r="J867" i="31"/>
  <c r="J868" i="31"/>
  <c r="J869" i="31"/>
  <c r="J870" i="31"/>
  <c r="J871" i="31"/>
  <c r="J872" i="31"/>
  <c r="J873" i="31"/>
  <c r="J874" i="31"/>
  <c r="J875" i="31"/>
  <c r="J876" i="31"/>
  <c r="J877" i="31"/>
  <c r="J878" i="31"/>
  <c r="J879" i="31"/>
  <c r="J880" i="31"/>
  <c r="J881" i="31"/>
  <c r="J882" i="31"/>
  <c r="J883" i="31"/>
  <c r="J884" i="31"/>
  <c r="J885" i="31"/>
  <c r="J886" i="31"/>
  <c r="J887" i="31"/>
  <c r="J888" i="31"/>
  <c r="J889" i="31"/>
  <c r="J890" i="31"/>
  <c r="J891" i="31"/>
  <c r="J892" i="31"/>
  <c r="J893" i="31"/>
  <c r="J894" i="31"/>
  <c r="J895" i="31"/>
  <c r="J896" i="31"/>
  <c r="J897" i="31"/>
  <c r="J898" i="31"/>
  <c r="J899" i="31"/>
  <c r="J900" i="31"/>
  <c r="J901" i="31"/>
  <c r="J902" i="31"/>
  <c r="J903" i="31"/>
  <c r="J904" i="31"/>
  <c r="J905" i="31"/>
  <c r="J906" i="31"/>
  <c r="J907" i="31"/>
  <c r="J908" i="31"/>
  <c r="J909" i="31"/>
  <c r="J910" i="31"/>
  <c r="J911" i="31"/>
  <c r="J912" i="31"/>
  <c r="J913" i="31"/>
  <c r="J914" i="31"/>
  <c r="J915" i="31"/>
  <c r="J916" i="31"/>
  <c r="J917" i="31"/>
  <c r="J918" i="31"/>
  <c r="J919" i="31"/>
  <c r="J920" i="31"/>
  <c r="J921" i="31"/>
  <c r="J922" i="31"/>
  <c r="J923" i="31"/>
  <c r="J924" i="31"/>
  <c r="J925" i="31"/>
  <c r="J926" i="31"/>
  <c r="J927" i="31"/>
  <c r="J928" i="31"/>
  <c r="J929" i="31"/>
  <c r="J930" i="31"/>
  <c r="J931" i="31"/>
  <c r="J932" i="31"/>
  <c r="J933" i="31"/>
  <c r="J934" i="31"/>
  <c r="J935" i="31"/>
  <c r="J936" i="31"/>
  <c r="J937" i="31"/>
  <c r="J938" i="31"/>
  <c r="J939" i="31"/>
  <c r="J940" i="31"/>
  <c r="J941" i="31"/>
  <c r="J942" i="31"/>
  <c r="J943" i="31"/>
  <c r="J944" i="31"/>
  <c r="J945" i="31"/>
  <c r="J946" i="31"/>
  <c r="J947" i="31"/>
  <c r="J948" i="31"/>
  <c r="J949" i="31"/>
  <c r="J950" i="31"/>
  <c r="J951" i="31"/>
  <c r="J952" i="31"/>
  <c r="J953" i="31"/>
  <c r="J954" i="31"/>
  <c r="J955" i="31"/>
  <c r="J956" i="31"/>
  <c r="J957" i="31"/>
  <c r="J958" i="31"/>
  <c r="J959" i="31"/>
  <c r="J960" i="31"/>
  <c r="J961" i="31"/>
  <c r="J962" i="31"/>
  <c r="J963" i="31"/>
  <c r="J964" i="31"/>
  <c r="J965" i="31"/>
  <c r="J966" i="31"/>
  <c r="J967" i="31"/>
  <c r="J968" i="31"/>
  <c r="J969" i="31"/>
  <c r="J970" i="31"/>
  <c r="J971" i="31"/>
  <c r="J972" i="31"/>
  <c r="J973" i="31"/>
  <c r="J974" i="31"/>
  <c r="J975" i="31"/>
  <c r="J976" i="31"/>
  <c r="J977" i="31"/>
  <c r="J978" i="31"/>
  <c r="J979" i="31"/>
  <c r="J980" i="31"/>
  <c r="J981" i="31"/>
  <c r="J982" i="31"/>
  <c r="J983" i="31"/>
  <c r="J984" i="31"/>
  <c r="J985" i="31"/>
  <c r="J986" i="31"/>
  <c r="J987" i="31"/>
  <c r="J988" i="31"/>
  <c r="J989" i="31"/>
  <c r="J990" i="31"/>
  <c r="J991" i="31"/>
  <c r="J992" i="31"/>
  <c r="J993" i="31"/>
  <c r="J994" i="31"/>
  <c r="J995" i="31"/>
  <c r="J996" i="31"/>
  <c r="J997" i="31"/>
  <c r="J998" i="31"/>
  <c r="J999" i="31"/>
  <c r="J1000" i="31"/>
  <c r="J1001" i="31"/>
  <c r="J1002" i="31"/>
  <c r="J1003" i="31"/>
  <c r="J1004" i="31"/>
  <c r="J1005" i="31"/>
  <c r="J1006" i="31"/>
  <c r="J1007" i="31"/>
  <c r="J1008" i="31"/>
  <c r="J1009" i="31"/>
  <c r="J1010" i="31"/>
  <c r="J1011" i="31"/>
  <c r="J1012" i="31"/>
  <c r="J1013" i="31"/>
  <c r="J1014" i="31"/>
  <c r="J1015" i="31"/>
  <c r="J1016" i="31"/>
  <c r="J1017" i="31"/>
  <c r="J1018" i="31"/>
  <c r="J1019" i="31"/>
  <c r="J1020" i="31"/>
  <c r="J1021" i="31"/>
  <c r="J1022" i="31"/>
  <c r="J1023" i="31"/>
  <c r="J1024" i="31"/>
  <c r="J1025" i="31"/>
  <c r="J1026" i="31"/>
  <c r="J1027" i="31"/>
  <c r="J1028" i="31"/>
  <c r="J1029" i="31"/>
  <c r="J1030" i="31"/>
  <c r="J1031" i="31"/>
  <c r="J1032" i="31"/>
  <c r="J1033" i="31"/>
  <c r="J1034" i="31"/>
  <c r="J1035" i="31"/>
  <c r="J1036" i="31"/>
  <c r="J1037" i="31"/>
  <c r="J1038" i="31"/>
  <c r="J1039" i="31"/>
  <c r="J1040" i="31"/>
  <c r="J1041" i="31"/>
  <c r="J1042" i="31"/>
  <c r="J1043" i="31"/>
  <c r="J1044" i="31"/>
  <c r="J1045" i="31"/>
  <c r="J1046" i="31"/>
  <c r="J1047" i="31"/>
  <c r="J1048" i="31"/>
  <c r="J1049" i="31"/>
  <c r="J1050" i="31"/>
  <c r="J1051" i="31"/>
  <c r="J1052" i="31"/>
  <c r="J1053" i="31"/>
  <c r="J1054" i="31"/>
  <c r="J1055" i="31"/>
  <c r="J1056" i="31"/>
  <c r="J1057" i="31"/>
  <c r="J1058" i="31"/>
  <c r="J1059" i="31"/>
  <c r="J1060" i="31"/>
  <c r="J1061" i="31"/>
  <c r="J1062" i="31"/>
  <c r="J1063" i="31"/>
  <c r="J1064" i="31"/>
  <c r="J1065" i="31"/>
  <c r="J1066" i="31"/>
  <c r="J1067" i="31"/>
  <c r="J1068" i="31"/>
  <c r="J1069" i="31"/>
  <c r="J1070" i="31"/>
  <c r="J1071" i="31"/>
  <c r="J1072" i="31"/>
  <c r="J1073" i="31"/>
  <c r="J1074" i="31"/>
  <c r="J1075" i="31"/>
  <c r="J1076" i="31"/>
  <c r="J1077" i="31"/>
  <c r="J1078" i="31"/>
  <c r="J1079" i="31"/>
  <c r="J1080" i="31"/>
  <c r="J1081" i="31"/>
  <c r="J1082" i="31"/>
  <c r="J1083" i="31"/>
  <c r="J1084" i="31"/>
  <c r="J1085" i="31"/>
  <c r="J1086" i="31"/>
  <c r="J1087" i="31"/>
  <c r="J1088" i="31"/>
  <c r="J1089" i="31"/>
  <c r="J1090" i="31"/>
  <c r="J1091" i="31"/>
  <c r="J1092" i="31"/>
  <c r="J1093" i="31"/>
  <c r="J1094" i="31"/>
  <c r="J1095" i="31"/>
  <c r="J1096" i="31"/>
  <c r="J1097" i="31"/>
  <c r="J1098" i="31"/>
  <c r="J1099" i="31"/>
  <c r="J1100" i="31"/>
  <c r="J1101" i="31"/>
  <c r="J1102" i="31"/>
  <c r="J1103" i="31"/>
  <c r="J1104" i="31"/>
  <c r="J1105" i="31"/>
  <c r="J1106" i="31"/>
  <c r="J1107" i="31"/>
  <c r="J1108" i="31"/>
  <c r="J1109" i="31"/>
  <c r="J1110" i="31"/>
  <c r="J1111" i="31"/>
  <c r="J1112" i="31"/>
  <c r="J1113" i="31"/>
  <c r="J1114" i="31"/>
  <c r="J1115" i="31"/>
  <c r="J1116" i="31"/>
  <c r="J1117" i="31"/>
  <c r="J1118" i="31"/>
  <c r="J1119" i="31"/>
  <c r="J1120" i="31"/>
  <c r="J1121" i="31"/>
  <c r="J1122" i="31"/>
  <c r="J1123" i="31"/>
  <c r="J1124" i="31"/>
  <c r="J1125" i="31"/>
  <c r="J1126" i="31"/>
  <c r="J1127" i="31"/>
  <c r="J1128" i="31"/>
  <c r="J1129" i="31"/>
  <c r="J1130" i="31"/>
  <c r="J1131" i="31"/>
  <c r="J1132" i="31"/>
  <c r="J1133" i="31"/>
  <c r="J1134" i="31"/>
  <c r="J1135" i="31"/>
  <c r="J1136" i="31"/>
  <c r="J1137" i="31"/>
  <c r="J1138" i="31"/>
  <c r="J1139" i="31"/>
  <c r="J1140" i="31"/>
  <c r="J1141" i="31"/>
  <c r="J1142" i="31"/>
  <c r="J1143" i="31"/>
  <c r="J1144" i="31"/>
  <c r="J1145" i="31"/>
  <c r="J1146" i="31"/>
  <c r="J1147" i="31"/>
  <c r="J1148" i="31"/>
  <c r="J1149" i="31"/>
  <c r="J1150" i="31"/>
  <c r="J1151" i="31"/>
  <c r="J1152" i="31"/>
  <c r="J1153" i="31"/>
  <c r="J1154" i="31"/>
  <c r="J1155" i="31"/>
  <c r="J1156" i="31"/>
  <c r="J1157" i="31"/>
  <c r="J1158" i="31"/>
  <c r="J1159" i="31"/>
  <c r="J1160" i="31"/>
  <c r="J1161" i="31"/>
  <c r="J1162" i="31"/>
  <c r="J1163" i="31"/>
  <c r="J1164" i="31"/>
  <c r="J1165" i="31"/>
  <c r="J1166" i="31"/>
  <c r="J1167" i="31"/>
  <c r="J1168" i="31"/>
  <c r="J1169" i="31"/>
  <c r="J1170" i="31"/>
  <c r="J1171" i="31"/>
  <c r="J1172" i="31"/>
  <c r="J1173" i="31"/>
  <c r="J1174" i="31"/>
  <c r="J1175" i="31"/>
  <c r="J1176" i="31"/>
  <c r="J1177" i="31"/>
  <c r="J1178" i="31"/>
  <c r="J1179" i="31"/>
  <c r="J1180" i="31"/>
  <c r="J1181" i="31"/>
  <c r="J1182" i="31"/>
  <c r="J1183" i="31"/>
  <c r="J1184" i="31"/>
  <c r="J1185" i="31"/>
  <c r="J1186" i="31"/>
  <c r="J1187" i="31"/>
  <c r="J1188" i="31"/>
  <c r="J1189" i="31"/>
  <c r="J1190" i="31"/>
  <c r="J1191" i="31"/>
  <c r="J1192" i="31"/>
  <c r="J1193" i="31"/>
  <c r="J1194" i="31"/>
  <c r="J1195" i="31"/>
  <c r="J1196" i="31"/>
  <c r="J1197" i="31"/>
  <c r="J1198" i="31"/>
  <c r="J1199" i="31"/>
  <c r="J1200" i="31"/>
  <c r="J1201" i="31"/>
  <c r="J1202" i="31"/>
  <c r="J1203" i="31"/>
  <c r="J1204" i="31"/>
  <c r="J1205" i="31"/>
  <c r="J1206" i="31"/>
  <c r="J1207" i="31"/>
  <c r="J1208" i="31"/>
  <c r="J1209" i="31"/>
  <c r="J1210" i="31"/>
  <c r="J1211" i="31"/>
  <c r="J1212" i="31"/>
  <c r="J1213" i="31"/>
  <c r="DE8" i="28"/>
  <c r="DF8" i="28"/>
  <c r="DG8" i="28"/>
  <c r="DJ8" i="28"/>
  <c r="DK8" i="28"/>
  <c r="DL8" i="28"/>
  <c r="DM8" i="28"/>
  <c r="DN8" i="28"/>
  <c r="DE9" i="28"/>
  <c r="DF9" i="28"/>
  <c r="K205" i="31" s="1"/>
  <c r="DG9" i="28"/>
  <c r="DJ9" i="28"/>
  <c r="K212" i="31" s="1"/>
  <c r="DK9" i="28"/>
  <c r="DL9" i="28"/>
  <c r="K216" i="31" s="1"/>
  <c r="DM9" i="28"/>
  <c r="DN9" i="28"/>
  <c r="K206" i="31" l="1"/>
  <c r="K207" i="31"/>
  <c r="K220" i="31"/>
  <c r="K221" i="31"/>
  <c r="K219" i="31"/>
  <c r="K217" i="31"/>
  <c r="K218" i="31"/>
  <c r="K213" i="31"/>
  <c r="K214" i="31"/>
  <c r="K215" i="31"/>
  <c r="K204" i="31"/>
  <c r="K203" i="31"/>
  <c r="K191" i="31"/>
  <c r="K193" i="31"/>
  <c r="K192" i="31"/>
  <c r="CQ9" i="28"/>
  <c r="CR9" i="28"/>
  <c r="CS9" i="28"/>
  <c r="K183" i="31" s="1"/>
  <c r="CT9" i="28"/>
  <c r="CU9" i="28"/>
  <c r="CV9" i="28"/>
  <c r="CC9" i="28"/>
  <c r="CD9" i="28"/>
  <c r="CE9" i="28"/>
  <c r="CF9" i="28"/>
  <c r="CG9" i="28"/>
  <c r="K235" i="31" s="1"/>
  <c r="CH9" i="28"/>
  <c r="CI9" i="28"/>
  <c r="K166" i="31" s="1"/>
  <c r="CJ9" i="28"/>
  <c r="K167" i="31" s="1"/>
  <c r="CK9" i="28"/>
  <c r="K168" i="31" s="1"/>
  <c r="CN9" i="28"/>
  <c r="CO9" i="28"/>
  <c r="K182" i="31" s="1"/>
  <c r="CP9" i="28"/>
  <c r="CB9" i="28"/>
  <c r="K146" i="31" s="1"/>
  <c r="CU8" i="28"/>
  <c r="L187" i="31" s="1"/>
  <c r="CS8" i="28"/>
  <c r="CR8" i="28"/>
  <c r="M7" i="31"/>
  <c r="F8" i="31"/>
  <c r="G8" i="31"/>
  <c r="H8" i="31"/>
  <c r="I8" i="31"/>
  <c r="J8" i="31" s="1"/>
  <c r="M8" i="31"/>
  <c r="P8" i="31"/>
  <c r="F9" i="31"/>
  <c r="G9" i="31"/>
  <c r="H9" i="31"/>
  <c r="I9" i="31"/>
  <c r="J9" i="31" s="1"/>
  <c r="M9" i="31"/>
  <c r="P9" i="31"/>
  <c r="F10" i="31"/>
  <c r="G10" i="31"/>
  <c r="H10" i="31"/>
  <c r="I10" i="31"/>
  <c r="J10" i="31" s="1"/>
  <c r="M10" i="31"/>
  <c r="P10" i="31"/>
  <c r="F11" i="31"/>
  <c r="G11" i="31"/>
  <c r="H11" i="31"/>
  <c r="I11" i="31"/>
  <c r="J11" i="31" s="1"/>
  <c r="M11" i="31"/>
  <c r="P11" i="31"/>
  <c r="F12" i="31"/>
  <c r="G12" i="31"/>
  <c r="H12" i="31"/>
  <c r="I12" i="31"/>
  <c r="J12" i="31" s="1"/>
  <c r="M12" i="31"/>
  <c r="P12" i="31"/>
  <c r="F13" i="31"/>
  <c r="G13" i="31"/>
  <c r="H13" i="31"/>
  <c r="I13" i="31"/>
  <c r="J13" i="31" s="1"/>
  <c r="M13" i="31"/>
  <c r="P13" i="31"/>
  <c r="F14" i="31"/>
  <c r="G14" i="31"/>
  <c r="H14" i="31"/>
  <c r="I14" i="31"/>
  <c r="J14" i="31" s="1"/>
  <c r="M14" i="31"/>
  <c r="P14" i="31"/>
  <c r="F15" i="31"/>
  <c r="G15" i="31"/>
  <c r="H15" i="31"/>
  <c r="I15" i="31"/>
  <c r="J15" i="31" s="1"/>
  <c r="M15" i="31"/>
  <c r="P15" i="31"/>
  <c r="F16" i="31"/>
  <c r="G16" i="31"/>
  <c r="H16" i="31"/>
  <c r="I16" i="31"/>
  <c r="J16" i="31" s="1"/>
  <c r="M16" i="31"/>
  <c r="P16" i="31"/>
  <c r="F17" i="31"/>
  <c r="G17" i="31"/>
  <c r="H17" i="31"/>
  <c r="I17" i="31"/>
  <c r="J17" i="31" s="1"/>
  <c r="M17" i="31"/>
  <c r="P17" i="31"/>
  <c r="F18" i="31"/>
  <c r="G18" i="31"/>
  <c r="H18" i="31"/>
  <c r="I18" i="31"/>
  <c r="J18" i="31" s="1"/>
  <c r="M18" i="31"/>
  <c r="P18" i="31"/>
  <c r="F19" i="31"/>
  <c r="G19" i="31"/>
  <c r="H19" i="31"/>
  <c r="I19" i="31"/>
  <c r="J19" i="31" s="1"/>
  <c r="M19" i="31"/>
  <c r="P19" i="31"/>
  <c r="F20" i="31"/>
  <c r="G20" i="31"/>
  <c r="H20" i="31"/>
  <c r="I20" i="31"/>
  <c r="J20" i="31" s="1"/>
  <c r="M20" i="31"/>
  <c r="P20" i="31"/>
  <c r="F21" i="31"/>
  <c r="G21" i="31"/>
  <c r="H21" i="31"/>
  <c r="I21" i="31"/>
  <c r="J21" i="31" s="1"/>
  <c r="M21" i="31"/>
  <c r="P21" i="31"/>
  <c r="F22" i="31"/>
  <c r="G22" i="31"/>
  <c r="H22" i="31"/>
  <c r="I22" i="31"/>
  <c r="J22" i="31" s="1"/>
  <c r="M22" i="31"/>
  <c r="P22" i="31"/>
  <c r="F23" i="31"/>
  <c r="G23" i="31"/>
  <c r="H23" i="31"/>
  <c r="I23" i="31"/>
  <c r="J23" i="31" s="1"/>
  <c r="M23" i="31"/>
  <c r="P23" i="31"/>
  <c r="F24" i="31"/>
  <c r="G24" i="31"/>
  <c r="H24" i="31"/>
  <c r="I24" i="31"/>
  <c r="J24" i="31" s="1"/>
  <c r="M24" i="31"/>
  <c r="P24" i="31"/>
  <c r="F25" i="31"/>
  <c r="G25" i="31"/>
  <c r="H25" i="31"/>
  <c r="I25" i="31"/>
  <c r="J25" i="31" s="1"/>
  <c r="M25" i="31"/>
  <c r="P25" i="31"/>
  <c r="F26" i="31"/>
  <c r="G26" i="31"/>
  <c r="H26" i="31"/>
  <c r="I26" i="31"/>
  <c r="J26" i="31" s="1"/>
  <c r="M26" i="31"/>
  <c r="P26" i="31"/>
  <c r="F27" i="31"/>
  <c r="G27" i="31"/>
  <c r="H27" i="31"/>
  <c r="I27" i="31"/>
  <c r="J27" i="31" s="1"/>
  <c r="M27" i="31"/>
  <c r="P27" i="31"/>
  <c r="F28" i="31"/>
  <c r="G28" i="31"/>
  <c r="H28" i="31"/>
  <c r="I28" i="31"/>
  <c r="J28" i="31" s="1"/>
  <c r="M28" i="31"/>
  <c r="P28" i="31"/>
  <c r="F29" i="31"/>
  <c r="G29" i="31"/>
  <c r="H29" i="31"/>
  <c r="I29" i="31"/>
  <c r="J29" i="31" s="1"/>
  <c r="M29" i="31"/>
  <c r="P29" i="31"/>
  <c r="F30" i="31"/>
  <c r="G30" i="31"/>
  <c r="H30" i="31"/>
  <c r="I30" i="31"/>
  <c r="J30" i="31" s="1"/>
  <c r="M30" i="31"/>
  <c r="P30" i="31"/>
  <c r="F31" i="31"/>
  <c r="G31" i="31"/>
  <c r="H31" i="31"/>
  <c r="I31" i="31"/>
  <c r="J31" i="31" s="1"/>
  <c r="M31" i="31"/>
  <c r="P31" i="31"/>
  <c r="F32" i="31"/>
  <c r="G32" i="31"/>
  <c r="H32" i="31"/>
  <c r="I32" i="31"/>
  <c r="J32" i="31" s="1"/>
  <c r="M32" i="31"/>
  <c r="P32" i="31"/>
  <c r="F33" i="31"/>
  <c r="G33" i="31"/>
  <c r="H33" i="31"/>
  <c r="I33" i="31"/>
  <c r="J33" i="31" s="1"/>
  <c r="M33" i="31"/>
  <c r="P33" i="31"/>
  <c r="F34" i="31"/>
  <c r="G34" i="31"/>
  <c r="H34" i="31"/>
  <c r="I34" i="31"/>
  <c r="J34" i="31" s="1"/>
  <c r="M34" i="31"/>
  <c r="P34" i="31"/>
  <c r="F35" i="31"/>
  <c r="G35" i="31"/>
  <c r="H35" i="31"/>
  <c r="I35" i="31"/>
  <c r="J35" i="31" s="1"/>
  <c r="M35" i="31"/>
  <c r="P35" i="31"/>
  <c r="F36" i="31"/>
  <c r="G36" i="31"/>
  <c r="H36" i="31"/>
  <c r="I36" i="31"/>
  <c r="J36" i="31" s="1"/>
  <c r="M36" i="31"/>
  <c r="P36" i="31"/>
  <c r="F37" i="31"/>
  <c r="G37" i="31"/>
  <c r="H37" i="31"/>
  <c r="I37" i="31"/>
  <c r="J37" i="31" s="1"/>
  <c r="M37" i="31"/>
  <c r="P37" i="31"/>
  <c r="F38" i="31"/>
  <c r="G38" i="31"/>
  <c r="H38" i="31"/>
  <c r="I38" i="31"/>
  <c r="J38" i="31" s="1"/>
  <c r="M38" i="31"/>
  <c r="P38" i="31"/>
  <c r="F39" i="31"/>
  <c r="G39" i="31"/>
  <c r="H39" i="31"/>
  <c r="I39" i="31"/>
  <c r="J39" i="31" s="1"/>
  <c r="M39" i="31"/>
  <c r="P39" i="31"/>
  <c r="F40" i="31"/>
  <c r="G40" i="31"/>
  <c r="H40" i="31"/>
  <c r="I40" i="31"/>
  <c r="J40" i="31" s="1"/>
  <c r="M40" i="31"/>
  <c r="P40" i="31"/>
  <c r="F41" i="31"/>
  <c r="G41" i="31"/>
  <c r="H41" i="31"/>
  <c r="I41" i="31"/>
  <c r="J41" i="31" s="1"/>
  <c r="M41" i="31"/>
  <c r="P41" i="31"/>
  <c r="F42" i="31"/>
  <c r="G42" i="31"/>
  <c r="H42" i="31"/>
  <c r="I42" i="31"/>
  <c r="J42" i="31" s="1"/>
  <c r="M42" i="31"/>
  <c r="P42" i="31"/>
  <c r="F43" i="31"/>
  <c r="G43" i="31"/>
  <c r="H43" i="31"/>
  <c r="I43" i="31"/>
  <c r="J43" i="31" s="1"/>
  <c r="M43" i="31"/>
  <c r="P43" i="31"/>
  <c r="F44" i="31"/>
  <c r="G44" i="31"/>
  <c r="H44" i="31"/>
  <c r="I44" i="31"/>
  <c r="J44" i="31" s="1"/>
  <c r="M44" i="31"/>
  <c r="P44" i="31"/>
  <c r="F45" i="31"/>
  <c r="G45" i="31"/>
  <c r="H45" i="31"/>
  <c r="I45" i="31"/>
  <c r="J45" i="31" s="1"/>
  <c r="M45" i="31"/>
  <c r="P45" i="31"/>
  <c r="F46" i="31"/>
  <c r="G46" i="31"/>
  <c r="H46" i="31"/>
  <c r="I46" i="31"/>
  <c r="J46" i="31" s="1"/>
  <c r="M46" i="31"/>
  <c r="P46" i="31"/>
  <c r="F47" i="31"/>
  <c r="H47" i="31"/>
  <c r="I47" i="31"/>
  <c r="J47" i="31" s="1"/>
  <c r="M47" i="31"/>
  <c r="P47" i="31"/>
  <c r="F48" i="31"/>
  <c r="G48" i="31"/>
  <c r="H48" i="31"/>
  <c r="I48" i="31"/>
  <c r="J48" i="31" s="1"/>
  <c r="M48" i="31"/>
  <c r="P48" i="31"/>
  <c r="F49" i="31"/>
  <c r="G49" i="31"/>
  <c r="H49" i="31"/>
  <c r="I49" i="31"/>
  <c r="J49" i="31" s="1"/>
  <c r="M49" i="31"/>
  <c r="P49" i="31"/>
  <c r="F50" i="31"/>
  <c r="G50" i="31"/>
  <c r="H50" i="31"/>
  <c r="I50" i="31"/>
  <c r="J50" i="31" s="1"/>
  <c r="M50" i="31"/>
  <c r="P50" i="31"/>
  <c r="F51" i="31"/>
  <c r="G51" i="31"/>
  <c r="H51" i="31"/>
  <c r="I51" i="31"/>
  <c r="J51" i="31" s="1"/>
  <c r="M51" i="31"/>
  <c r="P51" i="31"/>
  <c r="F52" i="31"/>
  <c r="G52" i="31"/>
  <c r="H52" i="31"/>
  <c r="I52" i="31"/>
  <c r="J52" i="31" s="1"/>
  <c r="M52" i="31"/>
  <c r="P52" i="31"/>
  <c r="F53" i="31"/>
  <c r="G53" i="31"/>
  <c r="H53" i="31"/>
  <c r="I53" i="31"/>
  <c r="J53" i="31" s="1"/>
  <c r="M53" i="31"/>
  <c r="P53" i="31"/>
  <c r="F54" i="31"/>
  <c r="G54" i="31"/>
  <c r="H54" i="31"/>
  <c r="I54" i="31"/>
  <c r="J54" i="31" s="1"/>
  <c r="M54" i="31"/>
  <c r="F55" i="31"/>
  <c r="G55" i="31"/>
  <c r="H55" i="31"/>
  <c r="I55" i="31"/>
  <c r="J55" i="31" s="1"/>
  <c r="M55" i="31"/>
  <c r="P55" i="31"/>
  <c r="F56" i="31"/>
  <c r="G56" i="31"/>
  <c r="H56" i="31"/>
  <c r="I56" i="31"/>
  <c r="J56" i="31" s="1"/>
  <c r="M56" i="31"/>
  <c r="P56" i="31"/>
  <c r="F57" i="31"/>
  <c r="G57" i="31"/>
  <c r="H57" i="31"/>
  <c r="I57" i="31"/>
  <c r="J57" i="31" s="1"/>
  <c r="M57" i="31"/>
  <c r="P57" i="31"/>
  <c r="F58" i="31"/>
  <c r="G58" i="31"/>
  <c r="H58" i="31"/>
  <c r="I58" i="31"/>
  <c r="J58" i="31" s="1"/>
  <c r="M58" i="31"/>
  <c r="P58" i="31"/>
  <c r="F59" i="31"/>
  <c r="G59" i="31"/>
  <c r="H59" i="31"/>
  <c r="I59" i="31"/>
  <c r="J59" i="31" s="1"/>
  <c r="M59" i="31"/>
  <c r="P59" i="31"/>
  <c r="F60" i="31"/>
  <c r="G60" i="31"/>
  <c r="H60" i="31"/>
  <c r="I60" i="31"/>
  <c r="J60" i="31" s="1"/>
  <c r="M60" i="31"/>
  <c r="P60" i="31"/>
  <c r="F61" i="31"/>
  <c r="G61" i="31"/>
  <c r="H61" i="31"/>
  <c r="I61" i="31"/>
  <c r="J61" i="31" s="1"/>
  <c r="M61" i="31"/>
  <c r="P61" i="31"/>
  <c r="F62" i="31"/>
  <c r="G62" i="31"/>
  <c r="H62" i="31"/>
  <c r="I62" i="31"/>
  <c r="J62" i="31" s="1"/>
  <c r="M62" i="31"/>
  <c r="P62" i="31"/>
  <c r="F63" i="31"/>
  <c r="G63" i="31"/>
  <c r="H63" i="31"/>
  <c r="I63" i="31"/>
  <c r="J63" i="31" s="1"/>
  <c r="M63" i="31"/>
  <c r="P63" i="31"/>
  <c r="F64" i="31"/>
  <c r="G64" i="31"/>
  <c r="H64" i="31"/>
  <c r="I64" i="31"/>
  <c r="J64" i="31" s="1"/>
  <c r="M64" i="31"/>
  <c r="P64" i="31"/>
  <c r="F65" i="31"/>
  <c r="G65" i="31"/>
  <c r="H65" i="31"/>
  <c r="I65" i="31"/>
  <c r="J65" i="31" s="1"/>
  <c r="M65" i="31"/>
  <c r="P65" i="31"/>
  <c r="F66" i="31"/>
  <c r="G66" i="31"/>
  <c r="H66" i="31"/>
  <c r="I66" i="31"/>
  <c r="J66" i="31" s="1"/>
  <c r="M66" i="31"/>
  <c r="P66" i="31"/>
  <c r="F67" i="31"/>
  <c r="G67" i="31"/>
  <c r="H67" i="31"/>
  <c r="I67" i="31"/>
  <c r="J67" i="31" s="1"/>
  <c r="M67" i="31"/>
  <c r="P67" i="31"/>
  <c r="F68" i="31"/>
  <c r="G68" i="31"/>
  <c r="H68" i="31"/>
  <c r="I68" i="31"/>
  <c r="J68" i="31" s="1"/>
  <c r="M68" i="31"/>
  <c r="P68" i="31"/>
  <c r="F69" i="31"/>
  <c r="G69" i="31"/>
  <c r="H69" i="31"/>
  <c r="I69" i="31"/>
  <c r="J69" i="31" s="1"/>
  <c r="M69" i="31"/>
  <c r="P69" i="31"/>
  <c r="F70" i="31"/>
  <c r="G70" i="31"/>
  <c r="H70" i="31"/>
  <c r="I70" i="31"/>
  <c r="J70" i="31" s="1"/>
  <c r="M70" i="31"/>
  <c r="P70" i="31"/>
  <c r="F71" i="31"/>
  <c r="G71" i="31"/>
  <c r="H71" i="31"/>
  <c r="I71" i="31"/>
  <c r="J71" i="31" s="1"/>
  <c r="M71" i="31"/>
  <c r="P71" i="31"/>
  <c r="F72" i="31"/>
  <c r="G72" i="31"/>
  <c r="H72" i="31"/>
  <c r="I72" i="31"/>
  <c r="J72" i="31" s="1"/>
  <c r="M72" i="31"/>
  <c r="P72" i="31"/>
  <c r="F73" i="31"/>
  <c r="G73" i="31"/>
  <c r="H73" i="31"/>
  <c r="I73" i="31"/>
  <c r="J73" i="31" s="1"/>
  <c r="M73" i="31"/>
  <c r="P73" i="31"/>
  <c r="F74" i="31"/>
  <c r="G74" i="31"/>
  <c r="H74" i="31"/>
  <c r="I74" i="31"/>
  <c r="J74" i="31" s="1"/>
  <c r="M74" i="31"/>
  <c r="P74" i="31"/>
  <c r="F75" i="31"/>
  <c r="G75" i="31"/>
  <c r="H75" i="31"/>
  <c r="I75" i="31"/>
  <c r="J75" i="31" s="1"/>
  <c r="M75" i="31"/>
  <c r="P75" i="31"/>
  <c r="F76" i="31"/>
  <c r="G76" i="31"/>
  <c r="H76" i="31"/>
  <c r="J76" i="31"/>
  <c r="M76" i="31"/>
  <c r="P76" i="31"/>
  <c r="F77" i="31"/>
  <c r="G77" i="31"/>
  <c r="H77" i="31"/>
  <c r="I77" i="31"/>
  <c r="J77" i="31" s="1"/>
  <c r="M77" i="31"/>
  <c r="P77" i="31"/>
  <c r="F78" i="31"/>
  <c r="G78" i="31"/>
  <c r="H78" i="31"/>
  <c r="I78" i="31"/>
  <c r="J78" i="31" s="1"/>
  <c r="M78" i="31"/>
  <c r="P78" i="31"/>
  <c r="F79" i="31"/>
  <c r="G79" i="31"/>
  <c r="H79" i="31"/>
  <c r="I79" i="31"/>
  <c r="J79" i="31" s="1"/>
  <c r="M79" i="31"/>
  <c r="P79" i="31"/>
  <c r="F80" i="31"/>
  <c r="H80" i="31"/>
  <c r="I80" i="31"/>
  <c r="J80" i="31" s="1"/>
  <c r="M80" i="31"/>
  <c r="P80" i="31"/>
  <c r="F81" i="31"/>
  <c r="G81" i="31"/>
  <c r="H81" i="31"/>
  <c r="I81" i="31"/>
  <c r="J81" i="31" s="1"/>
  <c r="M81" i="31"/>
  <c r="P81" i="31"/>
  <c r="F82" i="31"/>
  <c r="G82" i="31"/>
  <c r="H82" i="31"/>
  <c r="I82" i="31"/>
  <c r="J82" i="31" s="1"/>
  <c r="M82" i="31"/>
  <c r="P82" i="31"/>
  <c r="F83" i="31"/>
  <c r="G83" i="31"/>
  <c r="H83" i="31"/>
  <c r="I83" i="31"/>
  <c r="J83" i="31" s="1"/>
  <c r="M83" i="31"/>
  <c r="P83" i="31"/>
  <c r="F84" i="31"/>
  <c r="G84" i="31"/>
  <c r="H84" i="31"/>
  <c r="I84" i="31"/>
  <c r="J84" i="31" s="1"/>
  <c r="M84" i="31"/>
  <c r="P84" i="31"/>
  <c r="F85" i="31"/>
  <c r="G85" i="31"/>
  <c r="H85" i="31"/>
  <c r="I85" i="31"/>
  <c r="J85" i="31" s="1"/>
  <c r="M85" i="31"/>
  <c r="P85" i="31"/>
  <c r="F86" i="31"/>
  <c r="G86" i="31"/>
  <c r="H86" i="31"/>
  <c r="I86" i="31"/>
  <c r="J86" i="31" s="1"/>
  <c r="M86" i="31"/>
  <c r="P86" i="31"/>
  <c r="F87" i="31"/>
  <c r="G87" i="31"/>
  <c r="H87" i="31"/>
  <c r="I87" i="31"/>
  <c r="J87" i="31" s="1"/>
  <c r="M87" i="31"/>
  <c r="P87" i="31"/>
  <c r="F88" i="31"/>
  <c r="G88" i="31"/>
  <c r="H88" i="31"/>
  <c r="I88" i="31"/>
  <c r="J88" i="31" s="1"/>
  <c r="M88" i="31"/>
  <c r="P88" i="31"/>
  <c r="F89" i="31"/>
  <c r="G89" i="31"/>
  <c r="H89" i="31"/>
  <c r="I89" i="31"/>
  <c r="J89" i="31" s="1"/>
  <c r="M89" i="31"/>
  <c r="P89" i="31"/>
  <c r="F90" i="31"/>
  <c r="G90" i="31"/>
  <c r="H90" i="31"/>
  <c r="I90" i="31"/>
  <c r="J90" i="31" s="1"/>
  <c r="M90" i="31"/>
  <c r="P90" i="31"/>
  <c r="F91" i="31"/>
  <c r="G91" i="31"/>
  <c r="H91" i="31"/>
  <c r="I91" i="31"/>
  <c r="J91" i="31" s="1"/>
  <c r="M91" i="31"/>
  <c r="P91" i="31"/>
  <c r="F92" i="31"/>
  <c r="G92" i="31"/>
  <c r="H92" i="31"/>
  <c r="I92" i="31"/>
  <c r="J92" i="31" s="1"/>
  <c r="M92" i="31"/>
  <c r="P92" i="31"/>
  <c r="F93" i="31"/>
  <c r="G93" i="31"/>
  <c r="H93" i="31"/>
  <c r="I93" i="31"/>
  <c r="J93" i="31" s="1"/>
  <c r="M93" i="31"/>
  <c r="P93" i="31"/>
  <c r="F94" i="31"/>
  <c r="G94" i="31"/>
  <c r="H94" i="31"/>
  <c r="I94" i="31"/>
  <c r="J94" i="31" s="1"/>
  <c r="M94" i="31"/>
  <c r="P94" i="31"/>
  <c r="F95" i="31"/>
  <c r="G95" i="31"/>
  <c r="H95" i="31"/>
  <c r="I95" i="31"/>
  <c r="J95" i="31" s="1"/>
  <c r="M95" i="31"/>
  <c r="P95" i="31"/>
  <c r="F96" i="31"/>
  <c r="G96" i="31"/>
  <c r="H96" i="31"/>
  <c r="I96" i="31"/>
  <c r="J96" i="31" s="1"/>
  <c r="M96" i="31"/>
  <c r="P96" i="31"/>
  <c r="F97" i="31"/>
  <c r="G97" i="31"/>
  <c r="H97" i="31"/>
  <c r="I97" i="31"/>
  <c r="J97" i="31" s="1"/>
  <c r="M97" i="31"/>
  <c r="P97" i="31"/>
  <c r="F98" i="31"/>
  <c r="G98" i="31"/>
  <c r="H98" i="31"/>
  <c r="I98" i="31"/>
  <c r="J98" i="31" s="1"/>
  <c r="M98" i="31"/>
  <c r="P98" i="31"/>
  <c r="F99" i="31"/>
  <c r="G99" i="31"/>
  <c r="H99" i="31"/>
  <c r="I99" i="31"/>
  <c r="J99" i="31" s="1"/>
  <c r="M99" i="31"/>
  <c r="P99" i="31"/>
  <c r="F100" i="31"/>
  <c r="G100" i="31"/>
  <c r="H100" i="31"/>
  <c r="I100" i="31"/>
  <c r="J100" i="31" s="1"/>
  <c r="M100" i="31"/>
  <c r="P100" i="31"/>
  <c r="F101" i="31"/>
  <c r="G101" i="31"/>
  <c r="H101" i="31"/>
  <c r="I101" i="31"/>
  <c r="J101" i="31" s="1"/>
  <c r="M101" i="31"/>
  <c r="P101" i="31"/>
  <c r="F102" i="31"/>
  <c r="H102" i="31"/>
  <c r="I102" i="31"/>
  <c r="J102" i="31" s="1"/>
  <c r="M102" i="31"/>
  <c r="P102" i="31"/>
  <c r="F103" i="31"/>
  <c r="H103" i="31"/>
  <c r="I103" i="31"/>
  <c r="J103" i="31" s="1"/>
  <c r="M103" i="31"/>
  <c r="P103" i="31"/>
  <c r="F104" i="31"/>
  <c r="H104" i="31"/>
  <c r="I104" i="31"/>
  <c r="J104" i="31" s="1"/>
  <c r="M104" i="31"/>
  <c r="P104" i="31"/>
  <c r="F105" i="31"/>
  <c r="G105" i="31"/>
  <c r="H105" i="31"/>
  <c r="I105" i="31"/>
  <c r="J105" i="31" s="1"/>
  <c r="M105" i="31"/>
  <c r="P105" i="31"/>
  <c r="F106" i="31"/>
  <c r="G106" i="31"/>
  <c r="H106" i="31"/>
  <c r="I106" i="31"/>
  <c r="J106" i="31" s="1"/>
  <c r="M106" i="31"/>
  <c r="P106" i="31"/>
  <c r="F107" i="31"/>
  <c r="G107" i="31"/>
  <c r="H107" i="31"/>
  <c r="I107" i="31"/>
  <c r="J107" i="31" s="1"/>
  <c r="M107" i="31"/>
  <c r="F108" i="31"/>
  <c r="G108" i="31"/>
  <c r="H108" i="31"/>
  <c r="I108" i="31"/>
  <c r="J108" i="31" s="1"/>
  <c r="M108" i="31"/>
  <c r="F109" i="31"/>
  <c r="G109" i="31"/>
  <c r="H109" i="31"/>
  <c r="I109" i="31"/>
  <c r="J109" i="31" s="1"/>
  <c r="M109" i="31"/>
  <c r="F110" i="31"/>
  <c r="G110" i="31"/>
  <c r="H110" i="31"/>
  <c r="I110" i="31"/>
  <c r="J110" i="31" s="1"/>
  <c r="M110" i="31"/>
  <c r="P110" i="31"/>
  <c r="F111" i="31"/>
  <c r="G111" i="31"/>
  <c r="H111" i="31"/>
  <c r="I111" i="31"/>
  <c r="J111" i="31" s="1"/>
  <c r="M111" i="31"/>
  <c r="P111" i="31"/>
  <c r="F112" i="31"/>
  <c r="G112" i="31"/>
  <c r="H112" i="31"/>
  <c r="I112" i="31"/>
  <c r="J112" i="31" s="1"/>
  <c r="M112" i="31"/>
  <c r="P112" i="31"/>
  <c r="F113" i="31"/>
  <c r="G113" i="31"/>
  <c r="H113" i="31"/>
  <c r="I113" i="31"/>
  <c r="J113" i="31" s="1"/>
  <c r="M113" i="31"/>
  <c r="P113" i="31"/>
  <c r="F114" i="31"/>
  <c r="G114" i="31"/>
  <c r="H114" i="31"/>
  <c r="I114" i="31"/>
  <c r="J114" i="31" s="1"/>
  <c r="M114" i="31"/>
  <c r="F115" i="31"/>
  <c r="G115" i="31"/>
  <c r="H115" i="31"/>
  <c r="I115" i="31"/>
  <c r="J115" i="31" s="1"/>
  <c r="M115" i="31"/>
  <c r="P115" i="31"/>
  <c r="F116" i="31"/>
  <c r="G116" i="31"/>
  <c r="H116" i="31"/>
  <c r="I116" i="31"/>
  <c r="J116" i="31" s="1"/>
  <c r="M116" i="31"/>
  <c r="P116" i="31"/>
  <c r="F117" i="31"/>
  <c r="G117" i="31"/>
  <c r="H117" i="31"/>
  <c r="I117" i="31"/>
  <c r="J117" i="31" s="1"/>
  <c r="M117" i="31"/>
  <c r="P117" i="31"/>
  <c r="F118" i="31"/>
  <c r="G118" i="31"/>
  <c r="H118" i="31"/>
  <c r="I118" i="31"/>
  <c r="J118" i="31" s="1"/>
  <c r="M118" i="31"/>
  <c r="P118" i="31"/>
  <c r="F119" i="31"/>
  <c r="H119" i="31"/>
  <c r="I119" i="31"/>
  <c r="J119" i="31" s="1"/>
  <c r="M119" i="31"/>
  <c r="P119" i="31"/>
  <c r="F120" i="31"/>
  <c r="G120" i="31"/>
  <c r="H120" i="31"/>
  <c r="I120" i="31"/>
  <c r="J120" i="31" s="1"/>
  <c r="M120" i="31"/>
  <c r="P120" i="31"/>
  <c r="F121" i="31"/>
  <c r="G121" i="31"/>
  <c r="H121" i="31"/>
  <c r="I121" i="31"/>
  <c r="J121" i="31" s="1"/>
  <c r="M121" i="31"/>
  <c r="P121" i="31"/>
  <c r="F122" i="31"/>
  <c r="G122" i="31"/>
  <c r="H122" i="31"/>
  <c r="I122" i="31"/>
  <c r="J122" i="31" s="1"/>
  <c r="M122" i="31"/>
  <c r="P122" i="31"/>
  <c r="F123" i="31"/>
  <c r="G123" i="31"/>
  <c r="H123" i="31"/>
  <c r="I123" i="31"/>
  <c r="J123" i="31" s="1"/>
  <c r="M123" i="31"/>
  <c r="P123" i="31"/>
  <c r="F124" i="31"/>
  <c r="G124" i="31"/>
  <c r="H124" i="31"/>
  <c r="I124" i="31"/>
  <c r="J124" i="31" s="1"/>
  <c r="M124" i="31"/>
  <c r="P124" i="31"/>
  <c r="F125" i="31"/>
  <c r="G125" i="31"/>
  <c r="H125" i="31"/>
  <c r="I125" i="31"/>
  <c r="J125" i="31" s="1"/>
  <c r="L125" i="31"/>
  <c r="M125" i="31"/>
  <c r="F126" i="31"/>
  <c r="G126" i="31"/>
  <c r="H126" i="31"/>
  <c r="I126" i="31"/>
  <c r="J126" i="31" s="1"/>
  <c r="L126" i="31"/>
  <c r="M126" i="31"/>
  <c r="P126" i="31"/>
  <c r="F127" i="31"/>
  <c r="G127" i="31"/>
  <c r="H127" i="31"/>
  <c r="I127" i="31"/>
  <c r="J127" i="31" s="1"/>
  <c r="L127" i="31"/>
  <c r="M127" i="31"/>
  <c r="P127" i="31"/>
  <c r="F128" i="31"/>
  <c r="G128" i="31"/>
  <c r="H128" i="31"/>
  <c r="I128" i="31"/>
  <c r="J128" i="31" s="1"/>
  <c r="L128" i="31"/>
  <c r="M128" i="31"/>
  <c r="P128" i="31"/>
  <c r="F129" i="31"/>
  <c r="G129" i="31"/>
  <c r="H129" i="31"/>
  <c r="I129" i="31"/>
  <c r="J129" i="31" s="1"/>
  <c r="L129" i="31"/>
  <c r="M129" i="31"/>
  <c r="P129" i="31"/>
  <c r="F130" i="31"/>
  <c r="G130" i="31"/>
  <c r="H130" i="31"/>
  <c r="I130" i="31"/>
  <c r="J130" i="31" s="1"/>
  <c r="L130" i="31"/>
  <c r="M130" i="31"/>
  <c r="P130" i="31"/>
  <c r="F131" i="31"/>
  <c r="G131" i="31"/>
  <c r="H131" i="31"/>
  <c r="I131" i="31"/>
  <c r="J131" i="31" s="1"/>
  <c r="L131" i="31"/>
  <c r="M131" i="31"/>
  <c r="P131" i="31"/>
  <c r="F132" i="31"/>
  <c r="G132" i="31"/>
  <c r="H132" i="31"/>
  <c r="I132" i="31"/>
  <c r="J132" i="31" s="1"/>
  <c r="L132" i="31"/>
  <c r="M132" i="31"/>
  <c r="P132" i="31"/>
  <c r="F133" i="31"/>
  <c r="G133" i="31"/>
  <c r="H133" i="31"/>
  <c r="I133" i="31"/>
  <c r="J133" i="31" s="1"/>
  <c r="L133" i="31"/>
  <c r="M133" i="31"/>
  <c r="P133" i="31"/>
  <c r="F134" i="31"/>
  <c r="G134" i="31"/>
  <c r="H134" i="31"/>
  <c r="I134" i="31"/>
  <c r="J134" i="31" s="1"/>
  <c r="L134" i="31"/>
  <c r="M134" i="31"/>
  <c r="P134" i="31"/>
  <c r="F135" i="31"/>
  <c r="G135" i="31"/>
  <c r="H135" i="31"/>
  <c r="I135" i="31"/>
  <c r="J135" i="31" s="1"/>
  <c r="L135" i="31"/>
  <c r="M135" i="31"/>
  <c r="P135" i="31"/>
  <c r="F136" i="31"/>
  <c r="G136" i="31"/>
  <c r="H136" i="31"/>
  <c r="I136" i="31"/>
  <c r="J136" i="31" s="1"/>
  <c r="L136" i="31"/>
  <c r="M136" i="31"/>
  <c r="P136" i="31"/>
  <c r="F137" i="31"/>
  <c r="G137" i="31"/>
  <c r="H137" i="31"/>
  <c r="I137" i="31"/>
  <c r="J137" i="31" s="1"/>
  <c r="L137" i="31"/>
  <c r="M137" i="31"/>
  <c r="P137" i="31"/>
  <c r="F138" i="31"/>
  <c r="G138" i="31"/>
  <c r="H138" i="31"/>
  <c r="I138" i="31"/>
  <c r="J138" i="31" s="1"/>
  <c r="L138" i="31"/>
  <c r="M138" i="31"/>
  <c r="P138" i="31"/>
  <c r="F139" i="31"/>
  <c r="G139" i="31"/>
  <c r="H139" i="31"/>
  <c r="I139" i="31"/>
  <c r="J139" i="31" s="1"/>
  <c r="L139" i="31"/>
  <c r="M139" i="31"/>
  <c r="P139" i="31"/>
  <c r="F140" i="31"/>
  <c r="G140" i="31"/>
  <c r="H140" i="31"/>
  <c r="I140" i="31"/>
  <c r="J140" i="31" s="1"/>
  <c r="L140" i="31"/>
  <c r="M140" i="31"/>
  <c r="P140" i="31"/>
  <c r="F141" i="31"/>
  <c r="G141" i="31"/>
  <c r="H141" i="31"/>
  <c r="I141" i="31"/>
  <c r="J141" i="31" s="1"/>
  <c r="L141" i="31"/>
  <c r="M141" i="31"/>
  <c r="P141" i="31"/>
  <c r="F142" i="31"/>
  <c r="G142" i="31"/>
  <c r="H142" i="31"/>
  <c r="I142" i="31"/>
  <c r="J142" i="31" s="1"/>
  <c r="L142" i="31"/>
  <c r="M142" i="31"/>
  <c r="P142" i="31"/>
  <c r="F143" i="31"/>
  <c r="G143" i="31"/>
  <c r="H143" i="31"/>
  <c r="I143" i="31"/>
  <c r="J143" i="31" s="1"/>
  <c r="L143" i="31"/>
  <c r="M143" i="31"/>
  <c r="P143" i="31"/>
  <c r="F144" i="31"/>
  <c r="G144" i="31"/>
  <c r="H144" i="31"/>
  <c r="I144" i="31"/>
  <c r="J144" i="31" s="1"/>
  <c r="L144" i="31"/>
  <c r="M144" i="31"/>
  <c r="P144" i="31"/>
  <c r="F145" i="31"/>
  <c r="G145" i="31"/>
  <c r="H145" i="31"/>
  <c r="I145" i="31"/>
  <c r="J145" i="31" s="1"/>
  <c r="L145" i="31"/>
  <c r="P145" i="31"/>
  <c r="F146" i="31"/>
  <c r="G146" i="31"/>
  <c r="H146" i="31"/>
  <c r="I146" i="31"/>
  <c r="J146" i="31" s="1"/>
  <c r="P146" i="31"/>
  <c r="F147" i="31"/>
  <c r="G147" i="31"/>
  <c r="H147" i="31"/>
  <c r="I147" i="31"/>
  <c r="J147" i="31" s="1"/>
  <c r="M147" i="31"/>
  <c r="P147" i="31"/>
  <c r="F148" i="31"/>
  <c r="G148" i="31"/>
  <c r="H148" i="31"/>
  <c r="I148" i="31"/>
  <c r="J148" i="31" s="1"/>
  <c r="M148" i="31"/>
  <c r="P148" i="31"/>
  <c r="F149" i="31"/>
  <c r="G149" i="31"/>
  <c r="H149" i="31"/>
  <c r="I149" i="31"/>
  <c r="J149" i="31" s="1"/>
  <c r="M149" i="31"/>
  <c r="P149" i="31"/>
  <c r="F150" i="31"/>
  <c r="G150" i="31"/>
  <c r="H150" i="31"/>
  <c r="I150" i="31"/>
  <c r="J150" i="31" s="1"/>
  <c r="M150" i="31"/>
  <c r="P150" i="31"/>
  <c r="F151" i="31"/>
  <c r="G151" i="31"/>
  <c r="H151" i="31"/>
  <c r="I151" i="31"/>
  <c r="J151" i="31" s="1"/>
  <c r="M151" i="31"/>
  <c r="P151" i="31"/>
  <c r="F152" i="31"/>
  <c r="G152" i="31"/>
  <c r="H152" i="31"/>
  <c r="I152" i="31"/>
  <c r="J152" i="31" s="1"/>
  <c r="M152" i="31"/>
  <c r="P152" i="31"/>
  <c r="F153" i="31"/>
  <c r="G153" i="31"/>
  <c r="H153" i="31"/>
  <c r="I153" i="31"/>
  <c r="J153" i="31" s="1"/>
  <c r="M153" i="31"/>
  <c r="P153" i="31"/>
  <c r="F154" i="31"/>
  <c r="G154" i="31"/>
  <c r="H154" i="31"/>
  <c r="I154" i="31"/>
  <c r="J154" i="31" s="1"/>
  <c r="M154" i="31"/>
  <c r="P154" i="31"/>
  <c r="F155" i="31"/>
  <c r="G155" i="31"/>
  <c r="H155" i="31"/>
  <c r="I155" i="31"/>
  <c r="J155" i="31" s="1"/>
  <c r="M155" i="31"/>
  <c r="P155" i="31"/>
  <c r="F156" i="31"/>
  <c r="G156" i="31"/>
  <c r="H156" i="31"/>
  <c r="I156" i="31"/>
  <c r="J156" i="31" s="1"/>
  <c r="M156" i="31"/>
  <c r="P156" i="31"/>
  <c r="F157" i="31"/>
  <c r="G157" i="31"/>
  <c r="H157" i="31"/>
  <c r="I157" i="31"/>
  <c r="J157" i="31" s="1"/>
  <c r="M157" i="31"/>
  <c r="P157" i="31"/>
  <c r="F158" i="31"/>
  <c r="G158" i="31"/>
  <c r="H158" i="31"/>
  <c r="I158" i="31"/>
  <c r="J158" i="31" s="1"/>
  <c r="M158" i="31"/>
  <c r="P158" i="31"/>
  <c r="F159" i="31"/>
  <c r="G159" i="31"/>
  <c r="H159" i="31"/>
  <c r="I159" i="31"/>
  <c r="J159" i="31" s="1"/>
  <c r="M159" i="31"/>
  <c r="P159" i="31"/>
  <c r="F160" i="31"/>
  <c r="G160" i="31"/>
  <c r="H160" i="31"/>
  <c r="I160" i="31"/>
  <c r="J160" i="31" s="1"/>
  <c r="M160" i="31"/>
  <c r="P160" i="31"/>
  <c r="F161" i="31"/>
  <c r="G161" i="31"/>
  <c r="H161" i="31"/>
  <c r="I161" i="31"/>
  <c r="J161" i="31" s="1"/>
  <c r="M161" i="31"/>
  <c r="P161" i="31"/>
  <c r="F162" i="31"/>
  <c r="G162" i="31"/>
  <c r="H162" i="31"/>
  <c r="I162" i="31"/>
  <c r="J162" i="31" s="1"/>
  <c r="M162" i="31"/>
  <c r="P162" i="31"/>
  <c r="F163" i="31"/>
  <c r="G163" i="31"/>
  <c r="H163" i="31"/>
  <c r="I163" i="31"/>
  <c r="J163" i="31" s="1"/>
  <c r="M163" i="31"/>
  <c r="P163" i="31"/>
  <c r="F164" i="31"/>
  <c r="G164" i="31"/>
  <c r="H164" i="31"/>
  <c r="I164" i="31"/>
  <c r="J164" i="31" s="1"/>
  <c r="M164" i="31"/>
  <c r="P164" i="31"/>
  <c r="F165" i="31"/>
  <c r="G165" i="31"/>
  <c r="H165" i="31"/>
  <c r="I165" i="31"/>
  <c r="J165" i="31" s="1"/>
  <c r="M165" i="31"/>
  <c r="P165" i="31"/>
  <c r="F166" i="31"/>
  <c r="G166" i="31"/>
  <c r="H166" i="31"/>
  <c r="I166" i="31"/>
  <c r="J166" i="31" s="1"/>
  <c r="M166" i="31"/>
  <c r="P166" i="31"/>
  <c r="F167" i="31"/>
  <c r="G167" i="31"/>
  <c r="H167" i="31"/>
  <c r="I167" i="31"/>
  <c r="J167" i="31" s="1"/>
  <c r="M167" i="31"/>
  <c r="P167" i="31"/>
  <c r="F168" i="31"/>
  <c r="G168" i="31"/>
  <c r="H168" i="31"/>
  <c r="I168" i="31"/>
  <c r="J168" i="31" s="1"/>
  <c r="L168" i="31"/>
  <c r="M168" i="31"/>
  <c r="P168" i="31"/>
  <c r="F169" i="31"/>
  <c r="G169" i="31"/>
  <c r="H169" i="31"/>
  <c r="I169" i="31"/>
  <c r="J169" i="31" s="1"/>
  <c r="L169" i="31"/>
  <c r="M169" i="31"/>
  <c r="P169" i="31"/>
  <c r="F170" i="31"/>
  <c r="G170" i="31"/>
  <c r="H170" i="31"/>
  <c r="I170" i="31"/>
  <c r="J170" i="31" s="1"/>
  <c r="L170" i="31"/>
  <c r="M170" i="31"/>
  <c r="P170" i="31"/>
  <c r="F171" i="31"/>
  <c r="G171" i="31"/>
  <c r="H171" i="31"/>
  <c r="I171" i="31"/>
  <c r="J171" i="31" s="1"/>
  <c r="L171" i="31"/>
  <c r="M171" i="31"/>
  <c r="P171" i="31"/>
  <c r="F172" i="31"/>
  <c r="G172" i="31"/>
  <c r="H172" i="31"/>
  <c r="I172" i="31"/>
  <c r="J172" i="31" s="1"/>
  <c r="M172" i="31"/>
  <c r="P172" i="31"/>
  <c r="F173" i="31"/>
  <c r="G173" i="31"/>
  <c r="H173" i="31"/>
  <c r="I173" i="31"/>
  <c r="J173" i="31" s="1"/>
  <c r="M173" i="31"/>
  <c r="P173" i="31"/>
  <c r="F174" i="31"/>
  <c r="G174" i="31"/>
  <c r="H174" i="31"/>
  <c r="I174" i="31"/>
  <c r="J174" i="31" s="1"/>
  <c r="M174" i="31"/>
  <c r="P174" i="31"/>
  <c r="F175" i="31"/>
  <c r="G175" i="31"/>
  <c r="H175" i="31"/>
  <c r="I175" i="31"/>
  <c r="J175" i="31" s="1"/>
  <c r="M175" i="31"/>
  <c r="P175" i="31"/>
  <c r="F176" i="31"/>
  <c r="G176" i="31"/>
  <c r="H176" i="31"/>
  <c r="I176" i="31"/>
  <c r="J176" i="31" s="1"/>
  <c r="M176" i="31"/>
  <c r="P176" i="31"/>
  <c r="F177" i="31"/>
  <c r="G177" i="31"/>
  <c r="H177" i="31"/>
  <c r="I177" i="31"/>
  <c r="J177" i="31" s="1"/>
  <c r="M177" i="31"/>
  <c r="P177" i="31"/>
  <c r="F178" i="31"/>
  <c r="G178" i="31"/>
  <c r="H178" i="31"/>
  <c r="I178" i="31"/>
  <c r="J178" i="31" s="1"/>
  <c r="M178" i="31"/>
  <c r="P178" i="31"/>
  <c r="F179" i="31"/>
  <c r="G179" i="31"/>
  <c r="H179" i="31"/>
  <c r="I179" i="31"/>
  <c r="J179" i="31" s="1"/>
  <c r="M179" i="31"/>
  <c r="P179" i="31"/>
  <c r="F180" i="31"/>
  <c r="G180" i="31"/>
  <c r="H180" i="31"/>
  <c r="I180" i="31"/>
  <c r="J180" i="31" s="1"/>
  <c r="M180" i="31"/>
  <c r="P180" i="31"/>
  <c r="F181" i="31"/>
  <c r="G181" i="31"/>
  <c r="H181" i="31"/>
  <c r="I181" i="31"/>
  <c r="J181" i="31" s="1"/>
  <c r="M181" i="31"/>
  <c r="P181" i="31"/>
  <c r="F182" i="31"/>
  <c r="G182" i="31"/>
  <c r="H182" i="31"/>
  <c r="I182" i="31"/>
  <c r="J182" i="31" s="1"/>
  <c r="M182" i="31"/>
  <c r="P182" i="31"/>
  <c r="F183" i="31"/>
  <c r="G183" i="31"/>
  <c r="H183" i="31"/>
  <c r="I183" i="31"/>
  <c r="J183" i="31" s="1"/>
  <c r="L183" i="31"/>
  <c r="M183" i="31"/>
  <c r="P183" i="31"/>
  <c r="F184" i="31"/>
  <c r="G184" i="31"/>
  <c r="H184" i="31"/>
  <c r="I184" i="31"/>
  <c r="J184" i="31" s="1"/>
  <c r="M184" i="31"/>
  <c r="P184" i="31"/>
  <c r="F185" i="31"/>
  <c r="G185" i="31"/>
  <c r="H185" i="31"/>
  <c r="I185" i="31"/>
  <c r="J185" i="31" s="1"/>
  <c r="M185" i="31"/>
  <c r="P185" i="31"/>
  <c r="F186" i="31"/>
  <c r="G186" i="31"/>
  <c r="H186" i="31"/>
  <c r="I186" i="31"/>
  <c r="J186" i="31" s="1"/>
  <c r="M186" i="31"/>
  <c r="P186" i="31"/>
  <c r="F187" i="31"/>
  <c r="G187" i="31"/>
  <c r="H187" i="31"/>
  <c r="I187" i="31"/>
  <c r="J187" i="31" s="1"/>
  <c r="M187" i="31"/>
  <c r="P187" i="31"/>
  <c r="F188" i="31"/>
  <c r="G188" i="31"/>
  <c r="H188" i="31"/>
  <c r="I188" i="31"/>
  <c r="J188" i="31" s="1"/>
  <c r="M188" i="31"/>
  <c r="P188" i="31"/>
  <c r="F189" i="31"/>
  <c r="G189" i="31"/>
  <c r="H189" i="31"/>
  <c r="I189" i="31"/>
  <c r="J189" i="31" s="1"/>
  <c r="M189" i="31"/>
  <c r="P189" i="31"/>
  <c r="F190" i="31"/>
  <c r="G190" i="31"/>
  <c r="H190" i="31"/>
  <c r="I190" i="31"/>
  <c r="J190" i="31" s="1"/>
  <c r="M190" i="31"/>
  <c r="P190" i="31"/>
  <c r="F191" i="31"/>
  <c r="G191" i="31"/>
  <c r="H191" i="31"/>
  <c r="I191" i="31"/>
  <c r="J191" i="31" s="1"/>
  <c r="L191" i="31"/>
  <c r="M191" i="31"/>
  <c r="P191" i="31"/>
  <c r="F192" i="31"/>
  <c r="G192" i="31"/>
  <c r="H192" i="31"/>
  <c r="I192" i="31"/>
  <c r="J192" i="31" s="1"/>
  <c r="L192" i="31"/>
  <c r="M192" i="31"/>
  <c r="P192" i="31"/>
  <c r="F193" i="31"/>
  <c r="G193" i="31"/>
  <c r="H193" i="31"/>
  <c r="I193" i="31"/>
  <c r="J193" i="31" s="1"/>
  <c r="L193" i="31"/>
  <c r="M193" i="31"/>
  <c r="P193" i="31"/>
  <c r="F194" i="31"/>
  <c r="G194" i="31"/>
  <c r="H194" i="31"/>
  <c r="I194" i="31"/>
  <c r="J194" i="31" s="1"/>
  <c r="L194" i="31"/>
  <c r="M194" i="31"/>
  <c r="P194" i="31"/>
  <c r="F195" i="31"/>
  <c r="G195" i="31"/>
  <c r="H195" i="31"/>
  <c r="I195" i="31"/>
  <c r="J195" i="31" s="1"/>
  <c r="L195" i="31"/>
  <c r="M195" i="31"/>
  <c r="P195" i="31"/>
  <c r="F196" i="31"/>
  <c r="G196" i="31"/>
  <c r="H196" i="31"/>
  <c r="I196" i="31"/>
  <c r="J196" i="31" s="1"/>
  <c r="L196" i="31"/>
  <c r="M196" i="31"/>
  <c r="P196" i="31"/>
  <c r="F197" i="31"/>
  <c r="G197" i="31"/>
  <c r="H197" i="31"/>
  <c r="I197" i="31"/>
  <c r="J197" i="31" s="1"/>
  <c r="L197" i="31"/>
  <c r="M197" i="31"/>
  <c r="P197" i="31"/>
  <c r="F198" i="31"/>
  <c r="G198" i="31"/>
  <c r="H198" i="31"/>
  <c r="I198" i="31"/>
  <c r="J198" i="31" s="1"/>
  <c r="L198" i="31"/>
  <c r="M198" i="31"/>
  <c r="P198" i="31"/>
  <c r="F199" i="31"/>
  <c r="G199" i="31"/>
  <c r="H199" i="31"/>
  <c r="I199" i="31"/>
  <c r="J199" i="31" s="1"/>
  <c r="L199" i="31"/>
  <c r="M199" i="31"/>
  <c r="P199" i="31"/>
  <c r="F200" i="31"/>
  <c r="G200" i="31"/>
  <c r="H200" i="31"/>
  <c r="I200" i="31"/>
  <c r="J200" i="31" s="1"/>
  <c r="L200" i="31"/>
  <c r="M200" i="31"/>
  <c r="P200" i="31"/>
  <c r="F201" i="31"/>
  <c r="G201" i="31"/>
  <c r="H201" i="31"/>
  <c r="I201" i="31"/>
  <c r="J201" i="31" s="1"/>
  <c r="L201" i="31"/>
  <c r="M201" i="31"/>
  <c r="P201" i="31"/>
  <c r="F202" i="31"/>
  <c r="G202" i="31"/>
  <c r="H202" i="31"/>
  <c r="I202" i="31"/>
  <c r="J202" i="31" s="1"/>
  <c r="L202" i="31"/>
  <c r="M202" i="31"/>
  <c r="P202" i="31"/>
  <c r="F203" i="31"/>
  <c r="G203" i="31"/>
  <c r="H203" i="31"/>
  <c r="I203" i="31"/>
  <c r="J203" i="31" s="1"/>
  <c r="L203" i="31"/>
  <c r="M203" i="31"/>
  <c r="P203" i="31"/>
  <c r="F204" i="31"/>
  <c r="G204" i="31"/>
  <c r="H204" i="31"/>
  <c r="I204" i="31"/>
  <c r="J204" i="31" s="1"/>
  <c r="L204" i="31"/>
  <c r="M204" i="31"/>
  <c r="P204" i="31"/>
  <c r="F205" i="31"/>
  <c r="G205" i="31"/>
  <c r="H205" i="31"/>
  <c r="I205" i="31"/>
  <c r="J205" i="31" s="1"/>
  <c r="L205" i="31"/>
  <c r="M205" i="31"/>
  <c r="P205" i="31"/>
  <c r="F206" i="31"/>
  <c r="G206" i="31"/>
  <c r="H206" i="31"/>
  <c r="I206" i="31"/>
  <c r="J206" i="31" s="1"/>
  <c r="L206" i="31"/>
  <c r="M206" i="31"/>
  <c r="P206" i="31"/>
  <c r="F207" i="31"/>
  <c r="G207" i="31"/>
  <c r="H207" i="31"/>
  <c r="I207" i="31"/>
  <c r="J207" i="31" s="1"/>
  <c r="L207" i="31"/>
  <c r="M207" i="31"/>
  <c r="P207" i="31"/>
  <c r="F208" i="31"/>
  <c r="G208" i="31"/>
  <c r="I208" i="31"/>
  <c r="J208" i="31" s="1"/>
  <c r="L208" i="31"/>
  <c r="M208" i="31"/>
  <c r="P208" i="31"/>
  <c r="F209" i="31"/>
  <c r="G209" i="31"/>
  <c r="I209" i="31"/>
  <c r="J209" i="31" s="1"/>
  <c r="L209" i="31"/>
  <c r="M209" i="31"/>
  <c r="P209" i="31"/>
  <c r="F210" i="31"/>
  <c r="G210" i="31"/>
  <c r="I210" i="31"/>
  <c r="J210" i="31" s="1"/>
  <c r="L210" i="31"/>
  <c r="M210" i="31"/>
  <c r="P210" i="31"/>
  <c r="F211" i="31"/>
  <c r="G211" i="31"/>
  <c r="I211" i="31"/>
  <c r="J211" i="31" s="1"/>
  <c r="L211" i="31"/>
  <c r="M211" i="31"/>
  <c r="P211" i="31"/>
  <c r="F212" i="31"/>
  <c r="G212" i="31"/>
  <c r="H212" i="31"/>
  <c r="I212" i="31"/>
  <c r="J212" i="31" s="1"/>
  <c r="L212" i="31"/>
  <c r="M212" i="31"/>
  <c r="P212" i="31"/>
  <c r="F213" i="31"/>
  <c r="G213" i="31"/>
  <c r="H213" i="31"/>
  <c r="I213" i="31"/>
  <c r="J213" i="31" s="1"/>
  <c r="L213" i="31"/>
  <c r="M213" i="31"/>
  <c r="P213" i="31"/>
  <c r="F214" i="31"/>
  <c r="G214" i="31"/>
  <c r="H214" i="31"/>
  <c r="I214" i="31"/>
  <c r="J214" i="31" s="1"/>
  <c r="L214" i="31"/>
  <c r="M214" i="31"/>
  <c r="P214" i="31"/>
  <c r="F215" i="31"/>
  <c r="G215" i="31"/>
  <c r="H215" i="31"/>
  <c r="I215" i="31"/>
  <c r="J215" i="31" s="1"/>
  <c r="L215" i="31"/>
  <c r="M215" i="31"/>
  <c r="P215" i="31"/>
  <c r="F216" i="31"/>
  <c r="G216" i="31"/>
  <c r="H216" i="31"/>
  <c r="I216" i="31"/>
  <c r="J216" i="31" s="1"/>
  <c r="L216" i="31"/>
  <c r="M216" i="31"/>
  <c r="P216" i="31"/>
  <c r="F217" i="31"/>
  <c r="G217" i="31"/>
  <c r="H217" i="31"/>
  <c r="I217" i="31"/>
  <c r="J217" i="31" s="1"/>
  <c r="L217" i="31"/>
  <c r="M217" i="31"/>
  <c r="P217" i="31"/>
  <c r="F218" i="31"/>
  <c r="G218" i="31"/>
  <c r="H218" i="31"/>
  <c r="I218" i="31"/>
  <c r="J218" i="31" s="1"/>
  <c r="L218" i="31"/>
  <c r="M218" i="31"/>
  <c r="P218" i="31"/>
  <c r="F219" i="31"/>
  <c r="G219" i="31"/>
  <c r="H219" i="31"/>
  <c r="I219" i="31"/>
  <c r="J219" i="31" s="1"/>
  <c r="L219" i="31"/>
  <c r="M219" i="31"/>
  <c r="P219" i="31"/>
  <c r="F220" i="31"/>
  <c r="G220" i="31"/>
  <c r="H220" i="31"/>
  <c r="I220" i="31"/>
  <c r="J220" i="31" s="1"/>
  <c r="L220" i="31"/>
  <c r="M220" i="31"/>
  <c r="P220" i="31"/>
  <c r="F221" i="31"/>
  <c r="G221" i="31"/>
  <c r="H221" i="31"/>
  <c r="I221" i="31"/>
  <c r="J221" i="31" s="1"/>
  <c r="L221" i="31"/>
  <c r="M221" i="31"/>
  <c r="P221" i="31"/>
  <c r="F222" i="31"/>
  <c r="G222" i="31"/>
  <c r="H222" i="31"/>
  <c r="I222" i="31"/>
  <c r="J222" i="31" s="1"/>
  <c r="L222" i="31"/>
  <c r="M222" i="31"/>
  <c r="P222" i="31"/>
  <c r="F223" i="31"/>
  <c r="G223" i="31"/>
  <c r="H223" i="31"/>
  <c r="I223" i="31"/>
  <c r="J223" i="31" s="1"/>
  <c r="L223" i="31"/>
  <c r="M223" i="31"/>
  <c r="P223" i="31"/>
  <c r="F224" i="31"/>
  <c r="G224" i="31"/>
  <c r="H224" i="31"/>
  <c r="I224" i="31"/>
  <c r="J224" i="31" s="1"/>
  <c r="L224" i="31"/>
  <c r="M224" i="31"/>
  <c r="P224" i="31"/>
  <c r="F225" i="31"/>
  <c r="G225" i="31"/>
  <c r="H225" i="31"/>
  <c r="I225" i="31"/>
  <c r="J225" i="31" s="1"/>
  <c r="L225" i="31"/>
  <c r="M225" i="31"/>
  <c r="P225" i="31"/>
  <c r="F226" i="31"/>
  <c r="G226" i="31"/>
  <c r="H226" i="31"/>
  <c r="I226" i="31"/>
  <c r="J226" i="31" s="1"/>
  <c r="L226" i="31"/>
  <c r="M226" i="31"/>
  <c r="F227" i="31"/>
  <c r="G227" i="31"/>
  <c r="H227" i="31"/>
  <c r="I227" i="31"/>
  <c r="J227" i="31" s="1"/>
  <c r="L227" i="31"/>
  <c r="M227" i="31"/>
  <c r="P227" i="31"/>
  <c r="F228" i="31"/>
  <c r="G228" i="31"/>
  <c r="H228" i="31"/>
  <c r="I228" i="31"/>
  <c r="J228" i="31" s="1"/>
  <c r="L228" i="31"/>
  <c r="M228" i="31"/>
  <c r="P228" i="31"/>
  <c r="F229" i="31"/>
  <c r="G229" i="31"/>
  <c r="H229" i="31"/>
  <c r="I229" i="31"/>
  <c r="J229" i="31" s="1"/>
  <c r="M229" i="31"/>
  <c r="P229" i="31"/>
  <c r="F230" i="31"/>
  <c r="G230" i="31"/>
  <c r="H230" i="31"/>
  <c r="I230" i="31"/>
  <c r="J230" i="31" s="1"/>
  <c r="M230" i="31"/>
  <c r="P230" i="31"/>
  <c r="F231" i="31"/>
  <c r="G231" i="31"/>
  <c r="H231" i="31"/>
  <c r="I231" i="31"/>
  <c r="J231" i="31" s="1"/>
  <c r="L231" i="31"/>
  <c r="M231" i="31"/>
  <c r="P231" i="31"/>
  <c r="F232" i="31"/>
  <c r="G232" i="31"/>
  <c r="H232" i="31"/>
  <c r="I232" i="31"/>
  <c r="J232" i="31" s="1"/>
  <c r="L232" i="31"/>
  <c r="M232" i="31"/>
  <c r="P232" i="31"/>
  <c r="F233" i="31"/>
  <c r="G233" i="31"/>
  <c r="H233" i="31"/>
  <c r="I233" i="31"/>
  <c r="J233" i="31" s="1"/>
  <c r="L233" i="31"/>
  <c r="M233" i="31"/>
  <c r="P233" i="31"/>
  <c r="F234" i="31"/>
  <c r="G234" i="31"/>
  <c r="H234" i="31"/>
  <c r="I234" i="31"/>
  <c r="J234" i="31" s="1"/>
  <c r="L234" i="31"/>
  <c r="M234" i="31"/>
  <c r="P234" i="31"/>
  <c r="F235" i="31"/>
  <c r="G235" i="31"/>
  <c r="H235" i="31"/>
  <c r="I235" i="31"/>
  <c r="J235" i="31" s="1"/>
  <c r="M235" i="31"/>
  <c r="P235" i="31"/>
  <c r="F236" i="31"/>
  <c r="H236" i="31"/>
  <c r="J236" i="31"/>
  <c r="F237" i="31"/>
  <c r="H237" i="31"/>
  <c r="J237" i="31"/>
  <c r="F238" i="31"/>
  <c r="G238" i="31"/>
  <c r="H238" i="31"/>
  <c r="I238" i="31"/>
  <c r="J238" i="31" s="1"/>
  <c r="L238" i="31"/>
  <c r="M238" i="31"/>
  <c r="P238" i="31"/>
  <c r="F239" i="31"/>
  <c r="G239" i="31"/>
  <c r="H239" i="31"/>
  <c r="I239" i="31"/>
  <c r="J239" i="31" s="1"/>
  <c r="L239" i="31"/>
  <c r="M239" i="31"/>
  <c r="P239" i="31"/>
  <c r="F240" i="31"/>
  <c r="G240" i="31"/>
  <c r="H240" i="31"/>
  <c r="I240" i="31"/>
  <c r="J240" i="31" s="1"/>
  <c r="L240" i="31"/>
  <c r="M240" i="31"/>
  <c r="P240" i="31"/>
  <c r="F241" i="31"/>
  <c r="G241" i="31"/>
  <c r="H241" i="31"/>
  <c r="I241" i="31"/>
  <c r="J241" i="31" s="1"/>
  <c r="L241" i="31"/>
  <c r="M241" i="31"/>
  <c r="P241" i="31"/>
  <c r="F243" i="31"/>
  <c r="G243" i="31"/>
  <c r="H243" i="31"/>
  <c r="I243" i="31"/>
  <c r="J243" i="31" s="1"/>
  <c r="L243" i="31"/>
  <c r="M243" i="31"/>
  <c r="P243" i="31"/>
  <c r="P7" i="31"/>
  <c r="F7" i="31"/>
  <c r="G7" i="31"/>
  <c r="H7" i="31"/>
  <c r="F1213" i="31"/>
  <c r="F1212" i="31"/>
  <c r="F1211" i="31"/>
  <c r="F1210" i="31"/>
  <c r="F1209" i="31"/>
  <c r="F1208" i="31"/>
  <c r="F1207" i="31"/>
  <c r="P1206" i="31"/>
  <c r="M1206" i="31"/>
  <c r="L1206" i="31"/>
  <c r="I1206" i="31"/>
  <c r="H1206" i="31"/>
  <c r="G1206" i="31"/>
  <c r="F1206" i="31"/>
  <c r="F1205" i="31"/>
  <c r="F1204" i="31"/>
  <c r="F1203" i="31"/>
  <c r="F1202" i="31"/>
  <c r="F1201" i="31"/>
  <c r="F1200" i="31"/>
  <c r="F1199" i="31"/>
  <c r="F1198" i="31"/>
  <c r="F1197" i="31"/>
  <c r="P1196" i="31"/>
  <c r="M1196" i="31"/>
  <c r="L1196" i="31"/>
  <c r="I1196" i="31"/>
  <c r="H1196" i="31"/>
  <c r="G1196" i="31"/>
  <c r="F1196" i="31"/>
  <c r="F1195" i="31"/>
  <c r="F1194" i="31"/>
  <c r="F1193" i="31"/>
  <c r="F1192" i="31"/>
  <c r="F1191" i="31"/>
  <c r="F1190" i="31"/>
  <c r="F1189" i="31"/>
  <c r="F1188" i="31"/>
  <c r="F1187" i="31"/>
  <c r="P1186" i="31"/>
  <c r="M1186" i="31"/>
  <c r="L1186" i="31"/>
  <c r="I1186" i="31"/>
  <c r="H1186" i="31"/>
  <c r="G1186" i="31"/>
  <c r="F1186" i="31"/>
  <c r="F1185" i="31"/>
  <c r="F1184" i="31"/>
  <c r="F1183" i="31"/>
  <c r="F1182" i="31"/>
  <c r="F1181" i="31"/>
  <c r="F1180" i="31"/>
  <c r="F1179" i="31"/>
  <c r="F1178" i="31"/>
  <c r="F1177" i="31"/>
  <c r="P1176" i="31"/>
  <c r="M1176" i="31"/>
  <c r="L1176" i="31"/>
  <c r="I1176" i="31"/>
  <c r="H1176" i="31"/>
  <c r="G1176" i="31"/>
  <c r="F1176" i="31"/>
  <c r="F1175" i="31"/>
  <c r="F1174" i="31"/>
  <c r="P1173" i="31"/>
  <c r="M1173" i="31"/>
  <c r="L1173" i="31"/>
  <c r="I1173" i="31"/>
  <c r="H1173" i="31"/>
  <c r="G1173" i="31"/>
  <c r="F1173" i="31"/>
  <c r="F1172" i="31"/>
  <c r="F1171" i="31"/>
  <c r="F1170" i="31"/>
  <c r="P1169" i="31"/>
  <c r="M1169" i="31"/>
  <c r="L1169" i="31"/>
  <c r="I1169" i="31"/>
  <c r="H1169" i="31"/>
  <c r="G1169" i="31"/>
  <c r="F1169" i="31"/>
  <c r="P1168" i="31"/>
  <c r="M1168" i="31"/>
  <c r="L1168" i="31"/>
  <c r="I1168" i="31"/>
  <c r="H1168" i="31"/>
  <c r="G1168" i="31"/>
  <c r="F1168" i="31"/>
  <c r="P1167" i="31"/>
  <c r="M1167" i="31"/>
  <c r="L1167" i="31"/>
  <c r="I1167" i="31"/>
  <c r="H1167" i="31"/>
  <c r="G1167" i="31"/>
  <c r="F1167" i="31"/>
  <c r="P1166" i="31"/>
  <c r="M1166" i="31"/>
  <c r="L1166" i="31"/>
  <c r="I1166" i="31"/>
  <c r="H1166" i="31"/>
  <c r="G1166" i="31"/>
  <c r="F1166" i="31"/>
  <c r="P1165" i="31"/>
  <c r="M1165" i="31"/>
  <c r="L1165" i="31"/>
  <c r="I1165" i="31"/>
  <c r="H1165" i="31"/>
  <c r="G1165" i="31"/>
  <c r="F1165" i="31"/>
  <c r="P1164" i="31"/>
  <c r="M1164" i="31"/>
  <c r="L1164" i="31"/>
  <c r="I1164" i="31"/>
  <c r="H1164" i="31"/>
  <c r="G1164" i="31"/>
  <c r="F1164" i="31"/>
  <c r="P1163" i="31"/>
  <c r="M1163" i="31"/>
  <c r="L1163" i="31"/>
  <c r="I1163" i="31"/>
  <c r="H1163" i="31"/>
  <c r="G1163" i="31"/>
  <c r="F1163" i="31"/>
  <c r="P1162" i="31"/>
  <c r="M1162" i="31"/>
  <c r="L1162" i="31"/>
  <c r="I1162" i="31"/>
  <c r="H1162" i="31"/>
  <c r="G1162" i="31"/>
  <c r="F1162" i="31"/>
  <c r="P1161" i="31"/>
  <c r="M1161" i="31"/>
  <c r="L1161" i="31"/>
  <c r="I1161" i="31"/>
  <c r="H1161" i="31"/>
  <c r="G1161" i="31"/>
  <c r="F1161" i="31"/>
  <c r="P1160" i="31"/>
  <c r="M1160" i="31"/>
  <c r="L1160" i="31"/>
  <c r="I1160" i="31"/>
  <c r="H1160" i="31"/>
  <c r="G1160" i="31"/>
  <c r="F1160" i="31"/>
  <c r="F1159" i="31"/>
  <c r="F1158" i="31"/>
  <c r="F1157" i="31"/>
  <c r="P1156" i="31"/>
  <c r="M1156" i="31"/>
  <c r="L1156" i="31"/>
  <c r="I1156" i="31"/>
  <c r="H1156" i="31"/>
  <c r="G1156" i="31"/>
  <c r="F1156" i="31"/>
  <c r="F1155" i="31"/>
  <c r="F1154" i="31"/>
  <c r="F1153" i="31"/>
  <c r="F1152" i="31"/>
  <c r="F1151" i="31"/>
  <c r="F1150" i="31"/>
  <c r="F1149" i="31"/>
  <c r="F1148" i="31"/>
  <c r="F1147" i="31"/>
  <c r="P1146" i="31"/>
  <c r="M1146" i="31"/>
  <c r="L1146" i="31"/>
  <c r="I1146" i="31"/>
  <c r="H1146" i="31"/>
  <c r="G1146" i="31"/>
  <c r="F1146" i="31"/>
  <c r="F1145" i="31"/>
  <c r="F1144" i="31"/>
  <c r="F1143" i="31"/>
  <c r="F1142" i="31"/>
  <c r="F1141" i="31"/>
  <c r="F1140" i="31"/>
  <c r="F1139" i="31"/>
  <c r="F1138" i="31"/>
  <c r="F1137" i="31"/>
  <c r="P1136" i="31"/>
  <c r="M1136" i="31"/>
  <c r="L1136" i="31"/>
  <c r="I1136" i="31"/>
  <c r="H1136" i="31"/>
  <c r="G1136" i="31"/>
  <c r="F1136" i="31"/>
  <c r="F1135" i="31"/>
  <c r="F1134" i="31"/>
  <c r="F1133" i="31"/>
  <c r="F1132" i="31"/>
  <c r="F1131" i="31"/>
  <c r="F1130" i="31"/>
  <c r="F1129" i="31"/>
  <c r="F1128" i="31"/>
  <c r="F1127" i="31"/>
  <c r="P1126" i="31"/>
  <c r="M1126" i="31"/>
  <c r="L1126" i="31"/>
  <c r="I1126" i="31"/>
  <c r="H1126" i="31"/>
  <c r="G1126" i="31"/>
  <c r="F1126" i="31"/>
  <c r="F1125" i="31"/>
  <c r="F1124" i="31"/>
  <c r="F1123" i="31"/>
  <c r="F1122" i="31"/>
  <c r="F1121" i="31"/>
  <c r="F1120" i="31"/>
  <c r="F1119" i="31"/>
  <c r="F1118" i="31"/>
  <c r="F1117" i="31"/>
  <c r="P1116" i="31"/>
  <c r="M1116" i="31"/>
  <c r="L1116" i="31"/>
  <c r="I1116" i="31"/>
  <c r="H1116" i="31"/>
  <c r="G1116" i="31"/>
  <c r="F1116" i="31"/>
  <c r="F1115" i="31"/>
  <c r="F1114" i="31"/>
  <c r="F1113" i="31"/>
  <c r="F1112" i="31"/>
  <c r="F1111" i="31"/>
  <c r="F1110" i="31"/>
  <c r="F1109" i="31"/>
  <c r="F1108" i="31"/>
  <c r="F1107" i="31"/>
  <c r="P1106" i="31"/>
  <c r="M1106" i="31"/>
  <c r="L1106" i="31"/>
  <c r="I1106" i="31"/>
  <c r="H1106" i="31"/>
  <c r="G1106" i="31"/>
  <c r="F1106" i="31"/>
  <c r="F1105" i="31"/>
  <c r="F1104" i="31"/>
  <c r="F1103" i="31"/>
  <c r="F1102" i="31"/>
  <c r="F1101" i="31"/>
  <c r="F1100" i="31"/>
  <c r="F1099" i="31"/>
  <c r="F1098" i="31"/>
  <c r="F1097" i="31"/>
  <c r="P1096" i="31"/>
  <c r="M1096" i="31"/>
  <c r="L1096" i="31"/>
  <c r="I1096" i="31"/>
  <c r="H1096" i="31"/>
  <c r="G1096" i="31"/>
  <c r="F1096" i="31"/>
  <c r="F1095" i="31"/>
  <c r="F1094" i="31"/>
  <c r="F1093" i="31"/>
  <c r="F1092" i="31"/>
  <c r="F1091" i="31"/>
  <c r="F1090" i="31"/>
  <c r="F1089" i="31"/>
  <c r="F1088" i="31"/>
  <c r="F1087" i="31"/>
  <c r="P1086" i="31"/>
  <c r="M1086" i="31"/>
  <c r="L1086" i="31"/>
  <c r="I1086" i="31"/>
  <c r="H1086" i="31"/>
  <c r="G1086" i="31"/>
  <c r="F1086" i="31"/>
  <c r="F1085" i="31"/>
  <c r="F1084" i="31"/>
  <c r="F1083" i="31"/>
  <c r="F1082" i="31"/>
  <c r="F1081" i="31"/>
  <c r="F1080" i="31"/>
  <c r="F1079" i="31"/>
  <c r="F1078" i="31"/>
  <c r="F1077" i="31"/>
  <c r="P1076" i="31"/>
  <c r="M1076" i="31"/>
  <c r="L1076" i="31"/>
  <c r="I1076" i="31"/>
  <c r="H1076" i="31"/>
  <c r="G1076" i="31"/>
  <c r="F1076" i="31"/>
  <c r="F1075" i="31"/>
  <c r="F1074" i="31"/>
  <c r="P1073" i="31"/>
  <c r="M1073" i="31"/>
  <c r="L1073" i="31"/>
  <c r="I1073" i="31"/>
  <c r="H1073" i="31"/>
  <c r="G1073" i="31"/>
  <c r="F1073" i="31"/>
  <c r="F1072" i="31"/>
  <c r="F1071" i="31"/>
  <c r="F1070" i="31"/>
  <c r="P1069" i="31"/>
  <c r="M1069" i="31"/>
  <c r="L1069" i="31"/>
  <c r="I1069" i="31"/>
  <c r="H1069" i="31"/>
  <c r="G1069" i="31"/>
  <c r="F1069" i="31"/>
  <c r="P1068" i="31"/>
  <c r="M1068" i="31"/>
  <c r="L1068" i="31"/>
  <c r="I1068" i="31"/>
  <c r="H1068" i="31"/>
  <c r="G1068" i="31"/>
  <c r="F1068" i="31"/>
  <c r="P1067" i="31"/>
  <c r="M1067" i="31"/>
  <c r="L1067" i="31"/>
  <c r="I1067" i="31"/>
  <c r="H1067" i="31"/>
  <c r="G1067" i="31"/>
  <c r="F1067" i="31"/>
  <c r="P1066" i="31"/>
  <c r="M1066" i="31"/>
  <c r="L1066" i="31"/>
  <c r="I1066" i="31"/>
  <c r="H1066" i="31"/>
  <c r="G1066" i="31"/>
  <c r="F1066" i="31"/>
  <c r="P1065" i="31"/>
  <c r="M1065" i="31"/>
  <c r="L1065" i="31"/>
  <c r="I1065" i="31"/>
  <c r="H1065" i="31"/>
  <c r="G1065" i="31"/>
  <c r="F1065" i="31"/>
  <c r="P1064" i="31"/>
  <c r="M1064" i="31"/>
  <c r="L1064" i="31"/>
  <c r="I1064" i="31"/>
  <c r="H1064" i="31"/>
  <c r="G1064" i="31"/>
  <c r="F1064" i="31"/>
  <c r="P1063" i="31"/>
  <c r="M1063" i="31"/>
  <c r="L1063" i="31"/>
  <c r="I1063" i="31"/>
  <c r="H1063" i="31"/>
  <c r="G1063" i="31"/>
  <c r="F1063" i="31"/>
  <c r="P1062" i="31"/>
  <c r="M1062" i="31"/>
  <c r="L1062" i="31"/>
  <c r="I1062" i="31"/>
  <c r="H1062" i="31"/>
  <c r="G1062" i="31"/>
  <c r="F1062" i="31"/>
  <c r="P1061" i="31"/>
  <c r="M1061" i="31"/>
  <c r="L1061" i="31"/>
  <c r="I1061" i="31"/>
  <c r="H1061" i="31"/>
  <c r="G1061" i="31"/>
  <c r="F1061" i="31"/>
  <c r="P1060" i="31"/>
  <c r="M1060" i="31"/>
  <c r="L1060" i="31"/>
  <c r="I1060" i="31"/>
  <c r="H1060" i="31"/>
  <c r="G1060" i="31"/>
  <c r="F1060" i="31"/>
  <c r="F1059" i="31"/>
  <c r="F1058" i="31"/>
  <c r="F1057" i="31"/>
  <c r="P1056" i="31"/>
  <c r="M1056" i="31"/>
  <c r="L1056" i="31"/>
  <c r="I1056" i="31"/>
  <c r="H1056" i="31"/>
  <c r="G1056" i="31"/>
  <c r="F1056" i="31"/>
  <c r="F1055" i="31"/>
  <c r="F1054" i="31"/>
  <c r="F1053" i="31"/>
  <c r="F1052" i="31"/>
  <c r="F1051" i="31"/>
  <c r="F1050" i="31"/>
  <c r="F1049" i="31"/>
  <c r="F1048" i="31"/>
  <c r="F1047" i="31"/>
  <c r="P1046" i="31"/>
  <c r="M1046" i="31"/>
  <c r="L1046" i="31"/>
  <c r="I1046" i="31"/>
  <c r="H1046" i="31"/>
  <c r="G1046" i="31"/>
  <c r="F1046" i="31"/>
  <c r="F1045" i="31"/>
  <c r="F1044" i="31"/>
  <c r="F1043" i="31"/>
  <c r="F1042" i="31"/>
  <c r="F1041" i="31"/>
  <c r="F1040" i="31"/>
  <c r="F1039" i="31"/>
  <c r="F1038" i="31"/>
  <c r="F1037" i="31"/>
  <c r="P1036" i="31"/>
  <c r="M1036" i="31"/>
  <c r="L1036" i="31"/>
  <c r="I1036" i="31"/>
  <c r="H1036" i="31"/>
  <c r="G1036" i="31"/>
  <c r="F1036" i="31"/>
  <c r="F1035" i="31"/>
  <c r="F1034" i="31"/>
  <c r="F1033" i="31"/>
  <c r="F1032" i="31"/>
  <c r="F1031" i="31"/>
  <c r="F1030" i="31"/>
  <c r="F1029" i="31"/>
  <c r="F1028" i="31"/>
  <c r="F1027" i="31"/>
  <c r="P1026" i="31"/>
  <c r="M1026" i="31"/>
  <c r="L1026" i="31"/>
  <c r="I1026" i="31"/>
  <c r="H1026" i="31"/>
  <c r="G1026" i="31"/>
  <c r="F1026" i="31"/>
  <c r="F1025" i="31"/>
  <c r="F1024" i="31"/>
  <c r="F1023" i="31"/>
  <c r="F1022" i="31"/>
  <c r="F1021" i="31"/>
  <c r="F1020" i="31"/>
  <c r="F1019" i="31"/>
  <c r="F1018" i="31"/>
  <c r="F1017" i="31"/>
  <c r="P1016" i="31"/>
  <c r="M1016" i="31"/>
  <c r="L1016" i="31"/>
  <c r="I1016" i="31"/>
  <c r="H1016" i="31"/>
  <c r="G1016" i="31"/>
  <c r="F1016" i="31"/>
  <c r="F1015" i="31"/>
  <c r="F1014" i="31"/>
  <c r="F1013" i="31"/>
  <c r="F1012" i="31"/>
  <c r="F1011" i="31"/>
  <c r="F1010" i="31"/>
  <c r="F1009" i="31"/>
  <c r="F1008" i="31"/>
  <c r="F1007" i="31"/>
  <c r="P1006" i="31"/>
  <c r="M1006" i="31"/>
  <c r="L1006" i="31"/>
  <c r="I1006" i="31"/>
  <c r="H1006" i="31"/>
  <c r="G1006" i="31"/>
  <c r="F1006" i="31"/>
  <c r="F1005" i="31"/>
  <c r="F1004" i="31"/>
  <c r="F1003" i="31"/>
  <c r="F1002" i="31"/>
  <c r="F1001" i="31"/>
  <c r="F1000" i="31"/>
  <c r="F999" i="31"/>
  <c r="F998" i="31"/>
  <c r="F997" i="31"/>
  <c r="P996" i="31"/>
  <c r="M996" i="31"/>
  <c r="L996" i="31"/>
  <c r="I996" i="31"/>
  <c r="H996" i="31"/>
  <c r="G996" i="31"/>
  <c r="F996" i="31"/>
  <c r="F995" i="31"/>
  <c r="F994" i="31"/>
  <c r="F993" i="31"/>
  <c r="F992" i="31"/>
  <c r="F991" i="31"/>
  <c r="F990" i="31"/>
  <c r="F989" i="31"/>
  <c r="F988" i="31"/>
  <c r="F987" i="31"/>
  <c r="P986" i="31"/>
  <c r="M986" i="31"/>
  <c r="L986" i="31"/>
  <c r="I986" i="31"/>
  <c r="H986" i="31"/>
  <c r="G986" i="31"/>
  <c r="F986" i="31"/>
  <c r="F985" i="31"/>
  <c r="F984" i="31"/>
  <c r="F983" i="31"/>
  <c r="F982" i="31"/>
  <c r="F981" i="31"/>
  <c r="F980" i="31"/>
  <c r="F979" i="31"/>
  <c r="F978" i="31"/>
  <c r="F977" i="31"/>
  <c r="P976" i="31"/>
  <c r="M976" i="31"/>
  <c r="L976" i="31"/>
  <c r="I976" i="31"/>
  <c r="H976" i="31"/>
  <c r="G976" i="31"/>
  <c r="F976" i="31"/>
  <c r="F975" i="31"/>
  <c r="F974" i="31"/>
  <c r="P973" i="31"/>
  <c r="M973" i="31"/>
  <c r="L973" i="31"/>
  <c r="I973" i="31"/>
  <c r="H973" i="31"/>
  <c r="G973" i="31"/>
  <c r="F973" i="31"/>
  <c r="F972" i="31"/>
  <c r="F971" i="31"/>
  <c r="F970" i="31"/>
  <c r="P969" i="31"/>
  <c r="M969" i="31"/>
  <c r="L969" i="31"/>
  <c r="I969" i="31"/>
  <c r="H969" i="31"/>
  <c r="G969" i="31"/>
  <c r="F969" i="31"/>
  <c r="P968" i="31"/>
  <c r="M968" i="31"/>
  <c r="L968" i="31"/>
  <c r="I968" i="31"/>
  <c r="H968" i="31"/>
  <c r="G968" i="31"/>
  <c r="F968" i="31"/>
  <c r="P967" i="31"/>
  <c r="M967" i="31"/>
  <c r="L967" i="31"/>
  <c r="I967" i="31"/>
  <c r="H967" i="31"/>
  <c r="G967" i="31"/>
  <c r="F967" i="31"/>
  <c r="P966" i="31"/>
  <c r="M966" i="31"/>
  <c r="L966" i="31"/>
  <c r="I966" i="31"/>
  <c r="H966" i="31"/>
  <c r="G966" i="31"/>
  <c r="F966" i="31"/>
  <c r="P965" i="31"/>
  <c r="M965" i="31"/>
  <c r="L965" i="31"/>
  <c r="I965" i="31"/>
  <c r="H965" i="31"/>
  <c r="G965" i="31"/>
  <c r="F965" i="31"/>
  <c r="P964" i="31"/>
  <c r="M964" i="31"/>
  <c r="L964" i="31"/>
  <c r="I964" i="31"/>
  <c r="H964" i="31"/>
  <c r="G964" i="31"/>
  <c r="F964" i="31"/>
  <c r="P963" i="31"/>
  <c r="M963" i="31"/>
  <c r="L963" i="31"/>
  <c r="I963" i="31"/>
  <c r="H963" i="31"/>
  <c r="G963" i="31"/>
  <c r="F963" i="31"/>
  <c r="P962" i="31"/>
  <c r="M962" i="31"/>
  <c r="L962" i="31"/>
  <c r="I962" i="31"/>
  <c r="H962" i="31"/>
  <c r="G962" i="31"/>
  <c r="F962" i="31"/>
  <c r="P961" i="31"/>
  <c r="M961" i="31"/>
  <c r="L961" i="31"/>
  <c r="I961" i="31"/>
  <c r="H961" i="31"/>
  <c r="G961" i="31"/>
  <c r="F961" i="31"/>
  <c r="P960" i="31"/>
  <c r="M960" i="31"/>
  <c r="L960" i="31"/>
  <c r="I960" i="31"/>
  <c r="H960" i="31"/>
  <c r="G960" i="31"/>
  <c r="F960" i="31"/>
  <c r="F959" i="31"/>
  <c r="F958" i="31"/>
  <c r="F957" i="31"/>
  <c r="P956" i="31"/>
  <c r="M956" i="31"/>
  <c r="L956" i="31"/>
  <c r="I956" i="31"/>
  <c r="H956" i="31"/>
  <c r="G956" i="31"/>
  <c r="F956" i="31"/>
  <c r="F955" i="31"/>
  <c r="F954" i="31"/>
  <c r="F953" i="31"/>
  <c r="F952" i="31"/>
  <c r="F951" i="31"/>
  <c r="F950" i="31"/>
  <c r="F949" i="31"/>
  <c r="F948" i="31"/>
  <c r="F947" i="31"/>
  <c r="P946" i="31"/>
  <c r="M946" i="31"/>
  <c r="L946" i="31"/>
  <c r="I946" i="31"/>
  <c r="H946" i="31"/>
  <c r="G946" i="31"/>
  <c r="F946" i="31"/>
  <c r="F945" i="31"/>
  <c r="F944" i="31"/>
  <c r="F943" i="31"/>
  <c r="F942" i="31"/>
  <c r="F941" i="31"/>
  <c r="F940" i="31"/>
  <c r="F939" i="31"/>
  <c r="F938" i="31"/>
  <c r="F937" i="31"/>
  <c r="P936" i="31"/>
  <c r="M936" i="31"/>
  <c r="L936" i="31"/>
  <c r="I936" i="31"/>
  <c r="H936" i="31"/>
  <c r="G936" i="31"/>
  <c r="F936" i="31"/>
  <c r="F935" i="31"/>
  <c r="F934" i="31"/>
  <c r="F933" i="31"/>
  <c r="F932" i="31"/>
  <c r="F931" i="31"/>
  <c r="F930" i="31"/>
  <c r="F929" i="31"/>
  <c r="F928" i="31"/>
  <c r="F927" i="31"/>
  <c r="P926" i="31"/>
  <c r="M926" i="31"/>
  <c r="L926" i="31"/>
  <c r="I926" i="31"/>
  <c r="H926" i="31"/>
  <c r="G926" i="31"/>
  <c r="F926" i="31"/>
  <c r="F925" i="31"/>
  <c r="F924" i="31"/>
  <c r="F923" i="31"/>
  <c r="F922" i="31"/>
  <c r="F921" i="31"/>
  <c r="F920" i="31"/>
  <c r="F919" i="31"/>
  <c r="F918" i="31"/>
  <c r="F917" i="31"/>
  <c r="P916" i="31"/>
  <c r="M916" i="31"/>
  <c r="L916" i="31"/>
  <c r="I916" i="31"/>
  <c r="H916" i="31"/>
  <c r="G916" i="31"/>
  <c r="F916" i="31"/>
  <c r="F915" i="31"/>
  <c r="F914" i="31"/>
  <c r="F913" i="31"/>
  <c r="F912" i="31"/>
  <c r="F911" i="31"/>
  <c r="F910" i="31"/>
  <c r="F909" i="31"/>
  <c r="F908" i="31"/>
  <c r="F907" i="31"/>
  <c r="P906" i="31"/>
  <c r="M906" i="31"/>
  <c r="L906" i="31"/>
  <c r="I906" i="31"/>
  <c r="H906" i="31"/>
  <c r="G906" i="31"/>
  <c r="F906" i="31"/>
  <c r="F905" i="31"/>
  <c r="F904" i="31"/>
  <c r="F903" i="31"/>
  <c r="F902" i="31"/>
  <c r="F901" i="31"/>
  <c r="F900" i="31"/>
  <c r="F899" i="31"/>
  <c r="F898" i="31"/>
  <c r="F897" i="31"/>
  <c r="P896" i="31"/>
  <c r="M896" i="31"/>
  <c r="L896" i="31"/>
  <c r="I896" i="31"/>
  <c r="H896" i="31"/>
  <c r="G896" i="31"/>
  <c r="F896" i="31"/>
  <c r="F895" i="31"/>
  <c r="F894" i="31"/>
  <c r="F893" i="31"/>
  <c r="F892" i="31"/>
  <c r="F891" i="31"/>
  <c r="F890" i="31"/>
  <c r="F889" i="31"/>
  <c r="F888" i="31"/>
  <c r="F887" i="31"/>
  <c r="P886" i="31"/>
  <c r="M886" i="31"/>
  <c r="L886" i="31"/>
  <c r="I886" i="31"/>
  <c r="H886" i="31"/>
  <c r="G886" i="31"/>
  <c r="F886" i="31"/>
  <c r="F885" i="31"/>
  <c r="F884" i="31"/>
  <c r="F883" i="31"/>
  <c r="F882" i="31"/>
  <c r="F881" i="31"/>
  <c r="F880" i="31"/>
  <c r="F879" i="31"/>
  <c r="F878" i="31"/>
  <c r="F877" i="31"/>
  <c r="P876" i="31"/>
  <c r="M876" i="31"/>
  <c r="L876" i="31"/>
  <c r="I876" i="31"/>
  <c r="H876" i="31"/>
  <c r="G876" i="31"/>
  <c r="F876" i="31"/>
  <c r="F875" i="31"/>
  <c r="F874" i="31"/>
  <c r="P873" i="31"/>
  <c r="M873" i="31"/>
  <c r="L873" i="31"/>
  <c r="I873" i="31"/>
  <c r="H873" i="31"/>
  <c r="G873" i="31"/>
  <c r="F873" i="31"/>
  <c r="F872" i="31"/>
  <c r="F871" i="31"/>
  <c r="F870" i="31"/>
  <c r="P869" i="31"/>
  <c r="M869" i="31"/>
  <c r="L869" i="31"/>
  <c r="I869" i="31"/>
  <c r="H869" i="31"/>
  <c r="G869" i="31"/>
  <c r="F869" i="31"/>
  <c r="P868" i="31"/>
  <c r="M868" i="31"/>
  <c r="L868" i="31"/>
  <c r="I868" i="31"/>
  <c r="H868" i="31"/>
  <c r="G868" i="31"/>
  <c r="F868" i="31"/>
  <c r="P867" i="31"/>
  <c r="M867" i="31"/>
  <c r="L867" i="31"/>
  <c r="I867" i="31"/>
  <c r="H867" i="31"/>
  <c r="G867" i="31"/>
  <c r="F867" i="31"/>
  <c r="P866" i="31"/>
  <c r="M866" i="31"/>
  <c r="L866" i="31"/>
  <c r="I866" i="31"/>
  <c r="H866" i="31"/>
  <c r="G866" i="31"/>
  <c r="F866" i="31"/>
  <c r="P865" i="31"/>
  <c r="M865" i="31"/>
  <c r="L865" i="31"/>
  <c r="I865" i="31"/>
  <c r="H865" i="31"/>
  <c r="G865" i="31"/>
  <c r="F865" i="31"/>
  <c r="P864" i="31"/>
  <c r="M864" i="31"/>
  <c r="L864" i="31"/>
  <c r="I864" i="31"/>
  <c r="H864" i="31"/>
  <c r="G864" i="31"/>
  <c r="F864" i="31"/>
  <c r="P863" i="31"/>
  <c r="M863" i="31"/>
  <c r="L863" i="31"/>
  <c r="I863" i="31"/>
  <c r="H863" i="31"/>
  <c r="G863" i="31"/>
  <c r="F863" i="31"/>
  <c r="P862" i="31"/>
  <c r="M862" i="31"/>
  <c r="L862" i="31"/>
  <c r="I862" i="31"/>
  <c r="H862" i="31"/>
  <c r="G862" i="31"/>
  <c r="F862" i="31"/>
  <c r="P861" i="31"/>
  <c r="M861" i="31"/>
  <c r="L861" i="31"/>
  <c r="I861" i="31"/>
  <c r="H861" i="31"/>
  <c r="G861" i="31"/>
  <c r="F861" i="31"/>
  <c r="P860" i="31"/>
  <c r="M860" i="31"/>
  <c r="L860" i="31"/>
  <c r="I860" i="31"/>
  <c r="H860" i="31"/>
  <c r="G860" i="31"/>
  <c r="F860" i="31"/>
  <c r="F859" i="31"/>
  <c r="F858" i="31"/>
  <c r="F857" i="31"/>
  <c r="P856" i="31"/>
  <c r="M856" i="31"/>
  <c r="L856" i="31"/>
  <c r="I856" i="31"/>
  <c r="H856" i="31"/>
  <c r="G856" i="31"/>
  <c r="F856" i="31"/>
  <c r="F855" i="31"/>
  <c r="F854" i="31"/>
  <c r="F853" i="31"/>
  <c r="F852" i="31"/>
  <c r="F851" i="31"/>
  <c r="F850" i="31"/>
  <c r="F849" i="31"/>
  <c r="F848" i="31"/>
  <c r="F847" i="31"/>
  <c r="P846" i="31"/>
  <c r="M846" i="31"/>
  <c r="L846" i="31"/>
  <c r="I846" i="31"/>
  <c r="H846" i="31"/>
  <c r="G846" i="31"/>
  <c r="F846" i="31"/>
  <c r="F845" i="31"/>
  <c r="F844" i="31"/>
  <c r="F843" i="31"/>
  <c r="F842" i="31"/>
  <c r="F841" i="31"/>
  <c r="F840" i="31"/>
  <c r="F839" i="31"/>
  <c r="F838" i="31"/>
  <c r="F837" i="31"/>
  <c r="P836" i="31"/>
  <c r="M836" i="31"/>
  <c r="L836" i="31"/>
  <c r="I836" i="31"/>
  <c r="H836" i="31"/>
  <c r="G836" i="31"/>
  <c r="F836" i="31"/>
  <c r="F835" i="31"/>
  <c r="F834" i="31"/>
  <c r="F833" i="31"/>
  <c r="F832" i="31"/>
  <c r="F831" i="31"/>
  <c r="F830" i="31"/>
  <c r="F829" i="31"/>
  <c r="F828" i="31"/>
  <c r="F827" i="31"/>
  <c r="P826" i="31"/>
  <c r="M826" i="31"/>
  <c r="L826" i="31"/>
  <c r="I826" i="31"/>
  <c r="H826" i="31"/>
  <c r="G826" i="31"/>
  <c r="F826" i="31"/>
  <c r="F825" i="31"/>
  <c r="F824" i="31"/>
  <c r="F823" i="31"/>
  <c r="F822" i="31"/>
  <c r="F821" i="31"/>
  <c r="F820" i="31"/>
  <c r="F819" i="31"/>
  <c r="F818" i="31"/>
  <c r="F817" i="31"/>
  <c r="P816" i="31"/>
  <c r="M816" i="31"/>
  <c r="L816" i="31"/>
  <c r="I816" i="31"/>
  <c r="H816" i="31"/>
  <c r="G816" i="31"/>
  <c r="F816" i="31"/>
  <c r="F815" i="31"/>
  <c r="F814" i="31"/>
  <c r="F813" i="31"/>
  <c r="F812" i="31"/>
  <c r="F811" i="31"/>
  <c r="F810" i="31"/>
  <c r="F809" i="31"/>
  <c r="F808" i="31"/>
  <c r="F807" i="31"/>
  <c r="P806" i="31"/>
  <c r="M806" i="31"/>
  <c r="L806" i="31"/>
  <c r="I806" i="31"/>
  <c r="H806" i="31"/>
  <c r="G806" i="31"/>
  <c r="F806" i="31"/>
  <c r="F805" i="31"/>
  <c r="F804" i="31"/>
  <c r="F803" i="31"/>
  <c r="F802" i="31"/>
  <c r="F801" i="31"/>
  <c r="F800" i="31"/>
  <c r="F799" i="31"/>
  <c r="F798" i="31"/>
  <c r="F797" i="31"/>
  <c r="P796" i="31"/>
  <c r="M796" i="31"/>
  <c r="L796" i="31"/>
  <c r="I796" i="31"/>
  <c r="H796" i="31"/>
  <c r="G796" i="31"/>
  <c r="F796" i="31"/>
  <c r="F795" i="31"/>
  <c r="F794" i="31"/>
  <c r="F793" i="31"/>
  <c r="F792" i="31"/>
  <c r="F791" i="31"/>
  <c r="F790" i="31"/>
  <c r="F789" i="31"/>
  <c r="F788" i="31"/>
  <c r="F787" i="31"/>
  <c r="P786" i="31"/>
  <c r="M786" i="31"/>
  <c r="L786" i="31"/>
  <c r="I786" i="31"/>
  <c r="H786" i="31"/>
  <c r="G786" i="31"/>
  <c r="F786" i="31"/>
  <c r="F785" i="31"/>
  <c r="F784" i="31"/>
  <c r="F783" i="31"/>
  <c r="F782" i="31"/>
  <c r="F781" i="31"/>
  <c r="F780" i="31"/>
  <c r="F779" i="31"/>
  <c r="F778" i="31"/>
  <c r="F777" i="31"/>
  <c r="P776" i="31"/>
  <c r="M776" i="31"/>
  <c r="L776" i="31"/>
  <c r="I776" i="31"/>
  <c r="H776" i="31"/>
  <c r="G776" i="31"/>
  <c r="F776" i="31"/>
  <c r="F775" i="31"/>
  <c r="F774" i="31"/>
  <c r="P773" i="31"/>
  <c r="M773" i="31"/>
  <c r="L773" i="31"/>
  <c r="I773" i="31"/>
  <c r="H773" i="31"/>
  <c r="G773" i="31"/>
  <c r="F773" i="31"/>
  <c r="F772" i="31"/>
  <c r="F771" i="31"/>
  <c r="F770" i="31"/>
  <c r="P769" i="31"/>
  <c r="M769" i="31"/>
  <c r="L769" i="31"/>
  <c r="I769" i="31"/>
  <c r="H769" i="31"/>
  <c r="G769" i="31"/>
  <c r="F769" i="31"/>
  <c r="P768" i="31"/>
  <c r="M768" i="31"/>
  <c r="L768" i="31"/>
  <c r="I768" i="31"/>
  <c r="H768" i="31"/>
  <c r="G768" i="31"/>
  <c r="F768" i="31"/>
  <c r="P767" i="31"/>
  <c r="M767" i="31"/>
  <c r="L767" i="31"/>
  <c r="I767" i="31"/>
  <c r="H767" i="31"/>
  <c r="G767" i="31"/>
  <c r="F767" i="31"/>
  <c r="P766" i="31"/>
  <c r="M766" i="31"/>
  <c r="L766" i="31"/>
  <c r="I766" i="31"/>
  <c r="H766" i="31"/>
  <c r="G766" i="31"/>
  <c r="F766" i="31"/>
  <c r="P765" i="31"/>
  <c r="M765" i="31"/>
  <c r="L765" i="31"/>
  <c r="I765" i="31"/>
  <c r="H765" i="31"/>
  <c r="G765" i="31"/>
  <c r="F765" i="31"/>
  <c r="P764" i="31"/>
  <c r="M764" i="31"/>
  <c r="L764" i="31"/>
  <c r="I764" i="31"/>
  <c r="H764" i="31"/>
  <c r="G764" i="31"/>
  <c r="F764" i="31"/>
  <c r="P763" i="31"/>
  <c r="M763" i="31"/>
  <c r="L763" i="31"/>
  <c r="I763" i="31"/>
  <c r="H763" i="31"/>
  <c r="G763" i="31"/>
  <c r="F763" i="31"/>
  <c r="P762" i="31"/>
  <c r="M762" i="31"/>
  <c r="L762" i="31"/>
  <c r="I762" i="31"/>
  <c r="H762" i="31"/>
  <c r="G762" i="31"/>
  <c r="F762" i="31"/>
  <c r="P761" i="31"/>
  <c r="M761" i="31"/>
  <c r="L761" i="31"/>
  <c r="I761" i="31"/>
  <c r="H761" i="31"/>
  <c r="G761" i="31"/>
  <c r="F761" i="31"/>
  <c r="P760" i="31"/>
  <c r="M760" i="31"/>
  <c r="L760" i="31"/>
  <c r="I760" i="31"/>
  <c r="H760" i="31"/>
  <c r="G760" i="31"/>
  <c r="F760" i="31"/>
  <c r="F759" i="31"/>
  <c r="F758" i="31"/>
  <c r="F757" i="31"/>
  <c r="P756" i="31"/>
  <c r="M756" i="31"/>
  <c r="L756" i="31"/>
  <c r="I756" i="31"/>
  <c r="H756" i="31"/>
  <c r="G756" i="31"/>
  <c r="F756" i="31"/>
  <c r="F755" i="31"/>
  <c r="F754" i="31"/>
  <c r="F753" i="31"/>
  <c r="F752" i="31"/>
  <c r="F751" i="31"/>
  <c r="F750" i="31"/>
  <c r="F749" i="31"/>
  <c r="F748" i="31"/>
  <c r="F747" i="31"/>
  <c r="P746" i="31"/>
  <c r="M746" i="31"/>
  <c r="L746" i="31"/>
  <c r="I746" i="31"/>
  <c r="H746" i="31"/>
  <c r="G746" i="31"/>
  <c r="F746" i="31"/>
  <c r="F745" i="31"/>
  <c r="F744" i="31"/>
  <c r="F743" i="31"/>
  <c r="F742" i="31"/>
  <c r="F741" i="31"/>
  <c r="F740" i="31"/>
  <c r="P739" i="31"/>
  <c r="M739" i="31"/>
  <c r="L739" i="31"/>
  <c r="I739" i="31"/>
  <c r="H739" i="31"/>
  <c r="G739" i="31"/>
  <c r="F739" i="31"/>
  <c r="P738" i="31"/>
  <c r="M738" i="31"/>
  <c r="L738" i="31"/>
  <c r="I738" i="31"/>
  <c r="H738" i="31"/>
  <c r="G738" i="31"/>
  <c r="F738" i="31"/>
  <c r="P737" i="31"/>
  <c r="M737" i="31"/>
  <c r="L737" i="31"/>
  <c r="I737" i="31"/>
  <c r="H737" i="31"/>
  <c r="G737" i="31"/>
  <c r="F737" i="31"/>
  <c r="P736" i="31"/>
  <c r="M736" i="31"/>
  <c r="L736" i="31"/>
  <c r="I736" i="31"/>
  <c r="H736" i="31"/>
  <c r="G736" i="31"/>
  <c r="F736" i="31"/>
  <c r="P735" i="31"/>
  <c r="M735" i="31"/>
  <c r="L735" i="31"/>
  <c r="I735" i="31"/>
  <c r="H735" i="31"/>
  <c r="G735" i="31"/>
  <c r="F735" i="31"/>
  <c r="P734" i="31"/>
  <c r="M734" i="31"/>
  <c r="L734" i="31"/>
  <c r="I734" i="31"/>
  <c r="H734" i="31"/>
  <c r="G734" i="31"/>
  <c r="F734" i="31"/>
  <c r="P733" i="31"/>
  <c r="M733" i="31"/>
  <c r="L733" i="31"/>
  <c r="I733" i="31"/>
  <c r="H733" i="31"/>
  <c r="G733" i="31"/>
  <c r="F733" i="31"/>
  <c r="P732" i="31"/>
  <c r="M732" i="31"/>
  <c r="L732" i="31"/>
  <c r="I732" i="31"/>
  <c r="H732" i="31"/>
  <c r="G732" i="31"/>
  <c r="F732" i="31"/>
  <c r="P731" i="31"/>
  <c r="M731" i="31"/>
  <c r="L731" i="31"/>
  <c r="I731" i="31"/>
  <c r="H731" i="31"/>
  <c r="G731" i="31"/>
  <c r="F731" i="31"/>
  <c r="P730" i="31"/>
  <c r="M730" i="31"/>
  <c r="L730" i="31"/>
  <c r="I730" i="31"/>
  <c r="H730" i="31"/>
  <c r="G730" i="31"/>
  <c r="F730" i="31"/>
  <c r="F729" i="31"/>
  <c r="F728" i="31"/>
  <c r="F727" i="31"/>
  <c r="P726" i="31"/>
  <c r="M726" i="31"/>
  <c r="L726" i="31"/>
  <c r="I726" i="31"/>
  <c r="H726" i="31"/>
  <c r="G726" i="31"/>
  <c r="F726" i="31"/>
  <c r="F725" i="31"/>
  <c r="F724" i="31"/>
  <c r="F723" i="31"/>
  <c r="F722" i="31"/>
  <c r="F721" i="31"/>
  <c r="F720" i="31"/>
  <c r="F719" i="31"/>
  <c r="F718" i="31"/>
  <c r="F717" i="31"/>
  <c r="P716" i="31"/>
  <c r="M716" i="31"/>
  <c r="L716" i="31"/>
  <c r="I716" i="31"/>
  <c r="H716" i="31"/>
  <c r="G716" i="31"/>
  <c r="F716" i="31"/>
  <c r="F715" i="31"/>
  <c r="F714" i="31"/>
  <c r="F713" i="31"/>
  <c r="F712" i="31"/>
  <c r="F711" i="31"/>
  <c r="F710" i="31"/>
  <c r="F709" i="31"/>
  <c r="F708" i="31"/>
  <c r="F707" i="31"/>
  <c r="P706" i="31"/>
  <c r="M706" i="31"/>
  <c r="L706" i="31"/>
  <c r="I706" i="31"/>
  <c r="H706" i="31"/>
  <c r="G706" i="31"/>
  <c r="F706" i="31"/>
  <c r="F705" i="31"/>
  <c r="F704" i="31"/>
  <c r="F703" i="31"/>
  <c r="F702" i="31"/>
  <c r="F701" i="31"/>
  <c r="F700" i="31"/>
  <c r="P699" i="31"/>
  <c r="M699" i="31"/>
  <c r="L699" i="31"/>
  <c r="I699" i="31"/>
  <c r="H699" i="31"/>
  <c r="G699" i="31"/>
  <c r="F699" i="31"/>
  <c r="P698" i="31"/>
  <c r="M698" i="31"/>
  <c r="L698" i="31"/>
  <c r="I698" i="31"/>
  <c r="H698" i="31"/>
  <c r="G698" i="31"/>
  <c r="F698" i="31"/>
  <c r="P697" i="31"/>
  <c r="M697" i="31"/>
  <c r="L697" i="31"/>
  <c r="I697" i="31"/>
  <c r="H697" i="31"/>
  <c r="G697" i="31"/>
  <c r="F697" i="31"/>
  <c r="P696" i="31"/>
  <c r="M696" i="31"/>
  <c r="L696" i="31"/>
  <c r="I696" i="31"/>
  <c r="H696" i="31"/>
  <c r="G696" i="31"/>
  <c r="F696" i="31"/>
  <c r="P695" i="31"/>
  <c r="M695" i="31"/>
  <c r="L695" i="31"/>
  <c r="I695" i="31"/>
  <c r="H695" i="31"/>
  <c r="G695" i="31"/>
  <c r="F695" i="31"/>
  <c r="P694" i="31"/>
  <c r="M694" i="31"/>
  <c r="L694" i="31"/>
  <c r="I694" i="31"/>
  <c r="H694" i="31"/>
  <c r="G694" i="31"/>
  <c r="F694" i="31"/>
  <c r="P693" i="31"/>
  <c r="M693" i="31"/>
  <c r="L693" i="31"/>
  <c r="I693" i="31"/>
  <c r="H693" i="31"/>
  <c r="G693" i="31"/>
  <c r="F693" i="31"/>
  <c r="P692" i="31"/>
  <c r="M692" i="31"/>
  <c r="L692" i="31"/>
  <c r="I692" i="31"/>
  <c r="H692" i="31"/>
  <c r="G692" i="31"/>
  <c r="F692" i="31"/>
  <c r="P691" i="31"/>
  <c r="M691" i="31"/>
  <c r="L691" i="31"/>
  <c r="I691" i="31"/>
  <c r="H691" i="31"/>
  <c r="G691" i="31"/>
  <c r="F691" i="31"/>
  <c r="P690" i="31"/>
  <c r="M690" i="31"/>
  <c r="L690" i="31"/>
  <c r="I690" i="31"/>
  <c r="H690" i="31"/>
  <c r="G690" i="31"/>
  <c r="F690" i="31"/>
  <c r="P689" i="31"/>
  <c r="M689" i="31"/>
  <c r="L689" i="31"/>
  <c r="I689" i="31"/>
  <c r="H689" i="31"/>
  <c r="G689" i="31"/>
  <c r="F689" i="31"/>
  <c r="P688" i="31"/>
  <c r="M688" i="31"/>
  <c r="L688" i="31"/>
  <c r="I688" i="31"/>
  <c r="H688" i="31"/>
  <c r="G688" i="31"/>
  <c r="F688" i="31"/>
  <c r="P687" i="31"/>
  <c r="M687" i="31"/>
  <c r="L687" i="31"/>
  <c r="I687" i="31"/>
  <c r="H687" i="31"/>
  <c r="G687" i="31"/>
  <c r="F687" i="31"/>
  <c r="P686" i="31"/>
  <c r="M686" i="31"/>
  <c r="L686" i="31"/>
  <c r="I686" i="31"/>
  <c r="H686" i="31"/>
  <c r="G686" i="31"/>
  <c r="F686" i="31"/>
  <c r="P685" i="31"/>
  <c r="M685" i="31"/>
  <c r="L685" i="31"/>
  <c r="I685" i="31"/>
  <c r="H685" i="31"/>
  <c r="G685" i="31"/>
  <c r="F685" i="31"/>
  <c r="P684" i="31"/>
  <c r="M684" i="31"/>
  <c r="L684" i="31"/>
  <c r="I684" i="31"/>
  <c r="H684" i="31"/>
  <c r="G684" i="31"/>
  <c r="F684" i="31"/>
  <c r="P683" i="31"/>
  <c r="M683" i="31"/>
  <c r="L683" i="31"/>
  <c r="I683" i="31"/>
  <c r="H683" i="31"/>
  <c r="G683" i="31"/>
  <c r="F683" i="31"/>
  <c r="P682" i="31"/>
  <c r="M682" i="31"/>
  <c r="L682" i="31"/>
  <c r="I682" i="31"/>
  <c r="H682" i="31"/>
  <c r="G682" i="31"/>
  <c r="F682" i="31"/>
  <c r="P681" i="31"/>
  <c r="M681" i="31"/>
  <c r="L681" i="31"/>
  <c r="I681" i="31"/>
  <c r="H681" i="31"/>
  <c r="G681" i="31"/>
  <c r="F681" i="31"/>
  <c r="P680" i="31"/>
  <c r="M680" i="31"/>
  <c r="L680" i="31"/>
  <c r="I680" i="31"/>
  <c r="H680" i="31"/>
  <c r="G680" i="31"/>
  <c r="F680" i="31"/>
  <c r="P679" i="31"/>
  <c r="M679" i="31"/>
  <c r="L679" i="31"/>
  <c r="I679" i="31"/>
  <c r="H679" i="31"/>
  <c r="G679" i="31"/>
  <c r="F679" i="31"/>
  <c r="P678" i="31"/>
  <c r="M678" i="31"/>
  <c r="L678" i="31"/>
  <c r="I678" i="31"/>
  <c r="H678" i="31"/>
  <c r="G678" i="31"/>
  <c r="F678" i="31"/>
  <c r="P677" i="31"/>
  <c r="M677" i="31"/>
  <c r="L677" i="31"/>
  <c r="I677" i="31"/>
  <c r="H677" i="31"/>
  <c r="G677" i="31"/>
  <c r="F677" i="31"/>
  <c r="P676" i="31"/>
  <c r="M676" i="31"/>
  <c r="L676" i="31"/>
  <c r="I676" i="31"/>
  <c r="H676" i="31"/>
  <c r="G676" i="31"/>
  <c r="F676" i="31"/>
  <c r="P675" i="31"/>
  <c r="M675" i="31"/>
  <c r="L675" i="31"/>
  <c r="I675" i="31"/>
  <c r="H675" i="31"/>
  <c r="G675" i="31"/>
  <c r="F675" i="31"/>
  <c r="P674" i="31"/>
  <c r="M674" i="31"/>
  <c r="L674" i="31"/>
  <c r="I674" i="31"/>
  <c r="H674" i="31"/>
  <c r="G674" i="31"/>
  <c r="F674" i="31"/>
  <c r="P673" i="31"/>
  <c r="M673" i="31"/>
  <c r="L673" i="31"/>
  <c r="I673" i="31"/>
  <c r="H673" i="31"/>
  <c r="G673" i="31"/>
  <c r="F673" i="31"/>
  <c r="P672" i="31"/>
  <c r="M672" i="31"/>
  <c r="L672" i="31"/>
  <c r="I672" i="31"/>
  <c r="H672" i="31"/>
  <c r="G672" i="31"/>
  <c r="F672" i="31"/>
  <c r="P671" i="31"/>
  <c r="M671" i="31"/>
  <c r="L671" i="31"/>
  <c r="I671" i="31"/>
  <c r="H671" i="31"/>
  <c r="G671" i="31"/>
  <c r="F671" i="31"/>
  <c r="P670" i="31"/>
  <c r="M670" i="31"/>
  <c r="L670" i="31"/>
  <c r="I670" i="31"/>
  <c r="H670" i="31"/>
  <c r="G670" i="31"/>
  <c r="F670" i="31"/>
  <c r="P669" i="31"/>
  <c r="M669" i="31"/>
  <c r="L669" i="31"/>
  <c r="I669" i="31"/>
  <c r="H669" i="31"/>
  <c r="G669" i="31"/>
  <c r="F669" i="31"/>
  <c r="P668" i="31"/>
  <c r="M668" i="31"/>
  <c r="L668" i="31"/>
  <c r="I668" i="31"/>
  <c r="H668" i="31"/>
  <c r="G668" i="31"/>
  <c r="F668" i="31"/>
  <c r="P667" i="31"/>
  <c r="M667" i="31"/>
  <c r="L667" i="31"/>
  <c r="I667" i="31"/>
  <c r="H667" i="31"/>
  <c r="G667" i="31"/>
  <c r="F667" i="31"/>
  <c r="P666" i="31"/>
  <c r="M666" i="31"/>
  <c r="L666" i="31"/>
  <c r="I666" i="31"/>
  <c r="H666" i="31"/>
  <c r="G666" i="31"/>
  <c r="F666" i="31"/>
  <c r="P665" i="31"/>
  <c r="M665" i="31"/>
  <c r="L665" i="31"/>
  <c r="I665" i="31"/>
  <c r="H665" i="31"/>
  <c r="G665" i="31"/>
  <c r="F665" i="31"/>
  <c r="P664" i="31"/>
  <c r="M664" i="31"/>
  <c r="L664" i="31"/>
  <c r="I664" i="31"/>
  <c r="H664" i="31"/>
  <c r="G664" i="31"/>
  <c r="F664" i="31"/>
  <c r="P663" i="31"/>
  <c r="M663" i="31"/>
  <c r="L663" i="31"/>
  <c r="I663" i="31"/>
  <c r="H663" i="31"/>
  <c r="G663" i="31"/>
  <c r="F663" i="31"/>
  <c r="P662" i="31"/>
  <c r="M662" i="31"/>
  <c r="L662" i="31"/>
  <c r="I662" i="31"/>
  <c r="H662" i="31"/>
  <c r="G662" i="31"/>
  <c r="F662" i="31"/>
  <c r="P661" i="31"/>
  <c r="M661" i="31"/>
  <c r="L661" i="31"/>
  <c r="I661" i="31"/>
  <c r="H661" i="31"/>
  <c r="G661" i="31"/>
  <c r="F661" i="31"/>
  <c r="P660" i="31"/>
  <c r="M660" i="31"/>
  <c r="L660" i="31"/>
  <c r="I660" i="31"/>
  <c r="H660" i="31"/>
  <c r="G660" i="31"/>
  <c r="F660" i="31"/>
  <c r="P659" i="31"/>
  <c r="M659" i="31"/>
  <c r="L659" i="31"/>
  <c r="I659" i="31"/>
  <c r="H659" i="31"/>
  <c r="G659" i="31"/>
  <c r="F659" i="31"/>
  <c r="P658" i="31"/>
  <c r="M658" i="31"/>
  <c r="L658" i="31"/>
  <c r="I658" i="31"/>
  <c r="H658" i="31"/>
  <c r="G658" i="31"/>
  <c r="F658" i="31"/>
  <c r="P657" i="31"/>
  <c r="M657" i="31"/>
  <c r="L657" i="31"/>
  <c r="I657" i="31"/>
  <c r="H657" i="31"/>
  <c r="G657" i="31"/>
  <c r="F657" i="31"/>
  <c r="P656" i="31"/>
  <c r="M656" i="31"/>
  <c r="L656" i="31"/>
  <c r="I656" i="31"/>
  <c r="H656" i="31"/>
  <c r="G656" i="31"/>
  <c r="F656" i="31"/>
  <c r="P655" i="31"/>
  <c r="M655" i="31"/>
  <c r="L655" i="31"/>
  <c r="I655" i="31"/>
  <c r="H655" i="31"/>
  <c r="G655" i="31"/>
  <c r="F655" i="31"/>
  <c r="P654" i="31"/>
  <c r="M654" i="31"/>
  <c r="L654" i="31"/>
  <c r="I654" i="31"/>
  <c r="H654" i="31"/>
  <c r="G654" i="31"/>
  <c r="F654" i="31"/>
  <c r="P653" i="31"/>
  <c r="M653" i="31"/>
  <c r="L653" i="31"/>
  <c r="I653" i="31"/>
  <c r="H653" i="31"/>
  <c r="G653" i="31"/>
  <c r="F653" i="31"/>
  <c r="P652" i="31"/>
  <c r="M652" i="31"/>
  <c r="L652" i="31"/>
  <c r="I652" i="31"/>
  <c r="H652" i="31"/>
  <c r="G652" i="31"/>
  <c r="F652" i="31"/>
  <c r="P651" i="31"/>
  <c r="M651" i="31"/>
  <c r="L651" i="31"/>
  <c r="I651" i="31"/>
  <c r="H651" i="31"/>
  <c r="G651" i="31"/>
  <c r="F651" i="31"/>
  <c r="P650" i="31"/>
  <c r="M650" i="31"/>
  <c r="L650" i="31"/>
  <c r="I650" i="31"/>
  <c r="H650" i="31"/>
  <c r="G650" i="31"/>
  <c r="F650" i="31"/>
  <c r="P649" i="31"/>
  <c r="M649" i="31"/>
  <c r="L649" i="31"/>
  <c r="I649" i="31"/>
  <c r="H649" i="31"/>
  <c r="G649" i="31"/>
  <c r="F649" i="31"/>
  <c r="P648" i="31"/>
  <c r="M648" i="31"/>
  <c r="L648" i="31"/>
  <c r="I648" i="31"/>
  <c r="H648" i="31"/>
  <c r="G648" i="31"/>
  <c r="F648" i="31"/>
  <c r="P647" i="31"/>
  <c r="M647" i="31"/>
  <c r="L647" i="31"/>
  <c r="I647" i="31"/>
  <c r="H647" i="31"/>
  <c r="G647" i="31"/>
  <c r="F647" i="31"/>
  <c r="P646" i="31"/>
  <c r="M646" i="31"/>
  <c r="L646" i="31"/>
  <c r="I646" i="31"/>
  <c r="H646" i="31"/>
  <c r="G646" i="31"/>
  <c r="F646" i="31"/>
  <c r="P645" i="31"/>
  <c r="M645" i="31"/>
  <c r="L645" i="31"/>
  <c r="I645" i="31"/>
  <c r="H645" i="31"/>
  <c r="G645" i="31"/>
  <c r="F645" i="31"/>
  <c r="P644" i="31"/>
  <c r="M644" i="31"/>
  <c r="L644" i="31"/>
  <c r="I644" i="31"/>
  <c r="H644" i="31"/>
  <c r="G644" i="31"/>
  <c r="F644" i="31"/>
  <c r="P643" i="31"/>
  <c r="M643" i="31"/>
  <c r="L643" i="31"/>
  <c r="I643" i="31"/>
  <c r="H643" i="31"/>
  <c r="G643" i="31"/>
  <c r="F643" i="31"/>
  <c r="P642" i="31"/>
  <c r="M642" i="31"/>
  <c r="L642" i="31"/>
  <c r="I642" i="31"/>
  <c r="H642" i="31"/>
  <c r="G642" i="31"/>
  <c r="F642" i="31"/>
  <c r="P641" i="31"/>
  <c r="M641" i="31"/>
  <c r="L641" i="31"/>
  <c r="I641" i="31"/>
  <c r="H641" i="31"/>
  <c r="G641" i="31"/>
  <c r="F641" i="31"/>
  <c r="P640" i="31"/>
  <c r="M640" i="31"/>
  <c r="L640" i="31"/>
  <c r="I640" i="31"/>
  <c r="H640" i="31"/>
  <c r="G640" i="31"/>
  <c r="F640" i="31"/>
  <c r="P639" i="31"/>
  <c r="M639" i="31"/>
  <c r="L639" i="31"/>
  <c r="I639" i="31"/>
  <c r="H639" i="31"/>
  <c r="G639" i="31"/>
  <c r="F639" i="31"/>
  <c r="P638" i="31"/>
  <c r="M638" i="31"/>
  <c r="L638" i="31"/>
  <c r="I638" i="31"/>
  <c r="H638" i="31"/>
  <c r="G638" i="31"/>
  <c r="F638" i="31"/>
  <c r="P637" i="31"/>
  <c r="M637" i="31"/>
  <c r="L637" i="31"/>
  <c r="I637" i="31"/>
  <c r="H637" i="31"/>
  <c r="G637" i="31"/>
  <c r="F637" i="31"/>
  <c r="P636" i="31"/>
  <c r="M636" i="31"/>
  <c r="L636" i="31"/>
  <c r="I636" i="31"/>
  <c r="H636" i="31"/>
  <c r="G636" i="31"/>
  <c r="F636" i="31"/>
  <c r="P635" i="31"/>
  <c r="M635" i="31"/>
  <c r="L635" i="31"/>
  <c r="I635" i="31"/>
  <c r="H635" i="31"/>
  <c r="G635" i="31"/>
  <c r="F635" i="31"/>
  <c r="P634" i="31"/>
  <c r="M634" i="31"/>
  <c r="L634" i="31"/>
  <c r="I634" i="31"/>
  <c r="H634" i="31"/>
  <c r="G634" i="31"/>
  <c r="F634" i="31"/>
  <c r="P633" i="31"/>
  <c r="M633" i="31"/>
  <c r="L633" i="31"/>
  <c r="I633" i="31"/>
  <c r="H633" i="31"/>
  <c r="G633" i="31"/>
  <c r="F633" i="31"/>
  <c r="P632" i="31"/>
  <c r="M632" i="31"/>
  <c r="L632" i="31"/>
  <c r="I632" i="31"/>
  <c r="H632" i="31"/>
  <c r="G632" i="31"/>
  <c r="F632" i="31"/>
  <c r="P631" i="31"/>
  <c r="M631" i="31"/>
  <c r="L631" i="31"/>
  <c r="I631" i="31"/>
  <c r="H631" i="31"/>
  <c r="G631" i="31"/>
  <c r="F631" i="31"/>
  <c r="P630" i="31"/>
  <c r="M630" i="31"/>
  <c r="L630" i="31"/>
  <c r="I630" i="31"/>
  <c r="H630" i="31"/>
  <c r="G630" i="31"/>
  <c r="F630" i="31"/>
  <c r="P629" i="31"/>
  <c r="M629" i="31"/>
  <c r="L629" i="31"/>
  <c r="I629" i="31"/>
  <c r="H629" i="31"/>
  <c r="G629" i="31"/>
  <c r="F629" i="31"/>
  <c r="P628" i="31"/>
  <c r="M628" i="31"/>
  <c r="L628" i="31"/>
  <c r="I628" i="31"/>
  <c r="H628" i="31"/>
  <c r="G628" i="31"/>
  <c r="F628" i="31"/>
  <c r="P627" i="31"/>
  <c r="M627" i="31"/>
  <c r="L627" i="31"/>
  <c r="I627" i="31"/>
  <c r="H627" i="31"/>
  <c r="G627" i="31"/>
  <c r="F627" i="31"/>
  <c r="P626" i="31"/>
  <c r="M626" i="31"/>
  <c r="L626" i="31"/>
  <c r="I626" i="31"/>
  <c r="H626" i="31"/>
  <c r="G626" i="31"/>
  <c r="F626" i="31"/>
  <c r="P625" i="31"/>
  <c r="M625" i="31"/>
  <c r="L625" i="31"/>
  <c r="I625" i="31"/>
  <c r="H625" i="31"/>
  <c r="G625" i="31"/>
  <c r="F625" i="31"/>
  <c r="P624" i="31"/>
  <c r="M624" i="31"/>
  <c r="L624" i="31"/>
  <c r="I624" i="31"/>
  <c r="H624" i="31"/>
  <c r="G624" i="31"/>
  <c r="F624" i="31"/>
  <c r="P623" i="31"/>
  <c r="M623" i="31"/>
  <c r="L623" i="31"/>
  <c r="I623" i="31"/>
  <c r="H623" i="31"/>
  <c r="G623" i="31"/>
  <c r="F623" i="31"/>
  <c r="P622" i="31"/>
  <c r="M622" i="31"/>
  <c r="L622" i="31"/>
  <c r="I622" i="31"/>
  <c r="H622" i="31"/>
  <c r="G622" i="31"/>
  <c r="F622" i="31"/>
  <c r="P621" i="31"/>
  <c r="M621" i="31"/>
  <c r="L621" i="31"/>
  <c r="I621" i="31"/>
  <c r="H621" i="31"/>
  <c r="G621" i="31"/>
  <c r="F621" i="31"/>
  <c r="P620" i="31"/>
  <c r="M620" i="31"/>
  <c r="L620" i="31"/>
  <c r="I620" i="31"/>
  <c r="H620" i="31"/>
  <c r="G620" i="31"/>
  <c r="F620" i="31"/>
  <c r="P619" i="31"/>
  <c r="M619" i="31"/>
  <c r="L619" i="31"/>
  <c r="I619" i="31"/>
  <c r="H619" i="31"/>
  <c r="G619" i="31"/>
  <c r="F619" i="31"/>
  <c r="P618" i="31"/>
  <c r="M618" i="31"/>
  <c r="L618" i="31"/>
  <c r="I618" i="31"/>
  <c r="H618" i="31"/>
  <c r="G618" i="31"/>
  <c r="F618" i="31"/>
  <c r="P617" i="31"/>
  <c r="M617" i="31"/>
  <c r="L617" i="31"/>
  <c r="I617" i="31"/>
  <c r="H617" i="31"/>
  <c r="G617" i="31"/>
  <c r="F617" i="31"/>
  <c r="P616" i="31"/>
  <c r="M616" i="31"/>
  <c r="L616" i="31"/>
  <c r="I616" i="31"/>
  <c r="H616" i="31"/>
  <c r="G616" i="31"/>
  <c r="F616" i="31"/>
  <c r="P615" i="31"/>
  <c r="M615" i="31"/>
  <c r="L615" i="31"/>
  <c r="I615" i="31"/>
  <c r="H615" i="31"/>
  <c r="G615" i="31"/>
  <c r="F615" i="31"/>
  <c r="P614" i="31"/>
  <c r="M614" i="31"/>
  <c r="L614" i="31"/>
  <c r="I614" i="31"/>
  <c r="H614" i="31"/>
  <c r="G614" i="31"/>
  <c r="F614" i="31"/>
  <c r="P613" i="31"/>
  <c r="M613" i="31"/>
  <c r="L613" i="31"/>
  <c r="I613" i="31"/>
  <c r="H613" i="31"/>
  <c r="G613" i="31"/>
  <c r="F613" i="31"/>
  <c r="P612" i="31"/>
  <c r="M612" i="31"/>
  <c r="L612" i="31"/>
  <c r="I612" i="31"/>
  <c r="H612" i="31"/>
  <c r="G612" i="31"/>
  <c r="F612" i="31"/>
  <c r="P611" i="31"/>
  <c r="M611" i="31"/>
  <c r="L611" i="31"/>
  <c r="I611" i="31"/>
  <c r="H611" i="31"/>
  <c r="G611" i="31"/>
  <c r="F611" i="31"/>
  <c r="P610" i="31"/>
  <c r="M610" i="31"/>
  <c r="L610" i="31"/>
  <c r="I610" i="31"/>
  <c r="H610" i="31"/>
  <c r="G610" i="31"/>
  <c r="F610" i="31"/>
  <c r="P609" i="31"/>
  <c r="M609" i="31"/>
  <c r="L609" i="31"/>
  <c r="I609" i="31"/>
  <c r="H609" i="31"/>
  <c r="G609" i="31"/>
  <c r="F609" i="31"/>
  <c r="P608" i="31"/>
  <c r="M608" i="31"/>
  <c r="L608" i="31"/>
  <c r="I608" i="31"/>
  <c r="H608" i="31"/>
  <c r="G608" i="31"/>
  <c r="F608" i="31"/>
  <c r="P607" i="31"/>
  <c r="M607" i="31"/>
  <c r="L607" i="31"/>
  <c r="I607" i="31"/>
  <c r="H607" i="31"/>
  <c r="G607" i="31"/>
  <c r="F607" i="31"/>
  <c r="P606" i="31"/>
  <c r="M606" i="31"/>
  <c r="L606" i="31"/>
  <c r="I606" i="31"/>
  <c r="H606" i="31"/>
  <c r="G606" i="31"/>
  <c r="F606" i="31"/>
  <c r="P605" i="31"/>
  <c r="M605" i="31"/>
  <c r="L605" i="31"/>
  <c r="I605" i="31"/>
  <c r="H605" i="31"/>
  <c r="G605" i="31"/>
  <c r="F605" i="31"/>
  <c r="P604" i="31"/>
  <c r="M604" i="31"/>
  <c r="L604" i="31"/>
  <c r="I604" i="31"/>
  <c r="H604" i="31"/>
  <c r="G604" i="31"/>
  <c r="F604" i="31"/>
  <c r="P603" i="31"/>
  <c r="M603" i="31"/>
  <c r="L603" i="31"/>
  <c r="I603" i="31"/>
  <c r="H603" i="31"/>
  <c r="G603" i="31"/>
  <c r="F603" i="31"/>
  <c r="P602" i="31"/>
  <c r="M602" i="31"/>
  <c r="L602" i="31"/>
  <c r="I602" i="31"/>
  <c r="H602" i="31"/>
  <c r="G602" i="31"/>
  <c r="F602" i="31"/>
  <c r="P601" i="31"/>
  <c r="M601" i="31"/>
  <c r="L601" i="31"/>
  <c r="I601" i="31"/>
  <c r="H601" i="31"/>
  <c r="G601" i="31"/>
  <c r="F601" i="31"/>
  <c r="P600" i="31"/>
  <c r="M600" i="31"/>
  <c r="L600" i="31"/>
  <c r="I600" i="31"/>
  <c r="H600" i="31"/>
  <c r="G600" i="31"/>
  <c r="F600" i="31"/>
  <c r="F599" i="31"/>
  <c r="F598" i="31"/>
  <c r="F597" i="31"/>
  <c r="P596" i="31"/>
  <c r="M596" i="31"/>
  <c r="L596" i="31"/>
  <c r="I596" i="31"/>
  <c r="H596" i="31"/>
  <c r="G596" i="31"/>
  <c r="F596" i="31"/>
  <c r="F595" i="31"/>
  <c r="F594" i="31"/>
  <c r="F593" i="31"/>
  <c r="F592" i="31"/>
  <c r="F591" i="31"/>
  <c r="F590" i="31"/>
  <c r="F589" i="31"/>
  <c r="F588" i="31"/>
  <c r="F587" i="31"/>
  <c r="P586" i="31"/>
  <c r="M586" i="31"/>
  <c r="L586" i="31"/>
  <c r="I586" i="31"/>
  <c r="H586" i="31"/>
  <c r="G586" i="31"/>
  <c r="F586" i="31"/>
  <c r="F585" i="31"/>
  <c r="F584" i="31"/>
  <c r="F583" i="31"/>
  <c r="F582" i="31"/>
  <c r="F581" i="31"/>
  <c r="F580" i="31"/>
  <c r="F579" i="31"/>
  <c r="F578" i="31"/>
  <c r="F577" i="31"/>
  <c r="P576" i="31"/>
  <c r="M576" i="31"/>
  <c r="L576" i="31"/>
  <c r="I576" i="31"/>
  <c r="H576" i="31"/>
  <c r="G576" i="31"/>
  <c r="F576" i="31"/>
  <c r="F575" i="31"/>
  <c r="F574" i="31"/>
  <c r="P573" i="31"/>
  <c r="M573" i="31"/>
  <c r="L573" i="31"/>
  <c r="I573" i="31"/>
  <c r="H573" i="31"/>
  <c r="G573" i="31"/>
  <c r="F573" i="31"/>
  <c r="F572" i="31"/>
  <c r="F571" i="31"/>
  <c r="F570" i="31"/>
  <c r="P569" i="31"/>
  <c r="M569" i="31"/>
  <c r="L569" i="31"/>
  <c r="I569" i="31"/>
  <c r="H569" i="31"/>
  <c r="G569" i="31"/>
  <c r="F569" i="31"/>
  <c r="P568" i="31"/>
  <c r="M568" i="31"/>
  <c r="L568" i="31"/>
  <c r="I568" i="31"/>
  <c r="H568" i="31"/>
  <c r="G568" i="31"/>
  <c r="F568" i="31"/>
  <c r="P567" i="31"/>
  <c r="M567" i="31"/>
  <c r="L567" i="31"/>
  <c r="I567" i="31"/>
  <c r="H567" i="31"/>
  <c r="G567" i="31"/>
  <c r="F567" i="31"/>
  <c r="P566" i="31"/>
  <c r="M566" i="31"/>
  <c r="L566" i="31"/>
  <c r="I566" i="31"/>
  <c r="H566" i="31"/>
  <c r="G566" i="31"/>
  <c r="F566" i="31"/>
  <c r="P565" i="31"/>
  <c r="M565" i="31"/>
  <c r="L565" i="31"/>
  <c r="I565" i="31"/>
  <c r="H565" i="31"/>
  <c r="G565" i="31"/>
  <c r="F565" i="31"/>
  <c r="P564" i="31"/>
  <c r="M564" i="31"/>
  <c r="L564" i="31"/>
  <c r="I564" i="31"/>
  <c r="H564" i="31"/>
  <c r="G564" i="31"/>
  <c r="F564" i="31"/>
  <c r="P563" i="31"/>
  <c r="M563" i="31"/>
  <c r="L563" i="31"/>
  <c r="I563" i="31"/>
  <c r="H563" i="31"/>
  <c r="G563" i="31"/>
  <c r="F563" i="31"/>
  <c r="P562" i="31"/>
  <c r="M562" i="31"/>
  <c r="L562" i="31"/>
  <c r="I562" i="31"/>
  <c r="H562" i="31"/>
  <c r="G562" i="31"/>
  <c r="F562" i="31"/>
  <c r="P561" i="31"/>
  <c r="M561" i="31"/>
  <c r="L561" i="31"/>
  <c r="I561" i="31"/>
  <c r="H561" i="31"/>
  <c r="G561" i="31"/>
  <c r="F561" i="31"/>
  <c r="P560" i="31"/>
  <c r="M560" i="31"/>
  <c r="L560" i="31"/>
  <c r="I560" i="31"/>
  <c r="H560" i="31"/>
  <c r="G560" i="31"/>
  <c r="F560" i="31"/>
  <c r="F559" i="31"/>
  <c r="F558" i="31"/>
  <c r="F557" i="31"/>
  <c r="P556" i="31"/>
  <c r="M556" i="31"/>
  <c r="L556" i="31"/>
  <c r="I556" i="31"/>
  <c r="H556" i="31"/>
  <c r="G556" i="31"/>
  <c r="F556" i="31"/>
  <c r="F555" i="31"/>
  <c r="F554" i="31"/>
  <c r="F553" i="31"/>
  <c r="F552" i="31"/>
  <c r="F551" i="31"/>
  <c r="F550" i="31"/>
  <c r="F549" i="31"/>
  <c r="F548" i="31"/>
  <c r="F547" i="31"/>
  <c r="P546" i="31"/>
  <c r="M546" i="31"/>
  <c r="L546" i="31"/>
  <c r="I546" i="31"/>
  <c r="H546" i="31"/>
  <c r="G546" i="31"/>
  <c r="F546" i="31"/>
  <c r="F545" i="31"/>
  <c r="F544" i="31"/>
  <c r="F543" i="31"/>
  <c r="F542" i="31"/>
  <c r="F541" i="31"/>
  <c r="F540" i="31"/>
  <c r="F539" i="31"/>
  <c r="F538" i="31"/>
  <c r="F537" i="31"/>
  <c r="P536" i="31"/>
  <c r="M536" i="31"/>
  <c r="L536" i="31"/>
  <c r="I536" i="31"/>
  <c r="H536" i="31"/>
  <c r="G536" i="31"/>
  <c r="F536" i="31"/>
  <c r="F535" i="31"/>
  <c r="F534" i="31"/>
  <c r="F533" i="31"/>
  <c r="F532" i="31"/>
  <c r="F531" i="31"/>
  <c r="F530" i="31"/>
  <c r="F529" i="31"/>
  <c r="F528" i="31"/>
  <c r="F527" i="31"/>
  <c r="P526" i="31"/>
  <c r="M526" i="31"/>
  <c r="L526" i="31"/>
  <c r="I526" i="31"/>
  <c r="H526" i="31"/>
  <c r="G526" i="31"/>
  <c r="F526" i="31"/>
  <c r="F525" i="31"/>
  <c r="F524" i="31"/>
  <c r="F523" i="31"/>
  <c r="F522" i="31"/>
  <c r="F521" i="31"/>
  <c r="F520" i="31"/>
  <c r="F519" i="31"/>
  <c r="F518" i="31"/>
  <c r="F517" i="31"/>
  <c r="P516" i="31"/>
  <c r="M516" i="31"/>
  <c r="L516" i="31"/>
  <c r="I516" i="31"/>
  <c r="H516" i="31"/>
  <c r="G516" i="31"/>
  <c r="F516" i="31"/>
  <c r="F515" i="31"/>
  <c r="F514" i="31"/>
  <c r="F513" i="31"/>
  <c r="F512" i="31"/>
  <c r="F511" i="31"/>
  <c r="F510" i="31"/>
  <c r="F509" i="31"/>
  <c r="F508" i="31"/>
  <c r="F507" i="31"/>
  <c r="P506" i="31"/>
  <c r="M506" i="31"/>
  <c r="L506" i="31"/>
  <c r="I506" i="31"/>
  <c r="H506" i="31"/>
  <c r="G506" i="31"/>
  <c r="F506" i="31"/>
  <c r="F505" i="31"/>
  <c r="F504" i="31"/>
  <c r="F503" i="31"/>
  <c r="F502" i="31"/>
  <c r="F501" i="31"/>
  <c r="F500" i="31"/>
  <c r="F499" i="31"/>
  <c r="F498" i="31"/>
  <c r="F497" i="31"/>
  <c r="P496" i="31"/>
  <c r="M496" i="31"/>
  <c r="L496" i="31"/>
  <c r="I496" i="31"/>
  <c r="H496" i="31"/>
  <c r="G496" i="31"/>
  <c r="F496" i="31"/>
  <c r="F495" i="31"/>
  <c r="F494" i="31"/>
  <c r="F493" i="31"/>
  <c r="F492" i="31"/>
  <c r="F491" i="31"/>
  <c r="F490" i="31"/>
  <c r="F489" i="31"/>
  <c r="F488" i="31"/>
  <c r="F487" i="31"/>
  <c r="P486" i="31"/>
  <c r="M486" i="31"/>
  <c r="L486" i="31"/>
  <c r="I486" i="31"/>
  <c r="H486" i="31"/>
  <c r="G486" i="31"/>
  <c r="F486" i="31"/>
  <c r="F485" i="31"/>
  <c r="F484" i="31"/>
  <c r="F483" i="31"/>
  <c r="F482" i="31"/>
  <c r="F481" i="31"/>
  <c r="F480" i="31"/>
  <c r="F479" i="31"/>
  <c r="F478" i="31"/>
  <c r="F477" i="31"/>
  <c r="P476" i="31"/>
  <c r="M476" i="31"/>
  <c r="L476" i="31"/>
  <c r="I476" i="31"/>
  <c r="H476" i="31"/>
  <c r="G476" i="31"/>
  <c r="F476" i="31"/>
  <c r="F475" i="31"/>
  <c r="F474" i="31"/>
  <c r="P473" i="31"/>
  <c r="M473" i="31"/>
  <c r="L473" i="31"/>
  <c r="I473" i="31"/>
  <c r="H473" i="31"/>
  <c r="G473" i="31"/>
  <c r="F473" i="31"/>
  <c r="F472" i="31"/>
  <c r="F471" i="31"/>
  <c r="F470" i="31"/>
  <c r="P469" i="31"/>
  <c r="M469" i="31"/>
  <c r="L469" i="31"/>
  <c r="I469" i="31"/>
  <c r="H469" i="31"/>
  <c r="G469" i="31"/>
  <c r="F469" i="31"/>
  <c r="P468" i="31"/>
  <c r="M468" i="31"/>
  <c r="L468" i="31"/>
  <c r="I468" i="31"/>
  <c r="H468" i="31"/>
  <c r="G468" i="31"/>
  <c r="F468" i="31"/>
  <c r="P467" i="31"/>
  <c r="M467" i="31"/>
  <c r="L467" i="31"/>
  <c r="I467" i="31"/>
  <c r="H467" i="31"/>
  <c r="G467" i="31"/>
  <c r="F467" i="31"/>
  <c r="P466" i="31"/>
  <c r="M466" i="31"/>
  <c r="L466" i="31"/>
  <c r="I466" i="31"/>
  <c r="H466" i="31"/>
  <c r="G466" i="31"/>
  <c r="F466" i="31"/>
  <c r="P465" i="31"/>
  <c r="M465" i="31"/>
  <c r="L465" i="31"/>
  <c r="I465" i="31"/>
  <c r="H465" i="31"/>
  <c r="G465" i="31"/>
  <c r="F465" i="31"/>
  <c r="P464" i="31"/>
  <c r="M464" i="31"/>
  <c r="L464" i="31"/>
  <c r="I464" i="31"/>
  <c r="H464" i="31"/>
  <c r="G464" i="31"/>
  <c r="F464" i="31"/>
  <c r="P463" i="31"/>
  <c r="M463" i="31"/>
  <c r="L463" i="31"/>
  <c r="I463" i="31"/>
  <c r="H463" i="31"/>
  <c r="G463" i="31"/>
  <c r="F463" i="31"/>
  <c r="P462" i="31"/>
  <c r="M462" i="31"/>
  <c r="L462" i="31"/>
  <c r="I462" i="31"/>
  <c r="H462" i="31"/>
  <c r="G462" i="31"/>
  <c r="F462" i="31"/>
  <c r="P461" i="31"/>
  <c r="M461" i="31"/>
  <c r="L461" i="31"/>
  <c r="I461" i="31"/>
  <c r="H461" i="31"/>
  <c r="G461" i="31"/>
  <c r="F461" i="31"/>
  <c r="P460" i="31"/>
  <c r="M460" i="31"/>
  <c r="L460" i="31"/>
  <c r="I460" i="31"/>
  <c r="H460" i="31"/>
  <c r="G460" i="31"/>
  <c r="F460" i="31"/>
  <c r="F459" i="31"/>
  <c r="F458" i="31"/>
  <c r="F457" i="31"/>
  <c r="P456" i="31"/>
  <c r="M456" i="31"/>
  <c r="L456" i="31"/>
  <c r="I456" i="31"/>
  <c r="H456" i="31"/>
  <c r="G456" i="31"/>
  <c r="F456" i="31"/>
  <c r="F455" i="31"/>
  <c r="F454" i="31"/>
  <c r="F453" i="31"/>
  <c r="F452" i="31"/>
  <c r="F451" i="31"/>
  <c r="F450" i="31"/>
  <c r="F449" i="31"/>
  <c r="F448" i="31"/>
  <c r="F447" i="31"/>
  <c r="P446" i="31"/>
  <c r="M446" i="31"/>
  <c r="L446" i="31"/>
  <c r="I446" i="31"/>
  <c r="H446" i="31"/>
  <c r="G446" i="31"/>
  <c r="F446" i="31"/>
  <c r="F445" i="31"/>
  <c r="F444" i="31"/>
  <c r="F443" i="31"/>
  <c r="F442" i="31"/>
  <c r="F441" i="31"/>
  <c r="F440" i="31"/>
  <c r="F439" i="31"/>
  <c r="F438" i="31"/>
  <c r="F437" i="31"/>
  <c r="P436" i="31"/>
  <c r="M436" i="31"/>
  <c r="L436" i="31"/>
  <c r="I436" i="31"/>
  <c r="H436" i="31"/>
  <c r="G436" i="31"/>
  <c r="F436" i="31"/>
  <c r="F435" i="31"/>
  <c r="F434" i="31"/>
  <c r="F433" i="31"/>
  <c r="F432" i="31"/>
  <c r="F431" i="31"/>
  <c r="F430" i="31"/>
  <c r="F429" i="31"/>
  <c r="F428" i="31"/>
  <c r="F427" i="31"/>
  <c r="P426" i="31"/>
  <c r="M426" i="31"/>
  <c r="L426" i="31"/>
  <c r="I426" i="31"/>
  <c r="H426" i="31"/>
  <c r="G426" i="31"/>
  <c r="F426" i="31"/>
  <c r="F425" i="31"/>
  <c r="F424" i="31"/>
  <c r="F423" i="31"/>
  <c r="F422" i="31"/>
  <c r="F421" i="31"/>
  <c r="F420" i="31"/>
  <c r="F419" i="31"/>
  <c r="F418" i="31"/>
  <c r="F417" i="31"/>
  <c r="P416" i="31"/>
  <c r="M416" i="31"/>
  <c r="L416" i="31"/>
  <c r="I416" i="31"/>
  <c r="H416" i="31"/>
  <c r="G416" i="31"/>
  <c r="F416" i="31"/>
  <c r="F415" i="31"/>
  <c r="F414" i="31"/>
  <c r="F413" i="31"/>
  <c r="F412" i="31"/>
  <c r="F411" i="31"/>
  <c r="F410" i="31"/>
  <c r="F409" i="31"/>
  <c r="F408" i="31"/>
  <c r="F407" i="31"/>
  <c r="P406" i="31"/>
  <c r="M406" i="31"/>
  <c r="L406" i="31"/>
  <c r="I406" i="31"/>
  <c r="H406" i="31"/>
  <c r="G406" i="31"/>
  <c r="F406" i="31"/>
  <c r="F405" i="31"/>
  <c r="F404" i="31"/>
  <c r="F403" i="31"/>
  <c r="F402" i="31"/>
  <c r="F401" i="31"/>
  <c r="F400" i="31"/>
  <c r="F399" i="31"/>
  <c r="F398" i="31"/>
  <c r="F397" i="31"/>
  <c r="P396" i="31"/>
  <c r="M396" i="31"/>
  <c r="L396" i="31"/>
  <c r="I396" i="31"/>
  <c r="H396" i="31"/>
  <c r="G396" i="31"/>
  <c r="F396" i="31"/>
  <c r="F395" i="31"/>
  <c r="F394" i="31"/>
  <c r="F393" i="31"/>
  <c r="F392" i="31"/>
  <c r="F391" i="31"/>
  <c r="F390" i="31"/>
  <c r="F389" i="31"/>
  <c r="F388" i="31"/>
  <c r="F387" i="31"/>
  <c r="P386" i="31"/>
  <c r="M386" i="31"/>
  <c r="L386" i="31"/>
  <c r="I386" i="31"/>
  <c r="H386" i="31"/>
  <c r="G386" i="31"/>
  <c r="F386" i="31"/>
  <c r="F385" i="31"/>
  <c r="F384" i="31"/>
  <c r="F383" i="31"/>
  <c r="F382" i="31"/>
  <c r="F381" i="31"/>
  <c r="F380" i="31"/>
  <c r="F379" i="31"/>
  <c r="F378" i="31"/>
  <c r="F377" i="31"/>
  <c r="P376" i="31"/>
  <c r="M376" i="31"/>
  <c r="L376" i="31"/>
  <c r="I376" i="31"/>
  <c r="H376" i="31"/>
  <c r="G376" i="31"/>
  <c r="F376" i="31"/>
  <c r="F375" i="31"/>
  <c r="F374" i="31"/>
  <c r="P373" i="31"/>
  <c r="M373" i="31"/>
  <c r="L373" i="31"/>
  <c r="I373" i="31"/>
  <c r="H373" i="31"/>
  <c r="G373" i="31"/>
  <c r="F373" i="31"/>
  <c r="F372" i="31"/>
  <c r="F371" i="31"/>
  <c r="F370" i="31"/>
  <c r="P369" i="31"/>
  <c r="M369" i="31"/>
  <c r="L369" i="31"/>
  <c r="I369" i="31"/>
  <c r="H369" i="31"/>
  <c r="G369" i="31"/>
  <c r="F369" i="31"/>
  <c r="P368" i="31"/>
  <c r="M368" i="31"/>
  <c r="L368" i="31"/>
  <c r="I368" i="31"/>
  <c r="H368" i="31"/>
  <c r="G368" i="31"/>
  <c r="F368" i="31"/>
  <c r="P367" i="31"/>
  <c r="M367" i="31"/>
  <c r="L367" i="31"/>
  <c r="I367" i="31"/>
  <c r="H367" i="31"/>
  <c r="G367" i="31"/>
  <c r="F367" i="31"/>
  <c r="P366" i="31"/>
  <c r="M366" i="31"/>
  <c r="L366" i="31"/>
  <c r="I366" i="31"/>
  <c r="H366" i="31"/>
  <c r="G366" i="31"/>
  <c r="F366" i="31"/>
  <c r="P365" i="31"/>
  <c r="M365" i="31"/>
  <c r="L365" i="31"/>
  <c r="I365" i="31"/>
  <c r="H365" i="31"/>
  <c r="G365" i="31"/>
  <c r="F365" i="31"/>
  <c r="P364" i="31"/>
  <c r="M364" i="31"/>
  <c r="L364" i="31"/>
  <c r="I364" i="31"/>
  <c r="H364" i="31"/>
  <c r="G364" i="31"/>
  <c r="F364" i="31"/>
  <c r="P363" i="31"/>
  <c r="M363" i="31"/>
  <c r="L363" i="31"/>
  <c r="I363" i="31"/>
  <c r="H363" i="31"/>
  <c r="G363" i="31"/>
  <c r="F363" i="31"/>
  <c r="P362" i="31"/>
  <c r="M362" i="31"/>
  <c r="L362" i="31"/>
  <c r="I362" i="31"/>
  <c r="H362" i="31"/>
  <c r="G362" i="31"/>
  <c r="F362" i="31"/>
  <c r="P361" i="31"/>
  <c r="M361" i="31"/>
  <c r="L361" i="31"/>
  <c r="I361" i="31"/>
  <c r="H361" i="31"/>
  <c r="G361" i="31"/>
  <c r="F361" i="31"/>
  <c r="P360" i="31"/>
  <c r="M360" i="31"/>
  <c r="L360" i="31"/>
  <c r="I360" i="31"/>
  <c r="H360" i="31"/>
  <c r="G360" i="31"/>
  <c r="F360" i="31"/>
  <c r="F359" i="31"/>
  <c r="F358" i="31"/>
  <c r="F357" i="31"/>
  <c r="P356" i="31"/>
  <c r="M356" i="31"/>
  <c r="L356" i="31"/>
  <c r="I356" i="31"/>
  <c r="H356" i="31"/>
  <c r="G356" i="31"/>
  <c r="F356" i="31"/>
  <c r="F355" i="31"/>
  <c r="F354" i="31"/>
  <c r="F353" i="31"/>
  <c r="F352" i="31"/>
  <c r="F351" i="31"/>
  <c r="F350" i="31"/>
  <c r="F349" i="31"/>
  <c r="F348" i="31"/>
  <c r="F347" i="31"/>
  <c r="P346" i="31"/>
  <c r="M346" i="31"/>
  <c r="L346" i="31"/>
  <c r="I346" i="31"/>
  <c r="H346" i="31"/>
  <c r="G346" i="31"/>
  <c r="F346" i="31"/>
  <c r="F345" i="31"/>
  <c r="P6" i="31"/>
  <c r="M6" i="31"/>
  <c r="I6" i="31"/>
  <c r="J6" i="31" s="1"/>
  <c r="H6" i="31"/>
  <c r="G6" i="31"/>
  <c r="F6" i="31"/>
  <c r="L188" i="31" l="1"/>
  <c r="K189" i="31"/>
  <c r="K190" i="31"/>
  <c r="K188" i="31"/>
  <c r="K187" i="31"/>
  <c r="K184" i="31"/>
  <c r="K185" i="31"/>
  <c r="K186" i="31"/>
  <c r="K180" i="31"/>
  <c r="K181" i="31"/>
  <c r="K163" i="31"/>
  <c r="K165" i="31"/>
  <c r="K158" i="31"/>
  <c r="K159" i="31"/>
  <c r="K160" i="31"/>
  <c r="K161" i="31"/>
  <c r="K162" i="31"/>
  <c r="K164" i="31"/>
  <c r="K157" i="31"/>
  <c r="K156" i="31"/>
  <c r="K154" i="31"/>
  <c r="K155" i="31"/>
  <c r="K150" i="31"/>
  <c r="K151" i="31"/>
  <c r="K152" i="31"/>
  <c r="K153" i="31"/>
  <c r="K147" i="31"/>
  <c r="K148" i="31"/>
  <c r="K149" i="31"/>
  <c r="K176" i="31"/>
  <c r="K177" i="31"/>
  <c r="K175" i="31"/>
  <c r="K179" i="31"/>
  <c r="K172" i="31"/>
  <c r="K173" i="31"/>
  <c r="K174" i="31"/>
  <c r="K178" i="31"/>
  <c r="H345" i="31"/>
  <c r="H347" i="31"/>
  <c r="H348" i="31"/>
  <c r="H349" i="31"/>
  <c r="H350" i="31"/>
  <c r="H351" i="31"/>
  <c r="H352" i="31"/>
  <c r="H353" i="31"/>
  <c r="H354" i="31"/>
  <c r="H355" i="31"/>
  <c r="H357" i="31"/>
  <c r="H358" i="31"/>
  <c r="H359" i="31"/>
  <c r="H370" i="31"/>
  <c r="H371" i="31"/>
  <c r="H372" i="31"/>
  <c r="H374" i="31"/>
  <c r="H375" i="31"/>
  <c r="H377" i="31"/>
  <c r="H378" i="31"/>
  <c r="H379" i="31"/>
  <c r="H380" i="31"/>
  <c r="H381" i="31"/>
  <c r="H382" i="31"/>
  <c r="H383" i="31"/>
  <c r="H384" i="31"/>
  <c r="H385" i="31"/>
  <c r="H387" i="31"/>
  <c r="H388" i="31"/>
  <c r="H389" i="31"/>
  <c r="H390" i="31"/>
  <c r="H391" i="31"/>
  <c r="H392" i="31"/>
  <c r="H393" i="31"/>
  <c r="H394" i="31"/>
  <c r="H395" i="31"/>
  <c r="H397" i="31"/>
  <c r="H398" i="31"/>
  <c r="H399" i="31"/>
  <c r="H400" i="31"/>
  <c r="H401" i="31"/>
  <c r="H402" i="31"/>
  <c r="H403" i="31"/>
  <c r="H404" i="31"/>
  <c r="H405" i="31"/>
  <c r="H407" i="31"/>
  <c r="H408" i="31"/>
  <c r="H409" i="31"/>
  <c r="H410" i="31"/>
  <c r="H411" i="31"/>
  <c r="H412" i="31"/>
  <c r="H413" i="31"/>
  <c r="H414" i="31"/>
  <c r="H415" i="31"/>
  <c r="H417" i="31"/>
  <c r="H418" i="31"/>
  <c r="H419" i="31"/>
  <c r="H420" i="31"/>
  <c r="H421" i="31"/>
  <c r="H422" i="31"/>
  <c r="H423" i="31"/>
  <c r="H424" i="31"/>
  <c r="H425" i="31"/>
  <c r="H427" i="31"/>
  <c r="H428" i="31"/>
  <c r="H429" i="31"/>
  <c r="H430" i="31"/>
  <c r="H431" i="31"/>
  <c r="H432" i="31"/>
  <c r="H433" i="31"/>
  <c r="H434" i="31"/>
  <c r="H435" i="31"/>
  <c r="H437" i="31"/>
  <c r="H438" i="31"/>
  <c r="H439" i="31"/>
  <c r="H440" i="31"/>
  <c r="H441" i="31"/>
  <c r="H442" i="31"/>
  <c r="H443" i="31"/>
  <c r="H444" i="31"/>
  <c r="H445" i="31"/>
  <c r="H447" i="31"/>
  <c r="H448" i="31"/>
  <c r="H449" i="31"/>
  <c r="H450" i="31"/>
  <c r="H451" i="31"/>
  <c r="H452" i="31"/>
  <c r="H453" i="31"/>
  <c r="H454" i="31"/>
  <c r="H455" i="31"/>
  <c r="H457" i="31"/>
  <c r="H458" i="31"/>
  <c r="H459" i="31"/>
  <c r="H470" i="31"/>
  <c r="H471" i="31"/>
  <c r="H472" i="31"/>
  <c r="H474" i="31"/>
  <c r="H475" i="31"/>
  <c r="H477" i="31"/>
  <c r="H478" i="31"/>
  <c r="H479" i="31"/>
  <c r="H480" i="31"/>
  <c r="H481" i="31"/>
  <c r="H482" i="31"/>
  <c r="H483" i="31"/>
  <c r="H484" i="31"/>
  <c r="H485" i="31"/>
  <c r="H487" i="31"/>
  <c r="H488" i="31"/>
  <c r="H489" i="31"/>
  <c r="H490" i="31"/>
  <c r="H491" i="31"/>
  <c r="H492" i="31"/>
  <c r="H493" i="31"/>
  <c r="H494" i="31"/>
  <c r="H495" i="31"/>
  <c r="H497" i="31"/>
  <c r="H498" i="31"/>
  <c r="H499" i="31"/>
  <c r="H500" i="31"/>
  <c r="H501" i="31"/>
  <c r="H502" i="31"/>
  <c r="H503" i="31"/>
  <c r="H504" i="31"/>
  <c r="H505" i="31"/>
  <c r="H507" i="31"/>
  <c r="H508" i="31"/>
  <c r="H509" i="31"/>
  <c r="H510" i="31"/>
  <c r="H511" i="31"/>
  <c r="H512" i="31"/>
  <c r="H513" i="31"/>
  <c r="H514" i="31"/>
  <c r="H515" i="31"/>
  <c r="H517" i="31"/>
  <c r="H518" i="31"/>
  <c r="H519" i="31"/>
  <c r="H520" i="31"/>
  <c r="H521" i="31"/>
  <c r="H522" i="31"/>
  <c r="H523" i="31"/>
  <c r="H524" i="31"/>
  <c r="H525" i="31"/>
  <c r="H527" i="31"/>
  <c r="H528" i="31"/>
  <c r="H529" i="31"/>
  <c r="H530" i="31"/>
  <c r="H531" i="31"/>
  <c r="H532" i="31"/>
  <c r="H533" i="31"/>
  <c r="H534" i="31"/>
  <c r="H535" i="31"/>
  <c r="H537" i="31"/>
  <c r="H538" i="31"/>
  <c r="H539" i="31"/>
  <c r="H540" i="31"/>
  <c r="H541" i="31"/>
  <c r="H542" i="31"/>
  <c r="H543" i="31"/>
  <c r="H544" i="31"/>
  <c r="H545" i="31"/>
  <c r="H547" i="31"/>
  <c r="H548" i="31"/>
  <c r="H549" i="31"/>
  <c r="H550" i="31"/>
  <c r="H551" i="31"/>
  <c r="H552" i="31"/>
  <c r="H553" i="31"/>
  <c r="H554" i="31"/>
  <c r="H555" i="31"/>
  <c r="H557" i="31"/>
  <c r="H558" i="31"/>
  <c r="H559" i="31"/>
  <c r="H570" i="31"/>
  <c r="H571" i="31"/>
  <c r="H572" i="31"/>
  <c r="H574" i="31"/>
  <c r="H575" i="31"/>
  <c r="H577" i="31"/>
  <c r="H578" i="31"/>
  <c r="H579" i="31"/>
  <c r="H580" i="31"/>
  <c r="H581" i="31"/>
  <c r="H582" i="31"/>
  <c r="H583" i="31"/>
  <c r="H584" i="31"/>
  <c r="H585" i="31"/>
  <c r="H587" i="31"/>
  <c r="H588" i="31"/>
  <c r="H589" i="31"/>
  <c r="H590" i="31"/>
  <c r="H591" i="31"/>
  <c r="H592" i="31"/>
  <c r="H593" i="31"/>
  <c r="H594" i="31"/>
  <c r="H595" i="31"/>
  <c r="H597" i="31"/>
  <c r="H598" i="31"/>
  <c r="H599" i="31"/>
  <c r="H700" i="31"/>
  <c r="H701" i="31"/>
  <c r="H702" i="31"/>
  <c r="H703" i="31"/>
  <c r="H704" i="31"/>
  <c r="H705" i="31"/>
  <c r="H707" i="31"/>
  <c r="H708" i="31"/>
  <c r="H709" i="31"/>
  <c r="H710" i="31"/>
  <c r="H711" i="31"/>
  <c r="H712" i="31"/>
  <c r="H713" i="31"/>
  <c r="H714" i="31"/>
  <c r="H715" i="31"/>
  <c r="H717" i="31"/>
  <c r="H718" i="31"/>
  <c r="H719" i="31"/>
  <c r="H720" i="31"/>
  <c r="H721" i="31"/>
  <c r="H722" i="31"/>
  <c r="H723" i="31"/>
  <c r="H724" i="31"/>
  <c r="H725" i="31"/>
  <c r="H727" i="31"/>
  <c r="H728" i="31"/>
  <c r="H729" i="31"/>
  <c r="H740" i="31"/>
  <c r="H741" i="31"/>
  <c r="H742" i="31"/>
  <c r="H743" i="31"/>
  <c r="H744" i="31"/>
  <c r="H745" i="31"/>
  <c r="H747" i="31"/>
  <c r="H748" i="31"/>
  <c r="H749" i="31"/>
  <c r="H750" i="31"/>
  <c r="H751" i="31"/>
  <c r="H752" i="31"/>
  <c r="H753" i="31"/>
  <c r="H754" i="31"/>
  <c r="H755" i="31"/>
  <c r="H757" i="31"/>
  <c r="H758" i="31"/>
  <c r="H759" i="31"/>
  <c r="H770" i="31"/>
  <c r="H771" i="31"/>
  <c r="H772" i="31"/>
  <c r="H774" i="31"/>
  <c r="H775" i="31"/>
  <c r="H777" i="31"/>
  <c r="H778" i="31"/>
  <c r="H779" i="31"/>
  <c r="H780" i="31"/>
  <c r="H781" i="31"/>
  <c r="H782" i="31"/>
  <c r="H783" i="31"/>
  <c r="H784" i="31"/>
  <c r="H785" i="31"/>
  <c r="H787" i="31"/>
  <c r="H788" i="31"/>
  <c r="H789" i="31"/>
  <c r="H790" i="31"/>
  <c r="H791" i="31"/>
  <c r="H792" i="31"/>
  <c r="H793" i="31"/>
  <c r="H794" i="31"/>
  <c r="H795" i="31"/>
  <c r="H797" i="31"/>
  <c r="H798" i="31"/>
  <c r="H799" i="31"/>
  <c r="H800" i="31"/>
  <c r="H801" i="31"/>
  <c r="H802" i="31"/>
  <c r="H803" i="31"/>
  <c r="H804" i="31"/>
  <c r="H805" i="31"/>
  <c r="H807" i="31"/>
  <c r="H808" i="31"/>
  <c r="H809" i="31"/>
  <c r="H810" i="31"/>
  <c r="H811" i="31"/>
  <c r="H812" i="31"/>
  <c r="H813" i="31"/>
  <c r="H814" i="31"/>
  <c r="H815" i="31"/>
  <c r="H817" i="31"/>
  <c r="H818" i="31"/>
  <c r="H819" i="31"/>
  <c r="H820" i="31"/>
  <c r="H821" i="31"/>
  <c r="H822" i="31"/>
  <c r="H823" i="31"/>
  <c r="H824" i="31"/>
  <c r="H825" i="31"/>
  <c r="H827" i="31"/>
  <c r="H828" i="31"/>
  <c r="H829" i="31"/>
  <c r="H830" i="31"/>
  <c r="H831" i="31"/>
  <c r="H832" i="31"/>
  <c r="H833" i="31"/>
  <c r="H834" i="31"/>
  <c r="H835" i="31"/>
  <c r="H837" i="31"/>
  <c r="H838" i="31"/>
  <c r="H839" i="31"/>
  <c r="H840" i="31"/>
  <c r="H841" i="31"/>
  <c r="H842" i="31"/>
  <c r="H843" i="31"/>
  <c r="H844" i="31"/>
  <c r="H845" i="31"/>
  <c r="H847" i="31"/>
  <c r="H848" i="31"/>
  <c r="H849" i="31"/>
  <c r="H850" i="31"/>
  <c r="H851" i="31"/>
  <c r="H852" i="31"/>
  <c r="H853" i="31"/>
  <c r="H854" i="31"/>
  <c r="H855" i="31"/>
  <c r="H857" i="31"/>
  <c r="H858" i="31"/>
  <c r="H859" i="31"/>
  <c r="H870" i="31"/>
  <c r="H871" i="31"/>
  <c r="H872" i="31"/>
  <c r="H874" i="31"/>
  <c r="H875" i="31"/>
  <c r="H877" i="31"/>
  <c r="H878" i="31"/>
  <c r="H879" i="31"/>
  <c r="H880" i="31"/>
  <c r="H881" i="31"/>
  <c r="H882" i="31"/>
  <c r="H883" i="31"/>
  <c r="H884" i="31"/>
  <c r="H885" i="31"/>
  <c r="H887" i="31"/>
  <c r="H888" i="31"/>
  <c r="H889" i="31"/>
  <c r="H890" i="31"/>
  <c r="H891" i="31"/>
  <c r="H892" i="31"/>
  <c r="H893" i="31"/>
  <c r="H894" i="31"/>
  <c r="H895" i="31"/>
  <c r="H897" i="31"/>
  <c r="H898" i="31"/>
  <c r="H899" i="31"/>
  <c r="H900" i="31"/>
  <c r="H901" i="31"/>
  <c r="H902" i="31"/>
  <c r="H903" i="31"/>
  <c r="H904" i="31"/>
  <c r="H905" i="31"/>
  <c r="H907" i="31"/>
  <c r="H908" i="31"/>
  <c r="H909" i="31"/>
  <c r="H910" i="31"/>
  <c r="H911" i="31"/>
  <c r="H912" i="31"/>
  <c r="H913" i="31"/>
  <c r="H914" i="31"/>
  <c r="H915" i="31"/>
  <c r="H917" i="31"/>
  <c r="H918" i="31"/>
  <c r="H919" i="31"/>
  <c r="H920" i="31"/>
  <c r="H921" i="31"/>
  <c r="H922" i="31"/>
  <c r="H923" i="31"/>
  <c r="H924" i="31"/>
  <c r="H925" i="31"/>
  <c r="H927" i="31"/>
  <c r="H928" i="31"/>
  <c r="H929" i="31"/>
  <c r="H930" i="31"/>
  <c r="H931" i="31"/>
  <c r="H932" i="31"/>
  <c r="H933" i="31"/>
  <c r="H934" i="31"/>
  <c r="H935" i="31"/>
  <c r="H937" i="31"/>
  <c r="H938" i="31"/>
  <c r="H939" i="31"/>
  <c r="H940" i="31"/>
  <c r="H941" i="31"/>
  <c r="H942" i="31"/>
  <c r="H943" i="31"/>
  <c r="H944" i="31"/>
  <c r="H945" i="31"/>
  <c r="H947" i="31"/>
  <c r="H948" i="31"/>
  <c r="H949" i="31"/>
  <c r="H950" i="31"/>
  <c r="H951" i="31"/>
  <c r="H952" i="31"/>
  <c r="H953" i="31"/>
  <c r="H954" i="31"/>
  <c r="H955" i="31"/>
  <c r="H957" i="31"/>
  <c r="H958" i="31"/>
  <c r="H959" i="31"/>
  <c r="H970" i="31"/>
  <c r="H971" i="31"/>
  <c r="H972" i="31"/>
  <c r="H974" i="31"/>
  <c r="H975" i="31"/>
  <c r="H977" i="31"/>
  <c r="H978" i="31"/>
  <c r="H979" i="31"/>
  <c r="H980" i="31"/>
  <c r="H981" i="31"/>
  <c r="H982" i="31"/>
  <c r="H983" i="31"/>
  <c r="H984" i="31"/>
  <c r="H985" i="31"/>
  <c r="H987" i="31"/>
  <c r="H988" i="31"/>
  <c r="H989" i="31"/>
  <c r="H990" i="31"/>
  <c r="H991" i="31"/>
  <c r="H992" i="31"/>
  <c r="H993" i="31"/>
  <c r="H994" i="31"/>
  <c r="H995" i="31"/>
  <c r="H997" i="31"/>
  <c r="H998" i="31"/>
  <c r="H999" i="31"/>
  <c r="H1000" i="31"/>
  <c r="H1001" i="31"/>
  <c r="H1002" i="31"/>
  <c r="H1003" i="31"/>
  <c r="H1004" i="31"/>
  <c r="H1005" i="31"/>
  <c r="H1007" i="31"/>
  <c r="H1008" i="31"/>
  <c r="H1009" i="31"/>
  <c r="H1010" i="31"/>
  <c r="H1011" i="31"/>
  <c r="H1012" i="31"/>
  <c r="H1013" i="31"/>
  <c r="H1014" i="31"/>
  <c r="H1015" i="31"/>
  <c r="H1017" i="31"/>
  <c r="H1018" i="31"/>
  <c r="H1019" i="31"/>
  <c r="H1020" i="31"/>
  <c r="H1021" i="31"/>
  <c r="H1022" i="31"/>
  <c r="H1023" i="31"/>
  <c r="H1024" i="31"/>
  <c r="H1025" i="31"/>
  <c r="H1027" i="31"/>
  <c r="H1028" i="31"/>
  <c r="H1029" i="31"/>
  <c r="H1030" i="31"/>
  <c r="H1031" i="31"/>
  <c r="H1032" i="31"/>
  <c r="H1033" i="31"/>
  <c r="H1034" i="31"/>
  <c r="H1035" i="31"/>
  <c r="H1037" i="31"/>
  <c r="H1038" i="31"/>
  <c r="H1039" i="31"/>
  <c r="H1040" i="31"/>
  <c r="H1041" i="31"/>
  <c r="H1042" i="31"/>
  <c r="H1043" i="31"/>
  <c r="H1044" i="31"/>
  <c r="H1045" i="31"/>
  <c r="H1047" i="31"/>
  <c r="H1048" i="31"/>
  <c r="H1049" i="31"/>
  <c r="H1050" i="31"/>
  <c r="H1051" i="31"/>
  <c r="H1052" i="31"/>
  <c r="H1053" i="31"/>
  <c r="H1054" i="31"/>
  <c r="H1055" i="31"/>
  <c r="H1057" i="31"/>
  <c r="H1058" i="31"/>
  <c r="H1059" i="31"/>
  <c r="H1070" i="31"/>
  <c r="H1071" i="31"/>
  <c r="H1072" i="31"/>
  <c r="H1074" i="31"/>
  <c r="H1075" i="31"/>
  <c r="H1077" i="31"/>
  <c r="H1078" i="31"/>
  <c r="H1079" i="31"/>
  <c r="H1080" i="31"/>
  <c r="H1081" i="31"/>
  <c r="H1082" i="31"/>
  <c r="H1083" i="31"/>
  <c r="H1084" i="31"/>
  <c r="H1085" i="31"/>
  <c r="H1087" i="31"/>
  <c r="H1088" i="31"/>
  <c r="H1089" i="31"/>
  <c r="H1090" i="31"/>
  <c r="H1091" i="31"/>
  <c r="H1092" i="31"/>
  <c r="H1093" i="31"/>
  <c r="H1094" i="31"/>
  <c r="H1095" i="31"/>
  <c r="H1097" i="31"/>
  <c r="H1098" i="31"/>
  <c r="H1099" i="31"/>
  <c r="H1100" i="31"/>
  <c r="H1101" i="31"/>
  <c r="H1102" i="31"/>
  <c r="H1103" i="31"/>
  <c r="H1104" i="31"/>
  <c r="H1105" i="31"/>
  <c r="H1107" i="31"/>
  <c r="H1108" i="31"/>
  <c r="H1109" i="31"/>
  <c r="H1110" i="31"/>
  <c r="H1111" i="31"/>
  <c r="H1112" i="31"/>
  <c r="H1113" i="31"/>
  <c r="H1114" i="31"/>
  <c r="H1115" i="31"/>
  <c r="H1117" i="31"/>
  <c r="H1118" i="31"/>
  <c r="H1119" i="31"/>
  <c r="H1120" i="31"/>
  <c r="H1121" i="31"/>
  <c r="H1122" i="31"/>
  <c r="H1123" i="31"/>
  <c r="H1124" i="31"/>
  <c r="H1125" i="31"/>
  <c r="H1127" i="31"/>
  <c r="H1128" i="31"/>
  <c r="H1129" i="31"/>
  <c r="H1130" i="31"/>
  <c r="H1131" i="31"/>
  <c r="H1132" i="31"/>
  <c r="H1133" i="31"/>
  <c r="H1134" i="31"/>
  <c r="H1135" i="31"/>
  <c r="H1137" i="31"/>
  <c r="H1138" i="31"/>
  <c r="H1139" i="31"/>
  <c r="H1140" i="31"/>
  <c r="H1141" i="31"/>
  <c r="H1142" i="31"/>
  <c r="H1143" i="31"/>
  <c r="H1144" i="31"/>
  <c r="H1145" i="31"/>
  <c r="H1147" i="31"/>
  <c r="H1148" i="31"/>
  <c r="H1149" i="31"/>
  <c r="H1150" i="31"/>
  <c r="H1151" i="31"/>
  <c r="H1152" i="31"/>
  <c r="H1153" i="31"/>
  <c r="H1154" i="31"/>
  <c r="H1155" i="31"/>
  <c r="H1157" i="31"/>
  <c r="H1158" i="31"/>
  <c r="H1159" i="31"/>
  <c r="H1170" i="31"/>
  <c r="H1171" i="31"/>
  <c r="H1172" i="31"/>
  <c r="H1174" i="31"/>
  <c r="H1175" i="31"/>
  <c r="H1177" i="31"/>
  <c r="H1178" i="31"/>
  <c r="H1179" i="31"/>
  <c r="H1180" i="31"/>
  <c r="H1181" i="31"/>
  <c r="H1182" i="31"/>
  <c r="H1183" i="31"/>
  <c r="H1184" i="31"/>
  <c r="H1185" i="31"/>
  <c r="H1187" i="31"/>
  <c r="H1188" i="31"/>
  <c r="H1189" i="31"/>
  <c r="H1190" i="31"/>
  <c r="H1191" i="31"/>
  <c r="H1192" i="31"/>
  <c r="H1193" i="31"/>
  <c r="H1194" i="31"/>
  <c r="H1195" i="31"/>
  <c r="H1197" i="31"/>
  <c r="H1198" i="31"/>
  <c r="H1199" i="31"/>
  <c r="H1200" i="31"/>
  <c r="H1201" i="31"/>
  <c r="H1202" i="31"/>
  <c r="H1203" i="31"/>
  <c r="H1204" i="31"/>
  <c r="H1205" i="31"/>
  <c r="H1207" i="31"/>
  <c r="H1208" i="31"/>
  <c r="H1209" i="31"/>
  <c r="H1210" i="31"/>
  <c r="H1211" i="31"/>
  <c r="H1212" i="31"/>
  <c r="H1213" i="31"/>
  <c r="CD8" i="28" l="1"/>
  <c r="CE8" i="28"/>
  <c r="CF8" i="28"/>
  <c r="CG8" i="28"/>
  <c r="L235" i="31" s="1"/>
  <c r="CH8" i="28"/>
  <c r="CI8" i="28"/>
  <c r="L166" i="31" s="1"/>
  <c r="CJ8" i="28"/>
  <c r="L167" i="31" s="1"/>
  <c r="CN8" i="28"/>
  <c r="CO8" i="28"/>
  <c r="L182" i="31" s="1"/>
  <c r="CP8" i="28"/>
  <c r="CQ8" i="28"/>
  <c r="CT8" i="28"/>
  <c r="CV8" i="28"/>
  <c r="L190" i="31" l="1"/>
  <c r="L189" i="31"/>
  <c r="L184" i="31"/>
  <c r="L185" i="31"/>
  <c r="L186" i="31"/>
  <c r="L181" i="31"/>
  <c r="L180" i="31"/>
  <c r="L179" i="31"/>
  <c r="L175" i="31"/>
  <c r="L176" i="31"/>
  <c r="L177" i="31"/>
  <c r="L163" i="31"/>
  <c r="L165" i="31"/>
  <c r="L162" i="31"/>
  <c r="L159" i="31"/>
  <c r="L164" i="31"/>
  <c r="L161" i="31"/>
  <c r="L158" i="31"/>
  <c r="L160" i="31"/>
  <c r="L157" i="31"/>
  <c r="L156" i="31"/>
  <c r="L174" i="31"/>
  <c r="L178" i="31"/>
  <c r="L173" i="31"/>
  <c r="L172" i="31"/>
  <c r="L155" i="31"/>
  <c r="L154" i="31"/>
  <c r="L150" i="31"/>
  <c r="L152" i="31"/>
  <c r="L151" i="31"/>
  <c r="L153" i="31"/>
  <c r="M345" i="31"/>
  <c r="M347" i="31"/>
  <c r="M348" i="31"/>
  <c r="M349" i="31"/>
  <c r="M350" i="31"/>
  <c r="M351" i="31"/>
  <c r="M352" i="31"/>
  <c r="M353" i="31"/>
  <c r="M354" i="31"/>
  <c r="M355" i="31"/>
  <c r="M357" i="31"/>
  <c r="M358" i="31"/>
  <c r="M359" i="31"/>
  <c r="M370" i="31"/>
  <c r="M371" i="31"/>
  <c r="M372" i="31"/>
  <c r="M374" i="31"/>
  <c r="M375" i="31"/>
  <c r="M377" i="31"/>
  <c r="M378" i="31"/>
  <c r="M379" i="31"/>
  <c r="M380" i="31"/>
  <c r="M381" i="31"/>
  <c r="M382" i="31"/>
  <c r="M383" i="31"/>
  <c r="M384" i="31"/>
  <c r="M385" i="31"/>
  <c r="M387" i="31"/>
  <c r="M388" i="31"/>
  <c r="M389" i="31"/>
  <c r="M390" i="31"/>
  <c r="M391" i="31"/>
  <c r="M392" i="31"/>
  <c r="M393" i="31"/>
  <c r="M394" i="31"/>
  <c r="M395" i="31"/>
  <c r="M397" i="31"/>
  <c r="M398" i="31"/>
  <c r="M399" i="31"/>
  <c r="M400" i="31"/>
  <c r="M401" i="31"/>
  <c r="M402" i="31"/>
  <c r="M403" i="31"/>
  <c r="M404" i="31"/>
  <c r="M405" i="31"/>
  <c r="M407" i="31"/>
  <c r="M408" i="31"/>
  <c r="M409" i="31"/>
  <c r="M410" i="31"/>
  <c r="M411" i="31"/>
  <c r="M412" i="31"/>
  <c r="M413" i="31"/>
  <c r="M414" i="31"/>
  <c r="M415" i="31"/>
  <c r="M417" i="31"/>
  <c r="M418" i="31"/>
  <c r="M419" i="31"/>
  <c r="M420" i="31"/>
  <c r="M421" i="31"/>
  <c r="M422" i="31"/>
  <c r="M423" i="31"/>
  <c r="M424" i="31"/>
  <c r="M425" i="31"/>
  <c r="M427" i="31"/>
  <c r="M428" i="31"/>
  <c r="M429" i="31"/>
  <c r="M430" i="31"/>
  <c r="M431" i="31"/>
  <c r="M432" i="31"/>
  <c r="M433" i="31"/>
  <c r="M434" i="31"/>
  <c r="M435" i="31"/>
  <c r="M437" i="31"/>
  <c r="M438" i="31"/>
  <c r="M439" i="31"/>
  <c r="M440" i="31"/>
  <c r="M441" i="31"/>
  <c r="M442" i="31"/>
  <c r="M443" i="31"/>
  <c r="M444" i="31"/>
  <c r="M445" i="31"/>
  <c r="M447" i="31"/>
  <c r="M448" i="31"/>
  <c r="M449" i="31"/>
  <c r="M450" i="31"/>
  <c r="M451" i="31"/>
  <c r="M452" i="31"/>
  <c r="M453" i="31"/>
  <c r="M454" i="31"/>
  <c r="M455" i="31"/>
  <c r="M457" i="31"/>
  <c r="M458" i="31"/>
  <c r="M459" i="31"/>
  <c r="M470" i="31"/>
  <c r="M471" i="31"/>
  <c r="M472" i="31"/>
  <c r="M474" i="31"/>
  <c r="M475" i="31"/>
  <c r="M477" i="31"/>
  <c r="M478" i="31"/>
  <c r="M479" i="31"/>
  <c r="M480" i="31"/>
  <c r="M481" i="31"/>
  <c r="M482" i="31"/>
  <c r="M483" i="31"/>
  <c r="M484" i="31"/>
  <c r="M485" i="31"/>
  <c r="M487" i="31"/>
  <c r="M488" i="31"/>
  <c r="M489" i="31"/>
  <c r="M490" i="31"/>
  <c r="M491" i="31"/>
  <c r="M492" i="31"/>
  <c r="M493" i="31"/>
  <c r="M494" i="31"/>
  <c r="M495" i="31"/>
  <c r="M497" i="31"/>
  <c r="M498" i="31"/>
  <c r="M499" i="31"/>
  <c r="M500" i="31"/>
  <c r="M501" i="31"/>
  <c r="M502" i="31"/>
  <c r="M503" i="31"/>
  <c r="M504" i="31"/>
  <c r="M505" i="31"/>
  <c r="M507" i="31"/>
  <c r="M508" i="31"/>
  <c r="M509" i="31"/>
  <c r="M510" i="31"/>
  <c r="M511" i="31"/>
  <c r="M512" i="31"/>
  <c r="M513" i="31"/>
  <c r="M514" i="31"/>
  <c r="M515" i="31"/>
  <c r="M517" i="31"/>
  <c r="M518" i="31"/>
  <c r="M519" i="31"/>
  <c r="M520" i="31"/>
  <c r="M521" i="31"/>
  <c r="M522" i="31"/>
  <c r="M523" i="31"/>
  <c r="M524" i="31"/>
  <c r="M525" i="31"/>
  <c r="M527" i="31"/>
  <c r="M528" i="31"/>
  <c r="M529" i="31"/>
  <c r="M530" i="31"/>
  <c r="M531" i="31"/>
  <c r="M532" i="31"/>
  <c r="M533" i="31"/>
  <c r="M534" i="31"/>
  <c r="M535" i="31"/>
  <c r="M537" i="31"/>
  <c r="M538" i="31"/>
  <c r="M539" i="31"/>
  <c r="M540" i="31"/>
  <c r="M541" i="31"/>
  <c r="M542" i="31"/>
  <c r="M543" i="31"/>
  <c r="M544" i="31"/>
  <c r="M545" i="31"/>
  <c r="M547" i="31"/>
  <c r="M548" i="31"/>
  <c r="M549" i="31"/>
  <c r="M550" i="31"/>
  <c r="M551" i="31"/>
  <c r="M552" i="31"/>
  <c r="M553" i="31"/>
  <c r="M554" i="31"/>
  <c r="M555" i="31"/>
  <c r="M557" i="31"/>
  <c r="M558" i="31"/>
  <c r="M559" i="31"/>
  <c r="M570" i="31"/>
  <c r="M571" i="31"/>
  <c r="M572" i="31"/>
  <c r="M574" i="31"/>
  <c r="M575" i="31"/>
  <c r="M577" i="31"/>
  <c r="M578" i="31"/>
  <c r="M579" i="31"/>
  <c r="M580" i="31"/>
  <c r="M581" i="31"/>
  <c r="M582" i="31"/>
  <c r="M583" i="31"/>
  <c r="M584" i="31"/>
  <c r="M585" i="31"/>
  <c r="M587" i="31"/>
  <c r="M588" i="31"/>
  <c r="M589" i="31"/>
  <c r="M590" i="31"/>
  <c r="M591" i="31"/>
  <c r="M592" i="31"/>
  <c r="M593" i="31"/>
  <c r="M594" i="31"/>
  <c r="M595" i="31"/>
  <c r="M597" i="31"/>
  <c r="M598" i="31"/>
  <c r="M599" i="31"/>
  <c r="M700" i="31"/>
  <c r="M701" i="31"/>
  <c r="M702" i="31"/>
  <c r="M703" i="31"/>
  <c r="M704" i="31"/>
  <c r="M705" i="31"/>
  <c r="M707" i="31"/>
  <c r="M708" i="31"/>
  <c r="M709" i="31"/>
  <c r="M710" i="31"/>
  <c r="M711" i="31"/>
  <c r="M712" i="31"/>
  <c r="M713" i="31"/>
  <c r="M714" i="31"/>
  <c r="M715" i="31"/>
  <c r="M717" i="31"/>
  <c r="M718" i="31"/>
  <c r="M719" i="31"/>
  <c r="M720" i="31"/>
  <c r="M721" i="31"/>
  <c r="M722" i="31"/>
  <c r="M723" i="31"/>
  <c r="M724" i="31"/>
  <c r="M725" i="31"/>
  <c r="M727" i="31"/>
  <c r="M728" i="31"/>
  <c r="M729" i="31"/>
  <c r="M740" i="31"/>
  <c r="M741" i="31"/>
  <c r="M742" i="31"/>
  <c r="M743" i="31"/>
  <c r="M744" i="31"/>
  <c r="M745" i="31"/>
  <c r="M747" i="31"/>
  <c r="M748" i="31"/>
  <c r="M749" i="31"/>
  <c r="M750" i="31"/>
  <c r="M751" i="31"/>
  <c r="M752" i="31"/>
  <c r="M753" i="31"/>
  <c r="M754" i="31"/>
  <c r="M755" i="31"/>
  <c r="M757" i="31"/>
  <c r="M758" i="31"/>
  <c r="M759" i="31"/>
  <c r="M770" i="31"/>
  <c r="M771" i="31"/>
  <c r="M772" i="31"/>
  <c r="M774" i="31"/>
  <c r="M775" i="31"/>
  <c r="M777" i="31"/>
  <c r="M778" i="31"/>
  <c r="M779" i="31"/>
  <c r="M780" i="31"/>
  <c r="M781" i="31"/>
  <c r="M782" i="31"/>
  <c r="M783" i="31"/>
  <c r="M784" i="31"/>
  <c r="M785" i="31"/>
  <c r="M787" i="31"/>
  <c r="M788" i="31"/>
  <c r="M789" i="31"/>
  <c r="M790" i="31"/>
  <c r="M791" i="31"/>
  <c r="M792" i="31"/>
  <c r="M793" i="31"/>
  <c r="M794" i="31"/>
  <c r="M795" i="31"/>
  <c r="M797" i="31"/>
  <c r="M798" i="31"/>
  <c r="M799" i="31"/>
  <c r="M800" i="31"/>
  <c r="M801" i="31"/>
  <c r="M802" i="31"/>
  <c r="M803" i="31"/>
  <c r="M804" i="31"/>
  <c r="M805" i="31"/>
  <c r="M807" i="31"/>
  <c r="M808" i="31"/>
  <c r="M809" i="31"/>
  <c r="M810" i="31"/>
  <c r="M811" i="31"/>
  <c r="M812" i="31"/>
  <c r="M813" i="31"/>
  <c r="M814" i="31"/>
  <c r="M815" i="31"/>
  <c r="M817" i="31"/>
  <c r="M818" i="31"/>
  <c r="M819" i="31"/>
  <c r="M820" i="31"/>
  <c r="M821" i="31"/>
  <c r="M822" i="31"/>
  <c r="M823" i="31"/>
  <c r="M824" i="31"/>
  <c r="M825" i="31"/>
  <c r="M827" i="31"/>
  <c r="M828" i="31"/>
  <c r="M829" i="31"/>
  <c r="M830" i="31"/>
  <c r="M831" i="31"/>
  <c r="M832" i="31"/>
  <c r="M833" i="31"/>
  <c r="M834" i="31"/>
  <c r="M835" i="31"/>
  <c r="M837" i="31"/>
  <c r="M838" i="31"/>
  <c r="M839" i="31"/>
  <c r="M840" i="31"/>
  <c r="M841" i="31"/>
  <c r="M842" i="31"/>
  <c r="M843" i="31"/>
  <c r="M844" i="31"/>
  <c r="M845" i="31"/>
  <c r="M847" i="31"/>
  <c r="M848" i="31"/>
  <c r="M849" i="31"/>
  <c r="M850" i="31"/>
  <c r="M851" i="31"/>
  <c r="M852" i="31"/>
  <c r="M853" i="31"/>
  <c r="M854" i="31"/>
  <c r="M855" i="31"/>
  <c r="M857" i="31"/>
  <c r="M858" i="31"/>
  <c r="M859" i="31"/>
  <c r="M870" i="31"/>
  <c r="M871" i="31"/>
  <c r="M872" i="31"/>
  <c r="M874" i="31"/>
  <c r="M875" i="31"/>
  <c r="M877" i="31"/>
  <c r="M878" i="31"/>
  <c r="M879" i="31"/>
  <c r="M880" i="31"/>
  <c r="M881" i="31"/>
  <c r="M882" i="31"/>
  <c r="M883" i="31"/>
  <c r="M884" i="31"/>
  <c r="M885" i="31"/>
  <c r="M887" i="31"/>
  <c r="M888" i="31"/>
  <c r="M889" i="31"/>
  <c r="M890" i="31"/>
  <c r="M891" i="31"/>
  <c r="M892" i="31"/>
  <c r="M893" i="31"/>
  <c r="M894" i="31"/>
  <c r="M895" i="31"/>
  <c r="M897" i="31"/>
  <c r="M898" i="31"/>
  <c r="M899" i="31"/>
  <c r="M900" i="31"/>
  <c r="M901" i="31"/>
  <c r="M902" i="31"/>
  <c r="M903" i="31"/>
  <c r="M904" i="31"/>
  <c r="M905" i="31"/>
  <c r="M907" i="31"/>
  <c r="M908" i="31"/>
  <c r="M909" i="31"/>
  <c r="M910" i="31"/>
  <c r="M911" i="31"/>
  <c r="M912" i="31"/>
  <c r="M913" i="31"/>
  <c r="M914" i="31"/>
  <c r="M915" i="31"/>
  <c r="M917" i="31"/>
  <c r="M918" i="31"/>
  <c r="M919" i="31"/>
  <c r="M920" i="31"/>
  <c r="M921" i="31"/>
  <c r="M922" i="31"/>
  <c r="M923" i="31"/>
  <c r="M924" i="31"/>
  <c r="M925" i="31"/>
  <c r="M927" i="31"/>
  <c r="M928" i="31"/>
  <c r="M929" i="31"/>
  <c r="M930" i="31"/>
  <c r="M931" i="31"/>
  <c r="M932" i="31"/>
  <c r="M933" i="31"/>
  <c r="M934" i="31"/>
  <c r="M935" i="31"/>
  <c r="M937" i="31"/>
  <c r="M938" i="31"/>
  <c r="M939" i="31"/>
  <c r="M940" i="31"/>
  <c r="M941" i="31"/>
  <c r="M942" i="31"/>
  <c r="M943" i="31"/>
  <c r="M944" i="31"/>
  <c r="M945" i="31"/>
  <c r="M947" i="31"/>
  <c r="M948" i="31"/>
  <c r="M949" i="31"/>
  <c r="M950" i="31"/>
  <c r="M951" i="31"/>
  <c r="M952" i="31"/>
  <c r="M953" i="31"/>
  <c r="M954" i="31"/>
  <c r="M955" i="31"/>
  <c r="M957" i="31"/>
  <c r="M958" i="31"/>
  <c r="M959" i="31"/>
  <c r="M970" i="31"/>
  <c r="M971" i="31"/>
  <c r="M972" i="31"/>
  <c r="M974" i="31"/>
  <c r="M975" i="31"/>
  <c r="M977" i="31"/>
  <c r="M978" i="31"/>
  <c r="M979" i="31"/>
  <c r="M980" i="31"/>
  <c r="M981" i="31"/>
  <c r="M982" i="31"/>
  <c r="M983" i="31"/>
  <c r="M984" i="31"/>
  <c r="M985" i="31"/>
  <c r="M987" i="31"/>
  <c r="M988" i="31"/>
  <c r="M989" i="31"/>
  <c r="M990" i="31"/>
  <c r="M991" i="31"/>
  <c r="M992" i="31"/>
  <c r="M993" i="31"/>
  <c r="M994" i="31"/>
  <c r="M995" i="31"/>
  <c r="M997" i="31"/>
  <c r="M998" i="31"/>
  <c r="M999" i="31"/>
  <c r="M1000" i="31"/>
  <c r="M1001" i="31"/>
  <c r="M1002" i="31"/>
  <c r="M1003" i="31"/>
  <c r="M1004" i="31"/>
  <c r="M1005" i="31"/>
  <c r="M1007" i="31"/>
  <c r="M1008" i="31"/>
  <c r="M1009" i="31"/>
  <c r="M1010" i="31"/>
  <c r="M1011" i="31"/>
  <c r="M1012" i="31"/>
  <c r="M1013" i="31"/>
  <c r="M1014" i="31"/>
  <c r="M1015" i="31"/>
  <c r="M1017" i="31"/>
  <c r="M1018" i="31"/>
  <c r="M1019" i="31"/>
  <c r="M1020" i="31"/>
  <c r="M1021" i="31"/>
  <c r="M1022" i="31"/>
  <c r="M1023" i="31"/>
  <c r="M1024" i="31"/>
  <c r="M1025" i="31"/>
  <c r="M1027" i="31"/>
  <c r="M1028" i="31"/>
  <c r="M1029" i="31"/>
  <c r="M1030" i="31"/>
  <c r="M1031" i="31"/>
  <c r="M1032" i="31"/>
  <c r="M1033" i="31"/>
  <c r="M1034" i="31"/>
  <c r="M1035" i="31"/>
  <c r="M1037" i="31"/>
  <c r="M1038" i="31"/>
  <c r="M1039" i="31"/>
  <c r="M1040" i="31"/>
  <c r="M1041" i="31"/>
  <c r="M1042" i="31"/>
  <c r="M1043" i="31"/>
  <c r="M1044" i="31"/>
  <c r="M1045" i="31"/>
  <c r="M1047" i="31"/>
  <c r="M1048" i="31"/>
  <c r="M1049" i="31"/>
  <c r="M1050" i="31"/>
  <c r="M1051" i="31"/>
  <c r="M1052" i="31"/>
  <c r="M1053" i="31"/>
  <c r="M1054" i="31"/>
  <c r="M1055" i="31"/>
  <c r="M1057" i="31"/>
  <c r="M1058" i="31"/>
  <c r="M1059" i="31"/>
  <c r="M1070" i="31"/>
  <c r="M1071" i="31"/>
  <c r="M1072" i="31"/>
  <c r="M1074" i="31"/>
  <c r="M1075" i="31"/>
  <c r="M1077" i="31"/>
  <c r="M1078" i="31"/>
  <c r="M1079" i="31"/>
  <c r="M1080" i="31"/>
  <c r="M1081" i="31"/>
  <c r="M1082" i="31"/>
  <c r="M1083" i="31"/>
  <c r="M1084" i="31"/>
  <c r="M1085" i="31"/>
  <c r="M1087" i="31"/>
  <c r="M1088" i="31"/>
  <c r="M1089" i="31"/>
  <c r="M1090" i="31"/>
  <c r="M1091" i="31"/>
  <c r="M1092" i="31"/>
  <c r="M1093" i="31"/>
  <c r="M1094" i="31"/>
  <c r="M1095" i="31"/>
  <c r="M1097" i="31"/>
  <c r="M1098" i="31"/>
  <c r="M1099" i="31"/>
  <c r="M1100" i="31"/>
  <c r="M1101" i="31"/>
  <c r="M1102" i="31"/>
  <c r="M1103" i="31"/>
  <c r="M1104" i="31"/>
  <c r="M1105" i="31"/>
  <c r="M1107" i="31"/>
  <c r="M1108" i="31"/>
  <c r="M1109" i="31"/>
  <c r="M1110" i="31"/>
  <c r="M1111" i="31"/>
  <c r="M1112" i="31"/>
  <c r="M1113" i="31"/>
  <c r="M1114" i="31"/>
  <c r="M1115" i="31"/>
  <c r="M1117" i="31"/>
  <c r="M1118" i="31"/>
  <c r="M1119" i="31"/>
  <c r="M1120" i="31"/>
  <c r="M1121" i="31"/>
  <c r="M1122" i="31"/>
  <c r="M1123" i="31"/>
  <c r="M1124" i="31"/>
  <c r="M1125" i="31"/>
  <c r="M1127" i="31"/>
  <c r="M1128" i="31"/>
  <c r="M1129" i="31"/>
  <c r="M1130" i="31"/>
  <c r="M1131" i="31"/>
  <c r="M1132" i="31"/>
  <c r="M1133" i="31"/>
  <c r="M1134" i="31"/>
  <c r="M1135" i="31"/>
  <c r="M1137" i="31"/>
  <c r="M1138" i="31"/>
  <c r="M1139" i="31"/>
  <c r="M1140" i="31"/>
  <c r="M1141" i="31"/>
  <c r="M1142" i="31"/>
  <c r="M1143" i="31"/>
  <c r="M1144" i="31"/>
  <c r="M1145" i="31"/>
  <c r="M1147" i="31"/>
  <c r="M1148" i="31"/>
  <c r="M1149" i="31"/>
  <c r="M1150" i="31"/>
  <c r="M1151" i="31"/>
  <c r="M1152" i="31"/>
  <c r="M1153" i="31"/>
  <c r="M1154" i="31"/>
  <c r="M1155" i="31"/>
  <c r="M1157" i="31"/>
  <c r="M1158" i="31"/>
  <c r="M1159" i="31"/>
  <c r="M1170" i="31"/>
  <c r="M1171" i="31"/>
  <c r="M1172" i="31"/>
  <c r="M1174" i="31"/>
  <c r="M1175" i="31"/>
  <c r="M1177" i="31"/>
  <c r="M1178" i="31"/>
  <c r="M1179" i="31"/>
  <c r="M1180" i="31"/>
  <c r="M1181" i="31"/>
  <c r="M1182" i="31"/>
  <c r="M1183" i="31"/>
  <c r="M1184" i="31"/>
  <c r="M1185" i="31"/>
  <c r="M1187" i="31"/>
  <c r="M1188" i="31"/>
  <c r="M1189" i="31"/>
  <c r="M1190" i="31"/>
  <c r="M1191" i="31"/>
  <c r="M1192" i="31"/>
  <c r="M1193" i="31"/>
  <c r="M1194" i="31"/>
  <c r="M1195" i="31"/>
  <c r="M1197" i="31"/>
  <c r="M1198" i="31"/>
  <c r="M1199" i="31"/>
  <c r="M1200" i="31"/>
  <c r="M1201" i="31"/>
  <c r="M1202" i="31"/>
  <c r="M1203" i="31"/>
  <c r="M1204" i="31"/>
  <c r="M1205" i="31"/>
  <c r="M1207" i="31"/>
  <c r="M1208" i="31"/>
  <c r="M1209" i="31"/>
  <c r="M1210" i="31"/>
  <c r="M1211" i="31"/>
  <c r="M1212" i="31"/>
  <c r="M1213" i="31"/>
  <c r="I345" i="31"/>
  <c r="I347" i="31"/>
  <c r="I348" i="31"/>
  <c r="I349" i="31"/>
  <c r="I350" i="31"/>
  <c r="I351" i="31"/>
  <c r="I352" i="31"/>
  <c r="I353" i="31"/>
  <c r="I354" i="31"/>
  <c r="I355" i="31"/>
  <c r="I357" i="31"/>
  <c r="I358" i="31"/>
  <c r="I359" i="31"/>
  <c r="I370" i="31"/>
  <c r="I371" i="31"/>
  <c r="I372" i="31"/>
  <c r="I374" i="31"/>
  <c r="I375" i="31"/>
  <c r="I377" i="31"/>
  <c r="I378" i="31"/>
  <c r="I379" i="31"/>
  <c r="I380" i="31"/>
  <c r="I381" i="31"/>
  <c r="I382" i="31"/>
  <c r="I383" i="31"/>
  <c r="I384" i="31"/>
  <c r="I385" i="31"/>
  <c r="I387" i="31"/>
  <c r="I388" i="31"/>
  <c r="I389" i="31"/>
  <c r="I390" i="31"/>
  <c r="I391" i="31"/>
  <c r="I392" i="31"/>
  <c r="I393" i="31"/>
  <c r="I394" i="31"/>
  <c r="I395" i="31"/>
  <c r="I397" i="31"/>
  <c r="I398" i="31"/>
  <c r="I399" i="31"/>
  <c r="I400" i="31"/>
  <c r="I401" i="31"/>
  <c r="I402" i="31"/>
  <c r="I403" i="31"/>
  <c r="I404" i="31"/>
  <c r="I405" i="31"/>
  <c r="I407" i="31"/>
  <c r="I408" i="31"/>
  <c r="I409" i="31"/>
  <c r="I410" i="31"/>
  <c r="I411" i="31"/>
  <c r="I412" i="31"/>
  <c r="I413" i="31"/>
  <c r="I414" i="31"/>
  <c r="I415" i="31"/>
  <c r="I417" i="31"/>
  <c r="I418" i="31"/>
  <c r="I419" i="31"/>
  <c r="I420" i="31"/>
  <c r="I421" i="31"/>
  <c r="I422" i="31"/>
  <c r="I423" i="31"/>
  <c r="I424" i="31"/>
  <c r="I425" i="31"/>
  <c r="I427" i="31"/>
  <c r="I428" i="31"/>
  <c r="I429" i="31"/>
  <c r="I430" i="31"/>
  <c r="I431" i="31"/>
  <c r="I432" i="31"/>
  <c r="I433" i="31"/>
  <c r="I434" i="31"/>
  <c r="I435" i="31"/>
  <c r="I437" i="31"/>
  <c r="I438" i="31"/>
  <c r="I439" i="31"/>
  <c r="I440" i="31"/>
  <c r="I441" i="31"/>
  <c r="I442" i="31"/>
  <c r="I443" i="31"/>
  <c r="I444" i="31"/>
  <c r="I445" i="31"/>
  <c r="I447" i="31"/>
  <c r="I448" i="31"/>
  <c r="I449" i="31"/>
  <c r="I450" i="31"/>
  <c r="I451" i="31"/>
  <c r="I452" i="31"/>
  <c r="I453" i="31"/>
  <c r="I454" i="31"/>
  <c r="I455" i="31"/>
  <c r="I457" i="31"/>
  <c r="I458" i="31"/>
  <c r="I459" i="31"/>
  <c r="I470" i="31"/>
  <c r="I471" i="31"/>
  <c r="I472" i="31"/>
  <c r="I474" i="31"/>
  <c r="I475" i="31"/>
  <c r="I477" i="31"/>
  <c r="I478" i="31"/>
  <c r="I479" i="31"/>
  <c r="I480" i="31"/>
  <c r="I481" i="31"/>
  <c r="I482" i="31"/>
  <c r="I483" i="31"/>
  <c r="I484" i="31"/>
  <c r="I485" i="31"/>
  <c r="I487" i="31"/>
  <c r="I488" i="31"/>
  <c r="I489" i="31"/>
  <c r="I490" i="31"/>
  <c r="I491" i="31"/>
  <c r="I492" i="31"/>
  <c r="I493" i="31"/>
  <c r="I494" i="31"/>
  <c r="I495" i="31"/>
  <c r="I497" i="31"/>
  <c r="I498" i="31"/>
  <c r="I499" i="31"/>
  <c r="I500" i="31"/>
  <c r="I501" i="31"/>
  <c r="I502" i="31"/>
  <c r="I503" i="31"/>
  <c r="I504" i="31"/>
  <c r="I505" i="31"/>
  <c r="I507" i="31"/>
  <c r="I508" i="31"/>
  <c r="I509" i="31"/>
  <c r="I510" i="31"/>
  <c r="I511" i="31"/>
  <c r="I512" i="31"/>
  <c r="I513" i="31"/>
  <c r="I514" i="31"/>
  <c r="I515" i="31"/>
  <c r="I517" i="31"/>
  <c r="I518" i="31"/>
  <c r="I519" i="31"/>
  <c r="I520" i="31"/>
  <c r="I521" i="31"/>
  <c r="I522" i="31"/>
  <c r="I523" i="31"/>
  <c r="I524" i="31"/>
  <c r="I525" i="31"/>
  <c r="I527" i="31"/>
  <c r="I528" i="31"/>
  <c r="I529" i="31"/>
  <c r="I530" i="31"/>
  <c r="I531" i="31"/>
  <c r="I532" i="31"/>
  <c r="I533" i="31"/>
  <c r="I534" i="31"/>
  <c r="I535" i="31"/>
  <c r="I537" i="31"/>
  <c r="I538" i="31"/>
  <c r="I539" i="31"/>
  <c r="I540" i="31"/>
  <c r="I541" i="31"/>
  <c r="I542" i="31"/>
  <c r="I543" i="31"/>
  <c r="I544" i="31"/>
  <c r="I545" i="31"/>
  <c r="I547" i="31"/>
  <c r="I548" i="31"/>
  <c r="I549" i="31"/>
  <c r="I550" i="31"/>
  <c r="I551" i="31"/>
  <c r="I552" i="31"/>
  <c r="I553" i="31"/>
  <c r="I554" i="31"/>
  <c r="I555" i="31"/>
  <c r="I557" i="31"/>
  <c r="I558" i="31"/>
  <c r="I559" i="31"/>
  <c r="I570" i="31"/>
  <c r="I571" i="31"/>
  <c r="I572" i="31"/>
  <c r="I574" i="31"/>
  <c r="I575" i="31"/>
  <c r="I577" i="31"/>
  <c r="I578" i="31"/>
  <c r="I579" i="31"/>
  <c r="I580" i="31"/>
  <c r="I581" i="31"/>
  <c r="I582" i="31"/>
  <c r="I583" i="31"/>
  <c r="I584" i="31"/>
  <c r="I585" i="31"/>
  <c r="I587" i="31"/>
  <c r="I588" i="31"/>
  <c r="I589" i="31"/>
  <c r="I590" i="31"/>
  <c r="I591" i="31"/>
  <c r="I592" i="31"/>
  <c r="I593" i="31"/>
  <c r="I594" i="31"/>
  <c r="I595" i="31"/>
  <c r="I597" i="31"/>
  <c r="I598" i="31"/>
  <c r="I599" i="31"/>
  <c r="I700" i="31"/>
  <c r="I701" i="31"/>
  <c r="I702" i="31"/>
  <c r="I703" i="31"/>
  <c r="I704" i="31"/>
  <c r="I705" i="31"/>
  <c r="I707" i="31"/>
  <c r="I708" i="31"/>
  <c r="I709" i="31"/>
  <c r="I710" i="31"/>
  <c r="I711" i="31"/>
  <c r="I712" i="31"/>
  <c r="I713" i="31"/>
  <c r="I714" i="31"/>
  <c r="I715" i="31"/>
  <c r="I717" i="31"/>
  <c r="I718" i="31"/>
  <c r="I719" i="31"/>
  <c r="I720" i="31"/>
  <c r="I721" i="31"/>
  <c r="I722" i="31"/>
  <c r="I723" i="31"/>
  <c r="I724" i="31"/>
  <c r="I725" i="31"/>
  <c r="I727" i="31"/>
  <c r="I728" i="31"/>
  <c r="I729" i="31"/>
  <c r="I740" i="31"/>
  <c r="I741" i="31"/>
  <c r="I742" i="31"/>
  <c r="I743" i="31"/>
  <c r="I744" i="31"/>
  <c r="I745" i="31"/>
  <c r="I747" i="31"/>
  <c r="I748" i="31"/>
  <c r="I749" i="31"/>
  <c r="I750" i="31"/>
  <c r="I751" i="31"/>
  <c r="I752" i="31"/>
  <c r="I753" i="31"/>
  <c r="I754" i="31"/>
  <c r="I755" i="31"/>
  <c r="I757" i="31"/>
  <c r="I758" i="31"/>
  <c r="I759" i="31"/>
  <c r="I770" i="31"/>
  <c r="I771" i="31"/>
  <c r="I772" i="31"/>
  <c r="I774" i="31"/>
  <c r="I775" i="31"/>
  <c r="I777" i="31"/>
  <c r="I778" i="31"/>
  <c r="I779" i="31"/>
  <c r="I780" i="31"/>
  <c r="I781" i="31"/>
  <c r="I782" i="31"/>
  <c r="I783" i="31"/>
  <c r="I784" i="31"/>
  <c r="I785" i="31"/>
  <c r="I787" i="31"/>
  <c r="I788" i="31"/>
  <c r="I789" i="31"/>
  <c r="I790" i="31"/>
  <c r="I791" i="31"/>
  <c r="I792" i="31"/>
  <c r="I793" i="31"/>
  <c r="I794" i="31"/>
  <c r="I795" i="31"/>
  <c r="I797" i="31"/>
  <c r="I798" i="31"/>
  <c r="I799" i="31"/>
  <c r="I800" i="31"/>
  <c r="I801" i="31"/>
  <c r="I802" i="31"/>
  <c r="I803" i="31"/>
  <c r="I804" i="31"/>
  <c r="I805" i="31"/>
  <c r="I807" i="31"/>
  <c r="I808" i="31"/>
  <c r="I809" i="31"/>
  <c r="I810" i="31"/>
  <c r="I811" i="31"/>
  <c r="I812" i="31"/>
  <c r="I813" i="31"/>
  <c r="I814" i="31"/>
  <c r="I815" i="31"/>
  <c r="I817" i="31"/>
  <c r="I818" i="31"/>
  <c r="I819" i="31"/>
  <c r="I820" i="31"/>
  <c r="I821" i="31"/>
  <c r="I822" i="31"/>
  <c r="I823" i="31"/>
  <c r="I824" i="31"/>
  <c r="I825" i="31"/>
  <c r="I827" i="31"/>
  <c r="I828" i="31"/>
  <c r="I829" i="31"/>
  <c r="I830" i="31"/>
  <c r="I831" i="31"/>
  <c r="I832" i="31"/>
  <c r="I833" i="31"/>
  <c r="I834" i="31"/>
  <c r="I835" i="31"/>
  <c r="I837" i="31"/>
  <c r="I838" i="31"/>
  <c r="I839" i="31"/>
  <c r="I840" i="31"/>
  <c r="I841" i="31"/>
  <c r="I842" i="31"/>
  <c r="I843" i="31"/>
  <c r="I844" i="31"/>
  <c r="I845" i="31"/>
  <c r="I847" i="31"/>
  <c r="I848" i="31"/>
  <c r="I849" i="31"/>
  <c r="I850" i="31"/>
  <c r="I851" i="31"/>
  <c r="I852" i="31"/>
  <c r="I853" i="31"/>
  <c r="I854" i="31"/>
  <c r="I855" i="31"/>
  <c r="I857" i="31"/>
  <c r="I858" i="31"/>
  <c r="I859" i="31"/>
  <c r="I870" i="31"/>
  <c r="I871" i="31"/>
  <c r="I872" i="31"/>
  <c r="I874" i="31"/>
  <c r="I875" i="31"/>
  <c r="I877" i="31"/>
  <c r="I878" i="31"/>
  <c r="I879" i="31"/>
  <c r="I880" i="31"/>
  <c r="I881" i="31"/>
  <c r="I882" i="31"/>
  <c r="I883" i="31"/>
  <c r="I884" i="31"/>
  <c r="I885" i="31"/>
  <c r="I887" i="31"/>
  <c r="I888" i="31"/>
  <c r="I889" i="31"/>
  <c r="I890" i="31"/>
  <c r="I891" i="31"/>
  <c r="I892" i="31"/>
  <c r="I893" i="31"/>
  <c r="I894" i="31"/>
  <c r="I895" i="31"/>
  <c r="I897" i="31"/>
  <c r="I898" i="31"/>
  <c r="I899" i="31"/>
  <c r="I900" i="31"/>
  <c r="I901" i="31"/>
  <c r="I902" i="31"/>
  <c r="I903" i="31"/>
  <c r="I904" i="31"/>
  <c r="I905" i="31"/>
  <c r="I907" i="31"/>
  <c r="I908" i="31"/>
  <c r="I909" i="31"/>
  <c r="I910" i="31"/>
  <c r="I911" i="31"/>
  <c r="I912" i="31"/>
  <c r="I913" i="31"/>
  <c r="I914" i="31"/>
  <c r="I915" i="31"/>
  <c r="I917" i="31"/>
  <c r="I918" i="31"/>
  <c r="I919" i="31"/>
  <c r="I920" i="31"/>
  <c r="I921" i="31"/>
  <c r="I922" i="31"/>
  <c r="I923" i="31"/>
  <c r="I924" i="31"/>
  <c r="I925" i="31"/>
  <c r="I927" i="31"/>
  <c r="I928" i="31"/>
  <c r="I929" i="31"/>
  <c r="I930" i="31"/>
  <c r="I931" i="31"/>
  <c r="I932" i="31"/>
  <c r="I933" i="31"/>
  <c r="I934" i="31"/>
  <c r="I935" i="31"/>
  <c r="I937" i="31"/>
  <c r="I938" i="31"/>
  <c r="I939" i="31"/>
  <c r="I940" i="31"/>
  <c r="I941" i="31"/>
  <c r="I942" i="31"/>
  <c r="I943" i="31"/>
  <c r="I944" i="31"/>
  <c r="I945" i="31"/>
  <c r="I947" i="31"/>
  <c r="I948" i="31"/>
  <c r="I949" i="31"/>
  <c r="I950" i="31"/>
  <c r="I951" i="31"/>
  <c r="I952" i="31"/>
  <c r="I953" i="31"/>
  <c r="I954" i="31"/>
  <c r="I955" i="31"/>
  <c r="I957" i="31"/>
  <c r="I958" i="31"/>
  <c r="I959" i="31"/>
  <c r="I970" i="31"/>
  <c r="I971" i="31"/>
  <c r="I972" i="31"/>
  <c r="I974" i="31"/>
  <c r="I975" i="31"/>
  <c r="I977" i="31"/>
  <c r="I978" i="31"/>
  <c r="I979" i="31"/>
  <c r="I980" i="31"/>
  <c r="I981" i="31"/>
  <c r="I982" i="31"/>
  <c r="I983" i="31"/>
  <c r="I984" i="31"/>
  <c r="I985" i="31"/>
  <c r="I987" i="31"/>
  <c r="I988" i="31"/>
  <c r="I989" i="31"/>
  <c r="I990" i="31"/>
  <c r="I991" i="31"/>
  <c r="I992" i="31"/>
  <c r="I993" i="31"/>
  <c r="I994" i="31"/>
  <c r="I995" i="31"/>
  <c r="I997" i="31"/>
  <c r="I998" i="31"/>
  <c r="I999" i="31"/>
  <c r="I1000" i="31"/>
  <c r="I1001" i="31"/>
  <c r="I1002" i="31"/>
  <c r="I1003" i="31"/>
  <c r="I1004" i="31"/>
  <c r="I1005" i="31"/>
  <c r="I1007" i="31"/>
  <c r="I1008" i="31"/>
  <c r="I1009" i="31"/>
  <c r="I1010" i="31"/>
  <c r="I1011" i="31"/>
  <c r="I1012" i="31"/>
  <c r="I1013" i="31"/>
  <c r="I1014" i="31"/>
  <c r="I1015" i="31"/>
  <c r="I1017" i="31"/>
  <c r="I1018" i="31"/>
  <c r="I1019" i="31"/>
  <c r="I1020" i="31"/>
  <c r="I1021" i="31"/>
  <c r="I1022" i="31"/>
  <c r="I1023" i="31"/>
  <c r="I1024" i="31"/>
  <c r="I1025" i="31"/>
  <c r="I1027" i="31"/>
  <c r="I1028" i="31"/>
  <c r="I1029" i="31"/>
  <c r="I1030" i="31"/>
  <c r="I1031" i="31"/>
  <c r="I1032" i="31"/>
  <c r="I1033" i="31"/>
  <c r="I1034" i="31"/>
  <c r="I1035" i="31"/>
  <c r="I1037" i="31"/>
  <c r="I1038" i="31"/>
  <c r="I1039" i="31"/>
  <c r="I1040" i="31"/>
  <c r="I1041" i="31"/>
  <c r="I1042" i="31"/>
  <c r="I1043" i="31"/>
  <c r="I1044" i="31"/>
  <c r="I1045" i="31"/>
  <c r="I1047" i="31"/>
  <c r="I1048" i="31"/>
  <c r="I1049" i="31"/>
  <c r="I1050" i="31"/>
  <c r="I1051" i="31"/>
  <c r="I1052" i="31"/>
  <c r="I1053" i="31"/>
  <c r="I1054" i="31"/>
  <c r="I1055" i="31"/>
  <c r="I1057" i="31"/>
  <c r="I1058" i="31"/>
  <c r="I1059" i="31"/>
  <c r="I1070" i="31"/>
  <c r="I1071" i="31"/>
  <c r="I1072" i="31"/>
  <c r="I1074" i="31"/>
  <c r="I1075" i="31"/>
  <c r="I1077" i="31"/>
  <c r="I1078" i="31"/>
  <c r="I1079" i="31"/>
  <c r="I1080" i="31"/>
  <c r="I1081" i="31"/>
  <c r="I1082" i="31"/>
  <c r="I1083" i="31"/>
  <c r="I1084" i="31"/>
  <c r="I1085" i="31"/>
  <c r="I1087" i="31"/>
  <c r="I1088" i="31"/>
  <c r="I1089" i="31"/>
  <c r="I1090" i="31"/>
  <c r="I1091" i="31"/>
  <c r="I1092" i="31"/>
  <c r="I1093" i="31"/>
  <c r="I1094" i="31"/>
  <c r="I1095" i="31"/>
  <c r="I1097" i="31"/>
  <c r="I1098" i="31"/>
  <c r="I1099" i="31"/>
  <c r="I1100" i="31"/>
  <c r="I1101" i="31"/>
  <c r="I1102" i="31"/>
  <c r="I1103" i="31"/>
  <c r="I1104" i="31"/>
  <c r="I1105" i="31"/>
  <c r="I1107" i="31"/>
  <c r="I1108" i="31"/>
  <c r="I1109" i="31"/>
  <c r="I1110" i="31"/>
  <c r="I1111" i="31"/>
  <c r="I1112" i="31"/>
  <c r="I1113" i="31"/>
  <c r="I1114" i="31"/>
  <c r="I1115" i="31"/>
  <c r="I1117" i="31"/>
  <c r="I1118" i="31"/>
  <c r="I1119" i="31"/>
  <c r="I1120" i="31"/>
  <c r="I1121" i="31"/>
  <c r="I1122" i="31"/>
  <c r="I1123" i="31"/>
  <c r="I1124" i="31"/>
  <c r="I1125" i="31"/>
  <c r="I1127" i="31"/>
  <c r="I1128" i="31"/>
  <c r="I1129" i="31"/>
  <c r="I1130" i="31"/>
  <c r="I1131" i="31"/>
  <c r="I1132" i="31"/>
  <c r="I1133" i="31"/>
  <c r="I1134" i="31"/>
  <c r="I1135" i="31"/>
  <c r="I1137" i="31"/>
  <c r="I1138" i="31"/>
  <c r="I1139" i="31"/>
  <c r="I1140" i="31"/>
  <c r="I1141" i="31"/>
  <c r="I1142" i="31"/>
  <c r="I1143" i="31"/>
  <c r="I1144" i="31"/>
  <c r="I1145" i="31"/>
  <c r="I1147" i="31"/>
  <c r="I1148" i="31"/>
  <c r="I1149" i="31"/>
  <c r="I1150" i="31"/>
  <c r="I1151" i="31"/>
  <c r="I1152" i="31"/>
  <c r="I1153" i="31"/>
  <c r="I1154" i="31"/>
  <c r="I1155" i="31"/>
  <c r="I1157" i="31"/>
  <c r="I1158" i="31"/>
  <c r="I1159" i="31"/>
  <c r="I1170" i="31"/>
  <c r="I1171" i="31"/>
  <c r="I1172" i="31"/>
  <c r="I1174" i="31"/>
  <c r="I1175" i="31"/>
  <c r="I1177" i="31"/>
  <c r="I1178" i="31"/>
  <c r="I1179" i="31"/>
  <c r="I1180" i="31"/>
  <c r="I1181" i="31"/>
  <c r="I1182" i="31"/>
  <c r="I1183" i="31"/>
  <c r="I1184" i="31"/>
  <c r="I1185" i="31"/>
  <c r="I1187" i="31"/>
  <c r="I1188" i="31"/>
  <c r="I1189" i="31"/>
  <c r="I1190" i="31"/>
  <c r="I1191" i="31"/>
  <c r="I1192" i="31"/>
  <c r="I1193" i="31"/>
  <c r="I1194" i="31"/>
  <c r="I1195" i="31"/>
  <c r="I1197" i="31"/>
  <c r="I1198" i="31"/>
  <c r="I1199" i="31"/>
  <c r="I1200" i="31"/>
  <c r="I1201" i="31"/>
  <c r="I1202" i="31"/>
  <c r="I1203" i="31"/>
  <c r="I1204" i="31"/>
  <c r="I1205" i="31"/>
  <c r="I1207" i="31"/>
  <c r="I1208" i="31"/>
  <c r="I1209" i="31"/>
  <c r="I1210" i="31"/>
  <c r="I1211" i="31"/>
  <c r="I1212" i="31"/>
  <c r="I1213" i="31"/>
  <c r="C28" i="24" l="1"/>
  <c r="C29" i="24"/>
  <c r="C30" i="24"/>
  <c r="D206" i="34" s="1"/>
  <c r="C103"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29" i="24"/>
  <c r="M88" i="24"/>
  <c r="M89" i="24"/>
  <c r="M90" i="24"/>
  <c r="M91" i="24"/>
  <c r="M92" i="24"/>
  <c r="M93" i="24"/>
  <c r="M94" i="24"/>
  <c r="M95" i="24"/>
  <c r="M96" i="24"/>
  <c r="M97" i="24"/>
  <c r="M98" i="24"/>
  <c r="M99" i="24"/>
  <c r="M100" i="24"/>
  <c r="M101" i="24"/>
  <c r="M102" i="24"/>
  <c r="C58" i="24" l="1"/>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91" i="24"/>
  <c r="C90" i="24"/>
  <c r="C89" i="24"/>
  <c r="C88" i="24"/>
  <c r="C96" i="24"/>
  <c r="C95" i="24"/>
  <c r="C94" i="24"/>
  <c r="C93" i="24"/>
  <c r="C92" i="24"/>
  <c r="C101" i="24"/>
  <c r="C100" i="24"/>
  <c r="C99" i="24"/>
  <c r="C98" i="24"/>
  <c r="C97" i="24"/>
  <c r="C102" i="24"/>
  <c r="F196" i="24"/>
  <c r="F197" i="24"/>
  <c r="F195" i="24"/>
  <c r="G208" i="34" s="1"/>
  <c r="F194" i="24"/>
  <c r="G207" i="34" s="1"/>
  <c r="F161" i="24"/>
  <c r="G168" i="34" s="1"/>
  <c r="K299" i="33" l="1"/>
  <c r="K300" i="33"/>
  <c r="K301" i="33"/>
  <c r="K302" i="33"/>
  <c r="K303" i="33"/>
  <c r="K304" i="33"/>
  <c r="K305" i="33"/>
  <c r="K306" i="33"/>
  <c r="K307" i="33"/>
  <c r="K308" i="33"/>
  <c r="K309" i="33"/>
  <c r="K310" i="33"/>
  <c r="K311" i="33"/>
  <c r="K312" i="33"/>
  <c r="K313" i="33"/>
  <c r="K314" i="33"/>
  <c r="K315" i="33"/>
  <c r="K316" i="33"/>
  <c r="K317" i="33"/>
  <c r="K318" i="33"/>
  <c r="K319" i="33"/>
  <c r="K320" i="33"/>
  <c r="K321" i="33"/>
  <c r="K322" i="33"/>
  <c r="K263" i="33"/>
  <c r="K264" i="33"/>
  <c r="K265" i="33"/>
  <c r="K266" i="33"/>
  <c r="K267" i="33"/>
  <c r="K268" i="33"/>
  <c r="K269" i="33"/>
  <c r="K270" i="33"/>
  <c r="K271" i="33"/>
  <c r="K272" i="33"/>
  <c r="K273" i="33"/>
  <c r="K274" i="33"/>
  <c r="K275" i="33"/>
  <c r="K276" i="33"/>
  <c r="K277" i="33"/>
  <c r="K278" i="33"/>
  <c r="K279" i="33"/>
  <c r="K280" i="33"/>
  <c r="K281" i="33"/>
  <c r="K282" i="33"/>
  <c r="K283" i="33"/>
  <c r="K284" i="33"/>
  <c r="K285" i="33"/>
  <c r="K286" i="33"/>
  <c r="K287" i="33"/>
  <c r="K288" i="33"/>
  <c r="K289" i="33"/>
  <c r="K290" i="33"/>
  <c r="K291" i="33"/>
  <c r="K292" i="33"/>
  <c r="K293" i="33"/>
  <c r="K294" i="33"/>
  <c r="K295" i="33"/>
  <c r="K296" i="33"/>
  <c r="K297" i="33"/>
  <c r="K298" i="33"/>
  <c r="M221" i="24" l="1"/>
  <c r="F157" i="24"/>
  <c r="G164" i="34" s="1"/>
  <c r="F118" i="24"/>
  <c r="G127" i="34" s="1"/>
  <c r="F156" i="24"/>
  <c r="G163" i="34" s="1"/>
  <c r="G213" i="24"/>
  <c r="I205" i="34" s="1"/>
  <c r="G212" i="24"/>
  <c r="I204" i="34" s="1"/>
  <c r="G209" i="24"/>
  <c r="I203" i="34" s="1"/>
  <c r="G208" i="24"/>
  <c r="I202" i="34" s="1"/>
  <c r="G150" i="24"/>
  <c r="I157" i="34" s="1"/>
  <c r="G109" i="24"/>
  <c r="I118" i="34" s="1"/>
  <c r="G151" i="24"/>
  <c r="I158" i="34" s="1"/>
  <c r="G205" i="24"/>
  <c r="I199" i="34" s="1"/>
  <c r="G114" i="24"/>
  <c r="I123" i="34" s="1"/>
  <c r="G156" i="24"/>
  <c r="I163" i="34" s="1"/>
  <c r="G115" i="24"/>
  <c r="I124" i="34" s="1"/>
  <c r="G157" i="24"/>
  <c r="I164" i="34" s="1"/>
  <c r="G206" i="24"/>
  <c r="I200" i="34" s="1"/>
  <c r="G207" i="24"/>
  <c r="I201" i="34" s="1"/>
  <c r="G110" i="24"/>
  <c r="I119" i="34" s="1"/>
  <c r="G152" i="24"/>
  <c r="I159" i="34" s="1"/>
  <c r="G111" i="24"/>
  <c r="G153" i="24"/>
  <c r="I160" i="34" s="1"/>
  <c r="G112" i="24"/>
  <c r="I121" i="34" s="1"/>
  <c r="G118" i="24"/>
  <c r="I127" i="34" s="1"/>
  <c r="G160" i="24"/>
  <c r="I167" i="34" s="1"/>
  <c r="G108" i="24"/>
  <c r="I117" i="34" s="1"/>
  <c r="I119" i="33" l="1"/>
  <c r="I120" i="34"/>
  <c r="K262" i="33"/>
  <c r="K261" i="33"/>
  <c r="K260" i="33"/>
  <c r="K259" i="33"/>
  <c r="K258" i="33"/>
  <c r="K257" i="33"/>
  <c r="K256" i="33"/>
  <c r="K255" i="33"/>
  <c r="K254" i="33"/>
  <c r="K253" i="33"/>
  <c r="K252" i="33"/>
  <c r="K251" i="33"/>
  <c r="K250" i="33"/>
  <c r="K249" i="33"/>
  <c r="K248" i="33"/>
  <c r="K247" i="33"/>
  <c r="K246" i="33"/>
  <c r="K245" i="33"/>
  <c r="K244" i="33"/>
  <c r="K243" i="33"/>
  <c r="K242" i="33"/>
  <c r="K241" i="33"/>
  <c r="K240" i="33"/>
  <c r="K239" i="33"/>
  <c r="K238" i="33"/>
  <c r="K237" i="33"/>
  <c r="K236" i="33"/>
  <c r="K235" i="33"/>
  <c r="K234" i="33"/>
  <c r="K233" i="33"/>
  <c r="K232" i="33"/>
  <c r="K231" i="33"/>
  <c r="K230" i="33"/>
  <c r="K229" i="33"/>
  <c r="K228" i="33"/>
  <c r="K227" i="33"/>
  <c r="K226" i="33"/>
  <c r="K225" i="33"/>
  <c r="K224" i="33"/>
  <c r="K223" i="33"/>
  <c r="K222" i="33"/>
  <c r="K221" i="33"/>
  <c r="K220" i="33"/>
  <c r="K219" i="33"/>
  <c r="K218" i="33"/>
  <c r="K217" i="33"/>
  <c r="K216" i="33"/>
  <c r="K215" i="33"/>
  <c r="K214" i="33"/>
  <c r="K213" i="33"/>
  <c r="K212" i="33"/>
  <c r="K211" i="33"/>
  <c r="K210" i="33"/>
  <c r="K209" i="33"/>
  <c r="K208" i="33"/>
  <c r="K207" i="33"/>
  <c r="K206" i="33"/>
  <c r="K205" i="33"/>
  <c r="K204" i="33"/>
  <c r="K203" i="33"/>
  <c r="K202" i="33"/>
  <c r="K201" i="33"/>
  <c r="K200" i="33"/>
  <c r="K199" i="33"/>
  <c r="K198" i="33"/>
  <c r="K197" i="33"/>
  <c r="K196" i="33"/>
  <c r="K195" i="33"/>
  <c r="K194" i="33"/>
  <c r="K193" i="33"/>
  <c r="K192" i="33"/>
  <c r="K191" i="33"/>
  <c r="K190" i="33"/>
  <c r="K189" i="33"/>
  <c r="K188" i="33"/>
  <c r="K187" i="33"/>
  <c r="K186" i="33"/>
  <c r="K185" i="33"/>
  <c r="K184" i="33"/>
  <c r="K183" i="33"/>
  <c r="K182" i="33"/>
  <c r="K181" i="33"/>
  <c r="K180" i="33"/>
  <c r="K179" i="33"/>
  <c r="K178" i="33"/>
  <c r="K177" i="33"/>
  <c r="K176" i="33"/>
  <c r="K175" i="33"/>
  <c r="K174" i="33"/>
  <c r="K173" i="33"/>
  <c r="K172" i="33"/>
  <c r="K171" i="33"/>
  <c r="K170" i="33"/>
  <c r="K169" i="33"/>
  <c r="K168" i="33"/>
  <c r="K167" i="33"/>
  <c r="K166" i="33"/>
  <c r="K165" i="33"/>
  <c r="K164" i="33"/>
  <c r="K163" i="33"/>
  <c r="K162" i="33"/>
  <c r="K161" i="33"/>
  <c r="K160" i="33"/>
  <c r="K159" i="33"/>
  <c r="K158" i="33"/>
  <c r="K157" i="33"/>
  <c r="K156" i="33"/>
  <c r="K155" i="33"/>
  <c r="K154" i="33"/>
  <c r="K153" i="33"/>
  <c r="K152" i="33"/>
  <c r="K151" i="33"/>
  <c r="K150" i="33"/>
  <c r="K149" i="33"/>
  <c r="K148" i="33"/>
  <c r="K147" i="33"/>
  <c r="K146" i="33"/>
  <c r="K145" i="33"/>
  <c r="K144" i="33"/>
  <c r="K143" i="33"/>
  <c r="K142" i="33"/>
  <c r="K141" i="33"/>
  <c r="K140" i="33"/>
  <c r="K139" i="33"/>
  <c r="K138" i="33"/>
  <c r="K137" i="33"/>
  <c r="K136" i="33"/>
  <c r="K135" i="33"/>
  <c r="K134" i="33"/>
  <c r="K133" i="33"/>
  <c r="K7" i="33"/>
  <c r="K6" i="33"/>
  <c r="K8" i="33" l="1"/>
  <c r="P345" i="31" l="1"/>
  <c r="P347" i="31"/>
  <c r="P348" i="31"/>
  <c r="P349" i="31"/>
  <c r="P350" i="31"/>
  <c r="P351" i="31"/>
  <c r="P352" i="31"/>
  <c r="P353" i="31"/>
  <c r="P354" i="31"/>
  <c r="P355" i="31"/>
  <c r="P357" i="31"/>
  <c r="P358" i="31"/>
  <c r="P359" i="31"/>
  <c r="P370" i="31"/>
  <c r="P371" i="31"/>
  <c r="P372" i="31"/>
  <c r="P374" i="31"/>
  <c r="P375" i="31"/>
  <c r="P377" i="31"/>
  <c r="P378" i="31"/>
  <c r="P379" i="31"/>
  <c r="P380" i="31"/>
  <c r="P381" i="31"/>
  <c r="P382" i="31"/>
  <c r="P383" i="31"/>
  <c r="P384" i="31"/>
  <c r="P385" i="31"/>
  <c r="P387" i="31"/>
  <c r="P388" i="31"/>
  <c r="P389" i="31"/>
  <c r="P390" i="31"/>
  <c r="P391" i="31"/>
  <c r="P392" i="31"/>
  <c r="P393" i="31"/>
  <c r="P394" i="31"/>
  <c r="P395" i="31"/>
  <c r="P397" i="31"/>
  <c r="P398" i="31"/>
  <c r="P399" i="31"/>
  <c r="P400" i="31"/>
  <c r="P401" i="31"/>
  <c r="P402" i="31"/>
  <c r="P403" i="31"/>
  <c r="P404" i="31"/>
  <c r="P405" i="31"/>
  <c r="P407" i="31"/>
  <c r="P408" i="31"/>
  <c r="P409" i="31"/>
  <c r="P410" i="31"/>
  <c r="P411" i="31"/>
  <c r="P412" i="31"/>
  <c r="P413" i="31"/>
  <c r="P414" i="31"/>
  <c r="P415" i="31"/>
  <c r="P417" i="31"/>
  <c r="P418" i="31"/>
  <c r="P419" i="31"/>
  <c r="P420" i="31"/>
  <c r="P421" i="31"/>
  <c r="P422" i="31"/>
  <c r="P423" i="31"/>
  <c r="P424" i="31"/>
  <c r="P425" i="31"/>
  <c r="P427" i="31"/>
  <c r="P428" i="31"/>
  <c r="P429" i="31"/>
  <c r="P430" i="31"/>
  <c r="P431" i="31"/>
  <c r="P432" i="31"/>
  <c r="P433" i="31"/>
  <c r="P434" i="31"/>
  <c r="P435" i="31"/>
  <c r="P437" i="31"/>
  <c r="P438" i="31"/>
  <c r="P439" i="31"/>
  <c r="P440" i="31"/>
  <c r="P441" i="31"/>
  <c r="P442" i="31"/>
  <c r="P443" i="31"/>
  <c r="P444" i="31"/>
  <c r="P445" i="31"/>
  <c r="P447" i="31"/>
  <c r="P448" i="31"/>
  <c r="P449" i="31"/>
  <c r="P450" i="31"/>
  <c r="P451" i="31"/>
  <c r="P452" i="31"/>
  <c r="P453" i="31"/>
  <c r="P454" i="31"/>
  <c r="P455" i="31"/>
  <c r="P457" i="31"/>
  <c r="P458" i="31"/>
  <c r="P459" i="31"/>
  <c r="P470" i="31"/>
  <c r="P471" i="31"/>
  <c r="P472" i="31"/>
  <c r="P474" i="31"/>
  <c r="P475" i="31"/>
  <c r="P477" i="31"/>
  <c r="P478" i="31"/>
  <c r="P479" i="31"/>
  <c r="P480" i="31"/>
  <c r="P481" i="31"/>
  <c r="P482" i="31"/>
  <c r="P483" i="31"/>
  <c r="P484" i="31"/>
  <c r="P485" i="31"/>
  <c r="P487" i="31"/>
  <c r="P488" i="31"/>
  <c r="P489" i="31"/>
  <c r="P490" i="31"/>
  <c r="P491" i="31"/>
  <c r="P492" i="31"/>
  <c r="P493" i="31"/>
  <c r="P494" i="31"/>
  <c r="P495" i="31"/>
  <c r="P497" i="31"/>
  <c r="P498" i="31"/>
  <c r="P499" i="31"/>
  <c r="P500" i="31"/>
  <c r="P501" i="31"/>
  <c r="P502" i="31"/>
  <c r="P503" i="31"/>
  <c r="P504" i="31"/>
  <c r="P505" i="31"/>
  <c r="P507" i="31"/>
  <c r="P508" i="31"/>
  <c r="P509" i="31"/>
  <c r="P510" i="31"/>
  <c r="P511" i="31"/>
  <c r="P512" i="31"/>
  <c r="P513" i="31"/>
  <c r="P514" i="31"/>
  <c r="P515" i="31"/>
  <c r="P517" i="31"/>
  <c r="P518" i="31"/>
  <c r="P519" i="31"/>
  <c r="P520" i="31"/>
  <c r="P521" i="31"/>
  <c r="P522" i="31"/>
  <c r="P523" i="31"/>
  <c r="P524" i="31"/>
  <c r="P525" i="31"/>
  <c r="P527" i="31"/>
  <c r="P528" i="31"/>
  <c r="P529" i="31"/>
  <c r="P530" i="31"/>
  <c r="P531" i="31"/>
  <c r="P532" i="31"/>
  <c r="P533" i="31"/>
  <c r="P534" i="31"/>
  <c r="P535" i="31"/>
  <c r="P537" i="31"/>
  <c r="P538" i="31"/>
  <c r="P539" i="31"/>
  <c r="P540" i="31"/>
  <c r="P541" i="31"/>
  <c r="P542" i="31"/>
  <c r="P543" i="31"/>
  <c r="P544" i="31"/>
  <c r="P545" i="31"/>
  <c r="P547" i="31"/>
  <c r="P548" i="31"/>
  <c r="P549" i="31"/>
  <c r="P550" i="31"/>
  <c r="P551" i="31"/>
  <c r="P552" i="31"/>
  <c r="P553" i="31"/>
  <c r="P554" i="31"/>
  <c r="P555" i="31"/>
  <c r="P557" i="31"/>
  <c r="P558" i="31"/>
  <c r="P559" i="31"/>
  <c r="P570" i="31"/>
  <c r="P571" i="31"/>
  <c r="P572" i="31"/>
  <c r="P574" i="31"/>
  <c r="P575" i="31"/>
  <c r="P577" i="31"/>
  <c r="P578" i="31"/>
  <c r="P579" i="31"/>
  <c r="P580" i="31"/>
  <c r="P581" i="31"/>
  <c r="P582" i="31"/>
  <c r="P583" i="31"/>
  <c r="P584" i="31"/>
  <c r="P585" i="31"/>
  <c r="P587" i="31"/>
  <c r="P588" i="31"/>
  <c r="P589" i="31"/>
  <c r="P590" i="31"/>
  <c r="P591" i="31"/>
  <c r="P592" i="31"/>
  <c r="P593" i="31"/>
  <c r="P594" i="31"/>
  <c r="P595" i="31"/>
  <c r="P597" i="31"/>
  <c r="P598" i="31"/>
  <c r="P599" i="31"/>
  <c r="P700" i="31"/>
  <c r="P701" i="31"/>
  <c r="P702" i="31"/>
  <c r="P703" i="31"/>
  <c r="P704" i="31"/>
  <c r="P705" i="31"/>
  <c r="P707" i="31"/>
  <c r="P708" i="31"/>
  <c r="P709" i="31"/>
  <c r="P710" i="31"/>
  <c r="P711" i="31"/>
  <c r="P712" i="31"/>
  <c r="P713" i="31"/>
  <c r="P714" i="31"/>
  <c r="P715" i="31"/>
  <c r="P717" i="31"/>
  <c r="P718" i="31"/>
  <c r="P719" i="31"/>
  <c r="P720" i="31"/>
  <c r="P721" i="31"/>
  <c r="P722" i="31"/>
  <c r="P723" i="31"/>
  <c r="P724" i="31"/>
  <c r="P725" i="31"/>
  <c r="P727" i="31"/>
  <c r="P728" i="31"/>
  <c r="P729" i="31"/>
  <c r="P740" i="31"/>
  <c r="P741" i="31"/>
  <c r="P742" i="31"/>
  <c r="P743" i="31"/>
  <c r="P744" i="31"/>
  <c r="P745" i="31"/>
  <c r="P747" i="31"/>
  <c r="P748" i="31"/>
  <c r="P749" i="31"/>
  <c r="P750" i="31"/>
  <c r="P751" i="31"/>
  <c r="P752" i="31"/>
  <c r="P753" i="31"/>
  <c r="P754" i="31"/>
  <c r="P755" i="31"/>
  <c r="P757" i="31"/>
  <c r="P758" i="31"/>
  <c r="P759" i="31"/>
  <c r="P770" i="31"/>
  <c r="P771" i="31"/>
  <c r="P772" i="31"/>
  <c r="P774" i="31"/>
  <c r="P775" i="31"/>
  <c r="P777" i="31"/>
  <c r="P778" i="31"/>
  <c r="P779" i="31"/>
  <c r="P780" i="31"/>
  <c r="P781" i="31"/>
  <c r="P782" i="31"/>
  <c r="P783" i="31"/>
  <c r="P784" i="31"/>
  <c r="P785" i="31"/>
  <c r="P787" i="31"/>
  <c r="P788" i="31"/>
  <c r="P789" i="31"/>
  <c r="P790" i="31"/>
  <c r="P791" i="31"/>
  <c r="P792" i="31"/>
  <c r="P793" i="31"/>
  <c r="P794" i="31"/>
  <c r="P795" i="31"/>
  <c r="P797" i="31"/>
  <c r="P798" i="31"/>
  <c r="P799" i="31"/>
  <c r="P800" i="31"/>
  <c r="P801" i="31"/>
  <c r="P802" i="31"/>
  <c r="P803" i="31"/>
  <c r="P804" i="31"/>
  <c r="P805" i="31"/>
  <c r="P807" i="31"/>
  <c r="P808" i="31"/>
  <c r="P809" i="31"/>
  <c r="P810" i="31"/>
  <c r="P811" i="31"/>
  <c r="P812" i="31"/>
  <c r="P813" i="31"/>
  <c r="P814" i="31"/>
  <c r="P815" i="31"/>
  <c r="P817" i="31"/>
  <c r="P818" i="31"/>
  <c r="P819" i="31"/>
  <c r="P820" i="31"/>
  <c r="P821" i="31"/>
  <c r="P822" i="31"/>
  <c r="P823" i="31"/>
  <c r="P824" i="31"/>
  <c r="P825" i="31"/>
  <c r="P827" i="31"/>
  <c r="P828" i="31"/>
  <c r="P829" i="31"/>
  <c r="P830" i="31"/>
  <c r="P831" i="31"/>
  <c r="P832" i="31"/>
  <c r="P833" i="31"/>
  <c r="P834" i="31"/>
  <c r="P835" i="31"/>
  <c r="P837" i="31"/>
  <c r="P838" i="31"/>
  <c r="P839" i="31"/>
  <c r="P840" i="31"/>
  <c r="P841" i="31"/>
  <c r="P842" i="31"/>
  <c r="P843" i="31"/>
  <c r="P844" i="31"/>
  <c r="P845" i="31"/>
  <c r="P847" i="31"/>
  <c r="P848" i="31"/>
  <c r="P849" i="31"/>
  <c r="P850" i="31"/>
  <c r="P851" i="31"/>
  <c r="P852" i="31"/>
  <c r="P853" i="31"/>
  <c r="P854" i="31"/>
  <c r="P855" i="31"/>
  <c r="P857" i="31"/>
  <c r="P858" i="31"/>
  <c r="P859" i="31"/>
  <c r="P870" i="31"/>
  <c r="P871" i="31"/>
  <c r="P872" i="31"/>
  <c r="P874" i="31"/>
  <c r="P875" i="31"/>
  <c r="P877" i="31"/>
  <c r="P878" i="31"/>
  <c r="P879" i="31"/>
  <c r="P880" i="31"/>
  <c r="P881" i="31"/>
  <c r="P882" i="31"/>
  <c r="P883" i="31"/>
  <c r="P884" i="31"/>
  <c r="P885" i="31"/>
  <c r="P887" i="31"/>
  <c r="P888" i="31"/>
  <c r="P889" i="31"/>
  <c r="P890" i="31"/>
  <c r="P891" i="31"/>
  <c r="P892" i="31"/>
  <c r="P893" i="31"/>
  <c r="P894" i="31"/>
  <c r="P895" i="31"/>
  <c r="P897" i="31"/>
  <c r="P898" i="31"/>
  <c r="P899" i="31"/>
  <c r="P900" i="31"/>
  <c r="P901" i="31"/>
  <c r="P902" i="31"/>
  <c r="P903" i="31"/>
  <c r="P904" i="31"/>
  <c r="P905" i="31"/>
  <c r="P907" i="31"/>
  <c r="P908" i="31"/>
  <c r="P909" i="31"/>
  <c r="P910" i="31"/>
  <c r="P911" i="31"/>
  <c r="P912" i="31"/>
  <c r="P913" i="31"/>
  <c r="P914" i="31"/>
  <c r="P915" i="31"/>
  <c r="P917" i="31"/>
  <c r="P918" i="31"/>
  <c r="P919" i="31"/>
  <c r="P920" i="31"/>
  <c r="P921" i="31"/>
  <c r="P922" i="31"/>
  <c r="P923" i="31"/>
  <c r="P924" i="31"/>
  <c r="P925" i="31"/>
  <c r="P927" i="31"/>
  <c r="P928" i="31"/>
  <c r="P929" i="31"/>
  <c r="P930" i="31"/>
  <c r="P931" i="31"/>
  <c r="P932" i="31"/>
  <c r="P933" i="31"/>
  <c r="P934" i="31"/>
  <c r="P935" i="31"/>
  <c r="P937" i="31"/>
  <c r="P938" i="31"/>
  <c r="P939" i="31"/>
  <c r="P940" i="31"/>
  <c r="P941" i="31"/>
  <c r="P942" i="31"/>
  <c r="P943" i="31"/>
  <c r="P944" i="31"/>
  <c r="P945" i="31"/>
  <c r="P947" i="31"/>
  <c r="P948" i="31"/>
  <c r="P949" i="31"/>
  <c r="P950" i="31"/>
  <c r="P951" i="31"/>
  <c r="P952" i="31"/>
  <c r="P953" i="31"/>
  <c r="P954" i="31"/>
  <c r="P955" i="31"/>
  <c r="P957" i="31"/>
  <c r="P958" i="31"/>
  <c r="P959" i="31"/>
  <c r="P970" i="31"/>
  <c r="P971" i="31"/>
  <c r="P972" i="31"/>
  <c r="P974" i="31"/>
  <c r="P975" i="31"/>
  <c r="P977" i="31"/>
  <c r="P978" i="31"/>
  <c r="P979" i="31"/>
  <c r="P980" i="31"/>
  <c r="P981" i="31"/>
  <c r="P982" i="31"/>
  <c r="P983" i="31"/>
  <c r="P984" i="31"/>
  <c r="P985" i="31"/>
  <c r="P987" i="31"/>
  <c r="P988" i="31"/>
  <c r="P989" i="31"/>
  <c r="P990" i="31"/>
  <c r="P991" i="31"/>
  <c r="P992" i="31"/>
  <c r="P993" i="31"/>
  <c r="P994" i="31"/>
  <c r="P995" i="31"/>
  <c r="P997" i="31"/>
  <c r="P998" i="31"/>
  <c r="P999" i="31"/>
  <c r="P1000" i="31"/>
  <c r="P1001" i="31"/>
  <c r="P1002" i="31"/>
  <c r="P1003" i="31"/>
  <c r="P1004" i="31"/>
  <c r="P1005" i="31"/>
  <c r="P1007" i="31"/>
  <c r="P1008" i="31"/>
  <c r="P1009" i="31"/>
  <c r="P1010" i="31"/>
  <c r="P1011" i="31"/>
  <c r="P1012" i="31"/>
  <c r="P1013" i="31"/>
  <c r="P1014" i="31"/>
  <c r="P1015" i="31"/>
  <c r="P1017" i="31"/>
  <c r="P1018" i="31"/>
  <c r="P1019" i="31"/>
  <c r="P1020" i="31"/>
  <c r="P1021" i="31"/>
  <c r="P1022" i="31"/>
  <c r="P1023" i="31"/>
  <c r="P1024" i="31"/>
  <c r="P1025" i="31"/>
  <c r="P1027" i="31"/>
  <c r="P1028" i="31"/>
  <c r="P1029" i="31"/>
  <c r="P1030" i="31"/>
  <c r="P1031" i="31"/>
  <c r="P1032" i="31"/>
  <c r="P1033" i="31"/>
  <c r="P1034" i="31"/>
  <c r="P1035" i="31"/>
  <c r="P1037" i="31"/>
  <c r="P1038" i="31"/>
  <c r="P1039" i="31"/>
  <c r="P1040" i="31"/>
  <c r="P1041" i="31"/>
  <c r="P1042" i="31"/>
  <c r="P1043" i="31"/>
  <c r="P1044" i="31"/>
  <c r="P1045" i="31"/>
  <c r="P1047" i="31"/>
  <c r="P1048" i="31"/>
  <c r="P1049" i="31"/>
  <c r="P1050" i="31"/>
  <c r="P1051" i="31"/>
  <c r="P1052" i="31"/>
  <c r="P1053" i="31"/>
  <c r="P1054" i="31"/>
  <c r="P1055" i="31"/>
  <c r="P1057" i="31"/>
  <c r="P1058" i="31"/>
  <c r="P1059" i="31"/>
  <c r="P1070" i="31"/>
  <c r="P1071" i="31"/>
  <c r="P1072" i="31"/>
  <c r="P1074" i="31"/>
  <c r="P1075" i="31"/>
  <c r="P1077" i="31"/>
  <c r="P1078" i="31"/>
  <c r="P1079" i="31"/>
  <c r="P1080" i="31"/>
  <c r="P1081" i="31"/>
  <c r="P1082" i="31"/>
  <c r="P1083" i="31"/>
  <c r="P1084" i="31"/>
  <c r="P1085" i="31"/>
  <c r="P1087" i="31"/>
  <c r="P1088" i="31"/>
  <c r="P1089" i="31"/>
  <c r="P1090" i="31"/>
  <c r="P1091" i="31"/>
  <c r="P1092" i="31"/>
  <c r="P1093" i="31"/>
  <c r="P1094" i="31"/>
  <c r="P1095" i="31"/>
  <c r="P1097" i="31"/>
  <c r="P1098" i="31"/>
  <c r="P1099" i="31"/>
  <c r="P1100" i="31"/>
  <c r="P1101" i="31"/>
  <c r="P1102" i="31"/>
  <c r="P1103" i="31"/>
  <c r="P1104" i="31"/>
  <c r="P1105" i="31"/>
  <c r="P1107" i="31"/>
  <c r="P1108" i="31"/>
  <c r="P1109" i="31"/>
  <c r="P1110" i="31"/>
  <c r="P1111" i="31"/>
  <c r="P1112" i="31"/>
  <c r="P1113" i="31"/>
  <c r="P1114" i="31"/>
  <c r="P1115" i="31"/>
  <c r="P1117" i="31"/>
  <c r="P1118" i="31"/>
  <c r="P1119" i="31"/>
  <c r="P1120" i="31"/>
  <c r="P1121" i="31"/>
  <c r="P1122" i="31"/>
  <c r="P1123" i="31"/>
  <c r="P1124" i="31"/>
  <c r="P1125" i="31"/>
  <c r="P1127" i="31"/>
  <c r="P1128" i="31"/>
  <c r="P1129" i="31"/>
  <c r="P1130" i="31"/>
  <c r="P1131" i="31"/>
  <c r="P1132" i="31"/>
  <c r="P1133" i="31"/>
  <c r="P1134" i="31"/>
  <c r="P1135" i="31"/>
  <c r="P1137" i="31"/>
  <c r="P1138" i="31"/>
  <c r="P1139" i="31"/>
  <c r="P1140" i="31"/>
  <c r="P1141" i="31"/>
  <c r="P1142" i="31"/>
  <c r="P1143" i="31"/>
  <c r="P1144" i="31"/>
  <c r="P1145" i="31"/>
  <c r="P1147" i="31"/>
  <c r="P1148" i="31"/>
  <c r="P1149" i="31"/>
  <c r="P1150" i="31"/>
  <c r="P1151" i="31"/>
  <c r="P1152" i="31"/>
  <c r="P1153" i="31"/>
  <c r="P1154" i="31"/>
  <c r="P1155" i="31"/>
  <c r="P1157" i="31"/>
  <c r="P1158" i="31"/>
  <c r="P1159" i="31"/>
  <c r="P1170" i="31"/>
  <c r="P1171" i="31"/>
  <c r="P1172" i="31"/>
  <c r="P1174" i="31"/>
  <c r="P1175" i="31"/>
  <c r="P1177" i="31"/>
  <c r="P1178" i="31"/>
  <c r="P1179" i="31"/>
  <c r="P1180" i="31"/>
  <c r="P1181" i="31"/>
  <c r="P1182" i="31"/>
  <c r="P1183" i="31"/>
  <c r="P1184" i="31"/>
  <c r="P1185" i="31"/>
  <c r="P1187" i="31"/>
  <c r="P1188" i="31"/>
  <c r="P1189" i="31"/>
  <c r="P1190" i="31"/>
  <c r="P1191" i="31"/>
  <c r="P1192" i="31"/>
  <c r="P1193" i="31"/>
  <c r="P1194" i="31"/>
  <c r="P1195" i="31"/>
  <c r="P1197" i="31"/>
  <c r="P1198" i="31"/>
  <c r="P1199" i="31"/>
  <c r="P1200" i="31"/>
  <c r="P1201" i="31"/>
  <c r="P1202" i="31"/>
  <c r="P1203" i="31"/>
  <c r="P1204" i="31"/>
  <c r="P1205" i="31"/>
  <c r="P1207" i="31"/>
  <c r="P1208" i="31"/>
  <c r="P1209" i="31"/>
  <c r="P1210" i="31"/>
  <c r="P1211" i="31"/>
  <c r="P1212" i="31"/>
  <c r="P1213" i="31"/>
  <c r="L13" i="28"/>
  <c r="L14" i="28"/>
  <c r="H109" i="28"/>
  <c r="H110" i="28"/>
  <c r="CC8" i="28" l="1"/>
  <c r="L147" i="31" l="1"/>
  <c r="L149" i="31"/>
  <c r="L148" i="31"/>
  <c r="L345" i="31"/>
  <c r="L347" i="31"/>
  <c r="L348" i="31"/>
  <c r="L349" i="31"/>
  <c r="L350" i="31"/>
  <c r="L351" i="31"/>
  <c r="L352" i="31"/>
  <c r="L353" i="31"/>
  <c r="L354" i="31"/>
  <c r="L355" i="31"/>
  <c r="L357" i="31"/>
  <c r="L358" i="31"/>
  <c r="L359" i="31"/>
  <c r="L370" i="31"/>
  <c r="L371" i="31"/>
  <c r="L372" i="31"/>
  <c r="L374" i="31"/>
  <c r="L375" i="31"/>
  <c r="L377" i="31"/>
  <c r="L378" i="31"/>
  <c r="L379" i="31"/>
  <c r="L380" i="31"/>
  <c r="L381" i="31"/>
  <c r="L382" i="31"/>
  <c r="L383" i="31"/>
  <c r="L384" i="31"/>
  <c r="L385" i="31"/>
  <c r="L387" i="31"/>
  <c r="L388" i="31"/>
  <c r="L389" i="31"/>
  <c r="L390" i="31"/>
  <c r="L391" i="31"/>
  <c r="L392" i="31"/>
  <c r="L393" i="31"/>
  <c r="L394" i="31"/>
  <c r="L395" i="31"/>
  <c r="L397" i="31"/>
  <c r="L398" i="31"/>
  <c r="L399" i="31"/>
  <c r="L400" i="31"/>
  <c r="L401" i="31"/>
  <c r="L402" i="31"/>
  <c r="L403" i="31"/>
  <c r="L404" i="31"/>
  <c r="L405" i="31"/>
  <c r="L407" i="31"/>
  <c r="L408" i="31"/>
  <c r="L409" i="31"/>
  <c r="L410" i="31"/>
  <c r="L411" i="31"/>
  <c r="L412" i="31"/>
  <c r="L413" i="31"/>
  <c r="L414" i="31"/>
  <c r="L415" i="31"/>
  <c r="L417" i="31"/>
  <c r="L418" i="31"/>
  <c r="L419" i="31"/>
  <c r="L420" i="31"/>
  <c r="L421" i="31"/>
  <c r="L422" i="31"/>
  <c r="L423" i="31"/>
  <c r="L424" i="31"/>
  <c r="L425" i="31"/>
  <c r="L427" i="31"/>
  <c r="L428" i="31"/>
  <c r="L429" i="31"/>
  <c r="L430" i="31"/>
  <c r="L431" i="31"/>
  <c r="L432" i="31"/>
  <c r="L433" i="31"/>
  <c r="L434" i="31"/>
  <c r="L435" i="31"/>
  <c r="L437" i="31"/>
  <c r="L438" i="31"/>
  <c r="L439" i="31"/>
  <c r="L440" i="31"/>
  <c r="L441" i="31"/>
  <c r="L442" i="31"/>
  <c r="L443" i="31"/>
  <c r="L444" i="31"/>
  <c r="L445" i="31"/>
  <c r="L447" i="31"/>
  <c r="L448" i="31"/>
  <c r="L449" i="31"/>
  <c r="L450" i="31"/>
  <c r="L451" i="31"/>
  <c r="L452" i="31"/>
  <c r="L453" i="31"/>
  <c r="L454" i="31"/>
  <c r="L455" i="31"/>
  <c r="L457" i="31"/>
  <c r="L458" i="31"/>
  <c r="L459" i="31"/>
  <c r="L470" i="31"/>
  <c r="L471" i="31"/>
  <c r="L472" i="31"/>
  <c r="L474" i="31"/>
  <c r="L475" i="31"/>
  <c r="L477" i="31"/>
  <c r="L478" i="31"/>
  <c r="L479" i="31"/>
  <c r="L480" i="31"/>
  <c r="L481" i="31"/>
  <c r="L482" i="31"/>
  <c r="L483" i="31"/>
  <c r="L484" i="31"/>
  <c r="L485" i="31"/>
  <c r="L487" i="31"/>
  <c r="L488" i="31"/>
  <c r="L489" i="31"/>
  <c r="L490" i="31"/>
  <c r="L491" i="31"/>
  <c r="L492" i="31"/>
  <c r="L493" i="31"/>
  <c r="L494" i="31"/>
  <c r="L495" i="31"/>
  <c r="L497" i="31"/>
  <c r="L498" i="31"/>
  <c r="L499" i="31"/>
  <c r="L500" i="31"/>
  <c r="L501" i="31"/>
  <c r="L502" i="31"/>
  <c r="L503" i="31"/>
  <c r="L504" i="31"/>
  <c r="L505" i="31"/>
  <c r="L507" i="31"/>
  <c r="L508" i="31"/>
  <c r="L509" i="31"/>
  <c r="L510" i="31"/>
  <c r="L511" i="31"/>
  <c r="L512" i="31"/>
  <c r="L513" i="31"/>
  <c r="L514" i="31"/>
  <c r="L515" i="31"/>
  <c r="L517" i="31"/>
  <c r="L518" i="31"/>
  <c r="L519" i="31"/>
  <c r="L520" i="31"/>
  <c r="L521" i="31"/>
  <c r="L522" i="31"/>
  <c r="L523" i="31"/>
  <c r="L524" i="31"/>
  <c r="L525" i="31"/>
  <c r="L527" i="31"/>
  <c r="L528" i="31"/>
  <c r="L529" i="31"/>
  <c r="L530" i="31"/>
  <c r="L531" i="31"/>
  <c r="L532" i="31"/>
  <c r="L533" i="31"/>
  <c r="L534" i="31"/>
  <c r="L535" i="31"/>
  <c r="L537" i="31"/>
  <c r="L538" i="31"/>
  <c r="L539" i="31"/>
  <c r="L540" i="31"/>
  <c r="L541" i="31"/>
  <c r="L542" i="31"/>
  <c r="L543" i="31"/>
  <c r="L544" i="31"/>
  <c r="L545" i="31"/>
  <c r="L547" i="31"/>
  <c r="L548" i="31"/>
  <c r="L549" i="31"/>
  <c r="L550" i="31"/>
  <c r="L551" i="31"/>
  <c r="L552" i="31"/>
  <c r="L553" i="31"/>
  <c r="L554" i="31"/>
  <c r="L555" i="31"/>
  <c r="L557" i="31"/>
  <c r="L558" i="31"/>
  <c r="L559" i="31"/>
  <c r="L570" i="31"/>
  <c r="L571" i="31"/>
  <c r="L572" i="31"/>
  <c r="L574" i="31"/>
  <c r="L575" i="31"/>
  <c r="L577" i="31"/>
  <c r="L578" i="31"/>
  <c r="L579" i="31"/>
  <c r="L580" i="31"/>
  <c r="L581" i="31"/>
  <c r="L582" i="31"/>
  <c r="L583" i="31"/>
  <c r="L584" i="31"/>
  <c r="L585" i="31"/>
  <c r="L587" i="31"/>
  <c r="L588" i="31"/>
  <c r="L589" i="31"/>
  <c r="L590" i="31"/>
  <c r="L591" i="31"/>
  <c r="L592" i="31"/>
  <c r="L593" i="31"/>
  <c r="L594" i="31"/>
  <c r="L595" i="31"/>
  <c r="L597" i="31"/>
  <c r="L598" i="31"/>
  <c r="L599" i="31"/>
  <c r="L700" i="31"/>
  <c r="L701" i="31"/>
  <c r="L702" i="31"/>
  <c r="L703" i="31"/>
  <c r="L704" i="31"/>
  <c r="L705" i="31"/>
  <c r="L707" i="31"/>
  <c r="L708" i="31"/>
  <c r="L709" i="31"/>
  <c r="L710" i="31"/>
  <c r="L711" i="31"/>
  <c r="L712" i="31"/>
  <c r="L713" i="31"/>
  <c r="L714" i="31"/>
  <c r="L715" i="31"/>
  <c r="L717" i="31"/>
  <c r="L718" i="31"/>
  <c r="L719" i="31"/>
  <c r="L720" i="31"/>
  <c r="L721" i="31"/>
  <c r="L722" i="31"/>
  <c r="L723" i="31"/>
  <c r="L724" i="31"/>
  <c r="L725" i="31"/>
  <c r="L727" i="31"/>
  <c r="L728" i="31"/>
  <c r="L729" i="31"/>
  <c r="L740" i="31"/>
  <c r="L741" i="31"/>
  <c r="L742" i="31"/>
  <c r="L743" i="31"/>
  <c r="L744" i="31"/>
  <c r="L745" i="31"/>
  <c r="L747" i="31"/>
  <c r="L748" i="31"/>
  <c r="L749" i="31"/>
  <c r="L750" i="31"/>
  <c r="L751" i="31"/>
  <c r="L752" i="31"/>
  <c r="L753" i="31"/>
  <c r="L754" i="31"/>
  <c r="L755" i="31"/>
  <c r="L757" i="31"/>
  <c r="L758" i="31"/>
  <c r="L759" i="31"/>
  <c r="L770" i="31"/>
  <c r="L771" i="31"/>
  <c r="L772" i="31"/>
  <c r="L774" i="31"/>
  <c r="L775" i="31"/>
  <c r="L777" i="31"/>
  <c r="L778" i="31"/>
  <c r="L779" i="31"/>
  <c r="L780" i="31"/>
  <c r="L781" i="31"/>
  <c r="L782" i="31"/>
  <c r="L783" i="31"/>
  <c r="L784" i="31"/>
  <c r="L785" i="31"/>
  <c r="L787" i="31"/>
  <c r="L788" i="31"/>
  <c r="L789" i="31"/>
  <c r="L790" i="31"/>
  <c r="L791" i="31"/>
  <c r="L792" i="31"/>
  <c r="L793" i="31"/>
  <c r="L794" i="31"/>
  <c r="L795" i="31"/>
  <c r="L797" i="31"/>
  <c r="L798" i="31"/>
  <c r="L799" i="31"/>
  <c r="L800" i="31"/>
  <c r="L801" i="31"/>
  <c r="L802" i="31"/>
  <c r="L803" i="31"/>
  <c r="L804" i="31"/>
  <c r="L805" i="31"/>
  <c r="L807" i="31"/>
  <c r="L808" i="31"/>
  <c r="L809" i="31"/>
  <c r="L810" i="31"/>
  <c r="L811" i="31"/>
  <c r="L812" i="31"/>
  <c r="L813" i="31"/>
  <c r="L814" i="31"/>
  <c r="L815" i="31"/>
  <c r="L817" i="31"/>
  <c r="L818" i="31"/>
  <c r="L819" i="31"/>
  <c r="L820" i="31"/>
  <c r="L821" i="31"/>
  <c r="L822" i="31"/>
  <c r="L823" i="31"/>
  <c r="L824" i="31"/>
  <c r="L825" i="31"/>
  <c r="L827" i="31"/>
  <c r="L828" i="31"/>
  <c r="L829" i="31"/>
  <c r="L830" i="31"/>
  <c r="L831" i="31"/>
  <c r="L832" i="31"/>
  <c r="L833" i="31"/>
  <c r="L834" i="31"/>
  <c r="L835" i="31"/>
  <c r="L837" i="31"/>
  <c r="L838" i="31"/>
  <c r="L839" i="31"/>
  <c r="L840" i="31"/>
  <c r="L841" i="31"/>
  <c r="L842" i="31"/>
  <c r="L843" i="31"/>
  <c r="L844" i="31"/>
  <c r="L845" i="31"/>
  <c r="L847" i="31"/>
  <c r="L848" i="31"/>
  <c r="L849" i="31"/>
  <c r="L850" i="31"/>
  <c r="L851" i="31"/>
  <c r="L852" i="31"/>
  <c r="L853" i="31"/>
  <c r="L854" i="31"/>
  <c r="L855" i="31"/>
  <c r="L857" i="31"/>
  <c r="L858" i="31"/>
  <c r="L859" i="31"/>
  <c r="L870" i="31"/>
  <c r="L871" i="31"/>
  <c r="L872" i="31"/>
  <c r="L874" i="31"/>
  <c r="L875" i="31"/>
  <c r="L877" i="31"/>
  <c r="L878" i="31"/>
  <c r="L879" i="31"/>
  <c r="L880" i="31"/>
  <c r="L881" i="31"/>
  <c r="L882" i="31"/>
  <c r="L883" i="31"/>
  <c r="L884" i="31"/>
  <c r="L885" i="31"/>
  <c r="L887" i="31"/>
  <c r="L888" i="31"/>
  <c r="L889" i="31"/>
  <c r="L890" i="31"/>
  <c r="L891" i="31"/>
  <c r="L892" i="31"/>
  <c r="L893" i="31"/>
  <c r="L894" i="31"/>
  <c r="L895" i="31"/>
  <c r="L897" i="31"/>
  <c r="L898" i="31"/>
  <c r="L899" i="31"/>
  <c r="L900" i="31"/>
  <c r="L901" i="31"/>
  <c r="L902" i="31"/>
  <c r="L903" i="31"/>
  <c r="L904" i="31"/>
  <c r="L905" i="31"/>
  <c r="L907" i="31"/>
  <c r="L908" i="31"/>
  <c r="L909" i="31"/>
  <c r="L910" i="31"/>
  <c r="L911" i="31"/>
  <c r="L912" i="31"/>
  <c r="L913" i="31"/>
  <c r="L914" i="31"/>
  <c r="L915" i="31"/>
  <c r="L917" i="31"/>
  <c r="L918" i="31"/>
  <c r="L919" i="31"/>
  <c r="L920" i="31"/>
  <c r="L921" i="31"/>
  <c r="L922" i="31"/>
  <c r="L923" i="31"/>
  <c r="L924" i="31"/>
  <c r="L925" i="31"/>
  <c r="L927" i="31"/>
  <c r="L928" i="31"/>
  <c r="L929" i="31"/>
  <c r="L930" i="31"/>
  <c r="L931" i="31"/>
  <c r="L932" i="31"/>
  <c r="L933" i="31"/>
  <c r="L934" i="31"/>
  <c r="L935" i="31"/>
  <c r="L937" i="31"/>
  <c r="L938" i="31"/>
  <c r="L939" i="31"/>
  <c r="L940" i="31"/>
  <c r="L941" i="31"/>
  <c r="L942" i="31"/>
  <c r="L943" i="31"/>
  <c r="L944" i="31"/>
  <c r="L945" i="31"/>
  <c r="L947" i="31"/>
  <c r="L948" i="31"/>
  <c r="L949" i="31"/>
  <c r="L950" i="31"/>
  <c r="L951" i="31"/>
  <c r="L952" i="31"/>
  <c r="L953" i="31"/>
  <c r="L954" i="31"/>
  <c r="L955" i="31"/>
  <c r="L957" i="31"/>
  <c r="L958" i="31"/>
  <c r="L959" i="31"/>
  <c r="L970" i="31"/>
  <c r="L971" i="31"/>
  <c r="L972" i="31"/>
  <c r="L974" i="31"/>
  <c r="L975" i="31"/>
  <c r="L977" i="31"/>
  <c r="L978" i="31"/>
  <c r="L979" i="31"/>
  <c r="L980" i="31"/>
  <c r="L981" i="31"/>
  <c r="L982" i="31"/>
  <c r="L983" i="31"/>
  <c r="L984" i="31"/>
  <c r="L985" i="31"/>
  <c r="L987" i="31"/>
  <c r="L988" i="31"/>
  <c r="L989" i="31"/>
  <c r="L990" i="31"/>
  <c r="L991" i="31"/>
  <c r="L992" i="31"/>
  <c r="L993" i="31"/>
  <c r="L994" i="31"/>
  <c r="L995" i="31"/>
  <c r="L997" i="31"/>
  <c r="L998" i="31"/>
  <c r="L999" i="31"/>
  <c r="L1000" i="31"/>
  <c r="L1001" i="31"/>
  <c r="L1002" i="31"/>
  <c r="L1003" i="31"/>
  <c r="L1004" i="31"/>
  <c r="L1005" i="31"/>
  <c r="L1007" i="31"/>
  <c r="L1008" i="31"/>
  <c r="L1009" i="31"/>
  <c r="L1010" i="31"/>
  <c r="L1011" i="31"/>
  <c r="L1012" i="31"/>
  <c r="L1013" i="31"/>
  <c r="L1014" i="31"/>
  <c r="L1015" i="31"/>
  <c r="L1017" i="31"/>
  <c r="L1018" i="31"/>
  <c r="L1019" i="31"/>
  <c r="L1020" i="31"/>
  <c r="L1021" i="31"/>
  <c r="L1022" i="31"/>
  <c r="L1023" i="31"/>
  <c r="L1024" i="31"/>
  <c r="L1025" i="31"/>
  <c r="L1027" i="31"/>
  <c r="L1028" i="31"/>
  <c r="L1029" i="31"/>
  <c r="L1030" i="31"/>
  <c r="L1031" i="31"/>
  <c r="L1032" i="31"/>
  <c r="L1033" i="31"/>
  <c r="L1034" i="31"/>
  <c r="L1035" i="31"/>
  <c r="L1037" i="31"/>
  <c r="L1038" i="31"/>
  <c r="L1039" i="31"/>
  <c r="L1040" i="31"/>
  <c r="L1041" i="31"/>
  <c r="L1042" i="31"/>
  <c r="L1043" i="31"/>
  <c r="L1044" i="31"/>
  <c r="L1045" i="31"/>
  <c r="L1047" i="31"/>
  <c r="L1048" i="31"/>
  <c r="L1049" i="31"/>
  <c r="L1050" i="31"/>
  <c r="L1051" i="31"/>
  <c r="L1052" i="31"/>
  <c r="L1053" i="31"/>
  <c r="L1054" i="31"/>
  <c r="L1055" i="31"/>
  <c r="L1057" i="31"/>
  <c r="L1058" i="31"/>
  <c r="L1059" i="31"/>
  <c r="L1070" i="31"/>
  <c r="L1071" i="31"/>
  <c r="L1072" i="31"/>
  <c r="L1074" i="31"/>
  <c r="L1075" i="31"/>
  <c r="L1077" i="31"/>
  <c r="L1078" i="31"/>
  <c r="L1079" i="31"/>
  <c r="L1080" i="31"/>
  <c r="L1081" i="31"/>
  <c r="L1082" i="31"/>
  <c r="L1083" i="31"/>
  <c r="L1084" i="31"/>
  <c r="L1085" i="31"/>
  <c r="L1087" i="31"/>
  <c r="L1088" i="31"/>
  <c r="L1089" i="31"/>
  <c r="L1090" i="31"/>
  <c r="L1091" i="31"/>
  <c r="L1092" i="31"/>
  <c r="L1093" i="31"/>
  <c r="L1094" i="31"/>
  <c r="L1095" i="31"/>
  <c r="L1097" i="31"/>
  <c r="L1098" i="31"/>
  <c r="L1099" i="31"/>
  <c r="L1100" i="31"/>
  <c r="L1101" i="31"/>
  <c r="L1102" i="31"/>
  <c r="L1103" i="31"/>
  <c r="L1104" i="31"/>
  <c r="L1105" i="31"/>
  <c r="L1107" i="31"/>
  <c r="L1108" i="31"/>
  <c r="L1109" i="31"/>
  <c r="L1110" i="31"/>
  <c r="L1111" i="31"/>
  <c r="L1112" i="31"/>
  <c r="L1113" i="31"/>
  <c r="L1114" i="31"/>
  <c r="L1115" i="31"/>
  <c r="L1117" i="31"/>
  <c r="L1118" i="31"/>
  <c r="L1119" i="31"/>
  <c r="L1120" i="31"/>
  <c r="L1121" i="31"/>
  <c r="L1122" i="31"/>
  <c r="L1123" i="31"/>
  <c r="L1124" i="31"/>
  <c r="L1125" i="31"/>
  <c r="L1127" i="31"/>
  <c r="L1128" i="31"/>
  <c r="L1129" i="31"/>
  <c r="L1130" i="31"/>
  <c r="L1131" i="31"/>
  <c r="L1132" i="31"/>
  <c r="L1133" i="31"/>
  <c r="L1134" i="31"/>
  <c r="L1135" i="31"/>
  <c r="L1137" i="31"/>
  <c r="L1138" i="31"/>
  <c r="L1139" i="31"/>
  <c r="L1140" i="31"/>
  <c r="L1141" i="31"/>
  <c r="L1142" i="31"/>
  <c r="L1143" i="31"/>
  <c r="L1144" i="31"/>
  <c r="L1145" i="31"/>
  <c r="L1147" i="31"/>
  <c r="L1148" i="31"/>
  <c r="L1149" i="31"/>
  <c r="L1150" i="31"/>
  <c r="L1151" i="31"/>
  <c r="L1152" i="31"/>
  <c r="L1153" i="31"/>
  <c r="L1154" i="31"/>
  <c r="L1155" i="31"/>
  <c r="L1157" i="31"/>
  <c r="L1158" i="31"/>
  <c r="L1159" i="31"/>
  <c r="L1170" i="31"/>
  <c r="L1171" i="31"/>
  <c r="L1172" i="31"/>
  <c r="L1174" i="31"/>
  <c r="L1175" i="31"/>
  <c r="L1177" i="31"/>
  <c r="L1178" i="31"/>
  <c r="L1179" i="31"/>
  <c r="L1180" i="31"/>
  <c r="L1181" i="31"/>
  <c r="L1182" i="31"/>
  <c r="L1183" i="31"/>
  <c r="L1184" i="31"/>
  <c r="L1185" i="31"/>
  <c r="L1187" i="31"/>
  <c r="L1188" i="31"/>
  <c r="L1189" i="31"/>
  <c r="L1190" i="31"/>
  <c r="L1191" i="31"/>
  <c r="L1192" i="31"/>
  <c r="L1193" i="31"/>
  <c r="L1194" i="31"/>
  <c r="L1195" i="31"/>
  <c r="L1197" i="31"/>
  <c r="L1198" i="31"/>
  <c r="L1199" i="31"/>
  <c r="L1200" i="31"/>
  <c r="L1201" i="31"/>
  <c r="L1202" i="31"/>
  <c r="L1203" i="31"/>
  <c r="L1204" i="31"/>
  <c r="L1205" i="31"/>
  <c r="L1207" i="31"/>
  <c r="L1208" i="31"/>
  <c r="L1209" i="31"/>
  <c r="L1210" i="31"/>
  <c r="L1211" i="31"/>
  <c r="L1212" i="31"/>
  <c r="L1213" i="31"/>
  <c r="W6" i="27" l="1"/>
  <c r="W8" i="27"/>
  <c r="W35" i="27"/>
  <c r="W36" i="27"/>
  <c r="W37" i="27"/>
  <c r="W38" i="27"/>
  <c r="W39" i="27"/>
  <c r="W40" i="27"/>
  <c r="W41" i="27"/>
  <c r="W42" i="27"/>
  <c r="W43" i="27"/>
  <c r="W44" i="27"/>
  <c r="W45" i="27"/>
  <c r="W46" i="27"/>
  <c r="G345" i="31" l="1"/>
  <c r="G347" i="31"/>
  <c r="G348" i="31"/>
  <c r="G349" i="31"/>
  <c r="G350" i="31"/>
  <c r="G351" i="31"/>
  <c r="G352" i="31"/>
  <c r="G353" i="31"/>
  <c r="G354" i="31"/>
  <c r="G355" i="31"/>
  <c r="G357" i="31"/>
  <c r="G358" i="31"/>
  <c r="G359" i="31"/>
  <c r="G370" i="31"/>
  <c r="G371" i="31"/>
  <c r="G372" i="31"/>
  <c r="G374" i="31"/>
  <c r="G375" i="31"/>
  <c r="G377" i="31"/>
  <c r="G378" i="31"/>
  <c r="G379" i="31"/>
  <c r="G380" i="31"/>
  <c r="G381" i="31"/>
  <c r="G382" i="31"/>
  <c r="G383" i="31"/>
  <c r="G384" i="31"/>
  <c r="G385" i="31"/>
  <c r="G387" i="31"/>
  <c r="G388" i="31"/>
  <c r="G389" i="31"/>
  <c r="G390" i="31"/>
  <c r="G391" i="31"/>
  <c r="G392" i="31"/>
  <c r="G393" i="31"/>
  <c r="G394" i="31"/>
  <c r="G395" i="31"/>
  <c r="G397" i="31"/>
  <c r="G398" i="31"/>
  <c r="G399" i="31"/>
  <c r="G400" i="31"/>
  <c r="G401" i="31"/>
  <c r="G402" i="31"/>
  <c r="G403" i="31"/>
  <c r="G404" i="31"/>
  <c r="G405" i="31"/>
  <c r="G407" i="31"/>
  <c r="G408" i="31"/>
  <c r="G409" i="31"/>
  <c r="G410" i="31"/>
  <c r="G411" i="31"/>
  <c r="G412" i="31"/>
  <c r="G413" i="31"/>
  <c r="G414" i="31"/>
  <c r="G415" i="31"/>
  <c r="G417" i="31"/>
  <c r="G418" i="31"/>
  <c r="G419" i="31"/>
  <c r="G420" i="31"/>
  <c r="G421" i="31"/>
  <c r="G422" i="31"/>
  <c r="G423" i="31"/>
  <c r="G424" i="31"/>
  <c r="G425" i="31"/>
  <c r="G427" i="31"/>
  <c r="G428" i="31"/>
  <c r="G429" i="31"/>
  <c r="G430" i="31"/>
  <c r="G431" i="31"/>
  <c r="G432" i="31"/>
  <c r="G433" i="31"/>
  <c r="G434" i="31"/>
  <c r="G435" i="31"/>
  <c r="G437" i="31"/>
  <c r="G438" i="31"/>
  <c r="G439" i="31"/>
  <c r="G440" i="31"/>
  <c r="G441" i="31"/>
  <c r="G442" i="31"/>
  <c r="G443" i="31"/>
  <c r="G444" i="31"/>
  <c r="G445" i="31"/>
  <c r="G447" i="31"/>
  <c r="G448" i="31"/>
  <c r="G449" i="31"/>
  <c r="G450" i="31"/>
  <c r="G451" i="31"/>
  <c r="G452" i="31"/>
  <c r="G453" i="31"/>
  <c r="G454" i="31"/>
  <c r="G455" i="31"/>
  <c r="G457" i="31"/>
  <c r="G458" i="31"/>
  <c r="G459" i="31"/>
  <c r="G470" i="31"/>
  <c r="G471" i="31"/>
  <c r="G472" i="31"/>
  <c r="G474" i="31"/>
  <c r="G475" i="31"/>
  <c r="G477" i="31"/>
  <c r="G478" i="31"/>
  <c r="G479" i="31"/>
  <c r="G480" i="31"/>
  <c r="G481" i="31"/>
  <c r="G482" i="31"/>
  <c r="G483" i="31"/>
  <c r="G484" i="31"/>
  <c r="G485" i="31"/>
  <c r="G487" i="31"/>
  <c r="G488" i="31"/>
  <c r="G489" i="31"/>
  <c r="G490" i="31"/>
  <c r="G491" i="31"/>
  <c r="G492" i="31"/>
  <c r="G493" i="31"/>
  <c r="G494" i="31"/>
  <c r="G495" i="31"/>
  <c r="G497" i="31"/>
  <c r="G498" i="31"/>
  <c r="G499" i="31"/>
  <c r="G500" i="31"/>
  <c r="G501" i="31"/>
  <c r="G502" i="31"/>
  <c r="G503" i="31"/>
  <c r="G504" i="31"/>
  <c r="G505" i="31"/>
  <c r="G507" i="31"/>
  <c r="G508" i="31"/>
  <c r="G509" i="31"/>
  <c r="G510" i="31"/>
  <c r="G511" i="31"/>
  <c r="G512" i="31"/>
  <c r="G513" i="31"/>
  <c r="G514" i="31"/>
  <c r="G515" i="31"/>
  <c r="G517" i="31"/>
  <c r="G518" i="31"/>
  <c r="G519" i="31"/>
  <c r="G520" i="31"/>
  <c r="G521" i="31"/>
  <c r="G522" i="31"/>
  <c r="G523" i="31"/>
  <c r="G524" i="31"/>
  <c r="G525" i="31"/>
  <c r="G527" i="31"/>
  <c r="G528" i="31"/>
  <c r="G529" i="31"/>
  <c r="G530" i="31"/>
  <c r="G531" i="31"/>
  <c r="G532" i="31"/>
  <c r="G533" i="31"/>
  <c r="G534" i="31"/>
  <c r="G535" i="31"/>
  <c r="G537" i="31"/>
  <c r="G538" i="31"/>
  <c r="G539" i="31"/>
  <c r="G540" i="31"/>
  <c r="G541" i="31"/>
  <c r="G542" i="31"/>
  <c r="G543" i="31"/>
  <c r="G544" i="31"/>
  <c r="G545" i="31"/>
  <c r="G547" i="31"/>
  <c r="G548" i="31"/>
  <c r="G549" i="31"/>
  <c r="G550" i="31"/>
  <c r="G551" i="31"/>
  <c r="G552" i="31"/>
  <c r="G553" i="31"/>
  <c r="G554" i="31"/>
  <c r="G555" i="31"/>
  <c r="G557" i="31"/>
  <c r="G558" i="31"/>
  <c r="G559" i="31"/>
  <c r="G570" i="31"/>
  <c r="G571" i="31"/>
  <c r="G572" i="31"/>
  <c r="G574" i="31"/>
  <c r="G575" i="31"/>
  <c r="G577" i="31"/>
  <c r="G578" i="31"/>
  <c r="G579" i="31"/>
  <c r="G580" i="31"/>
  <c r="G581" i="31"/>
  <c r="G582" i="31"/>
  <c r="G583" i="31"/>
  <c r="G584" i="31"/>
  <c r="G585" i="31"/>
  <c r="G587" i="31"/>
  <c r="G588" i="31"/>
  <c r="G589" i="31"/>
  <c r="G590" i="31"/>
  <c r="G591" i="31"/>
  <c r="G592" i="31"/>
  <c r="G593" i="31"/>
  <c r="G594" i="31"/>
  <c r="G595" i="31"/>
  <c r="G597" i="31"/>
  <c r="G598" i="31"/>
  <c r="G599" i="31"/>
  <c r="G700" i="31"/>
  <c r="G701" i="31"/>
  <c r="G702" i="31"/>
  <c r="G703" i="31"/>
  <c r="G704" i="31"/>
  <c r="G705" i="31"/>
  <c r="G707" i="31"/>
  <c r="G708" i="31"/>
  <c r="G709" i="31"/>
  <c r="G710" i="31"/>
  <c r="G711" i="31"/>
  <c r="G712" i="31"/>
  <c r="G713" i="31"/>
  <c r="G714" i="31"/>
  <c r="G715" i="31"/>
  <c r="G717" i="31"/>
  <c r="G718" i="31"/>
  <c r="G719" i="31"/>
  <c r="G720" i="31"/>
  <c r="G721" i="31"/>
  <c r="G722" i="31"/>
  <c r="G723" i="31"/>
  <c r="G724" i="31"/>
  <c r="G725" i="31"/>
  <c r="G727" i="31"/>
  <c r="G728" i="31"/>
  <c r="G729" i="31"/>
  <c r="G740" i="31"/>
  <c r="G741" i="31"/>
  <c r="G742" i="31"/>
  <c r="G743" i="31"/>
  <c r="G744" i="31"/>
  <c r="G745" i="31"/>
  <c r="G747" i="31"/>
  <c r="G748" i="31"/>
  <c r="G749" i="31"/>
  <c r="G750" i="31"/>
  <c r="G751" i="31"/>
  <c r="G752" i="31"/>
  <c r="G753" i="31"/>
  <c r="G754" i="31"/>
  <c r="G755" i="31"/>
  <c r="G757" i="31"/>
  <c r="G758" i="31"/>
  <c r="G759" i="31"/>
  <c r="G770" i="31"/>
  <c r="G771" i="31"/>
  <c r="G772" i="31"/>
  <c r="G774" i="31"/>
  <c r="G775" i="31"/>
  <c r="G777" i="31"/>
  <c r="G778" i="31"/>
  <c r="G779" i="31"/>
  <c r="G780" i="31"/>
  <c r="G781" i="31"/>
  <c r="G782" i="31"/>
  <c r="G783" i="31"/>
  <c r="G784" i="31"/>
  <c r="G785" i="31"/>
  <c r="G787" i="31"/>
  <c r="G788" i="31"/>
  <c r="G789" i="31"/>
  <c r="G790" i="31"/>
  <c r="G791" i="31"/>
  <c r="G792" i="31"/>
  <c r="G793" i="31"/>
  <c r="G794" i="31"/>
  <c r="G795" i="31"/>
  <c r="G797" i="31"/>
  <c r="G798" i="31"/>
  <c r="G799" i="31"/>
  <c r="G800" i="31"/>
  <c r="G801" i="31"/>
  <c r="G802" i="31"/>
  <c r="G803" i="31"/>
  <c r="G804" i="31"/>
  <c r="G805" i="31"/>
  <c r="G807" i="31"/>
  <c r="G808" i="31"/>
  <c r="G809" i="31"/>
  <c r="G810" i="31"/>
  <c r="G811" i="31"/>
  <c r="G812" i="31"/>
  <c r="G813" i="31"/>
  <c r="G814" i="31"/>
  <c r="G815" i="31"/>
  <c r="G817" i="31"/>
  <c r="G818" i="31"/>
  <c r="G819" i="31"/>
  <c r="G820" i="31"/>
  <c r="G821" i="31"/>
  <c r="G822" i="31"/>
  <c r="G823" i="31"/>
  <c r="G824" i="31"/>
  <c r="G825" i="31"/>
  <c r="G827" i="31"/>
  <c r="G828" i="31"/>
  <c r="G829" i="31"/>
  <c r="G830" i="31"/>
  <c r="G831" i="31"/>
  <c r="G832" i="31"/>
  <c r="G833" i="31"/>
  <c r="G834" i="31"/>
  <c r="G835" i="31"/>
  <c r="G837" i="31"/>
  <c r="G838" i="31"/>
  <c r="G839" i="31"/>
  <c r="G840" i="31"/>
  <c r="G841" i="31"/>
  <c r="G842" i="31"/>
  <c r="G843" i="31"/>
  <c r="G844" i="31"/>
  <c r="G845" i="31"/>
  <c r="G847" i="31"/>
  <c r="G848" i="31"/>
  <c r="G849" i="31"/>
  <c r="G850" i="31"/>
  <c r="G851" i="31"/>
  <c r="G852" i="31"/>
  <c r="G853" i="31"/>
  <c r="G854" i="31"/>
  <c r="G855" i="31"/>
  <c r="G857" i="31"/>
  <c r="G858" i="31"/>
  <c r="G859" i="31"/>
  <c r="G870" i="31"/>
  <c r="G871" i="31"/>
  <c r="G872" i="31"/>
  <c r="G874" i="31"/>
  <c r="G875" i="31"/>
  <c r="G877" i="31"/>
  <c r="G878" i="31"/>
  <c r="G879" i="31"/>
  <c r="G880" i="31"/>
  <c r="G881" i="31"/>
  <c r="G882" i="31"/>
  <c r="G883" i="31"/>
  <c r="G884" i="31"/>
  <c r="G885" i="31"/>
  <c r="G887" i="31"/>
  <c r="G888" i="31"/>
  <c r="G889" i="31"/>
  <c r="G890" i="31"/>
  <c r="G891" i="31"/>
  <c r="G892" i="31"/>
  <c r="G893" i="31"/>
  <c r="G894" i="31"/>
  <c r="G895" i="31"/>
  <c r="G897" i="31"/>
  <c r="G898" i="31"/>
  <c r="G899" i="31"/>
  <c r="G900" i="31"/>
  <c r="G901" i="31"/>
  <c r="G902" i="31"/>
  <c r="G903" i="31"/>
  <c r="G904" i="31"/>
  <c r="G905" i="31"/>
  <c r="G907" i="31"/>
  <c r="G908" i="31"/>
  <c r="G909" i="31"/>
  <c r="G910" i="31"/>
  <c r="G911" i="31"/>
  <c r="G912" i="31"/>
  <c r="G913" i="31"/>
  <c r="G914" i="31"/>
  <c r="G915" i="31"/>
  <c r="G917" i="31"/>
  <c r="G918" i="31"/>
  <c r="G919" i="31"/>
  <c r="G920" i="31"/>
  <c r="G921" i="31"/>
  <c r="G922" i="31"/>
  <c r="G923" i="31"/>
  <c r="G924" i="31"/>
  <c r="G925" i="31"/>
  <c r="G927" i="31"/>
  <c r="G928" i="31"/>
  <c r="G929" i="31"/>
  <c r="G930" i="31"/>
  <c r="G931" i="31"/>
  <c r="G932" i="31"/>
  <c r="G933" i="31"/>
  <c r="G934" i="31"/>
  <c r="G935" i="31"/>
  <c r="G937" i="31"/>
  <c r="G938" i="31"/>
  <c r="G939" i="31"/>
  <c r="G940" i="31"/>
  <c r="G941" i="31"/>
  <c r="G942" i="31"/>
  <c r="G943" i="31"/>
  <c r="G944" i="31"/>
  <c r="G945" i="31"/>
  <c r="G947" i="31"/>
  <c r="G948" i="31"/>
  <c r="G949" i="31"/>
  <c r="G950" i="31"/>
  <c r="G951" i="31"/>
  <c r="G952" i="31"/>
  <c r="G953" i="31"/>
  <c r="G954" i="31"/>
  <c r="G955" i="31"/>
  <c r="G957" i="31"/>
  <c r="G958" i="31"/>
  <c r="G959" i="31"/>
  <c r="G970" i="31"/>
  <c r="G971" i="31"/>
  <c r="G972" i="31"/>
  <c r="G974" i="31"/>
  <c r="G975" i="31"/>
  <c r="G977" i="31"/>
  <c r="G978" i="31"/>
  <c r="G979" i="31"/>
  <c r="G980" i="31"/>
  <c r="G981" i="31"/>
  <c r="G982" i="31"/>
  <c r="G983" i="31"/>
  <c r="G984" i="31"/>
  <c r="G985" i="31"/>
  <c r="G987" i="31"/>
  <c r="G988" i="31"/>
  <c r="G989" i="31"/>
  <c r="G990" i="31"/>
  <c r="G991" i="31"/>
  <c r="G992" i="31"/>
  <c r="G993" i="31"/>
  <c r="G994" i="31"/>
  <c r="G995" i="31"/>
  <c r="G997" i="31"/>
  <c r="G998" i="31"/>
  <c r="G999" i="31"/>
  <c r="G1000" i="31"/>
  <c r="G1001" i="31"/>
  <c r="G1002" i="31"/>
  <c r="G1003" i="31"/>
  <c r="G1004" i="31"/>
  <c r="G1005" i="31"/>
  <c r="G1007" i="31"/>
  <c r="G1008" i="31"/>
  <c r="G1009" i="31"/>
  <c r="G1010" i="31"/>
  <c r="G1011" i="31"/>
  <c r="G1012" i="31"/>
  <c r="G1013" i="31"/>
  <c r="G1014" i="31"/>
  <c r="G1015" i="31"/>
  <c r="G1017" i="31"/>
  <c r="G1018" i="31"/>
  <c r="G1019" i="31"/>
  <c r="G1020" i="31"/>
  <c r="G1021" i="31"/>
  <c r="G1022" i="31"/>
  <c r="G1023" i="31"/>
  <c r="G1024" i="31"/>
  <c r="G1025" i="31"/>
  <c r="G1027" i="31"/>
  <c r="G1028" i="31"/>
  <c r="G1029" i="31"/>
  <c r="G1030" i="31"/>
  <c r="G1031" i="31"/>
  <c r="G1032" i="31"/>
  <c r="G1033" i="31"/>
  <c r="G1034" i="31"/>
  <c r="G1035" i="31"/>
  <c r="G1037" i="31"/>
  <c r="G1038" i="31"/>
  <c r="G1039" i="31"/>
  <c r="G1040" i="31"/>
  <c r="G1041" i="31"/>
  <c r="G1042" i="31"/>
  <c r="G1043" i="31"/>
  <c r="G1044" i="31"/>
  <c r="G1045" i="31"/>
  <c r="G1047" i="31"/>
  <c r="G1048" i="31"/>
  <c r="G1049" i="31"/>
  <c r="G1050" i="31"/>
  <c r="G1051" i="31"/>
  <c r="G1052" i="31"/>
  <c r="G1053" i="31"/>
  <c r="G1054" i="31"/>
  <c r="G1055" i="31"/>
  <c r="G1057" i="31"/>
  <c r="G1058" i="31"/>
  <c r="G1059" i="31"/>
  <c r="G1070" i="31"/>
  <c r="G1071" i="31"/>
  <c r="G1072" i="31"/>
  <c r="G1074" i="31"/>
  <c r="G1075" i="31"/>
  <c r="G1077" i="31"/>
  <c r="G1078" i="31"/>
  <c r="G1079" i="31"/>
  <c r="G1080" i="31"/>
  <c r="G1081" i="31"/>
  <c r="G1082" i="31"/>
  <c r="G1083" i="31"/>
  <c r="G1084" i="31"/>
  <c r="G1085" i="31"/>
  <c r="G1087" i="31"/>
  <c r="G1088" i="31"/>
  <c r="G1089" i="31"/>
  <c r="G1090" i="31"/>
  <c r="G1091" i="31"/>
  <c r="G1092" i="31"/>
  <c r="G1093" i="31"/>
  <c r="G1094" i="31"/>
  <c r="G1095" i="31"/>
  <c r="G1097" i="31"/>
  <c r="G1098" i="31"/>
  <c r="G1099" i="31"/>
  <c r="G1100" i="31"/>
  <c r="G1101" i="31"/>
  <c r="G1102" i="31"/>
  <c r="G1103" i="31"/>
  <c r="G1104" i="31"/>
  <c r="G1105" i="31"/>
  <c r="G1107" i="31"/>
  <c r="G1108" i="31"/>
  <c r="G1109" i="31"/>
  <c r="G1110" i="31"/>
  <c r="G1111" i="31"/>
  <c r="G1112" i="31"/>
  <c r="G1113" i="31"/>
  <c r="G1114" i="31"/>
  <c r="G1115" i="31"/>
  <c r="G1117" i="31"/>
  <c r="G1118" i="31"/>
  <c r="G1119" i="31"/>
  <c r="G1120" i="31"/>
  <c r="G1121" i="31"/>
  <c r="G1122" i="31"/>
  <c r="G1123" i="31"/>
  <c r="G1124" i="31"/>
  <c r="G1125" i="31"/>
  <c r="G1127" i="31"/>
  <c r="G1128" i="31"/>
  <c r="G1129" i="31"/>
  <c r="G1130" i="31"/>
  <c r="G1131" i="31"/>
  <c r="G1132" i="31"/>
  <c r="G1133" i="31"/>
  <c r="G1134" i="31"/>
  <c r="G1135" i="31"/>
  <c r="G1137" i="31"/>
  <c r="G1138" i="31"/>
  <c r="G1139" i="31"/>
  <c r="G1140" i="31"/>
  <c r="G1141" i="31"/>
  <c r="G1142" i="31"/>
  <c r="G1143" i="31"/>
  <c r="G1144" i="31"/>
  <c r="G1145" i="31"/>
  <c r="G1147" i="31"/>
  <c r="G1148" i="31"/>
  <c r="G1149" i="31"/>
  <c r="G1150" i="31"/>
  <c r="G1151" i="31"/>
  <c r="G1152" i="31"/>
  <c r="G1153" i="31"/>
  <c r="G1154" i="31"/>
  <c r="G1155" i="31"/>
  <c r="G1157" i="31"/>
  <c r="G1158" i="31"/>
  <c r="G1159" i="31"/>
  <c r="G1170" i="31"/>
  <c r="G1171" i="31"/>
  <c r="G1172" i="31"/>
  <c r="G1174" i="31"/>
  <c r="G1175" i="31"/>
  <c r="G1177" i="31"/>
  <c r="G1178" i="31"/>
  <c r="G1179" i="31"/>
  <c r="G1180" i="31"/>
  <c r="G1181" i="31"/>
  <c r="G1182" i="31"/>
  <c r="G1183" i="31"/>
  <c r="G1184" i="31"/>
  <c r="G1185" i="31"/>
  <c r="G1187" i="31"/>
  <c r="G1188" i="31"/>
  <c r="G1189" i="31"/>
  <c r="G1190" i="31"/>
  <c r="G1191" i="31"/>
  <c r="G1192" i="31"/>
  <c r="G1193" i="31"/>
  <c r="G1194" i="31"/>
  <c r="G1195" i="31"/>
  <c r="G1197" i="31"/>
  <c r="G1198" i="31"/>
  <c r="G1199" i="31"/>
  <c r="G1200" i="31"/>
  <c r="G1201" i="31"/>
  <c r="G1202" i="31"/>
  <c r="G1203" i="31"/>
  <c r="G1204" i="31"/>
  <c r="G1205" i="31"/>
  <c r="G1207" i="31"/>
  <c r="G1208" i="31"/>
  <c r="G1209" i="31"/>
  <c r="G1210" i="31"/>
  <c r="G1211" i="31"/>
  <c r="G1212" i="31"/>
  <c r="G1213" i="31"/>
  <c r="B2035" i="5"/>
  <c r="C2035" i="5" l="1"/>
  <c r="M2822" i="5"/>
  <c r="M2823" i="5"/>
  <c r="M2824" i="5"/>
  <c r="M2825" i="5"/>
  <c r="M2826" i="5"/>
  <c r="M2827" i="5"/>
  <c r="M2828" i="5"/>
  <c r="M2829" i="5"/>
  <c r="M2830" i="5"/>
  <c r="M2831" i="5"/>
  <c r="M2832" i="5"/>
  <c r="M2833" i="5"/>
  <c r="M2834" i="5"/>
  <c r="M2835" i="5"/>
  <c r="M2836" i="5"/>
  <c r="M2837" i="5"/>
  <c r="M2838" i="5"/>
  <c r="M2839" i="5"/>
  <c r="M2071" i="5"/>
  <c r="M2072" i="5"/>
  <c r="M2073" i="5"/>
  <c r="M2074" i="5"/>
  <c r="M2075" i="5"/>
  <c r="M2076" i="5"/>
  <c r="M2077" i="5"/>
  <c r="M2078" i="5"/>
  <c r="M2079" i="5"/>
  <c r="M2080" i="5"/>
  <c r="M2081" i="5"/>
  <c r="M2520" i="5"/>
  <c r="M2521" i="5"/>
  <c r="M2522" i="5"/>
  <c r="M2523" i="5"/>
  <c r="M2525" i="5"/>
  <c r="M2094" i="5"/>
  <c r="M2095" i="5"/>
  <c r="M2096" i="5"/>
  <c r="M2097" i="5"/>
  <c r="M2098" i="5"/>
  <c r="M2099" i="5"/>
  <c r="M2100" i="5"/>
  <c r="M2101" i="5"/>
  <c r="M2102" i="5"/>
  <c r="M2126" i="5"/>
  <c r="M2127" i="5"/>
  <c r="M2128" i="5"/>
  <c r="M2129" i="5"/>
  <c r="M2130" i="5"/>
  <c r="M2131" i="5"/>
  <c r="M2132" i="5"/>
  <c r="M2133" i="5"/>
  <c r="M2134" i="5"/>
  <c r="M2135" i="5"/>
  <c r="M2136" i="5"/>
  <c r="M2137" i="5"/>
  <c r="M2138" i="5"/>
  <c r="M2139" i="5"/>
  <c r="M2140" i="5"/>
  <c r="M2141" i="5"/>
  <c r="M2142" i="5"/>
  <c r="M2143" i="5"/>
  <c r="M2144" i="5"/>
  <c r="M2145" i="5"/>
  <c r="M2146" i="5"/>
  <c r="M2147" i="5"/>
  <c r="M2148" i="5"/>
  <c r="M2149" i="5"/>
  <c r="M2150" i="5"/>
  <c r="M2151" i="5"/>
  <c r="M2152" i="5"/>
  <c r="M2153" i="5"/>
  <c r="M2154" i="5"/>
  <c r="M2155" i="5"/>
  <c r="M2156" i="5"/>
  <c r="M2157" i="5"/>
  <c r="M2158" i="5"/>
  <c r="M2159" i="5"/>
  <c r="M2160" i="5"/>
  <c r="M2161" i="5"/>
  <c r="M2162" i="5"/>
  <c r="M2163" i="5"/>
  <c r="M2164" i="5"/>
  <c r="M2165" i="5"/>
  <c r="M2166" i="5"/>
  <c r="M2167" i="5"/>
  <c r="M2168" i="5"/>
  <c r="M2169" i="5"/>
  <c r="M2170" i="5"/>
  <c r="M2171" i="5"/>
  <c r="M2172" i="5"/>
  <c r="M2173" i="5"/>
  <c r="M2174" i="5"/>
  <c r="M2175" i="5"/>
  <c r="M2176" i="5"/>
  <c r="M2177" i="5"/>
  <c r="M2178" i="5"/>
  <c r="M2179" i="5"/>
  <c r="M2180" i="5"/>
  <c r="M2181" i="5"/>
  <c r="M2182" i="5"/>
  <c r="M2183" i="5"/>
  <c r="M2184" i="5"/>
  <c r="M2185" i="5"/>
  <c r="M2186" i="5"/>
  <c r="M2187" i="5"/>
  <c r="M2188" i="5"/>
  <c r="M2189" i="5"/>
  <c r="M2190" i="5"/>
  <c r="M2191" i="5"/>
  <c r="M2192" i="5"/>
  <c r="M2193" i="5"/>
  <c r="M2194" i="5"/>
  <c r="M2195" i="5"/>
  <c r="M2196" i="5"/>
  <c r="M2197" i="5"/>
  <c r="M2198" i="5"/>
  <c r="M2199" i="5"/>
  <c r="M2200" i="5"/>
  <c r="M2201" i="5"/>
  <c r="M2202" i="5"/>
  <c r="M2203" i="5"/>
  <c r="M2204" i="5"/>
  <c r="M2205" i="5"/>
  <c r="M2206" i="5"/>
  <c r="M2207" i="5"/>
  <c r="M2208" i="5"/>
  <c r="M2209" i="5"/>
  <c r="M2210" i="5"/>
  <c r="M2211" i="5"/>
  <c r="M2212" i="5"/>
  <c r="M2213" i="5"/>
  <c r="M2214" i="5"/>
  <c r="M2215" i="5"/>
  <c r="M2216" i="5"/>
  <c r="M2217" i="5"/>
  <c r="M2218" i="5"/>
  <c r="M2219" i="5"/>
  <c r="M2220" i="5"/>
  <c r="M2221" i="5"/>
  <c r="M2222" i="5"/>
  <c r="M2223" i="5"/>
  <c r="M2224" i="5"/>
  <c r="M2225" i="5"/>
  <c r="M2226" i="5"/>
  <c r="M2227" i="5"/>
  <c r="M2228" i="5"/>
  <c r="M2229" i="5"/>
  <c r="M2230" i="5"/>
  <c r="M2231" i="5"/>
  <c r="M2232" i="5"/>
  <c r="M2233" i="5"/>
  <c r="M2234" i="5"/>
  <c r="M2235" i="5"/>
  <c r="M2236" i="5"/>
  <c r="M2237" i="5"/>
  <c r="M2238" i="5"/>
  <c r="M2239" i="5"/>
  <c r="M2240" i="5"/>
  <c r="M2241" i="5"/>
  <c r="M2242" i="5"/>
  <c r="M2243" i="5"/>
  <c r="M2244" i="5"/>
  <c r="M2245" i="5"/>
  <c r="M2246" i="5"/>
  <c r="M2247" i="5"/>
  <c r="M2248" i="5"/>
  <c r="M2249" i="5"/>
  <c r="M2250" i="5"/>
  <c r="M2251" i="5"/>
  <c r="M2252" i="5"/>
  <c r="M2253" i="5"/>
  <c r="M2254" i="5"/>
  <c r="M2255" i="5"/>
  <c r="M2256" i="5"/>
  <c r="M2257" i="5"/>
  <c r="M2258" i="5"/>
  <c r="M2259" i="5"/>
  <c r="M2260" i="5"/>
  <c r="M2261" i="5"/>
  <c r="M2262" i="5"/>
  <c r="M2263" i="5"/>
  <c r="M2264" i="5"/>
  <c r="M2265" i="5"/>
  <c r="M2266" i="5"/>
  <c r="M2267" i="5"/>
  <c r="M2268" i="5"/>
  <c r="M2269" i="5"/>
  <c r="M2270" i="5"/>
  <c r="M2271" i="5"/>
  <c r="M2272" i="5"/>
  <c r="M2273" i="5"/>
  <c r="M2274" i="5"/>
  <c r="M2275" i="5"/>
  <c r="M2276" i="5"/>
  <c r="M2277" i="5"/>
  <c r="M2278" i="5"/>
  <c r="M2279" i="5"/>
  <c r="M2280" i="5"/>
  <c r="M2281" i="5"/>
  <c r="M2282" i="5"/>
  <c r="M2283" i="5"/>
  <c r="M2284" i="5"/>
  <c r="M2285" i="5"/>
  <c r="M2286" i="5"/>
  <c r="M2287" i="5"/>
  <c r="M2288" i="5"/>
  <c r="M2289" i="5"/>
  <c r="M2290" i="5"/>
  <c r="M2291" i="5"/>
  <c r="M2292" i="5"/>
  <c r="M2293" i="5"/>
  <c r="M2294" i="5"/>
  <c r="M2295" i="5"/>
  <c r="M2296" i="5"/>
  <c r="M2297" i="5"/>
  <c r="M2298" i="5"/>
  <c r="M2299" i="5"/>
  <c r="M2300" i="5"/>
  <c r="M2301" i="5"/>
  <c r="M2302" i="5"/>
  <c r="M2303" i="5"/>
  <c r="M2304" i="5"/>
  <c r="M2305" i="5"/>
  <c r="M2306" i="5"/>
  <c r="M2307" i="5"/>
  <c r="M2308" i="5"/>
  <c r="M2309" i="5"/>
  <c r="M2310" i="5"/>
  <c r="M2311" i="5"/>
  <c r="M2312" i="5"/>
  <c r="M2313" i="5"/>
  <c r="M2314" i="5"/>
  <c r="M2315" i="5"/>
  <c r="M2316" i="5"/>
  <c r="M2317" i="5"/>
  <c r="M2318" i="5"/>
  <c r="M2319" i="5"/>
  <c r="M2320" i="5"/>
  <c r="M2321" i="5"/>
  <c r="M2322" i="5"/>
  <c r="M2323" i="5"/>
  <c r="M2324" i="5"/>
  <c r="M2325" i="5"/>
  <c r="M2326" i="5"/>
  <c r="M2327" i="5"/>
  <c r="M2328" i="5"/>
  <c r="M2329" i="5"/>
  <c r="M2330" i="5"/>
  <c r="M2331" i="5"/>
  <c r="M2332" i="5"/>
  <c r="M2333" i="5"/>
  <c r="M2334" i="5"/>
  <c r="M2335" i="5"/>
  <c r="M2336" i="5"/>
  <c r="M2337" i="5"/>
  <c r="M2338" i="5"/>
  <c r="M2339" i="5"/>
  <c r="M2340" i="5"/>
  <c r="M2341" i="5"/>
  <c r="M2342" i="5"/>
  <c r="M2343" i="5"/>
  <c r="M2344" i="5"/>
  <c r="M2345" i="5"/>
  <c r="M2346" i="5"/>
  <c r="M2347" i="5"/>
  <c r="M2348" i="5"/>
  <c r="M2349" i="5"/>
  <c r="M2350" i="5"/>
  <c r="M2351" i="5"/>
  <c r="M2352" i="5"/>
  <c r="M2353" i="5"/>
  <c r="M2354" i="5"/>
  <c r="M2355" i="5"/>
  <c r="M2356" i="5"/>
  <c r="M2357" i="5"/>
  <c r="M2358" i="5"/>
  <c r="M2359" i="5"/>
  <c r="M2360" i="5"/>
  <c r="M2361" i="5"/>
  <c r="M2362" i="5"/>
  <c r="M2363" i="5"/>
  <c r="M2364" i="5"/>
  <c r="M2365" i="5"/>
  <c r="M2366" i="5"/>
  <c r="M2367" i="5"/>
  <c r="M2368" i="5"/>
  <c r="M2369" i="5"/>
  <c r="M2370" i="5"/>
  <c r="M2371" i="5"/>
  <c r="M2372" i="5"/>
  <c r="M2373" i="5"/>
  <c r="M2374" i="5"/>
  <c r="M2375" i="5"/>
  <c r="M2376" i="5"/>
  <c r="M2377" i="5"/>
  <c r="M2378" i="5"/>
  <c r="M2379" i="5"/>
  <c r="M2380" i="5"/>
  <c r="M2381" i="5"/>
  <c r="M2382" i="5"/>
  <c r="M2383" i="5"/>
  <c r="M2384" i="5"/>
  <c r="M2385" i="5"/>
  <c r="M2386" i="5"/>
  <c r="M2387" i="5"/>
  <c r="M2388" i="5"/>
  <c r="M2389" i="5"/>
  <c r="M2390" i="5"/>
  <c r="M2391" i="5"/>
  <c r="M2392" i="5"/>
  <c r="M2393" i="5"/>
  <c r="M2394" i="5"/>
  <c r="M2395" i="5"/>
  <c r="M2396" i="5"/>
  <c r="M2397" i="5"/>
  <c r="M2398" i="5"/>
  <c r="M2399" i="5"/>
  <c r="M2400" i="5"/>
  <c r="M2401" i="5"/>
  <c r="M2402" i="5"/>
  <c r="M2403" i="5"/>
  <c r="M2404" i="5"/>
  <c r="M2405" i="5"/>
  <c r="M2406" i="5"/>
  <c r="M2407" i="5"/>
  <c r="M2408" i="5"/>
  <c r="M2409" i="5"/>
  <c r="M2410" i="5"/>
  <c r="M2411" i="5"/>
  <c r="M2412" i="5"/>
  <c r="M2413" i="5"/>
  <c r="M2414" i="5"/>
  <c r="M2415" i="5"/>
  <c r="M2416" i="5"/>
  <c r="M2417" i="5"/>
  <c r="M2418" i="5"/>
  <c r="M2419" i="5"/>
  <c r="M2420" i="5"/>
  <c r="M2421" i="5"/>
  <c r="M2422" i="5"/>
  <c r="M2423" i="5"/>
  <c r="M2424" i="5"/>
  <c r="M2425" i="5"/>
  <c r="M2426" i="5"/>
  <c r="M2427" i="5"/>
  <c r="M2428" i="5"/>
  <c r="M2429" i="5"/>
  <c r="M2430" i="5"/>
  <c r="M2431" i="5"/>
  <c r="M2432" i="5"/>
  <c r="M2433" i="5"/>
  <c r="M2434" i="5"/>
  <c r="M2435" i="5"/>
  <c r="M2436" i="5"/>
  <c r="M2437" i="5"/>
  <c r="M2438" i="5"/>
  <c r="M2439" i="5"/>
  <c r="M2440" i="5"/>
  <c r="M2441" i="5"/>
  <c r="M2442" i="5"/>
  <c r="M2443" i="5"/>
  <c r="M2444" i="5"/>
  <c r="M2445" i="5"/>
  <c r="M2446" i="5"/>
  <c r="M2447" i="5"/>
  <c r="M2448" i="5"/>
  <c r="M2449" i="5"/>
  <c r="M2450" i="5"/>
  <c r="M2451" i="5"/>
  <c r="M2452" i="5"/>
  <c r="M2453" i="5"/>
  <c r="M2454" i="5"/>
  <c r="M2455" i="5"/>
  <c r="M2456" i="5"/>
  <c r="M2457" i="5"/>
  <c r="M2458" i="5"/>
  <c r="M2459" i="5"/>
  <c r="M2460" i="5"/>
  <c r="M2461" i="5"/>
  <c r="M2462" i="5"/>
  <c r="M2463" i="5"/>
  <c r="M2464" i="5"/>
  <c r="M2465" i="5"/>
  <c r="M2466" i="5"/>
  <c r="M2467" i="5"/>
  <c r="M2468" i="5"/>
  <c r="M2469" i="5"/>
  <c r="M2470" i="5"/>
  <c r="M2471" i="5"/>
  <c r="M2472" i="5"/>
  <c r="M2473" i="5"/>
  <c r="M2474" i="5"/>
  <c r="M2475" i="5"/>
  <c r="M2476" i="5"/>
  <c r="M2477" i="5"/>
  <c r="M2478" i="5"/>
  <c r="M2479" i="5"/>
  <c r="M2480" i="5"/>
  <c r="M2481" i="5"/>
  <c r="M2482" i="5"/>
  <c r="M2483" i="5"/>
  <c r="M2484" i="5"/>
  <c r="M2485" i="5"/>
  <c r="M2486" i="5"/>
  <c r="M2487" i="5"/>
  <c r="M2488" i="5"/>
  <c r="M2489" i="5"/>
  <c r="M2490" i="5"/>
  <c r="M2491" i="5"/>
  <c r="M2492" i="5"/>
  <c r="M2493" i="5"/>
  <c r="M2494" i="5"/>
  <c r="M2495" i="5"/>
  <c r="M2496" i="5"/>
  <c r="M2497" i="5"/>
  <c r="M2498" i="5"/>
  <c r="M2499" i="5"/>
  <c r="M2500" i="5"/>
  <c r="M2501" i="5"/>
  <c r="M2502" i="5"/>
  <c r="M2503" i="5"/>
  <c r="M2504" i="5"/>
  <c r="M2505" i="5"/>
  <c r="M2506" i="5"/>
  <c r="M2507" i="5"/>
  <c r="M2508" i="5"/>
  <c r="M2509" i="5"/>
  <c r="M2549" i="5"/>
  <c r="M2550" i="5"/>
  <c r="M2551" i="5"/>
  <c r="M2552" i="5"/>
  <c r="M2553" i="5"/>
  <c r="M2554" i="5"/>
  <c r="M2555" i="5"/>
  <c r="M2556" i="5"/>
  <c r="M2557" i="5"/>
  <c r="M2558" i="5"/>
  <c r="M2559" i="5"/>
  <c r="M2560" i="5"/>
  <c r="M2561" i="5"/>
  <c r="M2562" i="5"/>
  <c r="M2563" i="5"/>
  <c r="M2564" i="5"/>
  <c r="M2565" i="5"/>
  <c r="M2566" i="5"/>
  <c r="M2567" i="5"/>
  <c r="M2568" i="5"/>
  <c r="M2569" i="5"/>
  <c r="M2570" i="5"/>
  <c r="M2571" i="5"/>
  <c r="M2572" i="5"/>
  <c r="M2573" i="5"/>
  <c r="M2574" i="5"/>
  <c r="M2575" i="5"/>
  <c r="M2576" i="5"/>
  <c r="M2577" i="5"/>
  <c r="M2578" i="5"/>
  <c r="M2579" i="5"/>
  <c r="M2580" i="5"/>
  <c r="M2581" i="5"/>
  <c r="M2582" i="5"/>
  <c r="M2583" i="5"/>
  <c r="M2584" i="5"/>
  <c r="M2585" i="5"/>
  <c r="M2586" i="5"/>
  <c r="M2587" i="5"/>
  <c r="M2588" i="5"/>
  <c r="M2589" i="5"/>
  <c r="M2590" i="5"/>
  <c r="M2591" i="5"/>
  <c r="M2592" i="5"/>
  <c r="M2593" i="5"/>
  <c r="M2594" i="5"/>
  <c r="M2595" i="5"/>
  <c r="M2596" i="5"/>
  <c r="M2597" i="5"/>
  <c r="M2598" i="5"/>
  <c r="M2599" i="5"/>
  <c r="M2600" i="5"/>
  <c r="M2601" i="5"/>
  <c r="M2602" i="5"/>
  <c r="M2603" i="5"/>
  <c r="M2604" i="5"/>
  <c r="M2605" i="5"/>
  <c r="M2606" i="5"/>
  <c r="M2607" i="5"/>
  <c r="M2608" i="5"/>
  <c r="M2609" i="5"/>
  <c r="M2610" i="5"/>
  <c r="M2611" i="5"/>
  <c r="M2612" i="5"/>
  <c r="M2613" i="5"/>
  <c r="M2614" i="5"/>
  <c r="M2615" i="5"/>
  <c r="M2616" i="5"/>
  <c r="M2617" i="5"/>
  <c r="M2618" i="5"/>
  <c r="M2619" i="5"/>
  <c r="M2620" i="5"/>
  <c r="M2621" i="5"/>
  <c r="M2622" i="5"/>
  <c r="M2623" i="5"/>
  <c r="M2624" i="5"/>
  <c r="M2625" i="5"/>
  <c r="M2626" i="5"/>
  <c r="M2627" i="5"/>
  <c r="M2628" i="5"/>
  <c r="M2629" i="5"/>
  <c r="M2630" i="5"/>
  <c r="M2631" i="5"/>
  <c r="M2632" i="5"/>
  <c r="M2633" i="5"/>
  <c r="M2634" i="5"/>
  <c r="M2635" i="5"/>
  <c r="M2636" i="5"/>
  <c r="M2637" i="5"/>
  <c r="M2638" i="5"/>
  <c r="M2639" i="5"/>
  <c r="M2640" i="5"/>
  <c r="M2641" i="5"/>
  <c r="M2642" i="5"/>
  <c r="M2643" i="5"/>
  <c r="M2644" i="5"/>
  <c r="M2645" i="5"/>
  <c r="M2646" i="5"/>
  <c r="M2647" i="5"/>
  <c r="M2648" i="5"/>
  <c r="M2649" i="5"/>
  <c r="M2650" i="5"/>
  <c r="M2651" i="5"/>
  <c r="M2652" i="5"/>
  <c r="M2653" i="5"/>
  <c r="M2654" i="5"/>
  <c r="M2655" i="5"/>
  <c r="M2656" i="5"/>
  <c r="M2657" i="5"/>
  <c r="M2658" i="5"/>
  <c r="M2659" i="5"/>
  <c r="M2660" i="5"/>
  <c r="M2661" i="5"/>
  <c r="M2662" i="5"/>
  <c r="M2663" i="5"/>
  <c r="M2664" i="5"/>
  <c r="M2665" i="5"/>
  <c r="M2666" i="5"/>
  <c r="M2667" i="5"/>
  <c r="M2668" i="5"/>
  <c r="M2669" i="5"/>
  <c r="M2670" i="5"/>
  <c r="M2671" i="5"/>
  <c r="M2672" i="5"/>
  <c r="M2673" i="5"/>
  <c r="M2674" i="5"/>
  <c r="M2675" i="5"/>
  <c r="M2676" i="5"/>
  <c r="M2677" i="5"/>
  <c r="M2678" i="5"/>
  <c r="M2679" i="5"/>
  <c r="M2680" i="5"/>
  <c r="M2681" i="5"/>
  <c r="M2682" i="5"/>
  <c r="M2683" i="5"/>
  <c r="M2684" i="5"/>
  <c r="M2685" i="5"/>
  <c r="M2686" i="5"/>
  <c r="M2687" i="5"/>
  <c r="M2688" i="5"/>
  <c r="M2689" i="5"/>
  <c r="M2690" i="5"/>
  <c r="M2691" i="5"/>
  <c r="M2692" i="5"/>
  <c r="M2693" i="5"/>
  <c r="M2694" i="5"/>
  <c r="M2695" i="5"/>
  <c r="M2696" i="5"/>
  <c r="M2697" i="5"/>
  <c r="M2698" i="5"/>
  <c r="M2699" i="5"/>
  <c r="M2700" i="5"/>
  <c r="M2701" i="5"/>
  <c r="M2702" i="5"/>
  <c r="M2703" i="5"/>
  <c r="M2704" i="5"/>
  <c r="M2705" i="5"/>
  <c r="M2706" i="5"/>
  <c r="M2707" i="5"/>
  <c r="M2708" i="5"/>
  <c r="M2709" i="5"/>
  <c r="M2710" i="5"/>
  <c r="M2711" i="5"/>
  <c r="M2712" i="5"/>
  <c r="M2713" i="5"/>
  <c r="M2714" i="5"/>
  <c r="M2715" i="5"/>
  <c r="M2716" i="5"/>
  <c r="M2717" i="5"/>
  <c r="M2718" i="5"/>
  <c r="M2719" i="5"/>
  <c r="M2720" i="5"/>
  <c r="M2721" i="5"/>
  <c r="M2722" i="5"/>
  <c r="M2723" i="5"/>
  <c r="M2724" i="5"/>
  <c r="M2725" i="5"/>
  <c r="M2726" i="5"/>
  <c r="M2727" i="5"/>
  <c r="M2728" i="5"/>
  <c r="M2729" i="5"/>
  <c r="M2730" i="5"/>
  <c r="M2731" i="5"/>
  <c r="M2732" i="5"/>
  <c r="M2733" i="5"/>
  <c r="M2734" i="5"/>
  <c r="M2735" i="5"/>
  <c r="M2736" i="5"/>
  <c r="M2737" i="5"/>
  <c r="M2738" i="5"/>
  <c r="M2739" i="5"/>
  <c r="M2740" i="5"/>
  <c r="M2741" i="5"/>
  <c r="M2742" i="5"/>
  <c r="M2743" i="5"/>
  <c r="M2744" i="5"/>
  <c r="M2745" i="5"/>
  <c r="M2746" i="5"/>
  <c r="M2747" i="5"/>
  <c r="M2748" i="5"/>
  <c r="M2749" i="5"/>
  <c r="M2750" i="5"/>
  <c r="M2751" i="5"/>
  <c r="M2752" i="5"/>
  <c r="M2753" i="5"/>
  <c r="M2754" i="5"/>
  <c r="M2755" i="5"/>
  <c r="M2756" i="5"/>
  <c r="M2757" i="5"/>
  <c r="M2758" i="5"/>
  <c r="M2759" i="5"/>
  <c r="M2760" i="5"/>
  <c r="M2761" i="5"/>
  <c r="M2762" i="5"/>
  <c r="M2763" i="5"/>
  <c r="M2764" i="5"/>
  <c r="M2765" i="5"/>
  <c r="M2766" i="5"/>
  <c r="M2767" i="5"/>
  <c r="M2768" i="5"/>
  <c r="M2769" i="5"/>
  <c r="M2770" i="5"/>
  <c r="M2771" i="5"/>
  <c r="M2772" i="5"/>
  <c r="M2773" i="5"/>
  <c r="M2774" i="5"/>
  <c r="M2775" i="5"/>
  <c r="M2776" i="5"/>
  <c r="M2777" i="5"/>
  <c r="M2778" i="5"/>
  <c r="M2779" i="5"/>
  <c r="M2780" i="5"/>
  <c r="M2781" i="5"/>
  <c r="M2782" i="5"/>
  <c r="M2783" i="5"/>
  <c r="M2784" i="5"/>
  <c r="M2785" i="5"/>
  <c r="M2786" i="5"/>
  <c r="M2787" i="5"/>
  <c r="M2788" i="5"/>
  <c r="M2789" i="5"/>
  <c r="M2790" i="5"/>
  <c r="M2791" i="5"/>
  <c r="M2792" i="5"/>
  <c r="M2793" i="5"/>
  <c r="M2794" i="5"/>
  <c r="M2795" i="5"/>
  <c r="M2796" i="5"/>
  <c r="M2797" i="5"/>
  <c r="M2798" i="5"/>
  <c r="M2799" i="5"/>
  <c r="M2800" i="5"/>
  <c r="M2801" i="5"/>
  <c r="M2802" i="5"/>
  <c r="M2803" i="5"/>
  <c r="M2804" i="5"/>
  <c r="M2805" i="5"/>
  <c r="M2806" i="5"/>
  <c r="M2807" i="5"/>
  <c r="M2808" i="5"/>
  <c r="M2809" i="5"/>
  <c r="M2810" i="5"/>
  <c r="M2811" i="5"/>
  <c r="M2812" i="5"/>
  <c r="M2813" i="5"/>
  <c r="M2814" i="5"/>
  <c r="M2815" i="5"/>
  <c r="M2816" i="5"/>
  <c r="M2817" i="5"/>
  <c r="M2818" i="5"/>
  <c r="M2819" i="5"/>
  <c r="M2820" i="5"/>
  <c r="M2821" i="5"/>
  <c r="B2025" i="5"/>
  <c r="B2036" i="5"/>
  <c r="B2005" i="5"/>
  <c r="C2036" i="5" l="1"/>
  <c r="C2025" i="5"/>
  <c r="C2005" i="5"/>
  <c r="B2006" i="5"/>
  <c r="B2037" i="5"/>
  <c r="C2006" i="5" l="1"/>
  <c r="C2037" i="5"/>
  <c r="B2038" i="5"/>
  <c r="B2007" i="5"/>
  <c r="C2007" i="5" l="1"/>
  <c r="C2038" i="5"/>
  <c r="M359" i="24"/>
  <c r="M358" i="24"/>
  <c r="M357" i="24"/>
  <c r="M356" i="24"/>
  <c r="M355" i="24"/>
  <c r="M354" i="24"/>
  <c r="M353" i="24"/>
  <c r="M352" i="24"/>
  <c r="M351" i="24"/>
  <c r="M350" i="24"/>
  <c r="M349" i="24"/>
  <c r="M348" i="24"/>
  <c r="M347" i="24"/>
  <c r="M346" i="24"/>
  <c r="M345" i="24"/>
  <c r="M344" i="24"/>
  <c r="M343" i="24"/>
  <c r="M342" i="24"/>
  <c r="M341" i="24"/>
  <c r="M340" i="24"/>
  <c r="M339" i="24"/>
  <c r="M338" i="24"/>
  <c r="M337" i="24"/>
  <c r="M336" i="24"/>
  <c r="M335" i="24"/>
  <c r="M334" i="24"/>
  <c r="M333" i="24"/>
  <c r="M332" i="24"/>
  <c r="M331" i="24"/>
  <c r="M330" i="24"/>
  <c r="M329" i="24"/>
  <c r="M328" i="24"/>
  <c r="M327" i="24"/>
  <c r="M326" i="24"/>
  <c r="M325" i="24"/>
  <c r="M324" i="24"/>
  <c r="M323" i="24"/>
  <c r="M322" i="24"/>
  <c r="M321" i="24"/>
  <c r="M320" i="24"/>
  <c r="M319" i="24"/>
  <c r="M318" i="24"/>
  <c r="M317" i="24"/>
  <c r="M316" i="24"/>
  <c r="M315" i="24"/>
  <c r="M314" i="24"/>
  <c r="M313" i="24"/>
  <c r="M312" i="24"/>
  <c r="M311" i="24"/>
  <c r="M310" i="24"/>
  <c r="M309" i="24"/>
  <c r="M308" i="24"/>
  <c r="M307" i="24"/>
  <c r="M306" i="24"/>
  <c r="M305" i="24"/>
  <c r="M304" i="24"/>
  <c r="M303" i="24"/>
  <c r="M302" i="24"/>
  <c r="M301" i="24"/>
  <c r="M300" i="24"/>
  <c r="M299" i="24"/>
  <c r="M298" i="24"/>
  <c r="M297" i="24"/>
  <c r="M296" i="24"/>
  <c r="M295" i="24"/>
  <c r="M294" i="24"/>
  <c r="M293" i="24"/>
  <c r="M292" i="24"/>
  <c r="M291" i="24"/>
  <c r="M290" i="24"/>
  <c r="M289" i="24"/>
  <c r="M288" i="24"/>
  <c r="M287" i="24"/>
  <c r="M286" i="24"/>
  <c r="M285" i="24"/>
  <c r="M284" i="24"/>
  <c r="M283" i="24"/>
  <c r="M282" i="24"/>
  <c r="M281" i="24"/>
  <c r="M280" i="24"/>
  <c r="M279" i="24"/>
  <c r="M278" i="24"/>
  <c r="M277" i="24"/>
  <c r="M276" i="24"/>
  <c r="M275" i="24"/>
  <c r="M274" i="24"/>
  <c r="M273" i="24"/>
  <c r="M272" i="24"/>
  <c r="M271" i="24"/>
  <c r="M270" i="24"/>
  <c r="M269" i="24"/>
  <c r="M268" i="24"/>
  <c r="M267" i="24"/>
  <c r="M266" i="24"/>
  <c r="M265" i="24"/>
  <c r="M264" i="24"/>
  <c r="M263" i="24"/>
  <c r="M262" i="24"/>
  <c r="M261" i="24"/>
  <c r="M260" i="24"/>
  <c r="M259" i="24"/>
  <c r="M258" i="24"/>
  <c r="M257" i="24"/>
  <c r="M256" i="24"/>
  <c r="M255" i="24"/>
  <c r="M254" i="24"/>
  <c r="M253" i="24"/>
  <c r="M252" i="24"/>
  <c r="M251" i="24"/>
  <c r="M250" i="24"/>
  <c r="M249" i="24"/>
  <c r="M248" i="24"/>
  <c r="M247" i="24"/>
  <c r="M246" i="24"/>
  <c r="M245" i="24"/>
  <c r="M244" i="24"/>
  <c r="M243" i="24"/>
  <c r="M242" i="24"/>
  <c r="M241" i="24"/>
  <c r="M240" i="24"/>
  <c r="M239" i="24"/>
  <c r="M238" i="24"/>
  <c r="M237" i="24"/>
  <c r="M236" i="24"/>
  <c r="M235" i="24"/>
  <c r="M234" i="24"/>
  <c r="M233" i="24"/>
  <c r="M232" i="24"/>
  <c r="M231" i="24"/>
  <c r="M230" i="24"/>
  <c r="M229" i="24"/>
  <c r="M228" i="24"/>
  <c r="M227" i="24"/>
  <c r="M226" i="24"/>
  <c r="M225" i="24"/>
  <c r="M224" i="24"/>
  <c r="M223" i="24"/>
  <c r="M222" i="24"/>
  <c r="M220" i="24"/>
  <c r="M219" i="24"/>
  <c r="M218" i="24"/>
  <c r="M217" i="24"/>
  <c r="M216" i="24"/>
  <c r="M215" i="24"/>
  <c r="M214" i="24"/>
  <c r="M213" i="24"/>
  <c r="M212" i="24"/>
  <c r="M211" i="24"/>
  <c r="M210" i="24"/>
  <c r="M209" i="24"/>
  <c r="M208" i="24"/>
  <c r="M207" i="24"/>
  <c r="M206" i="24"/>
  <c r="M205" i="24"/>
  <c r="M204" i="24"/>
  <c r="M203" i="24"/>
  <c r="M202" i="24"/>
  <c r="M201" i="24"/>
  <c r="M200" i="24"/>
  <c r="M199" i="24"/>
  <c r="M198" i="24"/>
  <c r="M197" i="24"/>
  <c r="G197" i="24"/>
  <c r="M196" i="24"/>
  <c r="M195" i="24"/>
  <c r="G195" i="24"/>
  <c r="I208" i="34" s="1"/>
  <c r="M194" i="24"/>
  <c r="M193" i="24"/>
  <c r="G193" i="24"/>
  <c r="I198" i="34" s="1"/>
  <c r="M192" i="24"/>
  <c r="G192" i="24"/>
  <c r="I197" i="34" s="1"/>
  <c r="M191" i="24"/>
  <c r="G191" i="24"/>
  <c r="I196" i="34" s="1"/>
  <c r="M190" i="24"/>
  <c r="G190" i="24"/>
  <c r="I195" i="34" s="1"/>
  <c r="M189" i="24"/>
  <c r="G189" i="24"/>
  <c r="I194" i="34" s="1"/>
  <c r="M188" i="24"/>
  <c r="G188" i="24"/>
  <c r="I193" i="34" s="1"/>
  <c r="M187" i="24"/>
  <c r="G187" i="24"/>
  <c r="I192" i="34" s="1"/>
  <c r="M186" i="24"/>
  <c r="G186" i="24"/>
  <c r="I191" i="34" s="1"/>
  <c r="M185" i="24"/>
  <c r="G185" i="24"/>
  <c r="I190" i="34" s="1"/>
  <c r="M184" i="24"/>
  <c r="G184" i="24"/>
  <c r="I189" i="34" s="1"/>
  <c r="M183" i="24"/>
  <c r="G183" i="24"/>
  <c r="I188" i="34" s="1"/>
  <c r="M182" i="24"/>
  <c r="G182" i="24"/>
  <c r="I187" i="34" s="1"/>
  <c r="M181" i="24"/>
  <c r="M180" i="24"/>
  <c r="G180" i="24"/>
  <c r="I185" i="34" s="1"/>
  <c r="M179" i="24"/>
  <c r="M178" i="24"/>
  <c r="G178" i="24"/>
  <c r="I183" i="34" s="1"/>
  <c r="M177" i="24"/>
  <c r="G177" i="24"/>
  <c r="I182" i="34" s="1"/>
  <c r="M176" i="24"/>
  <c r="G176" i="24"/>
  <c r="I181" i="34" s="1"/>
  <c r="M175" i="24"/>
  <c r="G175" i="24"/>
  <c r="I180" i="34" s="1"/>
  <c r="M174" i="24"/>
  <c r="G174" i="24"/>
  <c r="I179" i="34" s="1"/>
  <c r="M173" i="24"/>
  <c r="G173" i="24"/>
  <c r="I178" i="34" s="1"/>
  <c r="M172" i="24"/>
  <c r="G172" i="24"/>
  <c r="I177" i="34" s="1"/>
  <c r="M171" i="24"/>
  <c r="G171" i="24"/>
  <c r="I176" i="34" s="1"/>
  <c r="M170" i="24"/>
  <c r="G170" i="24"/>
  <c r="I175" i="34" s="1"/>
  <c r="M169" i="24"/>
  <c r="G169" i="24"/>
  <c r="I174" i="34" s="1"/>
  <c r="M168" i="24"/>
  <c r="G168" i="24"/>
  <c r="I173" i="34" s="1"/>
  <c r="M167" i="24"/>
  <c r="G167" i="24"/>
  <c r="I172" i="34" s="1"/>
  <c r="M166" i="24"/>
  <c r="G166" i="24"/>
  <c r="I171" i="34" s="1"/>
  <c r="M165" i="24"/>
  <c r="M164" i="24"/>
  <c r="G164" i="24"/>
  <c r="I169" i="34" s="1"/>
  <c r="M163" i="24"/>
  <c r="G163" i="24"/>
  <c r="M162" i="24"/>
  <c r="G162" i="24"/>
  <c r="M161" i="24"/>
  <c r="M160" i="24"/>
  <c r="M159" i="24"/>
  <c r="F159" i="24"/>
  <c r="G166" i="34" s="1"/>
  <c r="M158" i="24"/>
  <c r="F158" i="24"/>
  <c r="G165" i="34" s="1"/>
  <c r="M157" i="24"/>
  <c r="M156" i="24"/>
  <c r="M155" i="24"/>
  <c r="G155" i="24"/>
  <c r="I162" i="34" s="1"/>
  <c r="F155" i="24"/>
  <c r="G162" i="34" s="1"/>
  <c r="M154" i="24"/>
  <c r="G154" i="24"/>
  <c r="I161" i="34" s="1"/>
  <c r="M153" i="24"/>
  <c r="M152" i="24"/>
  <c r="M151" i="24"/>
  <c r="M150" i="24"/>
  <c r="M149" i="24"/>
  <c r="G149" i="24"/>
  <c r="I156" i="34" s="1"/>
  <c r="F149" i="24"/>
  <c r="G156" i="34" s="1"/>
  <c r="M148" i="24"/>
  <c r="G148" i="24"/>
  <c r="F148" i="24"/>
  <c r="G155" i="34" s="1"/>
  <c r="M147" i="24"/>
  <c r="G147" i="24"/>
  <c r="I154" i="34" s="1"/>
  <c r="F147" i="24"/>
  <c r="G154" i="34" s="1"/>
  <c r="M146" i="24"/>
  <c r="G146" i="24"/>
  <c r="I153" i="34" s="1"/>
  <c r="F146" i="24"/>
  <c r="G153" i="34" s="1"/>
  <c r="M145" i="24"/>
  <c r="G145" i="24"/>
  <c r="F145" i="24"/>
  <c r="G152" i="34" s="1"/>
  <c r="M144" i="24"/>
  <c r="G144" i="24"/>
  <c r="I151" i="34" s="1"/>
  <c r="F144" i="24"/>
  <c r="G151" i="34" s="1"/>
  <c r="M143" i="24"/>
  <c r="G143" i="24"/>
  <c r="I150" i="34" s="1"/>
  <c r="F143" i="24"/>
  <c r="G150" i="34" s="1"/>
  <c r="M142" i="24"/>
  <c r="G142" i="24"/>
  <c r="I149" i="34" s="1"/>
  <c r="F142" i="24"/>
  <c r="G149" i="34" s="1"/>
  <c r="M141" i="24"/>
  <c r="G141" i="24"/>
  <c r="I148" i="34" s="1"/>
  <c r="F141" i="24"/>
  <c r="G148" i="34" s="1"/>
  <c r="M140" i="24"/>
  <c r="G140" i="24"/>
  <c r="I147" i="34" s="1"/>
  <c r="F140" i="24"/>
  <c r="G147" i="34" s="1"/>
  <c r="M139" i="24"/>
  <c r="G139" i="24"/>
  <c r="I146" i="34" s="1"/>
  <c r="F139" i="24"/>
  <c r="G146" i="34" s="1"/>
  <c r="M138" i="24"/>
  <c r="G138" i="24"/>
  <c r="I145" i="34" s="1"/>
  <c r="F138" i="24"/>
  <c r="G145" i="34" s="1"/>
  <c r="M137" i="24"/>
  <c r="G137" i="24"/>
  <c r="I144" i="34" s="1"/>
  <c r="F137" i="24"/>
  <c r="G144" i="34" s="1"/>
  <c r="M136" i="24"/>
  <c r="M135" i="24"/>
  <c r="G135" i="24"/>
  <c r="I142" i="34" s="1"/>
  <c r="M134" i="24"/>
  <c r="G134" i="24"/>
  <c r="I141" i="34" s="1"/>
  <c r="M133" i="24"/>
  <c r="G133" i="24"/>
  <c r="I140" i="34" s="1"/>
  <c r="M132" i="24"/>
  <c r="G132" i="24"/>
  <c r="I139" i="34" s="1"/>
  <c r="M131" i="24"/>
  <c r="G131" i="24"/>
  <c r="I138" i="34" s="1"/>
  <c r="M130" i="24"/>
  <c r="G130" i="24"/>
  <c r="I137" i="34" s="1"/>
  <c r="M129" i="24"/>
  <c r="G129" i="24"/>
  <c r="I136" i="34" s="1"/>
  <c r="M128" i="24"/>
  <c r="G128" i="24"/>
  <c r="I135" i="34" s="1"/>
  <c r="M127" i="24"/>
  <c r="G127" i="24"/>
  <c r="I134" i="34" s="1"/>
  <c r="M126" i="24"/>
  <c r="G126" i="24"/>
  <c r="I133" i="34" s="1"/>
  <c r="M125" i="24"/>
  <c r="G125" i="24"/>
  <c r="I132" i="34" s="1"/>
  <c r="M124" i="24"/>
  <c r="G124" i="24"/>
  <c r="I131" i="34" s="1"/>
  <c r="M123" i="24"/>
  <c r="G123" i="24"/>
  <c r="M122" i="24"/>
  <c r="G122" i="24"/>
  <c r="I129" i="34" s="1"/>
  <c r="M121" i="24"/>
  <c r="G121" i="24"/>
  <c r="M120" i="24"/>
  <c r="G120" i="24"/>
  <c r="M119" i="24"/>
  <c r="M118" i="24"/>
  <c r="M117" i="24"/>
  <c r="F117" i="24"/>
  <c r="G126" i="34" s="1"/>
  <c r="M116" i="24"/>
  <c r="F116" i="24"/>
  <c r="G125" i="34" s="1"/>
  <c r="M115" i="24"/>
  <c r="M114" i="24"/>
  <c r="M113" i="24"/>
  <c r="G113" i="24"/>
  <c r="I122" i="34" s="1"/>
  <c r="M112" i="24"/>
  <c r="M111" i="24"/>
  <c r="M110" i="24"/>
  <c r="M109" i="24"/>
  <c r="M108" i="24"/>
  <c r="M107" i="24"/>
  <c r="G107" i="24"/>
  <c r="I116" i="34" s="1"/>
  <c r="F107" i="24"/>
  <c r="G116" i="34" s="1"/>
  <c r="M106" i="24"/>
  <c r="G106" i="24"/>
  <c r="I115" i="34" s="1"/>
  <c r="F106" i="24"/>
  <c r="G115" i="34" s="1"/>
  <c r="M105" i="24"/>
  <c r="G105" i="24"/>
  <c r="I114" i="34" s="1"/>
  <c r="F105" i="24"/>
  <c r="G114" i="34" s="1"/>
  <c r="M104" i="24"/>
  <c r="F104" i="24"/>
  <c r="G113" i="34" s="1"/>
  <c r="M27" i="24"/>
  <c r="F27" i="24"/>
  <c r="C27" i="24"/>
  <c r="M26" i="24"/>
  <c r="F26" i="24"/>
  <c r="C26" i="24"/>
  <c r="M25" i="24"/>
  <c r="C25" i="24"/>
  <c r="M24" i="24"/>
  <c r="F24" i="24"/>
  <c r="C24" i="24"/>
  <c r="M23" i="24"/>
  <c r="F23" i="24"/>
  <c r="C23" i="24"/>
  <c r="M22" i="24"/>
  <c r="C22" i="24"/>
  <c r="M21" i="24"/>
  <c r="F21" i="24"/>
  <c r="C21" i="24"/>
  <c r="M20" i="24"/>
  <c r="F20" i="24"/>
  <c r="C20" i="24"/>
  <c r="M19" i="24"/>
  <c r="C19" i="24"/>
  <c r="M18" i="24"/>
  <c r="F18" i="24"/>
  <c r="C18" i="24"/>
  <c r="M17" i="24"/>
  <c r="F17" i="24"/>
  <c r="C17" i="24"/>
  <c r="M16" i="24"/>
  <c r="F16" i="24"/>
  <c r="C16" i="24"/>
  <c r="M15" i="24"/>
  <c r="F15" i="24"/>
  <c r="C15" i="24"/>
  <c r="M14" i="24"/>
  <c r="F14" i="24"/>
  <c r="C14" i="24"/>
  <c r="M13" i="24"/>
  <c r="C13" i="24"/>
  <c r="M12" i="24"/>
  <c r="F12" i="24"/>
  <c r="C12" i="24"/>
  <c r="M11" i="24"/>
  <c r="F11" i="24"/>
  <c r="C11" i="24"/>
  <c r="M10" i="24"/>
  <c r="C10" i="24"/>
  <c r="C9" i="24"/>
  <c r="M8" i="24"/>
  <c r="C8" i="24"/>
  <c r="M7" i="24"/>
  <c r="C7" i="24"/>
  <c r="C6" i="24"/>
  <c r="M5" i="24"/>
  <c r="C5" i="24"/>
  <c r="M2070" i="5"/>
  <c r="M2069" i="5"/>
  <c r="M2068" i="5"/>
  <c r="M2067" i="5"/>
  <c r="M2066" i="5"/>
  <c r="M2065" i="5"/>
  <c r="M2063" i="5"/>
  <c r="M2062" i="5"/>
  <c r="M2061" i="5"/>
  <c r="M2060" i="5"/>
  <c r="M2059" i="5"/>
  <c r="M2058" i="5"/>
  <c r="M2057" i="5"/>
  <c r="M2056" i="5"/>
  <c r="C2044" i="5"/>
  <c r="C2034" i="5"/>
  <c r="C2024" i="5"/>
  <c r="C2014" i="5"/>
  <c r="C2004" i="5"/>
  <c r="M100" i="5"/>
  <c r="M97" i="5"/>
  <c r="F97" i="5"/>
  <c r="C97" i="5"/>
  <c r="M96" i="5"/>
  <c r="C96" i="5"/>
  <c r="M95" i="5"/>
  <c r="F95" i="5"/>
  <c r="C95" i="5"/>
  <c r="M94" i="5"/>
  <c r="F94" i="5"/>
  <c r="C94" i="5"/>
  <c r="M93" i="5"/>
  <c r="C93" i="5"/>
  <c r="M92" i="5"/>
  <c r="F92" i="5"/>
  <c r="C92" i="5"/>
  <c r="M91" i="5"/>
  <c r="F91" i="5"/>
  <c r="C91" i="5"/>
  <c r="M90" i="5"/>
  <c r="F90" i="5"/>
  <c r="C90" i="5"/>
  <c r="M89" i="5"/>
  <c r="F89" i="5"/>
  <c r="C89" i="5"/>
  <c r="M88" i="5"/>
  <c r="F88" i="5"/>
  <c r="C88" i="5"/>
  <c r="M87" i="5"/>
  <c r="F87" i="5"/>
  <c r="C87" i="5"/>
  <c r="M86" i="5"/>
  <c r="F86" i="5"/>
  <c r="C86" i="5"/>
  <c r="M85" i="5"/>
  <c r="F85" i="5"/>
  <c r="C85" i="5"/>
  <c r="M84" i="5"/>
  <c r="F84" i="5"/>
  <c r="C84" i="5"/>
  <c r="M83" i="5"/>
  <c r="F83" i="5"/>
  <c r="C83" i="5"/>
  <c r="M82" i="5"/>
  <c r="F82" i="5"/>
  <c r="C82" i="5"/>
  <c r="M81" i="5"/>
  <c r="F81" i="5"/>
  <c r="C81" i="5"/>
  <c r="M80" i="5"/>
  <c r="F80" i="5"/>
  <c r="C80" i="5"/>
  <c r="M79" i="5"/>
  <c r="F79" i="5"/>
  <c r="C79" i="5"/>
  <c r="M78" i="5"/>
  <c r="F78" i="5"/>
  <c r="C78" i="5"/>
  <c r="M77" i="5"/>
  <c r="F77" i="5"/>
  <c r="C77" i="5"/>
  <c r="M76" i="5"/>
  <c r="F76" i="5"/>
  <c r="C76" i="5"/>
  <c r="M75" i="5"/>
  <c r="F75" i="5"/>
  <c r="C75" i="5"/>
  <c r="M74" i="5"/>
  <c r="F74" i="5"/>
  <c r="C74" i="5"/>
  <c r="M73" i="5"/>
  <c r="F73" i="5"/>
  <c r="C73" i="5"/>
  <c r="M72" i="5"/>
  <c r="F72" i="5"/>
  <c r="C72" i="5"/>
  <c r="M71" i="5"/>
  <c r="F71" i="5"/>
  <c r="C71" i="5"/>
  <c r="M70" i="5"/>
  <c r="F70" i="5"/>
  <c r="C70" i="5"/>
  <c r="M69" i="5"/>
  <c r="F69" i="5"/>
  <c r="C69" i="5"/>
  <c r="M68" i="5"/>
  <c r="F68" i="5"/>
  <c r="C68" i="5"/>
  <c r="M67" i="5"/>
  <c r="F67" i="5"/>
  <c r="C67" i="5"/>
  <c r="M66" i="5"/>
  <c r="F66" i="5"/>
  <c r="C66" i="5"/>
  <c r="M65" i="5"/>
  <c r="F65" i="5"/>
  <c r="C65" i="5"/>
  <c r="M64" i="5"/>
  <c r="F64" i="5"/>
  <c r="C64" i="5"/>
  <c r="M63" i="5"/>
  <c r="F63" i="5"/>
  <c r="C63" i="5"/>
  <c r="M62" i="5"/>
  <c r="F62" i="5"/>
  <c r="C62" i="5"/>
  <c r="M61" i="5"/>
  <c r="F61" i="5"/>
  <c r="C61" i="5"/>
  <c r="M60" i="5"/>
  <c r="F60" i="5"/>
  <c r="C60" i="5"/>
  <c r="M59" i="5"/>
  <c r="F59" i="5"/>
  <c r="C59" i="5"/>
  <c r="M58" i="5"/>
  <c r="F58" i="5"/>
  <c r="C58" i="5"/>
  <c r="M57" i="5"/>
  <c r="F57" i="5"/>
  <c r="C57" i="5"/>
  <c r="M56" i="5"/>
  <c r="F56" i="5"/>
  <c r="C56" i="5"/>
  <c r="M55" i="5"/>
  <c r="F55" i="5"/>
  <c r="C55" i="5"/>
  <c r="M54" i="5"/>
  <c r="F54" i="5"/>
  <c r="C54" i="5"/>
  <c r="M53" i="5"/>
  <c r="F53" i="5"/>
  <c r="C53" i="5"/>
  <c r="M52" i="5"/>
  <c r="F52" i="5"/>
  <c r="C52" i="5"/>
  <c r="M51" i="5"/>
  <c r="C51" i="5"/>
  <c r="M50" i="5"/>
  <c r="C50" i="5"/>
  <c r="M49" i="5"/>
  <c r="C49" i="5"/>
  <c r="M48" i="5"/>
  <c r="C48" i="5"/>
  <c r="M47" i="5"/>
  <c r="C47" i="5"/>
  <c r="M46" i="5"/>
  <c r="C46" i="5"/>
  <c r="M45" i="5"/>
  <c r="C45" i="5"/>
  <c r="M44" i="5"/>
  <c r="C44" i="5"/>
  <c r="M43" i="5"/>
  <c r="C43" i="5"/>
  <c r="M42" i="5"/>
  <c r="C42" i="5"/>
  <c r="M41" i="5"/>
  <c r="C41" i="5"/>
  <c r="M40" i="5"/>
  <c r="C40" i="5"/>
  <c r="M39" i="5"/>
  <c r="C39" i="5"/>
  <c r="M38" i="5"/>
  <c r="C38" i="5"/>
  <c r="M37" i="5"/>
  <c r="F37" i="5"/>
  <c r="C37" i="5"/>
  <c r="M36" i="5"/>
  <c r="F36" i="5"/>
  <c r="C36" i="5"/>
  <c r="M35" i="5"/>
  <c r="C35" i="5"/>
  <c r="M34" i="5"/>
  <c r="F34" i="5"/>
  <c r="C34" i="5"/>
  <c r="M33" i="5"/>
  <c r="F33" i="5"/>
  <c r="C33" i="5"/>
  <c r="M32" i="5"/>
  <c r="F32" i="5"/>
  <c r="C32" i="5"/>
  <c r="M31" i="5"/>
  <c r="F31" i="5"/>
  <c r="C31" i="5"/>
  <c r="M30" i="5"/>
  <c r="F30" i="5"/>
  <c r="C30" i="5"/>
  <c r="M29" i="5"/>
  <c r="F29" i="5"/>
  <c r="C29" i="5"/>
  <c r="M28" i="5"/>
  <c r="F28" i="5"/>
  <c r="C28" i="5"/>
  <c r="M27" i="5"/>
  <c r="F27" i="5"/>
  <c r="C27" i="5"/>
  <c r="M26" i="5"/>
  <c r="F26" i="5"/>
  <c r="C26" i="5"/>
  <c r="M25" i="5"/>
  <c r="C25" i="5"/>
  <c r="M24" i="5"/>
  <c r="F24" i="5"/>
  <c r="C24" i="5"/>
  <c r="M23" i="5"/>
  <c r="F23" i="5"/>
  <c r="C23" i="5"/>
  <c r="M22" i="5"/>
  <c r="C22" i="5"/>
  <c r="M21" i="5"/>
  <c r="F21" i="5"/>
  <c r="C21" i="5"/>
  <c r="M20" i="5"/>
  <c r="F20" i="5"/>
  <c r="C20" i="5"/>
  <c r="M19" i="5"/>
  <c r="C19" i="5"/>
  <c r="M18" i="5"/>
  <c r="F18" i="5"/>
  <c r="C18" i="5"/>
  <c r="M17" i="5"/>
  <c r="F17" i="5"/>
  <c r="C17" i="5"/>
  <c r="M16" i="5"/>
  <c r="F16" i="5"/>
  <c r="C16" i="5"/>
  <c r="M15" i="5"/>
  <c r="F15" i="5"/>
  <c r="C15" i="5"/>
  <c r="M14" i="5"/>
  <c r="F14" i="5"/>
  <c r="C14" i="5"/>
  <c r="M13" i="5"/>
  <c r="C13" i="5"/>
  <c r="M12" i="5"/>
  <c r="F12" i="5"/>
  <c r="C12" i="5"/>
  <c r="M11" i="5"/>
  <c r="F11" i="5"/>
  <c r="C11" i="5"/>
  <c r="M10" i="5"/>
  <c r="C10" i="5"/>
  <c r="C9" i="5"/>
  <c r="M8" i="5"/>
  <c r="C8" i="5"/>
  <c r="M7" i="5"/>
  <c r="C7" i="5"/>
  <c r="C6" i="5"/>
  <c r="M5" i="5"/>
  <c r="C5" i="5"/>
  <c r="E23" i="17"/>
  <c r="E22" i="17"/>
  <c r="E21" i="17"/>
  <c r="E20" i="17"/>
  <c r="E19" i="17"/>
  <c r="E18" i="17"/>
  <c r="E17" i="17"/>
  <c r="E16" i="17"/>
  <c r="E15" i="17"/>
  <c r="E14" i="17"/>
  <c r="RH264" i="28"/>
  <c r="RF264" i="28"/>
  <c r="RE264" i="28"/>
  <c r="CP264" i="28"/>
  <c r="CO264" i="28"/>
  <c r="CK264" i="28"/>
  <c r="CJ264" i="28"/>
  <c r="CH264" i="28"/>
  <c r="CG264" i="28"/>
  <c r="CF264" i="28"/>
  <c r="CE264" i="28"/>
  <c r="CD264"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2" i="28"/>
  <c r="L10" i="28"/>
  <c r="RH9" i="28"/>
  <c r="RF9" i="28"/>
  <c r="RE9" i="28"/>
  <c r="RD9" i="28"/>
  <c r="RC9" i="28"/>
  <c r="RB9" i="28"/>
  <c r="RA9" i="28"/>
  <c r="QZ9" i="28"/>
  <c r="QY9" i="28"/>
  <c r="PW9" i="28"/>
  <c r="PV9" i="28"/>
  <c r="PU9" i="28"/>
  <c r="PT9" i="28"/>
  <c r="RH8" i="28"/>
  <c r="RF8" i="28"/>
  <c r="RE8" i="28"/>
  <c r="RD8" i="28"/>
  <c r="RC8" i="28"/>
  <c r="RB8" i="28"/>
  <c r="RA8" i="28"/>
  <c r="QZ8" i="28"/>
  <c r="QY8" i="28"/>
  <c r="PW8" i="28"/>
  <c r="PV8" i="28"/>
  <c r="PU8" i="28"/>
  <c r="PT8" i="28"/>
  <c r="CB8" i="28"/>
  <c r="L146" i="31" s="1"/>
  <c r="L7" i="28"/>
  <c r="L6" i="28"/>
  <c r="M236" i="9"/>
  <c r="M235" i="9"/>
  <c r="M234" i="9"/>
  <c r="M233" i="9"/>
  <c r="M232" i="9"/>
  <c r="M231" i="9"/>
  <c r="M230" i="9"/>
  <c r="M229" i="9"/>
  <c r="N228" i="9"/>
  <c r="M228" i="9"/>
  <c r="N227" i="9"/>
  <c r="M227" i="9"/>
  <c r="N226" i="9"/>
  <c r="M226" i="9"/>
  <c r="N225" i="9"/>
  <c r="M225" i="9"/>
  <c r="N224" i="9"/>
  <c r="M224" i="9"/>
  <c r="N223" i="9"/>
  <c r="M223" i="9"/>
  <c r="N222" i="9"/>
  <c r="M222" i="9"/>
  <c r="N221" i="9"/>
  <c r="M221" i="9"/>
  <c r="N220" i="9"/>
  <c r="M220" i="9"/>
  <c r="N219" i="9"/>
  <c r="M219" i="9"/>
  <c r="N218" i="9"/>
  <c r="M218" i="9"/>
  <c r="N217" i="9"/>
  <c r="M217" i="9"/>
  <c r="N216" i="9"/>
  <c r="M216" i="9"/>
  <c r="N215" i="9"/>
  <c r="M215" i="9"/>
  <c r="N214" i="9"/>
  <c r="M214" i="9"/>
  <c r="N213" i="9"/>
  <c r="M213" i="9"/>
  <c r="N212" i="9"/>
  <c r="M212" i="9"/>
  <c r="N211" i="9"/>
  <c r="M211" i="9"/>
  <c r="N210" i="9"/>
  <c r="M210" i="9"/>
  <c r="N209" i="9"/>
  <c r="M209" i="9"/>
  <c r="N208" i="9"/>
  <c r="M208" i="9"/>
  <c r="N207" i="9"/>
  <c r="M207" i="9"/>
  <c r="N206" i="9"/>
  <c r="M206" i="9"/>
  <c r="N205" i="9"/>
  <c r="M205" i="9"/>
  <c r="N204" i="9"/>
  <c r="M204" i="9"/>
  <c r="N203" i="9"/>
  <c r="M203" i="9"/>
  <c r="N202" i="9"/>
  <c r="M202" i="9"/>
  <c r="N201" i="9"/>
  <c r="M201" i="9"/>
  <c r="N200" i="9"/>
  <c r="M200" i="9"/>
  <c r="N199" i="9"/>
  <c r="M199" i="9"/>
  <c r="N198" i="9"/>
  <c r="M198" i="9"/>
  <c r="N197" i="9"/>
  <c r="M197" i="9"/>
  <c r="N196" i="9"/>
  <c r="M196" i="9"/>
  <c r="N195" i="9"/>
  <c r="M195" i="9"/>
  <c r="N194" i="9"/>
  <c r="M194" i="9"/>
  <c r="N193" i="9"/>
  <c r="M193" i="9"/>
  <c r="N192" i="9"/>
  <c r="M192" i="9"/>
  <c r="N191" i="9"/>
  <c r="M191" i="9"/>
  <c r="N190" i="9"/>
  <c r="M190" i="9"/>
  <c r="N189" i="9"/>
  <c r="M189" i="9"/>
  <c r="N188" i="9"/>
  <c r="M188" i="9"/>
  <c r="N187" i="9"/>
  <c r="M187" i="9"/>
  <c r="N186" i="9"/>
  <c r="M186" i="9"/>
  <c r="N185" i="9"/>
  <c r="M185" i="9"/>
  <c r="N184" i="9"/>
  <c r="M184" i="9"/>
  <c r="N183" i="9"/>
  <c r="M183" i="9"/>
  <c r="N182" i="9"/>
  <c r="M182" i="9"/>
  <c r="N181" i="9"/>
  <c r="M181" i="9"/>
  <c r="N180" i="9"/>
  <c r="M180" i="9"/>
  <c r="N179" i="9"/>
  <c r="M179" i="9"/>
  <c r="N178" i="9"/>
  <c r="M178" i="9"/>
  <c r="N177" i="9"/>
  <c r="M177" i="9"/>
  <c r="N176" i="9"/>
  <c r="M176" i="9"/>
  <c r="N175" i="9"/>
  <c r="M175" i="9"/>
  <c r="N174" i="9"/>
  <c r="M174" i="9"/>
  <c r="N173" i="9"/>
  <c r="M173" i="9"/>
  <c r="N172" i="9"/>
  <c r="M172" i="9"/>
  <c r="N171" i="9"/>
  <c r="M171" i="9"/>
  <c r="N170" i="9"/>
  <c r="M170" i="9"/>
  <c r="N169" i="9"/>
  <c r="M169" i="9"/>
  <c r="N168" i="9"/>
  <c r="M168" i="9"/>
  <c r="N167" i="9"/>
  <c r="M167" i="9"/>
  <c r="N166" i="9"/>
  <c r="M166" i="9"/>
  <c r="N165" i="9"/>
  <c r="M165" i="9"/>
  <c r="N164" i="9"/>
  <c r="M164" i="9"/>
  <c r="N163" i="9"/>
  <c r="M163" i="9"/>
  <c r="N162" i="9"/>
  <c r="M162" i="9"/>
  <c r="N161" i="9"/>
  <c r="M161" i="9"/>
  <c r="N160" i="9"/>
  <c r="M160" i="9"/>
  <c r="N159" i="9"/>
  <c r="M159" i="9"/>
  <c r="N158" i="9"/>
  <c r="M158" i="9"/>
  <c r="N157" i="9"/>
  <c r="M157" i="9"/>
  <c r="N156" i="9"/>
  <c r="M156" i="9"/>
  <c r="N155" i="9"/>
  <c r="M155" i="9"/>
  <c r="N154" i="9"/>
  <c r="M154" i="9"/>
  <c r="N153" i="9"/>
  <c r="M153" i="9"/>
  <c r="N152" i="9"/>
  <c r="M152" i="9"/>
  <c r="N151" i="9"/>
  <c r="M151" i="9"/>
  <c r="N150" i="9"/>
  <c r="M150" i="9"/>
  <c r="N149" i="9"/>
  <c r="M149" i="9"/>
  <c r="N148" i="9"/>
  <c r="M148" i="9"/>
  <c r="N147" i="9"/>
  <c r="M147" i="9"/>
  <c r="N146" i="9"/>
  <c r="M146" i="9"/>
  <c r="N145" i="9"/>
  <c r="M145" i="9"/>
  <c r="N144" i="9"/>
  <c r="M144" i="9"/>
  <c r="N143" i="9"/>
  <c r="M143" i="9"/>
  <c r="N142" i="9"/>
  <c r="M142" i="9"/>
  <c r="N141" i="9"/>
  <c r="M141" i="9"/>
  <c r="N140" i="9"/>
  <c r="M140" i="9"/>
  <c r="N139" i="9"/>
  <c r="M139" i="9"/>
  <c r="N138" i="9"/>
  <c r="M138" i="9"/>
  <c r="N137" i="9"/>
  <c r="M137" i="9"/>
  <c r="N136" i="9"/>
  <c r="M136" i="9"/>
  <c r="N135" i="9"/>
  <c r="M135" i="9"/>
  <c r="N134" i="9"/>
  <c r="M134" i="9"/>
  <c r="N133" i="9"/>
  <c r="M133" i="9"/>
  <c r="N132" i="9"/>
  <c r="M132" i="9"/>
  <c r="N131" i="9"/>
  <c r="M131" i="9"/>
  <c r="N130" i="9"/>
  <c r="M130" i="9"/>
  <c r="N129" i="9"/>
  <c r="M129" i="9"/>
  <c r="N128" i="9"/>
  <c r="M128" i="9"/>
  <c r="N127" i="9"/>
  <c r="M127" i="9"/>
  <c r="N126" i="9"/>
  <c r="M126" i="9"/>
  <c r="N125" i="9"/>
  <c r="M125" i="9"/>
  <c r="N124" i="9"/>
  <c r="M124" i="9"/>
  <c r="N123" i="9"/>
  <c r="M123" i="9"/>
  <c r="N122" i="9"/>
  <c r="M122" i="9"/>
  <c r="N121" i="9"/>
  <c r="M121" i="9"/>
  <c r="N120" i="9"/>
  <c r="M120" i="9"/>
  <c r="N119" i="9"/>
  <c r="M119" i="9"/>
  <c r="N118" i="9"/>
  <c r="M118" i="9"/>
  <c r="N117" i="9"/>
  <c r="M117" i="9"/>
  <c r="N116" i="9"/>
  <c r="M116" i="9"/>
  <c r="N115" i="9"/>
  <c r="M115" i="9"/>
  <c r="N114" i="9"/>
  <c r="M114" i="9"/>
  <c r="N113" i="9"/>
  <c r="M113" i="9"/>
  <c r="N112" i="9"/>
  <c r="M112" i="9"/>
  <c r="N111" i="9"/>
  <c r="M111" i="9"/>
  <c r="N110" i="9"/>
  <c r="M110" i="9"/>
  <c r="N109" i="9"/>
  <c r="M109" i="9"/>
  <c r="N108" i="9"/>
  <c r="M108" i="9"/>
  <c r="N107" i="9"/>
  <c r="M107" i="9"/>
  <c r="N106" i="9"/>
  <c r="M106" i="9"/>
  <c r="N105" i="9"/>
  <c r="M105" i="9"/>
  <c r="N104" i="9"/>
  <c r="M104" i="9"/>
  <c r="N103" i="9"/>
  <c r="M103" i="9"/>
  <c r="N102" i="9"/>
  <c r="M102" i="9"/>
  <c r="N101" i="9"/>
  <c r="M101" i="9"/>
  <c r="U19" i="9"/>
  <c r="T19" i="9"/>
  <c r="S19" i="9"/>
  <c r="R19" i="9"/>
  <c r="Q19" i="9"/>
  <c r="P19" i="9"/>
  <c r="O19" i="9"/>
  <c r="U18" i="9"/>
  <c r="T18" i="9"/>
  <c r="S18" i="9"/>
  <c r="R18" i="9"/>
  <c r="Q18" i="9"/>
  <c r="P18" i="9"/>
  <c r="O18" i="9"/>
  <c r="U17" i="9"/>
  <c r="T17" i="9"/>
  <c r="S17" i="9"/>
  <c r="R17" i="9"/>
  <c r="Q17" i="9"/>
  <c r="P17" i="9"/>
  <c r="O17" i="9"/>
  <c r="U16" i="9"/>
  <c r="T16" i="9"/>
  <c r="S16" i="9"/>
  <c r="R16" i="9"/>
  <c r="Q16" i="9"/>
  <c r="P16" i="9"/>
  <c r="O16" i="9"/>
  <c r="U15" i="9"/>
  <c r="T15" i="9"/>
  <c r="S15" i="9"/>
  <c r="R15" i="9"/>
  <c r="Q15" i="9"/>
  <c r="P15" i="9"/>
  <c r="O15" i="9"/>
  <c r="U14" i="9"/>
  <c r="T14" i="9"/>
  <c r="S14" i="9"/>
  <c r="R14" i="9"/>
  <c r="Q14" i="9"/>
  <c r="P14" i="9"/>
  <c r="O14" i="9"/>
  <c r="U13" i="9"/>
  <c r="T13" i="9"/>
  <c r="S13" i="9"/>
  <c r="R13" i="9"/>
  <c r="Q13" i="9"/>
  <c r="P13" i="9"/>
  <c r="O13" i="9"/>
  <c r="P10" i="9"/>
  <c r="M10" i="9"/>
  <c r="B1" i="13"/>
  <c r="B1" i="31"/>
  <c r="P7" i="25"/>
  <c r="J7" i="25"/>
  <c r="M7" i="25" s="1"/>
  <c r="G7" i="25"/>
  <c r="H7" i="25" s="1"/>
  <c r="B2008" i="5"/>
  <c r="B2039" i="5"/>
  <c r="B2026" i="5"/>
  <c r="B98" i="5"/>
  <c r="B2045" i="5"/>
  <c r="B2015" i="5"/>
  <c r="G181" i="24" l="1"/>
  <c r="I186" i="34" s="1"/>
  <c r="I155" i="34"/>
  <c r="G165" i="24"/>
  <c r="I170" i="34" s="1"/>
  <c r="I130" i="34"/>
  <c r="G179" i="24"/>
  <c r="I184" i="34" s="1"/>
  <c r="I152" i="34"/>
  <c r="C2008" i="5"/>
  <c r="C2039" i="5"/>
  <c r="C2043" i="5"/>
  <c r="L9" i="28"/>
  <c r="L8" i="28"/>
  <c r="L7" i="25"/>
  <c r="O7" i="25" s="1"/>
  <c r="K7" i="25"/>
  <c r="Q7" i="25"/>
  <c r="B3" i="34" s="1"/>
  <c r="C98" i="5"/>
  <c r="C2015" i="5"/>
  <c r="C2045" i="5"/>
  <c r="C2026" i="5"/>
  <c r="B2009" i="5"/>
  <c r="B99" i="5"/>
  <c r="B2040" i="5"/>
  <c r="B2027" i="5"/>
  <c r="B2046" i="5"/>
  <c r="B2016" i="5"/>
  <c r="C2009" i="5" l="1"/>
  <c r="C2040" i="5"/>
  <c r="C2027" i="5"/>
  <c r="B3" i="33"/>
  <c r="C2016" i="5"/>
  <c r="C99" i="5"/>
  <c r="B3" i="18"/>
  <c r="B3" i="5"/>
  <c r="B3" i="9"/>
  <c r="B3" i="24"/>
  <c r="B4" i="13"/>
  <c r="B3" i="28"/>
  <c r="B4" i="31"/>
  <c r="B3" i="27"/>
  <c r="B3" i="17"/>
  <c r="I7" i="25"/>
  <c r="N7" i="25"/>
  <c r="B2" i="34" s="1"/>
  <c r="C2046" i="5"/>
  <c r="B2041" i="5"/>
  <c r="B2047" i="5"/>
  <c r="B2028" i="5"/>
  <c r="B100" i="5"/>
  <c r="B2010" i="5"/>
  <c r="B2017" i="5"/>
  <c r="C2010" i="5" l="1"/>
  <c r="C2041" i="5"/>
  <c r="C2028" i="5"/>
  <c r="C2017" i="5"/>
  <c r="B2" i="33"/>
  <c r="C100" i="5"/>
  <c r="C2047" i="5"/>
  <c r="B2" i="27"/>
  <c r="B2" i="17"/>
  <c r="B2" i="18"/>
  <c r="B2" i="5"/>
  <c r="B2" i="9"/>
  <c r="B2" i="24"/>
  <c r="B3" i="13"/>
  <c r="B2" i="28"/>
  <c r="B3" i="31"/>
  <c r="M8" i="9"/>
  <c r="B8" i="9"/>
  <c r="B2029" i="5"/>
  <c r="B2048" i="5"/>
  <c r="B2011" i="5"/>
  <c r="B2012" i="5" s="1"/>
  <c r="B2018" i="5"/>
  <c r="B101" i="5"/>
  <c r="B2042" i="5"/>
  <c r="C2011" i="5" l="1"/>
  <c r="C2012" i="5"/>
  <c r="C2029" i="5"/>
  <c r="C2042" i="5"/>
  <c r="C2018" i="5"/>
  <c r="C101" i="5"/>
  <c r="C2048" i="5"/>
  <c r="B2013" i="5"/>
  <c r="B2049" i="5"/>
  <c r="B2019" i="5"/>
  <c r="B102" i="5"/>
  <c r="B2030" i="5"/>
  <c r="C2030" i="5" l="1"/>
  <c r="C2013" i="5"/>
  <c r="C2019" i="5"/>
  <c r="C102" i="5"/>
  <c r="C2049" i="5"/>
  <c r="B2020" i="5"/>
  <c r="B2031" i="5"/>
  <c r="B2050" i="5"/>
  <c r="B103" i="5"/>
  <c r="C2031" i="5" l="1"/>
  <c r="C2020" i="5"/>
  <c r="C103" i="5"/>
  <c r="C2050" i="5"/>
  <c r="B2021" i="5"/>
  <c r="B2032" i="5"/>
  <c r="B104" i="5"/>
  <c r="B2051" i="5"/>
  <c r="C2032" i="5" l="1"/>
  <c r="C2021" i="5"/>
  <c r="C104" i="5"/>
  <c r="C2051" i="5"/>
  <c r="B105" i="5"/>
  <c r="B2022" i="5"/>
  <c r="B2033" i="5"/>
  <c r="C2033" i="5" l="1"/>
  <c r="C2022" i="5"/>
  <c r="C105" i="5"/>
  <c r="B2052" i="5"/>
  <c r="B106" i="5"/>
  <c r="B2023" i="5"/>
  <c r="C2023" i="5" l="1"/>
  <c r="C106" i="5"/>
  <c r="C2052" i="5"/>
  <c r="B2053" i="5"/>
  <c r="B107" i="5"/>
  <c r="C107" i="5" l="1"/>
  <c r="C2053" i="5"/>
  <c r="B2054" i="5"/>
  <c r="B108" i="5"/>
  <c r="C108" i="5" l="1"/>
  <c r="C2054" i="5"/>
  <c r="B109" i="5"/>
  <c r="B2055" i="5"/>
  <c r="C109" i="5" l="1"/>
  <c r="C2055" i="5"/>
  <c r="B110" i="5"/>
  <c r="B2056" i="5"/>
  <c r="C110" i="5" l="1"/>
  <c r="C2056" i="5"/>
  <c r="B111" i="5"/>
  <c r="B112" i="5"/>
  <c r="B2057" i="5"/>
  <c r="C111" i="5" l="1"/>
  <c r="C112" i="5"/>
  <c r="C2057" i="5"/>
  <c r="B113" i="5"/>
  <c r="B114" i="5"/>
  <c r="B2058" i="5"/>
  <c r="C113" i="5" l="1"/>
  <c r="C114" i="5"/>
  <c r="C2058" i="5"/>
  <c r="B115" i="5"/>
  <c r="B116" i="5"/>
  <c r="B2059" i="5"/>
  <c r="C115" i="5" l="1"/>
  <c r="C2059" i="5"/>
  <c r="C116" i="5"/>
  <c r="B117" i="5"/>
  <c r="B2060" i="5"/>
  <c r="C2060" i="5" l="1"/>
  <c r="C117" i="5"/>
  <c r="B2061" i="5"/>
  <c r="B2062" i="5"/>
  <c r="B118" i="5"/>
  <c r="C2061" i="5" l="1"/>
  <c r="C2062" i="5"/>
  <c r="C118" i="5"/>
  <c r="B119" i="5"/>
  <c r="B2063" i="5"/>
  <c r="C2063" i="5" l="1"/>
  <c r="C119" i="5"/>
  <c r="B120" i="5"/>
  <c r="B2064" i="5"/>
  <c r="C2064" i="5" l="1"/>
  <c r="C120" i="5"/>
  <c r="B121" i="5"/>
  <c r="B2065" i="5"/>
  <c r="C2065" i="5" l="1"/>
  <c r="C121" i="5"/>
  <c r="B2066" i="5"/>
  <c r="B122" i="5"/>
  <c r="B2067" i="5"/>
  <c r="C2066" i="5" l="1"/>
  <c r="C2067" i="5"/>
  <c r="C122" i="5"/>
  <c r="B2068" i="5"/>
  <c r="B123" i="5"/>
  <c r="B2069" i="5"/>
  <c r="C2068" i="5" l="1"/>
  <c r="C2069" i="5"/>
  <c r="C123" i="5"/>
  <c r="B2070" i="5"/>
  <c r="B124" i="5"/>
  <c r="C2070" i="5" l="1"/>
  <c r="C124" i="5"/>
  <c r="B2071" i="5"/>
  <c r="B125" i="5"/>
  <c r="C2071" i="5" l="1"/>
  <c r="C125" i="5"/>
  <c r="B126" i="5"/>
  <c r="B2072" i="5"/>
  <c r="C2072" i="5" l="1"/>
  <c r="C126" i="5"/>
  <c r="B127" i="5"/>
  <c r="B2073" i="5"/>
  <c r="C2073" i="5" l="1"/>
  <c r="C127" i="5"/>
  <c r="B128" i="5"/>
  <c r="B2074" i="5"/>
  <c r="C2074" i="5" l="1"/>
  <c r="C128" i="5"/>
  <c r="B2075" i="5"/>
  <c r="B129" i="5"/>
  <c r="B2076" i="5"/>
  <c r="C2075" i="5" l="1"/>
  <c r="C2076" i="5"/>
  <c r="C129" i="5"/>
  <c r="B2077" i="5"/>
  <c r="B130" i="5"/>
  <c r="B2078" i="5"/>
  <c r="C2077" i="5" l="1"/>
  <c r="C130" i="5"/>
  <c r="C2078" i="5"/>
  <c r="B2079" i="5"/>
  <c r="B131" i="5"/>
  <c r="C2079" i="5" l="1"/>
  <c r="C131" i="5"/>
  <c r="B132" i="5"/>
  <c r="B2080" i="5"/>
  <c r="C132" i="5" l="1"/>
  <c r="C2080" i="5"/>
  <c r="B133" i="5"/>
  <c r="B2081" i="5"/>
  <c r="C2081" i="5" l="1"/>
  <c r="C133" i="5"/>
  <c r="B134" i="5"/>
  <c r="B2082" i="5"/>
  <c r="C134" i="5" l="1"/>
  <c r="C2082" i="5"/>
  <c r="B135" i="5"/>
  <c r="B2083" i="5"/>
  <c r="C2083" i="5" l="1"/>
  <c r="C135" i="5"/>
  <c r="B136" i="5"/>
  <c r="B2084" i="5"/>
  <c r="C2084" i="5" l="1"/>
  <c r="C136" i="5"/>
  <c r="B2085" i="5"/>
  <c r="B137" i="5"/>
  <c r="C2085" i="5" l="1"/>
  <c r="C137" i="5"/>
  <c r="B2086" i="5"/>
  <c r="B2087" i="5" s="1"/>
  <c r="B2088" i="5" s="1"/>
  <c r="B138" i="5"/>
  <c r="C2087" i="5" l="1"/>
  <c r="C2086" i="5"/>
  <c r="C2088" i="5"/>
  <c r="C138" i="5"/>
  <c r="B139" i="5"/>
  <c r="B2089" i="5"/>
  <c r="B2090" i="5"/>
  <c r="C2089" i="5" l="1"/>
  <c r="C2090" i="5"/>
  <c r="C139" i="5"/>
  <c r="B140" i="5"/>
  <c r="B2091" i="5"/>
  <c r="C140" i="5" l="1"/>
  <c r="C2091" i="5"/>
  <c r="B2092" i="5"/>
  <c r="B141" i="5"/>
  <c r="C2092" i="5" l="1"/>
  <c r="C141" i="5"/>
  <c r="B142" i="5"/>
  <c r="B2093" i="5"/>
  <c r="C142" i="5" l="1"/>
  <c r="C2093" i="5"/>
  <c r="B2094" i="5"/>
  <c r="B143" i="5"/>
  <c r="C2094" i="5" l="1"/>
  <c r="C143" i="5"/>
  <c r="B144" i="5"/>
  <c r="B2095" i="5"/>
  <c r="C144" i="5" l="1"/>
  <c r="C2095" i="5"/>
  <c r="B145" i="5"/>
  <c r="B2096" i="5"/>
  <c r="C2096" i="5" l="1"/>
  <c r="C145" i="5"/>
  <c r="B146" i="5"/>
  <c r="B2097" i="5"/>
  <c r="C2097" i="5" l="1"/>
  <c r="C146" i="5"/>
  <c r="B147" i="5"/>
  <c r="B2098" i="5"/>
  <c r="B2099" i="5" s="1"/>
  <c r="C2098" i="5" l="1"/>
  <c r="C147" i="5"/>
  <c r="C2099" i="5"/>
  <c r="B2100" i="5"/>
  <c r="B148" i="5"/>
  <c r="C2100" i="5" l="1"/>
  <c r="C148" i="5"/>
  <c r="B149" i="5"/>
  <c r="B2101" i="5"/>
  <c r="C149" i="5" l="1"/>
  <c r="C2101" i="5"/>
  <c r="B150" i="5"/>
  <c r="B2102" i="5"/>
  <c r="C2102" i="5" l="1"/>
  <c r="C150" i="5"/>
  <c r="B2103" i="5"/>
  <c r="B151" i="5"/>
  <c r="C151" i="5" l="1"/>
  <c r="C2103" i="5"/>
  <c r="B2104" i="5"/>
  <c r="B152" i="5"/>
  <c r="C2104" i="5" l="1"/>
  <c r="C152" i="5"/>
  <c r="B2105" i="5"/>
  <c r="B153" i="5"/>
  <c r="C2105" i="5" l="1"/>
  <c r="C153" i="5"/>
  <c r="B2106" i="5"/>
  <c r="B154" i="5"/>
  <c r="B2107" i="5"/>
  <c r="C2106" i="5" l="1"/>
  <c r="C2107" i="5"/>
  <c r="C154" i="5"/>
  <c r="B155" i="5"/>
  <c r="B2108" i="5"/>
  <c r="C2108" i="5" l="1"/>
  <c r="C155" i="5"/>
  <c r="B156" i="5"/>
  <c r="B2109" i="5"/>
  <c r="C2109" i="5" l="1"/>
  <c r="C156" i="5"/>
  <c r="B2110" i="5"/>
  <c r="B157" i="5"/>
  <c r="C2110" i="5" l="1"/>
  <c r="C157" i="5"/>
  <c r="B158" i="5"/>
  <c r="B2111" i="5"/>
  <c r="C2111" i="5" l="1"/>
  <c r="C158" i="5"/>
  <c r="B2112" i="5"/>
  <c r="B159" i="5"/>
  <c r="C2112" i="5" l="1"/>
  <c r="C159" i="5"/>
  <c r="B160" i="5"/>
  <c r="B2113" i="5"/>
  <c r="C2113" i="5" l="1"/>
  <c r="C160" i="5"/>
  <c r="B2114" i="5"/>
  <c r="B161" i="5"/>
  <c r="C2114" i="5" l="1"/>
  <c r="C161" i="5"/>
  <c r="B162" i="5"/>
  <c r="B2115" i="5"/>
  <c r="C2115" i="5" l="1"/>
  <c r="C162" i="5"/>
  <c r="B2116" i="5"/>
  <c r="B163" i="5"/>
  <c r="C2116" i="5" l="1"/>
  <c r="C163" i="5"/>
  <c r="B164" i="5"/>
  <c r="B2117" i="5"/>
  <c r="C2117" i="5" l="1"/>
  <c r="C164" i="5"/>
  <c r="B2118" i="5"/>
  <c r="B165" i="5"/>
  <c r="B2119" i="5"/>
  <c r="C2118" i="5" l="1"/>
  <c r="C2119" i="5"/>
  <c r="C165" i="5"/>
  <c r="B2120" i="5"/>
  <c r="B166" i="5"/>
  <c r="C2120" i="5" l="1"/>
  <c r="C166" i="5"/>
  <c r="B167" i="5"/>
  <c r="B2121" i="5"/>
  <c r="B2122" i="5"/>
  <c r="B2123" i="5"/>
  <c r="C2122" i="5" l="1"/>
  <c r="C2121" i="5"/>
  <c r="C2123" i="5"/>
  <c r="C167" i="5"/>
  <c r="B2124" i="5"/>
  <c r="B168" i="5"/>
  <c r="B2125" i="5"/>
  <c r="C2124" i="5" l="1"/>
  <c r="C2125" i="5"/>
  <c r="C168" i="5"/>
  <c r="B2126" i="5"/>
  <c r="B169" i="5"/>
  <c r="C2126" i="5" l="1"/>
  <c r="C169" i="5"/>
  <c r="B2127" i="5"/>
  <c r="B2128" i="5" s="1"/>
  <c r="B170" i="5"/>
  <c r="C2127" i="5" l="1"/>
  <c r="C2128" i="5"/>
  <c r="C170" i="5"/>
  <c r="B2129" i="5"/>
  <c r="B171" i="5"/>
  <c r="C2129" i="5" l="1"/>
  <c r="C171" i="5"/>
  <c r="B2130" i="5"/>
  <c r="B172" i="5"/>
  <c r="B2131" i="5"/>
  <c r="C2130" i="5" l="1"/>
  <c r="C2131" i="5"/>
  <c r="C172" i="5"/>
  <c r="B173" i="5"/>
  <c r="B2132" i="5"/>
  <c r="C2132" i="5" l="1"/>
  <c r="C173" i="5"/>
  <c r="B2133" i="5"/>
  <c r="B174" i="5"/>
  <c r="C2133" i="5" l="1"/>
  <c r="C174" i="5"/>
  <c r="B2134" i="5"/>
  <c r="B175" i="5"/>
  <c r="B2135" i="5"/>
  <c r="C2134" i="5" l="1"/>
  <c r="C2135" i="5"/>
  <c r="C175" i="5"/>
  <c r="B2136" i="5"/>
  <c r="B2137" i="5"/>
  <c r="B176" i="5"/>
  <c r="C2136" i="5" l="1"/>
  <c r="C2137" i="5"/>
  <c r="C176" i="5"/>
  <c r="B2138" i="5"/>
  <c r="B177" i="5"/>
  <c r="B2139" i="5"/>
  <c r="C2139" i="5" l="1"/>
  <c r="C2138" i="5"/>
  <c r="C177" i="5"/>
  <c r="B178" i="5"/>
  <c r="B2140" i="5"/>
  <c r="C2140" i="5" l="1"/>
  <c r="C178" i="5"/>
  <c r="B179" i="5"/>
  <c r="B2141" i="5"/>
  <c r="B2142" i="5" s="1"/>
  <c r="C2141" i="5" l="1"/>
  <c r="C2142" i="5"/>
  <c r="C179" i="5"/>
  <c r="B2143" i="5"/>
  <c r="B2144" i="5"/>
  <c r="B180" i="5"/>
  <c r="C2143" i="5" l="1"/>
  <c r="C2144" i="5"/>
  <c r="C180" i="5"/>
  <c r="B2145" i="5"/>
  <c r="B181" i="5"/>
  <c r="C2145" i="5" l="1"/>
  <c r="C181" i="5"/>
  <c r="B2146" i="5"/>
  <c r="B182" i="5"/>
  <c r="C2146" i="5" l="1"/>
  <c r="C182" i="5"/>
  <c r="B2147" i="5"/>
  <c r="B183" i="5"/>
  <c r="C2147" i="5" l="1"/>
  <c r="C183" i="5"/>
  <c r="B2148" i="5"/>
  <c r="B2149" i="5"/>
  <c r="B184" i="5"/>
  <c r="C2149" i="5" l="1"/>
  <c r="C2148" i="5"/>
  <c r="C184" i="5"/>
  <c r="B2150" i="5"/>
  <c r="B185" i="5"/>
  <c r="C2150" i="5" l="1"/>
  <c r="C185" i="5"/>
  <c r="B2151" i="5"/>
  <c r="B186" i="5"/>
  <c r="B2152" i="5"/>
  <c r="B2153" i="5"/>
  <c r="B2154" i="5" s="1"/>
  <c r="C2152" i="5" l="1"/>
  <c r="C2151" i="5"/>
  <c r="C2153" i="5"/>
  <c r="C2154" i="5"/>
  <c r="C186" i="5"/>
  <c r="B187" i="5"/>
  <c r="B2155" i="5"/>
  <c r="C2155" i="5" l="1"/>
  <c r="C187" i="5"/>
  <c r="B2156" i="5"/>
  <c r="B188" i="5"/>
  <c r="B2157" i="5"/>
  <c r="B2158" i="5"/>
  <c r="B2159" i="5"/>
  <c r="C2156" i="5" l="1"/>
  <c r="C2157" i="5"/>
  <c r="C2158" i="5"/>
  <c r="C2159" i="5"/>
  <c r="C188" i="5"/>
  <c r="B2160" i="5"/>
  <c r="B2161" i="5"/>
  <c r="B2162" i="5"/>
  <c r="B189" i="5"/>
  <c r="C2160" i="5" l="1"/>
  <c r="C2161" i="5"/>
  <c r="C2162" i="5"/>
  <c r="C189" i="5"/>
  <c r="B190" i="5"/>
  <c r="B2163" i="5"/>
  <c r="C2163" i="5" l="1"/>
  <c r="C190" i="5"/>
  <c r="B191" i="5"/>
  <c r="B2164" i="5"/>
  <c r="C2164" i="5" l="1"/>
  <c r="C191" i="5"/>
  <c r="B2165" i="5"/>
  <c r="B192" i="5"/>
  <c r="C2165" i="5" l="1"/>
  <c r="C192" i="5"/>
  <c r="B2166" i="5"/>
  <c r="B193" i="5"/>
  <c r="C2166" i="5" l="1"/>
  <c r="C193" i="5"/>
  <c r="B2167" i="5"/>
  <c r="B194" i="5"/>
  <c r="C2167" i="5" l="1"/>
  <c r="C194" i="5"/>
  <c r="B195" i="5"/>
  <c r="B2168" i="5"/>
  <c r="C2168" i="5" l="1"/>
  <c r="C195" i="5"/>
  <c r="B196" i="5"/>
  <c r="B2169" i="5"/>
  <c r="B2170" i="5" s="1"/>
  <c r="C2169" i="5" l="1"/>
  <c r="C2170" i="5"/>
  <c r="C196" i="5"/>
  <c r="B197" i="5"/>
  <c r="B2171" i="5"/>
  <c r="C2171" i="5" l="1"/>
  <c r="C197" i="5"/>
  <c r="B198" i="5"/>
  <c r="B2172" i="5"/>
  <c r="C2172" i="5" l="1"/>
  <c r="C198" i="5"/>
  <c r="B2173" i="5"/>
  <c r="B2174" i="5"/>
  <c r="B199" i="5"/>
  <c r="C2173" i="5" l="1"/>
  <c r="C2174" i="5"/>
  <c r="C199" i="5"/>
  <c r="B2175" i="5"/>
  <c r="B200" i="5"/>
  <c r="C2175" i="5" l="1"/>
  <c r="C200" i="5"/>
  <c r="B201" i="5"/>
  <c r="B2176" i="5"/>
  <c r="C2176" i="5" l="1"/>
  <c r="C201" i="5"/>
  <c r="B2177" i="5"/>
  <c r="B2178" i="5"/>
  <c r="B202" i="5"/>
  <c r="C2177" i="5" l="1"/>
  <c r="C2178" i="5"/>
  <c r="C202" i="5"/>
  <c r="B203" i="5"/>
  <c r="B2179" i="5"/>
  <c r="C2179" i="5" l="1"/>
  <c r="C203" i="5"/>
  <c r="B204" i="5"/>
  <c r="B2180" i="5"/>
  <c r="C2180" i="5" l="1"/>
  <c r="C204" i="5"/>
  <c r="B2181" i="5"/>
  <c r="B205" i="5"/>
  <c r="B2182" i="5"/>
  <c r="C2182" i="5" l="1"/>
  <c r="C2181" i="5"/>
  <c r="C205" i="5"/>
  <c r="B2183" i="5"/>
  <c r="B206" i="5"/>
  <c r="B2184" i="5"/>
  <c r="C2183" i="5" l="1"/>
  <c r="C2184" i="5"/>
  <c r="C206" i="5"/>
  <c r="B207" i="5"/>
  <c r="B2185" i="5"/>
  <c r="C2185" i="5" l="1"/>
  <c r="C207" i="5"/>
  <c r="B208" i="5"/>
  <c r="B2186" i="5"/>
  <c r="C2186" i="5" l="1"/>
  <c r="C208" i="5"/>
  <c r="B209" i="5"/>
  <c r="B2187" i="5"/>
  <c r="C2187" i="5" l="1"/>
  <c r="C209" i="5"/>
  <c r="B210" i="5"/>
  <c r="B2188" i="5"/>
  <c r="C2188" i="5" l="1"/>
  <c r="C210" i="5"/>
  <c r="B211" i="5"/>
  <c r="B2189" i="5"/>
  <c r="C2189" i="5" l="1"/>
  <c r="C211" i="5"/>
  <c r="B212" i="5"/>
  <c r="B2190" i="5"/>
  <c r="C2190" i="5" l="1"/>
  <c r="C212" i="5"/>
  <c r="B213" i="5"/>
  <c r="B2191" i="5"/>
  <c r="C2191" i="5" l="1"/>
  <c r="C213" i="5"/>
  <c r="B214" i="5"/>
  <c r="B2192" i="5"/>
  <c r="C2192" i="5" l="1"/>
  <c r="C214" i="5"/>
  <c r="B2193" i="5"/>
  <c r="B215" i="5"/>
  <c r="C2193" i="5" l="1"/>
  <c r="C215" i="5"/>
  <c r="B216" i="5"/>
  <c r="B2194" i="5"/>
  <c r="C2194" i="5" l="1"/>
  <c r="C216" i="5"/>
  <c r="B217" i="5"/>
  <c r="B2195" i="5"/>
  <c r="C2195" i="5" l="1"/>
  <c r="C217" i="5"/>
  <c r="B2196" i="5"/>
  <c r="B218" i="5"/>
  <c r="C2196" i="5" l="1"/>
  <c r="C218" i="5"/>
  <c r="B2197" i="5"/>
  <c r="B219" i="5"/>
  <c r="C2197" i="5" l="1"/>
  <c r="C219" i="5"/>
  <c r="B2198" i="5"/>
  <c r="B220" i="5"/>
  <c r="C2198" i="5" l="1"/>
  <c r="C220" i="5"/>
  <c r="B2199" i="5"/>
  <c r="B221" i="5"/>
  <c r="C2199" i="5" l="1"/>
  <c r="C221" i="5"/>
  <c r="B222" i="5"/>
  <c r="B2200" i="5"/>
  <c r="C2200" i="5" l="1"/>
  <c r="C222" i="5"/>
  <c r="B2201" i="5"/>
  <c r="B223" i="5"/>
  <c r="C2201" i="5" l="1"/>
  <c r="C223" i="5"/>
  <c r="B2202" i="5"/>
  <c r="B224" i="5"/>
  <c r="C2202" i="5" l="1"/>
  <c r="C224" i="5"/>
  <c r="B2203" i="5"/>
  <c r="B225" i="5"/>
  <c r="C2203" i="5" l="1"/>
  <c r="C225" i="5"/>
  <c r="B2204" i="5"/>
  <c r="B226" i="5"/>
  <c r="C2204" i="5" l="1"/>
  <c r="C226" i="5"/>
  <c r="B2205" i="5"/>
  <c r="B227" i="5"/>
  <c r="C2205" i="5" l="1"/>
  <c r="C227" i="5"/>
  <c r="B2206" i="5"/>
  <c r="B228" i="5"/>
  <c r="C2206" i="5" l="1"/>
  <c r="C228" i="5"/>
  <c r="B2207" i="5"/>
  <c r="B2208" i="5"/>
  <c r="B229" i="5"/>
  <c r="C2207" i="5" l="1"/>
  <c r="C2208" i="5"/>
  <c r="C229" i="5"/>
  <c r="B2209" i="5"/>
  <c r="B230" i="5"/>
  <c r="C2209" i="5" l="1"/>
  <c r="C230" i="5"/>
  <c r="B2210" i="5"/>
  <c r="B231" i="5"/>
  <c r="C2210" i="5" l="1"/>
  <c r="C231" i="5"/>
  <c r="B232" i="5"/>
  <c r="B2211" i="5"/>
  <c r="B2212" i="5" s="1"/>
  <c r="C2211" i="5" l="1"/>
  <c r="C2212" i="5"/>
  <c r="C232" i="5"/>
  <c r="B2213" i="5"/>
  <c r="B233" i="5"/>
  <c r="C2213" i="5" l="1"/>
  <c r="C233" i="5"/>
  <c r="B234" i="5"/>
  <c r="B2214" i="5"/>
  <c r="C2214" i="5" l="1"/>
  <c r="C234" i="5"/>
  <c r="B2215" i="5"/>
  <c r="B2216" i="5"/>
  <c r="B235" i="5"/>
  <c r="C2215" i="5" l="1"/>
  <c r="C2216" i="5"/>
  <c r="C235" i="5"/>
  <c r="B236" i="5"/>
  <c r="B2217" i="5"/>
  <c r="C2217" i="5" l="1"/>
  <c r="C236" i="5"/>
  <c r="B237" i="5"/>
  <c r="B2218" i="5"/>
  <c r="C2218" i="5" l="1"/>
  <c r="C237" i="5"/>
  <c r="B238" i="5"/>
  <c r="B2219" i="5"/>
  <c r="C2219" i="5" l="1"/>
  <c r="C238" i="5"/>
  <c r="B239" i="5"/>
  <c r="B2220" i="5"/>
  <c r="C2220" i="5" l="1"/>
  <c r="C239" i="5"/>
  <c r="B240" i="5"/>
  <c r="B2221" i="5"/>
  <c r="C2221" i="5" l="1"/>
  <c r="C240" i="5"/>
  <c r="B241" i="5"/>
  <c r="B2222" i="5"/>
  <c r="B2223" i="5" s="1"/>
  <c r="C2222" i="5" l="1"/>
  <c r="C2223" i="5"/>
  <c r="C241" i="5"/>
  <c r="B2224" i="5"/>
  <c r="B242" i="5"/>
  <c r="C2224" i="5" l="1"/>
  <c r="C242" i="5"/>
  <c r="B2225" i="5"/>
  <c r="B2226" i="5"/>
  <c r="B243" i="5"/>
  <c r="C2225" i="5" l="1"/>
  <c r="C2226" i="5"/>
  <c r="C243" i="5"/>
  <c r="B244" i="5"/>
  <c r="B2227" i="5"/>
  <c r="C2227" i="5" l="1"/>
  <c r="C244" i="5"/>
  <c r="B2228" i="5"/>
  <c r="B245" i="5"/>
  <c r="B2229" i="5"/>
  <c r="B2230" i="5"/>
  <c r="C2229" i="5" l="1"/>
  <c r="C2228" i="5"/>
  <c r="C2230" i="5"/>
  <c r="C245" i="5"/>
  <c r="B246" i="5"/>
  <c r="B2231" i="5"/>
  <c r="C2231" i="5" l="1"/>
  <c r="C246" i="5"/>
  <c r="B2232" i="5"/>
  <c r="B2233" i="5"/>
  <c r="B247" i="5"/>
  <c r="B2234" i="5"/>
  <c r="C2232" i="5" l="1"/>
  <c r="C2233" i="5"/>
  <c r="C2234" i="5"/>
  <c r="C247" i="5"/>
  <c r="B248" i="5"/>
  <c r="B2235" i="5"/>
  <c r="C2235" i="5" l="1"/>
  <c r="C248" i="5"/>
  <c r="B2236" i="5"/>
  <c r="B249" i="5"/>
  <c r="C2236" i="5" l="1"/>
  <c r="C249" i="5"/>
  <c r="B2237" i="5"/>
  <c r="B250" i="5"/>
  <c r="B2238" i="5"/>
  <c r="B2239" i="5"/>
  <c r="C2238" i="5" l="1"/>
  <c r="C2237" i="5"/>
  <c r="C2239" i="5"/>
  <c r="C250" i="5"/>
  <c r="B251" i="5"/>
  <c r="B2240" i="5"/>
  <c r="C2240" i="5" l="1"/>
  <c r="C251" i="5"/>
  <c r="B2241" i="5"/>
  <c r="B252" i="5"/>
  <c r="C2241" i="5" l="1"/>
  <c r="C252" i="5"/>
  <c r="B253" i="5"/>
  <c r="B2242" i="5"/>
  <c r="C2242" i="5" l="1"/>
  <c r="C253" i="5"/>
  <c r="B2243" i="5"/>
  <c r="B254" i="5"/>
  <c r="C2243" i="5" l="1"/>
  <c r="C254" i="5"/>
  <c r="B2244" i="5"/>
  <c r="B255" i="5"/>
  <c r="C2244" i="5" l="1"/>
  <c r="C255" i="5"/>
  <c r="B256" i="5"/>
  <c r="B2245" i="5"/>
  <c r="C2245" i="5" l="1"/>
  <c r="C256" i="5"/>
  <c r="B257" i="5"/>
  <c r="B2246" i="5"/>
  <c r="C2246" i="5" l="1"/>
  <c r="C257" i="5"/>
  <c r="B258" i="5"/>
  <c r="B2247" i="5"/>
  <c r="B2248" i="5"/>
  <c r="C2248" i="5" l="1"/>
  <c r="C2247" i="5"/>
  <c r="C258" i="5"/>
  <c r="B2249" i="5"/>
  <c r="B259" i="5"/>
  <c r="C2249" i="5" l="1"/>
  <c r="C259" i="5"/>
  <c r="B2250" i="5"/>
  <c r="B260" i="5"/>
  <c r="B2251" i="5"/>
  <c r="C2250" i="5" l="1"/>
  <c r="C2251" i="5"/>
  <c r="C260" i="5"/>
  <c r="B2252" i="5"/>
  <c r="B261" i="5"/>
  <c r="C2252" i="5" l="1"/>
  <c r="C261" i="5"/>
  <c r="B2253" i="5"/>
  <c r="B262" i="5"/>
  <c r="C2253" i="5" l="1"/>
  <c r="C262" i="5"/>
  <c r="B263" i="5"/>
  <c r="B2254" i="5"/>
  <c r="C2254" i="5" l="1"/>
  <c r="C263" i="5"/>
  <c r="B264" i="5"/>
  <c r="B2255" i="5"/>
  <c r="C2255" i="5" l="1"/>
  <c r="C264" i="5"/>
  <c r="B2256" i="5"/>
  <c r="B265" i="5"/>
  <c r="C2256" i="5" l="1"/>
  <c r="C265" i="5"/>
  <c r="B2257" i="5"/>
  <c r="B266" i="5"/>
  <c r="C2257" i="5" l="1"/>
  <c r="C266" i="5"/>
  <c r="B267" i="5"/>
  <c r="B2258" i="5"/>
  <c r="C2258" i="5" l="1"/>
  <c r="C267" i="5"/>
  <c r="B268" i="5"/>
  <c r="B2259" i="5"/>
  <c r="C2259" i="5" l="1"/>
  <c r="C268" i="5"/>
  <c r="B2260" i="5"/>
  <c r="B269" i="5"/>
  <c r="C2260" i="5" l="1"/>
  <c r="C269" i="5"/>
  <c r="B270" i="5"/>
  <c r="B2261" i="5"/>
  <c r="C2261" i="5" l="1"/>
  <c r="C270" i="5"/>
  <c r="B271" i="5"/>
  <c r="B2262" i="5"/>
  <c r="C2262" i="5" l="1"/>
  <c r="C271" i="5"/>
  <c r="B272" i="5"/>
  <c r="B2263" i="5"/>
  <c r="C2263" i="5" l="1"/>
  <c r="C272" i="5"/>
  <c r="B2264" i="5"/>
  <c r="B273" i="5"/>
  <c r="C2264" i="5" l="1"/>
  <c r="C273" i="5"/>
  <c r="B2265" i="5"/>
  <c r="B274" i="5"/>
  <c r="C2265" i="5" l="1"/>
  <c r="C274" i="5"/>
  <c r="B275" i="5"/>
  <c r="B2266" i="5"/>
  <c r="C2266" i="5" l="1"/>
  <c r="C275" i="5"/>
  <c r="B276" i="5"/>
  <c r="B2267" i="5"/>
  <c r="C2267" i="5" l="1"/>
  <c r="C276" i="5"/>
  <c r="B277" i="5"/>
  <c r="B2268" i="5"/>
  <c r="C2268" i="5" l="1"/>
  <c r="C277" i="5"/>
  <c r="B278" i="5"/>
  <c r="B2269" i="5"/>
  <c r="C2269" i="5" l="1"/>
  <c r="C278" i="5"/>
  <c r="B279" i="5"/>
  <c r="B2270" i="5"/>
  <c r="C2270" i="5" l="1"/>
  <c r="C279" i="5"/>
  <c r="B280" i="5"/>
  <c r="B2271" i="5"/>
  <c r="C2271" i="5" l="1"/>
  <c r="C280" i="5"/>
  <c r="B2272" i="5"/>
  <c r="B281" i="5"/>
  <c r="C2272" i="5" l="1"/>
  <c r="C281" i="5"/>
  <c r="B2273" i="5"/>
  <c r="B282" i="5"/>
  <c r="C2273" i="5" l="1"/>
  <c r="C282" i="5"/>
  <c r="B283" i="5"/>
  <c r="B2274" i="5"/>
  <c r="C2274" i="5" l="1"/>
  <c r="C283" i="5"/>
  <c r="B284" i="5"/>
  <c r="B2275" i="5"/>
  <c r="C2275" i="5" l="1"/>
  <c r="C284" i="5"/>
  <c r="B285" i="5"/>
  <c r="B2276" i="5"/>
  <c r="C2276" i="5" l="1"/>
  <c r="C285" i="5"/>
  <c r="B2277" i="5"/>
  <c r="B286" i="5"/>
  <c r="C2277" i="5" l="1"/>
  <c r="C286" i="5"/>
  <c r="B287" i="5"/>
  <c r="B2278" i="5"/>
  <c r="C2278" i="5" l="1"/>
  <c r="C287" i="5"/>
  <c r="B288" i="5"/>
  <c r="B2279" i="5"/>
  <c r="C2279" i="5" l="1"/>
  <c r="C288" i="5"/>
  <c r="B2280" i="5"/>
  <c r="B289" i="5"/>
  <c r="C2280" i="5" l="1"/>
  <c r="C289" i="5"/>
  <c r="B290" i="5"/>
  <c r="B2281" i="5"/>
  <c r="C2281" i="5" l="1"/>
  <c r="C290" i="5"/>
  <c r="B2282" i="5"/>
  <c r="B291" i="5"/>
  <c r="C2282" i="5" l="1"/>
  <c r="C291" i="5"/>
  <c r="B292" i="5"/>
  <c r="B2283" i="5"/>
  <c r="C2283" i="5" l="1"/>
  <c r="C292" i="5"/>
  <c r="B2284" i="5"/>
  <c r="B293" i="5"/>
  <c r="C2284" i="5" l="1"/>
  <c r="C293" i="5"/>
  <c r="B2285" i="5"/>
  <c r="B294" i="5"/>
  <c r="C2285" i="5" l="1"/>
  <c r="C294" i="5"/>
  <c r="B2286" i="5"/>
  <c r="B295" i="5"/>
  <c r="C2286" i="5" l="1"/>
  <c r="C295" i="5"/>
  <c r="B2287" i="5"/>
  <c r="B296" i="5"/>
  <c r="C2287" i="5" l="1"/>
  <c r="C296" i="5"/>
  <c r="B2288" i="5"/>
  <c r="B297" i="5"/>
  <c r="C2288" i="5" l="1"/>
  <c r="C297" i="5"/>
  <c r="B2289" i="5"/>
  <c r="B298" i="5"/>
  <c r="C2289" i="5" l="1"/>
  <c r="C298" i="5"/>
  <c r="B2290" i="5"/>
  <c r="B299" i="5"/>
  <c r="C2290" i="5" l="1"/>
  <c r="C299" i="5"/>
  <c r="B300" i="5"/>
  <c r="B2291" i="5"/>
  <c r="C2291" i="5" l="1"/>
  <c r="C300" i="5"/>
  <c r="B2292" i="5"/>
  <c r="B301" i="5"/>
  <c r="C2292" i="5" l="1"/>
  <c r="C301" i="5"/>
  <c r="B302" i="5"/>
  <c r="B2293" i="5"/>
  <c r="C2293" i="5" l="1"/>
  <c r="C302" i="5"/>
  <c r="B303" i="5"/>
  <c r="B2294" i="5"/>
  <c r="C2294" i="5" l="1"/>
  <c r="C303" i="5"/>
  <c r="B2295" i="5"/>
  <c r="B304" i="5"/>
  <c r="C2295" i="5" l="1"/>
  <c r="C304" i="5"/>
  <c r="B2296" i="5"/>
  <c r="B305" i="5"/>
  <c r="C2296" i="5" l="1"/>
  <c r="C305" i="5"/>
  <c r="B306" i="5"/>
  <c r="B2297" i="5"/>
  <c r="B2298" i="5"/>
  <c r="C2297" i="5" l="1"/>
  <c r="C2298" i="5"/>
  <c r="C306" i="5"/>
  <c r="B307" i="5"/>
  <c r="B2299" i="5"/>
  <c r="C2299" i="5" l="1"/>
  <c r="C307" i="5"/>
  <c r="B308" i="5"/>
  <c r="B2300" i="5"/>
  <c r="C2300" i="5" l="1"/>
  <c r="C308" i="5"/>
  <c r="B2301" i="5"/>
  <c r="B309" i="5"/>
  <c r="C2301" i="5" l="1"/>
  <c r="C309" i="5"/>
  <c r="B310" i="5"/>
  <c r="B2302" i="5"/>
  <c r="C2302" i="5" l="1"/>
  <c r="C310" i="5"/>
  <c r="B2303" i="5"/>
  <c r="B311" i="5"/>
  <c r="B2304" i="5"/>
  <c r="C2303" i="5" l="1"/>
  <c r="C2304" i="5"/>
  <c r="C311" i="5"/>
  <c r="B312" i="5"/>
  <c r="B2305" i="5"/>
  <c r="C2305" i="5" l="1"/>
  <c r="C312" i="5"/>
  <c r="B313" i="5"/>
  <c r="B2306" i="5"/>
  <c r="B2307" i="5" s="1"/>
  <c r="C2307" i="5" l="1"/>
  <c r="C2306" i="5"/>
  <c r="C313" i="5"/>
  <c r="B314" i="5"/>
  <c r="B2308" i="5"/>
  <c r="C2308" i="5" l="1"/>
  <c r="C314" i="5"/>
  <c r="B2309" i="5"/>
  <c r="B315" i="5"/>
  <c r="C2309" i="5" l="1"/>
  <c r="C315" i="5"/>
  <c r="B2310" i="5"/>
  <c r="B316" i="5"/>
  <c r="B2311" i="5"/>
  <c r="B2312" i="5"/>
  <c r="B2313" i="5" s="1"/>
  <c r="C2311" i="5" l="1"/>
  <c r="C2310" i="5"/>
  <c r="C2312" i="5"/>
  <c r="C2313" i="5"/>
  <c r="C316" i="5"/>
  <c r="B2314" i="5"/>
  <c r="B317" i="5"/>
  <c r="C2314" i="5" l="1"/>
  <c r="C317" i="5"/>
  <c r="B318" i="5"/>
  <c r="B2315" i="5"/>
  <c r="C2315" i="5" l="1"/>
  <c r="C318" i="5"/>
  <c r="B319" i="5"/>
  <c r="B2316" i="5"/>
  <c r="C2316" i="5" l="1"/>
  <c r="C319" i="5"/>
  <c r="B2317" i="5"/>
  <c r="B320" i="5"/>
  <c r="C2317" i="5" l="1"/>
  <c r="C320" i="5"/>
  <c r="B321" i="5"/>
  <c r="B2318" i="5"/>
  <c r="C2318" i="5" l="1"/>
  <c r="C321" i="5"/>
  <c r="B322" i="5"/>
  <c r="B2319" i="5"/>
  <c r="C2319" i="5" l="1"/>
  <c r="C322" i="5"/>
  <c r="B2320" i="5"/>
  <c r="B323" i="5"/>
  <c r="C2320" i="5" l="1"/>
  <c r="C323" i="5"/>
  <c r="B324" i="5"/>
  <c r="B2321" i="5"/>
  <c r="C2321" i="5" l="1"/>
  <c r="C324" i="5"/>
  <c r="B2322" i="5"/>
  <c r="B325" i="5"/>
  <c r="C2322" i="5" l="1"/>
  <c r="C325" i="5"/>
  <c r="B326" i="5"/>
  <c r="B2323" i="5"/>
  <c r="C2323" i="5" l="1"/>
  <c r="C326" i="5"/>
  <c r="B327" i="5"/>
  <c r="B2324" i="5"/>
  <c r="C2324" i="5" l="1"/>
  <c r="C327" i="5"/>
  <c r="B2325" i="5"/>
  <c r="B328" i="5"/>
  <c r="C2325" i="5" l="1"/>
  <c r="C328" i="5"/>
  <c r="B2326" i="5"/>
  <c r="B329" i="5"/>
  <c r="C2326" i="5" l="1"/>
  <c r="C329" i="5"/>
  <c r="B330" i="5"/>
  <c r="B2327" i="5"/>
  <c r="C2327" i="5" l="1"/>
  <c r="C330" i="5"/>
  <c r="B2328" i="5"/>
  <c r="B331" i="5"/>
  <c r="C2328" i="5" l="1"/>
  <c r="C331" i="5"/>
  <c r="B2329" i="5"/>
  <c r="B332" i="5"/>
  <c r="C2329" i="5" l="1"/>
  <c r="C332" i="5"/>
  <c r="U324" i="34"/>
  <c r="B333" i="5"/>
  <c r="B2330" i="5"/>
  <c r="C2330" i="5" l="1"/>
  <c r="C333" i="5"/>
  <c r="B2331" i="5"/>
  <c r="B334" i="5"/>
  <c r="C2331" i="5" l="1"/>
  <c r="C334" i="5"/>
  <c r="B335" i="5"/>
  <c r="B2332" i="5"/>
  <c r="C2332" i="5" l="1"/>
  <c r="C335" i="5"/>
  <c r="B336" i="5"/>
  <c r="B2333" i="5"/>
  <c r="C2333" i="5" l="1"/>
  <c r="C336" i="5"/>
  <c r="B337" i="5"/>
  <c r="B2334" i="5"/>
  <c r="C2334" i="5" l="1"/>
  <c r="C337" i="5"/>
  <c r="B2335" i="5"/>
  <c r="B338" i="5"/>
  <c r="C2335" i="5" l="1"/>
  <c r="C338" i="5"/>
  <c r="B2336" i="5"/>
  <c r="B339" i="5"/>
  <c r="C2336" i="5" l="1"/>
  <c r="C339" i="5"/>
  <c r="B340" i="5"/>
  <c r="B2337" i="5"/>
  <c r="C2337" i="5" l="1"/>
  <c r="C340" i="5"/>
  <c r="B341" i="5"/>
  <c r="B2338" i="5"/>
  <c r="C2338" i="5" l="1"/>
  <c r="C341" i="5"/>
  <c r="B2339" i="5"/>
  <c r="B342" i="5"/>
  <c r="C2339" i="5" l="1"/>
  <c r="C342" i="5"/>
  <c r="B2340" i="5"/>
  <c r="B343" i="5"/>
  <c r="C2340" i="5" l="1"/>
  <c r="C343" i="5"/>
  <c r="B2341" i="5"/>
  <c r="B344" i="5"/>
  <c r="C2341" i="5" l="1"/>
  <c r="C344" i="5"/>
  <c r="B345" i="5"/>
  <c r="B2342" i="5"/>
  <c r="C2342" i="5" l="1"/>
  <c r="C345" i="5"/>
  <c r="B346" i="5"/>
  <c r="B2343" i="5"/>
  <c r="C2343" i="5" l="1"/>
  <c r="C346" i="5"/>
  <c r="B347" i="5"/>
  <c r="B2344" i="5"/>
  <c r="C2344" i="5" l="1"/>
  <c r="C347" i="5"/>
  <c r="B348" i="5"/>
  <c r="B2345" i="5"/>
  <c r="C2345" i="5" l="1"/>
  <c r="C348" i="5"/>
  <c r="B349" i="5"/>
  <c r="B2346" i="5"/>
  <c r="C2346" i="5" l="1"/>
  <c r="C349" i="5"/>
  <c r="B350" i="5"/>
  <c r="B2347" i="5"/>
  <c r="C2347" i="5" l="1"/>
  <c r="C350" i="5"/>
  <c r="B2348" i="5"/>
  <c r="B351" i="5"/>
  <c r="C2348" i="5" l="1"/>
  <c r="C351" i="5"/>
  <c r="B352" i="5"/>
  <c r="B2349" i="5"/>
  <c r="C2349" i="5" l="1"/>
  <c r="C352" i="5"/>
  <c r="B353" i="5"/>
  <c r="B2350" i="5"/>
  <c r="C2350" i="5" l="1"/>
  <c r="C353" i="5"/>
  <c r="B2351" i="5"/>
  <c r="B354" i="5"/>
  <c r="C2351" i="5" l="1"/>
  <c r="C354" i="5"/>
  <c r="B355" i="5"/>
  <c r="B2352" i="5"/>
  <c r="C2352" i="5" l="1"/>
  <c r="C355" i="5"/>
  <c r="B2353" i="5"/>
  <c r="B356" i="5"/>
  <c r="C2353" i="5" l="1"/>
  <c r="C356" i="5"/>
  <c r="B2354" i="5"/>
  <c r="B357" i="5"/>
  <c r="C2354" i="5" l="1"/>
  <c r="C357" i="5"/>
  <c r="B358" i="5"/>
  <c r="B2355" i="5"/>
  <c r="C2355" i="5" l="1"/>
  <c r="C358" i="5"/>
  <c r="B359" i="5"/>
  <c r="B2356" i="5"/>
  <c r="C2356" i="5" l="1"/>
  <c r="C359" i="5"/>
  <c r="B2357" i="5"/>
  <c r="B360" i="5"/>
  <c r="C2357" i="5" l="1"/>
  <c r="C360" i="5"/>
  <c r="B2358" i="5"/>
  <c r="B361" i="5"/>
  <c r="C2358" i="5" l="1"/>
  <c r="C361" i="5"/>
  <c r="B2359" i="5"/>
  <c r="B362" i="5"/>
  <c r="C2359" i="5" l="1"/>
  <c r="C362" i="5"/>
  <c r="B363" i="5"/>
  <c r="B2360" i="5"/>
  <c r="C2360" i="5" l="1"/>
  <c r="C363" i="5"/>
  <c r="B364" i="5"/>
  <c r="B2361" i="5"/>
  <c r="C2361" i="5" l="1"/>
  <c r="C364" i="5"/>
  <c r="B365" i="5"/>
  <c r="B2362" i="5"/>
  <c r="C2362" i="5" l="1"/>
  <c r="C365" i="5"/>
  <c r="B2363" i="5"/>
  <c r="B2364" i="5"/>
  <c r="B366" i="5"/>
  <c r="C2363" i="5" l="1"/>
  <c r="C2364" i="5"/>
  <c r="C366" i="5"/>
  <c r="B367" i="5"/>
  <c r="B2365" i="5"/>
  <c r="B2366" i="5" s="1"/>
  <c r="B2367" i="5"/>
  <c r="C2367" i="5" l="1"/>
  <c r="C2366" i="5"/>
  <c r="C2365" i="5"/>
  <c r="C367" i="5"/>
  <c r="B368" i="5"/>
  <c r="B2368" i="5"/>
  <c r="C2368" i="5" l="1"/>
  <c r="C368" i="5"/>
  <c r="B2369" i="5"/>
  <c r="B369" i="5"/>
  <c r="C2369" i="5" l="1"/>
  <c r="C369" i="5"/>
  <c r="B2370" i="5"/>
  <c r="B2371" i="5" s="1"/>
  <c r="B2372" i="5"/>
  <c r="B2373" i="5" s="1"/>
  <c r="B370" i="5"/>
  <c r="C2372" i="5" l="1"/>
  <c r="C2371" i="5"/>
  <c r="C2370" i="5"/>
  <c r="C2373" i="5"/>
  <c r="C370" i="5"/>
  <c r="B2374" i="5"/>
  <c r="B371" i="5"/>
  <c r="C2374" i="5" l="1"/>
  <c r="C371" i="5"/>
  <c r="B372" i="5"/>
  <c r="B2375" i="5"/>
  <c r="C2375" i="5" l="1"/>
  <c r="C372" i="5"/>
  <c r="B373" i="5"/>
  <c r="B2376" i="5"/>
  <c r="C2376" i="5" l="1"/>
  <c r="C373" i="5"/>
  <c r="B374" i="5"/>
  <c r="B2377" i="5"/>
  <c r="C2377" i="5" l="1"/>
  <c r="C374" i="5"/>
  <c r="B375" i="5"/>
  <c r="B2378" i="5"/>
  <c r="C2378" i="5" l="1"/>
  <c r="C375" i="5"/>
  <c r="B2379" i="5"/>
  <c r="B376" i="5"/>
  <c r="C2379" i="5" l="1"/>
  <c r="C376" i="5"/>
  <c r="B2380" i="5"/>
  <c r="B377" i="5"/>
  <c r="C2380" i="5" l="1"/>
  <c r="C377" i="5"/>
  <c r="B2381" i="5"/>
  <c r="B378" i="5"/>
  <c r="C2381" i="5" l="1"/>
  <c r="C378" i="5"/>
  <c r="B379" i="5"/>
  <c r="B2382" i="5"/>
  <c r="C2382" i="5" l="1"/>
  <c r="C379" i="5"/>
  <c r="B380" i="5"/>
  <c r="B2383" i="5"/>
  <c r="C2383" i="5" l="1"/>
  <c r="C380" i="5"/>
  <c r="B2384" i="5"/>
  <c r="B381" i="5"/>
  <c r="C2384" i="5" l="1"/>
  <c r="C381" i="5"/>
  <c r="B382" i="5"/>
  <c r="B2385" i="5"/>
  <c r="C2385" i="5" l="1"/>
  <c r="C382" i="5"/>
  <c r="B2386" i="5"/>
  <c r="B383" i="5"/>
  <c r="C2386" i="5" l="1"/>
  <c r="C383" i="5"/>
  <c r="B2387" i="5"/>
  <c r="B384" i="5"/>
  <c r="C2387" i="5" l="1"/>
  <c r="C384" i="5"/>
  <c r="B2388" i="5"/>
  <c r="B385" i="5"/>
  <c r="C2388" i="5" l="1"/>
  <c r="C385" i="5"/>
  <c r="B2389" i="5"/>
  <c r="B386" i="5"/>
  <c r="C2389" i="5" l="1"/>
  <c r="C386" i="5"/>
  <c r="B2390" i="5"/>
  <c r="B387" i="5"/>
  <c r="C2390" i="5" l="1"/>
  <c r="C387" i="5"/>
  <c r="B388" i="5"/>
  <c r="B2391" i="5"/>
  <c r="C2391" i="5" l="1"/>
  <c r="C388" i="5"/>
  <c r="B2392" i="5"/>
  <c r="B389" i="5"/>
  <c r="C2392" i="5" l="1"/>
  <c r="C389" i="5"/>
  <c r="B2393" i="5"/>
  <c r="B390" i="5"/>
  <c r="C2393" i="5" l="1"/>
  <c r="C390" i="5"/>
  <c r="B2394" i="5"/>
  <c r="B391" i="5"/>
  <c r="C2394" i="5" l="1"/>
  <c r="C391" i="5"/>
  <c r="B2395" i="5"/>
  <c r="B392" i="5"/>
  <c r="C2395" i="5" l="1"/>
  <c r="C392" i="5"/>
  <c r="B393" i="5"/>
  <c r="B2396" i="5"/>
  <c r="C2396" i="5" l="1"/>
  <c r="C393" i="5"/>
  <c r="B394" i="5"/>
  <c r="B2397" i="5"/>
  <c r="C2397" i="5" l="1"/>
  <c r="C394" i="5"/>
  <c r="B395" i="5"/>
  <c r="B2398" i="5"/>
  <c r="C2398" i="5" l="1"/>
  <c r="C395" i="5"/>
  <c r="B396" i="5"/>
  <c r="B2399" i="5"/>
  <c r="C2399" i="5" l="1"/>
  <c r="C396" i="5"/>
  <c r="B397" i="5"/>
  <c r="B2400" i="5"/>
  <c r="C2400" i="5" l="1"/>
  <c r="C397" i="5"/>
  <c r="B398" i="5"/>
  <c r="B2401" i="5"/>
  <c r="C2401" i="5" l="1"/>
  <c r="C398" i="5"/>
  <c r="B399" i="5"/>
  <c r="B2402" i="5"/>
  <c r="C2402" i="5" l="1"/>
  <c r="C399" i="5"/>
  <c r="B2403" i="5"/>
  <c r="B2404" i="5" s="1"/>
  <c r="B400" i="5"/>
  <c r="C2403" i="5" l="1"/>
  <c r="C2404" i="5"/>
  <c r="C400" i="5"/>
  <c r="B2405" i="5"/>
  <c r="B401" i="5"/>
  <c r="C2405" i="5" l="1"/>
  <c r="C401" i="5"/>
  <c r="B2406" i="5"/>
  <c r="B402" i="5"/>
  <c r="C2406" i="5" l="1"/>
  <c r="C402" i="5"/>
  <c r="B2407" i="5"/>
  <c r="B403" i="5"/>
  <c r="C2407" i="5" l="1"/>
  <c r="C403" i="5"/>
  <c r="B2408" i="5"/>
  <c r="B404" i="5"/>
  <c r="C2408" i="5" l="1"/>
  <c r="C404" i="5"/>
  <c r="B405" i="5"/>
  <c r="B2409" i="5"/>
  <c r="C2409" i="5" l="1"/>
  <c r="C405" i="5"/>
  <c r="B406" i="5"/>
  <c r="B2410" i="5"/>
  <c r="C2410" i="5" l="1"/>
  <c r="C406" i="5"/>
  <c r="B2411" i="5"/>
  <c r="B407" i="5"/>
  <c r="C2411" i="5" l="1"/>
  <c r="C407" i="5"/>
  <c r="B408" i="5"/>
  <c r="B2412" i="5"/>
  <c r="B2413" i="5"/>
  <c r="C2412" i="5" l="1"/>
  <c r="C2413" i="5"/>
  <c r="C408" i="5"/>
  <c r="B2414" i="5"/>
  <c r="B2415" i="5"/>
  <c r="B409" i="5"/>
  <c r="C2414" i="5" l="1"/>
  <c r="C2415" i="5"/>
  <c r="C409" i="5"/>
  <c r="B2416" i="5"/>
  <c r="B2417" i="5"/>
  <c r="B410" i="5"/>
  <c r="C2416" i="5" l="1"/>
  <c r="C2417" i="5"/>
  <c r="C410" i="5"/>
  <c r="B2418" i="5"/>
  <c r="B411" i="5"/>
  <c r="C2418" i="5" l="1"/>
  <c r="C411" i="5"/>
  <c r="B412" i="5"/>
  <c r="B2419" i="5"/>
  <c r="C2419" i="5" l="1"/>
  <c r="C412" i="5"/>
  <c r="B2420" i="5"/>
  <c r="B413" i="5"/>
  <c r="C2420" i="5" l="1"/>
  <c r="C413" i="5"/>
  <c r="B2421" i="5"/>
  <c r="B414" i="5"/>
  <c r="C2421" i="5" l="1"/>
  <c r="C414" i="5"/>
  <c r="B2422" i="5"/>
  <c r="B415" i="5"/>
  <c r="C2422" i="5" l="1"/>
  <c r="C415" i="5"/>
  <c r="B416" i="5"/>
  <c r="B2423" i="5"/>
  <c r="C2423" i="5" l="1"/>
  <c r="C416" i="5"/>
  <c r="B2424" i="5"/>
  <c r="B417" i="5"/>
  <c r="C2424" i="5" l="1"/>
  <c r="C417" i="5"/>
  <c r="B2425" i="5"/>
  <c r="B418" i="5"/>
  <c r="C2425" i="5" l="1"/>
  <c r="C418" i="5"/>
  <c r="B419" i="5"/>
  <c r="B2426" i="5"/>
  <c r="C2426" i="5" l="1"/>
  <c r="C419" i="5"/>
  <c r="B2427" i="5"/>
  <c r="B420" i="5"/>
  <c r="C2427" i="5" l="1"/>
  <c r="C420" i="5"/>
  <c r="B421" i="5"/>
  <c r="B2428" i="5"/>
  <c r="C2428" i="5" l="1"/>
  <c r="C421" i="5"/>
  <c r="B422" i="5"/>
  <c r="B2429" i="5"/>
  <c r="C2429" i="5" l="1"/>
  <c r="C422" i="5"/>
  <c r="B2430" i="5"/>
  <c r="B423" i="5"/>
  <c r="C2430" i="5" l="1"/>
  <c r="C423" i="5"/>
  <c r="B2431" i="5"/>
  <c r="B424" i="5"/>
  <c r="C2431" i="5" l="1"/>
  <c r="C424" i="5"/>
  <c r="B425" i="5"/>
  <c r="B2432" i="5"/>
  <c r="C2432" i="5" l="1"/>
  <c r="C425" i="5"/>
  <c r="B2433" i="5"/>
  <c r="B426" i="5"/>
  <c r="C2433" i="5" l="1"/>
  <c r="C426" i="5"/>
  <c r="B2434" i="5"/>
  <c r="B427" i="5"/>
  <c r="C2434" i="5" l="1"/>
  <c r="C427" i="5"/>
  <c r="B428" i="5"/>
  <c r="B2435" i="5"/>
  <c r="C2435" i="5" l="1"/>
  <c r="C428" i="5"/>
  <c r="B2436" i="5"/>
  <c r="B429" i="5"/>
  <c r="C2436" i="5" l="1"/>
  <c r="C429" i="5"/>
  <c r="B430" i="5"/>
  <c r="B2437" i="5"/>
  <c r="C2437" i="5" l="1"/>
  <c r="C430" i="5"/>
  <c r="B2438" i="5"/>
  <c r="B431" i="5"/>
  <c r="C2438" i="5" l="1"/>
  <c r="C431" i="5"/>
  <c r="B432" i="5"/>
  <c r="B2439" i="5"/>
  <c r="C2439" i="5" l="1"/>
  <c r="C432" i="5"/>
  <c r="B433" i="5"/>
  <c r="B2440" i="5"/>
  <c r="C2440" i="5" l="1"/>
  <c r="C433" i="5"/>
  <c r="B434" i="5"/>
  <c r="B2441" i="5"/>
  <c r="C2441" i="5" l="1"/>
  <c r="C434" i="5"/>
  <c r="B2442" i="5"/>
  <c r="B435" i="5"/>
  <c r="C2442" i="5" l="1"/>
  <c r="C435" i="5"/>
  <c r="B2443" i="5"/>
  <c r="B436" i="5"/>
  <c r="C2443" i="5" l="1"/>
  <c r="C436" i="5"/>
  <c r="B2444" i="5"/>
  <c r="B437" i="5"/>
  <c r="C2444" i="5" l="1"/>
  <c r="C437" i="5"/>
  <c r="B2445" i="5"/>
  <c r="B438" i="5"/>
  <c r="C2445" i="5" l="1"/>
  <c r="C438" i="5"/>
  <c r="B439" i="5"/>
  <c r="B2446" i="5"/>
  <c r="C2446" i="5" l="1"/>
  <c r="C439" i="5"/>
  <c r="B2447" i="5"/>
  <c r="B440" i="5"/>
  <c r="C2447" i="5" l="1"/>
  <c r="C440" i="5"/>
  <c r="B2448" i="5"/>
  <c r="B441" i="5"/>
  <c r="C2448" i="5" l="1"/>
  <c r="C441" i="5"/>
  <c r="B442" i="5"/>
  <c r="B2449" i="5"/>
  <c r="C2449" i="5" l="1"/>
  <c r="C442" i="5"/>
  <c r="B2450" i="5"/>
  <c r="B443" i="5"/>
  <c r="C2450" i="5" l="1"/>
  <c r="C443" i="5"/>
  <c r="B444" i="5"/>
  <c r="B2451" i="5"/>
  <c r="C2451" i="5" l="1"/>
  <c r="C444" i="5"/>
  <c r="B445" i="5"/>
  <c r="B2452" i="5"/>
  <c r="C2452" i="5" l="1"/>
  <c r="C445" i="5"/>
  <c r="B2453" i="5"/>
  <c r="B446" i="5"/>
  <c r="C2453" i="5" l="1"/>
  <c r="C446" i="5"/>
  <c r="B447" i="5"/>
  <c r="B2454" i="5"/>
  <c r="C2454" i="5" l="1"/>
  <c r="C447" i="5"/>
  <c r="B448" i="5"/>
  <c r="B2455" i="5"/>
  <c r="C2455" i="5" l="1"/>
  <c r="C448" i="5"/>
  <c r="B449" i="5"/>
  <c r="B2456" i="5"/>
  <c r="C2456" i="5" l="1"/>
  <c r="C449" i="5"/>
  <c r="B450" i="5"/>
  <c r="B2457" i="5"/>
  <c r="C2457" i="5" l="1"/>
  <c r="C450" i="5"/>
  <c r="B451" i="5"/>
  <c r="B2458" i="5"/>
  <c r="C2458" i="5" l="1"/>
  <c r="C451" i="5"/>
  <c r="B452" i="5"/>
  <c r="B2459" i="5"/>
  <c r="C2459" i="5" l="1"/>
  <c r="C452" i="5"/>
  <c r="B2460" i="5"/>
  <c r="B2461" i="5"/>
  <c r="B453" i="5"/>
  <c r="C2460" i="5" l="1"/>
  <c r="C2461" i="5"/>
  <c r="C453" i="5"/>
  <c r="B2462" i="5"/>
  <c r="B454" i="5"/>
  <c r="C2462" i="5" l="1"/>
  <c r="C454" i="5"/>
  <c r="B2463" i="5"/>
  <c r="B455" i="5"/>
  <c r="C2463" i="5" l="1"/>
  <c r="C455" i="5"/>
  <c r="B2464" i="5"/>
  <c r="B456" i="5"/>
  <c r="C2464" i="5" l="1"/>
  <c r="C456" i="5"/>
  <c r="B2465" i="5"/>
  <c r="B457" i="5"/>
  <c r="C2465" i="5" l="1"/>
  <c r="C457" i="5"/>
  <c r="B458" i="5"/>
  <c r="B2466" i="5"/>
  <c r="C2466" i="5" l="1"/>
  <c r="C458" i="5"/>
  <c r="B2467" i="5"/>
  <c r="B459" i="5"/>
  <c r="B2468" i="5"/>
  <c r="C2467" i="5" l="1"/>
  <c r="C2468" i="5"/>
  <c r="C459" i="5"/>
  <c r="B460" i="5"/>
  <c r="B2469" i="5"/>
  <c r="C2469" i="5" l="1"/>
  <c r="C460" i="5"/>
  <c r="B2470" i="5"/>
  <c r="B461" i="5"/>
  <c r="C2470" i="5" l="1"/>
  <c r="C461" i="5"/>
  <c r="B462" i="5"/>
  <c r="B2471" i="5"/>
  <c r="C2471" i="5" l="1"/>
  <c r="C462" i="5"/>
  <c r="B2472" i="5"/>
  <c r="B2473" i="5"/>
  <c r="B463" i="5"/>
  <c r="C2472" i="5" l="1"/>
  <c r="C2473" i="5"/>
  <c r="C463" i="5"/>
  <c r="B2474" i="5"/>
  <c r="B464" i="5"/>
  <c r="C2474" i="5" l="1"/>
  <c r="C464" i="5"/>
  <c r="B2475" i="5"/>
  <c r="B465" i="5"/>
  <c r="C2475" i="5" l="1"/>
  <c r="C465" i="5"/>
  <c r="B466" i="5"/>
  <c r="B2476" i="5"/>
  <c r="C2476" i="5" l="1"/>
  <c r="C466" i="5"/>
  <c r="B467" i="5"/>
  <c r="B2477" i="5"/>
  <c r="C2477" i="5" l="1"/>
  <c r="C467" i="5"/>
  <c r="B468" i="5"/>
  <c r="B2478" i="5"/>
  <c r="C2478" i="5" l="1"/>
  <c r="C468" i="5"/>
  <c r="B469" i="5"/>
  <c r="B2479" i="5"/>
  <c r="C2479" i="5" l="1"/>
  <c r="C469" i="5"/>
  <c r="B470" i="5"/>
  <c r="B2480" i="5"/>
  <c r="C2480" i="5" l="1"/>
  <c r="C470" i="5"/>
  <c r="B2481" i="5"/>
  <c r="B471" i="5"/>
  <c r="C2481" i="5" l="1"/>
  <c r="C471" i="5"/>
  <c r="B472" i="5"/>
  <c r="B2482" i="5"/>
  <c r="C2482" i="5" l="1"/>
  <c r="C472" i="5"/>
  <c r="B2483" i="5"/>
  <c r="B473" i="5"/>
  <c r="C2483" i="5" l="1"/>
  <c r="C473" i="5"/>
  <c r="B2484" i="5"/>
  <c r="B474" i="5"/>
  <c r="C2484" i="5" l="1"/>
  <c r="C474" i="5"/>
  <c r="B475" i="5"/>
  <c r="B2485" i="5"/>
  <c r="B2486" i="5" s="1"/>
  <c r="C2485" i="5" l="1"/>
  <c r="C2486" i="5"/>
  <c r="C475" i="5"/>
  <c r="B2487" i="5"/>
  <c r="B476" i="5"/>
  <c r="C2487" i="5" l="1"/>
  <c r="C476" i="5"/>
  <c r="B477" i="5"/>
  <c r="B2488" i="5"/>
  <c r="C2488" i="5" l="1"/>
  <c r="C477" i="5"/>
  <c r="B2489" i="5"/>
  <c r="B478" i="5"/>
  <c r="C2489" i="5" l="1"/>
  <c r="C478" i="5"/>
  <c r="B2490" i="5"/>
  <c r="B479" i="5"/>
  <c r="C2490" i="5" l="1"/>
  <c r="C479" i="5"/>
  <c r="G147" i="28"/>
  <c r="E147" i="28"/>
  <c r="F147" i="28"/>
  <c r="B2491" i="5"/>
  <c r="B480" i="5"/>
  <c r="C2491" i="5" l="1"/>
  <c r="C480" i="5"/>
  <c r="B481" i="5"/>
  <c r="B2492" i="5"/>
  <c r="C2492" i="5" l="1"/>
  <c r="C481" i="5"/>
  <c r="B2493" i="5"/>
  <c r="B482" i="5"/>
  <c r="C2493" i="5" l="1"/>
  <c r="C482" i="5"/>
  <c r="B2494" i="5"/>
  <c r="B483" i="5"/>
  <c r="C2494" i="5" l="1"/>
  <c r="C483" i="5"/>
  <c r="B2495" i="5"/>
  <c r="B484" i="5"/>
  <c r="C2495" i="5" l="1"/>
  <c r="C484" i="5"/>
  <c r="EH264" i="28"/>
  <c r="EG264" i="28"/>
  <c r="DU264" i="28"/>
  <c r="CV264" i="28"/>
  <c r="CU264" i="28"/>
  <c r="CT264" i="28"/>
  <c r="CS264" i="28"/>
  <c r="CR264" i="28"/>
  <c r="CQ264" i="28"/>
  <c r="B2496" i="5"/>
  <c r="B485" i="5"/>
  <c r="C2496" i="5" l="1"/>
  <c r="C485" i="5"/>
  <c r="B486" i="5"/>
  <c r="B2497" i="5"/>
  <c r="C2497" i="5" l="1"/>
  <c r="C486" i="5"/>
  <c r="B487" i="5"/>
  <c r="B2498" i="5"/>
  <c r="C2498" i="5" l="1"/>
  <c r="C487" i="5"/>
  <c r="B2499" i="5"/>
  <c r="B488" i="5"/>
  <c r="C2499" i="5" l="1"/>
  <c r="C488" i="5"/>
  <c r="B489" i="5"/>
  <c r="B2500" i="5"/>
  <c r="C2500" i="5" l="1"/>
  <c r="C489" i="5"/>
  <c r="B2501" i="5"/>
  <c r="B490" i="5"/>
  <c r="C2501" i="5" l="1"/>
  <c r="C490" i="5"/>
  <c r="B491" i="5"/>
  <c r="B2502" i="5"/>
  <c r="C2502" i="5" l="1"/>
  <c r="C491" i="5"/>
  <c r="B2503" i="5"/>
  <c r="B492" i="5"/>
  <c r="C2503" i="5" l="1"/>
  <c r="C492" i="5"/>
  <c r="B2504" i="5"/>
  <c r="B493" i="5"/>
  <c r="C2504" i="5" l="1"/>
  <c r="C493" i="5"/>
  <c r="B2505" i="5"/>
  <c r="B494" i="5"/>
  <c r="B2506" i="5"/>
  <c r="C2505" i="5" l="1"/>
  <c r="C2506" i="5"/>
  <c r="C494" i="5"/>
  <c r="B495" i="5"/>
  <c r="B2507" i="5"/>
  <c r="C2507" i="5" l="1"/>
  <c r="C495" i="5"/>
  <c r="B2508" i="5"/>
  <c r="B496" i="5"/>
  <c r="C2508" i="5" l="1"/>
  <c r="C496" i="5"/>
  <c r="B2509" i="5"/>
  <c r="B497" i="5"/>
  <c r="B2510" i="5"/>
  <c r="B2511" i="5"/>
  <c r="C2510" i="5" l="1"/>
  <c r="C2509" i="5"/>
  <c r="C2511" i="5"/>
  <c r="C497" i="5"/>
  <c r="B498" i="5"/>
  <c r="B2512" i="5"/>
  <c r="C2512" i="5" l="1"/>
  <c r="C498" i="5"/>
  <c r="B2513" i="5"/>
  <c r="B499" i="5"/>
  <c r="C2513" i="5" l="1"/>
  <c r="C499" i="5"/>
  <c r="B2514" i="5"/>
  <c r="B500" i="5"/>
  <c r="C2514" i="5" l="1"/>
  <c r="C500" i="5"/>
  <c r="B2515" i="5"/>
  <c r="B501" i="5"/>
  <c r="C2515" i="5" l="1"/>
  <c r="C501" i="5"/>
  <c r="B502" i="5"/>
  <c r="B2516" i="5"/>
  <c r="C2516" i="5" l="1"/>
  <c r="C502" i="5"/>
  <c r="B2517" i="5"/>
  <c r="B503" i="5"/>
  <c r="C2517" i="5" l="1"/>
  <c r="C503" i="5"/>
  <c r="B504" i="5"/>
  <c r="B2518" i="5"/>
  <c r="C2518" i="5" l="1"/>
  <c r="C504" i="5"/>
  <c r="B505" i="5"/>
  <c r="B2519" i="5"/>
  <c r="C2519" i="5" l="1"/>
  <c r="C505" i="5"/>
  <c r="B2520" i="5"/>
  <c r="B506" i="5"/>
  <c r="C2520" i="5" l="1"/>
  <c r="C506" i="5"/>
  <c r="B507" i="5"/>
  <c r="B2521" i="5"/>
  <c r="C2521" i="5" l="1"/>
  <c r="C507" i="5"/>
  <c r="B508" i="5"/>
  <c r="B2522" i="5"/>
  <c r="C2522" i="5" l="1"/>
  <c r="C508" i="5"/>
  <c r="B2523" i="5"/>
  <c r="B509" i="5"/>
  <c r="C2523" i="5" l="1"/>
  <c r="C509" i="5"/>
  <c r="B2524" i="5"/>
  <c r="B510" i="5"/>
  <c r="C2524" i="5" l="1"/>
  <c r="C510" i="5"/>
  <c r="B511" i="5"/>
  <c r="B2525" i="5"/>
  <c r="C2525" i="5" l="1"/>
  <c r="C511" i="5"/>
  <c r="B2526" i="5"/>
  <c r="B512" i="5"/>
  <c r="C2526" i="5" l="1"/>
  <c r="C512" i="5"/>
  <c r="B513" i="5"/>
  <c r="B2527" i="5"/>
  <c r="C2527" i="5" l="1"/>
  <c r="C513" i="5"/>
  <c r="B2528" i="5"/>
  <c r="B514" i="5"/>
  <c r="C2528" i="5" l="1"/>
  <c r="C514" i="5"/>
  <c r="B2529" i="5"/>
  <c r="B515" i="5"/>
  <c r="C2529" i="5" l="1"/>
  <c r="C515" i="5"/>
  <c r="B2530" i="5"/>
  <c r="B516" i="5"/>
  <c r="C2530" i="5" l="1"/>
  <c r="C516" i="5"/>
  <c r="B517" i="5"/>
  <c r="B2531" i="5"/>
  <c r="C2531" i="5" l="1"/>
  <c r="C517" i="5"/>
  <c r="B518" i="5"/>
  <c r="B2532" i="5"/>
  <c r="C2532" i="5" l="1"/>
  <c r="C518" i="5"/>
  <c r="B2533" i="5"/>
  <c r="B519" i="5"/>
  <c r="C2533" i="5" l="1"/>
  <c r="C519" i="5"/>
  <c r="B2534" i="5"/>
  <c r="B520" i="5"/>
  <c r="C2534" i="5" l="1"/>
  <c r="C520" i="5"/>
  <c r="B521" i="5"/>
  <c r="B2535" i="5"/>
  <c r="C2535" i="5" l="1"/>
  <c r="C521" i="5"/>
  <c r="B522" i="5"/>
  <c r="B2536" i="5"/>
  <c r="C2536" i="5" l="1"/>
  <c r="C522" i="5"/>
  <c r="B2537" i="5"/>
  <c r="B523" i="5"/>
  <c r="C2537" i="5" l="1"/>
  <c r="C523" i="5"/>
  <c r="B524" i="5"/>
  <c r="B2538" i="5"/>
  <c r="C2538" i="5" l="1"/>
  <c r="C524" i="5"/>
  <c r="B2539" i="5"/>
  <c r="B525" i="5"/>
  <c r="C2539" i="5" l="1"/>
  <c r="C525" i="5"/>
  <c r="B526" i="5"/>
  <c r="B2540" i="5"/>
  <c r="C2540" i="5" l="1"/>
  <c r="C526" i="5"/>
  <c r="B2541" i="5"/>
  <c r="B527" i="5"/>
  <c r="C2541" i="5" l="1"/>
  <c r="C527" i="5"/>
  <c r="B528" i="5"/>
  <c r="B2542" i="5"/>
  <c r="C2542" i="5" l="1"/>
  <c r="C528" i="5"/>
  <c r="B2543" i="5"/>
  <c r="B529" i="5"/>
  <c r="C2543" i="5" l="1"/>
  <c r="C529" i="5"/>
  <c r="B2544" i="5"/>
  <c r="B530" i="5"/>
  <c r="C2544" i="5" l="1"/>
  <c r="C530" i="5"/>
  <c r="B2545" i="5"/>
  <c r="B531" i="5"/>
  <c r="C2545" i="5" l="1"/>
  <c r="C531" i="5"/>
  <c r="B2546" i="5"/>
  <c r="B532" i="5"/>
  <c r="C2546" i="5" l="1"/>
  <c r="C532" i="5"/>
  <c r="B2547" i="5"/>
  <c r="B533" i="5"/>
  <c r="C533" i="5" l="1"/>
  <c r="B2548" i="5"/>
  <c r="B534" i="5"/>
  <c r="C2548" i="5" l="1"/>
  <c r="C534" i="5"/>
  <c r="B535" i="5"/>
  <c r="B2549" i="5"/>
  <c r="B2550" i="5" s="1"/>
  <c r="C2549" i="5" l="1"/>
  <c r="C2550" i="5"/>
  <c r="C535" i="5"/>
  <c r="B2551" i="5"/>
  <c r="B536" i="5"/>
  <c r="C2551" i="5" l="1"/>
  <c r="C536" i="5"/>
  <c r="B2552" i="5"/>
  <c r="B537" i="5"/>
  <c r="C2552" i="5" l="1"/>
  <c r="C537" i="5"/>
  <c r="B2553" i="5"/>
  <c r="B538" i="5"/>
  <c r="C2553" i="5" l="1"/>
  <c r="C538" i="5"/>
  <c r="B2554" i="5"/>
  <c r="B539" i="5"/>
  <c r="C2554" i="5" l="1"/>
  <c r="C539" i="5"/>
  <c r="B2555" i="5"/>
  <c r="B540" i="5"/>
  <c r="C2555" i="5" l="1"/>
  <c r="C540" i="5"/>
  <c r="B2556" i="5"/>
  <c r="B541" i="5"/>
  <c r="B2557" i="5"/>
  <c r="C2556" i="5" l="1"/>
  <c r="C2557" i="5"/>
  <c r="C541" i="5"/>
  <c r="B542" i="5"/>
  <c r="B2558" i="5"/>
  <c r="C2558" i="5" l="1"/>
  <c r="C542" i="5"/>
  <c r="B2559" i="5"/>
  <c r="B2560" i="5"/>
  <c r="B543" i="5"/>
  <c r="C2559" i="5" l="1"/>
  <c r="C2560" i="5"/>
  <c r="C543" i="5"/>
  <c r="B2561" i="5"/>
  <c r="B544" i="5"/>
  <c r="C2561" i="5" l="1"/>
  <c r="C544" i="5"/>
  <c r="B2562" i="5"/>
  <c r="B545" i="5"/>
  <c r="B2563" i="5"/>
  <c r="C2562" i="5" l="1"/>
  <c r="C2563" i="5"/>
  <c r="C545" i="5"/>
  <c r="B2564" i="5"/>
  <c r="B546" i="5"/>
  <c r="C2564" i="5" l="1"/>
  <c r="C546" i="5"/>
  <c r="B547" i="5"/>
  <c r="B2565" i="5"/>
  <c r="C2565" i="5" l="1"/>
  <c r="C547" i="5"/>
  <c r="B2566" i="5"/>
  <c r="B548" i="5"/>
  <c r="C2566" i="5" l="1"/>
  <c r="C548" i="5"/>
  <c r="B549" i="5"/>
  <c r="B2567" i="5"/>
  <c r="C2567" i="5" l="1"/>
  <c r="C549" i="5"/>
  <c r="B2568" i="5"/>
  <c r="B550" i="5"/>
  <c r="C2568" i="5" l="1"/>
  <c r="C550" i="5"/>
  <c r="B2569" i="5"/>
  <c r="B551" i="5"/>
  <c r="C2569" i="5" l="1"/>
  <c r="C551" i="5"/>
  <c r="B552" i="5"/>
  <c r="B2570" i="5"/>
  <c r="C2570" i="5" l="1"/>
  <c r="C552" i="5"/>
  <c r="B2571" i="5"/>
  <c r="B553" i="5"/>
  <c r="C2571" i="5" l="1"/>
  <c r="C553" i="5"/>
  <c r="B554" i="5"/>
  <c r="B2572" i="5"/>
  <c r="C2572" i="5" l="1"/>
  <c r="C554" i="5"/>
  <c r="B555" i="5"/>
  <c r="B2573" i="5"/>
  <c r="C2573" i="5" l="1"/>
  <c r="C555" i="5"/>
  <c r="B2574" i="5"/>
  <c r="B2575" i="5"/>
  <c r="B556" i="5"/>
  <c r="C2574" i="5" l="1"/>
  <c r="C2575" i="5"/>
  <c r="C556" i="5"/>
  <c r="B557" i="5"/>
  <c r="B2576" i="5"/>
  <c r="C2576" i="5" l="1"/>
  <c r="C557" i="5"/>
  <c r="B558" i="5"/>
  <c r="B2577" i="5"/>
  <c r="C2577" i="5" l="1"/>
  <c r="C558" i="5"/>
  <c r="B559" i="5"/>
  <c r="B2578" i="5"/>
  <c r="C2578" i="5" l="1"/>
  <c r="C559" i="5"/>
  <c r="B560" i="5"/>
  <c r="B2579" i="5"/>
  <c r="C2579" i="5" l="1"/>
  <c r="C560" i="5"/>
  <c r="B2580" i="5"/>
  <c r="B561" i="5"/>
  <c r="C2580" i="5" l="1"/>
  <c r="C561" i="5"/>
  <c r="B2581" i="5"/>
  <c r="B562" i="5"/>
  <c r="C2581" i="5" l="1"/>
  <c r="C562" i="5"/>
  <c r="B2582" i="5"/>
  <c r="B563" i="5"/>
  <c r="C2582" i="5" l="1"/>
  <c r="C563" i="5"/>
  <c r="B564" i="5"/>
  <c r="B2583" i="5"/>
  <c r="C2583" i="5" l="1"/>
  <c r="C564" i="5"/>
  <c r="B565" i="5"/>
  <c r="B2584" i="5"/>
  <c r="C2584" i="5" l="1"/>
  <c r="C565" i="5"/>
  <c r="B566" i="5"/>
  <c r="B2585" i="5"/>
  <c r="C2585" i="5" l="1"/>
  <c r="C566" i="5"/>
  <c r="B567" i="5"/>
  <c r="B2586" i="5"/>
  <c r="C2586" i="5" l="1"/>
  <c r="C567" i="5"/>
  <c r="B2587" i="5"/>
  <c r="B568" i="5"/>
  <c r="C2587" i="5" l="1"/>
  <c r="C568" i="5"/>
  <c r="B2588" i="5"/>
  <c r="B569" i="5"/>
  <c r="C2588" i="5" l="1"/>
  <c r="C569" i="5"/>
  <c r="B2589" i="5"/>
  <c r="B570" i="5"/>
  <c r="C2589" i="5" l="1"/>
  <c r="C570" i="5"/>
  <c r="B571" i="5"/>
  <c r="B2590" i="5"/>
  <c r="C2590" i="5" l="1"/>
  <c r="C571" i="5"/>
  <c r="B572" i="5"/>
  <c r="B2591" i="5"/>
  <c r="C2591" i="5" l="1"/>
  <c r="C572" i="5"/>
  <c r="B2592" i="5"/>
  <c r="B573" i="5"/>
  <c r="C2592" i="5" l="1"/>
  <c r="C573" i="5"/>
  <c r="B574" i="5"/>
  <c r="B2593" i="5"/>
  <c r="C2593" i="5" l="1"/>
  <c r="C574" i="5"/>
  <c r="B2594" i="5"/>
  <c r="B575" i="5"/>
  <c r="C2594" i="5" l="1"/>
  <c r="C575" i="5"/>
  <c r="B2595" i="5"/>
  <c r="B576" i="5"/>
  <c r="C2595" i="5" l="1"/>
  <c r="C576" i="5"/>
  <c r="B577" i="5"/>
  <c r="B2596" i="5"/>
  <c r="C2596" i="5" l="1"/>
  <c r="C577" i="5"/>
  <c r="B578" i="5"/>
  <c r="B2597" i="5"/>
  <c r="C2597" i="5" l="1"/>
  <c r="C578" i="5"/>
  <c r="B2598" i="5"/>
  <c r="B579" i="5"/>
  <c r="C2598" i="5" l="1"/>
  <c r="C579" i="5"/>
  <c r="B2599" i="5"/>
  <c r="B580" i="5"/>
  <c r="C2599" i="5" l="1"/>
  <c r="C580" i="5"/>
  <c r="B581" i="5"/>
  <c r="B2600" i="5"/>
  <c r="C2600" i="5" l="1"/>
  <c r="C581" i="5"/>
  <c r="B582" i="5"/>
  <c r="B2601" i="5"/>
  <c r="C2601" i="5" l="1"/>
  <c r="C582" i="5"/>
  <c r="B583" i="5"/>
  <c r="B2602" i="5"/>
  <c r="C2602" i="5" l="1"/>
  <c r="C583" i="5"/>
  <c r="B584" i="5"/>
  <c r="B2603" i="5"/>
  <c r="C2603" i="5" l="1"/>
  <c r="C584" i="5"/>
  <c r="B2604" i="5"/>
  <c r="B585" i="5"/>
  <c r="C2604" i="5" l="1"/>
  <c r="C585" i="5"/>
  <c r="B2605" i="5"/>
  <c r="B586" i="5"/>
  <c r="C2605" i="5" l="1"/>
  <c r="C586" i="5"/>
  <c r="B587" i="5"/>
  <c r="B2606" i="5"/>
  <c r="C2606" i="5" l="1"/>
  <c r="C587" i="5"/>
  <c r="B588" i="5"/>
  <c r="B2607" i="5"/>
  <c r="C2607" i="5" l="1"/>
  <c r="C588" i="5"/>
  <c r="B2608" i="5"/>
  <c r="B589" i="5"/>
  <c r="C2608" i="5" l="1"/>
  <c r="C589" i="5"/>
  <c r="B2609" i="5"/>
  <c r="B590" i="5"/>
  <c r="B2610" i="5"/>
  <c r="C2610" i="5" l="1"/>
  <c r="C2609" i="5"/>
  <c r="C590" i="5"/>
  <c r="B591" i="5"/>
  <c r="B2611" i="5"/>
  <c r="C2611" i="5" l="1"/>
  <c r="C591" i="5"/>
  <c r="B592" i="5"/>
  <c r="B2612" i="5"/>
  <c r="C2612" i="5" l="1"/>
  <c r="C592" i="5"/>
  <c r="B593" i="5"/>
  <c r="B2613" i="5"/>
  <c r="C2613" i="5" l="1"/>
  <c r="C593" i="5"/>
  <c r="B594" i="5"/>
  <c r="B2614" i="5"/>
  <c r="C2614" i="5" l="1"/>
  <c r="C594" i="5"/>
  <c r="B2615" i="5"/>
  <c r="B595" i="5"/>
  <c r="C2615" i="5" l="1"/>
  <c r="C595" i="5"/>
  <c r="B596" i="5"/>
  <c r="B2616" i="5"/>
  <c r="C2616" i="5" l="1"/>
  <c r="C596" i="5"/>
  <c r="B2617" i="5"/>
  <c r="B2618" i="5"/>
  <c r="B597" i="5"/>
  <c r="C2617" i="5" l="1"/>
  <c r="C2618" i="5"/>
  <c r="C597" i="5"/>
  <c r="B2619" i="5"/>
  <c r="B598" i="5"/>
  <c r="C2619" i="5" l="1"/>
  <c r="C598" i="5"/>
  <c r="B2620" i="5"/>
  <c r="B2621" i="5"/>
  <c r="B2622" i="5"/>
  <c r="B599" i="5"/>
  <c r="C2620" i="5" l="1"/>
  <c r="C2622" i="5"/>
  <c r="C2621" i="5"/>
  <c r="C599" i="5"/>
  <c r="B600" i="5"/>
  <c r="B2623" i="5"/>
  <c r="C2623" i="5" l="1"/>
  <c r="C600" i="5"/>
  <c r="B2624" i="5"/>
  <c r="B2625" i="5"/>
  <c r="B601" i="5"/>
  <c r="C2624" i="5" l="1"/>
  <c r="C2625" i="5"/>
  <c r="C601" i="5"/>
  <c r="B602" i="5"/>
  <c r="B2626" i="5"/>
  <c r="C2626" i="5" l="1"/>
  <c r="C602" i="5"/>
  <c r="B603" i="5"/>
  <c r="B2627" i="5"/>
  <c r="C2627" i="5" l="1"/>
  <c r="C603" i="5"/>
  <c r="B2628" i="5"/>
  <c r="B604" i="5"/>
  <c r="C2628" i="5" l="1"/>
  <c r="C604" i="5"/>
  <c r="B605" i="5"/>
  <c r="B2629" i="5"/>
  <c r="C2629" i="5" l="1"/>
  <c r="C605" i="5"/>
  <c r="B2630" i="5"/>
  <c r="B606" i="5"/>
  <c r="C2630" i="5" l="1"/>
  <c r="C606" i="5"/>
  <c r="B607" i="5"/>
  <c r="B2631" i="5"/>
  <c r="C2631" i="5" l="1"/>
  <c r="C607" i="5"/>
  <c r="B608" i="5"/>
  <c r="B2632" i="5"/>
  <c r="C2632" i="5" l="1"/>
  <c r="C608" i="5"/>
  <c r="B2633" i="5"/>
  <c r="B609" i="5"/>
  <c r="C2633" i="5" l="1"/>
  <c r="C609" i="5"/>
  <c r="B610" i="5"/>
  <c r="B2634" i="5"/>
  <c r="C2634" i="5" l="1"/>
  <c r="C610" i="5"/>
  <c r="B611" i="5"/>
  <c r="B2635" i="5"/>
  <c r="B2636" i="5"/>
  <c r="C2635" i="5" l="1"/>
  <c r="C2636" i="5"/>
  <c r="C611" i="5"/>
  <c r="B2637" i="5"/>
  <c r="B612" i="5"/>
  <c r="C2637" i="5" l="1"/>
  <c r="C612" i="5"/>
  <c r="B2638" i="5"/>
  <c r="B613" i="5"/>
  <c r="C2638" i="5" l="1"/>
  <c r="C613" i="5"/>
  <c r="B614" i="5"/>
  <c r="B2639" i="5"/>
  <c r="C2639" i="5" l="1"/>
  <c r="C614" i="5"/>
  <c r="B615" i="5"/>
  <c r="B2640" i="5"/>
  <c r="C2640" i="5" l="1"/>
  <c r="C615" i="5"/>
  <c r="B616" i="5"/>
  <c r="B2641" i="5"/>
  <c r="C2641" i="5" l="1"/>
  <c r="C616" i="5"/>
  <c r="B617" i="5"/>
  <c r="B2642" i="5"/>
  <c r="C2642" i="5" l="1"/>
  <c r="C617" i="5"/>
  <c r="B2643" i="5"/>
  <c r="B618" i="5"/>
  <c r="C2643" i="5" l="1"/>
  <c r="C618" i="5"/>
  <c r="B2644" i="5"/>
  <c r="B619" i="5"/>
  <c r="C2644" i="5" l="1"/>
  <c r="C619" i="5"/>
  <c r="B2645" i="5"/>
  <c r="B620" i="5"/>
  <c r="C2645" i="5" l="1"/>
  <c r="C620" i="5"/>
  <c r="B2646" i="5"/>
  <c r="B621" i="5"/>
  <c r="C2646" i="5" l="1"/>
  <c r="C621" i="5"/>
  <c r="B622" i="5"/>
  <c r="B2647" i="5"/>
  <c r="C2647" i="5" l="1"/>
  <c r="C622" i="5"/>
  <c r="B2648" i="5"/>
  <c r="B623" i="5"/>
  <c r="C2648" i="5" l="1"/>
  <c r="C623" i="5"/>
  <c r="B2649" i="5"/>
  <c r="B624" i="5"/>
  <c r="C2649" i="5" l="1"/>
  <c r="C624" i="5"/>
  <c r="B625" i="5"/>
  <c r="B2650" i="5"/>
  <c r="C2650" i="5" l="1"/>
  <c r="C625" i="5"/>
  <c r="B2651" i="5"/>
  <c r="B626" i="5"/>
  <c r="C2651" i="5" l="1"/>
  <c r="C626" i="5"/>
  <c r="B2652" i="5"/>
  <c r="B627" i="5"/>
  <c r="C2652" i="5" l="1"/>
  <c r="C627" i="5"/>
  <c r="B628" i="5"/>
  <c r="B2653" i="5"/>
  <c r="C2653" i="5" l="1"/>
  <c r="C628" i="5"/>
  <c r="B629" i="5"/>
  <c r="B2654" i="5"/>
  <c r="C2654" i="5" l="1"/>
  <c r="C629" i="5"/>
  <c r="B630" i="5"/>
  <c r="B2655" i="5"/>
  <c r="C2655" i="5" l="1"/>
  <c r="C630" i="5"/>
  <c r="B631" i="5"/>
  <c r="B2656" i="5"/>
  <c r="C2656" i="5" l="1"/>
  <c r="C631" i="5"/>
  <c r="B632" i="5"/>
  <c r="B2657" i="5"/>
  <c r="C2657" i="5" l="1"/>
  <c r="C632" i="5"/>
  <c r="B633" i="5"/>
  <c r="B2658" i="5"/>
  <c r="C2658" i="5" l="1"/>
  <c r="C633" i="5"/>
  <c r="B634" i="5"/>
  <c r="B2659" i="5"/>
  <c r="C2659" i="5" l="1"/>
  <c r="C634" i="5"/>
  <c r="B2660" i="5"/>
  <c r="B2661" i="5"/>
  <c r="B635" i="5"/>
  <c r="C2660" i="5" l="1"/>
  <c r="C2661" i="5"/>
  <c r="C635" i="5"/>
  <c r="B2662" i="5"/>
  <c r="B636" i="5"/>
  <c r="C2662" i="5" l="1"/>
  <c r="C636" i="5"/>
  <c r="B2663" i="5"/>
  <c r="B637" i="5"/>
  <c r="B2664" i="5"/>
  <c r="B2665" i="5" s="1"/>
  <c r="C2663" i="5" l="1"/>
  <c r="C2665" i="5"/>
  <c r="C2664" i="5"/>
  <c r="C637" i="5"/>
  <c r="B638" i="5"/>
  <c r="B2666" i="5"/>
  <c r="C2666" i="5" l="1"/>
  <c r="C638" i="5"/>
  <c r="B2667" i="5"/>
  <c r="B639" i="5"/>
  <c r="C2667" i="5" l="1"/>
  <c r="C639" i="5"/>
  <c r="B640" i="5"/>
  <c r="B2668" i="5"/>
  <c r="B2669" i="5" s="1"/>
  <c r="C2668" i="5" l="1"/>
  <c r="C2669" i="5"/>
  <c r="C640" i="5"/>
  <c r="B2670" i="5"/>
  <c r="B641" i="5"/>
  <c r="C2670" i="5" l="1"/>
  <c r="C641" i="5"/>
  <c r="B2671" i="5"/>
  <c r="B642" i="5"/>
  <c r="B2672" i="5"/>
  <c r="B2673" i="5" s="1"/>
  <c r="B2674" i="5"/>
  <c r="C2673" i="5" l="1"/>
  <c r="C2672" i="5"/>
  <c r="C2671" i="5"/>
  <c r="C2674" i="5"/>
  <c r="C642" i="5"/>
  <c r="B643" i="5"/>
  <c r="B2675" i="5"/>
  <c r="C2675" i="5" l="1"/>
  <c r="C643" i="5"/>
  <c r="B644" i="5"/>
  <c r="B2676" i="5"/>
  <c r="C2676" i="5" l="1"/>
  <c r="C644" i="5"/>
  <c r="B645" i="5"/>
  <c r="B2677" i="5"/>
  <c r="C2677" i="5" l="1"/>
  <c r="C645" i="5"/>
  <c r="B646" i="5"/>
  <c r="B2678" i="5"/>
  <c r="C2678" i="5" l="1"/>
  <c r="C646" i="5"/>
  <c r="B2679" i="5"/>
  <c r="B647" i="5"/>
  <c r="C2679" i="5" l="1"/>
  <c r="C647" i="5"/>
  <c r="B648" i="5"/>
  <c r="B2680" i="5"/>
  <c r="C2680" i="5" l="1"/>
  <c r="C648" i="5"/>
  <c r="B649" i="5"/>
  <c r="B2681" i="5"/>
  <c r="B2682" i="5"/>
  <c r="C2681" i="5" l="1"/>
  <c r="C2682" i="5"/>
  <c r="C649" i="5"/>
  <c r="B2683" i="5"/>
  <c r="B2684" i="5" s="1"/>
  <c r="B650" i="5"/>
  <c r="C2684" i="5" l="1"/>
  <c r="C2683" i="5"/>
  <c r="C650" i="5"/>
  <c r="B2685" i="5"/>
  <c r="B651" i="5"/>
  <c r="C2685" i="5" l="1"/>
  <c r="C651" i="5"/>
  <c r="B2686" i="5"/>
  <c r="B652" i="5"/>
  <c r="B2687" i="5"/>
  <c r="B2688" i="5"/>
  <c r="C2687" i="5" l="1"/>
  <c r="C2686" i="5"/>
  <c r="C2688" i="5"/>
  <c r="C652" i="5"/>
  <c r="B653" i="5"/>
  <c r="B2689" i="5"/>
  <c r="C2689" i="5" l="1"/>
  <c r="C653" i="5"/>
  <c r="B2690" i="5"/>
  <c r="B654" i="5"/>
  <c r="C2690" i="5" l="1"/>
  <c r="C654" i="5"/>
  <c r="B2691" i="5"/>
  <c r="B655" i="5"/>
  <c r="C2691" i="5" l="1"/>
  <c r="C655" i="5"/>
  <c r="B2692" i="5"/>
  <c r="B656" i="5"/>
  <c r="C2692" i="5" l="1"/>
  <c r="C656" i="5"/>
  <c r="B2693" i="5"/>
  <c r="B657" i="5"/>
  <c r="C2693" i="5" l="1"/>
  <c r="C657" i="5"/>
  <c r="B2694" i="5"/>
  <c r="B658" i="5"/>
  <c r="C2694" i="5" l="1"/>
  <c r="C658" i="5"/>
  <c r="B2695" i="5"/>
  <c r="B659" i="5"/>
  <c r="C2695" i="5" l="1"/>
  <c r="C659" i="5"/>
  <c r="B2696" i="5"/>
  <c r="B660" i="5"/>
  <c r="C2696" i="5" l="1"/>
  <c r="C660" i="5"/>
  <c r="B661" i="5"/>
  <c r="B2697" i="5"/>
  <c r="C2697" i="5" l="1"/>
  <c r="C661" i="5"/>
  <c r="B2698" i="5"/>
  <c r="B662" i="5"/>
  <c r="C2698" i="5" l="1"/>
  <c r="C662" i="5"/>
  <c r="B2699" i="5"/>
  <c r="B663" i="5"/>
  <c r="C2699" i="5" l="1"/>
  <c r="C663" i="5"/>
  <c r="B2700" i="5"/>
  <c r="B2701" i="5"/>
  <c r="B664" i="5"/>
  <c r="C2700" i="5" l="1"/>
  <c r="C2701" i="5"/>
  <c r="C664" i="5"/>
  <c r="B665" i="5"/>
  <c r="B2702" i="5"/>
  <c r="C2702" i="5" l="1"/>
  <c r="C665" i="5"/>
  <c r="B666" i="5"/>
  <c r="B2703" i="5"/>
  <c r="C2703" i="5" l="1"/>
  <c r="C666" i="5"/>
  <c r="B667" i="5"/>
  <c r="B2704" i="5"/>
  <c r="C2704" i="5" l="1"/>
  <c r="C667" i="5"/>
  <c r="B668" i="5"/>
  <c r="B2705" i="5"/>
  <c r="C2705" i="5" l="1"/>
  <c r="C668" i="5"/>
  <c r="B2706" i="5"/>
  <c r="B669" i="5"/>
  <c r="C2706" i="5" l="1"/>
  <c r="C669" i="5"/>
  <c r="B2707" i="5"/>
  <c r="B670" i="5"/>
  <c r="C2707" i="5" l="1"/>
  <c r="C670" i="5"/>
  <c r="B671" i="5"/>
  <c r="B2708" i="5"/>
  <c r="C2708" i="5" l="1"/>
  <c r="C671" i="5"/>
  <c r="B672" i="5"/>
  <c r="B2709" i="5"/>
  <c r="C2709" i="5" l="1"/>
  <c r="C672" i="5"/>
  <c r="B2710" i="5"/>
  <c r="B673" i="5"/>
  <c r="C2710" i="5" l="1"/>
  <c r="C673" i="5"/>
  <c r="B674" i="5"/>
  <c r="B2711" i="5"/>
  <c r="C2711" i="5" l="1"/>
  <c r="C674" i="5"/>
  <c r="B2712" i="5"/>
  <c r="B675" i="5"/>
  <c r="C2712" i="5" l="1"/>
  <c r="C675" i="5"/>
  <c r="B2713" i="5"/>
  <c r="B676" i="5"/>
  <c r="C2713" i="5" l="1"/>
  <c r="C676" i="5"/>
  <c r="B677" i="5"/>
  <c r="B2714" i="5"/>
  <c r="C2714" i="5" l="1"/>
  <c r="C677" i="5"/>
  <c r="B2715" i="5"/>
  <c r="B678" i="5"/>
  <c r="C2715" i="5" l="1"/>
  <c r="C678" i="5"/>
  <c r="B2716" i="5"/>
  <c r="B679" i="5"/>
  <c r="C2716" i="5" l="1"/>
  <c r="C679" i="5"/>
  <c r="B2717" i="5"/>
  <c r="B680" i="5"/>
  <c r="C2717" i="5" l="1"/>
  <c r="C680" i="5"/>
  <c r="B681" i="5"/>
  <c r="B2718" i="5"/>
  <c r="C2718" i="5" l="1"/>
  <c r="C681" i="5"/>
  <c r="B2719" i="5"/>
  <c r="B682" i="5"/>
  <c r="C2719" i="5" l="1"/>
  <c r="C682" i="5"/>
  <c r="B2720" i="5"/>
  <c r="B683" i="5"/>
  <c r="C2720" i="5" l="1"/>
  <c r="C683" i="5"/>
  <c r="B684" i="5"/>
  <c r="B2721" i="5"/>
  <c r="C2721" i="5" l="1"/>
  <c r="C684" i="5"/>
  <c r="B685" i="5"/>
  <c r="B2722" i="5"/>
  <c r="C2722" i="5" l="1"/>
  <c r="C685" i="5"/>
  <c r="B2723" i="5"/>
  <c r="B2724" i="5" s="1"/>
  <c r="B686" i="5"/>
  <c r="C2724" i="5" l="1"/>
  <c r="C2723" i="5"/>
  <c r="C686" i="5"/>
  <c r="B687" i="5"/>
  <c r="B2725" i="5"/>
  <c r="C2725" i="5" l="1"/>
  <c r="C687" i="5"/>
  <c r="B688" i="5"/>
  <c r="B2726" i="5"/>
  <c r="C2726" i="5" l="1"/>
  <c r="C688" i="5"/>
  <c r="B689" i="5"/>
  <c r="B2727" i="5"/>
  <c r="C2727" i="5" l="1"/>
  <c r="C689" i="5"/>
  <c r="B690" i="5"/>
  <c r="B2728" i="5"/>
  <c r="C2728" i="5" l="1"/>
  <c r="C690" i="5"/>
  <c r="B2729" i="5"/>
  <c r="B691" i="5"/>
  <c r="C2729" i="5" l="1"/>
  <c r="C691" i="5"/>
  <c r="B692" i="5"/>
  <c r="B2730" i="5"/>
  <c r="C2730" i="5" l="1"/>
  <c r="C692" i="5"/>
  <c r="B693" i="5"/>
  <c r="B2731" i="5"/>
  <c r="C2731" i="5" l="1"/>
  <c r="C693" i="5"/>
  <c r="B2732" i="5"/>
  <c r="B694" i="5"/>
  <c r="C2732" i="5" l="1"/>
  <c r="C694" i="5"/>
  <c r="B2733" i="5"/>
  <c r="B695" i="5"/>
  <c r="C2733" i="5" l="1"/>
  <c r="C695" i="5"/>
  <c r="B696" i="5"/>
  <c r="B2734" i="5"/>
  <c r="C2734" i="5" l="1"/>
  <c r="C696" i="5"/>
  <c r="B697" i="5"/>
  <c r="B2735" i="5"/>
  <c r="B2736" i="5" s="1"/>
  <c r="B2737" i="5"/>
  <c r="C2737" i="5" l="1"/>
  <c r="C2736" i="5"/>
  <c r="C2735" i="5"/>
  <c r="C697" i="5"/>
  <c r="B698" i="5"/>
  <c r="B2738" i="5"/>
  <c r="C2738" i="5" l="1"/>
  <c r="C698" i="5"/>
  <c r="B2739" i="5"/>
  <c r="B699" i="5"/>
  <c r="C2739" i="5" l="1"/>
  <c r="C699" i="5"/>
  <c r="B700" i="5"/>
  <c r="B2740" i="5"/>
  <c r="B2741" i="5" s="1"/>
  <c r="B2742" i="5" s="1"/>
  <c r="C2741" i="5" l="1"/>
  <c r="C2740" i="5"/>
  <c r="C2742" i="5"/>
  <c r="C700" i="5"/>
  <c r="B701" i="5"/>
  <c r="B2743" i="5"/>
  <c r="C2743" i="5" l="1"/>
  <c r="C701" i="5"/>
  <c r="B2744" i="5"/>
  <c r="B702" i="5"/>
  <c r="B2745" i="5"/>
  <c r="B2746" i="5"/>
  <c r="C2745" i="5" l="1"/>
  <c r="C2744" i="5"/>
  <c r="C2746" i="5"/>
  <c r="C702" i="5"/>
  <c r="B2747" i="5"/>
  <c r="B703" i="5"/>
  <c r="C2747" i="5" l="1"/>
  <c r="C703" i="5"/>
  <c r="B704" i="5"/>
  <c r="B2748" i="5"/>
  <c r="C2748" i="5" l="1"/>
  <c r="C704" i="5"/>
  <c r="B705" i="5"/>
  <c r="B2749" i="5"/>
  <c r="C2749" i="5" l="1"/>
  <c r="C705" i="5"/>
  <c r="B706" i="5"/>
  <c r="B2750" i="5"/>
  <c r="C2750" i="5" l="1"/>
  <c r="C706" i="5"/>
  <c r="B707" i="5"/>
  <c r="B2751" i="5"/>
  <c r="C2751" i="5" l="1"/>
  <c r="C707" i="5"/>
  <c r="B708" i="5"/>
  <c r="B2752" i="5"/>
  <c r="C2752" i="5" l="1"/>
  <c r="C708" i="5"/>
  <c r="B2753" i="5"/>
  <c r="B709" i="5"/>
  <c r="C2753" i="5" l="1"/>
  <c r="C709" i="5"/>
  <c r="B2754" i="5"/>
  <c r="B710" i="5"/>
  <c r="C2754" i="5" l="1"/>
  <c r="C710" i="5"/>
  <c r="B711" i="5"/>
  <c r="B2755" i="5"/>
  <c r="C2755" i="5" l="1"/>
  <c r="C711" i="5"/>
  <c r="B712" i="5"/>
  <c r="B2756" i="5"/>
  <c r="C2756" i="5" l="1"/>
  <c r="C712" i="5"/>
  <c r="B2757" i="5"/>
  <c r="B713" i="5"/>
  <c r="C2757" i="5" l="1"/>
  <c r="C713" i="5"/>
  <c r="B2758" i="5"/>
  <c r="B714" i="5"/>
  <c r="C2758" i="5" l="1"/>
  <c r="C714" i="5"/>
  <c r="B2759" i="5"/>
  <c r="B715" i="5"/>
  <c r="C2759" i="5" l="1"/>
  <c r="C715" i="5"/>
  <c r="B2760" i="5"/>
  <c r="B716" i="5"/>
  <c r="C2760" i="5" l="1"/>
  <c r="C716" i="5"/>
  <c r="B717" i="5"/>
  <c r="B2761" i="5"/>
  <c r="C2761" i="5" l="1"/>
  <c r="C717" i="5"/>
  <c r="B718" i="5"/>
  <c r="B2762" i="5"/>
  <c r="C2762" i="5" l="1"/>
  <c r="C718" i="5"/>
  <c r="B719" i="5"/>
  <c r="B2763" i="5"/>
  <c r="C2763" i="5" l="1"/>
  <c r="C719" i="5"/>
  <c r="B2764" i="5"/>
  <c r="B720" i="5"/>
  <c r="C2764" i="5" l="1"/>
  <c r="C720" i="5"/>
  <c r="B2765" i="5"/>
  <c r="B721" i="5"/>
  <c r="C2765" i="5" l="1"/>
  <c r="C721" i="5"/>
  <c r="B2766" i="5"/>
  <c r="B722" i="5"/>
  <c r="C2766" i="5" l="1"/>
  <c r="C722" i="5"/>
  <c r="B2767" i="5"/>
  <c r="B723" i="5"/>
  <c r="C2767" i="5" l="1"/>
  <c r="C723" i="5"/>
  <c r="B2768" i="5"/>
  <c r="B724" i="5"/>
  <c r="C2768" i="5" l="1"/>
  <c r="C724" i="5"/>
  <c r="B2769" i="5"/>
  <c r="B725" i="5"/>
  <c r="C2769" i="5" l="1"/>
  <c r="C725" i="5"/>
  <c r="B2770" i="5"/>
  <c r="B726" i="5"/>
  <c r="C2770" i="5" l="1"/>
  <c r="C726" i="5"/>
  <c r="B727" i="5"/>
  <c r="B2771" i="5"/>
  <c r="C2771" i="5" l="1"/>
  <c r="C727" i="5"/>
  <c r="B728" i="5"/>
  <c r="B2772" i="5"/>
  <c r="C2772" i="5" l="1"/>
  <c r="C728" i="5"/>
  <c r="B729" i="5"/>
  <c r="B2773" i="5"/>
  <c r="C2773" i="5" l="1"/>
  <c r="C729" i="5"/>
  <c r="B2774" i="5"/>
  <c r="B730" i="5"/>
  <c r="C2774" i="5" l="1"/>
  <c r="C730" i="5"/>
  <c r="B2775" i="5"/>
  <c r="B731" i="5"/>
  <c r="C2775" i="5" l="1"/>
  <c r="C731" i="5"/>
  <c r="B2776" i="5"/>
  <c r="B732" i="5"/>
  <c r="C2776" i="5" l="1"/>
  <c r="C732" i="5"/>
  <c r="B2777" i="5"/>
  <c r="B733" i="5"/>
  <c r="C2777" i="5" l="1"/>
  <c r="C733" i="5"/>
  <c r="B734" i="5"/>
  <c r="B2778" i="5"/>
  <c r="C2778" i="5" l="1"/>
  <c r="C734" i="5"/>
  <c r="B2779" i="5"/>
  <c r="B735" i="5"/>
  <c r="C2779" i="5" l="1"/>
  <c r="C735" i="5"/>
  <c r="B2780" i="5"/>
  <c r="B736" i="5"/>
  <c r="C2780" i="5" l="1"/>
  <c r="C736" i="5"/>
  <c r="B2781" i="5"/>
  <c r="B737" i="5"/>
  <c r="C2781" i="5" l="1"/>
  <c r="C737" i="5"/>
  <c r="B738" i="5"/>
  <c r="B2782" i="5"/>
  <c r="C2782" i="5" l="1"/>
  <c r="C738" i="5"/>
  <c r="B739" i="5"/>
  <c r="B2783" i="5"/>
  <c r="B2784" i="5" s="1"/>
  <c r="C2783" i="5" l="1"/>
  <c r="C2784" i="5"/>
  <c r="C739" i="5"/>
  <c r="B2785" i="5"/>
  <c r="B740" i="5"/>
  <c r="C2785" i="5" l="1"/>
  <c r="C740" i="5"/>
  <c r="B2786" i="5"/>
  <c r="B741" i="5"/>
  <c r="C2786" i="5" l="1"/>
  <c r="C741" i="5"/>
  <c r="B742" i="5"/>
  <c r="B2787" i="5"/>
  <c r="C2787" i="5" l="1"/>
  <c r="C742" i="5"/>
  <c r="B2788" i="5"/>
  <c r="B743" i="5"/>
  <c r="C2788" i="5" l="1"/>
  <c r="C743" i="5"/>
  <c r="B2789" i="5"/>
  <c r="B744" i="5"/>
  <c r="C2789" i="5" l="1"/>
  <c r="C744" i="5"/>
  <c r="B2790" i="5"/>
  <c r="B2791" i="5"/>
  <c r="B745" i="5"/>
  <c r="C2791" i="5" l="1"/>
  <c r="C2790" i="5"/>
  <c r="C745" i="5"/>
  <c r="B746" i="5"/>
  <c r="B2792" i="5"/>
  <c r="C2792" i="5" l="1"/>
  <c r="C746" i="5"/>
  <c r="B747" i="5"/>
  <c r="B2793" i="5"/>
  <c r="C2793" i="5" l="1"/>
  <c r="C747" i="5"/>
  <c r="B2794" i="5"/>
  <c r="B2795" i="5"/>
  <c r="B748" i="5"/>
  <c r="B2796" i="5"/>
  <c r="C2794" i="5" l="1"/>
  <c r="C2796" i="5"/>
  <c r="C2795" i="5"/>
  <c r="C748" i="5"/>
  <c r="B2797" i="5"/>
  <c r="B749" i="5"/>
  <c r="C2797" i="5" l="1"/>
  <c r="C749" i="5"/>
  <c r="B2798" i="5"/>
  <c r="B750" i="5"/>
  <c r="B2799" i="5"/>
  <c r="C2799" i="5" l="1"/>
  <c r="C2798" i="5"/>
  <c r="C750" i="5"/>
  <c r="B751" i="5"/>
  <c r="B2800" i="5"/>
  <c r="C2800" i="5" l="1"/>
  <c r="C751" i="5"/>
  <c r="B752" i="5"/>
  <c r="B2801" i="5"/>
  <c r="C2801" i="5" l="1"/>
  <c r="C752" i="5"/>
  <c r="B2802" i="5"/>
  <c r="B2803" i="5"/>
  <c r="B753" i="5"/>
  <c r="C2803" i="5" l="1"/>
  <c r="C2802" i="5"/>
  <c r="C753" i="5"/>
  <c r="B2804" i="5"/>
  <c r="B754" i="5"/>
  <c r="C2804" i="5" l="1"/>
  <c r="C754" i="5"/>
  <c r="B755" i="5"/>
  <c r="B2805" i="5"/>
  <c r="C2805" i="5" l="1"/>
  <c r="C755" i="5"/>
  <c r="B756" i="5"/>
  <c r="B2806" i="5"/>
  <c r="C2806" i="5" l="1"/>
  <c r="C756" i="5"/>
  <c r="B757" i="5"/>
  <c r="B2807" i="5"/>
  <c r="B2808" i="5" s="1"/>
  <c r="C2808" i="5" l="1"/>
  <c r="C2807" i="5"/>
  <c r="C757" i="5"/>
  <c r="B2809" i="5"/>
  <c r="B758" i="5"/>
  <c r="C2809" i="5" l="1"/>
  <c r="C758" i="5"/>
  <c r="B2810" i="5"/>
  <c r="B759" i="5"/>
  <c r="C2810" i="5" l="1"/>
  <c r="C759" i="5"/>
  <c r="B760" i="5"/>
  <c r="B2811" i="5"/>
  <c r="C2811" i="5" l="1"/>
  <c r="C760" i="5"/>
  <c r="B2812" i="5"/>
  <c r="B761" i="5"/>
  <c r="C2812" i="5" l="1"/>
  <c r="C761" i="5"/>
  <c r="B2813" i="5"/>
  <c r="B762" i="5"/>
  <c r="C2813" i="5" l="1"/>
  <c r="C762" i="5"/>
  <c r="B763" i="5"/>
  <c r="B2814" i="5"/>
  <c r="C2814" i="5" l="1"/>
  <c r="C763" i="5"/>
  <c r="B2815" i="5"/>
  <c r="B764" i="5"/>
  <c r="C2815" i="5" l="1"/>
  <c r="C764" i="5"/>
  <c r="B2816" i="5"/>
  <c r="B765" i="5"/>
  <c r="C2816" i="5" l="1"/>
  <c r="C765" i="5"/>
  <c r="B2817" i="5"/>
  <c r="B766" i="5"/>
  <c r="C2817" i="5" l="1"/>
  <c r="C766" i="5"/>
  <c r="B2818" i="5"/>
  <c r="B767" i="5"/>
  <c r="C2818" i="5" l="1"/>
  <c r="C767" i="5"/>
  <c r="B2819" i="5"/>
  <c r="B768" i="5"/>
  <c r="C2819" i="5" l="1"/>
  <c r="C768" i="5"/>
  <c r="B2820" i="5"/>
  <c r="B769" i="5"/>
  <c r="C2820" i="5" l="1"/>
  <c r="C769" i="5"/>
  <c r="B2821" i="5"/>
  <c r="B770" i="5"/>
  <c r="C2821" i="5" l="1"/>
  <c r="C770" i="5"/>
  <c r="B2822" i="5"/>
  <c r="B771" i="5"/>
  <c r="C2822" i="5" l="1"/>
  <c r="C771" i="5"/>
  <c r="B2823" i="5"/>
  <c r="B772" i="5"/>
  <c r="C2823" i="5" l="1"/>
  <c r="C772" i="5"/>
  <c r="B773" i="5"/>
  <c r="B2824" i="5"/>
  <c r="C2824" i="5" l="1"/>
  <c r="C773" i="5"/>
  <c r="B2825" i="5"/>
  <c r="B774" i="5"/>
  <c r="C2825" i="5" l="1"/>
  <c r="C774" i="5"/>
  <c r="B775" i="5"/>
  <c r="B2826" i="5"/>
  <c r="C2826" i="5" l="1"/>
  <c r="C775" i="5"/>
  <c r="B2827" i="5"/>
  <c r="B776" i="5"/>
  <c r="C2827" i="5" l="1"/>
  <c r="C776" i="5"/>
  <c r="B777" i="5"/>
  <c r="B2828" i="5"/>
  <c r="C2828" i="5" l="1"/>
  <c r="C777" i="5"/>
  <c r="B2829" i="5"/>
  <c r="B778" i="5"/>
  <c r="C2829" i="5" l="1"/>
  <c r="C778" i="5"/>
  <c r="B2830" i="5"/>
  <c r="B779" i="5"/>
  <c r="C2830" i="5" l="1"/>
  <c r="C779" i="5"/>
  <c r="B2831" i="5"/>
  <c r="B780" i="5"/>
  <c r="C2831" i="5" l="1"/>
  <c r="C780" i="5"/>
  <c r="B2832" i="5"/>
  <c r="B781" i="5"/>
  <c r="C2832" i="5" l="1"/>
  <c r="C781" i="5"/>
  <c r="B782" i="5"/>
  <c r="B2833" i="5"/>
  <c r="C2833" i="5" l="1"/>
  <c r="C782" i="5"/>
  <c r="B783" i="5"/>
  <c r="B2834" i="5"/>
  <c r="C2834" i="5" l="1"/>
  <c r="C783" i="5"/>
  <c r="B784" i="5"/>
  <c r="B2835" i="5"/>
  <c r="C2835" i="5" l="1"/>
  <c r="C784" i="5"/>
  <c r="B2836" i="5"/>
  <c r="B785" i="5"/>
  <c r="C2836" i="5" l="1"/>
  <c r="C785" i="5"/>
  <c r="B2837" i="5"/>
  <c r="B786" i="5"/>
  <c r="B2838" i="5"/>
  <c r="C2838" i="5" l="1"/>
  <c r="C2837" i="5"/>
  <c r="C786" i="5"/>
  <c r="B2839" i="5"/>
  <c r="B787" i="5"/>
  <c r="C2839" i="5" l="1"/>
  <c r="C787" i="5"/>
  <c r="B788" i="5"/>
  <c r="C788" i="5" l="1"/>
  <c r="B789" i="5"/>
  <c r="C789" i="5" l="1"/>
  <c r="B790" i="5"/>
  <c r="C790" i="5" l="1"/>
  <c r="B791" i="5"/>
  <c r="C791" i="5" l="1"/>
  <c r="B792" i="5"/>
  <c r="C792" i="5" l="1"/>
  <c r="B793" i="5"/>
  <c r="C793" i="5" l="1"/>
  <c r="B794" i="5"/>
  <c r="C794" i="5" l="1"/>
  <c r="B795" i="5"/>
  <c r="C795" i="5" l="1"/>
  <c r="B796" i="5"/>
  <c r="C796" i="5" l="1"/>
  <c r="B797" i="5"/>
  <c r="C797" i="5" l="1"/>
  <c r="B798" i="5"/>
  <c r="C798" i="5" l="1"/>
  <c r="B799" i="5"/>
  <c r="C799" i="5" l="1"/>
  <c r="B800" i="5"/>
  <c r="C800" i="5" l="1"/>
  <c r="B801" i="5"/>
  <c r="C801" i="5" l="1"/>
  <c r="B802" i="5"/>
  <c r="C802" i="5" l="1"/>
  <c r="B803" i="5"/>
  <c r="C803" i="5" l="1"/>
  <c r="B804" i="5"/>
  <c r="C804" i="5" l="1"/>
  <c r="B805" i="5"/>
  <c r="C805" i="5" l="1"/>
  <c r="B806" i="5"/>
  <c r="C806" i="5" l="1"/>
  <c r="B807" i="5"/>
  <c r="C807" i="5" l="1"/>
  <c r="B808" i="5"/>
  <c r="C808" i="5" l="1"/>
  <c r="B809" i="5"/>
  <c r="C809" i="5" l="1"/>
  <c r="B810" i="5"/>
  <c r="C810" i="5" l="1"/>
  <c r="B811" i="5"/>
  <c r="C811" i="5" l="1"/>
  <c r="B812" i="5"/>
  <c r="C812" i="5" l="1"/>
  <c r="B813" i="5"/>
  <c r="C813" i="5" l="1"/>
  <c r="B814" i="5"/>
  <c r="C814" i="5" l="1"/>
  <c r="B815" i="5"/>
  <c r="C815" i="5" l="1"/>
  <c r="B816" i="5"/>
  <c r="C816" i="5" l="1"/>
  <c r="B817" i="5"/>
  <c r="C817" i="5" l="1"/>
  <c r="B818" i="5"/>
  <c r="C818" i="5" l="1"/>
  <c r="B819" i="5"/>
  <c r="C819" i="5" l="1"/>
  <c r="B820" i="5"/>
  <c r="C820" i="5" l="1"/>
  <c r="B821" i="5"/>
  <c r="C821" i="5" l="1"/>
  <c r="B822" i="5"/>
  <c r="C822" i="5" l="1"/>
  <c r="B823" i="5"/>
  <c r="C823" i="5" l="1"/>
  <c r="B824" i="5"/>
  <c r="C824" i="5" l="1"/>
  <c r="B825" i="5"/>
  <c r="C825" i="5" l="1"/>
  <c r="B826" i="5"/>
  <c r="C826" i="5" l="1"/>
  <c r="B827" i="5"/>
  <c r="C827" i="5" l="1"/>
  <c r="B828" i="5"/>
  <c r="C828" i="5" l="1"/>
  <c r="B829" i="5"/>
  <c r="C829" i="5" l="1"/>
  <c r="B830" i="5"/>
  <c r="C830" i="5" l="1"/>
  <c r="B831" i="5"/>
  <c r="C831" i="5" l="1"/>
  <c r="B832" i="5"/>
  <c r="C832" i="5" l="1"/>
  <c r="B833" i="5"/>
  <c r="C833" i="5" l="1"/>
  <c r="B834" i="5"/>
  <c r="C834" i="5" l="1"/>
  <c r="B835" i="5"/>
  <c r="C835" i="5" l="1"/>
  <c r="B836" i="5"/>
  <c r="C836" i="5" l="1"/>
  <c r="B837" i="5"/>
  <c r="C837" i="5" l="1"/>
  <c r="B838" i="5"/>
  <c r="C838" i="5" l="1"/>
  <c r="B839" i="5"/>
  <c r="C839" i="5" l="1"/>
  <c r="B840" i="5"/>
  <c r="C840" i="5" l="1"/>
  <c r="B841" i="5"/>
  <c r="C841" i="5" l="1"/>
  <c r="B842" i="5"/>
  <c r="C842" i="5" l="1"/>
  <c r="B843" i="5"/>
  <c r="C843" i="5" l="1"/>
  <c r="B844" i="5"/>
  <c r="C844" i="5" l="1"/>
  <c r="B845" i="5"/>
  <c r="C845" i="5" l="1"/>
  <c r="B846" i="5"/>
  <c r="C846" i="5" l="1"/>
  <c r="B847" i="5"/>
  <c r="C847" i="5" l="1"/>
  <c r="B848" i="5"/>
  <c r="C848" i="5" l="1"/>
  <c r="B849" i="5"/>
  <c r="C849" i="5" l="1"/>
  <c r="B850" i="5"/>
  <c r="C850" i="5" l="1"/>
  <c r="B851" i="5"/>
  <c r="C851" i="5" l="1"/>
  <c r="B852" i="5"/>
  <c r="C852" i="5" l="1"/>
  <c r="B853" i="5"/>
  <c r="C853" i="5" l="1"/>
  <c r="B854" i="5"/>
  <c r="C854" i="5" l="1"/>
  <c r="B855" i="5"/>
  <c r="C855" i="5" l="1"/>
  <c r="B856" i="5"/>
  <c r="C856" i="5" l="1"/>
  <c r="B857" i="5"/>
  <c r="C857" i="5" l="1"/>
  <c r="B858" i="5"/>
  <c r="C858" i="5" l="1"/>
  <c r="B859" i="5"/>
  <c r="C859" i="5" l="1"/>
  <c r="B860" i="5"/>
  <c r="C860" i="5" l="1"/>
  <c r="B861" i="5"/>
  <c r="C861" i="5" l="1"/>
  <c r="B862" i="5"/>
  <c r="C862" i="5" l="1"/>
  <c r="B863" i="5"/>
  <c r="C863" i="5" l="1"/>
  <c r="B864" i="5"/>
  <c r="C864" i="5" l="1"/>
  <c r="B865" i="5"/>
  <c r="C865" i="5" l="1"/>
  <c r="B866" i="5"/>
  <c r="C866" i="5" l="1"/>
  <c r="B867" i="5"/>
  <c r="C867" i="5" l="1"/>
  <c r="B868" i="5"/>
  <c r="C868" i="5" l="1"/>
  <c r="B869" i="5"/>
  <c r="C869" i="5" l="1"/>
  <c r="B870" i="5"/>
  <c r="C870" i="5" l="1"/>
  <c r="B871" i="5"/>
  <c r="C871" i="5" l="1"/>
  <c r="B872" i="5"/>
  <c r="C872" i="5" l="1"/>
  <c r="B873" i="5"/>
  <c r="C873" i="5" l="1"/>
  <c r="B874" i="5"/>
  <c r="C874" i="5" l="1"/>
  <c r="B875" i="5"/>
  <c r="C875" i="5" l="1"/>
  <c r="B876" i="5"/>
  <c r="C876" i="5" l="1"/>
  <c r="B877" i="5"/>
  <c r="C877" i="5" l="1"/>
  <c r="B878" i="5"/>
  <c r="C878" i="5" l="1"/>
  <c r="B879" i="5"/>
  <c r="C879" i="5" l="1"/>
  <c r="B880" i="5"/>
  <c r="C880" i="5" l="1"/>
  <c r="B881" i="5"/>
  <c r="C881" i="5" l="1"/>
  <c r="B882" i="5"/>
  <c r="C882" i="5" l="1"/>
  <c r="B883" i="5"/>
  <c r="C883" i="5" l="1"/>
  <c r="B884" i="5"/>
  <c r="C884" i="5" l="1"/>
  <c r="B885" i="5"/>
  <c r="C885" i="5" l="1"/>
  <c r="B886" i="5"/>
  <c r="C886" i="5" l="1"/>
  <c r="B887" i="5"/>
  <c r="C887" i="5" l="1"/>
  <c r="B888" i="5"/>
  <c r="C888" i="5" l="1"/>
  <c r="B889" i="5"/>
  <c r="C889" i="5" l="1"/>
  <c r="B890" i="5"/>
  <c r="C890" i="5" l="1"/>
  <c r="B891" i="5"/>
  <c r="C891" i="5" l="1"/>
  <c r="B892" i="5"/>
  <c r="C892" i="5" l="1"/>
  <c r="B893" i="5"/>
  <c r="C893" i="5" l="1"/>
  <c r="B894" i="5"/>
  <c r="C894" i="5" l="1"/>
  <c r="B895" i="5"/>
  <c r="C895" i="5" l="1"/>
  <c r="B896" i="5"/>
  <c r="C896" i="5" l="1"/>
  <c r="B897" i="5"/>
  <c r="C897" i="5" l="1"/>
  <c r="B898" i="5"/>
  <c r="C898" i="5" l="1"/>
  <c r="B899" i="5"/>
  <c r="C899" i="5" l="1"/>
  <c r="B900" i="5"/>
  <c r="C900" i="5" l="1"/>
  <c r="B901" i="5"/>
  <c r="C901" i="5" l="1"/>
  <c r="B902" i="5"/>
  <c r="C902" i="5" l="1"/>
  <c r="B903" i="5"/>
  <c r="C903" i="5" l="1"/>
  <c r="B904" i="5"/>
  <c r="C904" i="5" l="1"/>
  <c r="B905" i="5"/>
  <c r="C905" i="5" l="1"/>
  <c r="B906" i="5"/>
  <c r="C906" i="5" l="1"/>
  <c r="B907" i="5"/>
  <c r="C907" i="5" l="1"/>
  <c r="B908" i="5"/>
  <c r="C908" i="5" l="1"/>
  <c r="B909" i="5"/>
  <c r="C909" i="5" l="1"/>
  <c r="B910" i="5"/>
  <c r="C910" i="5" l="1"/>
  <c r="B911" i="5"/>
  <c r="C911" i="5" l="1"/>
  <c r="B912" i="5"/>
  <c r="C912" i="5" l="1"/>
  <c r="B913" i="5"/>
  <c r="C913" i="5" l="1"/>
  <c r="B914" i="5"/>
  <c r="C914" i="5" l="1"/>
  <c r="B915" i="5"/>
  <c r="C915" i="5" l="1"/>
  <c r="B916" i="5"/>
  <c r="C916" i="5" l="1"/>
  <c r="B917" i="5"/>
  <c r="C917" i="5" l="1"/>
  <c r="B918" i="5"/>
  <c r="C918" i="5" l="1"/>
  <c r="B919" i="5"/>
  <c r="C919" i="5" l="1"/>
  <c r="B920" i="5"/>
  <c r="C920" i="5" l="1"/>
  <c r="B921" i="5"/>
  <c r="C921" i="5" l="1"/>
  <c r="B922" i="5"/>
  <c r="C922" i="5" l="1"/>
  <c r="B923" i="5"/>
  <c r="C923" i="5" l="1"/>
  <c r="B924" i="5"/>
  <c r="C924" i="5" l="1"/>
  <c r="B925" i="5"/>
  <c r="C925" i="5" l="1"/>
  <c r="B926" i="5"/>
  <c r="C926" i="5" l="1"/>
  <c r="B927" i="5"/>
  <c r="C927" i="5" l="1"/>
  <c r="B928" i="5"/>
  <c r="C928" i="5" l="1"/>
  <c r="B929" i="5"/>
  <c r="C929" i="5" l="1"/>
  <c r="B930" i="5"/>
  <c r="C930" i="5" l="1"/>
  <c r="B931" i="5"/>
  <c r="C931" i="5" l="1"/>
  <c r="B932" i="5"/>
  <c r="C932" i="5" l="1"/>
  <c r="B933" i="5"/>
  <c r="C933" i="5" l="1"/>
  <c r="B934" i="5"/>
  <c r="C934" i="5" l="1"/>
  <c r="B935" i="5"/>
  <c r="C935" i="5" l="1"/>
  <c r="B936" i="5"/>
  <c r="C936" i="5" l="1"/>
  <c r="B937" i="5"/>
  <c r="C937" i="5" l="1"/>
  <c r="B938" i="5"/>
  <c r="C938" i="5" l="1"/>
  <c r="B939" i="5"/>
  <c r="C939" i="5" l="1"/>
  <c r="B940" i="5"/>
  <c r="C940" i="5" l="1"/>
  <c r="B941" i="5"/>
  <c r="C941" i="5" l="1"/>
  <c r="B942" i="5"/>
  <c r="C942" i="5" l="1"/>
  <c r="B943" i="5"/>
  <c r="C943" i="5" l="1"/>
  <c r="B944" i="5"/>
  <c r="C944" i="5" l="1"/>
  <c r="B945" i="5"/>
  <c r="C945" i="5" l="1"/>
  <c r="B946" i="5"/>
  <c r="C946" i="5" l="1"/>
  <c r="B947" i="5"/>
  <c r="C947" i="5" l="1"/>
  <c r="B948" i="5"/>
  <c r="C948" i="5" l="1"/>
  <c r="B949" i="5"/>
  <c r="C949" i="5" l="1"/>
  <c r="B950" i="5"/>
  <c r="C950" i="5" l="1"/>
  <c r="B951" i="5"/>
  <c r="C951" i="5" l="1"/>
  <c r="B952" i="5"/>
  <c r="C952" i="5" l="1"/>
  <c r="B953" i="5"/>
  <c r="C953" i="5" l="1"/>
  <c r="B954" i="5"/>
  <c r="C954" i="5" l="1"/>
  <c r="B955" i="5"/>
  <c r="C955" i="5" l="1"/>
  <c r="B956" i="5"/>
  <c r="C956" i="5" l="1"/>
  <c r="B957" i="5"/>
  <c r="C957" i="5" l="1"/>
  <c r="B958" i="5"/>
  <c r="C958" i="5" l="1"/>
  <c r="B959" i="5"/>
  <c r="C959" i="5" l="1"/>
  <c r="B960" i="5"/>
  <c r="C960" i="5" l="1"/>
  <c r="B961" i="5"/>
  <c r="C961" i="5" l="1"/>
  <c r="B962" i="5"/>
  <c r="C962" i="5" l="1"/>
  <c r="B963" i="5"/>
  <c r="C963" i="5" l="1"/>
  <c r="B964" i="5"/>
  <c r="C964" i="5" l="1"/>
  <c r="B965" i="5"/>
  <c r="C965" i="5" l="1"/>
  <c r="B966" i="5"/>
  <c r="C966" i="5" l="1"/>
  <c r="B967" i="5"/>
  <c r="C967" i="5" l="1"/>
  <c r="B968" i="5"/>
  <c r="C968" i="5" l="1"/>
  <c r="B969" i="5"/>
  <c r="C969" i="5" l="1"/>
  <c r="B970" i="5"/>
  <c r="C970" i="5" l="1"/>
  <c r="B971" i="5"/>
  <c r="C971" i="5" l="1"/>
  <c r="B972" i="5"/>
  <c r="C972" i="5" l="1"/>
  <c r="B973" i="5"/>
  <c r="C973" i="5" l="1"/>
  <c r="B974" i="5"/>
  <c r="C974" i="5" l="1"/>
  <c r="B975" i="5"/>
  <c r="C975" i="5" l="1"/>
  <c r="B976" i="5"/>
  <c r="C976" i="5" l="1"/>
  <c r="B977" i="5"/>
  <c r="C977" i="5" l="1"/>
  <c r="B978" i="5"/>
  <c r="C978" i="5" l="1"/>
  <c r="B979" i="5"/>
  <c r="C979" i="5" l="1"/>
  <c r="B980" i="5"/>
  <c r="C980" i="5" l="1"/>
  <c r="B981" i="5"/>
  <c r="C981" i="5" l="1"/>
  <c r="B982" i="5"/>
  <c r="C982" i="5" l="1"/>
  <c r="B983" i="5"/>
  <c r="C983" i="5" l="1"/>
  <c r="B984" i="5"/>
  <c r="C984" i="5" l="1"/>
  <c r="B985" i="5"/>
  <c r="C985" i="5" l="1"/>
  <c r="B986" i="5"/>
  <c r="C986" i="5" l="1"/>
  <c r="B987" i="5"/>
  <c r="C987" i="5" l="1"/>
  <c r="B988" i="5"/>
  <c r="C988" i="5" l="1"/>
  <c r="B989" i="5"/>
  <c r="C989" i="5" l="1"/>
  <c r="B990" i="5"/>
  <c r="C990" i="5" l="1"/>
  <c r="B991" i="5"/>
  <c r="C991" i="5" l="1"/>
  <c r="B992" i="5"/>
  <c r="C992" i="5" l="1"/>
  <c r="B993" i="5"/>
  <c r="C993" i="5" l="1"/>
  <c r="B994" i="5"/>
  <c r="C994" i="5" l="1"/>
  <c r="B995" i="5"/>
  <c r="C995" i="5" l="1"/>
  <c r="B996" i="5"/>
  <c r="C996" i="5" l="1"/>
  <c r="B997" i="5"/>
  <c r="C997" i="5" l="1"/>
  <c r="B998" i="5"/>
  <c r="C998" i="5" l="1"/>
  <c r="B999" i="5"/>
  <c r="C999" i="5" l="1"/>
  <c r="B1000" i="5"/>
  <c r="C1000" i="5" l="1"/>
  <c r="B1001" i="5"/>
  <c r="C1001" i="5" l="1"/>
  <c r="B1002" i="5"/>
  <c r="C1002" i="5" l="1"/>
  <c r="B1003" i="5"/>
  <c r="C1003" i="5" l="1"/>
  <c r="B1004" i="5"/>
  <c r="C1004" i="5" l="1"/>
  <c r="B1005" i="5"/>
  <c r="C1005" i="5" l="1"/>
  <c r="B1006" i="5"/>
  <c r="C1006" i="5" l="1"/>
  <c r="B1007" i="5"/>
  <c r="C1007" i="5" l="1"/>
  <c r="B1008" i="5"/>
  <c r="C1008" i="5" l="1"/>
  <c r="B1009" i="5"/>
  <c r="C1009" i="5" l="1"/>
  <c r="B1010" i="5"/>
  <c r="C1010" i="5" l="1"/>
  <c r="B1011" i="5"/>
  <c r="C1011" i="5" l="1"/>
  <c r="B1012" i="5"/>
  <c r="C1012" i="5" l="1"/>
  <c r="B1013" i="5"/>
  <c r="C1013" i="5" l="1"/>
  <c r="B1014" i="5"/>
  <c r="C1014" i="5" l="1"/>
  <c r="B1015" i="5"/>
  <c r="C1015" i="5" l="1"/>
  <c r="B1016" i="5"/>
  <c r="C1016" i="5" l="1"/>
  <c r="B1017" i="5"/>
  <c r="C1017" i="5" l="1"/>
  <c r="B1018" i="5"/>
  <c r="C1018" i="5" l="1"/>
  <c r="B1019" i="5"/>
  <c r="C1019" i="5" l="1"/>
  <c r="B1020" i="5"/>
  <c r="C1020" i="5" l="1"/>
  <c r="B1021" i="5"/>
  <c r="C1021" i="5" l="1"/>
  <c r="B1022" i="5"/>
  <c r="C1022" i="5" l="1"/>
  <c r="B1023" i="5"/>
  <c r="C1023" i="5" l="1"/>
  <c r="B1024" i="5"/>
  <c r="C1024" i="5" l="1"/>
  <c r="B1025" i="5"/>
  <c r="C1025" i="5" l="1"/>
  <c r="B1026" i="5"/>
  <c r="C1026" i="5" l="1"/>
  <c r="B1027" i="5"/>
  <c r="C1027" i="5" l="1"/>
  <c r="B1028" i="5"/>
  <c r="C1028" i="5" l="1"/>
  <c r="B1029" i="5"/>
  <c r="C1029" i="5" l="1"/>
  <c r="B1030" i="5"/>
  <c r="C1030" i="5" l="1"/>
  <c r="B1031" i="5"/>
  <c r="C1031" i="5" l="1"/>
  <c r="B1032" i="5"/>
  <c r="C1032" i="5" l="1"/>
  <c r="B1033" i="5"/>
  <c r="C1033" i="5" l="1"/>
  <c r="B1034" i="5"/>
  <c r="C1034" i="5" l="1"/>
  <c r="B1035" i="5"/>
  <c r="C1035" i="5" l="1"/>
  <c r="B1036" i="5"/>
  <c r="C1036" i="5" l="1"/>
  <c r="B1037" i="5"/>
  <c r="C1037" i="5" l="1"/>
  <c r="B1038" i="5"/>
  <c r="C1038" i="5" l="1"/>
  <c r="B1039" i="5"/>
  <c r="C1039" i="5" l="1"/>
  <c r="B1040" i="5"/>
  <c r="C1040" i="5" l="1"/>
  <c r="B1041" i="5"/>
  <c r="C1041" i="5" l="1"/>
  <c r="B1042" i="5"/>
  <c r="C1042" i="5" l="1"/>
  <c r="B1043" i="5"/>
  <c r="B1044" i="5"/>
  <c r="C1043" i="5" l="1"/>
  <c r="C1044" i="5"/>
  <c r="B1045" i="5"/>
  <c r="B1046" i="5"/>
  <c r="C1045" i="5" l="1"/>
  <c r="C1046" i="5"/>
  <c r="B1047" i="5"/>
  <c r="C1047" i="5" l="1"/>
  <c r="B1048" i="5"/>
  <c r="B1049" i="5" s="1"/>
  <c r="C1048" i="5" l="1"/>
  <c r="C1049" i="5"/>
  <c r="B1050" i="5"/>
  <c r="C1050" i="5" l="1"/>
  <c r="B1051" i="5"/>
  <c r="B1052" i="5" s="1"/>
  <c r="C1051" i="5" l="1"/>
  <c r="C1052" i="5"/>
  <c r="B1053" i="5"/>
  <c r="C1053" i="5" l="1"/>
  <c r="B1054" i="5"/>
  <c r="C1054" i="5" l="1"/>
  <c r="B1055" i="5"/>
  <c r="B1056" i="5"/>
  <c r="B1057" i="5"/>
  <c r="C1055" i="5" l="1"/>
  <c r="C1056" i="5"/>
  <c r="C1057" i="5"/>
  <c r="B1058" i="5"/>
  <c r="B1059" i="5"/>
  <c r="C1058" i="5" l="1"/>
  <c r="C1059" i="5"/>
  <c r="B1060" i="5"/>
  <c r="C1060" i="5" l="1"/>
  <c r="B1061" i="5"/>
  <c r="C1061" i="5" l="1"/>
  <c r="B1062" i="5"/>
  <c r="C1062" i="5" l="1"/>
  <c r="B1063" i="5"/>
  <c r="B1064" i="5"/>
  <c r="C1063" i="5" l="1"/>
  <c r="C1064" i="5"/>
  <c r="B1065" i="5"/>
  <c r="C1065" i="5" l="1"/>
  <c r="B1066" i="5"/>
  <c r="C1066" i="5" l="1"/>
  <c r="B1067" i="5"/>
  <c r="C1067" i="5" l="1"/>
  <c r="B1068" i="5"/>
  <c r="C1068" i="5" l="1"/>
  <c r="B1069" i="5"/>
  <c r="C1069" i="5" l="1"/>
  <c r="B1070" i="5"/>
  <c r="C1070" i="5" l="1"/>
  <c r="B1071" i="5"/>
  <c r="C1071" i="5" l="1"/>
  <c r="B1072" i="5"/>
  <c r="B1073" i="5"/>
  <c r="C1072" i="5" l="1"/>
  <c r="C1073" i="5"/>
  <c r="B1074" i="5"/>
  <c r="C1074" i="5" l="1"/>
  <c r="B1075" i="5"/>
  <c r="C1075" i="5" l="1"/>
  <c r="B1076" i="5"/>
  <c r="C1076" i="5" l="1"/>
  <c r="B1077" i="5"/>
  <c r="C1077" i="5" l="1"/>
  <c r="B1078" i="5"/>
  <c r="C1078" i="5" l="1"/>
  <c r="B1079" i="5"/>
  <c r="B1080" i="5"/>
  <c r="C1079" i="5" l="1"/>
  <c r="C1080" i="5"/>
  <c r="B1081" i="5"/>
  <c r="C1081" i="5" l="1"/>
  <c r="B1082" i="5"/>
  <c r="C1082" i="5" l="1"/>
  <c r="B1083" i="5"/>
  <c r="C1083" i="5" l="1"/>
  <c r="B1084" i="5"/>
  <c r="C1084" i="5" l="1"/>
  <c r="B1085" i="5"/>
  <c r="C1085" i="5" l="1"/>
  <c r="B1086" i="5"/>
  <c r="B1087" i="5"/>
  <c r="C1086" i="5" l="1"/>
  <c r="C1087" i="5"/>
  <c r="B1088" i="5"/>
  <c r="C1088" i="5" l="1"/>
  <c r="B1089" i="5"/>
  <c r="C1089" i="5" l="1"/>
  <c r="B1090" i="5"/>
  <c r="C1090" i="5" l="1"/>
  <c r="B1091" i="5"/>
  <c r="C1091" i="5" l="1"/>
  <c r="B1092" i="5"/>
  <c r="C1092" i="5" l="1"/>
  <c r="B1093" i="5"/>
  <c r="C1093" i="5" l="1"/>
  <c r="B1094" i="5"/>
  <c r="C1094" i="5" l="1"/>
  <c r="B1095" i="5"/>
  <c r="C1095" i="5" l="1"/>
  <c r="B1096" i="5"/>
  <c r="C1096" i="5" l="1"/>
  <c r="B1097" i="5"/>
  <c r="C1097" i="5" l="1"/>
  <c r="B1098" i="5"/>
  <c r="B1099" i="5"/>
  <c r="C1098" i="5" l="1"/>
  <c r="C1099" i="5"/>
  <c r="B1100" i="5"/>
  <c r="C1100" i="5" l="1"/>
  <c r="B1101" i="5"/>
  <c r="C1101" i="5" l="1"/>
  <c r="B1102" i="5"/>
  <c r="C1102" i="5" l="1"/>
  <c r="B1103" i="5"/>
  <c r="C1103" i="5" l="1"/>
  <c r="B1104" i="5"/>
  <c r="B1105" i="5"/>
  <c r="C1104" i="5" l="1"/>
  <c r="C1105" i="5"/>
  <c r="B1106" i="5"/>
  <c r="C1106" i="5" l="1"/>
  <c r="B1107" i="5"/>
  <c r="C1107" i="5" l="1"/>
  <c r="B1108" i="5"/>
  <c r="C1108" i="5" l="1"/>
  <c r="B1109" i="5"/>
  <c r="C1109" i="5" l="1"/>
  <c r="B1110" i="5"/>
  <c r="C1110" i="5" l="1"/>
  <c r="B1111" i="5"/>
  <c r="C1111" i="5" l="1"/>
  <c r="B1112" i="5"/>
  <c r="C1112" i="5" l="1"/>
  <c r="B1113" i="5"/>
  <c r="C1113" i="5" l="1"/>
  <c r="B1114" i="5"/>
  <c r="B1115" i="5"/>
  <c r="C1114" i="5" l="1"/>
  <c r="C1115" i="5"/>
  <c r="B1116" i="5"/>
  <c r="C1116" i="5" l="1"/>
  <c r="B1117" i="5"/>
  <c r="C1117" i="5" l="1"/>
  <c r="B1118" i="5"/>
  <c r="C1118" i="5" l="1"/>
  <c r="B1119" i="5"/>
  <c r="C1119" i="5" l="1"/>
  <c r="B1120" i="5"/>
  <c r="C1120" i="5" l="1"/>
  <c r="B1121" i="5"/>
  <c r="C1121" i="5" l="1"/>
  <c r="B1122" i="5"/>
  <c r="B1123" i="5"/>
  <c r="C1122" i="5" l="1"/>
  <c r="C1123" i="5"/>
  <c r="B1124" i="5"/>
  <c r="C1124" i="5" l="1"/>
  <c r="B1125" i="5"/>
  <c r="C1125" i="5" l="1"/>
  <c r="B1126" i="5"/>
  <c r="C1126" i="5" l="1"/>
  <c r="B1127" i="5"/>
  <c r="B1128" i="5" s="1"/>
  <c r="C1127" i="5" l="1"/>
  <c r="C1128" i="5"/>
  <c r="B1129" i="5"/>
  <c r="C1129" i="5" l="1"/>
  <c r="B1130" i="5"/>
  <c r="C1130" i="5" l="1"/>
  <c r="B1131" i="5"/>
  <c r="C1131" i="5" l="1"/>
  <c r="B1132" i="5"/>
  <c r="C1132" i="5" l="1"/>
  <c r="B1133" i="5"/>
  <c r="C1133" i="5" l="1"/>
  <c r="B1134" i="5"/>
  <c r="C1134" i="5" l="1"/>
  <c r="B1135" i="5"/>
  <c r="C1135" i="5" l="1"/>
  <c r="B1136" i="5"/>
  <c r="B1137" i="5" s="1"/>
  <c r="C1136" i="5" l="1"/>
  <c r="C1137" i="5"/>
  <c r="B1138" i="5"/>
  <c r="C1138" i="5" l="1"/>
  <c r="B1139" i="5"/>
  <c r="C1139" i="5" l="1"/>
  <c r="B1140" i="5"/>
  <c r="C1140" i="5" l="1"/>
  <c r="B1141" i="5"/>
  <c r="C1141" i="5" l="1"/>
  <c r="B1142" i="5"/>
  <c r="C1142" i="5" l="1"/>
  <c r="B1143" i="5"/>
  <c r="B1144" i="5" s="1"/>
  <c r="C1143" i="5" l="1"/>
  <c r="C1144" i="5"/>
  <c r="B1145" i="5"/>
  <c r="C1145" i="5" l="1"/>
  <c r="B1146" i="5"/>
  <c r="C1146" i="5" l="1"/>
  <c r="B1147" i="5"/>
  <c r="C1147" i="5" l="1"/>
  <c r="B1148" i="5"/>
  <c r="C1148" i="5" l="1"/>
  <c r="B1149" i="5"/>
  <c r="C1149" i="5" l="1"/>
  <c r="B1150" i="5"/>
  <c r="C1150" i="5" l="1"/>
  <c r="B1151" i="5"/>
  <c r="C1151" i="5" l="1"/>
  <c r="B1152" i="5"/>
  <c r="B1153" i="5" s="1"/>
  <c r="C1152" i="5" l="1"/>
  <c r="C1153" i="5"/>
  <c r="B1154" i="5"/>
  <c r="C1154" i="5" l="1"/>
  <c r="B1155" i="5"/>
  <c r="C1155" i="5" l="1"/>
  <c r="B1156" i="5"/>
  <c r="C1156" i="5" l="1"/>
  <c r="B1157" i="5"/>
  <c r="C1157" i="5" l="1"/>
  <c r="B1158" i="5"/>
  <c r="C1158" i="5" l="1"/>
  <c r="B1159" i="5"/>
  <c r="C1159" i="5" l="1"/>
  <c r="B1160" i="5"/>
  <c r="B1161" i="5"/>
  <c r="C1160" i="5" l="1"/>
  <c r="C1161" i="5"/>
  <c r="B1162" i="5"/>
  <c r="C1162" i="5" l="1"/>
  <c r="B1163" i="5"/>
  <c r="C1163" i="5" l="1"/>
  <c r="B1164" i="5"/>
  <c r="C1164" i="5" l="1"/>
  <c r="B1165" i="5"/>
  <c r="C1165" i="5" l="1"/>
  <c r="B1166" i="5"/>
  <c r="B1167" i="5"/>
  <c r="C1166" i="5" l="1"/>
  <c r="C1167" i="5"/>
  <c r="B1168" i="5"/>
  <c r="C1168" i="5" l="1"/>
  <c r="B1169" i="5"/>
  <c r="C1169" i="5" l="1"/>
  <c r="B1170" i="5"/>
  <c r="C1170" i="5" l="1"/>
  <c r="B1171" i="5"/>
  <c r="C1171" i="5" l="1"/>
  <c r="B1172" i="5"/>
  <c r="C1172" i="5" l="1"/>
  <c r="B1173" i="5"/>
  <c r="C1173" i="5" l="1"/>
  <c r="B1174" i="5"/>
  <c r="C1174" i="5" l="1"/>
  <c r="B1175" i="5"/>
  <c r="B1176" i="5"/>
  <c r="C1175" i="5" l="1"/>
  <c r="C1176" i="5"/>
  <c r="B1177" i="5"/>
  <c r="C1177" i="5" l="1"/>
  <c r="B1178" i="5"/>
  <c r="C1178" i="5" l="1"/>
  <c r="B1179" i="5"/>
  <c r="C1179" i="5" l="1"/>
  <c r="B1180" i="5"/>
  <c r="C1180" i="5" l="1"/>
  <c r="B1181" i="5"/>
  <c r="C1181" i="5" l="1"/>
  <c r="B1182" i="5"/>
  <c r="C1182" i="5" l="1"/>
  <c r="B1183" i="5"/>
  <c r="C1183" i="5" l="1"/>
  <c r="B1184" i="5"/>
  <c r="B1185" i="5" s="1"/>
  <c r="C1184" i="5" l="1"/>
  <c r="C1185" i="5"/>
  <c r="B1186" i="5"/>
  <c r="C1186" i="5" l="1"/>
  <c r="B1187" i="5"/>
  <c r="C1187" i="5" l="1"/>
  <c r="B1188" i="5"/>
  <c r="C1188" i="5" l="1"/>
  <c r="B1189" i="5"/>
  <c r="C1189" i="5" l="1"/>
  <c r="B1190" i="5"/>
  <c r="C1190" i="5" l="1"/>
  <c r="B1191" i="5"/>
  <c r="B1192" i="5"/>
  <c r="C1191" i="5" l="1"/>
  <c r="C1192" i="5"/>
  <c r="B1193" i="5"/>
  <c r="C1193" i="5" l="1"/>
  <c r="B1194" i="5"/>
  <c r="C1194" i="5" l="1"/>
  <c r="B1195" i="5"/>
  <c r="C1195" i="5" l="1"/>
  <c r="B1196" i="5"/>
  <c r="C1196" i="5" l="1"/>
  <c r="B1197" i="5"/>
  <c r="C1197" i="5" l="1"/>
  <c r="B1198" i="5"/>
  <c r="C1198" i="5" l="1"/>
  <c r="B1199" i="5"/>
  <c r="C1199" i="5" l="1"/>
  <c r="B1200" i="5"/>
  <c r="B1201" i="5"/>
  <c r="C1200" i="5" l="1"/>
  <c r="C1201" i="5"/>
  <c r="B1202" i="5"/>
  <c r="C1202" i="5" l="1"/>
  <c r="B1203" i="5"/>
  <c r="C1203" i="5" l="1"/>
  <c r="B1204" i="5"/>
  <c r="C1204" i="5" l="1"/>
  <c r="B1205" i="5"/>
  <c r="C1205" i="5" l="1"/>
  <c r="B1206" i="5"/>
  <c r="C1206" i="5" l="1"/>
  <c r="B1207" i="5"/>
  <c r="C1207" i="5" l="1"/>
  <c r="B1208" i="5"/>
  <c r="C1208" i="5" l="1"/>
  <c r="B1209" i="5"/>
  <c r="C1209" i="5" l="1"/>
  <c r="B1210" i="5"/>
  <c r="C1210" i="5" l="1"/>
  <c r="B1211" i="5"/>
  <c r="B1212" i="5"/>
  <c r="C1211" i="5" l="1"/>
  <c r="C1212" i="5"/>
  <c r="B1213" i="5"/>
  <c r="C1213" i="5" l="1"/>
  <c r="B1214" i="5"/>
  <c r="C1214" i="5" l="1"/>
  <c r="B1215" i="5"/>
  <c r="C1215" i="5" l="1"/>
  <c r="B1216" i="5"/>
  <c r="C1216" i="5" l="1"/>
  <c r="B1217" i="5"/>
  <c r="C1217" i="5" l="1"/>
  <c r="B1218" i="5"/>
  <c r="B1219" i="5"/>
  <c r="C1218" i="5" l="1"/>
  <c r="C1219" i="5"/>
  <c r="B1220" i="5"/>
  <c r="C1220" i="5" l="1"/>
  <c r="B1221" i="5"/>
  <c r="C1221" i="5" l="1"/>
  <c r="B1222" i="5"/>
  <c r="C1222" i="5" l="1"/>
  <c r="B1223" i="5"/>
  <c r="C1223" i="5" l="1"/>
  <c r="B1224" i="5"/>
  <c r="B1225" i="5"/>
  <c r="C1224" i="5" l="1"/>
  <c r="C1225" i="5"/>
  <c r="B1226" i="5"/>
  <c r="C1226" i="5" l="1"/>
  <c r="B1227" i="5"/>
  <c r="C1227" i="5" l="1"/>
  <c r="B1228" i="5"/>
  <c r="C1228" i="5" l="1"/>
  <c r="B1229" i="5"/>
  <c r="C1229" i="5" l="1"/>
  <c r="B1230" i="5"/>
  <c r="C1230" i="5" l="1"/>
  <c r="B1231" i="5"/>
  <c r="C1231" i="5" l="1"/>
  <c r="B1232" i="5"/>
  <c r="C1232" i="5" l="1"/>
  <c r="B1233" i="5"/>
  <c r="C1233" i="5" l="1"/>
  <c r="B1234" i="5"/>
  <c r="B1235" i="5"/>
  <c r="C1234" i="5" l="1"/>
  <c r="C1235" i="5"/>
  <c r="B1236" i="5"/>
  <c r="C1236" i="5" l="1"/>
  <c r="B1237" i="5"/>
  <c r="C1237" i="5" l="1"/>
  <c r="B1238" i="5"/>
  <c r="C1238" i="5" l="1"/>
  <c r="B1239" i="5"/>
  <c r="B1240" i="5" s="1"/>
  <c r="C1239" i="5" l="1"/>
  <c r="C1240" i="5"/>
  <c r="B1241" i="5"/>
  <c r="C1241" i="5" l="1"/>
  <c r="B1242" i="5"/>
  <c r="C1242" i="5" l="1"/>
  <c r="B1243" i="5"/>
  <c r="C1243" i="5" l="1"/>
  <c r="B1244" i="5"/>
  <c r="C1244" i="5" l="1"/>
  <c r="B1245" i="5"/>
  <c r="C1245" i="5" l="1"/>
  <c r="B1246" i="5"/>
  <c r="C1246" i="5" l="1"/>
  <c r="B1247" i="5"/>
  <c r="B1248" i="5"/>
  <c r="C1247" i="5" l="1"/>
  <c r="C1248" i="5"/>
  <c r="B1249" i="5"/>
  <c r="C1249" i="5" l="1"/>
  <c r="B1250" i="5"/>
  <c r="C1250" i="5" l="1"/>
  <c r="B1251" i="5"/>
  <c r="C1251" i="5" l="1"/>
  <c r="B1252" i="5"/>
  <c r="C1252" i="5" l="1"/>
  <c r="B1253" i="5"/>
  <c r="C1253" i="5" l="1"/>
  <c r="B1254" i="5"/>
  <c r="C1254" i="5" l="1"/>
  <c r="B1255" i="5"/>
  <c r="B1256" i="5"/>
  <c r="C1255" i="5" l="1"/>
  <c r="C1256" i="5"/>
  <c r="B1257" i="5"/>
  <c r="C1257" i="5" l="1"/>
  <c r="B1258" i="5"/>
  <c r="C1258" i="5" l="1"/>
  <c r="B1259" i="5"/>
  <c r="C1259" i="5" l="1"/>
  <c r="B1260" i="5"/>
  <c r="C1260" i="5" l="1"/>
  <c r="B1261" i="5"/>
  <c r="C1261" i="5" l="1"/>
  <c r="B1262" i="5"/>
  <c r="C1262" i="5" l="1"/>
  <c r="B1263" i="5"/>
  <c r="C1263" i="5" l="1"/>
  <c r="B1264" i="5"/>
  <c r="C1264" i="5" l="1"/>
  <c r="B1265" i="5"/>
  <c r="C1265" i="5" l="1"/>
  <c r="B1266" i="5"/>
  <c r="B1267" i="5"/>
  <c r="C1266" i="5" l="1"/>
  <c r="C1267" i="5"/>
  <c r="B1268" i="5"/>
  <c r="C1268" i="5" l="1"/>
  <c r="B1269" i="5"/>
  <c r="C1269" i="5" l="1"/>
  <c r="B1270" i="5"/>
  <c r="C1270" i="5" l="1"/>
  <c r="B1271" i="5"/>
  <c r="C1271" i="5" l="1"/>
  <c r="B1272" i="5"/>
  <c r="B1273" i="5" s="1"/>
  <c r="C1272" i="5" l="1"/>
  <c r="C1273" i="5"/>
  <c r="B1274" i="5"/>
  <c r="C1274" i="5" l="1"/>
  <c r="B1275" i="5"/>
  <c r="C1275" i="5" l="1"/>
  <c r="B1276" i="5"/>
  <c r="C1276" i="5" l="1"/>
  <c r="B1277" i="5"/>
  <c r="C1277" i="5" l="1"/>
  <c r="B1278" i="5"/>
  <c r="C1278" i="5" l="1"/>
  <c r="B1279" i="5"/>
  <c r="C1279" i="5" l="1"/>
  <c r="B1280" i="5"/>
  <c r="B1281" i="5"/>
  <c r="C1280" i="5" l="1"/>
  <c r="C1281" i="5"/>
  <c r="B1282" i="5"/>
  <c r="C1282" i="5" l="1"/>
  <c r="B1283" i="5"/>
  <c r="C1283" i="5" l="1"/>
  <c r="B1284" i="5"/>
  <c r="C1284" i="5" l="1"/>
  <c r="B1285" i="5"/>
  <c r="C1285" i="5" l="1"/>
  <c r="B1286" i="5"/>
  <c r="C1286" i="5" l="1"/>
  <c r="B1287" i="5"/>
  <c r="C1287" i="5" l="1"/>
  <c r="B1288" i="5"/>
  <c r="C1288" i="5" l="1"/>
  <c r="B1289" i="5"/>
  <c r="C1289" i="5" l="1"/>
  <c r="B1290" i="5"/>
  <c r="C1290" i="5" l="1"/>
  <c r="B1291" i="5"/>
  <c r="B1292" i="5"/>
  <c r="C1291" i="5" l="1"/>
  <c r="C1292" i="5"/>
  <c r="B1293" i="5"/>
  <c r="C1293" i="5" l="1"/>
  <c r="B1294" i="5"/>
  <c r="C1294" i="5" l="1"/>
  <c r="B1295" i="5"/>
  <c r="C1295" i="5" l="1"/>
  <c r="B1296" i="5"/>
  <c r="C1296" i="5" l="1"/>
  <c r="B1297" i="5"/>
  <c r="C1297" i="5" l="1"/>
  <c r="B1298" i="5"/>
  <c r="B1299" i="5"/>
  <c r="C1298" i="5" l="1"/>
  <c r="C1299" i="5"/>
  <c r="B1300" i="5"/>
  <c r="C1300" i="5" l="1"/>
  <c r="B1301" i="5"/>
  <c r="C1301" i="5" l="1"/>
  <c r="B1302" i="5"/>
  <c r="C1302" i="5" l="1"/>
  <c r="B1303" i="5"/>
  <c r="C1303" i="5" l="1"/>
  <c r="B1304" i="5"/>
  <c r="B1305" i="5"/>
  <c r="C1304" i="5" l="1"/>
  <c r="C1305" i="5"/>
  <c r="B1306" i="5"/>
  <c r="C1306" i="5" l="1"/>
  <c r="B1307" i="5"/>
  <c r="C1307" i="5" l="1"/>
  <c r="B1308" i="5"/>
  <c r="C1308" i="5" l="1"/>
  <c r="B1309" i="5"/>
  <c r="C1309" i="5" l="1"/>
  <c r="B1310" i="5"/>
  <c r="C1310" i="5" l="1"/>
  <c r="B1311" i="5"/>
  <c r="B1312" i="5"/>
  <c r="C1311" i="5" l="1"/>
  <c r="C1312" i="5"/>
  <c r="B1313" i="5"/>
  <c r="C1313" i="5" l="1"/>
  <c r="B1314" i="5"/>
  <c r="C1314" i="5" l="1"/>
  <c r="B1315" i="5"/>
  <c r="C1315" i="5" l="1"/>
  <c r="B1316" i="5"/>
  <c r="C1316" i="5" l="1"/>
  <c r="B1317" i="5"/>
  <c r="C1317" i="5" l="1"/>
  <c r="B1318" i="5"/>
  <c r="C1318" i="5" l="1"/>
  <c r="B1319" i="5"/>
  <c r="C1319" i="5" l="1"/>
  <c r="B1320" i="5"/>
  <c r="C1320" i="5" l="1"/>
  <c r="B1321" i="5"/>
  <c r="B1322" i="5"/>
  <c r="C1321" i="5" l="1"/>
  <c r="C1322" i="5"/>
  <c r="B1323" i="5"/>
  <c r="C1323" i="5" l="1"/>
  <c r="B1324" i="5"/>
  <c r="C1324" i="5" l="1"/>
  <c r="B1325" i="5"/>
  <c r="C1325" i="5" l="1"/>
  <c r="B1326" i="5"/>
  <c r="C1326" i="5" l="1"/>
  <c r="B1327" i="5"/>
  <c r="B1328" i="5"/>
  <c r="C1327" i="5" l="1"/>
  <c r="C1328" i="5"/>
  <c r="B1329" i="5"/>
  <c r="C1329" i="5" l="1"/>
  <c r="B1330" i="5"/>
  <c r="C1330" i="5" l="1"/>
  <c r="B1331" i="5"/>
  <c r="C1331" i="5" l="1"/>
  <c r="B1332" i="5"/>
  <c r="C1332" i="5" l="1"/>
  <c r="B1333" i="5"/>
  <c r="C1333" i="5" l="1"/>
  <c r="B1334" i="5"/>
  <c r="C1334" i="5" l="1"/>
  <c r="B1335" i="5"/>
  <c r="C1335" i="5" l="1"/>
  <c r="B1336" i="5"/>
  <c r="C1336" i="5" l="1"/>
  <c r="B1337" i="5"/>
  <c r="B1338" i="5"/>
  <c r="C1337" i="5" l="1"/>
  <c r="C1338" i="5"/>
  <c r="B1339" i="5"/>
  <c r="C1339" i="5" l="1"/>
  <c r="B1340" i="5"/>
  <c r="C1340" i="5" l="1"/>
  <c r="B1341" i="5"/>
  <c r="C1341" i="5" l="1"/>
  <c r="B1342" i="5"/>
  <c r="B1343" i="5" s="1"/>
  <c r="C1342" i="5" l="1"/>
  <c r="C1343" i="5"/>
  <c r="B1344" i="5"/>
  <c r="C1344" i="5" l="1"/>
  <c r="B1345" i="5"/>
  <c r="C1345" i="5" l="1"/>
  <c r="B1346" i="5"/>
  <c r="C1346" i="5" l="1"/>
  <c r="B1347" i="5"/>
  <c r="C1347" i="5" l="1"/>
  <c r="B1348" i="5"/>
  <c r="C1348" i="5" l="1"/>
  <c r="B1349" i="5"/>
  <c r="C1349" i="5" l="1"/>
  <c r="B1350" i="5"/>
  <c r="C1350" i="5" l="1"/>
  <c r="B1351" i="5"/>
  <c r="B1352" i="5"/>
  <c r="C1351" i="5" l="1"/>
  <c r="C1352" i="5"/>
  <c r="B1353" i="5"/>
  <c r="C1353" i="5" l="1"/>
  <c r="B1354" i="5"/>
  <c r="C1354" i="5" l="1"/>
  <c r="B1355" i="5"/>
  <c r="C1355" i="5" l="1"/>
  <c r="B1356" i="5"/>
  <c r="C1356" i="5" l="1"/>
  <c r="B1357" i="5"/>
  <c r="C1357" i="5" l="1"/>
  <c r="B1358" i="5"/>
  <c r="C1358" i="5" l="1"/>
  <c r="B1359" i="5"/>
  <c r="C1359" i="5" l="1"/>
  <c r="B1360" i="5"/>
  <c r="C1360" i="5" l="1"/>
  <c r="B1361" i="5"/>
  <c r="C1361" i="5" l="1"/>
  <c r="B1362" i="5"/>
  <c r="B1363" i="5"/>
  <c r="C1362" i="5" l="1"/>
  <c r="C1363" i="5"/>
  <c r="B1364" i="5"/>
  <c r="C1364" i="5" l="1"/>
  <c r="B1365" i="5"/>
  <c r="C1365" i="5" l="1"/>
  <c r="B1366" i="5"/>
  <c r="C1366" i="5" l="1"/>
  <c r="B1367" i="5"/>
  <c r="C1367" i="5" l="1"/>
  <c r="B1368" i="5"/>
  <c r="C1368" i="5" l="1"/>
  <c r="B1369" i="5"/>
  <c r="B1370" i="5"/>
  <c r="C1369" i="5" l="1"/>
  <c r="C1370" i="5"/>
  <c r="B1371" i="5"/>
  <c r="C1371" i="5" l="1"/>
  <c r="B1372" i="5"/>
  <c r="C1372" i="5" l="1"/>
  <c r="B1373" i="5"/>
  <c r="C1373" i="5" l="1"/>
  <c r="B1374" i="5"/>
  <c r="C1374" i="5" l="1"/>
  <c r="B1375" i="5"/>
  <c r="C1375" i="5" l="1"/>
  <c r="B1376" i="5"/>
  <c r="B1377" i="5"/>
  <c r="C1376" i="5" l="1"/>
  <c r="C1377" i="5"/>
  <c r="B1378" i="5"/>
  <c r="C1378" i="5" l="1"/>
  <c r="B1379" i="5"/>
  <c r="C1379" i="5" l="1"/>
  <c r="B1380" i="5"/>
  <c r="C1380" i="5" l="1"/>
  <c r="B1381" i="5"/>
  <c r="C1381" i="5" l="1"/>
  <c r="B1382" i="5"/>
  <c r="C1382" i="5" l="1"/>
  <c r="B1383" i="5"/>
  <c r="C1383" i="5" l="1"/>
  <c r="B1384" i="5"/>
  <c r="B1385" i="5"/>
  <c r="C1384" i="5" l="1"/>
  <c r="C1385" i="5"/>
  <c r="B1386" i="5"/>
  <c r="C1386" i="5" l="1"/>
  <c r="B1387" i="5"/>
  <c r="C1387" i="5" l="1"/>
  <c r="B1388" i="5"/>
  <c r="C1388" i="5" l="1"/>
  <c r="B1389" i="5"/>
  <c r="C1389" i="5" l="1"/>
  <c r="B1390" i="5"/>
  <c r="C1390" i="5" l="1"/>
  <c r="B1391" i="5"/>
  <c r="C1391" i="5" l="1"/>
  <c r="B1392" i="5"/>
  <c r="B1393" i="5"/>
  <c r="C1392" i="5" l="1"/>
  <c r="C1393" i="5"/>
  <c r="B1394" i="5"/>
  <c r="C1394" i="5" l="1"/>
  <c r="B1395" i="5"/>
  <c r="C1395" i="5" l="1"/>
  <c r="B1396" i="5"/>
  <c r="C1396" i="5" l="1"/>
  <c r="B1397" i="5"/>
  <c r="C1397" i="5" l="1"/>
  <c r="B1398" i="5"/>
  <c r="C1398" i="5" l="1"/>
  <c r="B1399" i="5"/>
  <c r="C1399" i="5" l="1"/>
  <c r="B1400" i="5"/>
  <c r="C1400" i="5" l="1"/>
  <c r="B1401" i="5"/>
  <c r="C1401" i="5" l="1"/>
  <c r="B1402" i="5"/>
  <c r="C1402" i="5" l="1"/>
  <c r="B1403" i="5"/>
  <c r="C1403" i="5" l="1"/>
  <c r="B1404" i="5"/>
  <c r="C1404" i="5" l="1"/>
  <c r="B1405" i="5"/>
  <c r="C1405" i="5" l="1"/>
  <c r="B1406" i="5"/>
  <c r="C1406" i="5" l="1"/>
  <c r="B1407" i="5"/>
  <c r="B1408" i="5"/>
  <c r="C1407" i="5" l="1"/>
  <c r="C1408" i="5"/>
  <c r="B1409" i="5"/>
  <c r="C1409" i="5" l="1"/>
  <c r="B1410" i="5"/>
  <c r="C1410" i="5" l="1"/>
  <c r="B1411" i="5"/>
  <c r="B1412" i="5"/>
  <c r="C1411" i="5" l="1"/>
  <c r="C1412" i="5"/>
  <c r="B1413" i="5"/>
  <c r="C1413" i="5" l="1"/>
  <c r="B1414" i="5"/>
  <c r="B1415" i="5"/>
  <c r="C1414" i="5" l="1"/>
  <c r="C1415" i="5"/>
  <c r="B1416" i="5"/>
  <c r="C1416" i="5" l="1"/>
  <c r="B1417" i="5"/>
  <c r="C1417" i="5" l="1"/>
  <c r="B1418" i="5"/>
  <c r="C1418" i="5" l="1"/>
  <c r="B1419" i="5"/>
  <c r="B1420" i="5"/>
  <c r="C1419" i="5" l="1"/>
  <c r="C1420" i="5"/>
  <c r="B1421" i="5"/>
  <c r="D44" i="33" l="1"/>
  <c r="E44" i="33"/>
  <c r="F44" i="33"/>
  <c r="E51" i="33"/>
  <c r="G44" i="33"/>
  <c r="D51" i="33"/>
  <c r="F51" i="33"/>
  <c r="G51" i="33"/>
  <c r="C1421" i="5"/>
  <c r="B1422" i="5"/>
  <c r="B1423" i="5"/>
  <c r="E121" i="33" l="1"/>
  <c r="F126" i="33"/>
  <c r="G119" i="33"/>
  <c r="F67" i="33"/>
  <c r="G61" i="33"/>
  <c r="G59" i="33"/>
  <c r="F60" i="33"/>
  <c r="F50" i="33"/>
  <c r="F46" i="33"/>
  <c r="E46" i="33"/>
  <c r="D123" i="33"/>
  <c r="E61" i="33"/>
  <c r="D62" i="33"/>
  <c r="G123" i="33"/>
  <c r="E124" i="33"/>
  <c r="D122" i="33"/>
  <c r="D52" i="33"/>
  <c r="D53" i="33"/>
  <c r="D54" i="33"/>
  <c r="D49" i="33"/>
  <c r="D45" i="33"/>
  <c r="E54" i="33"/>
  <c r="E59" i="33"/>
  <c r="E62" i="33"/>
  <c r="D126" i="33"/>
  <c r="G124" i="33"/>
  <c r="F124" i="33"/>
  <c r="D55" i="33"/>
  <c r="D56" i="33"/>
  <c r="D57" i="33"/>
  <c r="E49" i="33"/>
  <c r="E47" i="33"/>
  <c r="E45" i="33"/>
  <c r="C1422" i="5"/>
  <c r="D66" i="33"/>
  <c r="D42" i="33"/>
  <c r="E57" i="33"/>
  <c r="F62" i="33"/>
  <c r="G67" i="33"/>
  <c r="G122" i="33"/>
  <c r="G125" i="33"/>
  <c r="D61" i="33"/>
  <c r="D59" i="33"/>
  <c r="D60" i="33"/>
  <c r="F49" i="33"/>
  <c r="E50" i="33"/>
  <c r="E48" i="33"/>
  <c r="E55" i="33"/>
  <c r="G66" i="33"/>
  <c r="G62" i="33"/>
  <c r="F65" i="33"/>
  <c r="E123" i="33"/>
  <c r="F66" i="33"/>
  <c r="E52" i="33"/>
  <c r="E53" i="33"/>
  <c r="G57" i="33"/>
  <c r="G49" i="33"/>
  <c r="F47" i="33"/>
  <c r="F45" i="33"/>
  <c r="D119" i="33"/>
  <c r="D48" i="33"/>
  <c r="D58" i="33"/>
  <c r="E56" i="33"/>
  <c r="F48" i="33"/>
  <c r="E42" i="33"/>
  <c r="E58" i="33"/>
  <c r="F121" i="33"/>
  <c r="F119" i="33"/>
  <c r="F58" i="33"/>
  <c r="E126" i="33"/>
  <c r="G126" i="33"/>
  <c r="F122" i="33"/>
  <c r="F61" i="33"/>
  <c r="F53" i="33"/>
  <c r="E60" i="33"/>
  <c r="G42" i="33"/>
  <c r="G48" i="33"/>
  <c r="F57" i="33"/>
  <c r="G58" i="33"/>
  <c r="G65" i="33"/>
  <c r="E122" i="33"/>
  <c r="D67" i="33"/>
  <c r="F52" i="33"/>
  <c r="F56" i="33"/>
  <c r="G54" i="33"/>
  <c r="F42" i="33"/>
  <c r="D124" i="33"/>
  <c r="G55" i="33"/>
  <c r="D65" i="33"/>
  <c r="E119" i="33"/>
  <c r="D125" i="33"/>
  <c r="E67" i="33"/>
  <c r="F55" i="33"/>
  <c r="F59" i="33"/>
  <c r="G60" i="33"/>
  <c r="G47" i="33"/>
  <c r="G46" i="33"/>
  <c r="G45" i="33"/>
  <c r="E66" i="33"/>
  <c r="G56" i="33"/>
  <c r="D46" i="33"/>
  <c r="D121" i="33"/>
  <c r="G121" i="33"/>
  <c r="F123" i="33"/>
  <c r="E125" i="33"/>
  <c r="G52" i="33"/>
  <c r="G53" i="33"/>
  <c r="F54" i="33"/>
  <c r="D47" i="33"/>
  <c r="G50" i="33"/>
  <c r="E65" i="33"/>
  <c r="F125" i="33"/>
  <c r="D50" i="33"/>
  <c r="C1423" i="5"/>
  <c r="B1424" i="5"/>
  <c r="C1424" i="5" l="1"/>
  <c r="B1425" i="5"/>
  <c r="C1425" i="5" l="1"/>
  <c r="B1426" i="5"/>
  <c r="C1426" i="5" l="1"/>
  <c r="B1427" i="5"/>
  <c r="C1427" i="5" l="1"/>
  <c r="B1428" i="5"/>
  <c r="C1428" i="5" l="1"/>
  <c r="B1429" i="5"/>
  <c r="C1429" i="5" l="1"/>
  <c r="B1430" i="5"/>
  <c r="C1430" i="5" l="1"/>
  <c r="B1431" i="5"/>
  <c r="C1431" i="5" l="1"/>
  <c r="B1432" i="5"/>
  <c r="C1432" i="5" l="1"/>
  <c r="B1433" i="5"/>
  <c r="C1433" i="5" l="1"/>
  <c r="B1434" i="5"/>
  <c r="C1434" i="5" l="1"/>
  <c r="B1435" i="5"/>
  <c r="C1435" i="5" l="1"/>
  <c r="B1436" i="5"/>
  <c r="C1436" i="5" l="1"/>
  <c r="B1437" i="5"/>
  <c r="C1437" i="5" l="1"/>
  <c r="B1438" i="5"/>
  <c r="C1438" i="5" l="1"/>
  <c r="B1439" i="5"/>
  <c r="C1439" i="5" l="1"/>
  <c r="B1440" i="5"/>
  <c r="C1440" i="5" l="1"/>
  <c r="B1441" i="5"/>
  <c r="C1441" i="5" l="1"/>
  <c r="B1442" i="5"/>
  <c r="C1442" i="5" l="1"/>
  <c r="B1443" i="5"/>
  <c r="C1443" i="5" l="1"/>
  <c r="B1444" i="5"/>
  <c r="C1444" i="5" l="1"/>
  <c r="B1445" i="5"/>
  <c r="C1445" i="5" l="1"/>
  <c r="B1446" i="5"/>
  <c r="C1446" i="5" l="1"/>
  <c r="B1447" i="5"/>
  <c r="C1447" i="5" l="1"/>
  <c r="B1448" i="5"/>
  <c r="C1448" i="5" l="1"/>
  <c r="B1449" i="5"/>
  <c r="C1449" i="5" l="1"/>
  <c r="B1450" i="5"/>
  <c r="C1450" i="5" l="1"/>
  <c r="B1451" i="5"/>
  <c r="C1451" i="5" l="1"/>
  <c r="B1452" i="5"/>
  <c r="C1452" i="5" l="1"/>
  <c r="B1453" i="5"/>
  <c r="C1453" i="5" l="1"/>
  <c r="B1454" i="5"/>
  <c r="C1454" i="5" l="1"/>
  <c r="B1455" i="5"/>
  <c r="C1455" i="5" l="1"/>
  <c r="B1456" i="5"/>
  <c r="C1456" i="5" l="1"/>
  <c r="B1457" i="5"/>
  <c r="C1457" i="5" l="1"/>
  <c r="B1458" i="5"/>
  <c r="C1458" i="5" l="1"/>
  <c r="B1459" i="5"/>
  <c r="C1459" i="5" l="1"/>
  <c r="B1460" i="5"/>
  <c r="C1460" i="5" l="1"/>
  <c r="B1461" i="5"/>
  <c r="C1461" i="5" l="1"/>
  <c r="B1462" i="5"/>
  <c r="C1462" i="5" l="1"/>
  <c r="B1463" i="5"/>
  <c r="C1463" i="5" l="1"/>
  <c r="B1464" i="5"/>
  <c r="C1464" i="5" l="1"/>
  <c r="B1465" i="5"/>
  <c r="C1465" i="5" l="1"/>
  <c r="B1466" i="5"/>
  <c r="C1466" i="5" l="1"/>
  <c r="B1467" i="5"/>
  <c r="C1467" i="5" l="1"/>
  <c r="B1468" i="5"/>
  <c r="C1468" i="5" l="1"/>
  <c r="B1469" i="5"/>
  <c r="C1469" i="5" l="1"/>
  <c r="B1470" i="5"/>
  <c r="C1470" i="5" l="1"/>
  <c r="B1471" i="5"/>
  <c r="C1471" i="5" l="1"/>
  <c r="B1472" i="5"/>
  <c r="C1472" i="5" l="1"/>
  <c r="B1473" i="5"/>
  <c r="C1473" i="5" l="1"/>
  <c r="B1474" i="5"/>
  <c r="C1474" i="5" l="1"/>
  <c r="B1475" i="5"/>
  <c r="C1475" i="5" l="1"/>
  <c r="B1476" i="5"/>
  <c r="C1476" i="5" l="1"/>
  <c r="B1477" i="5"/>
  <c r="C1477" i="5" l="1"/>
  <c r="B1478" i="5"/>
  <c r="C1478" i="5" l="1"/>
  <c r="B1479" i="5"/>
  <c r="C1479" i="5" l="1"/>
  <c r="B1480" i="5"/>
  <c r="C1480" i="5" l="1"/>
  <c r="B1481" i="5"/>
  <c r="C1481" i="5" l="1"/>
  <c r="B1482" i="5"/>
  <c r="C1482" i="5" l="1"/>
  <c r="B1483" i="5"/>
  <c r="C1483" i="5" l="1"/>
  <c r="B1484" i="5"/>
  <c r="C1484" i="5" l="1"/>
  <c r="B1485" i="5"/>
  <c r="C1485" i="5" l="1"/>
  <c r="B1486" i="5"/>
  <c r="C1486" i="5" l="1"/>
  <c r="B1487" i="5"/>
  <c r="C1487" i="5" l="1"/>
  <c r="B1488" i="5"/>
  <c r="C1488" i="5" l="1"/>
  <c r="B1489" i="5"/>
  <c r="C1489" i="5" l="1"/>
  <c r="B1490" i="5"/>
  <c r="C1490" i="5" l="1"/>
  <c r="B1491" i="5"/>
  <c r="C1491" i="5" l="1"/>
  <c r="B1492" i="5"/>
  <c r="C1492" i="5" l="1"/>
  <c r="B1493" i="5"/>
  <c r="C1493" i="5" l="1"/>
  <c r="B1494" i="5"/>
  <c r="C1494" i="5" l="1"/>
  <c r="B1495" i="5"/>
  <c r="C1495" i="5" l="1"/>
  <c r="B1496" i="5"/>
  <c r="C1496" i="5" l="1"/>
  <c r="B1497" i="5"/>
  <c r="C1497" i="5" l="1"/>
  <c r="B1498" i="5"/>
  <c r="C1498" i="5" l="1"/>
  <c r="B1499" i="5"/>
  <c r="C1499" i="5" l="1"/>
  <c r="B1500" i="5"/>
  <c r="C1500" i="5" l="1"/>
  <c r="B1501" i="5"/>
  <c r="C1501" i="5" l="1"/>
  <c r="B1502" i="5"/>
  <c r="C1502" i="5" l="1"/>
  <c r="B1503" i="5"/>
  <c r="C1503" i="5" l="1"/>
  <c r="B1504" i="5"/>
  <c r="C1504" i="5" l="1"/>
  <c r="B1505" i="5"/>
  <c r="C1505" i="5" l="1"/>
  <c r="B1506" i="5"/>
  <c r="C1506" i="5" l="1"/>
  <c r="B1507" i="5"/>
  <c r="C1507" i="5" l="1"/>
  <c r="B1508" i="5"/>
  <c r="C1508" i="5" l="1"/>
  <c r="B1509" i="5"/>
  <c r="C1509" i="5" l="1"/>
  <c r="B1510" i="5"/>
  <c r="C1510" i="5" l="1"/>
  <c r="B1511" i="5"/>
  <c r="C1511" i="5" l="1"/>
  <c r="B1512" i="5"/>
  <c r="C1512" i="5" l="1"/>
  <c r="B1513" i="5"/>
  <c r="C1513" i="5" l="1"/>
  <c r="B1514" i="5"/>
  <c r="C1514" i="5" l="1"/>
  <c r="B1515" i="5"/>
  <c r="C1515" i="5" l="1"/>
  <c r="B1516" i="5"/>
  <c r="C1516" i="5" l="1"/>
  <c r="B1517" i="5"/>
  <c r="C1517" i="5" l="1"/>
  <c r="B1518" i="5"/>
  <c r="C1518" i="5" l="1"/>
  <c r="B1519" i="5"/>
  <c r="C1519" i="5" l="1"/>
  <c r="B1520" i="5"/>
  <c r="C1520" i="5" l="1"/>
  <c r="B1521" i="5"/>
  <c r="C1521" i="5" l="1"/>
  <c r="B1522" i="5"/>
  <c r="C1522" i="5" l="1"/>
  <c r="B1523" i="5"/>
  <c r="C1523" i="5" l="1"/>
  <c r="B1524" i="5"/>
  <c r="C1524" i="5" l="1"/>
  <c r="B1525" i="5"/>
  <c r="C1525" i="5" l="1"/>
  <c r="B1526" i="5"/>
  <c r="C1526" i="5" l="1"/>
  <c r="B1527" i="5"/>
  <c r="C1527" i="5" l="1"/>
  <c r="B1528" i="5"/>
  <c r="C1528" i="5" l="1"/>
  <c r="B1529" i="5"/>
  <c r="C1529" i="5" l="1"/>
  <c r="B1530" i="5"/>
  <c r="C1530" i="5" l="1"/>
  <c r="B1531" i="5"/>
  <c r="C1531" i="5" l="1"/>
  <c r="B1532" i="5"/>
  <c r="C1532" i="5" l="1"/>
  <c r="B1533" i="5"/>
  <c r="C1533" i="5" l="1"/>
  <c r="B1534" i="5"/>
  <c r="C1534" i="5" l="1"/>
  <c r="B1535" i="5"/>
  <c r="C1535" i="5" l="1"/>
  <c r="B1536" i="5"/>
  <c r="C1536" i="5" l="1"/>
  <c r="B1537" i="5"/>
  <c r="C1537" i="5" l="1"/>
  <c r="B1538" i="5"/>
  <c r="C1538" i="5" l="1"/>
  <c r="B1539" i="5"/>
  <c r="C1539" i="5" l="1"/>
  <c r="B1540" i="5"/>
  <c r="C1540" i="5" l="1"/>
  <c r="B1541" i="5"/>
  <c r="C1541" i="5" l="1"/>
  <c r="B1542" i="5"/>
  <c r="C1542" i="5" l="1"/>
  <c r="B1543" i="5"/>
  <c r="C1543" i="5" l="1"/>
  <c r="B1544" i="5"/>
  <c r="C1544" i="5" l="1"/>
  <c r="B1545" i="5"/>
  <c r="C1545" i="5" l="1"/>
  <c r="B1546" i="5"/>
  <c r="C1546" i="5" l="1"/>
  <c r="B1547" i="5"/>
  <c r="C1547" i="5" l="1"/>
  <c r="B1548" i="5"/>
  <c r="C1548" i="5" l="1"/>
  <c r="B1549" i="5"/>
  <c r="C1549" i="5" l="1"/>
  <c r="B1550" i="5"/>
  <c r="C1550" i="5" l="1"/>
  <c r="B1551" i="5"/>
  <c r="C1551" i="5" l="1"/>
  <c r="B1552" i="5"/>
  <c r="C1552" i="5" l="1"/>
  <c r="B1553" i="5"/>
  <c r="C1553" i="5" l="1"/>
  <c r="B1554" i="5"/>
  <c r="C1554" i="5" l="1"/>
  <c r="B1555" i="5"/>
  <c r="C1555" i="5" l="1"/>
  <c r="B1556" i="5"/>
  <c r="C1556" i="5" l="1"/>
  <c r="B1557" i="5"/>
  <c r="C1557" i="5" l="1"/>
  <c r="B1558" i="5"/>
  <c r="C1558" i="5" l="1"/>
  <c r="B1559" i="5"/>
  <c r="C1559" i="5" l="1"/>
  <c r="B1560" i="5"/>
  <c r="C1560" i="5" l="1"/>
  <c r="B1561" i="5"/>
  <c r="C1561" i="5" l="1"/>
  <c r="B1562" i="5"/>
  <c r="C1562" i="5" l="1"/>
  <c r="B1563" i="5"/>
  <c r="C1563" i="5" l="1"/>
  <c r="B1564" i="5"/>
  <c r="C1564" i="5" l="1"/>
  <c r="B1565" i="5"/>
  <c r="C1565" i="5" l="1"/>
  <c r="B1566" i="5"/>
  <c r="C1566" i="5" l="1"/>
  <c r="B1567" i="5"/>
  <c r="C1567" i="5" l="1"/>
  <c r="B1568" i="5"/>
  <c r="C1568" i="5" l="1"/>
  <c r="B1569" i="5"/>
  <c r="C1569" i="5" l="1"/>
  <c r="B1570" i="5"/>
  <c r="C1570" i="5" l="1"/>
  <c r="B1571" i="5"/>
  <c r="C1571" i="5" l="1"/>
  <c r="B1572" i="5"/>
  <c r="C1572" i="5" l="1"/>
  <c r="B1573" i="5"/>
  <c r="C1573" i="5" l="1"/>
  <c r="B1574" i="5"/>
  <c r="C1574" i="5" l="1"/>
  <c r="B1575" i="5"/>
  <c r="C1575" i="5" l="1"/>
  <c r="B1576" i="5"/>
  <c r="C1576" i="5" l="1"/>
  <c r="B1577" i="5"/>
  <c r="C1577" i="5" l="1"/>
  <c r="B1578" i="5"/>
  <c r="C1578" i="5" l="1"/>
  <c r="B1579" i="5"/>
  <c r="C1579" i="5" l="1"/>
  <c r="B1580" i="5"/>
  <c r="C1580" i="5" l="1"/>
  <c r="B1581" i="5"/>
  <c r="C1581" i="5" l="1"/>
  <c r="B1582" i="5"/>
  <c r="C1582" i="5" l="1"/>
  <c r="B1583" i="5"/>
  <c r="C1583" i="5" l="1"/>
  <c r="B1584" i="5"/>
  <c r="C1584" i="5" l="1"/>
  <c r="B1585" i="5"/>
  <c r="C1585" i="5" l="1"/>
  <c r="B1586" i="5"/>
  <c r="C1586" i="5" l="1"/>
  <c r="B1587" i="5"/>
  <c r="C1587" i="5" l="1"/>
  <c r="B1588" i="5"/>
  <c r="C1588" i="5" l="1"/>
  <c r="B1589" i="5"/>
  <c r="C1589" i="5" l="1"/>
  <c r="B1590" i="5"/>
  <c r="C1590" i="5" l="1"/>
  <c r="B1591" i="5"/>
  <c r="C1591" i="5" l="1"/>
  <c r="B1592" i="5"/>
  <c r="C1592" i="5" l="1"/>
  <c r="B1593" i="5"/>
  <c r="C1593" i="5" l="1"/>
  <c r="B1594" i="5"/>
  <c r="C1594" i="5" l="1"/>
  <c r="B1595" i="5"/>
  <c r="C1595" i="5" l="1"/>
  <c r="B1596" i="5"/>
  <c r="C1596" i="5" l="1"/>
  <c r="B1597" i="5"/>
  <c r="C1597" i="5" l="1"/>
  <c r="B1598" i="5"/>
  <c r="C1598" i="5" l="1"/>
  <c r="B1599" i="5"/>
  <c r="C1599" i="5" l="1"/>
  <c r="B1600" i="5"/>
  <c r="C1600" i="5" l="1"/>
  <c r="B1601" i="5"/>
  <c r="C1601" i="5" l="1"/>
  <c r="B1602" i="5"/>
  <c r="C1602" i="5" l="1"/>
  <c r="B1603" i="5"/>
  <c r="C1603" i="5" l="1"/>
  <c r="B1604" i="5"/>
  <c r="C1604" i="5" l="1"/>
  <c r="B1605" i="5"/>
  <c r="C1605" i="5" l="1"/>
  <c r="B1606" i="5"/>
  <c r="C1606" i="5" l="1"/>
  <c r="B1607" i="5"/>
  <c r="C1607" i="5" l="1"/>
  <c r="B1608" i="5"/>
  <c r="C1608" i="5" l="1"/>
  <c r="B1609" i="5"/>
  <c r="C1609" i="5" l="1"/>
  <c r="B1610" i="5"/>
  <c r="C1610" i="5" l="1"/>
  <c r="B1611" i="5"/>
  <c r="C1611" i="5" l="1"/>
  <c r="B1612" i="5"/>
  <c r="C1612" i="5" l="1"/>
  <c r="B1613" i="5"/>
  <c r="C1613" i="5" l="1"/>
  <c r="B1614" i="5"/>
  <c r="C1614" i="5" l="1"/>
  <c r="B1615" i="5"/>
  <c r="C1615" i="5" l="1"/>
  <c r="B1616" i="5"/>
  <c r="C1616" i="5" l="1"/>
  <c r="B1617" i="5"/>
  <c r="C1617" i="5" l="1"/>
  <c r="B1618" i="5"/>
  <c r="C1618" i="5" l="1"/>
  <c r="B1619" i="5"/>
  <c r="C1619" i="5" l="1"/>
  <c r="B1620" i="5"/>
  <c r="C1620" i="5" l="1"/>
  <c r="B1621" i="5"/>
  <c r="C1621" i="5" l="1"/>
  <c r="B1622" i="5"/>
  <c r="C1622" i="5" l="1"/>
  <c r="B1623" i="5"/>
  <c r="C1623" i="5" l="1"/>
  <c r="B1624" i="5"/>
  <c r="C1624" i="5" l="1"/>
  <c r="B1625" i="5"/>
  <c r="C1625" i="5" l="1"/>
  <c r="B1626" i="5"/>
  <c r="C1626" i="5" l="1"/>
  <c r="B1627" i="5"/>
  <c r="C1627" i="5" l="1"/>
  <c r="B1628" i="5"/>
  <c r="C1628" i="5" l="1"/>
  <c r="B1629" i="5"/>
  <c r="C1629" i="5" l="1"/>
  <c r="B1630" i="5"/>
  <c r="C1630" i="5" l="1"/>
  <c r="B1631" i="5"/>
  <c r="C1631" i="5" l="1"/>
  <c r="B1632" i="5"/>
  <c r="C1632" i="5" l="1"/>
  <c r="B1633" i="5"/>
  <c r="C1633" i="5" l="1"/>
  <c r="B1634" i="5"/>
  <c r="H75" i="28" l="1"/>
  <c r="G48" i="34"/>
  <c r="E103" i="28"/>
  <c r="F18" i="28"/>
  <c r="G59" i="34"/>
  <c r="G52" i="28"/>
  <c r="F102" i="28"/>
  <c r="G23" i="28"/>
  <c r="G40" i="28"/>
  <c r="F22" i="34"/>
  <c r="G45" i="34"/>
  <c r="E44" i="34"/>
  <c r="F75" i="28"/>
  <c r="G25" i="33"/>
  <c r="F33" i="34"/>
  <c r="F49" i="34"/>
  <c r="E105" i="28"/>
  <c r="H51" i="28"/>
  <c r="F21" i="33"/>
  <c r="H16" i="28"/>
  <c r="E27" i="33"/>
  <c r="D28" i="33"/>
  <c r="E28" i="28"/>
  <c r="D59" i="34"/>
  <c r="E22" i="28"/>
  <c r="E15" i="33"/>
  <c r="G45" i="28"/>
  <c r="E29" i="33"/>
  <c r="G41" i="28"/>
  <c r="D25" i="34"/>
  <c r="D16" i="34"/>
  <c r="E39" i="34"/>
  <c r="G47" i="28"/>
  <c r="G25" i="28"/>
  <c r="E33" i="33"/>
  <c r="F98" i="28"/>
  <c r="F103" i="28"/>
  <c r="G43" i="33"/>
  <c r="F131" i="28"/>
  <c r="H26" i="28"/>
  <c r="G27" i="33"/>
  <c r="F41" i="33"/>
  <c r="F57" i="28"/>
  <c r="F32" i="34"/>
  <c r="D54" i="34"/>
  <c r="E135" i="28"/>
  <c r="G102" i="28"/>
  <c r="E136" i="28"/>
  <c r="F112" i="28"/>
  <c r="E62" i="34"/>
  <c r="E46" i="28"/>
  <c r="G37" i="28"/>
  <c r="G93" i="28"/>
  <c r="F134" i="28"/>
  <c r="F20" i="28"/>
  <c r="E29" i="34"/>
  <c r="E98" i="28"/>
  <c r="G103" i="28"/>
  <c r="E33" i="34"/>
  <c r="G32" i="28"/>
  <c r="F50" i="34"/>
  <c r="G51" i="34"/>
  <c r="F40" i="28"/>
  <c r="F25" i="28"/>
  <c r="G36" i="28"/>
  <c r="G58" i="34"/>
  <c r="G26" i="28"/>
  <c r="F60" i="34"/>
  <c r="F38" i="28"/>
  <c r="F20" i="33"/>
  <c r="G142" i="28"/>
  <c r="D43" i="33"/>
  <c r="E117" i="28"/>
  <c r="D23" i="34"/>
  <c r="E51" i="34"/>
  <c r="D45" i="34"/>
  <c r="G111" i="28"/>
  <c r="F21" i="34"/>
  <c r="E40" i="34"/>
  <c r="G57" i="28"/>
  <c r="E132" i="28"/>
  <c r="G139" i="28"/>
  <c r="E114" i="28"/>
  <c r="E137" i="28"/>
  <c r="F132" i="28"/>
  <c r="G100" i="28"/>
  <c r="E17" i="28"/>
  <c r="E24" i="33"/>
  <c r="G33" i="28"/>
  <c r="G15" i="28"/>
  <c r="F140" i="28"/>
  <c r="F39" i="28"/>
  <c r="E119" i="28"/>
  <c r="F16" i="28"/>
  <c r="D62" i="34"/>
  <c r="F28" i="34"/>
  <c r="E26" i="33"/>
  <c r="F56" i="28"/>
  <c r="F136" i="28"/>
  <c r="G53" i="28"/>
  <c r="E31" i="34"/>
  <c r="E21" i="28"/>
  <c r="E49" i="28"/>
  <c r="G46" i="28"/>
  <c r="F28" i="33"/>
  <c r="E54" i="34"/>
  <c r="E47" i="28"/>
  <c r="E26" i="28"/>
  <c r="F53" i="28"/>
  <c r="E44" i="28"/>
  <c r="G96" i="28"/>
  <c r="E30" i="28"/>
  <c r="E23" i="28"/>
  <c r="H43" i="28"/>
  <c r="D33" i="34"/>
  <c r="H53" i="28"/>
  <c r="E56" i="28"/>
  <c r="F117" i="28"/>
  <c r="G34" i="28"/>
  <c r="G143" i="28"/>
  <c r="E125" i="28"/>
  <c r="G19" i="28"/>
  <c r="E53" i="34"/>
  <c r="F56" i="34"/>
  <c r="E45" i="34"/>
  <c r="G40" i="34"/>
  <c r="E124" i="28"/>
  <c r="F121" i="28"/>
  <c r="G144" i="28"/>
  <c r="E139" i="28"/>
  <c r="F36" i="33"/>
  <c r="H19" i="28"/>
  <c r="F23" i="34"/>
  <c r="D18" i="34"/>
  <c r="E111" i="28"/>
  <c r="F36" i="28"/>
  <c r="G120" i="28"/>
  <c r="F45" i="28"/>
  <c r="E133" i="28"/>
  <c r="E32" i="28"/>
  <c r="G112" i="28"/>
  <c r="F26" i="33"/>
  <c r="G24" i="28"/>
  <c r="G44" i="28"/>
  <c r="H104" i="28"/>
  <c r="G56" i="28"/>
  <c r="G27" i="34"/>
  <c r="H57" i="28"/>
  <c r="E34" i="34"/>
  <c r="F38" i="34"/>
  <c r="G39" i="33"/>
  <c r="F43" i="33"/>
  <c r="F127" i="28"/>
  <c r="F143" i="28"/>
  <c r="D27" i="34"/>
  <c r="F19" i="34"/>
  <c r="E19" i="33"/>
  <c r="E32" i="33"/>
  <c r="F19" i="28"/>
  <c r="G41" i="33"/>
  <c r="F23" i="33"/>
  <c r="E15" i="34"/>
  <c r="H44" i="28"/>
  <c r="F114" i="28"/>
  <c r="E115" i="28"/>
  <c r="D40" i="34"/>
  <c r="E34" i="33"/>
  <c r="F45" i="34"/>
  <c r="G20" i="28"/>
  <c r="F100" i="28"/>
  <c r="G134" i="28"/>
  <c r="E138" i="28"/>
  <c r="G141" i="28"/>
  <c r="F116" i="28"/>
  <c r="G132" i="28"/>
  <c r="E15" i="28"/>
  <c r="E61" i="34"/>
  <c r="F22" i="33"/>
  <c r="F28" i="28"/>
  <c r="G49" i="28"/>
  <c r="E34" i="28"/>
  <c r="H50" i="28"/>
  <c r="E51" i="28"/>
  <c r="E19" i="34"/>
  <c r="G48" i="28"/>
  <c r="H32" i="28"/>
  <c r="H25" i="28"/>
  <c r="G95" i="28"/>
  <c r="F93" i="28"/>
  <c r="E20" i="33"/>
  <c r="H47" i="28"/>
  <c r="F42" i="28"/>
  <c r="E16" i="28"/>
  <c r="D25" i="33"/>
  <c r="F99" i="28"/>
  <c r="E33" i="28"/>
  <c r="D56" i="34"/>
  <c r="F30" i="34"/>
  <c r="E37" i="34"/>
  <c r="H97" i="28"/>
  <c r="D50" i="34"/>
  <c r="G17" i="34"/>
  <c r="E52" i="28"/>
  <c r="D34" i="34"/>
  <c r="F49" i="28"/>
  <c r="H55" i="28"/>
  <c r="E128" i="28"/>
  <c r="H56" i="28"/>
  <c r="F146" i="28"/>
  <c r="G146" i="28"/>
  <c r="E37" i="28"/>
  <c r="G145" i="28"/>
  <c r="G114" i="28"/>
  <c r="G22" i="28"/>
  <c r="F104" i="28"/>
  <c r="G20" i="33"/>
  <c r="D37" i="34"/>
  <c r="E18" i="34"/>
  <c r="F51" i="34"/>
  <c r="H38" i="28"/>
  <c r="H22" i="28"/>
  <c r="G50" i="34"/>
  <c r="E30" i="33"/>
  <c r="F52" i="34"/>
  <c r="G21" i="34"/>
  <c r="E41" i="34"/>
  <c r="E40" i="33"/>
  <c r="F101" i="28"/>
  <c r="H34" i="28"/>
  <c r="E52" i="34"/>
  <c r="F37" i="33"/>
  <c r="F22" i="28"/>
  <c r="G42" i="34"/>
  <c r="E101" i="28"/>
  <c r="H52" i="28"/>
  <c r="H45" i="28"/>
  <c r="E35" i="34"/>
  <c r="F41" i="34"/>
  <c r="F26" i="28"/>
  <c r="D18" i="33"/>
  <c r="F35" i="33"/>
  <c r="F141" i="28"/>
  <c r="G123" i="28"/>
  <c r="D61" i="34"/>
  <c r="E21" i="33"/>
  <c r="D19" i="34"/>
  <c r="D37" i="33"/>
  <c r="E36" i="33"/>
  <c r="F55" i="28"/>
  <c r="E54" i="28"/>
  <c r="G15" i="33"/>
  <c r="F145" i="28"/>
  <c r="F37" i="34"/>
  <c r="G128" i="28"/>
  <c r="G130" i="28"/>
  <c r="F44" i="34"/>
  <c r="F47" i="28"/>
  <c r="H24" i="28"/>
  <c r="E97" i="28"/>
  <c r="F125" i="28"/>
  <c r="G56" i="34"/>
  <c r="E60" i="34"/>
  <c r="F54" i="28"/>
  <c r="G21" i="28"/>
  <c r="F62" i="34"/>
  <c r="G22" i="33"/>
  <c r="E36" i="28"/>
  <c r="D58" i="34"/>
  <c r="F57" i="34"/>
  <c r="H20" i="28"/>
  <c r="G104" i="28"/>
  <c r="F29" i="28"/>
  <c r="H37" i="28"/>
  <c r="E57" i="28"/>
  <c r="G105" i="28"/>
  <c r="D19" i="33"/>
  <c r="E31" i="33"/>
  <c r="D52" i="34"/>
  <c r="H49" i="28"/>
  <c r="E40" i="28"/>
  <c r="E55" i="28"/>
  <c r="E18" i="33"/>
  <c r="E30" i="34"/>
  <c r="G140" i="28"/>
  <c r="E25" i="28"/>
  <c r="F18" i="33"/>
  <c r="H46" i="28"/>
  <c r="G55" i="28"/>
  <c r="G129" i="28"/>
  <c r="G17" i="28"/>
  <c r="F50" i="28"/>
  <c r="F23" i="28"/>
  <c r="G115" i="28"/>
  <c r="G18" i="34"/>
  <c r="F17" i="34"/>
  <c r="H105" i="28"/>
  <c r="F17" i="33"/>
  <c r="F97" i="28"/>
  <c r="F61" i="34"/>
  <c r="E22" i="34"/>
  <c r="F96" i="28"/>
  <c r="H39" i="28"/>
  <c r="H35" i="28"/>
  <c r="D24" i="33"/>
  <c r="E35" i="28"/>
  <c r="G22" i="34"/>
  <c r="F40" i="34"/>
  <c r="G20" i="34"/>
  <c r="E116" i="28"/>
  <c r="E20" i="28"/>
  <c r="G49" i="34"/>
  <c r="H18" i="28"/>
  <c r="E41" i="28"/>
  <c r="G99" i="28"/>
  <c r="G23" i="34"/>
  <c r="E25" i="34"/>
  <c r="E94" i="28"/>
  <c r="E99" i="28"/>
  <c r="H29" i="28"/>
  <c r="G30" i="28"/>
  <c r="D17" i="34"/>
  <c r="D57" i="34"/>
  <c r="G31" i="28"/>
  <c r="E56" i="34"/>
  <c r="G46" i="34"/>
  <c r="F24" i="34"/>
  <c r="E41" i="33"/>
  <c r="D33" i="33"/>
  <c r="D55" i="34"/>
  <c r="E134" i="28"/>
  <c r="F95" i="28"/>
  <c r="F54" i="34"/>
  <c r="F16" i="33"/>
  <c r="E102" i="28"/>
  <c r="F15" i="34"/>
  <c r="G21" i="33"/>
  <c r="G24" i="33"/>
  <c r="E55" i="34"/>
  <c r="E142" i="28"/>
  <c r="G122" i="28"/>
  <c r="G119" i="28"/>
  <c r="F128" i="28"/>
  <c r="F40" i="33"/>
  <c r="H42" i="28"/>
  <c r="G54" i="28"/>
  <c r="E57" i="34"/>
  <c r="G133" i="28"/>
  <c r="F37" i="28"/>
  <c r="F113" i="28"/>
  <c r="D39" i="34"/>
  <c r="F21" i="28"/>
  <c r="E26" i="34"/>
  <c r="D31" i="34"/>
  <c r="E28" i="34"/>
  <c r="F26" i="34"/>
  <c r="F29" i="33"/>
  <c r="E23" i="34"/>
  <c r="H102" i="28"/>
  <c r="G41" i="34"/>
  <c r="D24" i="34"/>
  <c r="E50" i="34"/>
  <c r="G19" i="33"/>
  <c r="G18" i="33"/>
  <c r="F31" i="33"/>
  <c r="G136" i="28"/>
  <c r="F33" i="28"/>
  <c r="F144" i="28"/>
  <c r="E23" i="33"/>
  <c r="E29" i="28"/>
  <c r="F27" i="33"/>
  <c r="G121" i="28"/>
  <c r="D49" i="34"/>
  <c r="G94" i="28"/>
  <c r="F39" i="33"/>
  <c r="D22" i="34"/>
  <c r="G62" i="34"/>
  <c r="G52" i="34"/>
  <c r="F111" i="28"/>
  <c r="E58" i="34"/>
  <c r="G125" i="28"/>
  <c r="E104" i="28"/>
  <c r="D32" i="33"/>
  <c r="E25" i="33"/>
  <c r="G38" i="28"/>
  <c r="G50" i="28"/>
  <c r="F15" i="28"/>
  <c r="E144" i="28"/>
  <c r="G113" i="28"/>
  <c r="E120" i="28"/>
  <c r="E123" i="28"/>
  <c r="E131" i="28"/>
  <c r="F34" i="33"/>
  <c r="G42" i="28"/>
  <c r="D48" i="34"/>
  <c r="F42" i="34"/>
  <c r="F27" i="34"/>
  <c r="E39" i="28"/>
  <c r="E45" i="28"/>
  <c r="D35" i="34"/>
  <c r="G39" i="34"/>
  <c r="H41" i="28"/>
  <c r="G101" i="28"/>
  <c r="D30" i="34"/>
  <c r="D23" i="33"/>
  <c r="E48" i="28"/>
  <c r="F17" i="28"/>
  <c r="H28" i="28"/>
  <c r="F46" i="34"/>
  <c r="D53" i="34"/>
  <c r="E17" i="34"/>
  <c r="F59" i="34"/>
  <c r="G61" i="34"/>
  <c r="F44" i="28"/>
  <c r="F25" i="33"/>
  <c r="D38" i="34"/>
  <c r="H94" i="28"/>
  <c r="F130" i="28"/>
  <c r="F124" i="28"/>
  <c r="G18" i="28"/>
  <c r="E95" i="28"/>
  <c r="D35" i="33"/>
  <c r="E49" i="34"/>
  <c r="D21" i="34"/>
  <c r="E127" i="28"/>
  <c r="F122" i="28"/>
  <c r="F25" i="34"/>
  <c r="E113" i="28"/>
  <c r="F119" i="28"/>
  <c r="D39" i="33"/>
  <c r="G24" i="34"/>
  <c r="G28" i="34"/>
  <c r="E20" i="34"/>
  <c r="D22" i="33"/>
  <c r="G117" i="28"/>
  <c r="G28" i="28"/>
  <c r="E129" i="28"/>
  <c r="E53" i="28"/>
  <c r="F48" i="28"/>
  <c r="H54" i="28"/>
  <c r="F32" i="28"/>
  <c r="F126" i="28"/>
  <c r="D51" i="34"/>
  <c r="E118" i="28"/>
  <c r="G54" i="34"/>
  <c r="G116" i="28"/>
  <c r="G75" i="28"/>
  <c r="F139" i="28"/>
  <c r="D41" i="34"/>
  <c r="E48" i="34"/>
  <c r="G29" i="33"/>
  <c r="H31" i="28"/>
  <c r="E43" i="33"/>
  <c r="D26" i="33"/>
  <c r="F120" i="28"/>
  <c r="G55" i="34"/>
  <c r="F19" i="33"/>
  <c r="G118" i="28"/>
  <c r="F34" i="34"/>
  <c r="D41" i="33"/>
  <c r="G29" i="34"/>
  <c r="F32" i="33"/>
  <c r="D40" i="33"/>
  <c r="F115" i="28"/>
  <c r="F30" i="33"/>
  <c r="E46" i="34"/>
  <c r="G126" i="28"/>
  <c r="G60" i="34"/>
  <c r="D17" i="33"/>
  <c r="F52" i="28"/>
  <c r="F51" i="28"/>
  <c r="F138" i="28"/>
  <c r="F94" i="28"/>
  <c r="E130" i="28"/>
  <c r="E126" i="28"/>
  <c r="G40" i="33"/>
  <c r="G29" i="28"/>
  <c r="E16" i="34"/>
  <c r="F48" i="34"/>
  <c r="H95" i="28"/>
  <c r="E121" i="28"/>
  <c r="G57" i="34"/>
  <c r="F118" i="28"/>
  <c r="F16" i="34"/>
  <c r="E22" i="33"/>
  <c r="G17" i="33"/>
  <c r="G44" i="34"/>
  <c r="H100" i="28"/>
  <c r="F41" i="28"/>
  <c r="G25" i="34"/>
  <c r="F35" i="28"/>
  <c r="E42" i="34"/>
  <c r="D60" i="34"/>
  <c r="E96" i="28"/>
  <c r="F27" i="28"/>
  <c r="H21" i="28"/>
  <c r="E24" i="34"/>
  <c r="E21" i="34"/>
  <c r="F33" i="33"/>
  <c r="E16" i="33"/>
  <c r="E32" i="34"/>
  <c r="F29" i="34"/>
  <c r="D34" i="33"/>
  <c r="D36" i="33"/>
  <c r="F31" i="28"/>
  <c r="D21" i="33"/>
  <c r="G37" i="34"/>
  <c r="F58" i="34"/>
  <c r="D27" i="33"/>
  <c r="G124" i="28"/>
  <c r="G135" i="28"/>
  <c r="E146" i="28"/>
  <c r="F129" i="28"/>
  <c r="F24" i="28"/>
  <c r="E39" i="33"/>
  <c r="G137" i="28"/>
  <c r="E17" i="33"/>
  <c r="E145" i="28"/>
  <c r="G53" i="34"/>
  <c r="E93" i="28"/>
  <c r="G43" i="28"/>
  <c r="F133" i="28"/>
  <c r="E112" i="28"/>
  <c r="E27" i="34"/>
  <c r="F18" i="34"/>
  <c r="E18" i="28"/>
  <c r="H99" i="28"/>
  <c r="G19" i="34"/>
  <c r="D30" i="33"/>
  <c r="E27" i="28"/>
  <c r="E100" i="28"/>
  <c r="H93" i="28"/>
  <c r="F15" i="33"/>
  <c r="F46" i="28"/>
  <c r="F105" i="28"/>
  <c r="F55" i="34"/>
  <c r="D42" i="34"/>
  <c r="F39" i="34"/>
  <c r="D44" i="34"/>
  <c r="E19" i="28"/>
  <c r="G26" i="33"/>
  <c r="F53" i="34"/>
  <c r="H36" i="28"/>
  <c r="H17" i="28"/>
  <c r="D29" i="34"/>
  <c r="E35" i="33"/>
  <c r="E50" i="28"/>
  <c r="H15" i="28"/>
  <c r="F24" i="33"/>
  <c r="G16" i="34"/>
  <c r="E143" i="28"/>
  <c r="E24" i="28"/>
  <c r="D28" i="34"/>
  <c r="H33" i="28"/>
  <c r="H98" i="28"/>
  <c r="D32" i="34"/>
  <c r="F142" i="28"/>
  <c r="G131" i="28"/>
  <c r="E141" i="28"/>
  <c r="F137" i="28"/>
  <c r="E37" i="33"/>
  <c r="F20" i="34"/>
  <c r="H48" i="28"/>
  <c r="G39" i="28"/>
  <c r="F135" i="28"/>
  <c r="E43" i="28"/>
  <c r="E140" i="28"/>
  <c r="D29" i="33"/>
  <c r="G98" i="28"/>
  <c r="E59" i="34"/>
  <c r="H40" i="28"/>
  <c r="G16" i="28"/>
  <c r="F31" i="34"/>
  <c r="E28" i="33"/>
  <c r="G26" i="34"/>
  <c r="E38" i="28"/>
  <c r="H23" i="28"/>
  <c r="H27" i="28"/>
  <c r="G15" i="34"/>
  <c r="D16" i="33"/>
  <c r="H103" i="28"/>
  <c r="G28" i="33"/>
  <c r="E31" i="28"/>
  <c r="E42" i="28"/>
  <c r="D15" i="34"/>
  <c r="E38" i="34"/>
  <c r="D20" i="34"/>
  <c r="F34" i="28"/>
  <c r="F43" i="28"/>
  <c r="G138" i="28"/>
  <c r="D20" i="33"/>
  <c r="E122" i="28"/>
  <c r="G16" i="33"/>
  <c r="D26" i="34"/>
  <c r="G51" i="28"/>
  <c r="F35" i="34"/>
  <c r="D46" i="34"/>
  <c r="F123" i="28"/>
  <c r="F30" i="28"/>
  <c r="G23" i="33"/>
  <c r="E75" i="28"/>
  <c r="H101" i="28"/>
  <c r="D31" i="33"/>
  <c r="G127" i="28"/>
  <c r="H30" i="28"/>
  <c r="G97" i="28"/>
  <c r="G38" i="34"/>
  <c r="H96" i="28"/>
  <c r="G35" i="28"/>
  <c r="D15" i="33"/>
  <c r="G27" i="28"/>
  <c r="C1634" i="5"/>
  <c r="B1635" i="5"/>
  <c r="C1635" i="5" l="1"/>
  <c r="B1636" i="5"/>
  <c r="C1636" i="5" l="1"/>
  <c r="B1637" i="5"/>
  <c r="C1637" i="5" l="1"/>
  <c r="B1638" i="5"/>
  <c r="C1638" i="5" l="1"/>
  <c r="B1639" i="5"/>
  <c r="C1639" i="5" l="1"/>
  <c r="B1640" i="5"/>
  <c r="C1640" i="5" l="1"/>
  <c r="B1641" i="5"/>
  <c r="C1641" i="5" l="1"/>
  <c r="B1642" i="5"/>
  <c r="C1642" i="5" l="1"/>
  <c r="B1643" i="5"/>
  <c r="C1643" i="5" l="1"/>
  <c r="B1644" i="5"/>
  <c r="C1644" i="5" l="1"/>
  <c r="B1645" i="5"/>
  <c r="C1645" i="5" l="1"/>
  <c r="B1646" i="5"/>
  <c r="C1646" i="5" l="1"/>
  <c r="B1647" i="5"/>
  <c r="C1647" i="5" l="1"/>
  <c r="B1648" i="5"/>
  <c r="C1648" i="5" l="1"/>
  <c r="B1649" i="5"/>
  <c r="C1649" i="5" l="1"/>
  <c r="B1650" i="5"/>
  <c r="C1650" i="5" l="1"/>
  <c r="B1651" i="5"/>
  <c r="C1651" i="5" l="1"/>
  <c r="B1652" i="5"/>
  <c r="C1652" i="5" l="1"/>
  <c r="B1653" i="5"/>
  <c r="C1653" i="5" l="1"/>
  <c r="B1654" i="5"/>
  <c r="C1654" i="5" l="1"/>
  <c r="B1655" i="5"/>
  <c r="C1655" i="5" l="1"/>
  <c r="B1656" i="5"/>
  <c r="C1656" i="5" l="1"/>
  <c r="B1657" i="5"/>
  <c r="C1657" i="5" l="1"/>
  <c r="B1658" i="5"/>
  <c r="C1658" i="5" l="1"/>
  <c r="B1659" i="5"/>
  <c r="C1659" i="5" l="1"/>
  <c r="B1660" i="5"/>
  <c r="C1660" i="5" l="1"/>
  <c r="B1661" i="5"/>
  <c r="C1661" i="5" l="1"/>
  <c r="B1662" i="5"/>
  <c r="C1662" i="5" l="1"/>
  <c r="B1663" i="5"/>
  <c r="C1663" i="5" l="1"/>
  <c r="B1664" i="5"/>
  <c r="C1664" i="5" l="1"/>
  <c r="B1665" i="5"/>
  <c r="C1665" i="5" l="1"/>
  <c r="B1666" i="5"/>
  <c r="C1666" i="5" l="1"/>
  <c r="B1667" i="5"/>
  <c r="C1667" i="5" l="1"/>
  <c r="B1668" i="5"/>
  <c r="C1668" i="5" l="1"/>
  <c r="B1669" i="5"/>
  <c r="C1669" i="5" l="1"/>
  <c r="B1670" i="5"/>
  <c r="C1670" i="5" l="1"/>
  <c r="B1671" i="5"/>
  <c r="C1671" i="5" l="1"/>
  <c r="B1672" i="5"/>
  <c r="C1672" i="5" l="1"/>
  <c r="B1673" i="5"/>
  <c r="C1673" i="5" l="1"/>
  <c r="B1674" i="5"/>
  <c r="C1674" i="5" l="1"/>
  <c r="B1675" i="5"/>
  <c r="C1675" i="5" l="1"/>
  <c r="B1676" i="5"/>
  <c r="C1676" i="5" l="1"/>
  <c r="B1677" i="5"/>
  <c r="C1677" i="5" l="1"/>
  <c r="B1678" i="5"/>
  <c r="C1678" i="5" l="1"/>
  <c r="B1679" i="5"/>
  <c r="C1679" i="5" l="1"/>
  <c r="B1680" i="5"/>
  <c r="C1680" i="5" l="1"/>
  <c r="B1681" i="5"/>
  <c r="C1681" i="5" l="1"/>
  <c r="B1682" i="5"/>
  <c r="C1682" i="5" l="1"/>
  <c r="B1683" i="5"/>
  <c r="C1683" i="5" l="1"/>
  <c r="B1684" i="5"/>
  <c r="C1684" i="5" l="1"/>
  <c r="B1685" i="5"/>
  <c r="C1685" i="5" l="1"/>
  <c r="B1686" i="5"/>
  <c r="C1686" i="5" l="1"/>
  <c r="B1687" i="5"/>
  <c r="C1687" i="5" l="1"/>
  <c r="B1688" i="5"/>
  <c r="C1688" i="5" l="1"/>
  <c r="B1689" i="5"/>
  <c r="C1689" i="5" l="1"/>
  <c r="B1690" i="5"/>
  <c r="C1690" i="5" l="1"/>
  <c r="B1691" i="5"/>
  <c r="C1691" i="5" l="1"/>
  <c r="B1692" i="5"/>
  <c r="C1692" i="5" l="1"/>
  <c r="B1693" i="5"/>
  <c r="C1693" i="5" l="1"/>
  <c r="B1694" i="5"/>
  <c r="C1694" i="5" l="1"/>
  <c r="B1695" i="5"/>
  <c r="C1695" i="5" l="1"/>
  <c r="B1696" i="5"/>
  <c r="C1696" i="5" l="1"/>
  <c r="B1697" i="5"/>
  <c r="C1697" i="5" l="1"/>
  <c r="B1698" i="5"/>
  <c r="C1698" i="5" l="1"/>
  <c r="B1699" i="5"/>
  <c r="C1699" i="5" l="1"/>
  <c r="B1700" i="5"/>
  <c r="C1700" i="5" l="1"/>
  <c r="B1701" i="5"/>
  <c r="C1701" i="5" l="1"/>
  <c r="B1702" i="5"/>
  <c r="C1702" i="5" l="1"/>
  <c r="B1703" i="5"/>
  <c r="C1703" i="5" l="1"/>
  <c r="B1704" i="5"/>
  <c r="C1704" i="5" l="1"/>
  <c r="B1705" i="5"/>
  <c r="C1705" i="5" l="1"/>
  <c r="B1706" i="5"/>
  <c r="C1706" i="5" l="1"/>
  <c r="B1707" i="5"/>
  <c r="C1707" i="5" l="1"/>
  <c r="B1708" i="5"/>
  <c r="C1708" i="5" l="1"/>
  <c r="B1709" i="5"/>
  <c r="C1709" i="5" l="1"/>
  <c r="B1710" i="5"/>
  <c r="C1710" i="5" l="1"/>
  <c r="B1711" i="5"/>
  <c r="C1711" i="5" l="1"/>
  <c r="B1712" i="5"/>
  <c r="C1712" i="5" l="1"/>
  <c r="B1713" i="5"/>
  <c r="C1713" i="5" l="1"/>
  <c r="B1714" i="5"/>
  <c r="C1714" i="5" l="1"/>
  <c r="B1715" i="5"/>
  <c r="C1715" i="5" l="1"/>
  <c r="B1716" i="5"/>
  <c r="C1716" i="5" l="1"/>
  <c r="B1717" i="5"/>
  <c r="C1717" i="5" l="1"/>
  <c r="B1718" i="5"/>
  <c r="C1718" i="5" l="1"/>
  <c r="B1719" i="5"/>
  <c r="C1719" i="5" l="1"/>
  <c r="B1720" i="5"/>
  <c r="C1720" i="5" l="1"/>
  <c r="B1721" i="5"/>
  <c r="C1721" i="5" l="1"/>
  <c r="B1722" i="5"/>
  <c r="C1722" i="5" l="1"/>
  <c r="B1723" i="5"/>
  <c r="C1723" i="5" l="1"/>
  <c r="B1724" i="5"/>
  <c r="C1724" i="5" l="1"/>
  <c r="B1725" i="5"/>
  <c r="C1725" i="5" l="1"/>
  <c r="B1726" i="5"/>
  <c r="C1726" i="5" l="1"/>
  <c r="B1727" i="5"/>
  <c r="C1727" i="5" l="1"/>
  <c r="B1728" i="5"/>
  <c r="C1728" i="5" l="1"/>
  <c r="B1729" i="5"/>
  <c r="C1729" i="5" l="1"/>
  <c r="B1730" i="5"/>
  <c r="C1730" i="5" l="1"/>
  <c r="B1731" i="5"/>
  <c r="C1731" i="5" l="1"/>
  <c r="B1732" i="5"/>
  <c r="C1732" i="5" l="1"/>
  <c r="B1733" i="5"/>
  <c r="C1733" i="5" l="1"/>
  <c r="B1734" i="5"/>
  <c r="C1734" i="5" l="1"/>
  <c r="B1735" i="5"/>
  <c r="C1735" i="5" l="1"/>
  <c r="B1736" i="5"/>
  <c r="C1736" i="5" l="1"/>
  <c r="B1737" i="5"/>
  <c r="C1737" i="5" l="1"/>
  <c r="B1738" i="5"/>
  <c r="C1738" i="5" l="1"/>
  <c r="B1739" i="5"/>
  <c r="C1739" i="5" l="1"/>
  <c r="B1740" i="5"/>
  <c r="C1740" i="5" l="1"/>
  <c r="B1741" i="5"/>
  <c r="C1741" i="5" l="1"/>
  <c r="B1742" i="5"/>
  <c r="C1742" i="5" l="1"/>
  <c r="B1743" i="5"/>
  <c r="C1743" i="5" l="1"/>
  <c r="B1744" i="5"/>
  <c r="C1744" i="5" l="1"/>
  <c r="B1745" i="5"/>
  <c r="C1745" i="5" l="1"/>
  <c r="B1746" i="5"/>
  <c r="C1746" i="5" l="1"/>
  <c r="B1747" i="5"/>
  <c r="C1747" i="5" l="1"/>
  <c r="B1748" i="5"/>
  <c r="C1748" i="5" l="1"/>
  <c r="B1749" i="5"/>
  <c r="C1749" i="5" l="1"/>
  <c r="B1750" i="5"/>
  <c r="C1750" i="5" l="1"/>
  <c r="B1751" i="5"/>
  <c r="C1751" i="5" l="1"/>
  <c r="B1752" i="5"/>
  <c r="C1752" i="5" l="1"/>
  <c r="B1753" i="5"/>
  <c r="C1753" i="5" l="1"/>
  <c r="B1754" i="5"/>
  <c r="C1754" i="5" l="1"/>
  <c r="B1755" i="5"/>
  <c r="C1755" i="5" l="1"/>
  <c r="B1756" i="5"/>
  <c r="C1756" i="5" l="1"/>
  <c r="B1757" i="5"/>
  <c r="C1757" i="5" l="1"/>
  <c r="B1758" i="5"/>
  <c r="C1758" i="5" l="1"/>
  <c r="B1759" i="5"/>
  <c r="C1759" i="5" l="1"/>
  <c r="B1760" i="5"/>
  <c r="C1760" i="5" l="1"/>
  <c r="B1761" i="5"/>
  <c r="C1761" i="5" l="1"/>
  <c r="B1762" i="5"/>
  <c r="C1762" i="5" l="1"/>
  <c r="B1763" i="5"/>
  <c r="C1763" i="5" l="1"/>
  <c r="B1764" i="5"/>
  <c r="C1764" i="5" l="1"/>
  <c r="B1765" i="5"/>
  <c r="C1765" i="5" l="1"/>
  <c r="B1766" i="5"/>
  <c r="C1766" i="5" l="1"/>
  <c r="B1767" i="5"/>
  <c r="C1767" i="5" l="1"/>
  <c r="B1768" i="5"/>
  <c r="C1768" i="5" l="1"/>
  <c r="B1769" i="5"/>
  <c r="C1769" i="5" l="1"/>
  <c r="B1770" i="5"/>
  <c r="C1770" i="5" l="1"/>
  <c r="B1771" i="5"/>
  <c r="C1771" i="5" l="1"/>
  <c r="B1772" i="5"/>
  <c r="C1772" i="5" l="1"/>
  <c r="B1773" i="5"/>
  <c r="C1773" i="5" l="1"/>
  <c r="B1774" i="5"/>
  <c r="C1774" i="5" l="1"/>
  <c r="B1775" i="5"/>
  <c r="C1775" i="5" l="1"/>
  <c r="B1776" i="5"/>
  <c r="C1776" i="5" l="1"/>
  <c r="B1777" i="5"/>
  <c r="C1777" i="5" l="1"/>
  <c r="B1778" i="5"/>
  <c r="C1778" i="5" l="1"/>
  <c r="B1779" i="5"/>
  <c r="C1779" i="5" l="1"/>
  <c r="B1780" i="5"/>
  <c r="C1780" i="5" l="1"/>
  <c r="B1781" i="5"/>
  <c r="C1781" i="5" l="1"/>
  <c r="B1782" i="5"/>
  <c r="C1782" i="5" l="1"/>
  <c r="B1783" i="5"/>
  <c r="C1783" i="5" l="1"/>
  <c r="B1784" i="5"/>
  <c r="C1784" i="5" l="1"/>
  <c r="B1785" i="5"/>
  <c r="C1785" i="5" l="1"/>
  <c r="B1786" i="5"/>
  <c r="C1786" i="5" l="1"/>
  <c r="B1787" i="5"/>
  <c r="C1787" i="5" l="1"/>
  <c r="B1788" i="5"/>
  <c r="C1788" i="5" l="1"/>
  <c r="B1789" i="5"/>
  <c r="C1789" i="5" l="1"/>
  <c r="B1790" i="5"/>
  <c r="C1790" i="5" l="1"/>
  <c r="B1791" i="5"/>
  <c r="C1791" i="5" l="1"/>
  <c r="B1792" i="5"/>
  <c r="C1792" i="5" l="1"/>
  <c r="B1793" i="5"/>
  <c r="C1793" i="5" l="1"/>
  <c r="B1794" i="5"/>
  <c r="C1794" i="5" l="1"/>
  <c r="B1795" i="5"/>
  <c r="C1795" i="5" l="1"/>
  <c r="B1796" i="5"/>
  <c r="C1796" i="5" l="1"/>
  <c r="B1797" i="5"/>
  <c r="C1797" i="5" l="1"/>
  <c r="B1798" i="5"/>
  <c r="C1798" i="5" l="1"/>
  <c r="B1799" i="5"/>
  <c r="C1799" i="5" l="1"/>
  <c r="B1800" i="5"/>
  <c r="C1800" i="5" l="1"/>
  <c r="B1801" i="5"/>
  <c r="C1801" i="5" l="1"/>
  <c r="B1802" i="5"/>
  <c r="C1802" i="5" l="1"/>
  <c r="B1803" i="5"/>
  <c r="C1803" i="5" l="1"/>
  <c r="B1804" i="5"/>
  <c r="C1804" i="5" l="1"/>
  <c r="B1805" i="5"/>
  <c r="C1805" i="5" l="1"/>
  <c r="B1806" i="5"/>
  <c r="C1806" i="5" l="1"/>
  <c r="B1807" i="5"/>
  <c r="C1807" i="5" l="1"/>
  <c r="B1808" i="5"/>
  <c r="C1808" i="5" l="1"/>
  <c r="B1809" i="5"/>
  <c r="C1809" i="5" l="1"/>
  <c r="B1810" i="5"/>
  <c r="C1810" i="5" l="1"/>
  <c r="B1811" i="5"/>
  <c r="C1811" i="5" l="1"/>
  <c r="B1812" i="5"/>
  <c r="C1812" i="5" l="1"/>
  <c r="B1813" i="5"/>
  <c r="C1813" i="5" l="1"/>
  <c r="B1814" i="5"/>
  <c r="C1814" i="5" l="1"/>
  <c r="B1815" i="5"/>
  <c r="C1815" i="5" l="1"/>
  <c r="B1816" i="5"/>
  <c r="C1816" i="5" l="1"/>
  <c r="B1817" i="5"/>
  <c r="C1817" i="5" l="1"/>
  <c r="B1818" i="5"/>
  <c r="C1818" i="5" l="1"/>
  <c r="B1819" i="5"/>
  <c r="C1819" i="5" l="1"/>
  <c r="B1820" i="5"/>
  <c r="C1820" i="5" l="1"/>
  <c r="B1821" i="5"/>
  <c r="C1821" i="5" l="1"/>
  <c r="B1822" i="5"/>
  <c r="C1822" i="5" l="1"/>
  <c r="B1823" i="5"/>
  <c r="C1823" i="5" l="1"/>
  <c r="B1824" i="5"/>
  <c r="C1824" i="5" l="1"/>
  <c r="B1825" i="5"/>
  <c r="C1825" i="5" l="1"/>
  <c r="B1826" i="5"/>
  <c r="C1826" i="5" l="1"/>
  <c r="B1827" i="5"/>
  <c r="C1827" i="5" l="1"/>
  <c r="B1828" i="5"/>
  <c r="C1828" i="5" l="1"/>
  <c r="B1829" i="5"/>
  <c r="C1829" i="5" l="1"/>
  <c r="B1830" i="5"/>
  <c r="C1830" i="5" l="1"/>
  <c r="B1831" i="5"/>
  <c r="C1831" i="5" l="1"/>
  <c r="B1832" i="5"/>
  <c r="C1832" i="5" l="1"/>
  <c r="B1833" i="5"/>
  <c r="C1833" i="5" l="1"/>
  <c r="B1834" i="5"/>
  <c r="C1834" i="5" l="1"/>
  <c r="B1835" i="5"/>
  <c r="C1835" i="5" l="1"/>
  <c r="B1836" i="5"/>
  <c r="C1836" i="5" l="1"/>
  <c r="B1837" i="5"/>
  <c r="C1837" i="5" l="1"/>
  <c r="B1838" i="5"/>
  <c r="C1838" i="5" l="1"/>
  <c r="B1839" i="5"/>
  <c r="C1839" i="5" l="1"/>
  <c r="B1840" i="5"/>
  <c r="C1840" i="5" l="1"/>
  <c r="B1841" i="5"/>
  <c r="C1841" i="5" l="1"/>
  <c r="B1842" i="5"/>
  <c r="C1842" i="5" l="1"/>
  <c r="B1843" i="5"/>
  <c r="C1843" i="5" l="1"/>
  <c r="B1844" i="5"/>
  <c r="C1844" i="5" l="1"/>
  <c r="B1845" i="5"/>
  <c r="C1845" i="5" l="1"/>
  <c r="B1846" i="5"/>
  <c r="C1846" i="5" l="1"/>
  <c r="B1847" i="5"/>
  <c r="C1847" i="5" l="1"/>
  <c r="B1848" i="5"/>
  <c r="C1848" i="5" l="1"/>
  <c r="B1849" i="5"/>
  <c r="C1849" i="5" l="1"/>
  <c r="B1850" i="5"/>
  <c r="C1850" i="5" l="1"/>
  <c r="B1851" i="5"/>
  <c r="C1851" i="5" l="1"/>
  <c r="B1852" i="5"/>
  <c r="C1852" i="5" l="1"/>
  <c r="B1853" i="5"/>
  <c r="C1853" i="5" l="1"/>
  <c r="B1854" i="5"/>
  <c r="C1854" i="5" l="1"/>
  <c r="B1855" i="5"/>
  <c r="C1855" i="5" l="1"/>
  <c r="B1856" i="5"/>
  <c r="C1856" i="5" l="1"/>
  <c r="B1857" i="5"/>
  <c r="C1857" i="5" l="1"/>
  <c r="B1858" i="5"/>
  <c r="C1858" i="5" l="1"/>
  <c r="B1859" i="5"/>
  <c r="C1859" i="5" l="1"/>
  <c r="B1860" i="5"/>
  <c r="C1860" i="5" l="1"/>
  <c r="B1861" i="5"/>
  <c r="C1861" i="5" l="1"/>
  <c r="B1862" i="5"/>
  <c r="C1862" i="5" l="1"/>
  <c r="B1863" i="5"/>
  <c r="C1863" i="5" l="1"/>
  <c r="B1864" i="5"/>
  <c r="C1864" i="5" l="1"/>
  <c r="B1865" i="5"/>
  <c r="C1865" i="5" l="1"/>
  <c r="B1866" i="5"/>
  <c r="C1866" i="5" l="1"/>
  <c r="B1867" i="5"/>
  <c r="C1867" i="5" l="1"/>
  <c r="B1868" i="5"/>
  <c r="C1868" i="5" l="1"/>
  <c r="B1869" i="5"/>
  <c r="C1869" i="5" l="1"/>
  <c r="B1870" i="5"/>
  <c r="C1870" i="5" l="1"/>
  <c r="B1871" i="5"/>
  <c r="C1871" i="5" l="1"/>
  <c r="B1872" i="5"/>
  <c r="C1872" i="5" l="1"/>
  <c r="B1873" i="5"/>
  <c r="C1873" i="5" l="1"/>
  <c r="B1874" i="5"/>
  <c r="C1874" i="5" l="1"/>
  <c r="B1875" i="5"/>
  <c r="C1875" i="5" l="1"/>
  <c r="B1876" i="5"/>
  <c r="C1876" i="5" l="1"/>
  <c r="B1877" i="5"/>
  <c r="C1877" i="5" l="1"/>
  <c r="B1878" i="5"/>
  <c r="C1878" i="5" l="1"/>
  <c r="B1879" i="5"/>
  <c r="C1879" i="5" l="1"/>
  <c r="B1880" i="5"/>
  <c r="C1880" i="5" l="1"/>
  <c r="B1881" i="5"/>
  <c r="C1881" i="5" l="1"/>
  <c r="B1882" i="5"/>
  <c r="C1882" i="5" l="1"/>
  <c r="B1883" i="5"/>
  <c r="C1883" i="5" l="1"/>
  <c r="B1884" i="5"/>
  <c r="C1884" i="5" l="1"/>
  <c r="B1885" i="5"/>
  <c r="C1885" i="5" l="1"/>
  <c r="B1886" i="5"/>
  <c r="C1886" i="5" l="1"/>
  <c r="B1887" i="5"/>
  <c r="C1887" i="5" l="1"/>
  <c r="B1888" i="5"/>
  <c r="C1888" i="5" l="1"/>
  <c r="B1889" i="5"/>
  <c r="C1889" i="5" l="1"/>
  <c r="B1890" i="5"/>
  <c r="C1890" i="5" l="1"/>
  <c r="B1891" i="5"/>
  <c r="C1891" i="5" l="1"/>
  <c r="B1892" i="5"/>
  <c r="C1892" i="5" l="1"/>
  <c r="B1893" i="5"/>
  <c r="C1893" i="5" l="1"/>
  <c r="B1894" i="5"/>
  <c r="C1894" i="5" l="1"/>
  <c r="B1895" i="5"/>
  <c r="C1895" i="5" l="1"/>
  <c r="B1896" i="5"/>
  <c r="C1896" i="5" l="1"/>
  <c r="B1897" i="5"/>
  <c r="C1897" i="5" l="1"/>
  <c r="B1898" i="5"/>
  <c r="C1898" i="5" l="1"/>
  <c r="B1899" i="5"/>
  <c r="C1899" i="5" l="1"/>
  <c r="B1900" i="5"/>
  <c r="C1900" i="5" l="1"/>
  <c r="B1901" i="5"/>
  <c r="C1901" i="5" l="1"/>
  <c r="B1902" i="5"/>
  <c r="C1902" i="5" l="1"/>
  <c r="B1903" i="5"/>
  <c r="C1903" i="5" l="1"/>
  <c r="B1904" i="5"/>
  <c r="C1904" i="5" l="1"/>
  <c r="B1905" i="5"/>
  <c r="C1905" i="5" l="1"/>
  <c r="B1906" i="5"/>
  <c r="C1906" i="5" l="1"/>
  <c r="B1907" i="5"/>
  <c r="C1907" i="5" l="1"/>
  <c r="B1908" i="5"/>
  <c r="C1908" i="5" l="1"/>
  <c r="B1909" i="5"/>
  <c r="C1909" i="5" l="1"/>
  <c r="B1910" i="5"/>
  <c r="C1910" i="5" l="1"/>
  <c r="B1911" i="5"/>
  <c r="C1911" i="5" l="1"/>
  <c r="B1912" i="5"/>
  <c r="C1912" i="5" l="1"/>
  <c r="B1913" i="5"/>
  <c r="C1913" i="5" l="1"/>
  <c r="B1914" i="5"/>
  <c r="C1914" i="5" l="1"/>
  <c r="B1915" i="5"/>
  <c r="C1915" i="5" l="1"/>
  <c r="B1916" i="5"/>
  <c r="C1916" i="5" l="1"/>
  <c r="B1917" i="5"/>
  <c r="C1917" i="5" l="1"/>
  <c r="B1918" i="5"/>
  <c r="C1918" i="5" l="1"/>
  <c r="B1919" i="5"/>
  <c r="C1919" i="5" l="1"/>
  <c r="B1920" i="5"/>
  <c r="C1920" i="5" l="1"/>
  <c r="B1921" i="5"/>
  <c r="C1921" i="5" l="1"/>
  <c r="B1922" i="5"/>
  <c r="C1922" i="5" l="1"/>
  <c r="B1923" i="5"/>
  <c r="C1923" i="5" l="1"/>
  <c r="B1924" i="5"/>
  <c r="C1924" i="5" l="1"/>
  <c r="B1925" i="5"/>
  <c r="C1925" i="5" l="1"/>
  <c r="B1926" i="5"/>
  <c r="C1926" i="5" l="1"/>
  <c r="B1927" i="5"/>
  <c r="C1927" i="5" l="1"/>
  <c r="B1928" i="5"/>
  <c r="C1928" i="5" l="1"/>
  <c r="B1929" i="5"/>
  <c r="C1929" i="5" l="1"/>
  <c r="B1930" i="5"/>
  <c r="C1930" i="5" l="1"/>
  <c r="B1931" i="5"/>
  <c r="C1931" i="5" l="1"/>
  <c r="B1932" i="5"/>
  <c r="C1932" i="5" l="1"/>
  <c r="B1933" i="5"/>
  <c r="C1933" i="5" l="1"/>
  <c r="B1934" i="5"/>
  <c r="C1934" i="5" l="1"/>
  <c r="B1935" i="5"/>
  <c r="C1935" i="5" l="1"/>
  <c r="B1936" i="5"/>
  <c r="C1936" i="5" l="1"/>
  <c r="B1937" i="5"/>
  <c r="C1937" i="5" l="1"/>
  <c r="B1938" i="5"/>
  <c r="C1938" i="5" l="1"/>
  <c r="B1939" i="5"/>
  <c r="C1939" i="5" l="1"/>
  <c r="B1940" i="5"/>
  <c r="C1940" i="5" l="1"/>
  <c r="B1941" i="5"/>
  <c r="C1941" i="5" l="1"/>
  <c r="B1942" i="5"/>
  <c r="C1942" i="5" l="1"/>
  <c r="B1943" i="5"/>
  <c r="C1943" i="5" l="1"/>
  <c r="B1944" i="5"/>
  <c r="C1944" i="5" l="1"/>
  <c r="B1945" i="5"/>
  <c r="C1945" i="5" l="1"/>
  <c r="B1946" i="5"/>
  <c r="C1946" i="5" l="1"/>
  <c r="B1947" i="5"/>
  <c r="C1947" i="5" l="1"/>
  <c r="B1948" i="5"/>
  <c r="C1948" i="5" l="1"/>
  <c r="B1949" i="5"/>
  <c r="C1949" i="5" l="1"/>
  <c r="B1950" i="5"/>
  <c r="C1950" i="5" l="1"/>
  <c r="B1951" i="5"/>
  <c r="C1951" i="5" l="1"/>
  <c r="B1952" i="5"/>
  <c r="C1952" i="5" l="1"/>
  <c r="B1953" i="5"/>
  <c r="D113" i="33" l="1"/>
  <c r="F70" i="33"/>
  <c r="G78" i="33"/>
  <c r="D96" i="33"/>
  <c r="F71" i="33"/>
  <c r="F69" i="33"/>
  <c r="E102" i="33"/>
  <c r="G73" i="33"/>
  <c r="F80" i="33"/>
  <c r="D76" i="33"/>
  <c r="G83" i="33"/>
  <c r="F114" i="33"/>
  <c r="F75" i="33"/>
  <c r="G112" i="33"/>
  <c r="F78" i="33"/>
  <c r="E95" i="33"/>
  <c r="E104" i="33"/>
  <c r="D71" i="33"/>
  <c r="D109" i="33"/>
  <c r="G99" i="33"/>
  <c r="F116" i="33"/>
  <c r="F115" i="33"/>
  <c r="E73" i="33"/>
  <c r="E105" i="33"/>
  <c r="G77" i="33"/>
  <c r="E82" i="33"/>
  <c r="D114" i="33"/>
  <c r="G95" i="33"/>
  <c r="F104" i="33"/>
  <c r="E100" i="33"/>
  <c r="G98" i="33"/>
  <c r="F107" i="33"/>
  <c r="D116" i="33"/>
  <c r="E112" i="33"/>
  <c r="E96" i="33"/>
  <c r="G113" i="33"/>
  <c r="D72" i="33"/>
  <c r="F97" i="33"/>
  <c r="D70" i="33"/>
  <c r="D108" i="33"/>
  <c r="F109" i="33"/>
  <c r="E114" i="33"/>
  <c r="D69" i="33"/>
  <c r="D82" i="33"/>
  <c r="F111" i="33"/>
  <c r="D115" i="33"/>
  <c r="E107" i="33"/>
  <c r="F73" i="33"/>
  <c r="G79" i="33"/>
  <c r="D106" i="33"/>
  <c r="F102" i="33"/>
  <c r="F82" i="33"/>
  <c r="E76" i="33"/>
  <c r="D100" i="33"/>
  <c r="G100" i="33"/>
  <c r="D79" i="33"/>
  <c r="E69" i="33"/>
  <c r="F95" i="33"/>
  <c r="G104" i="33"/>
  <c r="G115" i="33"/>
  <c r="E72" i="33"/>
  <c r="E115" i="33"/>
  <c r="D99" i="33"/>
  <c r="E75" i="33"/>
  <c r="F106" i="33"/>
  <c r="F100" i="33"/>
  <c r="D98" i="33"/>
  <c r="E103" i="33"/>
  <c r="E97" i="33"/>
  <c r="D78" i="33"/>
  <c r="F110" i="33"/>
  <c r="E101" i="33"/>
  <c r="F76" i="33"/>
  <c r="G111" i="33"/>
  <c r="D80" i="33"/>
  <c r="D112" i="33"/>
  <c r="F103" i="33"/>
  <c r="E80" i="33"/>
  <c r="D110" i="33"/>
  <c r="F112" i="33"/>
  <c r="G81" i="33"/>
  <c r="F105" i="33"/>
  <c r="G70" i="33"/>
  <c r="D74" i="33"/>
  <c r="E108" i="33"/>
  <c r="E99" i="33"/>
  <c r="E71" i="33"/>
  <c r="D83" i="33"/>
  <c r="G106" i="33"/>
  <c r="F83" i="33"/>
  <c r="G72" i="33"/>
  <c r="D97" i="33"/>
  <c r="D107" i="33"/>
  <c r="E98" i="33"/>
  <c r="D104" i="33"/>
  <c r="F96" i="33"/>
  <c r="E78" i="33"/>
  <c r="G107" i="33"/>
  <c r="E110" i="33"/>
  <c r="D73" i="33"/>
  <c r="G109" i="33"/>
  <c r="E116" i="33"/>
  <c r="E74" i="33"/>
  <c r="E79" i="33"/>
  <c r="F81" i="33"/>
  <c r="D101" i="33"/>
  <c r="G101" i="33"/>
  <c r="G80" i="33"/>
  <c r="G108" i="33"/>
  <c r="F98" i="33"/>
  <c r="F108" i="33"/>
  <c r="G96" i="33"/>
  <c r="F113" i="33"/>
  <c r="G69" i="33"/>
  <c r="G82" i="33"/>
  <c r="F74" i="33"/>
  <c r="F77" i="33"/>
  <c r="D75" i="33"/>
  <c r="E83" i="33"/>
  <c r="D111" i="33"/>
  <c r="G75" i="33"/>
  <c r="D81" i="33"/>
  <c r="G97" i="33"/>
  <c r="G105" i="33"/>
  <c r="E70" i="33"/>
  <c r="G71" i="33"/>
  <c r="G74" i="33"/>
  <c r="E106" i="33"/>
  <c r="F101" i="33"/>
  <c r="D103" i="33"/>
  <c r="E81" i="33"/>
  <c r="G110" i="33"/>
  <c r="D77" i="33"/>
  <c r="F79" i="33"/>
  <c r="G116" i="33"/>
  <c r="G76" i="33"/>
  <c r="D95" i="33"/>
  <c r="E111" i="33"/>
  <c r="E109" i="33"/>
  <c r="G102" i="33"/>
  <c r="G114" i="33"/>
  <c r="E113" i="33"/>
  <c r="G103" i="33"/>
  <c r="D102" i="33"/>
  <c r="D105" i="33"/>
  <c r="E77" i="33"/>
  <c r="F72" i="33"/>
  <c r="F99" i="33"/>
  <c r="D64" i="33"/>
  <c r="E64" i="33"/>
  <c r="G63" i="33"/>
  <c r="F63" i="33"/>
  <c r="F64" i="33"/>
  <c r="E63" i="33"/>
  <c r="D63" i="33"/>
  <c r="G64" i="33"/>
  <c r="E83" i="28"/>
  <c r="H74" i="28"/>
  <c r="H87" i="28"/>
  <c r="G92" i="28"/>
  <c r="G76" i="28"/>
  <c r="E70" i="28"/>
  <c r="G79" i="28"/>
  <c r="G88" i="28"/>
  <c r="H81" i="28"/>
  <c r="G89" i="28"/>
  <c r="D66" i="34"/>
  <c r="D72" i="34"/>
  <c r="G86" i="28"/>
  <c r="F83" i="28"/>
  <c r="E86" i="28"/>
  <c r="F78" i="28"/>
  <c r="E90" i="28"/>
  <c r="F68" i="34"/>
  <c r="F67" i="28"/>
  <c r="H78" i="28"/>
  <c r="G75" i="34"/>
  <c r="F66" i="34"/>
  <c r="F106" i="28"/>
  <c r="G77" i="28"/>
  <c r="G69" i="28"/>
  <c r="G68" i="34"/>
  <c r="F71" i="34"/>
  <c r="F85" i="28"/>
  <c r="E82" i="28"/>
  <c r="F80" i="28"/>
  <c r="G72" i="28"/>
  <c r="E88" i="28"/>
  <c r="F107" i="28"/>
  <c r="H69" i="28"/>
  <c r="G83" i="28"/>
  <c r="E71" i="34"/>
  <c r="E78" i="28"/>
  <c r="H91" i="28"/>
  <c r="E77" i="34"/>
  <c r="E65" i="34"/>
  <c r="E71" i="28"/>
  <c r="D79" i="34"/>
  <c r="H85" i="28"/>
  <c r="G74" i="28"/>
  <c r="F73" i="34"/>
  <c r="F86" i="28"/>
  <c r="F76" i="28"/>
  <c r="E70" i="34"/>
  <c r="E69" i="28"/>
  <c r="G70" i="28"/>
  <c r="G69" i="34"/>
  <c r="F72" i="34"/>
  <c r="H68" i="28"/>
  <c r="H90" i="28"/>
  <c r="D74" i="34"/>
  <c r="F68" i="28"/>
  <c r="G71" i="28"/>
  <c r="G85" i="28"/>
  <c r="G87" i="28"/>
  <c r="F78" i="34"/>
  <c r="E75" i="34"/>
  <c r="G70" i="34"/>
  <c r="F90" i="28"/>
  <c r="D70" i="34"/>
  <c r="D68" i="34"/>
  <c r="D78" i="34"/>
  <c r="E68" i="28"/>
  <c r="G68" i="28"/>
  <c r="F64" i="34"/>
  <c r="H73" i="28"/>
  <c r="E67" i="34"/>
  <c r="E87" i="28"/>
  <c r="D71" i="34"/>
  <c r="F92" i="28"/>
  <c r="G84" i="28"/>
  <c r="F79" i="28"/>
  <c r="E78" i="34"/>
  <c r="E76" i="34"/>
  <c r="F91" i="28"/>
  <c r="G76" i="34"/>
  <c r="F77" i="28"/>
  <c r="D76" i="34"/>
  <c r="F84" i="28"/>
  <c r="E79" i="34"/>
  <c r="H79" i="28"/>
  <c r="E81" i="28"/>
  <c r="H84" i="28"/>
  <c r="E107" i="28"/>
  <c r="F73" i="28"/>
  <c r="E79" i="28"/>
  <c r="F65" i="34"/>
  <c r="F74" i="28"/>
  <c r="F69" i="28"/>
  <c r="F82" i="28"/>
  <c r="F75" i="34"/>
  <c r="D65" i="34"/>
  <c r="G81" i="28"/>
  <c r="F67" i="34"/>
  <c r="E73" i="34"/>
  <c r="G66" i="34"/>
  <c r="F70" i="28"/>
  <c r="G78" i="28"/>
  <c r="E85" i="28"/>
  <c r="E91" i="28"/>
  <c r="H106" i="28"/>
  <c r="H77" i="28"/>
  <c r="G72" i="34"/>
  <c r="H86" i="28"/>
  <c r="G91" i="28"/>
  <c r="E73" i="28"/>
  <c r="G78" i="34"/>
  <c r="F77" i="34"/>
  <c r="F79" i="34"/>
  <c r="E74" i="28"/>
  <c r="F76" i="34"/>
  <c r="H107" i="28"/>
  <c r="E77" i="28"/>
  <c r="E108" i="28"/>
  <c r="H88" i="28"/>
  <c r="G73" i="34"/>
  <c r="F108" i="28"/>
  <c r="H89" i="28"/>
  <c r="E64" i="34"/>
  <c r="D73" i="34"/>
  <c r="F89" i="28"/>
  <c r="G79" i="34"/>
  <c r="F81" i="28"/>
  <c r="G106" i="28"/>
  <c r="D77" i="34"/>
  <c r="H72" i="28"/>
  <c r="F72" i="28"/>
  <c r="E72" i="28"/>
  <c r="E66" i="34"/>
  <c r="E76" i="28"/>
  <c r="E80" i="28"/>
  <c r="G107" i="28"/>
  <c r="E89" i="28"/>
  <c r="F70" i="34"/>
  <c r="G65" i="34"/>
  <c r="E68" i="34"/>
  <c r="H76" i="28"/>
  <c r="D75" i="34"/>
  <c r="D67" i="34"/>
  <c r="E106" i="28"/>
  <c r="F87" i="28"/>
  <c r="E72" i="34"/>
  <c r="H67" i="28"/>
  <c r="F69" i="34"/>
  <c r="F88" i="28"/>
  <c r="G67" i="28"/>
  <c r="H80" i="28"/>
  <c r="E67" i="28"/>
  <c r="E84" i="28"/>
  <c r="E69" i="34"/>
  <c r="G67" i="34"/>
  <c r="G73" i="28"/>
  <c r="G77" i="34"/>
  <c r="H82" i="28"/>
  <c r="F71" i="28"/>
  <c r="E92" i="28"/>
  <c r="G82" i="28"/>
  <c r="F74" i="34"/>
  <c r="H70" i="28"/>
  <c r="D64" i="34"/>
  <c r="G71" i="34"/>
  <c r="G80" i="28"/>
  <c r="H71" i="28"/>
  <c r="G74" i="34"/>
  <c r="G64" i="34"/>
  <c r="G108" i="28"/>
  <c r="E74" i="34"/>
  <c r="G90" i="28"/>
  <c r="H92" i="28"/>
  <c r="D69" i="34"/>
  <c r="H83" i="28"/>
  <c r="C1953" i="5"/>
  <c r="B1954" i="5"/>
  <c r="AB324" i="33" l="1"/>
  <c r="AA324" i="33"/>
  <c r="Z324" i="33"/>
  <c r="Y324" i="33"/>
  <c r="X324" i="33"/>
  <c r="W324" i="33"/>
  <c r="R324" i="34"/>
  <c r="Q324" i="34"/>
  <c r="Q324" i="33"/>
  <c r="L324" i="34"/>
  <c r="S324" i="34"/>
  <c r="N324" i="34"/>
  <c r="P324" i="34"/>
  <c r="O324" i="34"/>
  <c r="T324" i="34"/>
  <c r="M324" i="34"/>
  <c r="S324" i="33"/>
  <c r="L324" i="33"/>
  <c r="V324" i="33"/>
  <c r="R324" i="33"/>
  <c r="U324" i="33"/>
  <c r="T324" i="33"/>
  <c r="P324" i="33"/>
  <c r="C1954" i="5"/>
  <c r="B1955" i="5"/>
  <c r="C1955" i="5" l="1"/>
  <c r="B1956" i="5"/>
  <c r="C1956" i="5" l="1"/>
  <c r="B1957" i="5"/>
  <c r="C1957" i="5" l="1"/>
  <c r="B1958" i="5"/>
  <c r="C1958" i="5" l="1"/>
  <c r="B1959" i="5"/>
  <c r="C1959" i="5" l="1"/>
  <c r="B1960" i="5"/>
  <c r="C1960" i="5" l="1"/>
  <c r="B1961" i="5"/>
  <c r="C1961" i="5" l="1"/>
  <c r="B1962" i="5"/>
  <c r="C1962" i="5" l="1"/>
  <c r="B1963" i="5"/>
  <c r="C1963" i="5" l="1"/>
  <c r="B1964" i="5"/>
  <c r="C1964" i="5" l="1"/>
  <c r="B1965" i="5"/>
  <c r="C1965" i="5" l="1"/>
  <c r="B1966" i="5"/>
  <c r="C1966" i="5" l="1"/>
  <c r="B1967" i="5"/>
  <c r="C1967" i="5" l="1"/>
  <c r="B1968" i="5"/>
  <c r="C1968" i="5" l="1"/>
  <c r="B1969" i="5"/>
  <c r="C1969" i="5" l="1"/>
  <c r="B1970" i="5"/>
  <c r="C1970" i="5" l="1"/>
  <c r="B1971" i="5"/>
  <c r="C1971" i="5" l="1"/>
  <c r="B1972" i="5"/>
  <c r="C1972" i="5" l="1"/>
  <c r="B1973" i="5"/>
  <c r="C1973" i="5" l="1"/>
  <c r="B1974" i="5"/>
  <c r="C1974" i="5" l="1"/>
  <c r="B1975" i="5"/>
  <c r="B1976" i="5"/>
  <c r="C1975" i="5" l="1"/>
  <c r="C1976" i="5"/>
  <c r="B1977" i="5"/>
  <c r="C1977" i="5" l="1"/>
  <c r="B1978" i="5"/>
  <c r="B1979" i="5"/>
  <c r="C1978" i="5" l="1"/>
  <c r="C1979" i="5"/>
  <c r="B1980" i="5"/>
  <c r="C1980" i="5" l="1"/>
  <c r="B1981" i="5"/>
  <c r="C1981" i="5" l="1"/>
  <c r="B1982" i="5"/>
  <c r="C1982" i="5" l="1"/>
  <c r="B1983" i="5"/>
  <c r="B1984" i="5"/>
  <c r="C1983" i="5" l="1"/>
  <c r="C1984" i="5"/>
  <c r="B1985" i="5"/>
  <c r="C1985" i="5" l="1"/>
  <c r="B1986" i="5"/>
  <c r="C1986" i="5" l="1"/>
  <c r="B1987" i="5"/>
  <c r="C1987" i="5" l="1"/>
  <c r="B1988" i="5"/>
  <c r="C1988" i="5" l="1"/>
  <c r="B1989" i="5"/>
  <c r="C1989" i="5" l="1"/>
  <c r="B1990" i="5"/>
  <c r="C1990" i="5" l="1"/>
  <c r="B1991" i="5"/>
  <c r="C1991" i="5" l="1"/>
  <c r="B1992" i="5"/>
  <c r="C1992" i="5" l="1"/>
  <c r="B1993" i="5"/>
  <c r="C1993" i="5" l="1"/>
  <c r="B1994" i="5"/>
  <c r="C1994" i="5" l="1"/>
  <c r="B1995" i="5"/>
  <c r="C1995" i="5" l="1"/>
  <c r="B1996" i="5"/>
  <c r="C1996" i="5" l="1"/>
  <c r="B1997" i="5"/>
  <c r="H66" i="28" l="1"/>
  <c r="G66" i="28"/>
  <c r="E63" i="28"/>
  <c r="F62" i="28"/>
  <c r="G63" i="28"/>
  <c r="E66" i="28"/>
  <c r="E62" i="28"/>
  <c r="E64" i="28"/>
  <c r="F64" i="28"/>
  <c r="G65" i="28"/>
  <c r="H64" i="28"/>
  <c r="H62" i="28"/>
  <c r="G64" i="28"/>
  <c r="F65" i="28"/>
  <c r="E61" i="28"/>
  <c r="H63" i="28"/>
  <c r="F63" i="28"/>
  <c r="H65" i="28"/>
  <c r="F61" i="28"/>
  <c r="G62" i="28"/>
  <c r="F66" i="28"/>
  <c r="G61" i="28"/>
  <c r="E65" i="28"/>
  <c r="H61" i="28"/>
  <c r="C1997" i="5"/>
  <c r="B1998" i="5"/>
  <c r="C1998" i="5" l="1"/>
  <c r="B1999" i="5"/>
  <c r="C1999" i="5" l="1"/>
  <c r="B2000" i="5"/>
  <c r="C2000" i="5" l="1"/>
  <c r="B2001" i="5"/>
  <c r="C2001" i="5" l="1"/>
  <c r="B2002" i="5"/>
  <c r="H60" i="28" l="1"/>
  <c r="E60" i="28"/>
  <c r="G60" i="28"/>
  <c r="F60" i="28"/>
  <c r="C2002" i="5"/>
  <c r="B2003" i="5"/>
  <c r="G59" i="28" l="1"/>
  <c r="F59" i="28"/>
  <c r="H59" i="28"/>
  <c r="E59" i="28"/>
  <c r="H58" i="28"/>
  <c r="F58" i="28"/>
  <c r="E58" i="28"/>
  <c r="G58" i="28"/>
  <c r="C2003" i="5"/>
  <c r="M264" i="28" l="1"/>
</calcChain>
</file>

<file path=xl/comments1.xml><?xml version="1.0" encoding="utf-8"?>
<comments xmlns="http://schemas.openxmlformats.org/spreadsheetml/2006/main">
  <authors>
    <author>Sean Bazzocchi</author>
  </authors>
  <commentList>
    <comment ref="B5" authorId="0" shapeId="0">
      <text>
        <r>
          <rPr>
            <b/>
            <sz val="9"/>
            <color indexed="81"/>
            <rFont val="Tahoma"/>
            <family val="2"/>
          </rPr>
          <t>Sean Bazzocchi:</t>
        </r>
        <r>
          <rPr>
            <sz val="9"/>
            <color indexed="81"/>
            <rFont val="Tahoma"/>
            <family val="2"/>
          </rPr>
          <t xml:space="preserve">
NOTE: Changing the number directrly modifyes the GEN ID</t>
        </r>
      </text>
    </comment>
  </commentList>
</comments>
</file>

<file path=xl/comments2.xml><?xml version="1.0" encoding="utf-8"?>
<comments xmlns="http://schemas.openxmlformats.org/spreadsheetml/2006/main">
  <authors>
    <author>Stephen Warwick</author>
  </authors>
  <commentList>
    <comment ref="G28" authorId="0" shapeId="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29" authorId="0" shapeId="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0" authorId="0" shapeId="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1" authorId="0" shapeId="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2" authorId="0" shapeId="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3" authorId="0" shapeId="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4" authorId="0" shapeId="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5" authorId="0" shapeId="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G36" authorId="0" shapeId="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G37" authorId="0" shapeId="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E40" authorId="0" shapeId="0">
      <text>
        <r>
          <rPr>
            <b/>
            <sz val="9"/>
            <color indexed="81"/>
            <rFont val="Tahoma"/>
            <family val="2"/>
          </rPr>
          <t>Stephen Warwick:</t>
        </r>
        <r>
          <rPr>
            <sz val="9"/>
            <color indexed="81"/>
            <rFont val="Tahoma"/>
            <family val="2"/>
          </rPr>
          <t xml:space="preserve">
Note to be conducted in FTC 1 2021 campaign with FTV 4A</t>
        </r>
      </text>
    </comment>
  </commentList>
</comments>
</file>

<file path=xl/comments3.xml><?xml version="1.0" encoding="utf-8"?>
<comments xmlns="http://schemas.openxmlformats.org/spreadsheetml/2006/main">
  <authors>
    <author>Sean Bazzocchi</author>
    <author>Stephen Warwick</author>
    <author>Grant Howard</author>
  </authors>
  <commentList>
    <comment ref="B5" authorId="0" shapeId="0">
      <text>
        <r>
          <rPr>
            <b/>
            <sz val="9"/>
            <color indexed="81"/>
            <rFont val="Tahoma"/>
            <family val="2"/>
          </rPr>
          <t>Sean Bazzocchi:</t>
        </r>
        <r>
          <rPr>
            <sz val="9"/>
            <color indexed="81"/>
            <rFont val="Tahoma"/>
            <family val="2"/>
          </rPr>
          <t xml:space="preserve">
NOTE: Changing the number directrly modifyes the GEN ID</t>
        </r>
      </text>
    </comment>
    <comment ref="U5" authorId="0" shapeId="0">
      <text>
        <r>
          <rPr>
            <b/>
            <sz val="9"/>
            <color indexed="81"/>
            <rFont val="Tahoma"/>
            <family val="2"/>
          </rPr>
          <t>Sean Bazzocchi:</t>
        </r>
        <r>
          <rPr>
            <sz val="9"/>
            <color indexed="81"/>
            <rFont val="Tahoma"/>
            <family val="2"/>
          </rPr>
          <t xml:space="preserve">
NOTE: Changing the number directrly modifyes the GEN ID</t>
        </r>
      </text>
    </comment>
    <comment ref="X5" authorId="1" shapeId="0">
      <text>
        <r>
          <rPr>
            <b/>
            <sz val="9"/>
            <color indexed="81"/>
            <rFont val="Tahoma"/>
            <family val="2"/>
          </rPr>
          <t>Stephen Warwick:</t>
        </r>
        <r>
          <rPr>
            <sz val="9"/>
            <color indexed="81"/>
            <rFont val="Tahoma"/>
            <family val="2"/>
          </rPr>
          <t xml:space="preserve">
Wind Speed defined at 10m above ground. Wind profile to ground defined by FAR.</t>
        </r>
      </text>
    </comment>
    <comment ref="Y5" authorId="1" shapeId="0">
      <text>
        <r>
          <rPr>
            <b/>
            <sz val="9"/>
            <color indexed="81"/>
            <rFont val="Tahoma"/>
            <family val="2"/>
          </rPr>
          <t xml:space="preserve">Stephen Warwick:
</t>
        </r>
        <r>
          <rPr>
            <sz val="9"/>
            <color indexed="81"/>
            <rFont val="Tahoma"/>
            <family val="2"/>
          </rPr>
          <t>Relative to take-off/landing direction (assumed the same).</t>
        </r>
      </text>
    </comment>
    <comment ref="Z5" authorId="1" shapeId="0">
      <text>
        <r>
          <rPr>
            <b/>
            <sz val="9"/>
            <color indexed="81"/>
            <rFont val="Tahoma"/>
            <family val="2"/>
          </rPr>
          <t>Stephen Warwick:</t>
        </r>
        <r>
          <rPr>
            <sz val="9"/>
            <color indexed="81"/>
            <rFont val="Tahoma"/>
            <family val="2"/>
          </rPr>
          <t xml:space="preserve">
Von Karmen Turbulence Model.</t>
        </r>
      </text>
    </comment>
    <comment ref="AC5" authorId="1" shapeId="0">
      <text>
        <r>
          <rPr>
            <b/>
            <sz val="9"/>
            <color indexed="81"/>
            <rFont val="Tahoma"/>
            <family val="2"/>
          </rPr>
          <t xml:space="preserve">Stephen Warwick:
</t>
        </r>
        <r>
          <rPr>
            <sz val="9"/>
            <color indexed="81"/>
            <rFont val="Tahoma"/>
            <family val="2"/>
          </rPr>
          <t>Relative to take-off/landing direction (assumed the same).</t>
        </r>
      </text>
    </comment>
    <comment ref="M6" authorId="2" shapeId="0">
      <text>
        <r>
          <rPr>
            <b/>
            <sz val="9"/>
            <color indexed="81"/>
            <rFont val="Tahoma"/>
            <family val="2"/>
          </rPr>
          <t>Grant Howard:</t>
        </r>
        <r>
          <rPr>
            <sz val="9"/>
            <color indexed="81"/>
            <rFont val="Tahoma"/>
            <family val="2"/>
          </rPr>
          <t xml:space="preserve">
ALL IXZ ESTIMATED, GP Inertia Calculator V5</t>
        </r>
      </text>
    </comment>
    <comment ref="C15" authorId="2" shapeId="0">
      <text>
        <r>
          <rPr>
            <b/>
            <sz val="9"/>
            <color indexed="81"/>
            <rFont val="Tahoma"/>
            <family val="2"/>
          </rPr>
          <t>Grant Howard:</t>
        </r>
        <r>
          <rPr>
            <sz val="9"/>
            <color indexed="81"/>
            <rFont val="Tahoma"/>
            <family val="2"/>
          </rPr>
          <t xml:space="preserve">
TBF is resultant from initial 2022 BFP conducted prior to experimental corrections. Not Flown</t>
        </r>
      </text>
    </comment>
    <comment ref="C19" authorId="2" shapeId="0">
      <text>
        <r>
          <rPr>
            <b/>
            <sz val="9"/>
            <color indexed="81"/>
            <rFont val="Tahoma"/>
            <family val="2"/>
          </rPr>
          <t>Grant Howard:</t>
        </r>
        <r>
          <rPr>
            <sz val="9"/>
            <color indexed="81"/>
            <rFont val="Tahoma"/>
            <family val="2"/>
          </rPr>
          <t xml:space="preserve">
AF ("As Flown") inertia configs resultant from BFP re-conducted with corrections, prior to flights in 2022. This is the configuration used for verification and flights 1 &amp; 2. Previously labelled as TBF2.</t>
        </r>
      </text>
    </comment>
    <comment ref="C23" authorId="2" shapeId="0">
      <text>
        <r>
          <rPr>
            <b/>
            <sz val="9"/>
            <color indexed="81"/>
            <rFont val="Tahoma"/>
            <family val="2"/>
          </rPr>
          <t>Grant Howard:</t>
        </r>
        <r>
          <rPr>
            <sz val="9"/>
            <color indexed="81"/>
            <rFont val="Tahoma"/>
            <family val="2"/>
          </rPr>
          <t xml:space="preserve">
Updated estimates from latest BG calculator June 2023. These are standard (smaller) fuel tanks.</t>
        </r>
      </text>
    </comment>
    <comment ref="C27" authorId="2" shapeId="0">
      <text>
        <r>
          <rPr>
            <b/>
            <sz val="9"/>
            <color indexed="81"/>
            <rFont val="Tahoma"/>
            <family val="2"/>
          </rPr>
          <t>Grant Howard:</t>
        </r>
        <r>
          <rPr>
            <sz val="9"/>
            <color indexed="81"/>
            <rFont val="Tahoma"/>
            <family val="2"/>
          </rPr>
          <t xml:space="preserve">
These are predicted fuel configurations with new, larger tanks installed, based on BFP data from April 2022 and estimated tank inertias from CAD. Note that based on results from small tanks, ~0.55 kg residual fuel is considered unusable in these confiugrations.</t>
        </r>
      </text>
    </comment>
  </commentList>
</comments>
</file>

<file path=xl/comments4.xml><?xml version="1.0" encoding="utf-8"?>
<comments xmlns="http://schemas.openxmlformats.org/spreadsheetml/2006/main">
  <authors>
    <author>Viper</author>
  </authors>
  <commentList>
    <comment ref="P124" authorId="0" shapeId="0">
      <text>
        <r>
          <rPr>
            <b/>
            <sz val="9"/>
            <color indexed="81"/>
            <rFont val="Tahoma"/>
            <family val="2"/>
          </rPr>
          <t>Viper:</t>
        </r>
        <r>
          <rPr>
            <sz val="9"/>
            <color indexed="81"/>
            <rFont val="Tahoma"/>
            <family val="2"/>
          </rPr>
          <t xml:space="preserve">
Note this and previous engine - out tests were performed by setting idle TLA (not fuel cut). Going forward fuel cut will be used.</t>
        </r>
      </text>
    </comment>
  </commentList>
</comments>
</file>

<file path=xl/comments5.xml><?xml version="1.0" encoding="utf-8"?>
<comments xmlns="http://schemas.openxmlformats.org/spreadsheetml/2006/main">
  <authors>
    <author>Stephen Warwick</author>
  </authors>
  <commentList>
    <comment ref="E8" authorId="0" shapeId="0">
      <text>
        <r>
          <rPr>
            <b/>
            <sz val="9"/>
            <color indexed="81"/>
            <rFont val="Tahoma"/>
            <family val="2"/>
          </rPr>
          <t>Stephen Warwick:</t>
        </r>
        <r>
          <rPr>
            <sz val="9"/>
            <color indexed="81"/>
            <rFont val="Tahoma"/>
            <family val="2"/>
          </rPr>
          <t xml:space="preserve">
Time added using TP in list
</t>
        </r>
      </text>
    </comment>
    <comment ref="N10" authorId="0" shapeId="0">
      <text>
        <r>
          <rPr>
            <b/>
            <sz val="9"/>
            <color indexed="81"/>
            <rFont val="Tahoma"/>
            <family val="2"/>
          </rPr>
          <t>Stephen Warwick:</t>
        </r>
        <r>
          <rPr>
            <sz val="9"/>
            <color indexed="81"/>
            <rFont val="Tahoma"/>
            <family val="2"/>
          </rPr>
          <t xml:space="preserve">
Time estimated as TP</t>
        </r>
      </text>
    </comment>
  </commentList>
</comments>
</file>

<file path=xl/sharedStrings.xml><?xml version="1.0" encoding="utf-8"?>
<sst xmlns="http://schemas.openxmlformats.org/spreadsheetml/2006/main" count="10371" uniqueCount="2343">
  <si>
    <t>Description</t>
  </si>
  <si>
    <t>Flight Number</t>
  </si>
  <si>
    <t>FBW</t>
  </si>
  <si>
    <t>Any</t>
  </si>
  <si>
    <t>Auto</t>
  </si>
  <si>
    <t>Manual</t>
  </si>
  <si>
    <t>Test Point Name</t>
  </si>
  <si>
    <t>TP ID</t>
  </si>
  <si>
    <t>-</t>
  </si>
  <si>
    <t>TPnum</t>
  </si>
  <si>
    <t>Mode</t>
  </si>
  <si>
    <t>Flight Test Card Generator</t>
  </si>
  <si>
    <t>#</t>
  </si>
  <si>
    <t>Test Point Database</t>
  </si>
  <si>
    <t>Aborted Landing Test</t>
  </si>
  <si>
    <t>Primary Flight Test Window</t>
  </si>
  <si>
    <t>&lt;== # of Sorties</t>
  </si>
  <si>
    <t>&lt;==Flight Num</t>
  </si>
  <si>
    <t>Flight
Sequence</t>
  </si>
  <si>
    <t>Test
Number</t>
  </si>
  <si>
    <t>Sortie
Number</t>
  </si>
  <si>
    <t>Date</t>
  </si>
  <si>
    <t>Airframe State
(see note 1)</t>
  </si>
  <si>
    <t>Duration
(min)</t>
  </si>
  <si>
    <t>Projected Duration
(min)</t>
  </si>
  <si>
    <t>Flight Notes</t>
  </si>
  <si>
    <t>Note 1: Airframe state represents the state of the aircraft upon completion of the mission. Fill field in with the appropriate Airframe State Level as presented below.</t>
  </si>
  <si>
    <t>1 - No Damage: Aircraft requires no repairs or modifications other than configuration modifications required by subsequent mission.</t>
  </si>
  <si>
    <t>2 - Light Damage: some light damage sustained by aircraft due to unavoidable operational "wear and tear". Required repairs can be performed in-field.</t>
  </si>
  <si>
    <t>3 - Significant Damage: Aircraft requires new components or more significant repairs at shop</t>
  </si>
  <si>
    <t>4 - Catastrophic Damage: Aircraft is destroyed or damaged beyond repair. Over 50% of structure requires repair or replacement</t>
  </si>
  <si>
    <t>Note 2: Mission Completion State represents the level to which the mission was successfully completed. Fill field in with appropriate Mission State as presented below.</t>
  </si>
  <si>
    <t>1 - All requirements and objectives completed and test considered fullfilled</t>
  </si>
  <si>
    <t>2 - Primary objectives all met but some secondary objectives not fulfilled. Mission considered complete but some goals to be removed/moved to subsequent tests</t>
  </si>
  <si>
    <t>3 - Objectives not sufficiently met. This test must be re-run</t>
  </si>
  <si>
    <t>4 - N/A ie: test objectives not feasible or no longer required</t>
  </si>
  <si>
    <t>Recovery Type
(Belly, chute, wheel)</t>
  </si>
  <si>
    <t>Min Auto. Level
(Man, FBW, Auto)</t>
  </si>
  <si>
    <t>Mission Objective</t>
  </si>
  <si>
    <t>Note 3: Durations caclulated based on a predicted 90% available capacity from the battery. The formula used is 0.9*duration*start/consumed</t>
  </si>
  <si>
    <t>Location</t>
  </si>
  <si>
    <t>Aircraft SN</t>
  </si>
  <si>
    <t>Data Delivered</t>
  </si>
  <si>
    <t>Version</t>
  </si>
  <si>
    <t>Author</t>
  </si>
  <si>
    <t>Changes</t>
  </si>
  <si>
    <r>
      <rPr>
        <sz val="8"/>
        <color theme="1"/>
        <rFont val="Calibri Light"/>
        <family val="2"/>
      </rPr>
      <t>Mission State</t>
    </r>
    <r>
      <rPr>
        <sz val="9"/>
        <color theme="1"/>
        <rFont val="Calibri Light"/>
        <family val="2"/>
      </rPr>
      <t xml:space="preserve">
(see note 2)</t>
    </r>
  </si>
  <si>
    <t>Test Point ID</t>
  </si>
  <si>
    <t>Test n#</t>
  </si>
  <si>
    <t>Flight mode</t>
  </si>
  <si>
    <t>Generation</t>
  </si>
  <si>
    <t>GEN ID</t>
  </si>
  <si>
    <t>Installed Systems</t>
  </si>
  <si>
    <t>Removed Systems</t>
  </si>
  <si>
    <r>
      <t xml:space="preserve">Mass </t>
    </r>
    <r>
      <rPr>
        <sz val="8"/>
        <color theme="0"/>
        <rFont val="Century Gothic"/>
        <family val="2"/>
        <scheme val="minor"/>
      </rPr>
      <t>[kg]</t>
    </r>
  </si>
  <si>
    <r>
      <t xml:space="preserve">CG </t>
    </r>
    <r>
      <rPr>
        <sz val="8"/>
        <color theme="0"/>
        <rFont val="Century Gothic"/>
        <family val="2"/>
        <scheme val="minor"/>
      </rPr>
      <t>[%MAC]</t>
    </r>
  </si>
  <si>
    <r>
      <t xml:space="preserve">Ixx </t>
    </r>
    <r>
      <rPr>
        <sz val="8"/>
        <color theme="0"/>
        <rFont val="Century Gothic"/>
        <family val="2"/>
        <scheme val="minor"/>
      </rPr>
      <t>[kgm^2</t>
    </r>
    <r>
      <rPr>
        <sz val="11"/>
        <color theme="0"/>
        <rFont val="Century Gothic"/>
        <family val="2"/>
        <scheme val="minor"/>
      </rPr>
      <t>]</t>
    </r>
  </si>
  <si>
    <r>
      <t xml:space="preserve">Iyy </t>
    </r>
    <r>
      <rPr>
        <sz val="8"/>
        <color theme="0"/>
        <rFont val="Century Gothic"/>
        <family val="2"/>
        <scheme val="minor"/>
      </rPr>
      <t>[kgm^2]</t>
    </r>
  </si>
  <si>
    <r>
      <t xml:space="preserve">Izz </t>
    </r>
    <r>
      <rPr>
        <sz val="8"/>
        <color theme="0"/>
        <rFont val="Century Gothic"/>
        <family val="2"/>
        <scheme val="minor"/>
      </rPr>
      <t>[kgm^2]</t>
    </r>
  </si>
  <si>
    <t>Changes from Previous Configuration</t>
  </si>
  <si>
    <t>&lt;== Configuration</t>
  </si>
  <si>
    <t>Time [sec]</t>
  </si>
  <si>
    <t>Takeoff Flight Mode</t>
  </si>
  <si>
    <t>Launch type. Options: wheeled or pneumatic launcher.</t>
  </si>
  <si>
    <t>Controller setting for T/O phase.</t>
  </si>
  <si>
    <t>Lists</t>
  </si>
  <si>
    <t>Modes</t>
  </si>
  <si>
    <r>
      <t xml:space="preserve">Perform square racetrack pattern at required altitude in </t>
    </r>
    <r>
      <rPr>
        <b/>
        <sz val="11"/>
        <color theme="1"/>
        <rFont val="Century Gothic"/>
        <family val="2"/>
        <scheme val="minor"/>
      </rPr>
      <t>Auto</t>
    </r>
    <r>
      <rPr>
        <sz val="11"/>
        <color theme="1"/>
        <rFont val="Century Gothic"/>
        <family val="2"/>
        <scheme val="minor"/>
      </rPr>
      <t>.</t>
    </r>
  </si>
  <si>
    <r>
      <t xml:space="preserve">Perform square racetrack pattern at required altitude in </t>
    </r>
    <r>
      <rPr>
        <b/>
        <sz val="11"/>
        <color theme="1"/>
        <rFont val="Century Gothic"/>
        <family val="2"/>
        <scheme val="minor"/>
      </rPr>
      <t>FBW</t>
    </r>
    <r>
      <rPr>
        <sz val="11"/>
        <color theme="1"/>
        <rFont val="Century Gothic"/>
        <family val="2"/>
        <scheme val="minor"/>
      </rPr>
      <t>.</t>
    </r>
  </si>
  <si>
    <r>
      <t xml:space="preserve">Perform square racetrack pattern at required altitude in </t>
    </r>
    <r>
      <rPr>
        <b/>
        <sz val="11"/>
        <color theme="1"/>
        <rFont val="Century Gothic"/>
        <family val="2"/>
        <scheme val="minor"/>
      </rPr>
      <t>Manual</t>
    </r>
    <r>
      <rPr>
        <sz val="11"/>
        <color theme="1"/>
        <rFont val="Century Gothic"/>
        <family val="2"/>
        <scheme val="minor"/>
      </rPr>
      <t>.</t>
    </r>
  </si>
  <si>
    <t>Takeoff types</t>
  </si>
  <si>
    <t>Wheeled</t>
  </si>
  <si>
    <t>Stall test</t>
  </si>
  <si>
    <r>
      <t xml:space="preserve">Alt </t>
    </r>
    <r>
      <rPr>
        <b/>
        <sz val="8"/>
        <color theme="0"/>
        <rFont val="Century Gothic"/>
        <family val="2"/>
        <scheme val="minor"/>
      </rPr>
      <t>(ASL) [m]</t>
    </r>
  </si>
  <si>
    <r>
      <t>Time Req</t>
    </r>
    <r>
      <rPr>
        <b/>
        <sz val="8"/>
        <color theme="0"/>
        <rFont val="Century Gothic"/>
        <family val="2"/>
        <scheme val="minor"/>
      </rPr>
      <t xml:space="preserve"> [s]</t>
    </r>
  </si>
  <si>
    <t>Speeds</t>
  </si>
  <si>
    <t>Cruise</t>
  </si>
  <si>
    <t>High</t>
  </si>
  <si>
    <t>Low</t>
  </si>
  <si>
    <t>Takeoff</t>
  </si>
  <si>
    <t>Landing</t>
  </si>
  <si>
    <t>Altitudes</t>
  </si>
  <si>
    <t>GL</t>
  </si>
  <si>
    <t>Repetetion Req</t>
  </si>
  <si>
    <t>Check Rep</t>
  </si>
  <si>
    <t>Landing Mode</t>
  </si>
  <si>
    <t>Controller setting for Landing phase.</t>
  </si>
  <si>
    <t>CW Racetrack pattern</t>
  </si>
  <si>
    <t>CCW Racetrack pattern</t>
  </si>
  <si>
    <t>Max Flight time [min]</t>
  </si>
  <si>
    <t>Flight time [min]</t>
  </si>
  <si>
    <t>Checkouts</t>
  </si>
  <si>
    <t>Check out</t>
  </si>
  <si>
    <t>Flight num</t>
  </si>
  <si>
    <t>Flight Test Card</t>
  </si>
  <si>
    <t>Objective</t>
  </si>
  <si>
    <t>Director</t>
  </si>
  <si>
    <t>Configuration</t>
  </si>
  <si>
    <t>Gen ID</t>
  </si>
  <si>
    <t>Modified Systems</t>
  </si>
  <si>
    <t>Phase/Test Name</t>
  </si>
  <si>
    <t>Flight Mode</t>
  </si>
  <si>
    <t>Valid</t>
  </si>
  <si>
    <t>Notes</t>
  </si>
  <si>
    <t>Belly</t>
  </si>
  <si>
    <t>Parachute</t>
  </si>
  <si>
    <t>Time</t>
  </si>
  <si>
    <t>Landing types</t>
  </si>
  <si>
    <t>Landing Type.</t>
  </si>
  <si>
    <t>Climb to Altitude</t>
  </si>
  <si>
    <t>Cruising altitude which the A/C must climb before starting the test points.</t>
  </si>
  <si>
    <t>Kill the engine, maintain a constant TAS and stabilize the vertical speed.</t>
  </si>
  <si>
    <t>This test is to verify Aborted Landing Conditions.</t>
  </si>
  <si>
    <t>Perform power off stall at altitude ~100m and record approximate Vstall.</t>
  </si>
  <si>
    <t>Deceleration leg</t>
  </si>
  <si>
    <t>Acceleration leg</t>
  </si>
  <si>
    <t>Surfaces Matrix</t>
  </si>
  <si>
    <t>Proj.  FlightTime [min]</t>
  </si>
  <si>
    <t>Ixx [kg*m²]</t>
  </si>
  <si>
    <t>CG [MAC %]</t>
  </si>
  <si>
    <t>Iyy [kg*m²]</t>
  </si>
  <si>
    <t>Izz [kg*m²]</t>
  </si>
  <si>
    <t>Time [S]</t>
  </si>
  <si>
    <r>
      <t xml:space="preserve">Perform leg racetrack  at required altitude and speed in </t>
    </r>
    <r>
      <rPr>
        <b/>
        <sz val="11"/>
        <color theme="1"/>
        <rFont val="Century Gothic"/>
        <family val="2"/>
        <scheme val="minor"/>
      </rPr>
      <t>Auto</t>
    </r>
    <r>
      <rPr>
        <sz val="11"/>
        <color theme="1"/>
        <rFont val="Century Gothic"/>
        <family val="2"/>
        <scheme val="minor"/>
      </rPr>
      <t>.</t>
    </r>
  </si>
  <si>
    <r>
      <t xml:space="preserve">Perform leg racetrack  at required altitude and speed in </t>
    </r>
    <r>
      <rPr>
        <b/>
        <sz val="11"/>
        <color theme="1"/>
        <rFont val="Century Gothic"/>
        <family val="2"/>
        <scheme val="minor"/>
      </rPr>
      <t>Manual</t>
    </r>
    <r>
      <rPr>
        <sz val="11"/>
        <color theme="1"/>
        <rFont val="Century Gothic"/>
        <family val="2"/>
        <scheme val="minor"/>
      </rPr>
      <t>.</t>
    </r>
  </si>
  <si>
    <r>
      <t xml:space="preserve">Perform leg racetrack  at required altitude and speed in </t>
    </r>
    <r>
      <rPr>
        <b/>
        <sz val="11"/>
        <color theme="1"/>
        <rFont val="Century Gothic"/>
        <family val="2"/>
        <scheme val="minor"/>
      </rPr>
      <t>FBW</t>
    </r>
    <r>
      <rPr>
        <sz val="11"/>
        <color theme="1"/>
        <rFont val="Century Gothic"/>
        <family val="2"/>
        <scheme val="minor"/>
      </rPr>
      <t>.</t>
    </r>
  </si>
  <si>
    <r>
      <t>TAS</t>
    </r>
    <r>
      <rPr>
        <b/>
        <sz val="8"/>
        <color theme="0"/>
        <rFont val="Century Gothic"/>
        <family val="2"/>
        <scheme val="minor"/>
      </rPr>
      <t xml:space="preserve"> m/s [kts]</t>
    </r>
  </si>
  <si>
    <t>Mid</t>
  </si>
  <si>
    <t>Autotuning Racetrack</t>
  </si>
  <si>
    <t>Observe and record the "Link" and "RSSI" minimum values in PCC.</t>
  </si>
  <si>
    <t>Observe and record the "Pilot Link" and "Pilot Frequency" minimum values in PCC.</t>
  </si>
  <si>
    <t>Perform a racetrack and tune the outer loops as required.</t>
  </si>
  <si>
    <t>Landing Pattern test</t>
  </si>
  <si>
    <t>Perform landing pattern at increased altitude. CAUTION: abort before end of flight plan.</t>
  </si>
  <si>
    <t>Racetrack leg and base</t>
  </si>
  <si>
    <t>Risk</t>
  </si>
  <si>
    <t>Severity</t>
  </si>
  <si>
    <t>Med</t>
  </si>
  <si>
    <t>Probability</t>
  </si>
  <si>
    <t>Probability and severity</t>
  </si>
  <si>
    <t>Weight</t>
  </si>
  <si>
    <t>Hazard, Risk and Mitigation</t>
  </si>
  <si>
    <t>Racetrack leg</t>
  </si>
  <si>
    <r>
      <t xml:space="preserve">Perform leg racetrack and base at required altitude and speed in </t>
    </r>
    <r>
      <rPr>
        <b/>
        <sz val="11"/>
        <color theme="1"/>
        <rFont val="Century Gothic"/>
        <family val="2"/>
        <scheme val="minor"/>
      </rPr>
      <t>Auto</t>
    </r>
    <r>
      <rPr>
        <sz val="11"/>
        <color theme="1"/>
        <rFont val="Century Gothic"/>
        <family val="2"/>
        <scheme val="minor"/>
      </rPr>
      <t>.</t>
    </r>
  </si>
  <si>
    <r>
      <t xml:space="preserve">Perform leg racetrack and base  at required altitude and speed in </t>
    </r>
    <r>
      <rPr>
        <b/>
        <sz val="11"/>
        <color theme="1"/>
        <rFont val="Century Gothic"/>
        <family val="2"/>
        <scheme val="minor"/>
      </rPr>
      <t>Manual</t>
    </r>
    <r>
      <rPr>
        <sz val="11"/>
        <color theme="1"/>
        <rFont val="Century Gothic"/>
        <family val="2"/>
        <scheme val="minor"/>
      </rPr>
      <t>.</t>
    </r>
  </si>
  <si>
    <r>
      <t xml:space="preserve">Perform leg racetrack and base at required altitude and speed in </t>
    </r>
    <r>
      <rPr>
        <b/>
        <sz val="11"/>
        <color theme="1"/>
        <rFont val="Century Gothic"/>
        <family val="2"/>
        <scheme val="minor"/>
      </rPr>
      <t>FBW</t>
    </r>
    <r>
      <rPr>
        <sz val="11"/>
        <color theme="1"/>
        <rFont val="Century Gothic"/>
        <family val="2"/>
        <scheme val="minor"/>
      </rPr>
      <t>.</t>
    </r>
  </si>
  <si>
    <t>Base leg</t>
  </si>
  <si>
    <r>
      <t xml:space="preserve">Perform base at required altitude and speed in </t>
    </r>
    <r>
      <rPr>
        <b/>
        <sz val="11"/>
        <color theme="1"/>
        <rFont val="Century Gothic"/>
        <family val="2"/>
        <scheme val="minor"/>
      </rPr>
      <t>Auto</t>
    </r>
    <r>
      <rPr>
        <sz val="11"/>
        <color theme="1"/>
        <rFont val="Century Gothic"/>
        <family val="2"/>
        <scheme val="minor"/>
      </rPr>
      <t>.</t>
    </r>
  </si>
  <si>
    <r>
      <t xml:space="preserve">Perform base  at required altitude and speed in </t>
    </r>
    <r>
      <rPr>
        <b/>
        <sz val="11"/>
        <color theme="1"/>
        <rFont val="Century Gothic"/>
        <family val="2"/>
        <scheme val="minor"/>
      </rPr>
      <t>Manual</t>
    </r>
    <r>
      <rPr>
        <sz val="11"/>
        <color theme="1"/>
        <rFont val="Century Gothic"/>
        <family val="2"/>
        <scheme val="minor"/>
      </rPr>
      <t>.</t>
    </r>
  </si>
  <si>
    <r>
      <t xml:space="preserve">Perform base at required altitude and speed in </t>
    </r>
    <r>
      <rPr>
        <b/>
        <sz val="11"/>
        <color theme="1"/>
        <rFont val="Century Gothic"/>
        <family val="2"/>
        <scheme val="minor"/>
      </rPr>
      <t>FBW</t>
    </r>
    <r>
      <rPr>
        <sz val="11"/>
        <color theme="1"/>
        <rFont val="Century Gothic"/>
        <family val="2"/>
        <scheme val="minor"/>
      </rPr>
      <t>.</t>
    </r>
  </si>
  <si>
    <t>Yaw step tuning Racetracks</t>
  </si>
  <si>
    <t xml:space="preserve">Roll step tuning Racetracks </t>
  </si>
  <si>
    <t>Pitch step tuning Racetracks</t>
  </si>
  <si>
    <r>
      <t xml:space="preserve">Perform a series of YAW step inputs in </t>
    </r>
    <r>
      <rPr>
        <b/>
        <sz val="11"/>
        <color theme="1"/>
        <rFont val="Century Gothic"/>
        <family val="2"/>
        <scheme val="minor"/>
      </rPr>
      <t>"FBW"</t>
    </r>
    <r>
      <rPr>
        <sz val="11"/>
        <color theme="1"/>
        <rFont val="Century Gothic"/>
        <family val="2"/>
        <scheme val="minor"/>
      </rPr>
      <t xml:space="preserve"> and observe output on strip chart. Tune as Required</t>
    </r>
  </si>
  <si>
    <r>
      <t xml:space="preserve">Perform a series of ROLL step inputs in </t>
    </r>
    <r>
      <rPr>
        <b/>
        <sz val="11"/>
        <color theme="1"/>
        <rFont val="Century Gothic"/>
        <family val="2"/>
        <scheme val="minor"/>
      </rPr>
      <t>"FBW"</t>
    </r>
    <r>
      <rPr>
        <sz val="11"/>
        <color theme="1"/>
        <rFont val="Century Gothic"/>
        <family val="2"/>
        <scheme val="minor"/>
      </rPr>
      <t xml:space="preserve"> and observe output on strip chart. Tune as Required</t>
    </r>
  </si>
  <si>
    <r>
      <t xml:space="preserve">Perform a series of PITCH step inputs in </t>
    </r>
    <r>
      <rPr>
        <b/>
        <sz val="11"/>
        <color theme="1"/>
        <rFont val="Century Gothic"/>
        <family val="2"/>
        <scheme val="minor"/>
      </rPr>
      <t>"FBW"</t>
    </r>
    <r>
      <rPr>
        <sz val="11"/>
        <color theme="1"/>
        <rFont val="Century Gothic"/>
        <family val="2"/>
        <scheme val="minor"/>
      </rPr>
      <t xml:space="preserve"> and observe output on strip chart. Tune as Required</t>
    </r>
  </si>
  <si>
    <t xml:space="preserve">FPV racetracks </t>
  </si>
  <si>
    <t>Perform FPV racetracks at pilot operator console in GCS</t>
  </si>
  <si>
    <t>Landing Hold Pattern</t>
  </si>
  <si>
    <t>Perform landing pattern.</t>
  </si>
  <si>
    <t>VTOL</t>
  </si>
  <si>
    <t>Initiate spin with rocket booster</t>
  </si>
  <si>
    <t>Initiate spin with manual stall maneuver</t>
  </si>
  <si>
    <t>TBD</t>
  </si>
  <si>
    <t>"Manual Spin Chute" test sequence</t>
  </si>
  <si>
    <t>"Auto Spin Recovery" test sequence</t>
  </si>
  <si>
    <t>"Auto Emergency Recovery" test sequence</t>
  </si>
  <si>
    <r>
      <t>Initiate "</t>
    </r>
    <r>
      <rPr>
        <b/>
        <sz val="11"/>
        <color theme="1"/>
        <rFont val="Century Gothic"/>
        <family val="2"/>
        <scheme val="minor"/>
      </rPr>
      <t xml:space="preserve">MANUAL </t>
    </r>
    <r>
      <rPr>
        <sz val="11"/>
        <color theme="1"/>
        <rFont val="Century Gothic"/>
        <family val="2"/>
        <scheme val="minor"/>
      </rPr>
      <t>SPIN RECOVERY" sequence (engage manual spin drogue -&gt; engage manual recovery)</t>
    </r>
  </si>
  <si>
    <t>Initiate "AUTO SPIN RECOVERY" sequence (engage auto spin recovery sequence)</t>
  </si>
  <si>
    <t>Initiate "AUTO EMERGENCY RECOVERY" sequence</t>
  </si>
  <si>
    <t>Primary Pilot Link Observations</t>
  </si>
  <si>
    <t>Secondary Pilot Link Observations</t>
  </si>
  <si>
    <t>C2 Telemetry Observation Link1</t>
  </si>
  <si>
    <t>C2 Telemetry Observation Link2</t>
  </si>
  <si>
    <t>GPS Observation</t>
  </si>
  <si>
    <r>
      <t xml:space="preserve">Observe and record the </t>
    </r>
    <r>
      <rPr>
        <b/>
        <sz val="11"/>
        <color theme="1"/>
        <rFont val="Century Gothic"/>
        <family val="2"/>
        <scheme val="minor"/>
      </rPr>
      <t xml:space="preserve">"Satellites" and "PDOP" </t>
    </r>
    <r>
      <rPr>
        <sz val="11"/>
        <color theme="1"/>
        <rFont val="Century Gothic"/>
        <family val="2"/>
        <scheme val="minor"/>
      </rPr>
      <t>minimum</t>
    </r>
    <r>
      <rPr>
        <b/>
        <sz val="11"/>
        <color theme="1"/>
        <rFont val="Century Gothic"/>
        <family val="2"/>
        <scheme val="minor"/>
      </rPr>
      <t xml:space="preserve"> </t>
    </r>
    <r>
      <rPr>
        <sz val="11"/>
        <color theme="1"/>
        <rFont val="Century Gothic"/>
        <family val="2"/>
        <scheme val="minor"/>
      </rPr>
      <t>values in PCC interface</t>
    </r>
  </si>
  <si>
    <t>OL Elevator Sweep type 1</t>
  </si>
  <si>
    <t>OL Elevator Sweep type 2</t>
  </si>
  <si>
    <t>OL Elevator Doublet</t>
  </si>
  <si>
    <t>OL Elevator 2-3-1-1</t>
  </si>
  <si>
    <t>OL Aileron Sweep type 1</t>
  </si>
  <si>
    <t>OL Aileron Sweep type 2</t>
  </si>
  <si>
    <t>OL Aileron Doublet</t>
  </si>
  <si>
    <t>OL Aileron 2-3-1-1</t>
  </si>
  <si>
    <t>OL Flaperon Sweep type 1</t>
  </si>
  <si>
    <t>OL Flaperon Sweep type 2</t>
  </si>
  <si>
    <t>OL Flaperon Doublet</t>
  </si>
  <si>
    <t>OL Flaperon 2-3-1-1</t>
  </si>
  <si>
    <t>OL Rudder Sweep type 1</t>
  </si>
  <si>
    <t>OL Rudder Sweep type 2</t>
  </si>
  <si>
    <t>OL Rudder Doublet</t>
  </si>
  <si>
    <t>OL Rudder 2-3-1-1</t>
  </si>
  <si>
    <t>CL Elevator Sweep type 1</t>
  </si>
  <si>
    <t>CL Elevator Sweep type 2</t>
  </si>
  <si>
    <t>CL Aileron Sweep type 1</t>
  </si>
  <si>
    <t>CL Aileron Sweep type 2</t>
  </si>
  <si>
    <t>CL Flaperon Sweep type 1</t>
  </si>
  <si>
    <t>CL Flaperon Sweep type 2</t>
  </si>
  <si>
    <t>CL Flaperon Doublet</t>
  </si>
  <si>
    <t>CL Flaperon 2-3-1-1</t>
  </si>
  <si>
    <t>CL Rudder Sweep type 1</t>
  </si>
  <si>
    <t>CL Rudder Sweep type 2</t>
  </si>
  <si>
    <t>OL Split Aileron Sweep type 1</t>
  </si>
  <si>
    <t>OL Split Aileron Sweep type 2</t>
  </si>
  <si>
    <t>OL Split Aileron Doublet</t>
  </si>
  <si>
    <t>OL Split Aileron 2-3-1-1</t>
  </si>
  <si>
    <t>CL Split Aileron Sweep type 1</t>
  </si>
  <si>
    <t>CL Split Aileron Sweep type 2</t>
  </si>
  <si>
    <t>CL Split Aileron Doublet</t>
  </si>
  <si>
    <t>CL Split Aileron 2-3-1-1</t>
  </si>
  <si>
    <t xml:space="preserve">SCADS Box </t>
  </si>
  <si>
    <t>Comand A/C on PCC to indicated TAS.</t>
  </si>
  <si>
    <t>Racetrack pattern</t>
  </si>
  <si>
    <r>
      <t xml:space="preserve">Perform square racetrack pattern at required speed in </t>
    </r>
    <r>
      <rPr>
        <b/>
        <sz val="11"/>
        <color theme="1"/>
        <rFont val="Century Gothic"/>
        <family val="2"/>
        <scheme val="minor"/>
      </rPr>
      <t xml:space="preserve">Auto </t>
    </r>
    <r>
      <rPr>
        <sz val="11"/>
        <color theme="1"/>
        <rFont val="Century Gothic"/>
        <family val="2"/>
        <scheme val="minor"/>
      </rPr>
      <t>to evaluate the trim conditions.</t>
    </r>
  </si>
  <si>
    <t xml:space="preserve">Airspeed hold/Trim </t>
  </si>
  <si>
    <t>Autopilot stall protection not active. Risk of stall or overspeed. Pilot must exercise caution, GSO can take control of the A/C, Pilot must maintain bounderies.</t>
  </si>
  <si>
    <t xml:space="preserve">GSO imput improper or faulty gains. May result in loss of control. GSO must exercise caution in gain selection and have robust alterative on standby. External pilot/observer on standby to recover in manual or deploy chute.  </t>
  </si>
  <si>
    <t>No increase in risk over normal flight operations. Standard crew condition and procedures.</t>
  </si>
  <si>
    <t>Slow flight. Intentional stall may result in spin. Fly at higher altitude to allow recovery. Pilot/observer may intervene in case of complete loss of control.</t>
  </si>
  <si>
    <t>Open loop intentional perturbation. Loss of control. Test can be aborted automatically through AP limits.</t>
  </si>
  <si>
    <t>Open loop intentional perturbation. Loss of control in pitch sensitive aircraft. Test can be aborted automatically through AP limits.</t>
  </si>
  <si>
    <t>Alma</t>
  </si>
  <si>
    <t>FT Risk Assesstment Card</t>
  </si>
  <si>
    <t>&lt;== MAC%</t>
  </si>
  <si>
    <t>&lt;== Surface Matrix</t>
  </si>
  <si>
    <t>&lt;== Location</t>
  </si>
  <si>
    <t>Locations</t>
  </si>
  <si>
    <t>Merrit</t>
  </si>
  <si>
    <t>Stanhope</t>
  </si>
  <si>
    <t>Foremost</t>
  </si>
  <si>
    <t>Grand Forks</t>
  </si>
  <si>
    <t>Victoria Airport</t>
  </si>
  <si>
    <t>Texada Airport</t>
  </si>
  <si>
    <t>The A/C is pneumatically launched. Risk of stall if the launcher cannot provide enough force. A/C operator must exercise caution in launch setup.</t>
  </si>
  <si>
    <t>Wheeled landing. Loss of control. Pilot/observer may intervene during rollout in case AP induces dangerous obscillations.</t>
  </si>
  <si>
    <t>Perform a doublet with DEV interface. [Tot time=9s, Step time=2500ms, Center=*trim deg*, Delta=1.5].</t>
  </si>
  <si>
    <t>Perform a doublet with DEV interface. [Tot time=8s, Step time=2500ms, Center=*trim deg*, Delta=1].</t>
  </si>
  <si>
    <t>Perform a doublet with DEV interface. [Tot time=7s, Step time=2000ms, Center=*trim deg*, Delta=2].</t>
  </si>
  <si>
    <t>OL Throttle Doublet</t>
  </si>
  <si>
    <t>Perform a doublet with DEV interface. [Tot time=7s, Step time=1500ms, Center=25, Delta=10].</t>
  </si>
  <si>
    <t>BA Claws</t>
  </si>
  <si>
    <t>PTP01</t>
  </si>
  <si>
    <t>Normal Mode Transition 5s</t>
  </si>
  <si>
    <t>PTP02</t>
  </si>
  <si>
    <t>[Code: 2040] Piccolo normal mode transition for 5 seconds.</t>
  </si>
  <si>
    <t>[Code: 2041] Piccolo normal mode transition for 10 seconds.</t>
  </si>
  <si>
    <t>Normal Mode Transition 10s</t>
  </si>
  <si>
    <t>30.87 [60]</t>
  </si>
  <si>
    <t>Speed m/s [kts]</t>
  </si>
  <si>
    <t>TP01-0010</t>
  </si>
  <si>
    <t>TP02-0010</t>
  </si>
  <si>
    <t>TP03-0010</t>
  </si>
  <si>
    <t>Normal Mode Transition 20s</t>
  </si>
  <si>
    <t>[Code: 2001] Piccolo normal mode transition for 20 seconds.</t>
  </si>
  <si>
    <t>3 Axes small manoeuvres</t>
  </si>
  <si>
    <t>[Code: 2002] 3 Axes manoeuvre with small apmlitudes.</t>
  </si>
  <si>
    <t>TP04-0010</t>
  </si>
  <si>
    <t>TP34-0010</t>
  </si>
  <si>
    <t>TP34-0012</t>
  </si>
  <si>
    <t>TP34-0014</t>
  </si>
  <si>
    <t>TP05-0010</t>
  </si>
  <si>
    <t>Relaxed path following</t>
  </si>
  <si>
    <t>[Code: 2005] Relaxed path following Claws mode functional test.</t>
  </si>
  <si>
    <t>TP06-0010</t>
  </si>
  <si>
    <t>Path following</t>
  </si>
  <si>
    <t>TP07-0010</t>
  </si>
  <si>
    <t>TP07-0012</t>
  </si>
  <si>
    <t>TP07-0014</t>
  </si>
  <si>
    <t>Path following altitude tracking</t>
  </si>
  <si>
    <t>[Code: 2007] Path following with altitude tracking Claws mode functional test.</t>
  </si>
  <si>
    <t>38.58 [75]</t>
  </si>
  <si>
    <t>27.78 [54]</t>
  </si>
  <si>
    <t>TP35-0010</t>
  </si>
  <si>
    <t>TP36-0010</t>
  </si>
  <si>
    <t>TP36-0012</t>
  </si>
  <si>
    <t>TP36-0014</t>
  </si>
  <si>
    <t>Up and away landing (50ft AGL)</t>
  </si>
  <si>
    <t>[Code: 2136] Up and away landing performed at 200 feet above ground level.</t>
  </si>
  <si>
    <t>[Code: 2236] Up and away landing performed at 50 feet above ground level.</t>
  </si>
  <si>
    <t>TP08-0010</t>
  </si>
  <si>
    <t>TP08-0011</t>
  </si>
  <si>
    <t>TP11-0010</t>
  </si>
  <si>
    <t>TP11-0011</t>
  </si>
  <si>
    <t>TP09-0010</t>
  </si>
  <si>
    <t>TP09-0011</t>
  </si>
  <si>
    <t>TP13-0010</t>
  </si>
  <si>
    <t>TP13-0011</t>
  </si>
  <si>
    <t>TP10-0010</t>
  </si>
  <si>
    <t>TP10-0011</t>
  </si>
  <si>
    <t>TP15-0010</t>
  </si>
  <si>
    <t>TP15-0011</t>
  </si>
  <si>
    <t>TP12-0010</t>
  </si>
  <si>
    <t>TP12-0011</t>
  </si>
  <si>
    <t>Closed loop short period</t>
  </si>
  <si>
    <t>[Code: 2011] Mode identification of the short period in a closed loop state.</t>
  </si>
  <si>
    <t>Pilot roll capture</t>
  </si>
  <si>
    <t xml:space="preserve">Pilot Nz </t>
  </si>
  <si>
    <t>[Code: 2009] Capture a pilot type roll manoeuvre.</t>
  </si>
  <si>
    <t>Closed loop dutch roll</t>
  </si>
  <si>
    <t>[Code: 2013] Mode identification of the dutch roll in a closed loop state.</t>
  </si>
  <si>
    <t>Pilot AoS</t>
  </si>
  <si>
    <t>[Code: 2010] Capture a pilot type AoS manoeuvre.</t>
  </si>
  <si>
    <t>SHSS</t>
  </si>
  <si>
    <t>Closed loop phugoid and speed maintenance</t>
  </si>
  <si>
    <t>[Code: 2015] Stedy heading side slip manoeuvre.</t>
  </si>
  <si>
    <t>[Code: 2012] Mode identification of the phugoid in a closed loop state, speed capture and maintenance.</t>
  </si>
  <si>
    <t>TP18-0010</t>
  </si>
  <si>
    <t>Elevon pitch up</t>
  </si>
  <si>
    <t>33.95 [66]</t>
  </si>
  <si>
    <t>TP19-0010</t>
  </si>
  <si>
    <t>Elevator pitch up</t>
  </si>
  <si>
    <t>TP20-0010</t>
  </si>
  <si>
    <t>Aft flap pitch up</t>
  </si>
  <si>
    <t>TP21-0011</t>
  </si>
  <si>
    <t>Elevon pitch down</t>
  </si>
  <si>
    <t>TP22-0011</t>
  </si>
  <si>
    <t>TP23-0011</t>
  </si>
  <si>
    <t>Elevator pitch down</t>
  </si>
  <si>
    <t>Aft flap pitch down</t>
  </si>
  <si>
    <t>TP25-0011</t>
  </si>
  <si>
    <t>TP27-0011</t>
  </si>
  <si>
    <t>TP29-0011</t>
  </si>
  <si>
    <t>TP31-0011</t>
  </si>
  <si>
    <t>TP33-0011</t>
  </si>
  <si>
    <t>Elevon roll response large</t>
  </si>
  <si>
    <t>Utail rudder yaw response large</t>
  </si>
  <si>
    <t>Aileron roll response large</t>
  </si>
  <si>
    <t>Pylon rudder yaw response large</t>
  </si>
  <si>
    <t>Winglet rudder yaw response large</t>
  </si>
  <si>
    <t>[Code: 2018] Upward deflection command of the elevon, response on the pitch axis.</t>
  </si>
  <si>
    <t>[Code: 2019] Upward deflection command of the elevator, response on the pitch axis.</t>
  </si>
  <si>
    <t>[Code: 2020] Upward deflection command of the aft flap, response on the pitch axis.</t>
  </si>
  <si>
    <t>[Code: 2021] Downward deflection command of the elevon, response on the pitch axis.</t>
  </si>
  <si>
    <t>[Code: 2022] Downward deflection command of the elevator, response on the pitch axis.</t>
  </si>
  <si>
    <t>[Code: 2023] Downward deflection command of the aft flap, response on the pitch axis.</t>
  </si>
  <si>
    <t>[Code: 2025] Large amplitude deflection of the aileron, response on the roll axis.</t>
  </si>
  <si>
    <t>[Code: 2027] Large amplitude deflection of the elevon, response on the roll axis.</t>
  </si>
  <si>
    <t>[Code: 2029] Large amplitude deflection of the utail rudder, response on the yaw axis.</t>
  </si>
  <si>
    <t>[Code: 2031] Large amplitude deflection of the pylon rudder, response on the yaw axis.</t>
  </si>
  <si>
    <t>[Code: 2033] Large amplitude deflection of the winglet rudder, response on the yaw axis.</t>
  </si>
  <si>
    <t>TP01-0011</t>
  </si>
  <si>
    <t>TP02-0011</t>
  </si>
  <si>
    <t>TP03-0011</t>
  </si>
  <si>
    <t>TP04-0011</t>
  </si>
  <si>
    <t>TP34-0011</t>
  </si>
  <si>
    <t>TP05-0011</t>
  </si>
  <si>
    <t>TP06-0011</t>
  </si>
  <si>
    <t>TP07-0011</t>
  </si>
  <si>
    <t>TP35-0011</t>
  </si>
  <si>
    <t>TP36-0011</t>
  </si>
  <si>
    <t>TP34-0013</t>
  </si>
  <si>
    <t>TP07-0013</t>
  </si>
  <si>
    <t>TP36-0013</t>
  </si>
  <si>
    <t>TP34-0015</t>
  </si>
  <si>
    <t>TP07-0015</t>
  </si>
  <si>
    <t>TP36-0015</t>
  </si>
  <si>
    <t>TP08-0012</t>
  </si>
  <si>
    <t>TP11-0012</t>
  </si>
  <si>
    <t>TP09-0012</t>
  </si>
  <si>
    <t>TP13-0012</t>
  </si>
  <si>
    <t>TP12-0012</t>
  </si>
  <si>
    <t>TP15-0012</t>
  </si>
  <si>
    <t>TP08-0013</t>
  </si>
  <si>
    <t>TP13-0013</t>
  </si>
  <si>
    <t>TP09-0013</t>
  </si>
  <si>
    <t>TP12-0013</t>
  </si>
  <si>
    <t>TP15-0013</t>
  </si>
  <si>
    <t>TP11-0013</t>
  </si>
  <si>
    <t>TP10-0012</t>
  </si>
  <si>
    <t>TP10-0013</t>
  </si>
  <si>
    <t>36.01 [70]</t>
  </si>
  <si>
    <t>28.8 [56]</t>
  </si>
  <si>
    <t>[Code: 2108] Capture a pilot type Nz manoeuvre.</t>
  </si>
  <si>
    <t>[Code: 2208] Capture a pilot type Nz manoeuvre.</t>
  </si>
  <si>
    <t xml:space="preserve">SHSS Large </t>
  </si>
  <si>
    <t>[Code: 2115] Stedy heading side slip manoeuvre.</t>
  </si>
  <si>
    <t xml:space="preserve">SHSS Super Large </t>
  </si>
  <si>
    <t>TP15-0014</t>
  </si>
  <si>
    <t>TP15-0015</t>
  </si>
  <si>
    <t>TP15-0016</t>
  </si>
  <si>
    <t>TP15-0017</t>
  </si>
  <si>
    <t>TP15-0018</t>
  </si>
  <si>
    <t>TP15-0019</t>
  </si>
  <si>
    <t>TP15-0020</t>
  </si>
  <si>
    <t>TP15-0021</t>
  </si>
  <si>
    <t>Normal Mode Transition 20s [Optimal]</t>
  </si>
  <si>
    <t>3 Axes small manoeuvres [Optimal]</t>
  </si>
  <si>
    <t>Relaxed path following [Optimal]</t>
  </si>
  <si>
    <t>Path following altitude tracking [Optimal]</t>
  </si>
  <si>
    <t>Up and away landing (50ft AGL) [Optimal]</t>
  </si>
  <si>
    <t>Pilot Nz  [Optimal]</t>
  </si>
  <si>
    <t>Pilot Nz [Optimal]</t>
  </si>
  <si>
    <t>Closed loop short period [Optimal]</t>
  </si>
  <si>
    <t>Pilot roll capture [Optimal]</t>
  </si>
  <si>
    <t>Closed loop dutch roll [Optimal]</t>
  </si>
  <si>
    <t>Pilot AoS [Optimal]</t>
  </si>
  <si>
    <t>SHSS [Optimal]</t>
  </si>
  <si>
    <t>Closed loop phugoid and speed maintenance [Optimal]</t>
  </si>
  <si>
    <t>SHSS Large [Optimal]</t>
  </si>
  <si>
    <t>SHSS Super Large [Optimal]</t>
  </si>
  <si>
    <t>[Code: 2215] Stedy heading side slip manoeuvre.</t>
  </si>
  <si>
    <t>TP37-0010</t>
  </si>
  <si>
    <t>Up and away landing (250ft AGL) [Optimal]</t>
  </si>
  <si>
    <t>Up and away landing (250ft AGL)</t>
  </si>
  <si>
    <t>TP08-0014</t>
  </si>
  <si>
    <t>TP08-0015</t>
  </si>
  <si>
    <t>TP08-0016</t>
  </si>
  <si>
    <t>TP08-0017</t>
  </si>
  <si>
    <t>Pilot Nz *</t>
  </si>
  <si>
    <t>Pilot Nz  *</t>
  </si>
  <si>
    <t>Pilot Nz * [Optimal]</t>
  </si>
  <si>
    <t>TP11-0014</t>
  </si>
  <si>
    <t>TP11-0015</t>
  </si>
  <si>
    <t>TP11-0016</t>
  </si>
  <si>
    <t>TP11-0017</t>
  </si>
  <si>
    <t>[Code: 2008] Capture a pilot type Nz manoeuvre.</t>
  </si>
  <si>
    <t>Closed loop short period *</t>
  </si>
  <si>
    <t>Closed loop short period [Optimal] *</t>
  </si>
  <si>
    <t>TP17-0010</t>
  </si>
  <si>
    <t>Throttle response</t>
  </si>
  <si>
    <t>[Code: 2017] Throttle Response +15% 2seconds and -10% for 2seconds  and back to trim</t>
  </si>
  <si>
    <t>TP38-0010</t>
  </si>
  <si>
    <t>TP37-0011</t>
  </si>
  <si>
    <t>TP39-0010</t>
  </si>
  <si>
    <t>TP39-0011</t>
  </si>
  <si>
    <t>TP39-0012</t>
  </si>
  <si>
    <t>WheelBA</t>
  </si>
  <si>
    <t>None</t>
  </si>
  <si>
    <t>BA Landing [Optimal]</t>
  </si>
  <si>
    <t>BA Take-off [Optimal]</t>
  </si>
  <si>
    <t>TP40-0010</t>
  </si>
  <si>
    <t>TP41-0010</t>
  </si>
  <si>
    <t>TP41-0011</t>
  </si>
  <si>
    <t>TP41-0012</t>
  </si>
  <si>
    <t>TAIL</t>
  </si>
  <si>
    <t>Tail Configuration</t>
  </si>
  <si>
    <t>Tailless</t>
  </si>
  <si>
    <t>UTail</t>
  </si>
  <si>
    <t>Flight Test Vehicle Configuration Database</t>
  </si>
  <si>
    <t>Mgear Location</t>
  </si>
  <si>
    <t>Name</t>
  </si>
  <si>
    <t>Flight Test Simulation Configuration</t>
  </si>
  <si>
    <t>Vehicle Parameter Configuration</t>
  </si>
  <si>
    <t>Environmental Configuration</t>
  </si>
  <si>
    <t>Baseline Vehicle</t>
  </si>
  <si>
    <t>SIM ID</t>
  </si>
  <si>
    <t>Turbulence</t>
  </si>
  <si>
    <t>Baseline</t>
  </si>
  <si>
    <t>Env Config</t>
  </si>
  <si>
    <t>Comments</t>
  </si>
  <si>
    <t>Sim</t>
  </si>
  <si>
    <t>S</t>
  </si>
  <si>
    <t>&lt;== Recovery Limits</t>
  </si>
  <si>
    <t>&lt;== Weather Conditions</t>
  </si>
  <si>
    <t>Selection</t>
  </si>
  <si>
    <t>01</t>
  </si>
  <si>
    <t>02</t>
  </si>
  <si>
    <t>03</t>
  </si>
  <si>
    <t>04</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</si>
  <si>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</si>
  <si>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</si>
  <si>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</si>
  <si>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</si>
  <si>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</si>
  <si>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</si>
  <si>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</si>
  <si>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</si>
  <si>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</si>
  <si>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</si>
  <si>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</si>
  <si>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</si>
  <si>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</si>
  <si>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</si>
  <si>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</si>
  <si>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</si>
  <si>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</si>
  <si>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</si>
  <si>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</si>
  <si>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</si>
  <si>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</si>
  <si>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</si>
  <si>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</si>
  <si>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</si>
  <si>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</si>
  <si>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</si>
  <si>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</si>
  <si>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</si>
  <si>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</si>
  <si>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</si>
  <si>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</si>
  <si>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</si>
  <si>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</si>
  <si>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</si>
  <si>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</si>
  <si>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</si>
  <si>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</si>
  <si>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Missing/Extra Manoeuvers</t>
  </si>
  <si>
    <t>Baseline A/C Configuration</t>
  </si>
  <si>
    <t>A/C Modifications (cg, gear location)</t>
  </si>
  <si>
    <t>FT</t>
  </si>
  <si>
    <t>P#</t>
  </si>
  <si>
    <t>ST</t>
  </si>
  <si>
    <t>PIC</t>
  </si>
  <si>
    <t>CREW</t>
  </si>
  <si>
    <t>RSO</t>
  </si>
  <si>
    <t>Tester</t>
  </si>
  <si>
    <t>M:
E:</t>
  </si>
  <si>
    <t>Version History</t>
  </si>
  <si>
    <t>Index</t>
  </si>
  <si>
    <t xml:space="preserve">Print </t>
  </si>
  <si>
    <t>Weather</t>
  </si>
  <si>
    <t>I:
H:
G:</t>
  </si>
  <si>
    <r>
      <t>Ixz</t>
    </r>
    <r>
      <rPr>
        <sz val="9"/>
        <color theme="0"/>
        <rFont val="Century Gothic"/>
        <family val="2"/>
        <scheme val="minor"/>
      </rPr>
      <t xml:space="preserve"> </t>
    </r>
    <r>
      <rPr>
        <sz val="8"/>
        <color theme="0"/>
        <rFont val="Century Gothic"/>
        <family val="2"/>
        <scheme val="minor"/>
      </rPr>
      <t>[kgm^2]</t>
    </r>
  </si>
  <si>
    <t>Ngear Location</t>
  </si>
  <si>
    <t>FWD</t>
  </si>
  <si>
    <t>*</t>
  </si>
  <si>
    <t>X-Wind Left</t>
  </si>
  <si>
    <t>Headwind</t>
  </si>
  <si>
    <t>Perturbation</t>
  </si>
  <si>
    <t>Filename</t>
  </si>
  <si>
    <t>Path</t>
  </si>
  <si>
    <t>Gains</t>
  </si>
  <si>
    <t>G Changes</t>
  </si>
  <si>
    <t xml:space="preserve">Weather </t>
  </si>
  <si>
    <t>Wind Speed [kts]</t>
  </si>
  <si>
    <t>19-X-Wind Left-20kts</t>
  </si>
  <si>
    <t>01-Baseline-0kts</t>
  </si>
  <si>
    <t>&lt;== FDM</t>
  </si>
  <si>
    <t>BA - Simulink</t>
  </si>
  <si>
    <t>FDM</t>
  </si>
  <si>
    <t>Slow flight. Risk of stalling. Fly at higher altitude to allow recovery. Pilot/observer may intervene in case of complete loss of control. Verify speed, altitude, and alpha are managed safely during manoeuver.</t>
  </si>
  <si>
    <t>Mgear installed here 0.8074</t>
  </si>
  <si>
    <t>SIM Modifications</t>
  </si>
  <si>
    <t>A/C Configuration</t>
  </si>
  <si>
    <t>SIM CG</t>
  </si>
  <si>
    <t># of Sorties==&gt;</t>
  </si>
  <si>
    <t>Configuration==&gt;</t>
  </si>
  <si>
    <t>MAC%==&gt;</t>
  </si>
  <si>
    <t>Weather Conditions==&gt;</t>
  </si>
  <si>
    <t>Recovery Limits==&gt;</t>
  </si>
  <si>
    <t>FDM==&gt;</t>
  </si>
  <si>
    <t>Location==&gt;</t>
  </si>
  <si>
    <t>Time Req [s]</t>
  </si>
  <si>
    <t>Alt (ASL) [m]</t>
  </si>
  <si>
    <t>TAS m/s [kts]</t>
  </si>
  <si>
    <t>Parachute limits</t>
  </si>
  <si>
    <t>Recovery Limits</t>
  </si>
  <si>
    <t>OL Roll input 4-25</t>
  </si>
  <si>
    <t>With NRC AP OL Roll test first with 4 Deg and each test increasing by 1 Deg until recovery not achieved</t>
  </si>
  <si>
    <t>OL Roll input (-)4-25</t>
  </si>
  <si>
    <t>With NRC AP OL Roll test first with -4 Deg and each test increasing by 1 Deg until recovery not achieved</t>
  </si>
  <si>
    <t>OL Pitch input 4-25</t>
  </si>
  <si>
    <t>With NRC AP OL Pitch test first with 4 Deg and each test increasing by 1 Deg until recovery not achieved</t>
  </si>
  <si>
    <t>OL Pitch input (-) 4-25</t>
  </si>
  <si>
    <t>With NRC AP OL Pitch test first with -4 Deg and each test increasing by 1 Deg until recovery not achieved</t>
  </si>
  <si>
    <t>OL Rudder input 4-25</t>
  </si>
  <si>
    <t>With NRC AP OL Rudder test first with 4 Deg and each test increasing by 1 Deg until recovery not achieved</t>
  </si>
  <si>
    <t>With NRC AP OL Rudder test first with -4 Deg and each test increasing by 1 Deg until recovery not achieved</t>
  </si>
  <si>
    <t>OL All Surfaces 4-25</t>
  </si>
  <si>
    <t>With NRC AP OL Pitch Up, Roll Right, Yaw Right test first with 4 Deg and each test increasing by 1 Deg until recovery not achieved</t>
  </si>
  <si>
    <t>With NRC AP OL Pitch Down, Roll Right, Yaw Right test first with 4 Deg and each test increasing by 1 Deg until recovery not achieved</t>
  </si>
  <si>
    <t>With NRC AP OL Pitch Down, Roll Left, Yaw Left test first with 4 Deg and each test increasing by 1 Deg until recovery not achieved</t>
  </si>
  <si>
    <t>With NRC AP OL Pitch Up, Roll Left, Yaw Left test first with 4 Deg and each test increasing by 1 Deg until recovery not achieved</t>
  </si>
  <si>
    <t>OL Rudder input (-)4-25</t>
  </si>
  <si>
    <t>Test Seq</t>
  </si>
  <si>
    <t>&lt;== Notes</t>
  </si>
  <si>
    <t>Mission Notes</t>
  </si>
  <si>
    <t>Notes==&gt;</t>
  </si>
  <si>
    <t>GH</t>
  </si>
  <si>
    <t>Test flare/landing with offset in altitude zero reference (runway altitude) to simulate worst-case GPS uncertainty and runway slope</t>
  </si>
  <si>
    <t>Tail?</t>
  </si>
  <si>
    <t>Verify Flight Handling with additional CMD latency defined in configuration</t>
  </si>
  <si>
    <t>Utail?</t>
  </si>
  <si>
    <t>&lt;==UTail?</t>
  </si>
  <si>
    <t>&lt;== Recovery Config</t>
  </si>
  <si>
    <t># of Sorties</t>
  </si>
  <si>
    <t>MAC%</t>
  </si>
  <si>
    <t>Surface Matrix</t>
  </si>
  <si>
    <t>UTail?</t>
  </si>
  <si>
    <t>Recovery Config</t>
  </si>
  <si>
    <t>WheelPic</t>
  </si>
  <si>
    <t>5.0</t>
  </si>
  <si>
    <t>5.1</t>
  </si>
  <si>
    <t>5.2</t>
  </si>
  <si>
    <t>5.3</t>
  </si>
  <si>
    <t>5.4</t>
  </si>
  <si>
    <t>5.5</t>
  </si>
  <si>
    <t>5.6</t>
  </si>
  <si>
    <t>5.7</t>
  </si>
  <si>
    <t>5.8</t>
  </si>
  <si>
    <t>5.9</t>
  </si>
  <si>
    <t>5.10</t>
  </si>
  <si>
    <t>5.11</t>
  </si>
  <si>
    <t>5.12</t>
  </si>
  <si>
    <t>5.13</t>
  </si>
  <si>
    <t>5.14</t>
  </si>
  <si>
    <t>5.15</t>
  </si>
  <si>
    <t>5.16</t>
  </si>
  <si>
    <t>5.17</t>
  </si>
  <si>
    <t>5.18</t>
  </si>
  <si>
    <t>5.19</t>
  </si>
  <si>
    <t>5.20</t>
  </si>
  <si>
    <t>5.21</t>
  </si>
  <si>
    <r>
      <t xml:space="preserve">CG z </t>
    </r>
    <r>
      <rPr>
        <sz val="8"/>
        <color theme="0"/>
        <rFont val="Century Gothic"/>
        <family val="2"/>
        <scheme val="minor"/>
      </rPr>
      <t>[m]</t>
    </r>
  </si>
  <si>
    <t>Priority</t>
  </si>
  <si>
    <t>TP04-0018</t>
  </si>
  <si>
    <t>TP07-0024</t>
  </si>
  <si>
    <t>TP08-0018</t>
  </si>
  <si>
    <t>TP42-0010</t>
  </si>
  <si>
    <t>TP42-0011</t>
  </si>
  <si>
    <t>TP39-0013</t>
  </si>
  <si>
    <t>TP41-0013</t>
  </si>
  <si>
    <t>TP09-0018</t>
  </si>
  <si>
    <t>TP10-0018</t>
  </si>
  <si>
    <t>3-Axes Intermediate Amplitude Maneuvres</t>
  </si>
  <si>
    <t>3-Axes Large Amplitude Maneuvres</t>
  </si>
  <si>
    <t>Path Following Claws Mode Functional Test</t>
  </si>
  <si>
    <t>Path Following with Altitude Tracking Claws Mode Functional Test</t>
  </si>
  <si>
    <t xml:space="preserve">Pilot Type Nz Capture </t>
  </si>
  <si>
    <t>Chirp Claws Mode Functional Test</t>
  </si>
  <si>
    <t>Loitering Claws Mode Functional Test</t>
  </si>
  <si>
    <t>Simulated up and away Landing Claws Mode Functional Test</t>
  </si>
  <si>
    <t>Taxi  Speed Capture Claws Mode Functional Test</t>
  </si>
  <si>
    <t>Taxi  Track Capture Claws Mode Functional Test</t>
  </si>
  <si>
    <t>Taxi  Path Following Claws Mode Functional Test</t>
  </si>
  <si>
    <t>Pilot Type Roll Capture</t>
  </si>
  <si>
    <t>Pilot Type AoS Capture</t>
  </si>
  <si>
    <t>Intermediate 3 axes</t>
  </si>
  <si>
    <t>Large 3 axes</t>
  </si>
  <si>
    <t>Taxi speed capture</t>
  </si>
  <si>
    <t>Nz capture</t>
  </si>
  <si>
    <t>Roll capture</t>
  </si>
  <si>
    <t>Chirp</t>
  </si>
  <si>
    <t>Loitering</t>
  </si>
  <si>
    <t>Up 'n away landing</t>
  </si>
  <si>
    <t>Taxi track capture</t>
  </si>
  <si>
    <t>Taxi path following</t>
  </si>
  <si>
    <t>Aos capture</t>
  </si>
  <si>
    <t>Take-off</t>
  </si>
  <si>
    <t>32.41 [63]</t>
  </si>
  <si>
    <t>0 [0]</t>
  </si>
  <si>
    <t>[Code: 2003] 3-Axes Intermediate Amplitude Maneuvres</t>
  </si>
  <si>
    <r>
      <t>[Code: ] Performs landing under BA controls. Turn OFF Go-Around, announce "</t>
    </r>
    <r>
      <rPr>
        <b/>
        <sz val="11"/>
        <color theme="1"/>
        <rFont val="Century Gothic"/>
        <family val="2"/>
        <scheme val="minor"/>
      </rPr>
      <t>touchdown</t>
    </r>
    <r>
      <rPr>
        <sz val="11"/>
        <color theme="1"/>
        <rFont val="Century Gothic"/>
        <family val="2"/>
        <scheme val="minor"/>
      </rPr>
      <t>" and "</t>
    </r>
    <r>
      <rPr>
        <b/>
        <sz val="11"/>
        <color theme="1"/>
        <rFont val="Century Gothic"/>
        <family val="2"/>
        <scheme val="minor"/>
      </rPr>
      <t>KILL ENGINE"</t>
    </r>
  </si>
  <si>
    <r>
      <t xml:space="preserve">[Code: ] Performs wheeled take-off. Announce </t>
    </r>
    <r>
      <rPr>
        <b/>
        <sz val="11"/>
        <color theme="1"/>
        <rFont val="Century Gothic"/>
        <family val="2"/>
        <scheme val="minor"/>
      </rPr>
      <t>"Engine Enable"</t>
    </r>
    <r>
      <rPr>
        <sz val="11"/>
        <color theme="1"/>
        <rFont val="Century Gothic"/>
        <family val="2"/>
        <scheme val="minor"/>
      </rPr>
      <t xml:space="preserve"> and "</t>
    </r>
    <r>
      <rPr>
        <b/>
        <sz val="11"/>
        <color theme="1"/>
        <rFont val="Century Gothic"/>
        <family val="2"/>
        <scheme val="minor"/>
      </rPr>
      <t>Launch"</t>
    </r>
  </si>
  <si>
    <t>[Code: 2006] Path Following Claws Mode Functional Test</t>
  </si>
  <si>
    <t>[Code: 2004] 3-Axes Large Amplitude Maneuvres</t>
  </si>
  <si>
    <t>[Code: 2007] Path Following with Altitude Tracking Claws Mode Functional Test</t>
  </si>
  <si>
    <t>[Code: 2034] Chirp Claws Mode Functional Test</t>
  </si>
  <si>
    <t>Roll Chirp</t>
  </si>
  <si>
    <t>Pitch Chirp</t>
  </si>
  <si>
    <t>Yaw Chirp</t>
  </si>
  <si>
    <t>[Code: 2134] Chirp Claws Mode Functional Test</t>
  </si>
  <si>
    <t>[Code: 2234] Chirp Claws Mode Functional Test</t>
  </si>
  <si>
    <t>[Code: 2035] Loitering Claws Mode Functional Test</t>
  </si>
  <si>
    <t>[Code: 2036] Simulated up and away Landing Claws Mode Functional Test</t>
  </si>
  <si>
    <t>TP03-0014</t>
  </si>
  <si>
    <t>TP03-0015</t>
  </si>
  <si>
    <t>TP04-0014</t>
  </si>
  <si>
    <t>TP04-0015</t>
  </si>
  <si>
    <t>TP06-0014</t>
  </si>
  <si>
    <t>TP06-0015</t>
  </si>
  <si>
    <t>TP07-0018</t>
  </si>
  <si>
    <t>TP07-0019</t>
  </si>
  <si>
    <t>TP07-0020</t>
  </si>
  <si>
    <t>TP07-0021</t>
  </si>
  <si>
    <t>TP07-0022</t>
  </si>
  <si>
    <t>TP07-0023</t>
  </si>
  <si>
    <t>TP34-0016</t>
  </si>
  <si>
    <t>TP34-0017</t>
  </si>
  <si>
    <t>TP34-0018</t>
  </si>
  <si>
    <t>TP34-0019</t>
  </si>
  <si>
    <t>TP34-0020</t>
  </si>
  <si>
    <t>TP34-0021</t>
  </si>
  <si>
    <t>TP35-0012</t>
  </si>
  <si>
    <t>TP35-0013</t>
  </si>
  <si>
    <t>TP36-0016</t>
  </si>
  <si>
    <t>TP36-0017</t>
  </si>
  <si>
    <t>TP39-0014</t>
  </si>
  <si>
    <t>TP39-0015</t>
  </si>
  <si>
    <t>TP39-0016</t>
  </si>
  <si>
    <t>TP39-0017</t>
  </si>
  <si>
    <t>TP40-0011</t>
  </si>
  <si>
    <t>TP41-0014</t>
  </si>
  <si>
    <t>TP41-0015</t>
  </si>
  <si>
    <t>TP41-0016</t>
  </si>
  <si>
    <t>TP41-0017</t>
  </si>
  <si>
    <t>TP09-0014</t>
  </si>
  <si>
    <t>TP09-0015</t>
  </si>
  <si>
    <t>TP09-0016</t>
  </si>
  <si>
    <t>TP09-0017</t>
  </si>
  <si>
    <t>TP10-0014</t>
  </si>
  <si>
    <t>TP10-0015</t>
  </si>
  <si>
    <t>TP10-0016</t>
  </si>
  <si>
    <t>TP10-0017</t>
  </si>
  <si>
    <t>TP13-0014</t>
  </si>
  <si>
    <t>TP13-0015</t>
  </si>
  <si>
    <t>TP13-0017</t>
  </si>
  <si>
    <t>TP13-0016</t>
  </si>
  <si>
    <t>TP38-0011</t>
  </si>
  <si>
    <t>Closed Loop Short Period Mode Identification</t>
  </si>
  <si>
    <t>Closed Loop Dutch Roll  Mode Identification</t>
  </si>
  <si>
    <t>Short period</t>
  </si>
  <si>
    <t>Dutch roll</t>
  </si>
  <si>
    <t>Intermediate 3 axes [Optimal]</t>
  </si>
  <si>
    <t>Large 3 axes [Optimal]</t>
  </si>
  <si>
    <t>Roll Chirp [Optimal]</t>
  </si>
  <si>
    <t>Pitch Chirp [Optimal]</t>
  </si>
  <si>
    <t>Yaw chirp [Optimal]</t>
  </si>
  <si>
    <t>BA Landing</t>
  </si>
  <si>
    <t>BA Take-off</t>
  </si>
  <si>
    <t>Decreases operational risk when engaged after a succesful climbout (above min altitude and operating above Vmin)</t>
  </si>
  <si>
    <t>Required to remove safety limits while BA descends below min Altitude to prevent reversion to Piccolo</t>
  </si>
  <si>
    <r>
      <t xml:space="preserve">Post BA Takeoff/Climbout: APM AP Limits </t>
    </r>
    <r>
      <rPr>
        <b/>
        <sz val="11"/>
        <color theme="1"/>
        <rFont val="Century Gothic"/>
        <family val="2"/>
        <scheme val="minor"/>
      </rPr>
      <t>ON</t>
    </r>
  </si>
  <si>
    <r>
      <t xml:space="preserve">Before BA Landing: APM NRC AP Limits </t>
    </r>
    <r>
      <rPr>
        <b/>
        <sz val="11"/>
        <color theme="1"/>
        <rFont val="Century Gothic"/>
        <family val="2"/>
        <scheme val="minor"/>
      </rPr>
      <t>OFF</t>
    </r>
  </si>
  <si>
    <t>&gt;110</t>
  </si>
  <si>
    <t>Launched  -  APM Reversion and Recovery Safeties ON</t>
  </si>
  <si>
    <r>
      <t xml:space="preserve">Turn </t>
    </r>
    <r>
      <rPr>
        <b/>
        <sz val="11"/>
        <color theme="1"/>
        <rFont val="Century Gothic"/>
        <family val="2"/>
        <scheme val="minor"/>
      </rPr>
      <t>OFF</t>
    </r>
    <r>
      <rPr>
        <sz val="11"/>
        <color theme="1"/>
        <rFont val="Century Gothic"/>
        <family val="2"/>
        <scheme val="minor"/>
      </rPr>
      <t xml:space="preserve"> APM Before BA CLaws Landing descent below  95m [300ft] AGL</t>
    </r>
  </si>
  <si>
    <r>
      <t xml:space="preserve">Turn </t>
    </r>
    <r>
      <rPr>
        <b/>
        <sz val="11"/>
        <color theme="1"/>
        <rFont val="Century Gothic"/>
        <family val="2"/>
        <scheme val="minor"/>
      </rPr>
      <t>ON</t>
    </r>
    <r>
      <rPr>
        <sz val="11"/>
        <color theme="1"/>
        <rFont val="Century Gothic"/>
        <family val="2"/>
        <scheme val="minor"/>
      </rPr>
      <t xml:space="preserve"> APM following BA CLaws Takeoff and Climbout above 95m [300ft] AGL</t>
    </r>
  </si>
  <si>
    <t>Up 'n away landing [Optimal]</t>
  </si>
  <si>
    <t>Loitering [Optimal]</t>
  </si>
  <si>
    <t>Path following [Optimal]</t>
  </si>
  <si>
    <t>Tailless allocation on tail AC Large 3 Axes</t>
  </si>
  <si>
    <t>Tailless allocation on tail AC Large 3 Axes [Optimal]</t>
  </si>
  <si>
    <t>[Code: ] Tailless allocation on tail AC with a large 3 axes manoeuver</t>
  </si>
  <si>
    <t>[Code: 2104] 3-Axes Large Amplitude Maneuvres</t>
  </si>
  <si>
    <t>[Code: 2107] Path Following with Altitude Tracking Claws Mode Functional Test</t>
  </si>
  <si>
    <t xml:space="preserve">[Code: 2308] Pilot Type Nz Capture </t>
  </si>
  <si>
    <t>[Code: 2601] Taxi  Speed Capture Claws Mode Functional Test</t>
  </si>
  <si>
    <t>[Code: 2602] Taxi  Speed Capture Claws Mode Functional Test</t>
  </si>
  <si>
    <t>[Code: 2603] Taxi  Speed Capture Claws Mode Functional Test</t>
  </si>
  <si>
    <t>[Code: 2604] Taxi  Speed Capture Claws Mode Functional Test</t>
  </si>
  <si>
    <t>[Code: 2601] Taxi  Track Capture Claws Mode Functional Test</t>
  </si>
  <si>
    <t>[Code: 2611] Taxi  Path Following Claws Mode Functional Test</t>
  </si>
  <si>
    <t>[Code: 2612] Taxi  Path Following Claws Mode Functional Test</t>
  </si>
  <si>
    <t>[Code: 2613] Taxi  Path Following Claws Mode Functional Test</t>
  </si>
  <si>
    <t>[Code: 2614] Taxi  Path Following Claws Mode Functional Test</t>
  </si>
  <si>
    <t>[Code: 2109] Pilot Type Roll Capture</t>
  </si>
  <si>
    <t>[Code: 2110] Pilot Type AoS Capture</t>
  </si>
  <si>
    <t>0062</t>
  </si>
  <si>
    <t xml:space="preserve">0062-BA- BWB 7Pcnt GEN3 Simulation Summary Logs </t>
  </si>
  <si>
    <t>FTV4-A-1</t>
  </si>
  <si>
    <t>FTV4-A-2</t>
  </si>
  <si>
    <t>FTV-4A</t>
  </si>
  <si>
    <t>S62.001</t>
  </si>
  <si>
    <t>62</t>
  </si>
  <si>
    <t>S62.002</t>
  </si>
  <si>
    <t>S62.003</t>
  </si>
  <si>
    <t>S62.004</t>
  </si>
  <si>
    <t>S62.005</t>
  </si>
  <si>
    <t>S62.006</t>
  </si>
  <si>
    <t>S62.007</t>
  </si>
  <si>
    <t>S62.008</t>
  </si>
  <si>
    <t>S62.009</t>
  </si>
  <si>
    <t>S62.010</t>
  </si>
  <si>
    <t>S62.011</t>
  </si>
  <si>
    <t>S62.012</t>
  </si>
  <si>
    <t>S62.013</t>
  </si>
  <si>
    <t>S62.014</t>
  </si>
  <si>
    <t>S62.015</t>
  </si>
  <si>
    <t>S62.016</t>
  </si>
  <si>
    <t>S62.017</t>
  </si>
  <si>
    <t>S62.018</t>
  </si>
  <si>
    <t>S62.019</t>
  </si>
  <si>
    <t>S62.020</t>
  </si>
  <si>
    <t>S62.021</t>
  </si>
  <si>
    <t>S62.022</t>
  </si>
  <si>
    <t>S62.023</t>
  </si>
  <si>
    <t>S62.024</t>
  </si>
  <si>
    <t>S62.025</t>
  </si>
  <si>
    <t>S62.026</t>
  </si>
  <si>
    <t>S62.027</t>
  </si>
  <si>
    <t>S62.028</t>
  </si>
  <si>
    <t>S62.029</t>
  </si>
  <si>
    <t>S62.030</t>
  </si>
  <si>
    <t>S62.031</t>
  </si>
  <si>
    <t>S62.032</t>
  </si>
  <si>
    <t>S62.033</t>
  </si>
  <si>
    <t>S62.034</t>
  </si>
  <si>
    <t>S62.035</t>
  </si>
  <si>
    <t>S62.036</t>
  </si>
  <si>
    <t>S62.037</t>
  </si>
  <si>
    <t>S62.038</t>
  </si>
  <si>
    <t>S62.039</t>
  </si>
  <si>
    <t>S62.040</t>
  </si>
  <si>
    <t>S62.041</t>
  </si>
  <si>
    <t>S62.042</t>
  </si>
  <si>
    <t>S62.043</t>
  </si>
  <si>
    <t>S62.044</t>
  </si>
  <si>
    <t>S62.045</t>
  </si>
  <si>
    <t>S62.046</t>
  </si>
  <si>
    <t>S62.047</t>
  </si>
  <si>
    <t>S62.048</t>
  </si>
  <si>
    <t>S62.049</t>
  </si>
  <si>
    <t>S62.050</t>
  </si>
  <si>
    <t>S62.051</t>
  </si>
  <si>
    <t>S62.052</t>
  </si>
  <si>
    <t>S62.053</t>
  </si>
  <si>
    <t>S62.054</t>
  </si>
  <si>
    <t>S62.055</t>
  </si>
  <si>
    <t>S62.056</t>
  </si>
  <si>
    <t>S62.057</t>
  </si>
  <si>
    <t>S62.058</t>
  </si>
  <si>
    <t>S62.059</t>
  </si>
  <si>
    <t>S62.060</t>
  </si>
  <si>
    <t>S62.061</t>
  </si>
  <si>
    <t>S62.062</t>
  </si>
  <si>
    <t>S62.063</t>
  </si>
  <si>
    <t>S62.064</t>
  </si>
  <si>
    <t>S62.065</t>
  </si>
  <si>
    <t>S62.066</t>
  </si>
  <si>
    <t>S62.067</t>
  </si>
  <si>
    <t>S62.068</t>
  </si>
  <si>
    <t>S62.069</t>
  </si>
  <si>
    <t>S62.070</t>
  </si>
  <si>
    <t>S62.071</t>
  </si>
  <si>
    <t>S62.072</t>
  </si>
  <si>
    <t>S62.073</t>
  </si>
  <si>
    <t>S62.074</t>
  </si>
  <si>
    <t>S62.075</t>
  </si>
  <si>
    <t>S62.076</t>
  </si>
  <si>
    <t>S62.077</t>
  </si>
  <si>
    <t>S62.078</t>
  </si>
  <si>
    <t>S62.079</t>
  </si>
  <si>
    <t>S62.080</t>
  </si>
  <si>
    <t>S62.081</t>
  </si>
  <si>
    <t>S62.082</t>
  </si>
  <si>
    <t>S62.083</t>
  </si>
  <si>
    <t>S62.084</t>
  </si>
  <si>
    <t>S62.085</t>
  </si>
  <si>
    <t>S62.086</t>
  </si>
  <si>
    <t>S62.0832</t>
  </si>
  <si>
    <t>S62.0843</t>
  </si>
  <si>
    <t>S62.0865</t>
  </si>
  <si>
    <t>S62.087</t>
  </si>
  <si>
    <t>S62.088</t>
  </si>
  <si>
    <t>S62.089</t>
  </si>
  <si>
    <t>S62.090</t>
  </si>
  <si>
    <t>S62.091</t>
  </si>
  <si>
    <t>S62.092</t>
  </si>
  <si>
    <t>S62.093</t>
  </si>
  <si>
    <t>S62.095</t>
  </si>
  <si>
    <t>S62.096</t>
  </si>
  <si>
    <t>S62.097</t>
  </si>
  <si>
    <t>S62.098</t>
  </si>
  <si>
    <t>S62.099</t>
  </si>
  <si>
    <t>S62.100</t>
  </si>
  <si>
    <t>S62.101</t>
  </si>
  <si>
    <t>S62.102</t>
  </si>
  <si>
    <t>S62.104</t>
  </si>
  <si>
    <t>S62.105</t>
  </si>
  <si>
    <t>S62.106</t>
  </si>
  <si>
    <t>S62.107</t>
  </si>
  <si>
    <t>S62.108</t>
  </si>
  <si>
    <t>S62.109</t>
  </si>
  <si>
    <t>S62.110</t>
  </si>
  <si>
    <t>S62.111</t>
  </si>
  <si>
    <t>S62.112</t>
  </si>
  <si>
    <t>S62.113</t>
  </si>
  <si>
    <t>S62.114</t>
  </si>
  <si>
    <t>S62.115</t>
  </si>
  <si>
    <t>S62.116</t>
  </si>
  <si>
    <t>S62.117</t>
  </si>
  <si>
    <t>S62.118</t>
  </si>
  <si>
    <t>S62.119</t>
  </si>
  <si>
    <t>S62.120</t>
  </si>
  <si>
    <t>S62.121</t>
  </si>
  <si>
    <t>S62.122</t>
  </si>
  <si>
    <t>S62.123</t>
  </si>
  <si>
    <t>S62.124</t>
  </si>
  <si>
    <t>S62.126</t>
  </si>
  <si>
    <t>S62.127</t>
  </si>
  <si>
    <t>S62.128</t>
  </si>
  <si>
    <t>S62.129</t>
  </si>
  <si>
    <t>S62.130</t>
  </si>
  <si>
    <t>S62.131</t>
  </si>
  <si>
    <t>S62.132</t>
  </si>
  <si>
    <t>S62.133</t>
  </si>
  <si>
    <t>S62.134</t>
  </si>
  <si>
    <t>S62.135</t>
  </si>
  <si>
    <t>S62.136</t>
  </si>
  <si>
    <t>S62.137</t>
  </si>
  <si>
    <t>S62.138</t>
  </si>
  <si>
    <t>S62.139</t>
  </si>
  <si>
    <t>S62.140</t>
  </si>
  <si>
    <t>S62.141</t>
  </si>
  <si>
    <t>S62.142</t>
  </si>
  <si>
    <t>S62.143</t>
  </si>
  <si>
    <t>S62.144</t>
  </si>
  <si>
    <t>S62.145</t>
  </si>
  <si>
    <t>S62.146</t>
  </si>
  <si>
    <t>S62.147</t>
  </si>
  <si>
    <t>S62.148</t>
  </si>
  <si>
    <t>S62.149</t>
  </si>
  <si>
    <t>S62.150</t>
  </si>
  <si>
    <t>S62.151</t>
  </si>
  <si>
    <t>S62.152</t>
  </si>
  <si>
    <t>S62.153</t>
  </si>
  <si>
    <t>S62.155</t>
  </si>
  <si>
    <t>S62.158</t>
  </si>
  <si>
    <t>S62.159</t>
  </si>
  <si>
    <t>S62.160</t>
  </si>
  <si>
    <t>S62.161</t>
  </si>
  <si>
    <t>S62.162</t>
  </si>
  <si>
    <t>S62.163</t>
  </si>
  <si>
    <t>S62.164</t>
  </si>
  <si>
    <t>S62.165</t>
  </si>
  <si>
    <t>S62.166</t>
  </si>
  <si>
    <t>S62.167</t>
  </si>
  <si>
    <t>S62.168</t>
  </si>
  <si>
    <t>S62.169</t>
  </si>
  <si>
    <t>S62.170</t>
  </si>
  <si>
    <t>S62.171</t>
  </si>
  <si>
    <t>S62.172</t>
  </si>
  <si>
    <t>S62.173</t>
  </si>
  <si>
    <t>S62.174</t>
  </si>
  <si>
    <t>S62.175</t>
  </si>
  <si>
    <t>S62.176</t>
  </si>
  <si>
    <t>S62.177</t>
  </si>
  <si>
    <t>S62.178</t>
  </si>
  <si>
    <t>S62.179</t>
  </si>
  <si>
    <t>S62.180</t>
  </si>
  <si>
    <t>S62.181</t>
  </si>
  <si>
    <t>S62.182</t>
  </si>
  <si>
    <t>S62.183</t>
  </si>
  <si>
    <t>S62.184</t>
  </si>
  <si>
    <t>S62.185</t>
  </si>
  <si>
    <t>S62.186</t>
  </si>
  <si>
    <t>S62.187</t>
  </si>
  <si>
    <t>S62.188</t>
  </si>
  <si>
    <t>S62.189</t>
  </si>
  <si>
    <t>S62.190</t>
  </si>
  <si>
    <t>S62.191</t>
  </si>
  <si>
    <t>S62.192</t>
  </si>
  <si>
    <t>S62.193</t>
  </si>
  <si>
    <t>S62.194</t>
  </si>
  <si>
    <t>S62.195</t>
  </si>
  <si>
    <t>S62.196</t>
  </si>
  <si>
    <t>S62.197</t>
  </si>
  <si>
    <t>S62.198</t>
  </si>
  <si>
    <t>S62.199</t>
  </si>
  <si>
    <t>S62.200</t>
  </si>
  <si>
    <t>S62.201</t>
  </si>
  <si>
    <t>S62.202</t>
  </si>
  <si>
    <t>S62.203</t>
  </si>
  <si>
    <t>S62.204</t>
  </si>
  <si>
    <t>S62.205</t>
  </si>
  <si>
    <t>S62.206</t>
  </si>
  <si>
    <t>S62.207</t>
  </si>
  <si>
    <t>S62.208</t>
  </si>
  <si>
    <t>S62.209</t>
  </si>
  <si>
    <t>S62.210</t>
  </si>
  <si>
    <t>S62.211</t>
  </si>
  <si>
    <t>S62.212</t>
  </si>
  <si>
    <t>S62.213</t>
  </si>
  <si>
    <t>S62.214</t>
  </si>
  <si>
    <t>S62.215</t>
  </si>
  <si>
    <t>S62.216</t>
  </si>
  <si>
    <t>S62.217</t>
  </si>
  <si>
    <t>S62.218</t>
  </si>
  <si>
    <t>S62.219</t>
  </si>
  <si>
    <t>S62.220</t>
  </si>
  <si>
    <t>S62.221</t>
  </si>
  <si>
    <t>S62.222</t>
  </si>
  <si>
    <t>S62.223</t>
  </si>
  <si>
    <t>S62.224</t>
  </si>
  <si>
    <t>S62.225</t>
  </si>
  <si>
    <t>S62.226</t>
  </si>
  <si>
    <t>S62.227</t>
  </si>
  <si>
    <t>S62.228</t>
  </si>
  <si>
    <t>S62.229</t>
  </si>
  <si>
    <t>S62.230</t>
  </si>
  <si>
    <t>S62.231</t>
  </si>
  <si>
    <t>S62.232</t>
  </si>
  <si>
    <t>S62.233</t>
  </si>
  <si>
    <t>S62.234</t>
  </si>
  <si>
    <t>S62.235</t>
  </si>
  <si>
    <t>S62.236</t>
  </si>
  <si>
    <t>S62.237</t>
  </si>
  <si>
    <t>S62.238</t>
  </si>
  <si>
    <t>S62.239</t>
  </si>
  <si>
    <t>S62.240</t>
  </si>
  <si>
    <t>S62.241</t>
  </si>
  <si>
    <t>S62.242</t>
  </si>
  <si>
    <t>S62.243</t>
  </si>
  <si>
    <t>S62.244</t>
  </si>
  <si>
    <t>S62.245</t>
  </si>
  <si>
    <t>S62.246</t>
  </si>
  <si>
    <t>S62.247</t>
  </si>
  <si>
    <t>S62.248</t>
  </si>
  <si>
    <t>S62.249</t>
  </si>
  <si>
    <t>S62.250</t>
  </si>
  <si>
    <t>S62.251</t>
  </si>
  <si>
    <t>S62.252</t>
  </si>
  <si>
    <t>S62.253</t>
  </si>
  <si>
    <t>S62.255</t>
  </si>
  <si>
    <t>S62.258</t>
  </si>
  <si>
    <t>S62.259</t>
  </si>
  <si>
    <t>S62.260</t>
  </si>
  <si>
    <t>S62.261</t>
  </si>
  <si>
    <t>S62.262</t>
  </si>
  <si>
    <t>S62.263</t>
  </si>
  <si>
    <t>S62.264</t>
  </si>
  <si>
    <t>S62.265</t>
  </si>
  <si>
    <t>S62.266</t>
  </si>
  <si>
    <t>S62.267</t>
  </si>
  <si>
    <t>S62.268</t>
  </si>
  <si>
    <t>S62.269</t>
  </si>
  <si>
    <t>S62.270</t>
  </si>
  <si>
    <t>S62.271</t>
  </si>
  <si>
    <t>S62.272</t>
  </si>
  <si>
    <t>S62.273</t>
  </si>
  <si>
    <t>S62.274</t>
  </si>
  <si>
    <t>S62.275</t>
  </si>
  <si>
    <t>S62.276</t>
  </si>
  <si>
    <t>S62.277</t>
  </si>
  <si>
    <t>S62.278</t>
  </si>
  <si>
    <t>S62.279</t>
  </si>
  <si>
    <t>S62.280</t>
  </si>
  <si>
    <t>S62.281</t>
  </si>
  <si>
    <t>S62.282</t>
  </si>
  <si>
    <t>S62.283</t>
  </si>
  <si>
    <t>S62.284</t>
  </si>
  <si>
    <t>S62.285</t>
  </si>
  <si>
    <t>S62.286</t>
  </si>
  <si>
    <t>S62.287</t>
  </si>
  <si>
    <t>S62.288</t>
  </si>
  <si>
    <t>S62.289</t>
  </si>
  <si>
    <t>S62.290</t>
  </si>
  <si>
    <t>S62.291</t>
  </si>
  <si>
    <t>S62.292</t>
  </si>
  <si>
    <t>S62.293</t>
  </si>
  <si>
    <t>S62.294</t>
  </si>
  <si>
    <t>S62.295</t>
  </si>
  <si>
    <t>S62.296</t>
  </si>
  <si>
    <t>S62.297</t>
  </si>
  <si>
    <t>S62.298</t>
  </si>
  <si>
    <t>S62.299</t>
  </si>
  <si>
    <t>S62.300</t>
  </si>
  <si>
    <t>S62.301</t>
  </si>
  <si>
    <t>S62.302</t>
  </si>
  <si>
    <t>S62.303</t>
  </si>
  <si>
    <t>S62.304</t>
  </si>
  <si>
    <t>S62.305</t>
  </si>
  <si>
    <t>S62.306</t>
  </si>
  <si>
    <t>S62.307</t>
  </si>
  <si>
    <t>S62.308</t>
  </si>
  <si>
    <t>S62.309</t>
  </si>
  <si>
    <t>S62.310</t>
  </si>
  <si>
    <t>S62.311</t>
  </si>
  <si>
    <t>S62.312</t>
  </si>
  <si>
    <t>S62.313</t>
  </si>
  <si>
    <t>S62.314</t>
  </si>
  <si>
    <t>S62.315</t>
  </si>
  <si>
    <t>S62.316</t>
  </si>
  <si>
    <t>Climb at Vmin</t>
  </si>
  <si>
    <t>Descend at Vmax</t>
  </si>
  <si>
    <t>Set airspeed loop to Vmin, enter climb and test performance of airspeed control</t>
  </si>
  <si>
    <t>Set airspeed loop to Vmax, enter descent and test performance of airspeed control</t>
  </si>
  <si>
    <t xml:space="preserve">Verification of ATOL of baseline (FTV4 58.25 MAC) configuration in ideal environment </t>
  </si>
  <si>
    <t xml:space="preserve">Verification of Transition (Taxi with transition to lift-off) and Landing of baseline (FTV4 58.25 MAC) configuration in ideal environment </t>
  </si>
  <si>
    <t>Verification of Transition (Taxi with transition to lift-off) and Landing of baseline (FTV4 58.25 MAC) configuration in moderate environment noise</t>
  </si>
  <si>
    <t>Verification of Transition (Taxi with transition to lift-off) and Landing of baseline (FTV4 58.25 MAC) configuration in moderate environment noise (above recommended experimental limit)</t>
  </si>
  <si>
    <t>Verification of Transition (Taxi with transition to lift-off) and Landing of baseline (FTV4 58.25 MAC) configuration in cross wind environment with noise (recommended experimental limit)</t>
  </si>
  <si>
    <t>Verification of Transition (Taxi with transition to lift-off) and Landing of baseline (FTV4 58.25 MAC) configuration in moderate cross wind environment with noise (above recommended experimental limit)</t>
  </si>
  <si>
    <t>Verification of Transition (Taxi with transition to lift-off) and Landing of baseline (FTV4 58.25 MAC) configuration in large cross wind environment with noise (above recommended experimental limit)</t>
  </si>
  <si>
    <t xml:space="preserve">Verification of minimum airpseed control </t>
  </si>
  <si>
    <t xml:space="preserve">Verification of maximum airpseed control </t>
  </si>
  <si>
    <t xml:space="preserve">Verification of ATOL of baseline - light (FTV4 58.25 MAC) configuration in ideal environment </t>
  </si>
  <si>
    <t xml:space="preserve">Verification of Transition (Taxi with transition to lift-off) and Landing of baseline - light (FTV4 58.25 MAC) configuration in ideal environment </t>
  </si>
  <si>
    <t>Verification of Transition (Taxi with transition to lift-off) and Landing of baseline - light (FTV4 58.25 MAC) configuration in moderate environment noise</t>
  </si>
  <si>
    <t>S62.0852</t>
  </si>
  <si>
    <t>S62.0863</t>
  </si>
  <si>
    <t>S62.0874</t>
  </si>
  <si>
    <t>S62.0885</t>
  </si>
  <si>
    <t>S62.0896</t>
  </si>
  <si>
    <t>S62.0907</t>
  </si>
  <si>
    <t>Mass [kg]==&gt;</t>
  </si>
  <si>
    <t>Initialized Document - adapted from 0079-BA-FD1 7pcnt flight test matrix. Currently incomplete</t>
  </si>
  <si>
    <t>Test Matrix - BWB Gen 4 Control Development/Verification Through Simulation</t>
  </si>
  <si>
    <t>S62.0912</t>
  </si>
  <si>
    <t>S62.0923</t>
  </si>
  <si>
    <t>S62.0934</t>
  </si>
  <si>
    <t>S62.0945</t>
  </si>
  <si>
    <t>S62.0967</t>
  </si>
  <si>
    <t>S62.0978</t>
  </si>
  <si>
    <t>S62.0989</t>
  </si>
  <si>
    <t>S62.09910</t>
  </si>
  <si>
    <t>S62.10011</t>
  </si>
  <si>
    <t>S62.10112</t>
  </si>
  <si>
    <t>S62.10213</t>
  </si>
  <si>
    <t xml:space="preserve">Verification of Transition (Taxi with transition to lift-off) and Landing of baseline - heavy (FTV4 58.25 MAC) configuration in ideal environment </t>
  </si>
  <si>
    <t>Verification of Transition (Taxi with transition to lift-off) and Landing of baseline - heavy (FTV4 58.25 MAC) configuration in moderate environment noise</t>
  </si>
  <si>
    <t>Verification of Transition (Taxi with transition to lift-off) and Landing of baseline - light (FTV4 58.25 MAC) configuration in moderate environment noise (above recommended experimental limit)</t>
  </si>
  <si>
    <t>Verification of Transition (Taxi with transition to lift-off) and Landing of baseline - heavy (FTV4 58.25 MAC) configuration in moderate environment noise (above recommended experimental limit)</t>
  </si>
  <si>
    <t>AC Mass [kg]</t>
  </si>
  <si>
    <t>Verification of Transition (Taxi with transition to lift-off) and Landing of baseline - light (FTV4 58.25 MAC) configuration in moderate cross wind environment with noise (above recommended experimental limit)</t>
  </si>
  <si>
    <t>Verification of Transition (Taxi with transition to lift-off) and Landing of baseline - light  (FTV4 58.25 MAC) configuration in large cross wind environment with noise (above recommended experimental limit)</t>
  </si>
  <si>
    <t xml:space="preserve"> </t>
  </si>
  <si>
    <t>S62.157.00</t>
  </si>
  <si>
    <t>S62.257.00</t>
  </si>
  <si>
    <t xml:space="preserve">Verification of ATOL of FWD Trim  (FTV4 57.00 MAC) configuration in ideal environment </t>
  </si>
  <si>
    <t>Verification of ATOL of FWD Trim  (FTV4 57.00 MAC) configuration in mild environmental noise</t>
  </si>
  <si>
    <t>Verification of ATOL of FWD Trim  (FTV4 57.00 MAC) configuration in moderate environment noise (above recommended experimental limit)</t>
  </si>
  <si>
    <t>Verification of Transition (Taxi with transition to lift-off) and Landing of baseline (FTV4 57.00 MAC) configuration in moderate cross wind environment with noise (above recommended experimental limit)</t>
  </si>
  <si>
    <t xml:space="preserve">Verification of ATOL of FWD Trim - heavy (FTV4 57.00 MAC) configuration in ideal environment </t>
  </si>
  <si>
    <t xml:space="preserve">Verification of ATOL of FWD Trim - heavy (FTV4 57.00 MAC) configuration in moderate environmental noise </t>
  </si>
  <si>
    <t>Verification of ATOL of FWD Trim - heavy (FTV4 57.00 MAC) configuration in moderate environment noise (above recommended experimental limit)</t>
  </si>
  <si>
    <t xml:space="preserve">Verification of ATOL of AFT Trim - heavy (FTV4 57.00 MAC) configuration in ideal environment </t>
  </si>
  <si>
    <t xml:space="preserve">Verification of ATOL of AFT Trim - heavy (FTV4 57.00 MAC) configuration in moderate environmental noise </t>
  </si>
  <si>
    <t>Verification of ATOL of AFT Trim - heavy (FTV4 57.00 MAC) configuration in moderate environment noise (above recommended experimental limit)</t>
  </si>
  <si>
    <t>S62.0853.75</t>
  </si>
  <si>
    <t>S62.153.75</t>
  </si>
  <si>
    <t>S62.253.75</t>
  </si>
  <si>
    <t>S62.0956.25</t>
  </si>
  <si>
    <t>S62.156.25</t>
  </si>
  <si>
    <t>S62.256.25</t>
  </si>
  <si>
    <t xml:space="preserve">Verification of ATOL of AFT Trim  (FTV4 59.5 MAC) configuration in ideal environment </t>
  </si>
  <si>
    <t>Verification of ATOL of AFT Trim  (FTV4 59.5 MAC) configuration in mild environmental noise</t>
  </si>
  <si>
    <t>Verification of ATOL of AFT Trim  (FTV4 59.5 MAC) configuration in large environment noise (above recommended operational limit)</t>
  </si>
  <si>
    <t>Verification of Transition (Taxi with transition to lift-off) and Landing of baseline (FTV4 57.00 MAC) configuration in large cross wind environment with noise (above recommended experimental limit)</t>
  </si>
  <si>
    <t>S62.1033</t>
  </si>
  <si>
    <t>S62.1044</t>
  </si>
  <si>
    <t>S62.1055</t>
  </si>
  <si>
    <t>S62.1066</t>
  </si>
  <si>
    <t>S62.1077</t>
  </si>
  <si>
    <t>S62.1082</t>
  </si>
  <si>
    <t>FWD-High Latency</t>
  </si>
  <si>
    <t>AFT-High Latency</t>
  </si>
  <si>
    <t>AP recovery from OL roll (right)disturbance stepping from 4Deg up to 25Deg OR Crash</t>
  </si>
  <si>
    <t>AP recovery from OL roll (left)disturbance stepping from 4Deg up to 25Deg OR Crash</t>
  </si>
  <si>
    <t>AP recovery from OL pitch (up)disturbance stepping from 4Deg up to 25Deg OR Crash</t>
  </si>
  <si>
    <t>AP recovery from OL pitch (down)disturbance stepping from 4Deg up to 25Deg OR Crash</t>
  </si>
  <si>
    <t>AP recovery from OL rudder (left)disturbance stepping from 4Deg up to 25Deg OR Crash</t>
  </si>
  <si>
    <t>AP recovery from OL Stick Over TP2030 disturbance stepping from 4Deg up to 25Deg OR Crash</t>
  </si>
  <si>
    <t>AP recovery from OL Stick Over TP2031 disturbance stepping from 4Deg up to 25Deg OR Crash</t>
  </si>
  <si>
    <t>AP recovery from OL Stick Over TP2032 disturbance stepping from 4Deg up to 25Deg OR Crash</t>
  </si>
  <si>
    <t>AP recovery from OL Stick Over TP2033 disturbance stepping from 4Deg up to 25Deg OR Crash</t>
  </si>
  <si>
    <t>S62.1092</t>
  </si>
  <si>
    <t>S62.1103</t>
  </si>
  <si>
    <t>S62.1112</t>
  </si>
  <si>
    <t>S62.1123</t>
  </si>
  <si>
    <t>S62.1134</t>
  </si>
  <si>
    <t>S62.1145</t>
  </si>
  <si>
    <t>S62.1156</t>
  </si>
  <si>
    <t>S62.1167</t>
  </si>
  <si>
    <t>S62.1178</t>
  </si>
  <si>
    <t>S62.1183</t>
  </si>
  <si>
    <t>S62.1192</t>
  </si>
  <si>
    <t>S62.1203</t>
  </si>
  <si>
    <t>S62.1214</t>
  </si>
  <si>
    <t>S62.1225</t>
  </si>
  <si>
    <t>S62.1236</t>
  </si>
  <si>
    <t>S62.1247</t>
  </si>
  <si>
    <t>S62.1258</t>
  </si>
  <si>
    <t>S62.1269</t>
  </si>
  <si>
    <t>S62.12710</t>
  </si>
  <si>
    <t>S62.12811</t>
  </si>
  <si>
    <t>S62.12912</t>
  </si>
  <si>
    <t>S62.13013</t>
  </si>
  <si>
    <t>Increased actuator latency</t>
  </si>
  <si>
    <t>High-lift deploy in cruise</t>
  </si>
  <si>
    <t>High-lift retract in cruise</t>
  </si>
  <si>
    <t>High-lift deploy on approach</t>
  </si>
  <si>
    <t>High-lift retract on approach</t>
  </si>
  <si>
    <t>High-lift takeoff</t>
  </si>
  <si>
    <t>High-lift retract on climb</t>
  </si>
  <si>
    <t>Delpoy high-lift devices in steady cruise to verify altitude and airspeed control with increase to lift and drag</t>
  </si>
  <si>
    <t>Retract high-lift devices in steady cruise to verify altitude and airspeed control with decrease to lift and drag</t>
  </si>
  <si>
    <t xml:space="preserve">Delpoy high-lift devices in steady approach/descent to verify airspeed and vertical rate control with increase to lift and drag </t>
  </si>
  <si>
    <t>Retract high-lift devices in steady approach/descent to simulation go-around scenario. Verify vertical rate and airspeed control</t>
  </si>
  <si>
    <t>Attempt takeoff with high-lift devices in appropriate position, verify rotation, airspeed and climb performance</t>
  </si>
  <si>
    <t>Retract high-lift devices in steady climb to verify vertical rate and airspeed control.</t>
  </si>
  <si>
    <t>High-lift landing</t>
  </si>
  <si>
    <t>Attempt approach and landing with high-lift devices in appropriate position, verify airspeed, descent and de-rotation performance</t>
  </si>
  <si>
    <t>BASE-High Latency</t>
  </si>
  <si>
    <t>Added prelimary FTV Sim Configs and updated HIL Matrix with appropriate test cases and new indicator for AC mass. Additional lookups in Sim Summary for more autonomy</t>
  </si>
  <si>
    <t>Complete FTV sim configs w/ proper TMI data from estimator spreadsheet. These values will serve as the lookup table for HWIL ConfigureMe.m</t>
  </si>
  <si>
    <t>AFT*-High Latency</t>
  </si>
  <si>
    <t>Far Aft CG</t>
  </si>
  <si>
    <t>Flight with light aircraft and heavy intertia in controller config. Verify handling with model inertia error of approx 10%</t>
  </si>
  <si>
    <t>Flight with heavy aircraft and light intertia in controller config. Verify handling with model intertia error of approx 10%</t>
  </si>
  <si>
    <t>Flight with inertia over-estimated (10%)</t>
  </si>
  <si>
    <t>Flight with inertia under-estimated (10%)</t>
  </si>
  <si>
    <t>Flight with inertia over-estimated (5%)</t>
  </si>
  <si>
    <t>Flight with inertia under-estimated (5%)</t>
  </si>
  <si>
    <t>Flight with heavy aircraft and baseline (mid) inertia in controller config. Verify handling with model inertia error of approx 5%</t>
  </si>
  <si>
    <t>Flight with light aircraft and baseline (mid) inertia in controller config. Verify handling with model inertia error of approx 5%</t>
  </si>
  <si>
    <t>Add Aft* CG configs for Utail and Tailless. New TPs and STs for inertia error in contoller configuration.</t>
  </si>
  <si>
    <t>S62.094</t>
  </si>
  <si>
    <t>S62.103</t>
  </si>
  <si>
    <t>S62.1312</t>
  </si>
  <si>
    <t>S62.1323</t>
  </si>
  <si>
    <t>S62.1332</t>
  </si>
  <si>
    <t>S62.1343</t>
  </si>
  <si>
    <t>S62.1354</t>
  </si>
  <si>
    <t>S62.1365</t>
  </si>
  <si>
    <t>High altitude flight</t>
  </si>
  <si>
    <t>Fly at high altitude (above operational limit) to verify gain scaling and control in low air density</t>
  </si>
  <si>
    <t xml:space="preserve">Low airspeed control </t>
  </si>
  <si>
    <t>High airspeed control</t>
  </si>
  <si>
    <t xml:space="preserve">Adjust airspeed limits (Cl min), set airspeed below Vmin nom to verify gain scaling and control at lower than nominal speeds  </t>
  </si>
  <si>
    <t>SIM-FTV-4A-1-UTail-BASE</t>
  </si>
  <si>
    <t>Fly racetrack at high altitude (above operational ceiling) and verify flight handling (check gain scaling)</t>
  </si>
  <si>
    <t>Adjust Vmin limits and fly racetrack at low speeds (below vmin nom) and verify flight handling (check gain scaling)</t>
  </si>
  <si>
    <t>Adjust Vmax limits and fly racetrack at high speeds (above vmax nom) and verify flight handling (check gain scaling)</t>
  </si>
  <si>
    <t>S62.1372</t>
  </si>
  <si>
    <t>S62.1383</t>
  </si>
  <si>
    <t>S62.1394</t>
  </si>
  <si>
    <t>S62.1405</t>
  </si>
  <si>
    <t>S62.1416</t>
  </si>
  <si>
    <t>S62.1427</t>
  </si>
  <si>
    <t>BASE-MTOW</t>
  </si>
  <si>
    <t>FWD-MTOW</t>
  </si>
  <si>
    <t>AFT-MTOW</t>
  </si>
  <si>
    <t>AFT*-MTOW</t>
  </si>
  <si>
    <t>EMPTY-MTOW</t>
  </si>
  <si>
    <t>EMPTY-High Latency</t>
  </si>
  <si>
    <t>Additional Latency [ms]</t>
  </si>
  <si>
    <t>BASE-TOW1</t>
  </si>
  <si>
    <t>FWD-TOW1</t>
  </si>
  <si>
    <t>AFT-TOW1</t>
  </si>
  <si>
    <t>BASE-TOW2</t>
  </si>
  <si>
    <t>FWD-TOW2</t>
  </si>
  <si>
    <t>AFT-TOW2</t>
  </si>
  <si>
    <t>AFT*-TOW2</t>
  </si>
  <si>
    <t>EMPTY-TOW2</t>
  </si>
  <si>
    <t>BASE-TOW4</t>
  </si>
  <si>
    <t>FWD-TOW4</t>
  </si>
  <si>
    <t>AFT-TOW4</t>
  </si>
  <si>
    <t>AFT*-TOW4</t>
  </si>
  <si>
    <t>EMPTY-TOW4</t>
  </si>
  <si>
    <t>Updated SIM Configs with expected configurations and sim weather conditions</t>
  </si>
  <si>
    <t>SIM-FTV-4A-1-UTail-BASE-TOW1</t>
  </si>
  <si>
    <t>SIM-FTV-4A-3-UTail-AFT-TOW1</t>
  </si>
  <si>
    <t>SIM-FTV-4A-2-UTail-FWD-TOW1</t>
  </si>
  <si>
    <t>24-Turbulence-0kts</t>
  </si>
  <si>
    <t>SIM-FTV-4A-5-UTail-EMPTY-TOW1</t>
  </si>
  <si>
    <t>BASE-EMPTY</t>
  </si>
  <si>
    <t>FWD-EMPTY</t>
  </si>
  <si>
    <t>AFT-EMPTY</t>
  </si>
  <si>
    <t>SIM-FTV-4A-11-UTail-BASE-MTOW</t>
  </si>
  <si>
    <t>S62.154</t>
  </si>
  <si>
    <t>S62.156</t>
  </si>
  <si>
    <t>S62.157</t>
  </si>
  <si>
    <t>S62.1432</t>
  </si>
  <si>
    <t>S62.1443</t>
  </si>
  <si>
    <t>S62.1454</t>
  </si>
  <si>
    <t>S62.1465</t>
  </si>
  <si>
    <t>S62.1476</t>
  </si>
  <si>
    <t>S62.1487</t>
  </si>
  <si>
    <t>S62.1498</t>
  </si>
  <si>
    <t>S62.1509</t>
  </si>
  <si>
    <t>S62.15110</t>
  </si>
  <si>
    <t>S62.15211</t>
  </si>
  <si>
    <t>S62.15312</t>
  </si>
  <si>
    <t>S62.15513</t>
  </si>
  <si>
    <r>
      <t xml:space="preserve">Initiate Tumble with </t>
    </r>
    <r>
      <rPr>
        <b/>
        <sz val="11"/>
        <color theme="1"/>
        <rFont val="Century Gothic"/>
        <family val="2"/>
        <scheme val="minor"/>
      </rPr>
      <t>rocket booster</t>
    </r>
  </si>
  <si>
    <t>Lateral inner loop tuning. Perform closed-loop aileron doublets at various airspeeds and tune as needed.</t>
  </si>
  <si>
    <t>Longitudinal inner loop tuning. Perform closed-loop elevator doublets at various airspeeds and tune as needed.</t>
  </si>
  <si>
    <t xml:space="preserve">Longitudinal inner loop tuning. Perform closed-loop elevator doublets at various airspeeds. Verify robustness with FWD CG. </t>
  </si>
  <si>
    <t xml:space="preserve">Longitudinal inner loop tuning. Perform closed-loop elevator doublets at various airspeeds. Verify robustness with AFT CG. </t>
  </si>
  <si>
    <t>Longitudinal inner loop tuning. Perform closed-loop elevator doublets at various airspeeds. Verify robustness with empty (light) aircraft</t>
  </si>
  <si>
    <t>Longitudinal inner loop tuning. Perform closed-loop elevator doublets at various airspeeds. Verify robustness with MTOW (heavy) aircraft</t>
  </si>
  <si>
    <t>Lateral inner loop tuning. Perform closed-loop aileron doublets at various airspeeds. Verify robustness with FWD CG.</t>
  </si>
  <si>
    <t>Lateral inner loop tuning. Perform closed-loop aileron doublets at various airspeeds. Verify robustness with AFT CG.</t>
  </si>
  <si>
    <t>Lateral inner loop tuning. Perform closed-loop aileron doublets at various airspeeds. Verify robustness with empty (light) aircraft.</t>
  </si>
  <si>
    <t>Lateral inner loop tuning. Perform closed-loop aileron doublets at various airspeeds. Verify robustness with MTOW (heavy) aircraft.</t>
  </si>
  <si>
    <t>Longitudinal outer loop tuning. Perform altitude step changes at various airspeeds. Verify robustness with FWD CG.</t>
  </si>
  <si>
    <t>Longitudinal outer loop tuning. Perform altitude step changes at various airspeeds. Verify robustness with AFT CG.</t>
  </si>
  <si>
    <t>Longitudinal outer loop tuning. Perform altitude step changes at various airspeeds. Verify robustness with empty (light) aircraft.</t>
  </si>
  <si>
    <t>Longitudinal outer loop tuning. Perform altitude step changes at various airspeeds. Verify robustness with MTOW (heavy) aircraft.</t>
  </si>
  <si>
    <t>S62.1583</t>
  </si>
  <si>
    <t>S62.1594</t>
  </si>
  <si>
    <t>S62.1605</t>
  </si>
  <si>
    <t>S62.1616</t>
  </si>
  <si>
    <t>S62.1622</t>
  </si>
  <si>
    <t>Longitudinal outer loop tuning. Perform altitude step changes at various airspeeds, monitoring transient respose and steady-state tracking. Tune as needed.</t>
  </si>
  <si>
    <t>Airspeed loop tuning. Perform acceleration, decceleration legs and TAS hold/trim to evaluate transient and steady state response. Verify robustness with MTOW (heavy) aircraft</t>
  </si>
  <si>
    <t>Airspeed loop tuning. Perform acceleration, decceleration legs and TAS hold/trim to evaluate transient and steady state response. Verify robustness with empty (light) aircraft</t>
  </si>
  <si>
    <t>Airspeed loop tuning. Perform acceleration, decceleration legs and TAS hold/trim to evaluate transient and steady state response. Verify robustness with AFT CG.</t>
  </si>
  <si>
    <t>Airspeed loop tuning. Perform acceleration, decceleration legs and TAS hold/trim to evaluate transient and steady state response. Tune as needed</t>
  </si>
  <si>
    <t>Airspeed loop tuning. Perform acceleration, decceleration legs and TAS hold/trim to evaluate transient and steady state response. Verify robustness with FWD CG.</t>
  </si>
  <si>
    <t>Lateral outer loop tuning. Perform path following at various airspeeds and monitor transient and steady state lateral tracking response. Tune as needed.</t>
  </si>
  <si>
    <t>Lateral outer loop tuning. Perform path following at various airspeeds and monitor transient and steady state lateral tracking response. Verify with FWD CG.</t>
  </si>
  <si>
    <t>Lateral outer loop tuning. Perform path following at various airspeeds and monitor transient and steady state lateral tracking response. Verify with AFT CG.</t>
  </si>
  <si>
    <t>Lateral outer loop tuning. Perform path following at various airspeeds and monitor transient and steady state lateral tracking response. Verify with empty (light) aircraft.</t>
  </si>
  <si>
    <t>Lateral outer loop tuning. Perform path following at various airspeeds and monitor transient and steady state lateral tracking response. Verify with MTOW (heavy) aircraft.</t>
  </si>
  <si>
    <t>S62.1632</t>
  </si>
  <si>
    <t>S62.1643</t>
  </si>
  <si>
    <t>S62.1654</t>
  </si>
  <si>
    <t>S62.1665</t>
  </si>
  <si>
    <t>S62.1676</t>
  </si>
  <si>
    <t>S62.1687</t>
  </si>
  <si>
    <t>S62.1698</t>
  </si>
  <si>
    <t>S62.1709</t>
  </si>
  <si>
    <t>S62.17110</t>
  </si>
  <si>
    <t>Directional/Yaw loop tuning. Perform path following at various airspeeds, monitor beta angles to evalute turn coordination performance. In FBW mode, input yaw steps at various airspeeds and evaluate yaw damping performance. Tune as needed.</t>
  </si>
  <si>
    <t>Directional/Yaw loop tuning. Perform path following at various airspeeds, monitor beta angles to evalute turn coordination performance. In FBW mode, input yaw steps at various airspeeds and evaluate yaw damping performance. Verify robustness with FWD CG.</t>
  </si>
  <si>
    <t>Directional/Yaw loop tuning. Perform path following at various airspeeds, monitor beta angles to evalute turn coordination performance. In FBW mode, input yaw steps at various airspeeds and evaluate yaw damping performance. Verify robustness with AFT CG.</t>
  </si>
  <si>
    <t>Directional/Yaw loop tuning. Perform path following at various airspeeds, monitor beta angles to evalute turn coordination performance. In FBW mode, input yaw steps at various airspeeds and evaluate yaw damping performance. Verify robustness with empty (light) aircraft.</t>
  </si>
  <si>
    <t>Directional/Yaw loop tuning. Perform path following at various airspeeds, monitor beta angles to evalute turn coordination performance. In FBW mode, input yaw steps at various airspeeds and evaluate yaw damping performance. Verify robustness with MTOW (heavy) aircraft.</t>
  </si>
  <si>
    <t>S62.1722</t>
  </si>
  <si>
    <t>S62.1733</t>
  </si>
  <si>
    <t>S62.1744</t>
  </si>
  <si>
    <t>S62.1755</t>
  </si>
  <si>
    <t>S62.1766</t>
  </si>
  <si>
    <t>S62.1777</t>
  </si>
  <si>
    <t>S62.1782</t>
  </si>
  <si>
    <t>S62.1793</t>
  </si>
  <si>
    <t>S62.1804</t>
  </si>
  <si>
    <t>S62.1815</t>
  </si>
  <si>
    <t>S62.1826</t>
  </si>
  <si>
    <t>S62.1837</t>
  </si>
  <si>
    <t>S62.1848</t>
  </si>
  <si>
    <t>Landing parameters and rollout taxi controller tuning. Perform several approaches, landings and go-arounds. Tune as necessary</t>
  </si>
  <si>
    <t>Landing Pattern and Touchdown</t>
  </si>
  <si>
    <t>Landing parameters and rollout taxi controller tuning. Perform several approaches, landings and go-arounds. Verify robustness with FWD CG.</t>
  </si>
  <si>
    <t>Landing parameters and rollout taxi controller tuning. Perform several approaches, landings and go-arounds. Verify robustness with AFT CG.</t>
  </si>
  <si>
    <t>Condition start on ground in pre-launch state. Vehicle heading aligned with launch track</t>
  </si>
  <si>
    <t>Alternate taxi waypoints</t>
  </si>
  <si>
    <t>Condition start on ground in pre-launch state. Create waypoints on either side of runway. Once vehicle is in motion, switch tracker waypoint and observe taxi transient response</t>
  </si>
  <si>
    <t>Takeoff taxi tuning. Run several tests, initializing aircraft on ground with heading offsets from 0-20 degrees, tracking takeoff waypoint as well as switching tracker waypoint while aircraft is in motion. Evaulate transient response, tracking and tune as necessary.</t>
  </si>
  <si>
    <t>Takeoff taxi tuning. Run several tests, initializing aircraft on ground with heading offsets from 0-20 degrees, tracking takeoff waypoint as well as switching tracker waypoint while aircraft is in motion. Evaulate transient response, tracking with empty (light) aircraft</t>
  </si>
  <si>
    <t>Takeoff taxi tuning. Run several tests, initializing aircraft on ground with heading offsets from 0-20 degrees, tracking takeoff waypoint as well as switching tracker waypoint while aircraft is in motion. Evaulate transient response, tracking with MTOW (heavy) aircraft</t>
  </si>
  <si>
    <t>03-Perturbation-10kts</t>
  </si>
  <si>
    <t>Takeoff taxi tuning. Run several tests, initializing aircraft on ground with heading offsets from 0-20 degrees, tracking takeoff waypoint as well as switching tracker waypoint while aircraft is in motion. Evaulate transient response, tracking with moderate environmental perturbation</t>
  </si>
  <si>
    <t>Takeoff taxi tuning. Run several tests, initializing aircraft on ground with heading offsets from 0-20 degrees, tracking takeoff waypoint as well as switching tracker waypoint while aircraft is in motion. Evaulate transient response, tracking with light environmental perturbation</t>
  </si>
  <si>
    <t>02-Perturbation-4kts</t>
  </si>
  <si>
    <t>16-X-Wind Left-4kts</t>
  </si>
  <si>
    <t>Takeoff taxi tuning. Run several tests, initializing aircraft on ground with heading offsets from 0-20 degrees, tracking takeoff waypoint as well as switching tracker waypoint while aircraft is in motion. Evaulate transient response, tracking with light crosswind</t>
  </si>
  <si>
    <t>18-X-Wind Left-12kts</t>
  </si>
  <si>
    <t>Takeoff taxi tuning. Run several tests, initializing aircraft on ground with heading offsets from 0-20 degrees, tracking takeoff waypoint as well as switching tracker waypoint while aircraft is in motion. Evaulate transient response, tracking with strong crosswind</t>
  </si>
  <si>
    <t>S62.1852</t>
  </si>
  <si>
    <t>S62.1863</t>
  </si>
  <si>
    <t>S62.1874</t>
  </si>
  <si>
    <t>S62.1885</t>
  </si>
  <si>
    <t>S62.1896</t>
  </si>
  <si>
    <t>S62.1907</t>
  </si>
  <si>
    <t>S62.1918</t>
  </si>
  <si>
    <t>Takeoff parameter tuning. Run takeoffs and verify rotation and climbout performance. Verify in moderate crosswind.</t>
  </si>
  <si>
    <t>Takeoff parameter tuning. Run takeoffs and verify rotation and climbout performance. Verify in strong crosswind.</t>
  </si>
  <si>
    <t>22-X-Wind Left-12kts</t>
  </si>
  <si>
    <t>Takeoff parameter tuning. Run takeoffs and evaluate rotation and climbout performance. Tune as necessary</t>
  </si>
  <si>
    <t>Takeoff parameter tuning. Run takeoffs and verify evaluate and climbout performance. Verify with FWD CG.</t>
  </si>
  <si>
    <t>Takeoff parameter tuning. Run takeoffs and verify evaluate and climbout performance. Verify with AFT CG.</t>
  </si>
  <si>
    <t>Takeoff parameter tuning. Run takeoffs and evaluate rotation and climbout performance. Verify with MTOW (heavy) aircraft.</t>
  </si>
  <si>
    <t>Takeoff parameter tuning. Run takeoffs and evaluate rotation and climbout performance. Verify with empty (light) aircraft.</t>
  </si>
  <si>
    <t>Takeoff parameter tuning. Run takeoffs and evaluate rotation and climbout performance. Verify in light perturbation.</t>
  </si>
  <si>
    <t>Takeoff parameter tuning. Run takeoffs and evaluate rotation and climbout performance. Verify in moderate perturbation.</t>
  </si>
  <si>
    <t>Takeoff parameter tuning. Run takeoffs and evaluate rotation and climbout performance. Verify in light crosswind.</t>
  </si>
  <si>
    <t>10-Headwind-8kts</t>
  </si>
  <si>
    <t>Takeoff parameter tuning. Run takeoffs and verify rotation and climbout performance. Verify in moderate headwind</t>
  </si>
  <si>
    <t>Takeoff parameter tuning. Run takeoffs and verify rotation and climbout performance. Verify in strong headwind.</t>
  </si>
  <si>
    <t>11-Headwind-12kts</t>
  </si>
  <si>
    <t>Landing parameters and rollout taxi controller tuning. Perform several approaches, landings and go-arounds. Verify robustness with empty (light) aircraft.</t>
  </si>
  <si>
    <t>Landing parameters and rollout taxi controller tuning. Perform several approaches, landings and go-arounds. Verify with robustness with MTOW (heavy) aircraft.</t>
  </si>
  <si>
    <t>Landing parameters and rollout taxi controller tuning. Perform several approaches, landings and go-arounds. Verify robustness with light perturbation</t>
  </si>
  <si>
    <t>Landing parameters and rollout taxi controller tuning. Perform several approaches, landings and go-arounds. Verify robustness with moderate perturbation</t>
  </si>
  <si>
    <t>08-Perturbation-14kts</t>
  </si>
  <si>
    <t>Landing parameters and rollout taxi controller tuning. Perform several approaches, landings and go-arounds. Verify robustness with strong perturbation</t>
  </si>
  <si>
    <t>Landing parameters and rollout taxi controller tuning. Perform several approaches, landings and go-arounds. Verify robustness with moderate crosswind</t>
  </si>
  <si>
    <t>Landing parameters and rollout taxi controller tuning. Perform several approaches, landings and go-arounds. Verify robustness with strong crosswind</t>
  </si>
  <si>
    <t>Landing parameters and rollout taxi controller tuning. Perform several approaches, landings and go-arounds. Verify robustness with modetate headwind</t>
  </si>
  <si>
    <t>Landing parameters and rollout taxi controller tuning. Perform several approaches, landings and go-arounds. Verify robustness with strong headwind</t>
  </si>
  <si>
    <t>Verify landing performance with positive ground elevation offset (reduced flare height)</t>
  </si>
  <si>
    <t>Verify landing performance with negative ground elevation offset (increased flare height)</t>
  </si>
  <si>
    <t>Longitudinal outer loop tuning. Perform altitude step changes at various airspeeds. Verify robustness with moderate perturbation</t>
  </si>
  <si>
    <t>07-Perturbation-10kts</t>
  </si>
  <si>
    <t>Lateral outer loop tuning. Perform path following at various airspeeds and monitor transient and steady state lateral tracking response. Verify robustness with moderate crosswind</t>
  </si>
  <si>
    <t>Airspeed loop tuning. Perform acceleration, decceleration legs and TAS hold/trim to evaluate transient and steady state response. Verify robustness with moderate headwind</t>
  </si>
  <si>
    <t>S62.1922</t>
  </si>
  <si>
    <t>S62.1933</t>
  </si>
  <si>
    <t>S62.1944</t>
  </si>
  <si>
    <t>S62.1955</t>
  </si>
  <si>
    <t>S62.1966</t>
  </si>
  <si>
    <t>S62.1977</t>
  </si>
  <si>
    <t>S62.1988</t>
  </si>
  <si>
    <t>S62.1999</t>
  </si>
  <si>
    <t>S62.20010</t>
  </si>
  <si>
    <t>S62.20111</t>
  </si>
  <si>
    <t>S62.20212</t>
  </si>
  <si>
    <t>S62.20313</t>
  </si>
  <si>
    <t>S62.20414</t>
  </si>
  <si>
    <t>S62.20515</t>
  </si>
  <si>
    <t>S62.20616</t>
  </si>
  <si>
    <t>S62.20717</t>
  </si>
  <si>
    <t>S62.20818</t>
  </si>
  <si>
    <t>04-Perturbation-14kts</t>
  </si>
  <si>
    <t>SIM-FTV-4A-15-UTail-EMPTY-MTOW</t>
  </si>
  <si>
    <t>Flight with TOW1 aircraft and empty (light) inertia in controller config. Verify handling with moderate model inertia error to simulate fuel burn</t>
  </si>
  <si>
    <t>Flight with empty (light) aircraft and TOW1 inertia in controller config. Verify handling with moderate model inertia error to simulate fuel burn</t>
  </si>
  <si>
    <t>Flight with MTOW aircraft and empty (light) intertia in controller config. Verify handling with large model intertia error to simulate fuel burn</t>
  </si>
  <si>
    <t>Flight with empty (light) aircraft and MTOW intertia in controller config. Verify handling with large model inertia error to simulate fuel burn</t>
  </si>
  <si>
    <t>Sim tests, test points for Utail tuning efforts added in GEN4 HIL test plan</t>
  </si>
  <si>
    <t>Test Matrix - FTC 2021 16P5 Manoeuvers</t>
  </si>
  <si>
    <t>001</t>
  </si>
  <si>
    <t>Working G4</t>
  </si>
  <si>
    <t>002</t>
  </si>
  <si>
    <t>003</t>
  </si>
  <si>
    <t>Working G5</t>
  </si>
  <si>
    <t>Relatively good tracking and damping - some overshoot on positive pitch commands at lower airspeeds</t>
  </si>
  <si>
    <t>Increased damping versus baseline - pitch rate does not always reach setpoint (load limit?) but attitude tracking looks good.</t>
  </si>
  <si>
    <t>Response and tracking good at high speeds, but overshoot on pitch up at lower speeds is significant (almost dangerous) - may need to retune for aft CG</t>
  </si>
  <si>
    <t>Longitudinal performance appears improved with new tuning, some overshoot still at low speeds but to lesser extent. Response at speeds Vcruise and up is very good.</t>
  </si>
  <si>
    <t>Response looks good across speed range. No significant overshoot</t>
  </si>
  <si>
    <t>AFT CG performance improved. Still slightly more overshoot and oscillation at lower speeds but acceptable. Response at higher speeds is well controlled.</t>
  </si>
  <si>
    <t>004</t>
  </si>
  <si>
    <t>005</t>
  </si>
  <si>
    <t>Response appears further improved flying with empty config. No issues.</t>
  </si>
  <si>
    <t>Increased mass appears to provide extra damping, no significant change in performance in this case.</t>
  </si>
  <si>
    <t>006</t>
  </si>
  <si>
    <t>007</t>
  </si>
  <si>
    <t>Excellent performance from lateral loop across all speeds. Very smooth response. Some overshoot in rate loop at higher airspeeds but it does not have a significant effect on the attitude response</t>
  </si>
  <si>
    <t>No noticeable change from previous test</t>
  </si>
  <si>
    <t>008</t>
  </si>
  <si>
    <t>No impact from CG shift</t>
  </si>
  <si>
    <t>009</t>
  </si>
  <si>
    <t>Response delay appears reduced with lower mass/inertia</t>
  </si>
  <si>
    <t>010</t>
  </si>
  <si>
    <t>011</t>
  </si>
  <si>
    <t>012</t>
  </si>
  <si>
    <t>013</t>
  </si>
  <si>
    <t>Updated outer loop tuning. Inner loops unchanged</t>
  </si>
  <si>
    <t>03/15/21</t>
  </si>
  <si>
    <t>03/16/21</t>
  </si>
  <si>
    <t>57?</t>
  </si>
  <si>
    <t>03/31/21</t>
  </si>
  <si>
    <t>Working G12</t>
  </si>
  <si>
    <t>Good tracking performance in S&amp;L and turns - generally within 1m of target. Some overshoot/undershoot on step changes of approx 5m worst cast. Performance appears better at greater airspeeds</t>
  </si>
  <si>
    <t>Performance very similar - maybe a slight increase to tracking oscillation with fwd CG</t>
  </si>
  <si>
    <t>Excellent performance - appears improved with aft CG</t>
  </si>
  <si>
    <t>014</t>
  </si>
  <si>
    <t>Tracking and transient performance remains very good with lightweight aircraft</t>
  </si>
  <si>
    <t>015</t>
  </si>
  <si>
    <t>Response notably slower with increased mass. Oscillation/overshoot slightly more. Commanding climb at vmin is problematic with rapid switching between airspeed/alt priority lead to some violent pitching. Aircraft remained stable. Other cases performed well.</t>
  </si>
  <si>
    <t>016</t>
  </si>
  <si>
    <t>017</t>
  </si>
  <si>
    <t>Good performance in high winds - slightly greater tracking error but within 2m. Step response very similar to baseline cases.</t>
  </si>
  <si>
    <t>018</t>
  </si>
  <si>
    <t>Airspeed generally maintained within 0.5 m/s. Slightly lower error in TAS priority. Response slower with alt priority. Some tendency to overshoot then under shoot on turns, within approx 1.5 m/s.</t>
  </si>
  <si>
    <t>Performance remains very similar w/ fwd cg. Appears to improve at higher speeds and altitudes to some extent</t>
  </si>
  <si>
    <t>019</t>
  </si>
  <si>
    <t>No visible change with aft CG</t>
  </si>
  <si>
    <t>020</t>
  </si>
  <si>
    <t>021</t>
  </si>
  <si>
    <t>Good airspeed control with light aircraft - some increased ringing on setpoint changes but settles into smooth tracking eventually.</t>
  </si>
  <si>
    <t>Response slowed but tracking appears more smooth and steady with additional mass.</t>
  </si>
  <si>
    <t>022</t>
  </si>
  <si>
    <t>Airspeed maintenance still very good in headwind - some error when transistioning from head-on to cross wind in turns but error less than 1m.</t>
  </si>
  <si>
    <t>023</t>
  </si>
  <si>
    <t>024</t>
  </si>
  <si>
    <t>Tracking with less than 1m error in most cases. No serious overshoot up to speeds of ~52m/s</t>
  </si>
  <si>
    <t>025</t>
  </si>
  <si>
    <t>026</t>
  </si>
  <si>
    <t>027</t>
  </si>
  <si>
    <t>028</t>
  </si>
  <si>
    <t>Error &lt;1m in lateral and vertical. No changes with fwd cg</t>
  </si>
  <si>
    <t>Steady state performance the same with ~0.5m error lateral and vertical. In turns vertical error can reach 2m but remains well-controlled. Alt tracking seems to improve at higher airspeed</t>
  </si>
  <si>
    <t>Excellent performace with light aircraft. Response appears faster.</t>
  </si>
  <si>
    <t>Response slowed and takes more time to converge on setpoint for lateral and vertical. Tracking is still good at around 1m error (slightly more drifting)</t>
  </si>
  <si>
    <t>Takeoff and climbout at WOT took aircraft way out of CYR bounds. After slowing, vehicle converged on track successfully. Once settled, tracking was very similar to previous cases. For lateral control, settling time is increased by crosswinds. Increased vertical drift.</t>
  </si>
  <si>
    <t>Verification of  landing with runway elevation knowledge error (increased flare height) with FTV4 Utail</t>
  </si>
  <si>
    <t>Verification of landing with runway elevation knowledge error (decreased flare height) with FTV4 Utail</t>
  </si>
  <si>
    <t>Runway elevation -6ft offset</t>
  </si>
  <si>
    <t>Runway elevation +6ft offset</t>
  </si>
  <si>
    <t xml:space="preserve">Adjust airspeed limits (Cl max, Vmax) set airspeed above Vmax nom to verify gain scaling and control at greater than nominal speeds  </t>
  </si>
  <si>
    <t>Mass estimate check</t>
  </si>
  <si>
    <t>S62.2092</t>
  </si>
  <si>
    <t>031</t>
  </si>
  <si>
    <t>10 ms additional latency</t>
  </si>
  <si>
    <t>032</t>
  </si>
  <si>
    <t>Working G17</t>
  </si>
  <si>
    <t>Updated tuning for yaw, landing controllers</t>
  </si>
  <si>
    <t>Beta angle within 0.5 - 1 degrees in steady flight. Coordinated within 3 degrees during turns, quick recovery and no over/undershooting. Full authority mode can induce greater slip angles but recovery is rapid and well damped.</t>
  </si>
  <si>
    <t>Same notes as previous. Lighter aircraft slightly more susceptable to manual perturbations but performance remains adequate</t>
  </si>
  <si>
    <t>033</t>
  </si>
  <si>
    <t>Yaw axis more heavily damped by greater mass/inertia, resulting in more stable maneuvering</t>
  </si>
  <si>
    <t>034</t>
  </si>
  <si>
    <t>Sink Rate = 0.2 m/s</t>
  </si>
  <si>
    <t>035</t>
  </si>
  <si>
    <t>Abort behaviour is very good with minimal alt loss after initiation. Landing/de-rotation very smooth around 0.5G</t>
  </si>
  <si>
    <t>036</t>
  </si>
  <si>
    <t>Was able to abort approx 3m above runway with no alt loss. Flare is steady for aft CG and high latency. Touchdown good with slightly higher accel of 17 m/s2</t>
  </si>
  <si>
    <t>Very smooth landing with quick switch to rollout. Z accel of 14.5 m/s2 on touchdown</t>
  </si>
  <si>
    <t>037</t>
  </si>
  <si>
    <t>No apparent impact from lighter aircraft</t>
  </si>
  <si>
    <t>038</t>
  </si>
  <si>
    <t>Only notable difference is slightly higher accel on TD at 18m/s2</t>
  </si>
  <si>
    <t>039</t>
  </si>
  <si>
    <t>Graceful tracking and touchdown with wind conditions, no issue with aborts</t>
  </si>
  <si>
    <t>040</t>
  </si>
  <si>
    <t>Excellent tracking, flare and touchdown in high winds. Taxi on takeoff was well executed, but initializing rollout taxi with large offset (from drifting) causes lateral oscillation. Will have to revisit taxi tuning once new gear model is delivered</t>
  </si>
  <si>
    <t>041</t>
  </si>
  <si>
    <t>Tracking remains accurate once converged. Slight undershoot on turns, but flare was on target. One harder touchdown at approx 20m/s2, others around 16 - 17 m/s2. Go-around performance remains adequate</t>
  </si>
  <si>
    <t>043</t>
  </si>
  <si>
    <t>045</t>
  </si>
  <si>
    <t>TD threshold = 0.17</t>
  </si>
  <si>
    <t>Excellent performance through whole flight given conditions. First landing attempt aborted due to crosstrack error from crosswind. Second attempt successful, touchdown at 15m/s2. Some lateral taxi oscillation</t>
  </si>
  <si>
    <t>046</t>
  </si>
  <si>
    <t>047</t>
  </si>
  <si>
    <t>No issues with strong headwind. Tracking and airspeed control looked very good, and touchdown was smooth</t>
  </si>
  <si>
    <t>Touchdown at approx 1 m/s sink rate, accel 23 m/s2. Rapid transition to rollout and taxi with good tracking</t>
  </si>
  <si>
    <t>Touchdown at 37 - 38 m/s. Acceleration 17 m/s2. No risk of stall etc.</t>
  </si>
  <si>
    <t>055</t>
  </si>
  <si>
    <t>10 ms additional latency. Note: No WoW, AGL Sensor</t>
  </si>
  <si>
    <t>10 ms additional latency. 10 kt crosswind
Note: No WoW, AGL Sensor</t>
  </si>
  <si>
    <t>Working G18</t>
  </si>
  <si>
    <t>Lowered CL Max
Rotation Parameters</t>
  </si>
  <si>
    <t>Peak rate at 12 deg/s, AoA 6.5 deg. TAS peaks at approx. 59 m/s</t>
  </si>
  <si>
    <t>056</t>
  </si>
  <si>
    <t>Very similar perforamce to baseline CG position.</t>
  </si>
  <si>
    <t>057</t>
  </si>
  <si>
    <t>peak rate of 14 deg/s, AoA closer to 7 degrees. Performance remains acceptable, no significant degredation</t>
  </si>
  <si>
    <t>058</t>
  </si>
  <si>
    <t>059</t>
  </si>
  <si>
    <t>Rotation rate around 14 deg/s but AoA peak lower at 5 degrees.</t>
  </si>
  <si>
    <t xml:space="preserve">No significant change to peak rates and AoA, but heavier aircraft experiences greater 'pitch inversion' with brief period of negative pitch rate before continuing climb. </t>
  </si>
  <si>
    <t>060</t>
  </si>
  <si>
    <t>Pitch, roll well-controlled in light wind. No significant impact</t>
  </si>
  <si>
    <t>061</t>
  </si>
  <si>
    <t>Increased pitch rate to approx. 16 deg/s. No other apparent impacts of greater wind</t>
  </si>
  <si>
    <t>062</t>
  </si>
  <si>
    <t>064</t>
  </si>
  <si>
    <t>Performance similar to light perturbation case. No apparent degredation</t>
  </si>
  <si>
    <t xml:space="preserve">Lower peak rotation rates with more oscillation. Roll reached approx 6 degrees. Taxi was also successful w/o final tuning. </t>
  </si>
  <si>
    <t>066</t>
  </si>
  <si>
    <t>Higher max rotation rates and AoA but within acceptable limits.</t>
  </si>
  <si>
    <t>Sim vehicle configs updated using V5 inertia spreadsheet</t>
  </si>
  <si>
    <t>Resulting TMI at empty tanks with BASE-TOW2 takeoff trim</t>
  </si>
  <si>
    <t>Modified rotation settings for greater robustness to AC configuration</t>
  </si>
  <si>
    <t>Good performance with retune - peak rate around 14deg/s, AoA under 6 deg.</t>
  </si>
  <si>
    <t>Smooth and controlled rotation with FWD CG - Peak rate appeared around 10 deg/s, AoA 5 deg. No negative Vrate after rotation</t>
  </si>
  <si>
    <t>Max rate 16 deg/s, 6.5 deg AoA. Attitude reaches approx 19 deg before reducing to climb attitude.</t>
  </si>
  <si>
    <t>Similar case to FWD cg - higher rate at 14 deg/s. AoA under 5 deg. No negative Vrate issues.</t>
  </si>
  <si>
    <t>Rotation somewhat slower/damped by heavy aircraft. Performance similar to baseline case</t>
  </si>
  <si>
    <t>10 ms additional latency. Note: No WoW, AGL Sensor
MTOW w/ AFT CG</t>
  </si>
  <si>
    <t>Peak rate and attitude lower than TOW1-AFT case, AoA greater at 7.5 degrees</t>
  </si>
  <si>
    <t>No change from baseline case. Handles light weather without issue</t>
  </si>
  <si>
    <t>Again no visible impact to performance with same peak rates, AoA etc. Notably the taxi was well handled - roll under 4 deg at liftoff</t>
  </si>
  <si>
    <t>Set SFC in controller, allow aircraft to fly full duration flight and check that mass (fuel burn estimate) is within 5% of actual from Simulink fuel burn model. Attempt at various altitudes</t>
  </si>
  <si>
    <t>S62.2102</t>
  </si>
  <si>
    <t>Fuel burn estimation test. Set SFC in controller, allow aircraft to fly full duration flight and check that mass (fuel burn estimate) is within 5% of actual from Simulink fuel burn model. Attempt at various altitudes.</t>
  </si>
  <si>
    <t>Working G20</t>
  </si>
  <si>
    <t>Rotation, Landing, Climb setting changes. Some changes to load limits.</t>
  </si>
  <si>
    <t>6.5 deg AoA, under 14 deg/s rotation. Max attitude around 18 deg.</t>
  </si>
  <si>
    <t>Smooth, continuous rotation w/ fwd cg. Rate of 11 deg/s, AoA approx 5.5 deg</t>
  </si>
  <si>
    <t>7.5 deg AoA and 19 deg/s rotation. Acceptable but approaching limits</t>
  </si>
  <si>
    <t>Good rotation performance - slightly more aggressive compared to FWD cg case.</t>
  </si>
  <si>
    <t>Rotation appears slower with MTOW config. Performance similar to baseline.</t>
  </si>
  <si>
    <t>SIM-FTV-4A-13-UTail-AFT-MTOW</t>
  </si>
  <si>
    <t>Testing with MTOW AFT CG. AoA exceeded 8 degree limit. Recommend maintain separate gain set for MTOW aircraft with re-tuned rotation settings.</t>
  </si>
  <si>
    <t>No impact to AoA, rotation rate. Max pitch angle appears slightly larger at 20.5 deg.</t>
  </si>
  <si>
    <t xml:space="preserve">Graceful crosswind takeoff - Smooth rotation with lower max pitch angle, roll within 4-5 degrees. </t>
  </si>
  <si>
    <t>Slighty more aggressive takeoff with headwind in terms of rotation rate and max angle. AoA still around 6.5 degrees.</t>
  </si>
  <si>
    <t>10 ms additional latency
4kts perturbation</t>
  </si>
  <si>
    <t>Working G22</t>
  </si>
  <si>
    <t>Re-run airspeed test with adjusted tuning.</t>
  </si>
  <si>
    <t>048</t>
  </si>
  <si>
    <t>Working G25</t>
  </si>
  <si>
    <t>10 ms additional latency
10 Deg. Heading offset</t>
  </si>
  <si>
    <t>10 ms additional latency
15 Deg. Heading offset</t>
  </si>
  <si>
    <t>10 ms additional latency
20 Deg. Heading offset</t>
  </si>
  <si>
    <t>Good taxi performance with large offset. Some ringing induced but damps as AC accelerates. Xtrack error around 2m max!</t>
  </si>
  <si>
    <t>049</t>
  </si>
  <si>
    <t>050</t>
  </si>
  <si>
    <t>051</t>
  </si>
  <si>
    <t>052</t>
  </si>
  <si>
    <t>Working G26</t>
  </si>
  <si>
    <t>053</t>
  </si>
  <si>
    <t>054</t>
  </si>
  <si>
    <t>18-X-Wind Right-12kts</t>
  </si>
  <si>
    <t>10 ms additional latency
Wind from right</t>
  </si>
  <si>
    <t>10 ms additional latency
20kts xwind</t>
  </si>
  <si>
    <t>19-X-Wind Right-20kts</t>
  </si>
  <si>
    <t>Sim tests completed for taxi controller tuning verification (G25, G26)</t>
  </si>
  <si>
    <t>Failure case</t>
  </si>
  <si>
    <t>Aft Flap unresponsive</t>
  </si>
  <si>
    <t>Nose wheel unresponsive</t>
  </si>
  <si>
    <t>Nosewheel becomes unresponsive to commands. Stuck at zero position. Test for adequate taxi steering authority with rudders only.</t>
  </si>
  <si>
    <t>Nosewheel becomes unresponsive to commands. Stuck at 3 degree deflection to either side. Test for adequate taxi steering authority with rudders only.</t>
  </si>
  <si>
    <t>Engine out at liftoff</t>
  </si>
  <si>
    <t xml:space="preserve">Engine out on final </t>
  </si>
  <si>
    <t>Engine failure as aircraft enters climb out. Test ability to maintain positive vertical rate and maneuverability. Attempt landing if possible.</t>
  </si>
  <si>
    <t>Engine failure on final approach. Test ability to maintain glide slope and maneuverability. Attempt landing if possible.</t>
  </si>
  <si>
    <t>Engine failure at ~30 m/s during takeoff acceleration. Test ability to abort takeoff and maintain directional control on runway.</t>
  </si>
  <si>
    <t>Engine unresponive at cruise power</t>
  </si>
  <si>
    <t>Engine stuck at cruise power. Test maneuverability, attempt landing if possible.</t>
  </si>
  <si>
    <t>Aileron unresponsive</t>
  </si>
  <si>
    <t>Defining failure cases (new TP's)</t>
  </si>
  <si>
    <t>Wing bus failure</t>
  </si>
  <si>
    <t>Aft bus failure</t>
  </si>
  <si>
    <t>Aft CANBus fails, leaving all aft surfaces unresponsive. Test maneuverability in this condition.</t>
  </si>
  <si>
    <t>LiDAR failure (valid measurement)</t>
  </si>
  <si>
    <t>LiDAR failure (invalid measurement)</t>
  </si>
  <si>
    <t>LiDAR sensor for AGL altitude measurement fails and is reporting an erroneous value in the valid range (0-40m). Test AP behaviour during landing.</t>
  </si>
  <si>
    <t>LiDAR sensor for AGL altitude measurement fails and is reporting an erroneous value outside the valid range (&gt;40m). Test AP behaviour during landing.</t>
  </si>
  <si>
    <t>WoW sensor does not report any weight on wheels during touchdown. Test AP behaviour during landing.</t>
  </si>
  <si>
    <t>Aileron (U+L) becomes unresponsive, stuck in 0 position. Test for adequate maneuverability in various phases of flight (liftoff, cruise, final).</t>
  </si>
  <si>
    <t>CANBus for port or stbd wing fails, leaving all associated surfaces unresponsive.  Test for adequate maneuverability in various phases of flight (liftoff, cruise, final).</t>
  </si>
  <si>
    <t>WoW sensor begins reporting non-zero weight on wheels while flying the landing pattern. Test AP behaviour during landing.</t>
  </si>
  <si>
    <t>Outboard flap failure (no deploy)</t>
  </si>
  <si>
    <t>Outboard flap failure (no retract)</t>
  </si>
  <si>
    <t>Outboard flap fails to retract when commanded. Test ability to maneuver/land.</t>
  </si>
  <si>
    <t>Outboard flap fails to deploy when commanded. Test ability to maneuver/land.</t>
  </si>
  <si>
    <t>Engine out during takeoff roll (RTO)</t>
  </si>
  <si>
    <t>Outboard slat failure (no deploy)</t>
  </si>
  <si>
    <t>Outboard slat fails to deploy when commanded. Test ability to maneuver/land.</t>
  </si>
  <si>
    <t>Outboard slat fails to retract when commanded. Test ability to maneuver/land.</t>
  </si>
  <si>
    <t>Outboard slat failure (no retract)</t>
  </si>
  <si>
    <t>Brake failure (lockup)</t>
  </si>
  <si>
    <t>LiDAR failure (no measurement)</t>
  </si>
  <si>
    <t>LiDAR sensor for AGL altitude measurement fails and is no longer reporting an AGL altitude. Test AP behaviour during landing.</t>
  </si>
  <si>
    <t>Brake servo at full deflection at time of touchdown. Test taxi performance/behaviour.</t>
  </si>
  <si>
    <t>Inbd Eleveon unresponsive</t>
  </si>
  <si>
    <t>Inboard elevon becomes unresponsive, stuck in 0 position. Test for adequate maneuverability in various phases of flight (liftoff, cruise, final).</t>
  </si>
  <si>
    <t>Aileron stuck at deflection</t>
  </si>
  <si>
    <t>Inbd Eleveon stuck at deflection</t>
  </si>
  <si>
    <t>Otbd Eleveon unresponsive</t>
  </si>
  <si>
    <t>Otbd Eleveon stuck at deflection</t>
  </si>
  <si>
    <t>Outboard elevon becomes unresponsive, stuck in 0 position. Test for adequate maneuverability in various phases of flight (liftoff, cruise, final).</t>
  </si>
  <si>
    <t>Outboard elevon becomes unresponsive, stuck at non-zero deflection (i.e. deflection used to effect bank).  Test for adequate maneuverability in various phases of flight (liftoff, cruise, final).</t>
  </si>
  <si>
    <t>Winglet Rudder unresponsive</t>
  </si>
  <si>
    <t>Winglet rudder becomes unresponsive. Stuck either in 0 or commanded position. Test in various phases of flight (taxi, liftoff, cruise, final)</t>
  </si>
  <si>
    <t xml:space="preserve">Utail Rudder unresponsive </t>
  </si>
  <si>
    <t>UTail rudder becomes unresponsive. Stuck either in 0 or commanded position. Test in various phases of flight (taxi, liftoff, cruise, final)</t>
  </si>
  <si>
    <t>Single brake caliper becomes unresponsive. No braking force on one side. Test in transition &amp; rollout taxi.</t>
  </si>
  <si>
    <t>Both brakes unresponsive</t>
  </si>
  <si>
    <t>Single brake unresponsive</t>
  </si>
  <si>
    <t>Both brake calipers/brake servo unresponsive. Test stopping distance during RTO or rollout.</t>
  </si>
  <si>
    <t>Engine stuck at climb power. Test maneuverability, attempt landing if possible.</t>
  </si>
  <si>
    <t>Engine unresponive at climb power</t>
  </si>
  <si>
    <t>FAILURE CASES</t>
  </si>
  <si>
    <t>Aileron (U+L) becomes unresponsive, stuck at non-zero deflection (i.e. deflection used to effect bank; 3 degrees).  Test for adequate maneuverability in various phases of flight (liftoff, cruise, final).</t>
  </si>
  <si>
    <t>Failure Study - Aileron stuck at 3 degree deflection</t>
  </si>
  <si>
    <t>Inboard elevon becomes unresponsive, stuck at non-zero deflection (i.e. deflection used to effect bank; 3 degrees).  Test for adequate maneuverability in various phases of flight (liftoff, cruise, final).</t>
  </si>
  <si>
    <t>Failure Study - Inbd elevon stuck at 3 degree deflection</t>
  </si>
  <si>
    <t>Failure Study - Otbd elevon stuck at 3 degree deflection</t>
  </si>
  <si>
    <t>Failure Study - Wing bus failure (surfaces at 0)</t>
  </si>
  <si>
    <t xml:space="preserve">Utail Elevator unresponsive </t>
  </si>
  <si>
    <t xml:space="preserve">Utail Elevator stuck at deflection </t>
  </si>
  <si>
    <t>Aft flap becomes unresponsive. Stuck at 0 or 8 degrees. Test in various phases of flight (liftoff, cruise, final)</t>
  </si>
  <si>
    <t>UTail elevator becomes unresponsive. Stuck trim. Test in various phases of flight (liftoff, cruise, final)</t>
  </si>
  <si>
    <t>UTail elevator becomes unresponsive. Stuck at 0 or 8 degrees. Test in various phases of flight (liftoff, cruise, final)</t>
  </si>
  <si>
    <t>Aft Flap stuck at deflection</t>
  </si>
  <si>
    <t>Aft flap becomes unresponsive to commands. Stuck in trim position. Test in various phases of flight (liftoff, cruise, final)</t>
  </si>
  <si>
    <t>Failure Study - Aft flap unresponsive in trim position</t>
  </si>
  <si>
    <t>S62.2112</t>
  </si>
  <si>
    <t>S62.2123</t>
  </si>
  <si>
    <t>S62.2134</t>
  </si>
  <si>
    <t>S62.2145</t>
  </si>
  <si>
    <t>S62.2156</t>
  </si>
  <si>
    <t>S62.2167</t>
  </si>
  <si>
    <t>S62.2178</t>
  </si>
  <si>
    <t>S62.2189</t>
  </si>
  <si>
    <t>Failure Study - Utail elevator unresponsive in trim position</t>
  </si>
  <si>
    <t>Failure Study - Winglet rudder unresponsive. Test in taxi and in flight</t>
  </si>
  <si>
    <t>Failure Study - Utail rudder unresponsive. Test in taxi and in flight</t>
  </si>
  <si>
    <t>Failure Study - single brake unresponsive. Test in transition and rollout taxi phases</t>
  </si>
  <si>
    <t>Failure Study - both brakes unresponsive. Test in transition and rollout taxi phases</t>
  </si>
  <si>
    <t>Failure Study - both brakes at full power at touchdown. Test in touchdown and rollout taxi.</t>
  </si>
  <si>
    <t>Nose wheel stuck at deflection</t>
  </si>
  <si>
    <t>Failure Study - nosewheel stuck at 0 degrees. Test directional control in taxi for transition and rollout</t>
  </si>
  <si>
    <t>Failure Study - nosewheel stuck at 3 degrees. Test directional control in taxi for transition and rollout</t>
  </si>
  <si>
    <t>Failure Study - Engine out on takeoff roll. Test RTO performance (manual abort) and directional control during rollout</t>
  </si>
  <si>
    <t>Failure Study - Engine out at liftoff. Test climb and general flight performance.</t>
  </si>
  <si>
    <t>S62.2193</t>
  </si>
  <si>
    <t>S62.2204</t>
  </si>
  <si>
    <t>S62.2212</t>
  </si>
  <si>
    <t>Failure Study - Engine out on final approach. Test altitude + speed control, ability to land etc.</t>
  </si>
  <si>
    <t>Failure Study - engine stuck at climbout power (70% TLA). Test navigation/tracking performance.</t>
  </si>
  <si>
    <t>Failure Study - engine stuck at cruise power (18% TLA). Test navigation/tracking performance.</t>
  </si>
  <si>
    <t>More complete TP definition for failures, set up Sim Test Cases.</t>
  </si>
  <si>
    <t>203</t>
  </si>
  <si>
    <t>10 ms additional latency
sfcs fail to 3deg.</t>
  </si>
  <si>
    <t>OPTIMIZED G33</t>
  </si>
  <si>
    <t>Failure Study - Wing bus failure (surfaces at 3). Failure initiated in Landing mode</t>
  </si>
  <si>
    <t>204</t>
  </si>
  <si>
    <t>Failure triggered at liftoff. No significant impact to stability during rotation/climb. Navigation/lateral tracking was degraded (overshooting turns etc.) but aircraft is still able to maintain adequate performance to complete a safe landing.</t>
  </si>
  <si>
    <t>Failure triggered when turning base. No issue with failure initiated while entering bank, minimal roll overshoot. Caused a lateral overshoot when turning final and first landing attempt was aborted. Second attempt was successful.</t>
  </si>
  <si>
    <t>10 ms additional latency. 
Trim posn set at -4 degrees.</t>
  </si>
  <si>
    <t>Initiated when turning final. Piccolo maintained tracking of glideslope without issue. Most notable degradation was during flare, where sink rate at touchdown was higher than nominal, approx 1.5 m/s</t>
  </si>
  <si>
    <t>Initiated when turning final. Slight lateral undershoot of turn, but Piccolo was able to counteract roll moment and maintain navigation. Crosstrack error corrected prior to decision and landing attempt was successful. Slightly unlevel at touchdown (3 degrees roll)</t>
  </si>
  <si>
    <t>Initiated at liftoff. No visible impact to rotation/climbout performance. Slight increase in longitudinal oscillation while flying circuit but remains stable. Landing successful, sink rate slightly greater at ~1.5 m/s.</t>
  </si>
  <si>
    <t>205</t>
  </si>
  <si>
    <t>10 ms additional latency
Fail to 0 degrees</t>
  </si>
  <si>
    <t>10 ms additional latency
Fail to -8 degrees</t>
  </si>
  <si>
    <t>Failure Study - Aft flap unresponsive at 0 or -8 degrees</t>
  </si>
  <si>
    <t>Initiated at liftoff. Again no visible impact to rotation and climbout. Circuit, approach and landing flown without issue.</t>
  </si>
  <si>
    <t>206</t>
  </si>
  <si>
    <t>207</t>
  </si>
  <si>
    <t>208</t>
  </si>
  <si>
    <t>209</t>
  </si>
  <si>
    <t>Initiate at liftoff. Similar to aft flap, effects are minimal. Very minor coupling to roll during large pitch changes but well controlled. No issue tracking circuit or completing landing.</t>
  </si>
  <si>
    <t>Initiate during takeoff roll. Rotation was smooth with no adverse roll. Landing successful.</t>
  </si>
  <si>
    <t>Failure Study - Utail elevator unresponsive at 0 or -8 degrees</t>
  </si>
  <si>
    <t>Initiated in transition. No noticeable impact to taxi or flight performance.</t>
  </si>
  <si>
    <t>10 ms additional latency
Fail to 25 degrees</t>
  </si>
  <si>
    <t>Initiated in transition. Concept is to simulate rudder stuck during initial full deflection while taxiing. Was able to complete taxi without abort. Max sideslip ~ 3 degrees at rotation. Coordination during flight was degraded but lateral tracking relatively unaffected. Landing + rollout graceful</t>
  </si>
  <si>
    <t>Initiated in transition. Similar to winglet rudder stuck, slightly more lateral oscillation during taxi. Max sideslip apprx 3 degrees. Landing and rollout successful</t>
  </si>
  <si>
    <t>212</t>
  </si>
  <si>
    <t>10 ms additional latency
Fail to 100 pcnt</t>
  </si>
  <si>
    <t>Once wheels made contact, aircraft immediately de-rotated. Relatively graceful considering how aggressive the decelleration was in this case.</t>
  </si>
  <si>
    <t>213</t>
  </si>
  <si>
    <t>214</t>
  </si>
  <si>
    <t>X-Wind 6kts</t>
  </si>
  <si>
    <t>10 ms additional latency
Fail to 3 degrees</t>
  </si>
  <si>
    <t>Initiated in transitions. While rudders did have some steering authority - tuning of taxi controller was not adequate for this scenario . Takeoff aborted due to xtrack error</t>
  </si>
  <si>
    <t>Initiated on final. Rudder authority was adequate to make small corrections during rollout. Crosstrack error was near zero at time of touchdown and no wind present here. Willl try again with xwind</t>
  </si>
  <si>
    <t>Initiated on final. Aircraft was stable during taxi phase - Cross track error was greater than typical taxi in xwind (~1.5 m) but oscillation was minimal.</t>
  </si>
  <si>
    <t>Initiated in transition. Unable to correct for steering error - takeoff aborted.</t>
  </si>
  <si>
    <t>S62.2222</t>
  </si>
  <si>
    <t>S62.2233</t>
  </si>
  <si>
    <t>S62.2244</t>
  </si>
  <si>
    <t>S62.2255</t>
  </si>
  <si>
    <t>S62.2266</t>
  </si>
  <si>
    <t>S62.2277</t>
  </si>
  <si>
    <t>S62.2288</t>
  </si>
  <si>
    <t>S62.2292</t>
  </si>
  <si>
    <t>WoW failure - landing (No weight)</t>
  </si>
  <si>
    <t>WoW failure - landing (Erroneous weight)</t>
  </si>
  <si>
    <t>WoW failure - transition (No weight)</t>
  </si>
  <si>
    <t>WoW switch based sensor fails to report liftoff. Test redundant takeoff detection.</t>
  </si>
  <si>
    <t>WoW failure - transition (Erroneous weight)</t>
  </si>
  <si>
    <t>WoW switch based sensor begins reporting zero weight on wheels while in transition (V &lt; Vrotate). Test AP behavior during takeoff roll.</t>
  </si>
  <si>
    <t xml:space="preserve">WoW failure - rollout (No weight) </t>
  </si>
  <si>
    <t>WoW switch based sensor begins reporting zero weight on wheels after entering rollout phase. Test AP behavior to see if pitch-up is attempted.</t>
  </si>
  <si>
    <t>SIM-FTV-4A-1-UTail-BASE-TOW2</t>
  </si>
  <si>
    <t>SIM-FTV-4A-1-UTail-BASE-TOW3</t>
  </si>
  <si>
    <t>Initialized on final. For majority of rollout, Rudder authority was sufficient to maintain stability. X-track error was relatively steady at ~3m until airspeed slowed to point that rudders could not provide necessary force.</t>
  </si>
  <si>
    <t>215</t>
  </si>
  <si>
    <t>Initiated in transition at ~15 m/s, abort initiated at ~ 25 m/s. Directional stability was maintained, slight xtrack error at 1.5m but was corrected once abort triggered.</t>
  </si>
  <si>
    <t>10 ms additional latency
Fail to 0 pcnt</t>
  </si>
  <si>
    <t>216</t>
  </si>
  <si>
    <t>Initiated at liftoff - climb/cruise performance adequate - flight somewhat uncoordinated, cruising AoA = 6 deg and AoS 3-4 degrees. Tested abort scenario and delay till climb initiated is noticably increased in this case. Aircraft is still able to maintain navigation and land safely.</t>
  </si>
  <si>
    <t>217</t>
  </si>
  <si>
    <t>Engine out initiated when turning final - had no impact in this case since autopilot commands idle thrust during final approach (in airspeed priority). Will try initiating sooner e.g. base leg</t>
  </si>
  <si>
    <t xml:space="preserve">10 ms additional latency
Fail to -10 degrees </t>
  </si>
  <si>
    <t>Simulate surface runaway at climbout (-10 degrees). No aparent impact, takeoff, navigation and landing all ok.</t>
  </si>
  <si>
    <t xml:space="preserve">10 ms additional latency
Fail to -15 degrees </t>
  </si>
  <si>
    <t>Greater deflection caused steep climbout and alt overshoot. Speed well maintained and tracking was good once settled. Landed without issue.</t>
  </si>
  <si>
    <t>Initiate in cruise. Very little disturbance as Piccolo is quick to compensate. Very minimal deviation in airspeed/alt tracking but recovered in 1 - 2 seconds.</t>
  </si>
  <si>
    <t xml:space="preserve">10 ms additional latency
Fail to -25 degrees </t>
  </si>
  <si>
    <t>Initiate at climbout. Steep pitch up to 35 degrees, TAS drop to 36 m/s before recovery a few seconds later. Once settled, nav and tracking without issue. Successful landing.</t>
  </si>
  <si>
    <t>201</t>
  </si>
  <si>
    <t>200</t>
  </si>
  <si>
    <t xml:space="preserve">10 ms additional latency
Fail to 10 degrees </t>
  </si>
  <si>
    <t>Initiate in cruise. Apart from very minor upset, tracking was unaffected. Landing successful</t>
  </si>
  <si>
    <t xml:space="preserve">10 ms additional latency
Fail to 20 degrees </t>
  </si>
  <si>
    <t xml:space="preserve">10 ms additional latency
Fail to 25 degrees </t>
  </si>
  <si>
    <t>Initiate in cruise. Full aileron runaway had very little effect. Landing successful</t>
  </si>
  <si>
    <t>Initiate in liftoff. Caused to roll to near 15 degrees that may have been a tip strike. Stable once this roll was negated.</t>
  </si>
  <si>
    <t xml:space="preserve">10 ms additional latency
Fail to 15 degrees </t>
  </si>
  <si>
    <t>Initiate in cruise. Similar behaviour to aileron runaway. Small upset then recovery. Landed without issue.</t>
  </si>
  <si>
    <t>Initiate in cruise. Minor impact on flight. Landing successful. Attempted takeoff with failure active, large roll induced (near 20 degrees). Appears Piccolo response to failures is slower in liftoff/climbout.</t>
  </si>
  <si>
    <t>218</t>
  </si>
  <si>
    <t>10 ms additional latency
Fail to 18 pcnt</t>
  </si>
  <si>
    <t>Initiate in cruise. General navigation and flight ok, problem began when trying to descend for landing. With engine stuck at cruise power, AC was unable to reduce energy. This lead to triggering airspeed priority in which case the ladning glide slope was no longer tracked. Countinuously aborting landing and with 1 engine unresposnive, power is inadequate to climbout causing mode switching oscillations.</t>
  </si>
  <si>
    <t>219</t>
  </si>
  <si>
    <t>10 ms additional latency
Fail to 70 pcnt</t>
  </si>
  <si>
    <t>Initiated in climb. Lateral tracking ok but controller switches to airspeed priority resulting in continuous climb to maintain speed. Unable to descend.</t>
  </si>
  <si>
    <t>220</t>
  </si>
  <si>
    <t>No issue with flare/td. Vehicle had to slow to ~22m/s before CL limit tripped - long rollout.</t>
  </si>
  <si>
    <t>221</t>
  </si>
  <si>
    <t>Behaviour identical to no weight scenario. Ignored sensor on final and used CL threshold as fallback.</t>
  </si>
  <si>
    <t>Initiated on short final. Autopilot trusts signal in this phase (for early touchdown?). Went into rollout causing nose dive and crash.</t>
  </si>
  <si>
    <t>222</t>
  </si>
  <si>
    <t>Initiated in transition at ~30m/s. Immediately puts AP into climbout mode, where pitch up is commanded. Behaviour very similar to a normal liftoff. No issue.</t>
  </si>
  <si>
    <t>223</t>
  </si>
  <si>
    <t>Initiate in pre-launch. Controller falls back to vertical rate for liftoff detection. Results in the legacy behaviour - i.e.  greater AoA and pitch attitudes at liftoff (up to 18 degrees pitch) before reducing to nominal climb attitude.</t>
  </si>
  <si>
    <t>224</t>
  </si>
  <si>
    <t>10 ms additional latency
Fuel cut
Attempt takeoff - no abort</t>
  </si>
  <si>
    <t>Takeoff successful, some slip and roll at liftoff as a result of asymmetrical thrust. Noticeably more TLA used for climb and cruise. AoS 3 -5 dergrees in cruise. Approach, aborted landing, and landing all successful.</t>
  </si>
  <si>
    <t>10 ms additional latency
Fuel cut</t>
  </si>
  <si>
    <t>No apparent upset to aircraft - landing successful</t>
  </si>
  <si>
    <t>Does cause autopilot to go to 'touchdown' state, but airspeed is too low to provide rotation. Brake / taxi control not active as a result - greater risk is running out of runway.</t>
  </si>
  <si>
    <t>202</t>
  </si>
  <si>
    <t>OPTIMIZED G35</t>
  </si>
  <si>
    <t>Performed in SIL
Fail to 25 degrees</t>
  </si>
  <si>
    <t>Initiated when set to landing mode. Brief upset to aircraft but roll was controllable. Aircraft was able to safely navigate and land</t>
  </si>
  <si>
    <t>Approx 28kg usable fuel (30.08 kg total, 100% fwd tanks). Trim not adjusted from measured.</t>
  </si>
  <si>
    <t>Approx 18 kg usable fuel (20.15 kg total, 67% fwd tanks). Trimmed as needed</t>
  </si>
  <si>
    <t>Approx 28kg usable fuel (30.08 kg total, 100% fwd tanks). Trimmed as needed</t>
  </si>
  <si>
    <t>0 kg fuel. Trimmed as needed</t>
  </si>
  <si>
    <t>"</t>
  </si>
  <si>
    <t>SIM-FTV-4A-9-UTail-BASE-EMPTY</t>
  </si>
  <si>
    <t>SIM-FTV-4A-10-UTail-FWD-EMPTY</t>
  </si>
  <si>
    <t xml:space="preserve">Verification of ATOL of FWD Trim - light (FTV4 56.75 MAC) configuration in ideal environment </t>
  </si>
  <si>
    <t>SIM-FTV-4A-11-UTail-AFT-EMPTY</t>
  </si>
  <si>
    <t>SIM-FTV-4A-5-UTail-BASE-MTOW</t>
  </si>
  <si>
    <t>SIM-FTV-4A-6-UTail-FWD-MTOW</t>
  </si>
  <si>
    <t>SIM-FTV-4A-7-UTail-AFT-MTOW</t>
  </si>
  <si>
    <t xml:space="preserve">Verification of ATOL of FWD Trim - light (FTV4 56.75 MAC) configuration in moderate environmental noise </t>
  </si>
  <si>
    <t>Verification of ATOL of FWD Trim - light (FTV4 56.75 MAC) configuration in moderate environment noise (above recommended experimental limit)</t>
  </si>
  <si>
    <t xml:space="preserve">Verification of ATOL of AFT Trim - light (FTV4 60.5 MAC) configuration in ideal environment </t>
  </si>
  <si>
    <t xml:space="preserve">Verification of ATOL of AFT Trim - light (FTV4 60.50 MAC) configuration in moderate environmental noise </t>
  </si>
  <si>
    <t>Verification of ATOL of AFT Trim - light (FTV4 60.50 MAC) configuration in moderate environment noise (above recommended experimental limit)</t>
  </si>
  <si>
    <t>SIM-FTV-4A-13-UTail-BASE-High Latency</t>
  </si>
  <si>
    <t>SIM-FTV-4A-15-UTail-AFT-High Latency</t>
  </si>
  <si>
    <t>02-Perturbation-5kts</t>
  </si>
  <si>
    <t>04-Perturbation-18.5kts</t>
  </si>
  <si>
    <t>17-X-Wind Left-12.5kts</t>
  </si>
  <si>
    <t>16-X-Wind Left-5kts</t>
  </si>
  <si>
    <t>18-X-Wind Left-18.5kts</t>
  </si>
  <si>
    <t>Sim configs updated - Wind velocities scaled, as built TMI for UTAIL sim vehicles. HIL TP's updated accordingly</t>
  </si>
  <si>
    <t>068</t>
  </si>
  <si>
    <t>G36</t>
  </si>
  <si>
    <t>Nominal performance. All looks good.</t>
  </si>
  <si>
    <t>069</t>
  </si>
  <si>
    <t xml:space="preserve">Small oscillations during taxi but error quite low. </t>
  </si>
  <si>
    <t>Small lateral oscillation, max error ~1.4m</t>
  </si>
  <si>
    <t>Xtrack below 3m but took a while to damp out. Takeoff was graceful.</t>
  </si>
  <si>
    <t>070</t>
  </si>
  <si>
    <t>G37</t>
  </si>
  <si>
    <t xml:space="preserve">Good performance with light winds - disturbance rejection in airspeed management was impressive. </t>
  </si>
  <si>
    <t>071</t>
  </si>
  <si>
    <t xml:space="preserve">Taxi controller performed well with wind. Little oscillation and good tracking. Aborted landing had no </t>
  </si>
  <si>
    <t xml:space="preserve">Again good disturbance rejection by taxi controller. Appears less oscillatory than offset w/o wind. </t>
  </si>
  <si>
    <t>Max x-track error under 2.5m. Some rapid corrections but not overly oscillatory. Well damped before liftoff.</t>
  </si>
  <si>
    <t>072</t>
  </si>
  <si>
    <t>Controller behaved well in strong winds. No issues.</t>
  </si>
  <si>
    <t>Steady taxi tracking in strong winds. First and Second landing attempts auto-aborted due to x-track error - tracker convergence too slow. Extended downwind leg helped. Touchdown detection worked very well in strong wind/turb.</t>
  </si>
  <si>
    <t>073</t>
  </si>
  <si>
    <t>Tracker convergence too slow for final approach - typically aborting. May need longer final leg. Otheriwse good performance.</t>
  </si>
  <si>
    <t>Large lateral drift on touchdown due to time to settle into gear. May adjust WoW parameters.</t>
  </si>
  <si>
    <t>Detection is more rapid but appears a lot of the drift is occuring while still flaring. May need to limit crosswinds for this runway.</t>
  </si>
  <si>
    <t>074</t>
  </si>
  <si>
    <t>Modified in SIL
Reduced WoW thresh + time</t>
  </si>
  <si>
    <t>Longer pattern length aids convergence on track in crosswind. WoW settings dectect touchdown soon enough to prevent lateral drift off runway.</t>
  </si>
  <si>
    <t>Longer pattern was sufficient to make decision window on first attempt. WoW settings also kept aircraft on runway but was getting close to edge. X-winds at this level are not recommended for operation.</t>
  </si>
  <si>
    <t>075</t>
  </si>
  <si>
    <t>076</t>
  </si>
  <si>
    <t>077</t>
  </si>
  <si>
    <t>Performed in SIL</t>
  </si>
  <si>
    <t>Performed in SIL
5 Deg. Heading Offset</t>
  </si>
  <si>
    <t>Performed in SIL
10 Deg. Heading Offset</t>
  </si>
  <si>
    <t>Performed in SIL
20 Deg. Heading Offset</t>
  </si>
  <si>
    <t>Performed in SIL
Modified WoW thresh + time</t>
  </si>
  <si>
    <t>Performed in SIL
WoW 32Pcnt thresh, 0.4 s peristence</t>
  </si>
  <si>
    <t>078</t>
  </si>
  <si>
    <t>Increased approach length</t>
  </si>
  <si>
    <t>079</t>
  </si>
  <si>
    <t>Comparable performance to base in same conditions.</t>
  </si>
  <si>
    <t>080</t>
  </si>
  <si>
    <t>Controller appeared to struggle in maintaining wings level through flare. Took a while to settle both gear and resulted in long drift before rollout mode (off of runway)</t>
  </si>
  <si>
    <t>Second run resulted in cleaner landing and taxi. Possible a poorly timed gust caught aircraft on first sim.</t>
  </si>
  <si>
    <t>081</t>
  </si>
  <si>
    <t>082</t>
  </si>
  <si>
    <t>Slight increase in longitudinal oscillation. Performance still adequate. With reduced time, WoW triggered several times before settling. Resulted in longer than nominal rollout (still adequate braking). Will re-attempt with increased timer.</t>
  </si>
  <si>
    <t>Performed in SIL
WoW 32Pcnt thresh, 0.6 s peristence</t>
  </si>
  <si>
    <t>Touchdown performance similar. Will try default settings</t>
  </si>
  <si>
    <t>More accurate detection with default WoW settings. Would recommend this sensor tuning for most cases, reduced timer for strong crosswind landings</t>
  </si>
  <si>
    <t>Flight tracking looks good, Touchdown detection is rapid and rollout taxi was smooth.</t>
  </si>
  <si>
    <t>Performed in HIL
10ms additional latency</t>
  </si>
  <si>
    <t>TBF-TOW1</t>
  </si>
  <si>
    <t>TBF-MTOW</t>
  </si>
  <si>
    <t>TBF-EMPTY</t>
  </si>
  <si>
    <t>Successful flight - some lateral osc. In rollout taxi.</t>
  </si>
  <si>
    <t>WoW detection was swift and taxi control is improved with slight re-tune.</t>
  </si>
  <si>
    <t>Performed in HIL
20ms additional latency</t>
  </si>
  <si>
    <t>May be slight increase in longitudinal osc. With extra latency. Performance still adequate - aborted landing behaviour was optimal with acceleration before climbing - no vrate drops once commenced.</t>
  </si>
  <si>
    <t>085</t>
  </si>
  <si>
    <t>Controller mass set to match plant. Inertia unchanged</t>
  </si>
  <si>
    <t>No visible impact to performance w/ empty AC.</t>
  </si>
  <si>
    <t>086</t>
  </si>
  <si>
    <t>087</t>
  </si>
  <si>
    <t>Taxi tracking is well damped and error is corrected relatively quickly. Other flight performance nominal</t>
  </si>
  <si>
    <t>W/ 20 deg offset, a lot of lateral ringing/osc induced. Takes a while to damp out - gets up to high speeds before steady.</t>
  </si>
  <si>
    <t>Controller mass set to match plant. Inertia unchanged
Max crosstrack set to 4.0m</t>
  </si>
  <si>
    <t>Good flight performance and abort behavior w/ light AC in perturbation</t>
  </si>
  <si>
    <t>088</t>
  </si>
  <si>
    <t>089</t>
  </si>
  <si>
    <t>090</t>
  </si>
  <si>
    <t>091</t>
  </si>
  <si>
    <t>092</t>
  </si>
  <si>
    <t>095</t>
  </si>
  <si>
    <t>100</t>
  </si>
  <si>
    <t>102</t>
  </si>
  <si>
    <t>Great flight and landing performance, quick touchdown detection allowed aircraft to come to rest with a large amount of runway margin.</t>
  </si>
  <si>
    <t>Takeoff, flight performance good. Approach and final tracking were adequate, touchdown delay from settling and xwind pushed AC to edge of runway before taxi initiated.</t>
  </si>
  <si>
    <t>W/ reduced WoW timer, detection was timely once settled but with xwind disturbance it takes a while for aircraft to settle on roll axis and load gear enough for switch trigger. Still ended up with ~12m xtrack error from observation.</t>
  </si>
  <si>
    <t>Performed in SIL
WoW - 35 Pcnt Load, 0.4 s</t>
  </si>
  <si>
    <t>More rapid to settle and detection was swift. Still incurred up to 8.5m xtrack error but was improved over previous runs.</t>
  </si>
  <si>
    <t>Tracker convergence is marginal -first attempt aborted. Was able to make decision on second attempt. Again the settling time in flare is causing drift from crosswind. Up to 14m in this case. Detection was rapid and aircraft was able to recover but this is not recommended for operation.</t>
  </si>
  <si>
    <t xml:space="preserve">Flight performance unchanged. </t>
  </si>
  <si>
    <t>Performed in SIL
WoW - 40 Pcnt Load (62 lbs), 0.6 s</t>
  </si>
  <si>
    <t>Performed in SIL
WoW - 40 Pcnt Load (62 lbs), 0.4 s</t>
  </si>
  <si>
    <t>Flight performance, abort is as expected. WoW sensing is problematic in that it switches several times before settling. Not a significant safety risk but undesirable. Will try with adjusted load thresh for light fwd</t>
  </si>
  <si>
    <t>Performed in SIL
WoW - 32 Pcnt Load (50 lbs), 0.7 s</t>
  </si>
  <si>
    <t xml:space="preserve">Excellent touchdown detection performance. Default timer (0.7s) and slightly reduced load is good fit for light landing weights </t>
  </si>
  <si>
    <t>093</t>
  </si>
  <si>
    <t>Flight performance is excellent in these conditions. Touchdown was controlled and rapid. May have been acceleration threshold that triggered rollout.</t>
  </si>
  <si>
    <t>094</t>
  </si>
  <si>
    <t>Notable longitudinal oscillation while flying landing circuit, likely due to DI parameter errors. No major impact to flight performance. Smooth abort and landing well executed with optimal TD detect.</t>
  </si>
  <si>
    <t>Performed in SIL
WoW - 32 Pcnt Load (50 lbs), 0.7 s
10 Deg. Heading Offset</t>
  </si>
  <si>
    <t>096</t>
  </si>
  <si>
    <t>Performed in SIL
WoW - 32 Pcnt Load (50 lbs), 0.7 s
5 Deg. Heading Offset</t>
  </si>
  <si>
    <t>Some delay in settling during flare but landing was graceful. Max xtrack under 4.5m, taxi/rollout was smooth</t>
  </si>
  <si>
    <t>097</t>
  </si>
  <si>
    <t>Performed in SIL
WoW - 32 Pcnt Load (62 lbs), 0.7 s</t>
  </si>
  <si>
    <t>No significant impact to flight - rollout / braking requires more distance due to increased mass and speed. Still adequate runway for braking.</t>
  </si>
  <si>
    <t>098</t>
  </si>
  <si>
    <t>Performed in SIL
WoW - 32 Pcnt Load (62 lbs), 0.7 s
10 Deg. Heading Offset</t>
  </si>
  <si>
    <t>099</t>
  </si>
  <si>
    <t>Controller mass set to match plant. Inertia unchanged.
Extended Approach Length</t>
  </si>
  <si>
    <t>Briefly hit Vmax (64m/s) in climbout. Tracker convergence too slow for short approach, set to extended. Slow to settle on landing and AC was pushed to 10m xtrack.</t>
  </si>
  <si>
    <t>Faster on takeoff (slower to pitch for climb), up to 65 m/s. Better performance settling on flare, xtrack below 5m before taxi initiated.</t>
  </si>
  <si>
    <t>101</t>
  </si>
  <si>
    <t>Excellent taxi during transition. Took some time to settle on landing before TD sensing triggered. Max x-track around 6.5m</t>
  </si>
  <si>
    <t>Controller mass set to match plant. Inertia unchanged.
Landing Tracker Convergence = 2.1</t>
  </si>
  <si>
    <t>Flight performance looks good for high crosswind condition. Lowered gain for tracker convergence and AC was able to make decision for short approach path. Touchdown detection was enough to keep AC on runway with strong winds. Noticing that drift on runway is towards wind? i.e. winds from NNW and Piccolo drifts towards north side of runway.</t>
  </si>
  <si>
    <t>Re-run strong xwind case. Tracker performance consistent for approach - success on first attempt. Same drift towards wind (~7m crosstrack), looks like due to roll into wind and windward wheel touching before others.</t>
  </si>
  <si>
    <t>103</t>
  </si>
  <si>
    <t>Performed in SIL
WoW - 32 Pcnt Load (62 lbs), 0.7 s
20 Deg. Heading Offset</t>
  </si>
  <si>
    <t>Controller mass set to match plant. Inertia unchanged.
Landing Tracker Convergence = 2.1
Launch Max Crosstrack Error = 4m</t>
  </si>
  <si>
    <t>Taxi performance retained in this config - max xtrack error ~2.5m w/ 20 deg offset. Touchdown detection working well for fwd CG.</t>
  </si>
  <si>
    <t>Performed in SIL
WoW - 32 Pcnt Load (62 lbs), 0.7 s
15 Deg. Heading Offset</t>
  </si>
  <si>
    <t>104</t>
  </si>
  <si>
    <t>105</t>
  </si>
  <si>
    <t>Several switches between TD/rollout due to WoW. AFT CG changed weight distribution enough to necessitate slight sensor adjustment</t>
  </si>
  <si>
    <t>Performed in SIL
WoW - 36 Pcnt Load (70 lbs), 0.7 s</t>
  </si>
  <si>
    <t>Touchdown and braking behaviour improved with increased load thershold for WoW. Still uses more runway but has adequate margin.</t>
  </si>
  <si>
    <t>106</t>
  </si>
  <si>
    <t>107</t>
  </si>
  <si>
    <t>108</t>
  </si>
  <si>
    <t>109</t>
  </si>
  <si>
    <t>110</t>
  </si>
  <si>
    <t>111</t>
  </si>
  <si>
    <t>112</t>
  </si>
  <si>
    <t>Landing Tracker Convergence = 2.1</t>
  </si>
  <si>
    <t>Performed in SIL
WoW - 34 Pcnt Load (62 lbs), 0.7 s
10ms additional latency</t>
  </si>
  <si>
    <t>Very unleveled touchdown and drift off runway. Will re-run</t>
  </si>
  <si>
    <t>Better performance on 2nd run. Lateral drift still up to 9m</t>
  </si>
  <si>
    <t>Some delay settling into gear and detecting touchdown, AC drifted far off runway before taxiing. Looks like drift is actually due to crab angle and lack of de-crab maneuver.</t>
  </si>
  <si>
    <t>113</t>
  </si>
  <si>
    <t>114</t>
  </si>
  <si>
    <t>115</t>
  </si>
  <si>
    <t>Takeoff, flight performance, touchdown all look comparable to baseline with increased latency + aft CG</t>
  </si>
  <si>
    <t>Landing Tracker Convergence = 2.1
Max cross control slip = 3 deg.</t>
  </si>
  <si>
    <t>Increased long oscillation w/ perturbation + latency, but performacne still adequate</t>
  </si>
  <si>
    <t>Good performance in crosswind - testing side slip on landing and this significantly improves x-wind landing capability. Using slip reduces crab angle and allows straighter tracking when wheels contact ground.</t>
  </si>
  <si>
    <t>Good flight but 3 deg side slip is inadequate to correct crab angle for such a strong crosswind. Will try with additional slip allowance.</t>
  </si>
  <si>
    <t>Landing Tracker Convergence = 2.1
Max cross control slip = 5 deg.</t>
  </si>
  <si>
    <t>Better lateral tracking on touchdown but error remains too large for safe operation.</t>
  </si>
  <si>
    <t>Performed in SIL
WoW - 34 Pcnt Load (62 lbs), 0.6 s
10ms additional latency</t>
  </si>
  <si>
    <t>Landing Tracker Convergence = 2.1
Max cross control slip = 2.5 deg.</t>
  </si>
  <si>
    <t>Performed in SIL
WoW - 30 Pcnt Load (55 lbs), 0.6 s
10ms additional latency</t>
  </si>
  <si>
    <t>Performed in SIL
WoW - 30 Pcnt Load (55 lbs), 0.6 s</t>
  </si>
  <si>
    <t>G40</t>
  </si>
  <si>
    <t>136</t>
  </si>
  <si>
    <t>137</t>
  </si>
  <si>
    <t>Test w/ + 50% inertia error. Verify flight handling</t>
  </si>
  <si>
    <t>Test w/ - 50% inertia error. Verify flight handling</t>
  </si>
  <si>
    <t>Taxi controller more oscillatory with larger inertia - flare and touchdown looked harder than normal. TD detection delayed as well, but landing and braking successful.</t>
  </si>
  <si>
    <t xml:space="preserve">Severe short period oscillation in longitudinal inner-loop. Lateral performance appears ok, still able to maintain lateral and alt tracking. Landing was successful but may risk damaging nose gear. </t>
  </si>
  <si>
    <t>Performed in HIL
20ms additional latency</t>
  </si>
  <si>
    <t>Increased long osc. But all flight tracking as expected. Adjusted WoW settings perform better for this config</t>
  </si>
  <si>
    <t>116</t>
  </si>
  <si>
    <t>117</t>
  </si>
  <si>
    <t>Performed in HIL
WoW - 30 pcnt load (55 lbs), 0.8s
20ms additional latency</t>
  </si>
  <si>
    <t>Performed in HIL
WoW - 30 pcnt load (55 lbs), 0.6s
20ms additional latency</t>
  </si>
  <si>
    <t>Performed in HIL
WoW - 30 pcnt load (55 lbs), 0.8s
20ms additional latency
+6 ft terrain offset</t>
  </si>
  <si>
    <t>~2.5gs on touchdown and small bounce. Otherwise nominal</t>
  </si>
  <si>
    <t>Performed in HIL
WoW - 30 pcnt load (55 lbs), 0.8s
20ms additional latency
-6ft terrain offset</t>
  </si>
  <si>
    <t>No issues with airspeed thru flare - ~2g touchdown</t>
  </si>
  <si>
    <t>Test w/ - 25% inertia error. Verify flight handling</t>
  </si>
  <si>
    <t>Test w/ - 35% inertia error. Verify flight handling</t>
  </si>
  <si>
    <t>Test w/ - 42.5% inertia error. Verify flight handling</t>
  </si>
  <si>
    <t xml:space="preserve">0062-BA- BWB 16P5 GEN4 Flight Summary Logs </t>
  </si>
  <si>
    <t>Ground Taxi Trials. See taxi plan for complete breakdown</t>
  </si>
  <si>
    <t>Engines Observation</t>
  </si>
  <si>
    <t>Checkout Flight FS6: Region 1</t>
  </si>
  <si>
    <t>Vmin</t>
  </si>
  <si>
    <t>Vmax</t>
  </si>
  <si>
    <t>Max Climbout Climb Rate [m/s]</t>
  </si>
  <si>
    <r>
      <t xml:space="preserve">Mass Empty </t>
    </r>
    <r>
      <rPr>
        <sz val="8"/>
        <color theme="0"/>
        <rFont val="Century Gothic"/>
        <family val="2"/>
        <scheme val="minor"/>
      </rPr>
      <t>[kg]</t>
    </r>
  </si>
  <si>
    <t>Payload [kg]</t>
  </si>
  <si>
    <t>M2+</t>
  </si>
  <si>
    <t>INOP Systems</t>
  </si>
  <si>
    <t>[Empty - TOW]</t>
  </si>
  <si>
    <t>Mass TOW [kg]</t>
  </si>
  <si>
    <t>TOW</t>
  </si>
  <si>
    <r>
      <t xml:space="preserve">Fuel Load </t>
    </r>
    <r>
      <rPr>
        <sz val="8"/>
        <color theme="0"/>
        <rFont val="Century Gothic"/>
        <family val="2"/>
        <scheme val="minor"/>
      </rPr>
      <t>[kg]</t>
    </r>
  </si>
  <si>
    <t>FTV4-A-0</t>
  </si>
  <si>
    <t>This configuration added to log empty inertias for reference</t>
  </si>
  <si>
    <t>Inactive</t>
  </si>
  <si>
    <t>Active (RDF-ON)</t>
  </si>
  <si>
    <t>Cruise L</t>
  </si>
  <si>
    <t>Cruise H</t>
  </si>
  <si>
    <t>T/O</t>
  </si>
  <si>
    <t>Landing F/A</t>
  </si>
  <si>
    <t>915m [3000ft]</t>
  </si>
  <si>
    <t>610m [2000ft]</t>
  </si>
  <si>
    <t>460m [1500ft]</t>
  </si>
  <si>
    <t>121m [400ft]</t>
  </si>
  <si>
    <t>70m [230ft]</t>
  </si>
  <si>
    <t>SDWW</t>
  </si>
  <si>
    <t>Updating FT Test Matrix for FTC 1 2021 with 0062-4A</t>
  </si>
  <si>
    <t>10mps</t>
  </si>
  <si>
    <t>20mps</t>
  </si>
  <si>
    <t>30mps</t>
  </si>
  <si>
    <t>40mps</t>
  </si>
  <si>
    <t>50mps</t>
  </si>
  <si>
    <t>60mps</t>
  </si>
  <si>
    <t>70mps</t>
  </si>
  <si>
    <t>region 1</t>
  </si>
  <si>
    <t>Taxi heading offset at -5 Degrees</t>
  </si>
  <si>
    <t>Taxi heading offset at 5 Degrees</t>
  </si>
  <si>
    <t>Taxi heading offset at -7 Degrees</t>
  </si>
  <si>
    <t>Taxo heading offset at 7 Degrees</t>
  </si>
  <si>
    <t>Taxi heading offset at 10 Degrees</t>
  </si>
  <si>
    <t>Taxi Heading offset at -10 Degrees</t>
  </si>
  <si>
    <t>Taxi heading offset at 20 Degrees</t>
  </si>
  <si>
    <t>Taxi heading offset at -20 Degrees</t>
  </si>
  <si>
    <t>Taxi Low Speed S-Turns</t>
  </si>
  <si>
    <t>Condition start on ground in pre-launch state. Vehicle heading aligned with launch track. Manual pilot command s-turns while keeping ground speedbelow 6 m/s.</t>
  </si>
  <si>
    <t>Taxi Low Speed Open Loop Tracking</t>
  </si>
  <si>
    <t>Condition start on ground in pre-launch state. Vehicle heading aligned with launch track. Manual pilot verify tracking while keeping ground speed below 10 m/s.</t>
  </si>
  <si>
    <t>Taxi nominal tracking</t>
  </si>
  <si>
    <t>10  [19.5]</t>
  </si>
  <si>
    <t>1. GEN4 FTC2021</t>
  </si>
  <si>
    <t>20  [38]</t>
  </si>
  <si>
    <t>30  [58]</t>
  </si>
  <si>
    <t>40  [78]</t>
  </si>
  <si>
    <t>Foremost Transit between Region 1 and Region 2</t>
  </si>
  <si>
    <t>Altitude step racetrack in Airspeed Priority</t>
  </si>
  <si>
    <t>Altitude step racetrack in Altitude Priority</t>
  </si>
  <si>
    <t>60 [117]</t>
  </si>
  <si>
    <t>52 [100]</t>
  </si>
  <si>
    <t>41 [80]</t>
  </si>
  <si>
    <t>45 [88]</t>
  </si>
  <si>
    <t>65 [126]</t>
  </si>
  <si>
    <t>71 [138]</t>
  </si>
  <si>
    <t>region 2</t>
  </si>
  <si>
    <t>Hold at Region 1 LC0</t>
  </si>
  <si>
    <t>Hold at Region 2 LC1</t>
  </si>
  <si>
    <t xml:space="preserve">Circuit Hold Pattern </t>
  </si>
  <si>
    <t>Racetrack pattern 1</t>
  </si>
  <si>
    <t>Racetrack pattern 2</t>
  </si>
  <si>
    <t>Racetrack pattern 3</t>
  </si>
  <si>
    <t>region 1 &amp;2</t>
  </si>
  <si>
    <t>Checkout Flight FS6: Region 2</t>
  </si>
  <si>
    <t>FPV Telemetry Observations</t>
  </si>
  <si>
    <t>39 [76]</t>
  </si>
  <si>
    <t>Power idle glide 1.4 stall</t>
  </si>
  <si>
    <t>Power idle glide 1.6 stall</t>
  </si>
  <si>
    <t>Power idle glide 1.2 stall</t>
  </si>
  <si>
    <t>Max Flight time [min] -&gt; Full Tanks</t>
  </si>
  <si>
    <t>Max Flight time [min] -&gt; 2/3 Tanks</t>
  </si>
  <si>
    <t>□</t>
  </si>
  <si>
    <t>Fuel [kg]</t>
  </si>
  <si>
    <t>Battery Capacity</t>
  </si>
  <si>
    <t>12V - 88AHr</t>
  </si>
  <si>
    <t>TOW [kg]</t>
  </si>
  <si>
    <t xml:space="preserve">Battery </t>
  </si>
  <si>
    <t>Surf Matrix</t>
  </si>
  <si>
    <t>Observe and record the engine "RPM", "EGT", "Operating Mode"</t>
  </si>
  <si>
    <t>Observe and record the FPV "Signal Strength". Monitor for video breakup.</t>
  </si>
  <si>
    <t xml:space="preserve">Auto Termination </t>
  </si>
  <si>
    <t>0m [0ft]</t>
  </si>
  <si>
    <t>152m [500ft]&gt;</t>
  </si>
  <si>
    <t>183m [600ft]&gt;</t>
  </si>
  <si>
    <t>200m [650ft]&gt;</t>
  </si>
  <si>
    <t>230m [750ft]&gt;</t>
  </si>
  <si>
    <t>305m [1000ft]&gt;</t>
  </si>
  <si>
    <t>460m [1500ft]&gt;</t>
  </si>
  <si>
    <t>32 [ ]</t>
  </si>
  <si>
    <t>Flight Region</t>
  </si>
  <si>
    <t>Ground Taxi Trials. See taxi Operating Manual Checklist for all checks.</t>
  </si>
  <si>
    <t>Updated Flight Card Generator for use with 0062. Updated flight manoeuver risks.</t>
  </si>
  <si>
    <t xml:space="preserve">The A/C is wheel launched. Risks include, runway excursion while accelerating. </t>
  </si>
  <si>
    <t>Closed loop in stick mode "full authority" intentional perturbation. Load factor and pitch/roll limits and rate limits are active. TEC is inactive and thus no airspeed protection present. Stall and overspeed possible. In event pilot console looses connection to A/C automatically returns to stick mode "none" following previous flight plan.</t>
  </si>
  <si>
    <t xml:space="preserve">TEC airspeed setpoint overriden to a operator setpoint and not to follow flight plan. If Communication link lost aircraft will not be able to follow landing pattern airpseed setpoints. </t>
  </si>
  <si>
    <t>Keep airspeed setpoint in "AUTO" or at 42 m/s [82kts]  or higher if climbing when TEC set to Altitude Priority. If airspeed set to Vmin and a climb commanded aircraft gets close to Vstall and will begin to pitch until altitude setpoint achieved.</t>
  </si>
  <si>
    <t>The aircraft is required to cross the highway 61 which has a greater ground risk than the airport and CYR 234. VO required to observe traffic is clear while transiting between region 1 and region 2.</t>
  </si>
  <si>
    <t>Only for Simulation Failure and Reversion Testing. Not for flight testing.</t>
  </si>
  <si>
    <t>Condition start on ground in pre-launch state. Vehicle heading offset 5 degrees from launch track</t>
  </si>
  <si>
    <t>Condition start on ground in pre-launch state. Vehicle heading offset -5 degrees from launch track</t>
  </si>
  <si>
    <t>Condition start on ground in pre-launch state. Vehicle heading offset 7 degrees from launch track</t>
  </si>
  <si>
    <t>Condition start on ground in pre-launch state. Vehicle heading offset -7 degrees from launch track</t>
  </si>
  <si>
    <t>Condition start on ground in pre-launch state. Vehicle heading offset 10 degrees from launch track</t>
  </si>
  <si>
    <t>Condition start on ground in pre-launch state. Vehicle heading offset -10 degrees from launch track</t>
  </si>
  <si>
    <t>Condition start on ground in pre-launch state. Vehicle heading offset 20 degrees from launch track</t>
  </si>
  <si>
    <t>Condition start on ground in pre-launch state. Vehicle heading offset -20 degrees from launch track</t>
  </si>
  <si>
    <t>Ensure vehicle tracking at intermediate speeds to reduce risk. Completion without triggering an abort is required</t>
  </si>
  <si>
    <t>Ensure vehicle tracking at intermediate speeds to reduce risk. An abort is expected</t>
  </si>
  <si>
    <t>To be completed at speeds below 10 m/s [19.5kts]</t>
  </si>
  <si>
    <t>Ensure vehicle tracking at intermediate speeds to reduce risk. Completion without triggering an abort is required. Severity increases at each speed: 10m/s LOW, 20 m/s MEDIUM, 30m/s HIGH. Low risk required successful completion prior to advancing to higher risk test.</t>
  </si>
  <si>
    <t>1-3</t>
  </si>
  <si>
    <t xml:space="preserve">Wheeled landing. Loss of control. Pilot/observer may intervene during rollout in case AP induces dangerous obscillations. If early touchdown detection derotation will cause significant damage. </t>
  </si>
  <si>
    <t>TAS [kts]</t>
  </si>
  <si>
    <t>Altitude [ft]</t>
  </si>
  <si>
    <t>Slow flight at low altitude. Higher risk of stalling and ground incursion. Pilot/observer may intervene in case of complete loss of control. Verify speed, altitude, and alpha are managed safely during manoeuver.</t>
  </si>
  <si>
    <t>Perform transition from Region 2 to Region 1. Change LC from 1 to 0.</t>
  </si>
  <si>
    <t>Perform transition from Region 1 to Region 2. Change LC from 0 to 1.</t>
  </si>
  <si>
    <t>Perform holding orbit at LC1 in region 2</t>
  </si>
  <si>
    <t>Perform holding orbit at LC0 in region 1</t>
  </si>
  <si>
    <t>Checkout Flight FS6: Region 1, 2/3 Fuel Capacity,  Altitude Priority TEC Functionality checks and Auto Landing</t>
  </si>
  <si>
    <t>Checkout Flight FS6: Region 1, 2/3 Fuel Capacity, Airspeed Priority TEC Functionality checks and Auto Landing</t>
  </si>
  <si>
    <t>Checkout Flight FS6: Region 1, 2/3 Fuel Capacity, Aborted Landing Functionality Checks</t>
  </si>
  <si>
    <t>Checkout Flight FS6: Region 1, Full Fuel Capacity, Altitude&amp;Airspeed Priority TEC Functionality checks and Auto Landing</t>
  </si>
  <si>
    <t>Checkout Flight FS6: Region 1 to 2 flight with racetrack pattern 3. COM link verification checks. Operational transition over HWY 61 between Region 1 and 2.</t>
  </si>
  <si>
    <t>Checkout Flight FS6: Region 1 to 2 flight with racetrack pattern 1. COM link verification checks. Operational transition over HWY 61 between Region 1 and 2.</t>
  </si>
  <si>
    <t>Checkout Flight FS6: Region 1 to 2 flight. Fly SCADS box for additional air data system calibration. Fly level at airspeeds  between 41m/s [80kts] and 60m/s [117kts].</t>
  </si>
  <si>
    <t>Simultaneous Calibration of Air Data System. Fly level at airspeeds  between 41m/s [80kts] and 60m/s [117kts].</t>
  </si>
  <si>
    <t>Comand A/C on PCC in 35m altitude steps with TEC in altitude priority.</t>
  </si>
  <si>
    <t>Keep airspeed setpoint in "AUTO" or at 42 m/s [82kts]  or higher if climbing when TEC set to Altitude Priority.This manoeuver overides altitude setpoint, if C2 lost operator unable to set back to auto. Operator must be caustions of operational flying floor.</t>
  </si>
  <si>
    <t>Comand A/C on PCC to -2m/s descent then step to -0.6m/s descent. Verify flare control performance.</t>
  </si>
  <si>
    <t>Comand A/C on PCC to 8m/s ascent  then step back to -8m/s descent with TEC in altitude priority. Verify acent and descent performance.</t>
  </si>
  <si>
    <t>Comand A/C on PCC in 35m altitude steps with TEC in airspeed priority.</t>
  </si>
  <si>
    <t>Vrate step in racetrack in Altitude Priority</t>
  </si>
  <si>
    <t>Vrate Flare step in racetrack in Altitude Priority Flare</t>
  </si>
  <si>
    <t>Landing - +0.5deg glide slope</t>
  </si>
  <si>
    <t>Landing - -0.5deg glide slope</t>
  </si>
  <si>
    <t>Landing + 5kts approach</t>
  </si>
  <si>
    <t>Landing - 5kts approach</t>
  </si>
  <si>
    <t>05</t>
  </si>
  <si>
    <t>X-Wind Right</t>
  </si>
  <si>
    <t>Heading (WRT Runway)</t>
  </si>
  <si>
    <t>Update environmental conditions to match set used in desktop verification</t>
  </si>
  <si>
    <t>Gust Type</t>
  </si>
  <si>
    <t>G Mag [kts]</t>
  </si>
  <si>
    <t>G Phase</t>
  </si>
  <si>
    <t>Added Gust Events to environmental conditions for verification tests</t>
  </si>
  <si>
    <t>G Heading (WRT Runway)</t>
  </si>
  <si>
    <t>Short Final</t>
  </si>
  <si>
    <t>Half Cos</t>
  </si>
  <si>
    <t>X-Wind Right 1/2 Cos Gust Approach</t>
  </si>
  <si>
    <t>Full Cos</t>
  </si>
  <si>
    <t>X-Wind Right Cos Gust Approach</t>
  </si>
  <si>
    <t>Wind Right 1/2 Cos Gust Approach</t>
  </si>
  <si>
    <t>Wind Right Cos Gust Approach</t>
  </si>
  <si>
    <t>43</t>
  </si>
  <si>
    <t>44</t>
  </si>
  <si>
    <t>45</t>
  </si>
  <si>
    <t>46</t>
  </si>
  <si>
    <t>47</t>
  </si>
  <si>
    <t>48</t>
  </si>
  <si>
    <t>49</t>
  </si>
  <si>
    <t>50</t>
  </si>
  <si>
    <t>51</t>
  </si>
  <si>
    <t>52</t>
  </si>
  <si>
    <t>53</t>
  </si>
  <si>
    <t>54</t>
  </si>
  <si>
    <t>55</t>
  </si>
  <si>
    <t>56</t>
  </si>
  <si>
    <t>57</t>
  </si>
  <si>
    <t>58</t>
  </si>
  <si>
    <t>59</t>
  </si>
  <si>
    <t>60</t>
  </si>
  <si>
    <t>61</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</si>
  <si>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</si>
  <si>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</si>
  <si>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</si>
  <si>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</si>
  <si>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</si>
  <si>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</si>
  <si>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</si>
  <si>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</si>
  <si>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</si>
  <si>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</si>
  <si>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</si>
  <si>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</si>
  <si>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</si>
  <si>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</si>
  <si>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</si>
  <si>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</si>
  <si>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</si>
  <si>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</si>
  <si>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</si>
  <si>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</si>
  <si>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</si>
  <si>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</si>
  <si>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</si>
  <si>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</si>
  <si>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</si>
  <si>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</si>
  <si>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</si>
  <si>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</si>
  <si>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</si>
  <si>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</si>
  <si>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</si>
  <si>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</si>
  <si>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</si>
  <si>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</si>
  <si>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</si>
  <si>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</si>
  <si>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</si>
  <si>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Wind Headwind 1/2 Cos Gust Approach</t>
  </si>
  <si>
    <t>Wind Headwind Cos Gust Approach</t>
  </si>
  <si>
    <t>Tailwind 1/2 Cos Gust Approach</t>
  </si>
  <si>
    <t>Tailwind Cos Gust Approach</t>
  </si>
  <si>
    <t>Tentative Tailless config. Inertias are usable but subject to change.</t>
  </si>
  <si>
    <t xml:space="preserve">GH </t>
  </si>
  <si>
    <t xml:space="preserve">2022 Taxi Test Points Updated </t>
  </si>
  <si>
    <t>5.02</t>
  </si>
  <si>
    <t>5.03</t>
  </si>
  <si>
    <t>High Speed Ground Taxi Trials. See taxi Operating Manual Checklist for all checks.</t>
  </si>
  <si>
    <t>Low/Med Speed Ground Taxi Trials. See taxi Operating Manual Checklist for all checks.</t>
  </si>
  <si>
    <t>High Speed Taxi Trials. See taxi Operating Manual Checklist for all checks.</t>
  </si>
  <si>
    <t>(TP-2100) Taxi Straight Track, 10m/s Abort</t>
  </si>
  <si>
    <t>(TP-2101) Taxi 4m Initial Lateral Offset, 10m/s Abort</t>
  </si>
  <si>
    <t>(TP-2102) Taxi 8m Initial Lateral Offset, 10m/s Abort</t>
  </si>
  <si>
    <t>(TP-2103) Taxi Transition 4m Lateral Step @ 4m/s, 10m/s Abort</t>
  </si>
  <si>
    <t>(TP-2104) Taxi Transition 8m Lateral Step @ 4m/s, 10m/s Abort</t>
  </si>
  <si>
    <t>(TP-2105) Taxi Straight Track, 20m/s Abort</t>
  </si>
  <si>
    <t>(TP-2106) Taxi 4m Initial Lateral Offset, 20m/s Abort</t>
  </si>
  <si>
    <t>(TP-2107) Taxi 8m Initial Lateral Offset, 20m/s Abort</t>
  </si>
  <si>
    <t>(TP-2108) Taxi Transition 4m Lateral Step @ 6m/s, 20m/s Abort</t>
  </si>
  <si>
    <t>(TP-2109) Taxi Transition 8m Lateral Step @ 6m/s, 20m/s Abort</t>
  </si>
  <si>
    <t>(TP-2110) Taxi 20m/s abort, Rollout 4m Lateral Step @ 18m/s</t>
  </si>
  <si>
    <t>(TP-2111) Taxi 20m/s abort, Rollout 8m Lateral Step @ 18m/s</t>
  </si>
  <si>
    <r>
      <t xml:space="preserve">Condition start on ground in pre-launch state. Vehicle heading aligned with launch track. Taxi along straight track up to 10 m/s, abort and complete Rollout.
</t>
    </r>
    <r>
      <rPr>
        <b/>
        <sz val="11"/>
        <color theme="1"/>
        <rFont val="Century Gothic"/>
        <family val="2"/>
        <scheme val="minor"/>
      </rPr>
      <t>Companion - 'Auto Abort' set at 10m/s. 'Sequence Waypoints' disabled.</t>
    </r>
  </si>
  <si>
    <r>
      <t xml:space="preserve">Condition start on ground in pre-launch state. Vehicle heading aligned with launch track. Taxi along straight track up to 20 m/s, abort and complete Rollout.
</t>
    </r>
    <r>
      <rPr>
        <b/>
        <sz val="11"/>
        <color theme="1"/>
        <rFont val="Century Gothic"/>
        <family val="2"/>
        <scheme val="minor"/>
      </rPr>
      <t>Companion - 'Auto Abort' set at 20m/s. 'Sequence Waypoints' disabled.</t>
    </r>
  </si>
  <si>
    <r>
      <t xml:space="preserve">Condition start on ground in pre-launch state. Vehicle heading aligned with launch track. Taxi along straight track up to 30 m/s, abort and complete Rollout.
</t>
    </r>
    <r>
      <rPr>
        <b/>
        <sz val="11"/>
        <color theme="1"/>
        <rFont val="Century Gothic"/>
        <family val="2"/>
        <scheme val="minor"/>
      </rPr>
      <t>Companion - 'Auto Abort' set at 30m/s. 'Sequence Waypoints' disabled.</t>
    </r>
  </si>
  <si>
    <t>(TP-2115) Taxi Straight Track, 30m/s Abort</t>
  </si>
  <si>
    <t>(TP-2116) Taxi 4m Initial Lateral Offset, 30m/s Abort</t>
  </si>
  <si>
    <t>(TP-2117) Taxi 8m Initial Lateral Offset, 30m/s Abort</t>
  </si>
  <si>
    <t>(TP-2118) Taxi Transition 4m Lateral Step @ 6m/s, 30m/s Abort</t>
  </si>
  <si>
    <t>(TP-2119) Taxi Transition 8m Lateral Step @ 6m/s, 30m/s Abort</t>
  </si>
  <si>
    <t>(TP-2112) Taxi Straight Track, 25m/s Abort</t>
  </si>
  <si>
    <t>(TP-2113) Taxi 4m Initial Lateral Offset, 25m/s Abort</t>
  </si>
  <si>
    <t>(TP-2114) Taxi Transition 4m Lateral Step @ 6m/s, 25m/s Abort</t>
  </si>
  <si>
    <r>
      <t xml:space="preserve">Condition start on ground in pre-launch state. Vehicle heading aligned with launch track. Taxi along straight track up to 20 m/s, abort and complete Rollout.
</t>
    </r>
    <r>
      <rPr>
        <b/>
        <sz val="11"/>
        <color theme="1"/>
        <rFont val="Century Gothic"/>
        <family val="2"/>
        <scheme val="minor"/>
      </rPr>
      <t>Companion - 'Auto Abort' set at 25m/s. 'Sequence Waypoints' disabled.</t>
    </r>
  </si>
  <si>
    <t>25  [48]</t>
  </si>
  <si>
    <t xml:space="preserve">Condition start on ground in pre-launch state. Vehicle heading aligned with launch track. Taxi lateral tracking position offset 4m from start. Abort at 10m/s and complete Rollout.
Companion - 'Auto Abort' set at 10m/s.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</si>
  <si>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10m/s and complete Rollout.
Companion - 'Auto Abort' set at 10m/s.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</si>
  <si>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4m/s in Transition. Abort at 10m/s and complete Rollout.
Companion - 'Auto Abort' set at 10m/s. 'Sequence Waypoints' enabled. 'Switch Waypoints on Speed' enabled. 'Switch Speed 1' set at 4m/s. 'Rollout Test' disabled. </t>
  </si>
  <si>
    <t xml:space="preserve">Condition start on ground in pre-launch state. Vehicle heading aligned with launch track. Taxi initially tracking straight, 8m track offset commanded at speed of 4m/s in Transition. Abort at 10m/s and complete Rollout.
Companion - 'Auto Abort' set at 10m/s. 'Sequence Waypoints' enabled. 'Switch Waypoints on Speed' enabled. 'Switch Speed 1' set at 4m/s. 'Rollout Test' disabled. </t>
  </si>
  <si>
    <t xml:space="preserve">Condition start on ground in pre-launch state. Vehicle heading aligned with launch track. Taxi lateral tracking position offset 4m from start. Abort at 20m/s and complete Rollout.
Companion - 'Auto Abort' set at 20m/s.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</si>
  <si>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20m/s and complete Rollout.
Companion - 'Auto Abort' set at 20m/s.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</si>
  <si>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20m/s and complete Rollout.
Companion - 'Auto Abort' set at 20m/s. 'Sequence Waypoints' enabled. 'Switch Waypoints on Speed' enabled. 'Switch Speed 1' set at 6m/s. 'Rollout Test' disabled. </t>
  </si>
  <si>
    <t xml:space="preserve">Condition start on ground in pre-launch state. Vehicle heading aligned with launch track. Taxi initially tracking straight, 8m track offset commanded at speed of 6m/s in Transition. Abort at 20m/s and complete Rollout.
Companion - 'Auto Abort' set at 20m/s. 'Sequence Waypoints' enabled. 'Switch Waypoints on Speed' enabled. 'Switch Speed 1' set at 6m/s. 'Rollout Test' disabled. </t>
  </si>
  <si>
    <t xml:space="preserve">Condition start on ground in pre-launch state. Vehicle heading aligned with launch track. Taxi along straight track up to 20 m/s and abort. 4m track offset commanded at 18m/s in Rollout.
Companion - 'Auto Abort' set at 20m/s. 'Sequence Waypoints' enabled. 'Switch Waypoints on Speed' enabled. 'Switch Speed 1' set at 18m/s. 'Rollout Test' enabled. </t>
  </si>
  <si>
    <t xml:space="preserve">Condition start on ground in pre-launch state. Vehicle heading aligned with launch track. Taxi along straight track up to 20 m/s and abort. 8m track offset commanded at 18m/s in Rollout.
Companion - 'Auto Abort' set at 20m/s. 'Sequence Waypoints' enabled. 'Switch Waypoints on Speed' enabled. 'Switch Speed 1' set at 18m/s. 'Rollout Test' enabled. </t>
  </si>
  <si>
    <t xml:space="preserve">Condition start on ground in pre-launch state. Vehicle heading aligned with launch track. Taxi lateral tracking position offset 8m from start. Abort at 20m/s and complete Rollout.
Companion - 'Auto Abort' set at 25m/s.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</si>
  <si>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20m/s and complete Rollout.
Companion - 'Auto Abort' set at 25m/s. 'Sequence Waypoints' enabled. 'Switch Waypoints on Speed' enabled. 'Switch Speed 1' set at 6m/s. 'Rollout Test' disabled. </t>
  </si>
  <si>
    <t xml:space="preserve">Condition start on ground in pre-launch state. Vehicle heading aligned with launch track. Taxi lateral tracking position offset 4m from start. Abort at 30m/s and complete Rollout.
Companion - 'Auto Abort' set at 30m/s.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</si>
  <si>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30m/s and complete Rollout.
Companion - 'Auto Abort' set at 30m/s.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</si>
  <si>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30m/s and complete Rollout.
Companion - 'Auto Abort' set at 30m/s. 'Sequence Waypoints' enabled. 'Switch Waypoints on Speed' enabled. 'Switch Speed 1' set at 6m/s. 'Rollout Test' disabled. </t>
  </si>
  <si>
    <t xml:space="preserve">Condition start on ground in pre-launch state. Vehicle heading aligned with launch track. Taxi initially tracking straight, 8m track offset commanded at speed of 6m/s in Transition. Abort at 30m/s and complete Rollout.
Companion - 'Auto Abort' set at 30m/s. 'Sequence Waypoints' enabled. 'Switch Waypoints on Speed' enabled. 'Switch Speed 1' set at 6m/s. 'Rollout Test' disabled. </t>
  </si>
  <si>
    <t xml:space="preserve">Condition start on ground in pre-launch state. Vehicle heading aligned with launch track. Taxi along straight track up to 30 m/s and abort. 4m track offset commanded at 28m/s in Rollout.
Companion - 'Auto Abort' set at 30m/s. 'Sequence Waypoints' enabled. 'Switch Waypoints on Speed' enabled. 'Switch Speed 1' set at 28m/s. 'Rollout Test' enabled. </t>
  </si>
  <si>
    <t xml:space="preserve">Condition start on ground in pre-launch state. Vehicle heading aligned with launch track. Taxi along straight track up to 30 m/s and abort. 8m track offset commanded at 28m/s in Rollout.
Companion - 'Auto Abort' set at 30m/s. 'Sequence Waypoints' enabled. 'Switch Waypoints on Speed' enabled. 'Switch Speed 1' set at 28m/s. 'Rollout Test' enabled. </t>
  </si>
  <si>
    <t>(TP-2120) Taxi 30m/s abort, Rollout 4m Lateral Step @ 28m/s</t>
  </si>
  <si>
    <t>(TP-2121) Taxi 30m/s abort, Rollout 8m Lateral Step @ 28m/s</t>
  </si>
  <si>
    <t>Added  additional Simulation Utail configuration for TOW2 (170kg) first flight inertias</t>
  </si>
  <si>
    <t>TBF-LDG</t>
  </si>
  <si>
    <t>Added expected landing TMI configuration as a simulated vehicle test point (168kg)</t>
  </si>
  <si>
    <t>Updated TBF Sim Configs w/ Ben's corrected inertias. Other configs shall be scaled in simulator as needed.</t>
  </si>
  <si>
    <t>Re-Measured - 0 kg fuel. Trim not adjusted from measured.</t>
  </si>
  <si>
    <t>Re-Measured - 59% Fuel Fwd Tanks (~16kg usable). Trim not adjusted from measured.</t>
  </si>
  <si>
    <t>TBF Sim Configs now using latest experimental data. BG TMI Calculator Rev10.</t>
  </si>
  <si>
    <t>Re-Measured - Expected landing configuration w/ ~15% reserve fuel (23% Fwd Tanks, 7kg total, ~ 5kg usable).</t>
  </si>
  <si>
    <t>TBF2 Sim Configs using re-trimmed FTV4A config. 1Kg ballast added to push CG fwd.</t>
  </si>
  <si>
    <t>46 [88]</t>
  </si>
  <si>
    <t>System Identification Flight. Open Loop Doublet Manoeuvers using Piccolo DevInterface.</t>
  </si>
  <si>
    <t>Perform square racetrack pattern at required altitude in Auto.</t>
  </si>
  <si>
    <t>Observe and record the "Satellites" and "PDOP" minimum values in PCC interface</t>
  </si>
  <si>
    <t>5.00</t>
  </si>
  <si>
    <t>5.01</t>
  </si>
  <si>
    <t>Fixed Flight Card Generator Flight Selection in GEN4 FTC2021</t>
  </si>
  <si>
    <t>Pilot console commands roll Chirp in FBW mode, small test amplitude.</t>
  </si>
  <si>
    <t>Pilot console commands roll Chirp in FBW mode, expanded amplitude.</t>
  </si>
  <si>
    <t>Pilot console commands pitch Chirp in FBW mode, expanded amplitude.</t>
  </si>
  <si>
    <t>Pilot console commands pitch Chirp in FBW mode, small test amplitude.</t>
  </si>
  <si>
    <t>Pilot console commands yaw Chirp in FBW mode, small test amplitude.</t>
  </si>
  <si>
    <t>Pilot console commands yaw Chirp in FBW mode, expanded amplitude.</t>
  </si>
  <si>
    <t>CL Elevator Doublet type 1</t>
  </si>
  <si>
    <t>CL Elevator Doublet type 2</t>
  </si>
  <si>
    <t>CL Aileron Doublet type 1</t>
  </si>
  <si>
    <t>CL Aileron Doublet type 2</t>
  </si>
  <si>
    <t>CL Rudder Doublet type 1</t>
  </si>
  <si>
    <t>CL Rudder Doublet type 2</t>
  </si>
  <si>
    <t>Pilot console commands pitch doublet in FBW mode, small test amplitude.</t>
  </si>
  <si>
    <t>Pilot console commands pitch doublet in FBW mode, expanded amplitude.</t>
  </si>
  <si>
    <t>Pilot console commands pitch roll in FBW mode, small test amplitude.</t>
  </si>
  <si>
    <t>Pilot console commands pitch roll in FBW mode, expanded amplitude.</t>
  </si>
  <si>
    <t>Pilot console commands yaw roll in FBW mode, small test amplitude.</t>
  </si>
  <si>
    <t>Pilot console commands yaw roll in FBW mode, expanded amplitude.</t>
  </si>
  <si>
    <t>47 [88]</t>
  </si>
  <si>
    <t>48 [88]</t>
  </si>
  <si>
    <t>region 3</t>
  </si>
  <si>
    <t>49 [88]</t>
  </si>
  <si>
    <t>region 4</t>
  </si>
  <si>
    <t>50 [88]</t>
  </si>
  <si>
    <t>region 5</t>
  </si>
  <si>
    <t>51 [88]</t>
  </si>
  <si>
    <t>region 6</t>
  </si>
  <si>
    <t>52 [88]</t>
  </si>
  <si>
    <t>region 7</t>
  </si>
  <si>
    <t>Added small doublet type 1 and small chirp type 1 flights to try pilot console manoeuvers. Type 2 manoeuvers are the intended expanded magnitude type manoeuvers.</t>
  </si>
  <si>
    <t>Performance Evaluation Flight. Closed  Loop Doublet type 1  "small" Manoeuvers via Piccolo Full Authority Flight Mode</t>
  </si>
  <si>
    <t>Performance Evaluation Flight. Closed  Loop Doublet type 2 "expanded" Manoeuvers via Piccolo Full Authority Flight Mode</t>
  </si>
  <si>
    <t>Performance Evaluation Flight. Closed  Loop Chirp type 1 "small"  Manoeuvers via Piccolo Full Authority Flight Mode</t>
  </si>
  <si>
    <t>Performance Evaluation Flight. Closed  Loop Chirp type 2 "expanded" Manoeuvers via Piccolo Full Authority Flight Mode</t>
  </si>
  <si>
    <t>230m [754.4ft]</t>
  </si>
  <si>
    <t>First Flight July 2022, see commissioning card and configuration summary for FTV4A</t>
  </si>
  <si>
    <t>[59.1 - 59.1]</t>
  </si>
  <si>
    <t>[57.7 - 59.1]</t>
  </si>
  <si>
    <t>[57.9 - 59.1]</t>
  </si>
  <si>
    <t>1. GEN4 FTC2022</t>
  </si>
  <si>
    <t>Checkout Flight FS6: External Pilot Console full Manual Control Trim Checks. Practice flying manual control input in either region 1 or region 2 (discuss in mission brief).</t>
  </si>
  <si>
    <t>Checkout Flight FS6: External Pilot Console Flight (Stick Modes "Steering" and "Full Authority"). Check pilot console trims. Practice flying hold and circuit patterns in either region 1 or region 2 (discuss in mission brief).</t>
  </si>
  <si>
    <t>Perform leg racetrack  at required altitude and speed in FBW.</t>
  </si>
  <si>
    <t>WheelPic. Projected Touch Down at: 15.36min.</t>
  </si>
  <si>
    <t>Test Matrix - FTC 2022 16P5 Checkout Manoeuvers</t>
  </si>
  <si>
    <t>AF-EMPTY</t>
  </si>
  <si>
    <t>AF-LDG</t>
  </si>
  <si>
    <t>AF-TOW1</t>
  </si>
  <si>
    <t>AF-MTOW</t>
  </si>
  <si>
    <t>TBF3-TOW1</t>
  </si>
  <si>
    <t>TBF3-MTOW</t>
  </si>
  <si>
    <t>TBF3-EMPTY</t>
  </si>
  <si>
    <t>TBF3-LDG</t>
  </si>
  <si>
    <t>AF LDG weight - 6kg usable fuel on board</t>
  </si>
  <si>
    <t xml:space="preserve">As-Flown configs are re-trimmed with extra 1kg in nose to push CG forward. </t>
  </si>
  <si>
    <t xml:space="preserve">As-Flown 180kg config </t>
  </si>
  <si>
    <t>As-Flown Full Fuel</t>
  </si>
  <si>
    <t>Added new FTV4A mass &amp; inertia configurations as simulation vehicles</t>
  </si>
  <si>
    <t>Maximum takeoff weight with small tanks at 94.3% (consistent with 'sensor-full'), 27.8 kg usable fuel on board</t>
  </si>
  <si>
    <t>Nominal "Takeoff Weight 1" config at 180 kg, with small tanks at 61.5%, approx 18 kg usable fuel on board</t>
  </si>
  <si>
    <t xml:space="preserve">Expected landing weight with small tanks at 22%, approx 6kg usable fuel on board. </t>
  </si>
  <si>
    <t xml:space="preserve">Empty tank configuraiton. Small tanks have approx 0.55 kg unusable fuel which is considered here.  </t>
  </si>
  <si>
    <t>TBF4-TOW1</t>
  </si>
  <si>
    <t>TBF4-MTOW</t>
  </si>
  <si>
    <t>TBF4-LDG</t>
  </si>
  <si>
    <t>TBF4-EMPTY</t>
  </si>
  <si>
    <t>Maximum takeoff weight with larger tanks at 100%, 49 kg usable fuel on board</t>
  </si>
  <si>
    <t>Predicted intermediate takeoff weight at 186 kg, large tanks at 49% with 23.8 kg usable fuel on board</t>
  </si>
  <si>
    <t>Predicted landing weight with larger tanks at 15% reserve, 7kg usable fuel on board</t>
  </si>
  <si>
    <t>Empty tank configuration, considering 0.55 kg residual fuel (unusable) remains in tank based on previous tank design</t>
  </si>
  <si>
    <t>TBF5-EMPTY</t>
  </si>
  <si>
    <t>TBF5-LDG</t>
  </si>
  <si>
    <t>TBF5-MID</t>
  </si>
  <si>
    <t>TBF5-MTOW</t>
  </si>
  <si>
    <t>SIM-FTV-4A-26-TBF5-EMPTY</t>
  </si>
  <si>
    <t>SIM-FTV-4A-27-TBF5-LDG</t>
  </si>
  <si>
    <t>SIM-FTV-4A-28-TBF5-MID</t>
  </si>
  <si>
    <t xml:space="preserve">TBF5 WSM in the most forward position </t>
  </si>
  <si>
    <t>JF</t>
  </si>
  <si>
    <t>Added FTV4A mass &amp; inertia after WSM installation in preparation for FTC7</t>
  </si>
  <si>
    <t>TBF5-TOW1</t>
  </si>
  <si>
    <t>SIM-FTV-4A-30-TBF5-MTOW</t>
  </si>
  <si>
    <t>SIM-FTV-4A-29-TBF5-TOW1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</si>
</sst>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409]mmmm\ d\,\ yyyy;@"/>
    <numFmt numFmtId="166" formatCode="0.000"/>
    <numFmt numFmtId="167" formatCode="0.0000"/>
  </numFmts>
  <fonts count="76">
    <font>
      <sz val="11"/>
      <color theme="1"/>
      <name val="Century Gothic"/>
      <family val="2"/>
      <scheme val="minor"/>
    </font>
    <font>
      <b/>
      <sz val="11"/>
      <color theme="1"/>
      <name val="Century Gothic"/>
      <family val="2"/>
      <scheme val="minor"/>
    </font>
    <font>
      <sz val="11"/>
      <color theme="1"/>
      <name val="Century Gothic"/>
      <family val="2"/>
      <scheme val="minor"/>
    </font>
    <font>
      <sz val="11"/>
      <color theme="0"/>
      <name val="Century Gothic"/>
      <family val="2"/>
      <scheme val="minor"/>
    </font>
    <font>
      <sz val="10"/>
      <color theme="1"/>
      <name val="Century Gothic"/>
      <family val="2"/>
      <scheme val="minor"/>
    </font>
    <font>
      <sz val="9"/>
      <color theme="1"/>
      <name val="Century Gothic"/>
      <family val="2"/>
      <scheme val="minor"/>
    </font>
    <font>
      <i/>
      <sz val="10"/>
      <color theme="0" tint="-0.499984740745262"/>
      <name val="Century Gothic"/>
      <family val="2"/>
      <scheme val="minor"/>
    </font>
    <font>
      <sz val="9"/>
      <color indexed="81"/>
      <name val="Tahoma"/>
      <family val="2"/>
    </font>
    <font>
      <b/>
      <sz val="9"/>
      <color indexed="81"/>
      <name val="Tahoma"/>
      <family val="2"/>
    </font>
    <font>
      <i/>
      <sz val="9"/>
      <color theme="0" tint="-0.34998626667073579"/>
      <name val="Century Gothic"/>
      <family val="2"/>
      <scheme val="minor"/>
    </font>
    <font>
      <b/>
      <sz val="15"/>
      <color theme="3"/>
      <name val="Century Gothic"/>
      <family val="2"/>
      <scheme val="minor"/>
    </font>
    <font>
      <b/>
      <i/>
      <sz val="15"/>
      <color theme="3"/>
      <name val="Century Gothic"/>
      <family val="2"/>
      <scheme val="minor"/>
    </font>
    <font>
      <i/>
      <sz val="11"/>
      <color theme="0" tint="-0.249977111117893"/>
      <name val="Century Gothic"/>
      <family val="2"/>
      <scheme val="minor"/>
    </font>
    <font>
      <sz val="9"/>
      <color theme="0"/>
      <name val="Century Gothic"/>
      <family val="2"/>
      <scheme val="minor"/>
    </font>
    <font>
      <b/>
      <i/>
      <sz val="9"/>
      <color theme="0" tint="-0.499984740745262"/>
      <name val="Century Gothic"/>
      <family val="2"/>
      <scheme val="minor"/>
    </font>
    <font>
      <b/>
      <i/>
      <sz val="9"/>
      <color theme="0"/>
      <name val="Century Gothic"/>
      <family val="2"/>
      <scheme val="minor"/>
    </font>
    <font>
      <b/>
      <sz val="9"/>
      <color theme="0"/>
      <name val="Century Gothic"/>
      <family val="2"/>
      <scheme val="minor"/>
    </font>
    <font>
      <b/>
      <sz val="10"/>
      <color theme="0"/>
      <name val="Century Gothic"/>
      <family val="2"/>
      <scheme val="minor"/>
    </font>
    <font>
      <b/>
      <i/>
      <sz val="10"/>
      <color theme="0" tint="-0.499984740745262"/>
      <name val="Century Gothic"/>
      <family val="2"/>
      <scheme val="minor"/>
    </font>
    <font>
      <sz val="11"/>
      <name val="Century Gothic"/>
      <family val="2"/>
      <scheme val="minor"/>
    </font>
    <font>
      <i/>
      <sz val="8"/>
      <color theme="1" tint="0.499984740745262"/>
      <name val="Century Gothic"/>
      <family val="2"/>
      <scheme val="minor"/>
    </font>
    <font>
      <b/>
      <i/>
      <sz val="11"/>
      <color theme="1"/>
      <name val="Century Gothic"/>
      <family val="2"/>
      <scheme val="minor"/>
    </font>
    <font>
      <b/>
      <i/>
      <sz val="10"/>
      <color theme="1"/>
      <name val="Century Gothic"/>
      <family val="2"/>
      <scheme val="minor"/>
    </font>
    <font>
      <sz val="11"/>
      <color theme="1" tint="0.499984740745262"/>
      <name val="Century Gothic"/>
      <family val="2"/>
      <scheme val="minor"/>
    </font>
    <font>
      <i/>
      <sz val="11"/>
      <color theme="1" tint="0.499984740745262"/>
      <name val="Century Gothic"/>
      <family val="2"/>
      <scheme val="minor"/>
    </font>
    <font>
      <sz val="9"/>
      <color theme="1"/>
      <name val="Calibri Light"/>
      <family val="2"/>
    </font>
    <font>
      <b/>
      <sz val="26"/>
      <color theme="3"/>
      <name val="Square721 BT"/>
      <family val="2"/>
    </font>
    <font>
      <sz val="26"/>
      <color theme="1"/>
      <name val="Square721 BT"/>
      <family val="2"/>
    </font>
    <font>
      <sz val="10"/>
      <color rgb="FF000000"/>
      <name val="Arial Unicode MS"/>
      <family val="2"/>
    </font>
    <font>
      <sz val="8"/>
      <color theme="1"/>
      <name val="Calibri Light"/>
      <family val="2"/>
    </font>
    <font>
      <sz val="8"/>
      <color theme="0"/>
      <name val="Century Gothic"/>
      <family val="2"/>
      <scheme val="minor"/>
    </font>
    <font>
      <sz val="14"/>
      <color theme="1"/>
      <name val="Century Gothic"/>
      <family val="2"/>
      <scheme val="minor"/>
    </font>
    <font>
      <b/>
      <sz val="8"/>
      <color theme="0"/>
      <name val="Century Gothic"/>
      <family val="2"/>
      <scheme val="minor"/>
    </font>
    <font>
      <sz val="11"/>
      <color rgb="FF3F3F76"/>
      <name val="Century Gothic"/>
      <family val="2"/>
      <scheme val="minor"/>
    </font>
    <font>
      <i/>
      <sz val="10"/>
      <color theme="1" tint="0.499984740745262"/>
      <name val="Century Gothic"/>
      <family val="2"/>
      <scheme val="minor"/>
    </font>
    <font>
      <sz val="9"/>
      <color theme="0" tint="-0.249977111117893"/>
      <name val="Century Gothic"/>
      <family val="2"/>
      <scheme val="minor"/>
    </font>
    <font>
      <sz val="36"/>
      <color theme="1"/>
      <name val="Century Gothic"/>
      <family val="2"/>
      <scheme val="minor"/>
    </font>
    <font>
      <sz val="12"/>
      <color theme="1"/>
      <name val="Century Gothic"/>
      <family val="2"/>
      <scheme val="minor"/>
    </font>
    <font>
      <sz val="20"/>
      <color theme="0"/>
      <name val="Century Gothic"/>
      <family val="2"/>
      <scheme val="minor"/>
    </font>
    <font>
      <sz val="28"/>
      <color theme="0"/>
      <name val="Century Gothic"/>
      <family val="2"/>
      <scheme val="minor"/>
    </font>
    <font>
      <b/>
      <sz val="11"/>
      <color theme="0"/>
      <name val="Century Gothic"/>
      <family val="2"/>
      <scheme val="minor"/>
    </font>
    <font>
      <sz val="14"/>
      <color theme="1"/>
      <name val="Century Gothic"/>
      <family val="2"/>
      <scheme val="minor"/>
    </font>
    <font>
      <i/>
      <sz val="10"/>
      <color theme="0" tint="-0.34998626667073579"/>
      <name val="Century Gothic"/>
      <family val="2"/>
      <scheme val="minor"/>
    </font>
    <font>
      <sz val="11"/>
      <color theme="1"/>
      <name val="Century Gothic"/>
      <family val="2"/>
      <scheme val="minor"/>
    </font>
    <font>
      <i/>
      <sz val="10"/>
      <color theme="0" tint="-0.34998626667073579"/>
      <name val="Century Gothic"/>
      <family val="2"/>
      <scheme val="minor"/>
    </font>
    <font>
      <sz val="11"/>
      <color theme="1"/>
      <name val="Century Gothic"/>
      <family val="2"/>
      <scheme val="minor"/>
    </font>
    <font>
      <b/>
      <i/>
      <sz val="18"/>
      <color theme="4" tint="-0.249977111117893"/>
      <name val="Square721 Ex BT"/>
      <family val="2"/>
    </font>
    <font>
      <b/>
      <i/>
      <u/>
      <sz val="12"/>
      <color theme="4" tint="-0.499984740745262"/>
      <name val="Century Gothic"/>
      <family val="2"/>
      <scheme val="minor"/>
    </font>
    <font>
      <u/>
      <sz val="11"/>
      <color theme="10"/>
      <name val="Century Gothic"/>
      <family val="2"/>
      <scheme val="minor"/>
    </font>
    <font>
      <b/>
      <i/>
      <sz val="11"/>
      <color theme="0" tint="-0.34998626667073579"/>
      <name val="Century Gothic"/>
      <family val="2"/>
      <scheme val="minor"/>
    </font>
    <font>
      <b/>
      <i/>
      <sz val="10"/>
      <color theme="0"/>
      <name val="Century Gothic"/>
      <family val="2"/>
      <scheme val="minor"/>
    </font>
    <font>
      <b/>
      <sz val="10"/>
      <color theme="1"/>
      <name val="Century Gothic"/>
      <family val="2"/>
      <scheme val="minor"/>
    </font>
    <font>
      <i/>
      <sz val="12"/>
      <color theme="1" tint="0.499984740745262"/>
      <name val="Century Gothic"/>
      <family val="2"/>
      <scheme val="minor"/>
    </font>
    <font>
      <i/>
      <sz val="12"/>
      <color theme="0" tint="-0.499984740745262"/>
      <name val="Century Gothic"/>
      <family val="2"/>
      <scheme val="minor"/>
    </font>
    <font>
      <sz val="11"/>
      <color theme="1"/>
      <name val="Century Gothic"/>
      <family val="2"/>
      <scheme val="minor"/>
    </font>
    <font>
      <b/>
      <sz val="11"/>
      <color theme="0"/>
      <name val="Century Gothic"/>
      <family val="2"/>
      <scheme val="minor"/>
    </font>
    <font>
      <i/>
      <sz val="10"/>
      <color theme="0" tint="-0.34998626667073579"/>
      <name val="Century Gothic"/>
      <family val="2"/>
      <scheme val="minor"/>
    </font>
    <font>
      <sz val="11"/>
      <color theme="1"/>
      <name val="Century Gothic"/>
      <family val="2"/>
      <scheme val="minor"/>
    </font>
    <font>
      <i/>
      <sz val="10"/>
      <color theme="0" tint="-0.34998626667073579"/>
      <name val="Century Gothic"/>
      <family val="2"/>
      <scheme val="minor"/>
    </font>
    <font>
      <sz val="11"/>
      <color theme="1"/>
      <name val="Century Gothic"/>
      <family val="2"/>
      <scheme val="minor"/>
    </font>
    <font>
      <sz val="12"/>
      <name val="Century Gothic"/>
      <family val="2"/>
      <scheme val="minor"/>
    </font>
    <font>
      <i/>
      <sz val="10"/>
      <color theme="0" tint="-0.34998626667073579"/>
      <name val="Century Gothic"/>
      <family val="2"/>
      <scheme val="minor"/>
    </font>
    <font>
      <b/>
      <sz val="11"/>
      <name val="Century Gothic"/>
      <family val="2"/>
      <scheme val="minor"/>
    </font>
    <font>
      <sz val="11"/>
      <color theme="1"/>
      <name val="Century Gothic"/>
      <family val="2"/>
      <scheme val="minor"/>
    </font>
    <font>
      <sz val="11"/>
      <color rgb="FF000000"/>
      <name val="Century Gothic"/>
      <family val="2"/>
      <scheme val="minor"/>
    </font>
    <font>
      <b/>
      <i/>
      <sz val="11"/>
      <color theme="1"/>
      <name val="Century Gothic"/>
      <family val="2"/>
      <scheme val="minor"/>
    </font>
    <font>
      <sz val="9"/>
      <color theme="1"/>
      <name val="Century Gothic"/>
      <family val="2"/>
      <scheme val="minor"/>
    </font>
    <font>
      <i/>
      <sz val="10"/>
      <color theme="0" tint="-0.499984740745262"/>
      <name val="Century Gothic"/>
      <family val="2"/>
      <scheme val="minor"/>
    </font>
    <font>
      <i/>
      <sz val="9"/>
      <color theme="1"/>
      <name val="Century Gothic"/>
      <family val="2"/>
      <scheme val="minor"/>
    </font>
    <font>
      <i/>
      <sz val="10"/>
      <color theme="0" tint="-0.34998626667073579"/>
      <name val="Century Gothic"/>
      <family val="2"/>
      <scheme val="minor"/>
    </font>
    <font>
      <sz val="10"/>
      <name val="Century Gothic"/>
      <family val="2"/>
      <scheme val="minor"/>
    </font>
    <font>
      <i/>
      <sz val="9"/>
      <color theme="0" tint="-0.34998626667073579"/>
      <name val="Century Gothic"/>
      <family val="2"/>
      <scheme val="minor"/>
    </font>
    <font>
      <i/>
      <sz val="10"/>
      <color theme="0" tint="-0.34998626667073579"/>
      <name val="Century Gothic"/>
      <family val="2"/>
      <scheme val="minor"/>
    </font>
    <font>
      <i/>
      <sz val="10"/>
      <color theme="0" tint="-0.499984740745262"/>
      <name val="Century Gothic"/>
      <family val="2"/>
      <scheme val="minor"/>
    </font>
    <font>
      <sz val="11"/>
      <color theme="1"/>
      <name val="Century Gothic"/>
      <family val="2"/>
      <scheme val="minor"/>
    </font>
    <font>
      <sz val="8"/>
      <name val="Century Gothic"/>
      <family val="2"/>
      <scheme val="minor"/>
    </font>
  </fonts>
  <fills count="2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39997558519241921"/>
        <bgColor indexed="65"/>
      </patternFill>
    </fill>
    <fill>
      <patternFill patternType="solid">
        <fgColor rgb="FFFFFFCC"/>
      </patternFill>
    </fill>
    <fill>
      <patternFill patternType="solid">
        <fgColor theme="4"/>
        <bgColor theme="4"/>
      </patternFill>
    </fill>
    <fill>
      <patternFill patternType="solid">
        <fgColor theme="4"/>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9"/>
      </patternFill>
    </fill>
    <fill>
      <patternFill patternType="solid">
        <fgColor rgb="FFFFCC99"/>
      </patternFill>
    </fill>
    <fill>
      <patternFill patternType="solid">
        <fgColor rgb="FFFAFAFA"/>
        <bgColor indexed="64"/>
      </patternFill>
    </fill>
    <fill>
      <patternFill patternType="solid">
        <fgColor theme="6"/>
      </patternFill>
    </fill>
    <fill>
      <patternFill patternType="solid">
        <fgColor theme="7"/>
      </patternFill>
    </fill>
    <fill>
      <patternFill patternType="solid">
        <fgColor theme="7" tint="0.79998168889431442"/>
        <bgColor indexed="65"/>
      </patternFill>
    </fill>
    <fill>
      <patternFill patternType="solid">
        <fgColor theme="7" tint="0.39997558519241921"/>
        <bgColor indexed="65"/>
      </patternFill>
    </fill>
    <fill>
      <patternFill patternType="solid">
        <fgColor rgb="FFA5A5A5"/>
      </patternFill>
    </fill>
    <fill>
      <patternFill patternType="solid">
        <fgColor rgb="FFFFFF00"/>
        <bgColor indexed="64"/>
      </patternFill>
    </fill>
    <fill>
      <patternFill patternType="solid">
        <fgColor rgb="FFFFC000"/>
        <bgColor indexed="64"/>
      </patternFill>
    </fill>
    <fill>
      <patternFill patternType="solid">
        <fgColor rgb="FFDAEEF3"/>
        <bgColor indexed="64"/>
      </patternFill>
    </fill>
    <fill>
      <patternFill patternType="solid">
        <fgColor theme="3"/>
        <bgColor indexed="64"/>
      </patternFill>
    </fill>
    <fill>
      <patternFill patternType="solid">
        <fgColor theme="3" tint="-0.499984740745262"/>
        <bgColor indexed="64"/>
      </patternFill>
    </fill>
    <fill>
      <patternFill patternType="solid">
        <fgColor theme="5" tint="-0.499984740745262"/>
        <bgColor indexed="64"/>
      </patternFill>
    </fill>
  </fills>
  <borders count="86">
    <border>
      <left/>
      <right/>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24994659260841701"/>
      </right>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medium">
        <color indexed="64"/>
      </top>
      <bottom style="thin">
        <color theme="0" tint="-0.24994659260841701"/>
      </bottom>
      <diagonal/>
    </border>
    <border>
      <left style="medium">
        <color indexed="64"/>
      </left>
      <right style="medium">
        <color indexed="64"/>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style="medium">
        <color indexed="64"/>
      </right>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medium">
        <color indexed="64"/>
      </right>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bottom style="thin">
        <color theme="0" tint="-0.24994659260841701"/>
      </bottom>
      <diagonal/>
    </border>
    <border>
      <left style="medium">
        <color indexed="64"/>
      </left>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rgb="FF969696"/>
      </left>
      <right style="thin">
        <color rgb="FF969696"/>
      </right>
      <top style="thin">
        <color rgb="FF969696"/>
      </top>
      <bottom style="thin">
        <color rgb="FF969696"/>
      </bottom>
      <diagonal/>
    </border>
    <border>
      <left style="thin">
        <color rgb="FF969696"/>
      </left>
      <right/>
      <top style="thin">
        <color rgb="FF969696"/>
      </top>
      <bottom style="thin">
        <color rgb="FF969696"/>
      </bottom>
      <diagonal/>
    </border>
    <border>
      <left/>
      <right style="thin">
        <color rgb="FF969696"/>
      </right>
      <top style="thin">
        <color rgb="FF969696"/>
      </top>
      <bottom style="thin">
        <color rgb="FF969696"/>
      </bottom>
      <diagonal/>
    </border>
    <border>
      <left style="thin">
        <color rgb="FF969696"/>
      </left>
      <right style="thin">
        <color rgb="FF969696"/>
      </right>
      <top style="thin">
        <color rgb="FF969696"/>
      </top>
      <bottom/>
      <diagonal/>
    </border>
    <border>
      <left style="medium">
        <color indexed="64"/>
      </left>
      <right style="thin">
        <color rgb="FF969696"/>
      </right>
      <top style="medium">
        <color indexed="64"/>
      </top>
      <bottom style="thin">
        <color rgb="FF969696"/>
      </bottom>
      <diagonal/>
    </border>
    <border>
      <left style="thin">
        <color rgb="FF969696"/>
      </left>
      <right style="thin">
        <color rgb="FF969696"/>
      </right>
      <top style="medium">
        <color indexed="64"/>
      </top>
      <bottom style="thin">
        <color rgb="FF969696"/>
      </bottom>
      <diagonal/>
    </border>
    <border>
      <left style="thin">
        <color rgb="FF969696"/>
      </left>
      <right style="medium">
        <color indexed="64"/>
      </right>
      <top style="medium">
        <color indexed="64"/>
      </top>
      <bottom style="thin">
        <color rgb="FF969696"/>
      </bottom>
      <diagonal/>
    </border>
    <border>
      <left style="medium">
        <color indexed="64"/>
      </left>
      <right style="thin">
        <color rgb="FF969696"/>
      </right>
      <top style="thin">
        <color rgb="FF969696"/>
      </top>
      <bottom style="medium">
        <color indexed="64"/>
      </bottom>
      <diagonal/>
    </border>
    <border>
      <left style="thin">
        <color rgb="FF969696"/>
      </left>
      <right style="thin">
        <color rgb="FF969696"/>
      </right>
      <top style="thin">
        <color rgb="FF969696"/>
      </top>
      <bottom style="medium">
        <color indexed="64"/>
      </bottom>
      <diagonal/>
    </border>
    <border>
      <left style="thin">
        <color rgb="FF969696"/>
      </left>
      <right style="medium">
        <color indexed="64"/>
      </right>
      <top style="thin">
        <color rgb="FF969696"/>
      </top>
      <bottom style="medium">
        <color indexed="64"/>
      </bottom>
      <diagonal/>
    </border>
    <border>
      <left style="thin">
        <color rgb="FF969696"/>
      </left>
      <right style="thin">
        <color rgb="FF969696"/>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969696"/>
      </left>
      <right style="thin">
        <color rgb="FF969696"/>
      </right>
      <top style="medium">
        <color indexed="64"/>
      </top>
      <bottom/>
      <diagonal/>
    </border>
    <border>
      <left style="thin">
        <color indexed="64"/>
      </left>
      <right style="thin">
        <color indexed="64"/>
      </right>
      <top/>
      <bottom style="thin">
        <color indexed="64"/>
      </bottom>
      <diagonal/>
    </border>
    <border>
      <left style="thin">
        <color indexed="64"/>
      </left>
      <right/>
      <top style="thin">
        <color theme="4"/>
      </top>
      <bottom/>
      <diagonal/>
    </border>
    <border>
      <left/>
      <right style="medium">
        <color indexed="64"/>
      </right>
      <top/>
      <bottom style="thin">
        <color theme="4"/>
      </bottom>
      <diagonal/>
    </border>
    <border>
      <left/>
      <right/>
      <top style="thin">
        <color theme="4"/>
      </top>
      <bottom/>
      <diagonal/>
    </border>
    <border>
      <left style="medium">
        <color indexed="64"/>
      </left>
      <right style="medium">
        <color indexed="64"/>
      </right>
      <top/>
      <bottom style="thin">
        <color theme="4"/>
      </bottom>
      <diagonal/>
    </border>
    <border>
      <left style="medium">
        <color indexed="64"/>
      </left>
      <right/>
      <top/>
      <bottom style="thin">
        <color theme="4"/>
      </bottom>
      <diagonal/>
    </border>
    <border>
      <left style="thin">
        <color theme="5"/>
      </left>
      <right/>
      <top style="thin">
        <color theme="5"/>
      </top>
      <bottom/>
      <diagonal/>
    </border>
    <border>
      <left/>
      <right style="thin">
        <color theme="5"/>
      </right>
      <top style="thin">
        <color theme="5"/>
      </top>
      <bottom/>
      <diagonal/>
    </border>
    <border>
      <left style="thin">
        <color indexed="64"/>
      </left>
      <right style="thin">
        <color indexed="64"/>
      </right>
      <top style="medium">
        <color indexed="64"/>
      </top>
      <bottom/>
      <diagonal/>
    </border>
    <border>
      <left/>
      <right/>
      <top/>
      <bottom style="thick">
        <color theme="4" tint="-0.249977111117893"/>
      </bottom>
      <diagonal/>
    </border>
    <border>
      <left style="medium">
        <color indexed="64"/>
      </left>
      <right style="medium">
        <color indexed="64"/>
      </right>
      <top style="thin">
        <color theme="0" tint="-0.24994659260841701"/>
      </top>
      <bottom style="medium">
        <color indexed="64"/>
      </bottom>
      <diagonal/>
    </border>
    <border>
      <left style="medium">
        <color indexed="64"/>
      </left>
      <right/>
      <top style="thin">
        <color theme="0" tint="-0.24994659260841701"/>
      </top>
      <bottom style="medium">
        <color indexed="64"/>
      </bottom>
      <diagonal/>
    </border>
    <border>
      <left style="medium">
        <color indexed="64"/>
      </left>
      <right style="medium">
        <color indexed="64"/>
      </right>
      <top/>
      <bottom style="medium">
        <color rgb="FF000000"/>
      </bottom>
      <diagonal/>
    </border>
    <border>
      <left style="thin">
        <color indexed="64"/>
      </left>
      <right style="thin">
        <color indexed="64"/>
      </right>
      <top/>
      <bottom style="medium">
        <color indexed="64"/>
      </bottom>
      <diagonal/>
    </border>
    <border>
      <left style="medium">
        <color indexed="64"/>
      </left>
      <right style="medium">
        <color indexed="64"/>
      </right>
      <top style="thin">
        <color indexed="64"/>
      </top>
      <bottom style="thin">
        <color theme="0" tint="-0.24994659260841701"/>
      </bottom>
      <diagonal/>
    </border>
    <border>
      <left style="medium">
        <color indexed="64"/>
      </left>
      <right style="medium">
        <color indexed="64"/>
      </right>
      <top style="thin">
        <color indexed="64"/>
      </top>
      <bottom/>
      <diagonal/>
    </border>
    <border>
      <left style="thin">
        <color theme="0" tint="-0.24994659260841701"/>
      </left>
      <right style="medium">
        <color indexed="64"/>
      </right>
      <top style="thin">
        <color indexed="64"/>
      </top>
      <bottom style="thin">
        <color theme="0" tint="-0.24994659260841701"/>
      </bottom>
      <diagonal/>
    </border>
    <border>
      <left style="thin">
        <color theme="0" tint="-0.24994659260841701"/>
      </left>
      <right style="medium">
        <color indexed="64"/>
      </right>
      <top/>
      <bottom/>
      <diagonal/>
    </border>
    <border>
      <left style="medium">
        <color indexed="64"/>
      </left>
      <right/>
      <top style="thin">
        <color indexed="64"/>
      </top>
      <bottom style="thin">
        <color theme="0" tint="-0.24994659260841701"/>
      </bottom>
      <diagonal/>
    </border>
    <border>
      <left/>
      <right style="medium">
        <color indexed="64"/>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top style="thin">
        <color theme="4"/>
      </top>
      <bottom/>
      <diagonal/>
    </border>
  </borders>
  <cellStyleXfs count="14">
    <xf numFmtId="0" fontId="0" fillId="0" borderId="0"/>
    <xf numFmtId="0" fontId="3" fillId="2" borderId="0" applyNumberFormat="0" applyBorder="0" applyAlignment="0" applyProtection="0"/>
    <xf numFmtId="0" fontId="2" fillId="3" borderId="0" applyNumberFormat="0" applyBorder="0" applyAlignment="0" applyProtection="0"/>
    <xf numFmtId="0" fontId="3" fillId="7" borderId="0" applyNumberFormat="0" applyBorder="0" applyAlignment="0" applyProtection="0"/>
    <xf numFmtId="0" fontId="10" fillId="0" borderId="14" applyNumberFormat="0" applyFill="0" applyAlignment="0" applyProtection="0"/>
    <xf numFmtId="0" fontId="2" fillId="8" borderId="15" applyNumberFormat="0" applyFont="0" applyAlignment="0" applyProtection="0"/>
    <xf numFmtId="0" fontId="3" fillId="14" borderId="0" applyNumberFormat="0" applyBorder="0" applyAlignment="0" applyProtection="0"/>
    <xf numFmtId="0" fontId="33" fillId="15" borderId="45" applyNumberFormat="0" applyAlignment="0" applyProtection="0"/>
    <xf numFmtId="0" fontId="3" fillId="17" borderId="0" applyNumberFormat="0" applyBorder="0" applyAlignment="0" applyProtection="0"/>
    <xf numFmtId="0" fontId="3" fillId="18" borderId="0" applyNumberFormat="0" applyBorder="0" applyAlignment="0" applyProtection="0"/>
    <xf numFmtId="0" fontId="2" fillId="19" borderId="0" applyNumberFormat="0" applyBorder="0" applyAlignment="0" applyProtection="0"/>
    <xf numFmtId="0" fontId="3" fillId="20" borderId="0" applyNumberFormat="0" applyBorder="0" applyAlignment="0" applyProtection="0"/>
    <xf numFmtId="0" fontId="40" fillId="21" borderId="62" applyNumberFormat="0" applyAlignment="0" applyProtection="0"/>
    <xf numFmtId="0" fontId="48" fillId="0" borderId="0" applyNumberFormat="0" applyFill="0" applyBorder="0" applyAlignment="0" applyProtection="0"/>
  </cellStyleXfs>
  <cellXfs count="585">
    <xf numFmtId="0" fontId="0" fillId="0" borderId="0" xfId="0"/>
    <xf numFmtId="0" fontId="0" fillId="0" borderId="0" xfId="0"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0" xfId="0" applyFont="1"/>
    <xf numFmtId="0" fontId="4" fillId="0" borderId="0" xfId="0" applyFont="1" applyAlignment="1">
      <alignment horizontal="center"/>
    </xf>
    <xf numFmtId="0" fontId="6" fillId="0" borderId="0" xfId="0" applyFont="1" applyAlignment="1">
      <alignment horizontal="center"/>
    </xf>
    <xf numFmtId="0" fontId="5" fillId="0" borderId="0" xfId="0" applyFont="1" applyAlignment="1">
      <alignment horizontal="center" vertical="center"/>
    </xf>
    <xf numFmtId="0" fontId="9" fillId="0" borderId="0" xfId="0" applyFont="1" applyAlignment="1">
      <alignment horizontal="center"/>
    </xf>
    <xf numFmtId="0" fontId="0" fillId="0" borderId="0" xfId="0" applyAlignment="1"/>
    <xf numFmtId="0" fontId="0" fillId="0" borderId="0" xfId="0" applyFill="1" applyBorder="1"/>
    <xf numFmtId="0" fontId="6" fillId="0" borderId="0" xfId="0" applyFont="1" applyAlignment="1">
      <alignment horizontal="left"/>
    </xf>
    <xf numFmtId="0" fontId="1" fillId="6" borderId="10" xfId="0" applyFont="1" applyFill="1" applyBorder="1" applyAlignment="1"/>
    <xf numFmtId="0" fontId="1" fillId="6" borderId="9" xfId="0" applyFont="1" applyFill="1" applyBorder="1" applyAlignme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10" fillId="0" borderId="14" xfId="4" applyAlignment="1">
      <alignment vertical="center"/>
    </xf>
    <xf numFmtId="0" fontId="10" fillId="0" borderId="14" xfId="4" applyAlignment="1">
      <alignment vertical="center" wrapText="1"/>
    </xf>
    <xf numFmtId="0" fontId="10" fillId="0" borderId="14" xfId="4" applyAlignment="1">
      <alignment horizontal="center" vertical="center" wrapText="1"/>
    </xf>
    <xf numFmtId="0" fontId="10" fillId="0" borderId="14" xfId="4" applyAlignment="1">
      <alignment horizontal="left" vertical="center" wrapText="1"/>
    </xf>
    <xf numFmtId="0" fontId="11" fillId="0" borderId="14" xfId="4" applyFont="1" applyAlignment="1">
      <alignment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wrapText="1"/>
    </xf>
    <xf numFmtId="0" fontId="0" fillId="0" borderId="0" xfId="0" applyFill="1" applyBorder="1" applyAlignment="1">
      <alignment vertical="center"/>
    </xf>
    <xf numFmtId="0" fontId="12" fillId="0" borderId="0" xfId="0" applyFont="1" applyFill="1" applyBorder="1" applyAlignment="1">
      <alignment horizontal="center" vertical="center"/>
    </xf>
    <xf numFmtId="0" fontId="0" fillId="4" borderId="0" xfId="0" applyFill="1" applyBorder="1" applyAlignment="1">
      <alignment horizontal="center" vertical="center" wrapText="1"/>
    </xf>
    <xf numFmtId="0" fontId="0" fillId="4" borderId="0" xfId="0" applyFill="1" applyBorder="1" applyAlignment="1">
      <alignment vertical="center"/>
    </xf>
    <xf numFmtId="0" fontId="0" fillId="4" borderId="0" xfId="0" applyFill="1" applyBorder="1" applyAlignment="1">
      <alignment horizontal="left" vertical="center" wrapText="1"/>
    </xf>
    <xf numFmtId="0" fontId="0" fillId="0" borderId="0" xfId="0" applyBorder="1"/>
    <xf numFmtId="0" fontId="1" fillId="5" borderId="2" xfId="0" applyFont="1" applyFill="1" applyBorder="1" applyAlignment="1"/>
    <xf numFmtId="0" fontId="1" fillId="5" borderId="3" xfId="0" applyFont="1" applyFill="1" applyBorder="1" applyAlignment="1"/>
    <xf numFmtId="0" fontId="0" fillId="0" borderId="0" xfId="0" applyFont="1" applyFill="1" applyBorder="1" applyAlignment="1">
      <alignment horizontal="center"/>
    </xf>
    <xf numFmtId="0" fontId="0" fillId="0" borderId="0" xfId="0" applyBorder="1" applyAlignment="1">
      <alignment horizontal="center" vertical="center"/>
    </xf>
    <xf numFmtId="0" fontId="0" fillId="0" borderId="0" xfId="0" applyFill="1" applyBorder="1" applyAlignment="1">
      <alignment horizontal="center"/>
    </xf>
    <xf numFmtId="0" fontId="0" fillId="0" borderId="0" xfId="0" applyFill="1"/>
    <xf numFmtId="0" fontId="1" fillId="6" borderId="8" xfId="0" applyFont="1" applyFill="1" applyBorder="1" applyAlignment="1"/>
    <xf numFmtId="0" fontId="1" fillId="5" borderId="4" xfId="0" applyFont="1" applyFill="1" applyBorder="1" applyAlignment="1"/>
    <xf numFmtId="0" fontId="20" fillId="0" borderId="0" xfId="0" applyFont="1" applyAlignment="1">
      <alignment vertical="center"/>
    </xf>
    <xf numFmtId="0" fontId="23" fillId="0" borderId="0" xfId="0" applyFont="1" applyAlignment="1">
      <alignment vertical="center"/>
    </xf>
    <xf numFmtId="0" fontId="24" fillId="0" borderId="0" xfId="0" applyFont="1" applyAlignment="1">
      <alignment horizontal="left" vertical="center" indent="3"/>
    </xf>
    <xf numFmtId="0" fontId="22" fillId="0" borderId="21" xfId="0" applyFont="1" applyFill="1" applyBorder="1" applyAlignment="1">
      <alignment horizontal="center" vertical="center"/>
    </xf>
    <xf numFmtId="0" fontId="22" fillId="0" borderId="20" xfId="0" applyFont="1" applyFill="1" applyBorder="1" applyAlignment="1">
      <alignment horizontal="center" vertical="center"/>
    </xf>
    <xf numFmtId="0" fontId="5" fillId="0" borderId="29" xfId="0" applyFont="1" applyBorder="1" applyAlignment="1">
      <alignment vertical="center"/>
    </xf>
    <xf numFmtId="0" fontId="5" fillId="0" borderId="30" xfId="0" applyFont="1" applyBorder="1" applyAlignment="1">
      <alignment vertical="center"/>
    </xf>
    <xf numFmtId="0" fontId="21" fillId="0" borderId="31" xfId="0" applyFont="1" applyFill="1" applyBorder="1" applyAlignment="1">
      <alignment horizontal="center" vertical="center"/>
    </xf>
    <xf numFmtId="0" fontId="21" fillId="0" borderId="32" xfId="0" applyFont="1" applyFill="1" applyBorder="1" applyAlignment="1">
      <alignment horizontal="center" vertical="center"/>
    </xf>
    <xf numFmtId="0" fontId="21" fillId="0" borderId="26" xfId="0" applyFont="1" applyFill="1" applyBorder="1" applyAlignment="1">
      <alignment horizontal="center" vertical="center"/>
    </xf>
    <xf numFmtId="0" fontId="21" fillId="0" borderId="24" xfId="0" applyFont="1" applyFill="1" applyBorder="1" applyAlignment="1">
      <alignment horizontal="center" vertical="center"/>
    </xf>
    <xf numFmtId="14" fontId="21" fillId="0" borderId="29" xfId="0" applyNumberFormat="1" applyFont="1" applyFill="1" applyBorder="1" applyAlignment="1">
      <alignment horizontal="center" vertical="center"/>
    </xf>
    <xf numFmtId="14" fontId="21" fillId="0" borderId="30" xfId="0" applyNumberFormat="1" applyFont="1" applyFill="1" applyBorder="1" applyAlignment="1">
      <alignment horizontal="center" vertical="center"/>
    </xf>
    <xf numFmtId="0" fontId="0" fillId="0" borderId="25" xfId="0" applyFill="1" applyBorder="1" applyAlignment="1">
      <alignment horizontal="center" vertical="center"/>
    </xf>
    <xf numFmtId="0" fontId="0" fillId="0" borderId="23" xfId="0" applyFill="1" applyBorder="1" applyAlignment="1">
      <alignment horizontal="center" vertical="center"/>
    </xf>
    <xf numFmtId="14" fontId="21" fillId="0" borderId="33" xfId="0" applyNumberFormat="1" applyFont="1" applyFill="1" applyBorder="1" applyAlignment="1">
      <alignment horizontal="center" vertical="center"/>
    </xf>
    <xf numFmtId="14" fontId="21" fillId="0" borderId="34" xfId="0" applyNumberFormat="1" applyFont="1" applyFill="1" applyBorder="1" applyAlignment="1">
      <alignment horizontal="center" vertical="center"/>
    </xf>
    <xf numFmtId="0" fontId="0" fillId="0" borderId="29" xfId="0" applyFill="1" applyBorder="1" applyAlignment="1">
      <alignment horizontal="center" vertical="center"/>
    </xf>
    <xf numFmtId="0" fontId="0" fillId="0" borderId="30" xfId="0" applyFill="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25" xfId="0" applyBorder="1" applyAlignment="1">
      <alignment horizontal="center" vertical="center"/>
    </xf>
    <xf numFmtId="0" fontId="0" fillId="0" borderId="23" xfId="0" applyBorder="1" applyAlignment="1">
      <alignment horizontal="center" vertical="center"/>
    </xf>
    <xf numFmtId="0" fontId="25" fillId="5" borderId="7" xfId="0" applyFont="1" applyFill="1" applyBorder="1" applyAlignment="1">
      <alignment horizontal="center" vertical="center" wrapText="1"/>
    </xf>
    <xf numFmtId="0" fontId="25" fillId="5" borderId="27" xfId="0" applyFont="1" applyFill="1" applyBorder="1" applyAlignment="1">
      <alignment horizontal="center" vertical="center" wrapText="1"/>
    </xf>
    <xf numFmtId="0" fontId="25" fillId="5" borderId="28" xfId="0" applyFont="1" applyFill="1" applyBorder="1" applyAlignment="1">
      <alignment horizontal="center" vertical="center" wrapText="1"/>
    </xf>
    <xf numFmtId="0" fontId="25" fillId="5" borderId="6" xfId="0" applyFont="1" applyFill="1" applyBorder="1" applyAlignment="1">
      <alignment horizontal="center" vertical="center"/>
    </xf>
    <xf numFmtId="0" fontId="25" fillId="5" borderId="19" xfId="0" applyFont="1" applyFill="1" applyBorder="1" applyAlignment="1">
      <alignment horizontal="center" vertical="center" wrapText="1"/>
    </xf>
    <xf numFmtId="0" fontId="25" fillId="5" borderId="5" xfId="0" applyFont="1" applyFill="1" applyBorder="1" applyAlignment="1">
      <alignment horizontal="center" vertical="center" wrapText="1"/>
    </xf>
    <xf numFmtId="0" fontId="25" fillId="5" borderId="6" xfId="0" applyFont="1" applyFill="1" applyBorder="1" applyAlignment="1">
      <alignment horizontal="center" vertical="center" wrapText="1"/>
    </xf>
    <xf numFmtId="0" fontId="25" fillId="5" borderId="19" xfId="0" applyFont="1" applyFill="1" applyBorder="1" applyAlignment="1">
      <alignment horizontal="center" vertical="center"/>
    </xf>
    <xf numFmtId="14" fontId="21" fillId="0" borderId="25" xfId="0" applyNumberFormat="1" applyFont="1" applyFill="1" applyBorder="1" applyAlignment="1">
      <alignment horizontal="center" vertical="center"/>
    </xf>
    <xf numFmtId="14" fontId="21" fillId="0" borderId="23" xfId="0" applyNumberFormat="1" applyFont="1" applyFill="1" applyBorder="1" applyAlignment="1">
      <alignment horizontal="center" vertical="center"/>
    </xf>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26" fillId="0" borderId="14" xfId="4" applyFont="1" applyAlignment="1">
      <alignment vertical="center"/>
    </xf>
    <xf numFmtId="0" fontId="26" fillId="0" borderId="14" xfId="4" applyFont="1" applyAlignment="1">
      <alignment horizontal="center" vertical="center"/>
    </xf>
    <xf numFmtId="0" fontId="26" fillId="0" borderId="14" xfId="4" applyFont="1" applyAlignment="1">
      <alignment horizontal="right" vertical="center"/>
    </xf>
    <xf numFmtId="0" fontId="27" fillId="0" borderId="0" xfId="0" applyFont="1" applyAlignment="1">
      <alignment vertical="center"/>
    </xf>
    <xf numFmtId="0" fontId="0" fillId="0" borderId="22" xfId="0" applyBorder="1" applyAlignment="1">
      <alignment horizontal="center" vertical="center"/>
    </xf>
    <xf numFmtId="0" fontId="0" fillId="0" borderId="0" xfId="0" applyAlignment="1">
      <alignment wrapText="1"/>
    </xf>
    <xf numFmtId="0" fontId="0" fillId="0" borderId="0" xfId="0" applyAlignment="1">
      <alignment horizontal="center" wrapText="1"/>
    </xf>
    <xf numFmtId="165" fontId="0" fillId="0" borderId="0" xfId="0" applyNumberFormat="1" applyAlignment="1">
      <alignment horizontal="center"/>
    </xf>
    <xf numFmtId="0" fontId="0" fillId="0" borderId="0" xfId="0" applyAlignment="1">
      <alignment horizontal="left" wrapText="1"/>
    </xf>
    <xf numFmtId="0" fontId="28" fillId="0" borderId="0" xfId="0" applyFont="1" applyAlignment="1">
      <alignment horizontal="left" vertical="center" indent="3"/>
    </xf>
    <xf numFmtId="0" fontId="3" fillId="0" borderId="0" xfId="0" applyFont="1"/>
    <xf numFmtId="0" fontId="0" fillId="0" borderId="0" xfId="0" applyFont="1" applyBorder="1" applyAlignment="1">
      <alignment horizontal="center"/>
    </xf>
    <xf numFmtId="0" fontId="6" fillId="0" borderId="0" xfId="0" applyFont="1" applyFill="1" applyBorder="1" applyAlignment="1">
      <alignment horizontal="center"/>
    </xf>
    <xf numFmtId="0" fontId="6" fillId="0" borderId="16" xfId="0" applyFont="1" applyFill="1" applyBorder="1" applyAlignment="1">
      <alignment horizontal="center"/>
    </xf>
    <xf numFmtId="0" fontId="2" fillId="3" borderId="37" xfId="2" applyBorder="1" applyAlignment="1">
      <alignment horizontal="center" vertical="center"/>
    </xf>
    <xf numFmtId="0" fontId="1" fillId="10" borderId="2" xfId="0" applyFont="1" applyFill="1" applyBorder="1" applyAlignment="1">
      <alignment horizontal="left" vertical="center"/>
    </xf>
    <xf numFmtId="0" fontId="0" fillId="10" borderId="4" xfId="0" applyFill="1" applyBorder="1"/>
    <xf numFmtId="0" fontId="1" fillId="6" borderId="5" xfId="0" applyFont="1" applyFill="1" applyBorder="1" applyAlignment="1">
      <alignment horizontal="left" vertical="center"/>
    </xf>
    <xf numFmtId="0" fontId="0" fillId="6" borderId="7" xfId="0" applyFill="1" applyBorder="1"/>
    <xf numFmtId="0" fontId="1" fillId="6" borderId="10" xfId="0" applyFont="1" applyFill="1" applyBorder="1" applyAlignment="1">
      <alignment horizontal="left" vertical="center"/>
    </xf>
    <xf numFmtId="0" fontId="0" fillId="6" borderId="8" xfId="0" applyFill="1" applyBorder="1"/>
    <xf numFmtId="0" fontId="9" fillId="0" borderId="0" xfId="0" applyFont="1" applyBorder="1" applyAlignment="1">
      <alignment horizontal="center"/>
    </xf>
    <xf numFmtId="0" fontId="0" fillId="0" borderId="0" xfId="0" applyBorder="1" applyAlignment="1">
      <alignment vertical="center" wrapText="1"/>
    </xf>
    <xf numFmtId="0" fontId="0" fillId="0" borderId="0" xfId="0" applyBorder="1" applyAlignment="1">
      <alignment vertical="center"/>
    </xf>
    <xf numFmtId="0" fontId="9" fillId="0" borderId="0" xfId="0" applyFont="1" applyBorder="1" applyAlignment="1">
      <alignment horizontal="center" vertical="center"/>
    </xf>
    <xf numFmtId="0" fontId="2" fillId="3" borderId="39" xfId="2" applyBorder="1" applyAlignment="1">
      <alignment horizontal="center" vertical="center"/>
    </xf>
    <xf numFmtId="0" fontId="2" fillId="3" borderId="19" xfId="2" applyBorder="1" applyAlignment="1">
      <alignment horizontal="center" vertical="center"/>
    </xf>
    <xf numFmtId="0" fontId="1" fillId="0" borderId="0" xfId="0" applyFont="1" applyBorder="1" applyAlignment="1">
      <alignment horizontal="right"/>
    </xf>
    <xf numFmtId="0" fontId="19" fillId="0" borderId="0" xfId="0" applyFont="1" applyFill="1" applyBorder="1"/>
    <xf numFmtId="0" fontId="0" fillId="0" borderId="12" xfId="0" applyFont="1" applyFill="1" applyBorder="1" applyAlignment="1">
      <alignment horizontal="center"/>
    </xf>
    <xf numFmtId="0" fontId="2" fillId="3" borderId="40" xfId="2" applyBorder="1" applyAlignment="1">
      <alignment horizontal="center" vertical="center"/>
    </xf>
    <xf numFmtId="0" fontId="16" fillId="9" borderId="12" xfId="0" applyFont="1" applyFill="1" applyBorder="1" applyAlignment="1">
      <alignment horizontal="center" vertical="center"/>
    </xf>
    <xf numFmtId="0" fontId="0" fillId="0" borderId="11" xfId="0" applyFont="1" applyFill="1" applyBorder="1" applyAlignment="1">
      <alignment horizontal="center"/>
    </xf>
    <xf numFmtId="0" fontId="31" fillId="0" borderId="0" xfId="0" applyFont="1" applyAlignment="1">
      <alignment horizontal="center"/>
    </xf>
    <xf numFmtId="0" fontId="3" fillId="11" borderId="0" xfId="3" applyFill="1" applyAlignment="1">
      <alignment horizontal="center"/>
    </xf>
    <xf numFmtId="0" fontId="3" fillId="12" borderId="6" xfId="3" applyFill="1" applyBorder="1" applyAlignment="1">
      <alignment horizontal="center"/>
    </xf>
    <xf numFmtId="0" fontId="0" fillId="0" borderId="6" xfId="0" applyBorder="1"/>
    <xf numFmtId="0" fontId="14" fillId="9" borderId="11" xfId="0" applyFont="1" applyFill="1" applyBorder="1" applyAlignment="1">
      <alignment horizontal="center" vertical="center"/>
    </xf>
    <xf numFmtId="0" fontId="14" fillId="9" borderId="12" xfId="0" applyFont="1" applyFill="1" applyBorder="1" applyAlignment="1">
      <alignment horizontal="center" vertical="center"/>
    </xf>
    <xf numFmtId="0" fontId="14" fillId="9" borderId="13" xfId="0" applyFont="1" applyFill="1" applyBorder="1" applyAlignment="1">
      <alignment horizontal="center" vertical="center"/>
    </xf>
    <xf numFmtId="0" fontId="15" fillId="9" borderId="11" xfId="0" applyFont="1" applyFill="1" applyBorder="1" applyAlignment="1">
      <alignment horizontal="center" vertical="center"/>
    </xf>
    <xf numFmtId="0" fontId="15" fillId="9" borderId="12" xfId="0" applyFont="1" applyFill="1" applyBorder="1" applyAlignment="1">
      <alignment horizontal="center" vertical="center"/>
    </xf>
    <xf numFmtId="0" fontId="15" fillId="9" borderId="13" xfId="0" applyFont="1" applyFill="1" applyBorder="1" applyAlignment="1">
      <alignment horizontal="center" vertical="center"/>
    </xf>
    <xf numFmtId="0" fontId="16" fillId="9" borderId="11" xfId="0" applyFont="1" applyFill="1" applyBorder="1" applyAlignment="1">
      <alignment horizontal="center" vertical="center"/>
    </xf>
    <xf numFmtId="0" fontId="16" fillId="9" borderId="13" xfId="0" applyFont="1" applyFill="1" applyBorder="1" applyAlignment="1">
      <alignment horizontal="center" vertical="center"/>
    </xf>
    <xf numFmtId="0" fontId="17" fillId="9" borderId="11" xfId="0" applyFont="1" applyFill="1" applyBorder="1" applyAlignment="1">
      <alignment horizontal="center" vertical="center"/>
    </xf>
    <xf numFmtId="0" fontId="16" fillId="9" borderId="2" xfId="0" applyFont="1" applyFill="1" applyBorder="1" applyAlignment="1">
      <alignment horizontal="center" vertical="center"/>
    </xf>
    <xf numFmtId="0" fontId="16" fillId="9" borderId="16" xfId="0" applyFont="1" applyFill="1" applyBorder="1" applyAlignment="1">
      <alignment horizontal="center" vertical="center"/>
    </xf>
    <xf numFmtId="0" fontId="16" fillId="9" borderId="5" xfId="0" applyFont="1" applyFill="1" applyBorder="1" applyAlignment="1">
      <alignment horizontal="center" vertical="center"/>
    </xf>
    <xf numFmtId="0" fontId="2" fillId="3" borderId="17" xfId="2" applyFont="1" applyBorder="1" applyAlignment="1">
      <alignment horizontal="center" vertical="center"/>
    </xf>
    <xf numFmtId="0" fontId="0" fillId="0" borderId="6" xfId="0" applyBorder="1" applyAlignment="1">
      <alignment horizontal="center"/>
    </xf>
    <xf numFmtId="0" fontId="1" fillId="10" borderId="3" xfId="0" applyFont="1" applyFill="1" applyBorder="1" applyAlignment="1">
      <alignment horizontal="left" vertical="center"/>
    </xf>
    <xf numFmtId="0" fontId="1" fillId="6" borderId="9" xfId="0" applyFont="1" applyFill="1" applyBorder="1" applyAlignment="1">
      <alignment horizontal="left" vertical="center"/>
    </xf>
    <xf numFmtId="0" fontId="1" fillId="6" borderId="6" xfId="0" applyFont="1" applyFill="1" applyBorder="1" applyAlignment="1">
      <alignment horizontal="left" vertical="center"/>
    </xf>
    <xf numFmtId="0" fontId="3" fillId="14" borderId="0" xfId="6" applyBorder="1" applyAlignment="1">
      <alignment horizontal="center"/>
    </xf>
    <xf numFmtId="0" fontId="34" fillId="0" borderId="0" xfId="0" applyFont="1" applyAlignment="1">
      <alignment horizontal="left"/>
    </xf>
    <xf numFmtId="0" fontId="31" fillId="0" borderId="0" xfId="0" applyFont="1" applyBorder="1" applyAlignment="1">
      <alignment horizontal="center"/>
    </xf>
    <xf numFmtId="0" fontId="0" fillId="0" borderId="3" xfId="0" applyFont="1" applyFill="1" applyBorder="1" applyAlignment="1">
      <alignment horizontal="center"/>
    </xf>
    <xf numFmtId="0" fontId="19" fillId="0" borderId="3" xfId="0" applyFont="1" applyFill="1" applyBorder="1"/>
    <xf numFmtId="0" fontId="6" fillId="0" borderId="6" xfId="0" applyFont="1" applyFill="1" applyBorder="1" applyAlignment="1">
      <alignment horizontal="center"/>
    </xf>
    <xf numFmtId="0" fontId="0" fillId="0" borderId="6" xfId="0" applyFont="1" applyFill="1" applyBorder="1" applyAlignment="1">
      <alignment horizontal="center"/>
    </xf>
    <xf numFmtId="0" fontId="3" fillId="2" borderId="36" xfId="1" applyNumberFormat="1" applyBorder="1" applyAlignment="1">
      <alignment horizontal="center"/>
    </xf>
    <xf numFmtId="0" fontId="3" fillId="2" borderId="37" xfId="1" applyBorder="1" applyAlignment="1">
      <alignment horizontal="right"/>
    </xf>
    <xf numFmtId="0" fontId="2" fillId="3" borderId="38" xfId="2" applyBorder="1"/>
    <xf numFmtId="0" fontId="36" fillId="0" borderId="0" xfId="0" applyFont="1" applyFill="1" applyBorder="1" applyAlignment="1">
      <alignment horizontal="center"/>
    </xf>
    <xf numFmtId="0" fontId="12" fillId="16" borderId="46" xfId="0" applyFont="1" applyFill="1" applyBorder="1" applyAlignment="1">
      <alignment horizontal="center" vertical="center"/>
    </xf>
    <xf numFmtId="0" fontId="0" fillId="0" borderId="46" xfId="0" applyFill="1" applyBorder="1" applyAlignment="1">
      <alignment horizontal="center" vertical="center" wrapText="1"/>
    </xf>
    <xf numFmtId="0" fontId="0" fillId="0" borderId="46" xfId="0" applyBorder="1" applyAlignment="1">
      <alignment vertical="center"/>
    </xf>
    <xf numFmtId="0" fontId="0" fillId="4" borderId="46" xfId="0" applyFill="1" applyBorder="1" applyAlignment="1">
      <alignment vertical="center"/>
    </xf>
    <xf numFmtId="0" fontId="0" fillId="4" borderId="46" xfId="0" applyFill="1" applyBorder="1" applyAlignment="1">
      <alignment vertical="center" wrapText="1"/>
    </xf>
    <xf numFmtId="0" fontId="0" fillId="4" borderId="46" xfId="0" applyFill="1" applyBorder="1" applyAlignment="1">
      <alignment horizontal="center" vertical="center" wrapText="1"/>
    </xf>
    <xf numFmtId="0" fontId="0" fillId="4" borderId="46" xfId="0" applyFill="1" applyBorder="1" applyAlignment="1">
      <alignment horizontal="left" vertical="center" wrapText="1"/>
    </xf>
    <xf numFmtId="0" fontId="0" fillId="0" borderId="0" xfId="0" applyNumberFormat="1" applyBorder="1" applyAlignment="1">
      <alignment horizontal="center" vertical="center"/>
    </xf>
    <xf numFmtId="2" fontId="0" fillId="0" borderId="0" xfId="0" applyNumberFormat="1" applyFill="1" applyBorder="1" applyAlignment="1">
      <alignment horizontal="center" vertical="center"/>
    </xf>
    <xf numFmtId="2" fontId="0" fillId="0" borderId="0" xfId="0" applyNumberFormat="1" applyAlignment="1">
      <alignment horizontal="center" vertical="center"/>
    </xf>
    <xf numFmtId="0" fontId="3" fillId="2" borderId="46" xfId="1" applyBorder="1" applyAlignment="1">
      <alignment horizontal="center" vertical="center"/>
    </xf>
    <xf numFmtId="0" fontId="3" fillId="17" borderId="46" xfId="8" applyBorder="1" applyAlignment="1">
      <alignment vertical="center"/>
    </xf>
    <xf numFmtId="0" fontId="3" fillId="17" borderId="46" xfId="8" applyBorder="1" applyAlignment="1">
      <alignment vertical="center" wrapText="1"/>
    </xf>
    <xf numFmtId="0" fontId="3" fillId="17" borderId="46" xfId="8" applyBorder="1" applyAlignment="1">
      <alignment horizontal="center" vertical="center" wrapText="1"/>
    </xf>
    <xf numFmtId="0" fontId="3" fillId="17" borderId="46" xfId="8" applyBorder="1" applyAlignment="1">
      <alignment horizontal="left" vertical="center" wrapText="1"/>
    </xf>
    <xf numFmtId="0" fontId="3" fillId="2" borderId="0" xfId="1" applyAlignment="1"/>
    <xf numFmtId="0" fontId="39" fillId="2" borderId="0" xfId="1" applyFont="1" applyAlignment="1"/>
    <xf numFmtId="0" fontId="0" fillId="0" borderId="47" xfId="0" applyFill="1" applyBorder="1" applyAlignment="1">
      <alignment horizontal="center" vertical="center" wrapText="1"/>
    </xf>
    <xf numFmtId="0" fontId="0" fillId="0" borderId="48" xfId="0" applyBorder="1" applyAlignment="1">
      <alignment vertical="center"/>
    </xf>
    <xf numFmtId="0" fontId="2" fillId="0" borderId="49" xfId="1" applyFont="1" applyFill="1" applyBorder="1" applyAlignment="1">
      <alignment horizontal="center" vertical="center" wrapText="1"/>
    </xf>
    <xf numFmtId="0" fontId="2" fillId="0" borderId="49" xfId="1" applyFont="1" applyFill="1" applyBorder="1" applyAlignment="1">
      <alignment horizontal="left" vertical="center" wrapText="1"/>
    </xf>
    <xf numFmtId="0" fontId="0" fillId="0" borderId="49" xfId="5" applyFont="1" applyFill="1" applyBorder="1" applyAlignment="1">
      <alignment horizontal="center" vertical="center"/>
    </xf>
    <xf numFmtId="0" fontId="0" fillId="0" borderId="49" xfId="0" applyFill="1" applyBorder="1" applyAlignment="1">
      <alignment horizontal="center" vertical="center"/>
    </xf>
    <xf numFmtId="0" fontId="0" fillId="0" borderId="49" xfId="0" applyFill="1" applyBorder="1" applyAlignment="1">
      <alignment vertical="center"/>
    </xf>
    <xf numFmtId="0" fontId="0" fillId="0" borderId="49" xfId="0" applyBorder="1" applyAlignment="1">
      <alignment vertical="center"/>
    </xf>
    <xf numFmtId="0" fontId="0" fillId="0" borderId="56" xfId="0" applyFill="1" applyBorder="1" applyAlignment="1">
      <alignment horizontal="center" vertical="center"/>
    </xf>
    <xf numFmtId="0" fontId="0" fillId="0" borderId="56" xfId="0" applyFill="1" applyBorder="1" applyAlignment="1">
      <alignment vertical="center"/>
    </xf>
    <xf numFmtId="0" fontId="38" fillId="17" borderId="46" xfId="8" applyFont="1" applyBorder="1" applyAlignment="1">
      <alignment vertical="center"/>
    </xf>
    <xf numFmtId="0" fontId="2" fillId="19" borderId="35" xfId="10" applyBorder="1" applyAlignment="1">
      <alignment horizontal="left" vertical="center"/>
    </xf>
    <xf numFmtId="0" fontId="2" fillId="19" borderId="42" xfId="10" applyBorder="1" applyAlignment="1">
      <alignment horizontal="left" vertical="center"/>
    </xf>
    <xf numFmtId="0" fontId="2" fillId="3" borderId="54" xfId="2" applyBorder="1" applyAlignment="1">
      <alignment vertical="center"/>
    </xf>
    <xf numFmtId="0" fontId="0" fillId="0" borderId="17" xfId="0" applyFont="1" applyFill="1" applyBorder="1" applyAlignment="1">
      <alignment horizontal="center"/>
    </xf>
    <xf numFmtId="0" fontId="0" fillId="0" borderId="0" xfId="0" applyNumberFormat="1" applyFont="1" applyFill="1" applyBorder="1" applyAlignment="1">
      <alignment horizontal="center"/>
    </xf>
    <xf numFmtId="0" fontId="41" fillId="0" borderId="0" xfId="0" applyFont="1" applyAlignment="1">
      <alignment horizontal="center"/>
    </xf>
    <xf numFmtId="0" fontId="0" fillId="0" borderId="0" xfId="0" applyNumberFormat="1" applyAlignment="1">
      <alignment horizontal="center"/>
    </xf>
    <xf numFmtId="0" fontId="42" fillId="0" borderId="0" xfId="0" applyFont="1" applyBorder="1" applyAlignment="1">
      <alignment horizontal="center"/>
    </xf>
    <xf numFmtId="0" fontId="42" fillId="0" borderId="0" xfId="0" applyFont="1" applyAlignment="1">
      <alignment horizontal="center"/>
    </xf>
    <xf numFmtId="0" fontId="0" fillId="0" borderId="65" xfId="0" applyNumberFormat="1" applyFont="1" applyFill="1" applyBorder="1" applyAlignment="1">
      <alignment horizontal="center"/>
    </xf>
    <xf numFmtId="0" fontId="0" fillId="0" borderId="1" xfId="0" applyNumberFormat="1" applyFont="1" applyFill="1" applyBorder="1" applyAlignment="1">
      <alignment horizontal="center"/>
    </xf>
    <xf numFmtId="49" fontId="37" fillId="0" borderId="0" xfId="0" applyNumberFormat="1" applyFont="1" applyFill="1" applyBorder="1" applyAlignment="1">
      <alignment horizontal="left" vertical="center" wrapText="1"/>
    </xf>
    <xf numFmtId="0" fontId="42" fillId="0" borderId="6" xfId="0" applyFont="1" applyBorder="1" applyAlignment="1">
      <alignment horizontal="center"/>
    </xf>
    <xf numFmtId="0" fontId="0" fillId="0" borderId="0" xfId="0" applyBorder="1" applyAlignment="1">
      <alignment horizontal="left"/>
    </xf>
    <xf numFmtId="0" fontId="0" fillId="0" borderId="0" xfId="0" applyAlignment="1">
      <alignment horizontal="left"/>
    </xf>
    <xf numFmtId="0" fontId="0" fillId="0" borderId="0" xfId="0" applyFill="1" applyBorder="1" applyAlignment="1">
      <alignment horizontal="center" vertical="center"/>
    </xf>
    <xf numFmtId="0" fontId="0" fillId="0" borderId="66" xfId="2" applyFont="1" applyFill="1" applyBorder="1" applyAlignment="1">
      <alignment horizontal="center"/>
    </xf>
    <xf numFmtId="0" fontId="6" fillId="9" borderId="67" xfId="0" applyFont="1" applyFill="1" applyBorder="1" applyAlignment="1">
      <alignment horizontal="center"/>
    </xf>
    <xf numFmtId="0" fontId="3" fillId="2" borderId="51" xfId="1" applyBorder="1" applyAlignment="1">
      <alignment horizontal="center" vertical="center" wrapText="1"/>
    </xf>
    <xf numFmtId="0" fontId="13" fillId="20" borderId="35" xfId="11" applyFont="1" applyBorder="1" applyAlignment="1">
      <alignment horizontal="right" vertical="center"/>
    </xf>
    <xf numFmtId="0" fontId="2" fillId="19" borderId="35" xfId="10" applyBorder="1" applyAlignment="1">
      <alignment horizontal="left" vertical="center" wrapText="1"/>
    </xf>
    <xf numFmtId="0" fontId="2" fillId="19" borderId="35" xfId="10" applyBorder="1" applyAlignment="1">
      <alignment horizontal="left" vertical="center" wrapText="1"/>
    </xf>
    <xf numFmtId="0" fontId="13" fillId="20" borderId="35" xfId="11" applyFont="1" applyBorder="1" applyAlignment="1">
      <alignment horizontal="right" vertical="center"/>
    </xf>
    <xf numFmtId="0" fontId="2" fillId="19" borderId="61" xfId="10" applyBorder="1" applyAlignment="1">
      <alignment horizontal="left" vertical="center" wrapText="1"/>
    </xf>
    <xf numFmtId="0" fontId="0" fillId="0" borderId="49" xfId="0" applyFill="1" applyBorder="1" applyAlignment="1">
      <alignment horizontal="center" vertical="center" wrapText="1"/>
    </xf>
    <xf numFmtId="0" fontId="2" fillId="0" borderId="56" xfId="1" applyFont="1" applyFill="1" applyBorder="1" applyAlignment="1">
      <alignment horizontal="center" vertical="center" wrapText="1"/>
    </xf>
    <xf numFmtId="0" fontId="2" fillId="0" borderId="56" xfId="1" applyFont="1" applyFill="1" applyBorder="1" applyAlignment="1">
      <alignment horizontal="left" vertical="center" wrapText="1"/>
    </xf>
    <xf numFmtId="0" fontId="0" fillId="0" borderId="56" xfId="5" applyFont="1" applyFill="1" applyBorder="1" applyAlignment="1">
      <alignment horizontal="center" vertical="center"/>
    </xf>
    <xf numFmtId="0" fontId="0" fillId="0" borderId="56" xfId="0" applyBorder="1" applyAlignment="1">
      <alignment vertical="center"/>
    </xf>
    <xf numFmtId="0" fontId="11" fillId="4" borderId="0" xfId="4" applyFont="1" applyFill="1" applyBorder="1" applyAlignment="1">
      <alignment vertical="center"/>
    </xf>
    <xf numFmtId="0" fontId="10" fillId="4" borderId="0" xfId="4" applyFill="1" applyBorder="1" applyAlignment="1">
      <alignment vertical="center"/>
    </xf>
    <xf numFmtId="0" fontId="10" fillId="4" borderId="0" xfId="4" applyFill="1" applyBorder="1" applyAlignment="1">
      <alignment vertical="center" wrapText="1"/>
    </xf>
    <xf numFmtId="0" fontId="10" fillId="4" borderId="0" xfId="4" applyFill="1" applyBorder="1" applyAlignment="1">
      <alignment horizontal="center" vertical="center" wrapText="1"/>
    </xf>
    <xf numFmtId="0" fontId="10" fillId="4" borderId="0" xfId="4" applyFill="1" applyBorder="1" applyAlignment="1">
      <alignment horizontal="left" vertical="center" wrapText="1"/>
    </xf>
    <xf numFmtId="0" fontId="0" fillId="4" borderId="0" xfId="0" applyFill="1" applyBorder="1" applyAlignment="1">
      <alignment vertical="center" wrapText="1"/>
    </xf>
    <xf numFmtId="0" fontId="4" fillId="0" borderId="0" xfId="0" applyFont="1" applyFill="1" applyBorder="1" applyAlignment="1">
      <alignment horizontal="left" vertical="center" wrapText="1"/>
    </xf>
    <xf numFmtId="0" fontId="2" fillId="3" borderId="12" xfId="2" applyFont="1" applyBorder="1" applyAlignment="1">
      <alignment horizontal="center" vertical="center"/>
    </xf>
    <xf numFmtId="0" fontId="0" fillId="0" borderId="68" xfId="2" applyFont="1" applyFill="1" applyBorder="1" applyAlignment="1">
      <alignment horizontal="center"/>
    </xf>
    <xf numFmtId="0" fontId="0" fillId="0" borderId="4" xfId="0" applyFont="1" applyFill="1" applyBorder="1" applyAlignment="1">
      <alignment horizontal="center"/>
    </xf>
    <xf numFmtId="0" fontId="0" fillId="0" borderId="16" xfId="0" applyFont="1" applyFill="1" applyBorder="1" applyAlignment="1">
      <alignment horizontal="center"/>
    </xf>
    <xf numFmtId="2" fontId="0" fillId="0" borderId="0" xfId="0" applyNumberFormat="1" applyFont="1" applyBorder="1" applyAlignment="1">
      <alignment horizontal="center"/>
    </xf>
    <xf numFmtId="0" fontId="44" fillId="0" borderId="0" xfId="0" applyFont="1" applyBorder="1" applyAlignment="1">
      <alignment horizontal="center"/>
    </xf>
    <xf numFmtId="0" fontId="44" fillId="0" borderId="0" xfId="0" applyFont="1" applyAlignment="1">
      <alignment horizontal="center"/>
    </xf>
    <xf numFmtId="164" fontId="16" fillId="9" borderId="17" xfId="0" applyNumberFormat="1" applyFont="1" applyFill="1" applyBorder="1" applyAlignment="1">
      <alignment horizontal="center" vertical="center"/>
    </xf>
    <xf numFmtId="0" fontId="43" fillId="0" borderId="67" xfId="0" applyNumberFormat="1" applyFont="1" applyFill="1" applyBorder="1" applyAlignment="1">
      <alignment horizontal="center"/>
    </xf>
    <xf numFmtId="0" fontId="0" fillId="0" borderId="67" xfId="0" applyNumberFormat="1" applyFont="1" applyFill="1" applyBorder="1" applyAlignment="1">
      <alignment horizontal="center"/>
    </xf>
    <xf numFmtId="0" fontId="6" fillId="0" borderId="2" xfId="0" applyFont="1" applyFill="1" applyBorder="1" applyAlignment="1">
      <alignment horizontal="center"/>
    </xf>
    <xf numFmtId="0" fontId="42" fillId="0" borderId="3" xfId="0" applyFont="1" applyBorder="1" applyAlignment="1">
      <alignment horizontal="center"/>
    </xf>
    <xf numFmtId="2" fontId="0" fillId="22" borderId="0" xfId="0" applyNumberFormat="1" applyFont="1" applyFill="1" applyBorder="1" applyAlignment="1">
      <alignment horizontal="center"/>
    </xf>
    <xf numFmtId="0" fontId="0" fillId="0" borderId="0" xfId="0" applyFont="1" applyBorder="1"/>
    <xf numFmtId="0" fontId="0" fillId="0" borderId="1" xfId="0" applyFont="1" applyFill="1" applyBorder="1" applyAlignment="1">
      <alignment horizontal="center"/>
    </xf>
    <xf numFmtId="0" fontId="4" fillId="0" borderId="18" xfId="0" applyNumberFormat="1" applyFont="1" applyFill="1" applyBorder="1" applyAlignment="1">
      <alignment horizontal="center"/>
    </xf>
    <xf numFmtId="0" fontId="0" fillId="0" borderId="1" xfId="0" applyFont="1" applyFill="1" applyBorder="1"/>
    <xf numFmtId="0" fontId="0" fillId="0" borderId="71" xfId="0" applyFont="1" applyBorder="1" applyAlignment="1">
      <alignment horizontal="center"/>
    </xf>
    <xf numFmtId="0" fontId="0" fillId="0" borderId="66" xfId="0" applyFont="1" applyFill="1" applyBorder="1" applyAlignment="1">
      <alignment horizontal="center"/>
    </xf>
    <xf numFmtId="0" fontId="0" fillId="0" borderId="68" xfId="0" applyFont="1" applyFill="1" applyBorder="1" applyAlignment="1">
      <alignment horizontal="center"/>
    </xf>
    <xf numFmtId="0" fontId="0" fillId="0" borderId="69" xfId="0" applyFont="1" applyFill="1" applyBorder="1" applyAlignment="1">
      <alignment horizontal="center"/>
    </xf>
    <xf numFmtId="0" fontId="45" fillId="0" borderId="12" xfId="0" applyFont="1" applyFill="1" applyBorder="1" applyAlignment="1">
      <alignment horizontal="center"/>
    </xf>
    <xf numFmtId="0" fontId="45" fillId="0" borderId="68" xfId="0" applyFont="1" applyFill="1" applyBorder="1" applyAlignment="1">
      <alignment horizontal="center"/>
    </xf>
    <xf numFmtId="0" fontId="45" fillId="0" borderId="68" xfId="2" applyFont="1" applyFill="1" applyBorder="1" applyAlignment="1">
      <alignment horizontal="center"/>
    </xf>
    <xf numFmtId="0" fontId="45" fillId="0" borderId="11" xfId="0" applyFont="1" applyFill="1" applyBorder="1" applyAlignment="1">
      <alignment horizontal="center"/>
    </xf>
    <xf numFmtId="0" fontId="3" fillId="12" borderId="6" xfId="3" applyFill="1" applyBorder="1" applyAlignment="1">
      <alignment horizontal="center" wrapText="1"/>
    </xf>
    <xf numFmtId="0" fontId="1" fillId="0" borderId="0" xfId="0" applyFont="1" applyAlignment="1">
      <alignment horizontal="left"/>
    </xf>
    <xf numFmtId="164" fontId="0" fillId="0" borderId="0" xfId="0" applyNumberFormat="1" applyAlignment="1">
      <alignment horizontal="center" vertical="center"/>
    </xf>
    <xf numFmtId="0" fontId="0" fillId="0" borderId="0" xfId="0" applyBorder="1" applyAlignment="1">
      <alignment horizontal="left" vertical="center"/>
    </xf>
    <xf numFmtId="0" fontId="0" fillId="0" borderId="0" xfId="0" applyNumberFormat="1" applyAlignment="1">
      <alignment horizontal="center" vertical="center"/>
    </xf>
    <xf numFmtId="0" fontId="9" fillId="0" borderId="0" xfId="0" applyFont="1" applyAlignment="1">
      <alignment horizontal="center" vertical="center"/>
    </xf>
    <xf numFmtId="0" fontId="0" fillId="0" borderId="0" xfId="0" applyNumberFormat="1" applyBorder="1" applyAlignment="1">
      <alignment horizontal="left" vertical="center"/>
    </xf>
    <xf numFmtId="0" fontId="0" fillId="0" borderId="0" xfId="0" applyNumberFormat="1" applyBorder="1" applyAlignment="1">
      <alignment horizontal="left" vertical="center" indent="1"/>
    </xf>
    <xf numFmtId="14" fontId="0" fillId="0" borderId="0" xfId="0" applyNumberFormat="1" applyBorder="1" applyAlignment="1">
      <alignment horizontal="center" vertical="center"/>
    </xf>
    <xf numFmtId="0" fontId="0" fillId="0" borderId="13" xfId="0" applyFont="1" applyFill="1" applyBorder="1" applyAlignment="1">
      <alignment horizontal="center"/>
    </xf>
    <xf numFmtId="0" fontId="45" fillId="0" borderId="13" xfId="0" applyFont="1" applyFill="1" applyBorder="1" applyAlignment="1">
      <alignment horizontal="center"/>
    </xf>
    <xf numFmtId="0" fontId="45" fillId="0" borderId="66" xfId="2" applyFont="1" applyFill="1" applyBorder="1" applyAlignment="1">
      <alignment horizontal="center"/>
    </xf>
    <xf numFmtId="0" fontId="0" fillId="0" borderId="12" xfId="2" applyFont="1" applyFill="1" applyBorder="1" applyAlignment="1">
      <alignment horizontal="center"/>
    </xf>
    <xf numFmtId="0" fontId="0" fillId="0" borderId="17" xfId="2" applyFont="1" applyFill="1" applyBorder="1" applyAlignment="1">
      <alignment horizontal="center"/>
    </xf>
    <xf numFmtId="0" fontId="45" fillId="0" borderId="12" xfId="2" applyFont="1" applyFill="1" applyBorder="1" applyAlignment="1">
      <alignment horizontal="center"/>
    </xf>
    <xf numFmtId="0" fontId="45" fillId="0" borderId="17" xfId="2" applyFont="1" applyFill="1" applyBorder="1" applyAlignment="1">
      <alignment horizontal="center"/>
    </xf>
    <xf numFmtId="0" fontId="0" fillId="0" borderId="18" xfId="0" applyFont="1" applyFill="1" applyBorder="1" applyAlignment="1">
      <alignment horizontal="center"/>
    </xf>
    <xf numFmtId="0" fontId="6" fillId="0" borderId="3" xfId="0" applyFont="1" applyFill="1" applyBorder="1" applyAlignment="1">
      <alignment horizontal="center"/>
    </xf>
    <xf numFmtId="49" fontId="9" fillId="0" borderId="0" xfId="0" applyNumberFormat="1" applyFont="1" applyBorder="1" applyAlignment="1">
      <alignment horizontal="center" vertical="center"/>
    </xf>
    <xf numFmtId="0" fontId="6" fillId="0" borderId="11" xfId="0" applyFont="1" applyFill="1" applyBorder="1" applyAlignment="1">
      <alignment horizontal="center"/>
    </xf>
    <xf numFmtId="0" fontId="6" fillId="0" borderId="12" xfId="0" applyFont="1" applyFill="1" applyBorder="1" applyAlignment="1">
      <alignment horizontal="center"/>
    </xf>
    <xf numFmtId="0" fontId="6" fillId="0" borderId="13" xfId="0" applyFont="1" applyFill="1" applyBorder="1" applyAlignment="1">
      <alignment horizontal="center"/>
    </xf>
    <xf numFmtId="0" fontId="25" fillId="5" borderId="13" xfId="0" applyFont="1" applyFill="1" applyBorder="1" applyAlignment="1">
      <alignment horizontal="center" vertical="center"/>
    </xf>
    <xf numFmtId="0" fontId="21" fillId="0" borderId="29" xfId="0" applyFont="1" applyFill="1" applyBorder="1" applyAlignment="1">
      <alignment horizontal="center" vertical="center"/>
    </xf>
    <xf numFmtId="49" fontId="21" fillId="0" borderId="29" xfId="0" applyNumberFormat="1" applyFont="1" applyFill="1" applyBorder="1" applyAlignment="1">
      <alignment horizontal="center" vertical="center"/>
    </xf>
    <xf numFmtId="0" fontId="0" fillId="0" borderId="72" xfId="0" applyFont="1" applyFill="1" applyBorder="1" applyAlignment="1">
      <alignment horizontal="center"/>
    </xf>
    <xf numFmtId="0" fontId="19" fillId="0" borderId="72" xfId="0" applyFont="1" applyFill="1" applyBorder="1"/>
    <xf numFmtId="0" fontId="19" fillId="0" borderId="18" xfId="0" applyFont="1" applyFill="1" applyBorder="1"/>
    <xf numFmtId="0" fontId="0" fillId="0" borderId="18" xfId="0" applyFont="1" applyFill="1" applyBorder="1"/>
    <xf numFmtId="0" fontId="5" fillId="0" borderId="25" xfId="0" applyFont="1" applyBorder="1" applyAlignment="1">
      <alignment vertical="center" wrapText="1"/>
    </xf>
    <xf numFmtId="0" fontId="35" fillId="4" borderId="0" xfId="0" applyFont="1" applyFill="1" applyBorder="1" applyAlignment="1">
      <alignment horizontal="left" vertical="center"/>
    </xf>
    <xf numFmtId="0" fontId="46" fillId="0" borderId="73" xfId="4" applyFont="1" applyBorder="1"/>
    <xf numFmtId="0" fontId="46" fillId="0" borderId="73" xfId="4" applyFont="1" applyBorder="1" applyAlignment="1">
      <alignment wrapText="1"/>
    </xf>
    <xf numFmtId="0" fontId="47" fillId="0" borderId="0" xfId="0" applyFont="1" applyAlignment="1">
      <alignment horizontal="center"/>
    </xf>
    <xf numFmtId="0" fontId="48" fillId="0" borderId="0" xfId="13"/>
    <xf numFmtId="14" fontId="49" fillId="0" borderId="25" xfId="0" applyNumberFormat="1" applyFont="1" applyFill="1" applyBorder="1" applyAlignment="1">
      <alignment horizontal="left" vertical="top" wrapText="1"/>
    </xf>
    <xf numFmtId="2" fontId="0" fillId="0" borderId="0" xfId="0" applyNumberFormat="1" applyBorder="1" applyAlignment="1">
      <alignment horizontal="center" vertical="center"/>
    </xf>
    <xf numFmtId="49" fontId="0" fillId="0" borderId="0" xfId="0" applyNumberFormat="1" applyAlignment="1">
      <alignment vertical="center"/>
    </xf>
    <xf numFmtId="49" fontId="26" fillId="0" borderId="14" xfId="4" applyNumberFormat="1" applyFont="1" applyAlignment="1">
      <alignment vertical="center"/>
    </xf>
    <xf numFmtId="49" fontId="25" fillId="5" borderId="27" xfId="0" applyNumberFormat="1" applyFont="1" applyFill="1" applyBorder="1" applyAlignment="1">
      <alignment horizontal="center" vertical="center" wrapText="1"/>
    </xf>
    <xf numFmtId="0" fontId="25" fillId="5" borderId="13" xfId="0" applyFont="1" applyFill="1" applyBorder="1" applyAlignment="1">
      <alignment horizontal="center" vertical="center" wrapText="1"/>
    </xf>
    <xf numFmtId="14" fontId="21" fillId="0" borderId="11" xfId="0" applyNumberFormat="1" applyFont="1" applyFill="1" applyBorder="1" applyAlignment="1">
      <alignment horizontal="center" vertical="center"/>
    </xf>
    <xf numFmtId="14" fontId="21" fillId="0" borderId="75" xfId="0" applyNumberFormat="1" applyFont="1" applyFill="1" applyBorder="1" applyAlignment="1">
      <alignment horizontal="center" vertical="center"/>
    </xf>
    <xf numFmtId="14" fontId="21" fillId="0" borderId="12" xfId="0" applyNumberFormat="1" applyFont="1" applyFill="1" applyBorder="1" applyAlignment="1">
      <alignment horizontal="center" vertical="center"/>
    </xf>
    <xf numFmtId="49" fontId="22" fillId="23" borderId="20" xfId="0" applyNumberFormat="1" applyFont="1" applyFill="1" applyBorder="1" applyAlignment="1">
      <alignment horizontal="center" vertical="center"/>
    </xf>
    <xf numFmtId="49" fontId="22" fillId="23" borderId="21" xfId="0" applyNumberFormat="1" applyFont="1" applyFill="1" applyBorder="1" applyAlignment="1">
      <alignment horizontal="center" vertical="center"/>
    </xf>
    <xf numFmtId="14" fontId="21" fillId="0" borderId="16" xfId="0" applyNumberFormat="1" applyFont="1" applyFill="1" applyBorder="1" applyAlignment="1">
      <alignment horizontal="center" vertical="center"/>
    </xf>
    <xf numFmtId="0" fontId="21" fillId="0" borderId="11" xfId="0" applyNumberFormat="1" applyFont="1" applyFill="1" applyBorder="1" applyAlignment="1">
      <alignment horizontal="center" vertical="center"/>
    </xf>
    <xf numFmtId="0" fontId="0" fillId="0" borderId="0" xfId="0" applyNumberFormat="1" applyAlignment="1">
      <alignment vertical="center"/>
    </xf>
    <xf numFmtId="0" fontId="26" fillId="0" borderId="14" xfId="4" applyNumberFormat="1" applyFont="1" applyAlignment="1">
      <alignment vertical="center"/>
    </xf>
    <xf numFmtId="0" fontId="25" fillId="5" borderId="19" xfId="0" applyNumberFormat="1" applyFont="1" applyFill="1" applyBorder="1" applyAlignment="1">
      <alignment horizontal="center" vertical="center" wrapText="1"/>
    </xf>
    <xf numFmtId="0" fontId="21" fillId="0" borderId="23" xfId="0" applyNumberFormat="1" applyFont="1" applyFill="1" applyBorder="1" applyAlignment="1">
      <alignment horizontal="center" vertical="center"/>
    </xf>
    <xf numFmtId="0" fontId="21" fillId="0" borderId="74" xfId="0" applyNumberFormat="1" applyFont="1" applyFill="1" applyBorder="1" applyAlignment="1">
      <alignment horizontal="center" vertical="center"/>
    </xf>
    <xf numFmtId="0" fontId="17" fillId="9" borderId="16" xfId="0" applyFont="1" applyFill="1" applyBorder="1" applyAlignment="1">
      <alignment horizontal="right" vertical="center"/>
    </xf>
    <xf numFmtId="0" fontId="18" fillId="9" borderId="11" xfId="0" applyFont="1" applyFill="1" applyBorder="1" applyAlignment="1">
      <alignment horizontal="center" vertical="center"/>
    </xf>
    <xf numFmtId="0" fontId="50" fillId="9" borderId="11" xfId="0" applyFont="1" applyFill="1" applyBorder="1" applyAlignment="1">
      <alignment horizontal="center" vertical="center"/>
    </xf>
    <xf numFmtId="0" fontId="17" fillId="9" borderId="2" xfId="0" applyFont="1" applyFill="1" applyBorder="1" applyAlignment="1">
      <alignment horizontal="center" vertical="center"/>
    </xf>
    <xf numFmtId="0" fontId="4" fillId="0" borderId="0" xfId="0" applyFont="1" applyAlignment="1">
      <alignment horizontal="center" vertical="center"/>
    </xf>
    <xf numFmtId="164" fontId="17" fillId="9" borderId="17" xfId="0" applyNumberFormat="1" applyFont="1" applyFill="1" applyBorder="1" applyAlignment="1">
      <alignment horizontal="center" vertical="center"/>
    </xf>
    <xf numFmtId="0" fontId="51" fillId="10" borderId="2" xfId="0" applyFont="1" applyFill="1" applyBorder="1" applyAlignment="1">
      <alignment horizontal="left" vertical="center"/>
    </xf>
    <xf numFmtId="0" fontId="51" fillId="10" borderId="3" xfId="0" applyFont="1" applyFill="1" applyBorder="1" applyAlignment="1">
      <alignment horizontal="left" vertical="center"/>
    </xf>
    <xf numFmtId="0" fontId="4" fillId="10" borderId="4" xfId="0" applyFont="1" applyFill="1" applyBorder="1"/>
    <xf numFmtId="0" fontId="4" fillId="0" borderId="0" xfId="0" applyFont="1"/>
    <xf numFmtId="0" fontId="52" fillId="0" borderId="0" xfId="0" applyFont="1" applyAlignment="1">
      <alignment horizontal="left"/>
    </xf>
    <xf numFmtId="0" fontId="53" fillId="0" borderId="0" xfId="0" applyFont="1" applyAlignment="1">
      <alignment horizontal="left"/>
    </xf>
    <xf numFmtId="14" fontId="21" fillId="0" borderId="25" xfId="0" applyNumberFormat="1" applyFont="1" applyFill="1" applyBorder="1" applyAlignment="1">
      <alignment horizontal="left" vertical="center"/>
    </xf>
    <xf numFmtId="0" fontId="0" fillId="0" borderId="0" xfId="0" applyAlignment="1">
      <alignment horizontal="left" vertical="center"/>
    </xf>
    <xf numFmtId="0" fontId="26" fillId="0" borderId="14" xfId="4" applyFont="1" applyAlignment="1">
      <alignment horizontal="left" vertical="center"/>
    </xf>
    <xf numFmtId="14" fontId="21" fillId="0" borderId="23" xfId="0" applyNumberFormat="1" applyFont="1" applyFill="1" applyBorder="1" applyAlignment="1">
      <alignment horizontal="left" vertical="center"/>
    </xf>
    <xf numFmtId="0" fontId="25" fillId="5" borderId="13" xfId="0" applyFont="1" applyFill="1" applyBorder="1" applyAlignment="1">
      <alignment horizontal="left" vertical="center" wrapText="1"/>
    </xf>
    <xf numFmtId="0" fontId="0" fillId="0" borderId="25" xfId="0" applyFill="1" applyBorder="1" applyAlignment="1">
      <alignment horizontal="left" vertical="center"/>
    </xf>
    <xf numFmtId="0" fontId="0" fillId="0" borderId="25" xfId="0" applyFill="1" applyBorder="1" applyAlignment="1">
      <alignment horizontal="left" vertical="center" wrapText="1"/>
    </xf>
    <xf numFmtId="0" fontId="18" fillId="0" borderId="2" xfId="0" applyFont="1" applyFill="1" applyBorder="1" applyAlignment="1">
      <alignment horizontal="center"/>
    </xf>
    <xf numFmtId="0" fontId="18" fillId="0" borderId="16" xfId="0" applyFont="1" applyFill="1" applyBorder="1" applyAlignment="1">
      <alignment horizontal="center"/>
    </xf>
    <xf numFmtId="0" fontId="18" fillId="0" borderId="5" xfId="0" applyFont="1" applyFill="1" applyBorder="1" applyAlignment="1">
      <alignment horizontal="center"/>
    </xf>
    <xf numFmtId="0" fontId="26" fillId="0" borderId="14" xfId="4" applyFont="1" applyAlignment="1">
      <alignment vertical="center" wrapText="1"/>
    </xf>
    <xf numFmtId="0" fontId="5" fillId="0" borderId="30" xfId="0" applyFont="1" applyBorder="1" applyAlignment="1">
      <alignment vertical="center" wrapText="1"/>
    </xf>
    <xf numFmtId="0" fontId="25" fillId="5" borderId="76" xfId="0" applyFont="1" applyFill="1" applyBorder="1" applyAlignment="1">
      <alignment horizontal="center" vertical="center" wrapText="1"/>
    </xf>
    <xf numFmtId="49" fontId="25" fillId="5" borderId="19" xfId="0" applyNumberFormat="1" applyFont="1" applyFill="1" applyBorder="1" applyAlignment="1">
      <alignment horizontal="center" vertical="center" wrapText="1"/>
    </xf>
    <xf numFmtId="49" fontId="0" fillId="0" borderId="0" xfId="0" applyNumberFormat="1" applyAlignment="1">
      <alignment horizontal="left" vertical="center" wrapText="1"/>
    </xf>
    <xf numFmtId="49" fontId="26" fillId="0" borderId="14" xfId="4" applyNumberFormat="1" applyFont="1" applyAlignment="1">
      <alignment horizontal="left" vertical="center" wrapText="1"/>
    </xf>
    <xf numFmtId="49" fontId="0" fillId="0" borderId="23" xfId="0" applyNumberFormat="1" applyFill="1" applyBorder="1" applyAlignment="1">
      <alignment horizontal="left" vertical="center" wrapText="1"/>
    </xf>
    <xf numFmtId="49" fontId="0" fillId="0" borderId="11" xfId="0" applyNumberFormat="1" applyFont="1" applyFill="1" applyBorder="1" applyAlignment="1">
      <alignment horizontal="left" vertical="center" wrapText="1"/>
    </xf>
    <xf numFmtId="0" fontId="0" fillId="0" borderId="0" xfId="0" applyFill="1" applyAlignment="1">
      <alignment horizontal="left" vertical="top" wrapText="1"/>
    </xf>
    <xf numFmtId="0" fontId="14" fillId="9" borderId="12" xfId="0" applyFont="1" applyFill="1" applyBorder="1" applyAlignment="1">
      <alignment horizontal="left" vertical="top" wrapText="1"/>
    </xf>
    <xf numFmtId="0" fontId="15" fillId="9" borderId="12" xfId="0" applyFont="1" applyFill="1" applyBorder="1" applyAlignment="1">
      <alignment horizontal="left" vertical="top" wrapText="1"/>
    </xf>
    <xf numFmtId="0" fontId="16" fillId="9" borderId="12" xfId="0" applyFont="1" applyFill="1" applyBorder="1" applyAlignment="1">
      <alignment horizontal="left" vertical="top" wrapText="1"/>
    </xf>
    <xf numFmtId="0" fontId="17" fillId="9" borderId="16" xfId="0" applyFont="1" applyFill="1" applyBorder="1" applyAlignment="1">
      <alignment horizontal="right" vertical="top" wrapText="1"/>
    </xf>
    <xf numFmtId="0" fontId="16" fillId="9" borderId="16" xfId="0" applyFont="1" applyFill="1" applyBorder="1" applyAlignment="1">
      <alignment horizontal="left" vertical="top" wrapText="1"/>
    </xf>
    <xf numFmtId="0" fontId="0" fillId="0" borderId="12" xfId="2" applyFont="1" applyFill="1" applyBorder="1" applyAlignment="1">
      <alignment horizontal="left" vertical="top" wrapText="1"/>
    </xf>
    <xf numFmtId="0" fontId="1" fillId="6" borderId="9" xfId="0" applyFont="1" applyFill="1" applyBorder="1" applyAlignment="1">
      <alignment horizontal="left" vertical="top" wrapText="1"/>
    </xf>
    <xf numFmtId="0" fontId="0" fillId="6" borderId="8" xfId="0" applyFill="1" applyBorder="1" applyAlignment="1">
      <alignment horizontal="left" vertical="top" wrapText="1"/>
    </xf>
    <xf numFmtId="0" fontId="0" fillId="0" borderId="0" xfId="0" applyAlignment="1">
      <alignment horizontal="left" vertical="top" wrapText="1"/>
    </xf>
    <xf numFmtId="0" fontId="1" fillId="6" borderId="10" xfId="0" applyFont="1" applyFill="1" applyBorder="1" applyAlignment="1">
      <alignment horizontal="left" vertical="top"/>
    </xf>
    <xf numFmtId="0" fontId="26" fillId="0" borderId="14" xfId="4" applyFont="1" applyAlignment="1">
      <alignment horizontal="center" vertical="center" wrapText="1"/>
    </xf>
    <xf numFmtId="0" fontId="0" fillId="0" borderId="25" xfId="0" applyFill="1" applyBorder="1" applyAlignment="1">
      <alignment horizontal="center" vertical="center" wrapText="1"/>
    </xf>
    <xf numFmtId="14" fontId="0" fillId="0" borderId="0" xfId="0" applyNumberFormat="1" applyAlignment="1">
      <alignment horizontal="center" vertical="center"/>
    </xf>
    <xf numFmtId="0" fontId="16" fillId="9" borderId="16" xfId="0" applyFont="1" applyFill="1" applyBorder="1" applyAlignment="1">
      <alignment horizontal="right" vertical="center"/>
    </xf>
    <xf numFmtId="0" fontId="16" fillId="9" borderId="5" xfId="0" applyFont="1" applyFill="1" applyBorder="1" applyAlignment="1">
      <alignment horizontal="right" vertical="center"/>
    </xf>
    <xf numFmtId="0" fontId="0" fillId="0" borderId="77" xfId="0" applyFont="1" applyFill="1" applyBorder="1" applyAlignment="1">
      <alignment horizontal="center"/>
    </xf>
    <xf numFmtId="0" fontId="19" fillId="0" borderId="77" xfId="0" applyFont="1" applyFill="1" applyBorder="1"/>
    <xf numFmtId="0" fontId="0" fillId="0" borderId="71" xfId="0" applyBorder="1" applyAlignment="1">
      <alignment horizontal="center"/>
    </xf>
    <xf numFmtId="0" fontId="0" fillId="0" borderId="0" xfId="0" applyAlignment="1">
      <alignment horizontal="left" indent="1"/>
    </xf>
    <xf numFmtId="2" fontId="0" fillId="16" borderId="46" xfId="0" applyNumberFormat="1" applyFill="1" applyBorder="1" applyAlignment="1">
      <alignment horizontal="center" vertical="center"/>
    </xf>
    <xf numFmtId="0" fontId="0" fillId="16" borderId="46" xfId="0" applyFill="1" applyBorder="1" applyAlignment="1">
      <alignment horizontal="left" vertical="center" wrapText="1"/>
    </xf>
    <xf numFmtId="0" fontId="0" fillId="16" borderId="46" xfId="0" applyFill="1" applyBorder="1" applyAlignment="1">
      <alignment horizontal="center" vertical="center" wrapText="1"/>
    </xf>
    <xf numFmtId="0" fontId="0" fillId="16" borderId="46" xfId="0" applyFill="1" applyBorder="1" applyAlignment="1">
      <alignment horizontal="center" vertical="center"/>
    </xf>
    <xf numFmtId="49" fontId="37" fillId="16" borderId="46" xfId="0" applyNumberFormat="1" applyFont="1" applyFill="1" applyBorder="1" applyAlignment="1">
      <alignment horizontal="left" vertical="center" wrapText="1"/>
    </xf>
    <xf numFmtId="0" fontId="36" fillId="16" borderId="46" xfId="0" applyFont="1" applyFill="1" applyBorder="1" applyAlignment="1">
      <alignment horizontal="center"/>
    </xf>
    <xf numFmtId="0" fontId="12" fillId="24" borderId="46" xfId="0" applyFont="1" applyFill="1" applyBorder="1" applyAlignment="1">
      <alignment horizontal="center" vertical="center"/>
    </xf>
    <xf numFmtId="2" fontId="0" fillId="24" borderId="46" xfId="0" applyNumberFormat="1" applyFill="1" applyBorder="1" applyAlignment="1">
      <alignment horizontal="center" vertical="center"/>
    </xf>
    <xf numFmtId="0" fontId="0" fillId="24" borderId="46" xfId="0" applyFill="1" applyBorder="1" applyAlignment="1">
      <alignment horizontal="left" vertical="center" wrapText="1"/>
    </xf>
    <xf numFmtId="0" fontId="0" fillId="24" borderId="46" xfId="0" applyFill="1" applyBorder="1" applyAlignment="1">
      <alignment horizontal="center" vertical="center" wrapText="1"/>
    </xf>
    <xf numFmtId="0" fontId="0" fillId="24" borderId="46" xfId="0" applyFill="1" applyBorder="1" applyAlignment="1">
      <alignment horizontal="center" vertical="center"/>
    </xf>
    <xf numFmtId="49" fontId="37" fillId="24" borderId="46" xfId="0" applyNumberFormat="1" applyFont="1" applyFill="1" applyBorder="1" applyAlignment="1">
      <alignment horizontal="left" vertical="center" wrapText="1"/>
    </xf>
    <xf numFmtId="0" fontId="36" fillId="24" borderId="46" xfId="0" applyFont="1" applyFill="1" applyBorder="1" applyAlignment="1">
      <alignment horizontal="center"/>
    </xf>
    <xf numFmtId="14" fontId="21" fillId="0" borderId="34" xfId="0" applyNumberFormat="1" applyFont="1" applyFill="1" applyBorder="1" applyAlignment="1">
      <alignment horizontal="center" vertical="center" wrapText="1"/>
    </xf>
    <xf numFmtId="0" fontId="0" fillId="0" borderId="67" xfId="0" applyFont="1" applyBorder="1" applyAlignment="1">
      <alignment horizontal="center"/>
    </xf>
    <xf numFmtId="0" fontId="40" fillId="9" borderId="0" xfId="0" applyFont="1" applyFill="1" applyBorder="1"/>
    <xf numFmtId="0" fontId="54" fillId="0" borderId="0" xfId="0" applyFont="1" applyBorder="1" applyAlignment="1">
      <alignment horizontal="center"/>
    </xf>
    <xf numFmtId="0" fontId="55" fillId="9" borderId="0" xfId="0" applyFont="1" applyFill="1"/>
    <xf numFmtId="0" fontId="0" fillId="0" borderId="68" xfId="2" applyFont="1" applyFill="1" applyBorder="1" applyAlignment="1">
      <alignment horizontal="left" vertical="top" wrapText="1"/>
    </xf>
    <xf numFmtId="0" fontId="3" fillId="2" borderId="19" xfId="1" applyBorder="1" applyAlignment="1">
      <alignment horizontal="left"/>
    </xf>
    <xf numFmtId="0" fontId="2" fillId="3" borderId="19" xfId="2" applyBorder="1" applyAlignment="1">
      <alignment horizontal="center"/>
    </xf>
    <xf numFmtId="0" fontId="56" fillId="0" borderId="0" xfId="0" applyFont="1" applyBorder="1" applyAlignment="1">
      <alignment horizontal="center"/>
    </xf>
    <xf numFmtId="0" fontId="0" fillId="0" borderId="70" xfId="0" applyFont="1" applyBorder="1" applyAlignment="1">
      <alignment horizontal="left" indent="4"/>
    </xf>
    <xf numFmtId="0" fontId="0" fillId="0" borderId="0" xfId="0" applyAlignment="1">
      <alignment horizontal="left" indent="5"/>
    </xf>
    <xf numFmtId="49" fontId="21" fillId="0" borderId="29" xfId="0" quotePrefix="1" applyNumberFormat="1" applyFont="1" applyFill="1" applyBorder="1" applyAlignment="1">
      <alignment horizontal="center" vertical="center"/>
    </xf>
    <xf numFmtId="1" fontId="0" fillId="0" borderId="0" xfId="0" applyNumberFormat="1" applyAlignment="1">
      <alignment horizontal="center" vertical="center"/>
    </xf>
    <xf numFmtId="14" fontId="21" fillId="0" borderId="0" xfId="0" applyNumberFormat="1" applyFont="1" applyFill="1" applyBorder="1" applyAlignment="1">
      <alignment horizontal="center" vertical="center"/>
    </xf>
    <xf numFmtId="14" fontId="21" fillId="0" borderId="2" xfId="0" applyNumberFormat="1" applyFont="1" applyFill="1" applyBorder="1" applyAlignment="1">
      <alignment horizontal="center" vertical="center"/>
    </xf>
    <xf numFmtId="49" fontId="0" fillId="0" borderId="78" xfId="0" applyNumberFormat="1" applyFont="1" applyFill="1" applyBorder="1" applyAlignment="1">
      <alignment horizontal="left" vertical="center" wrapText="1"/>
    </xf>
    <xf numFmtId="0" fontId="21" fillId="0" borderId="79" xfId="0" applyNumberFormat="1" applyFont="1" applyFill="1" applyBorder="1" applyAlignment="1">
      <alignment horizontal="center" vertical="center"/>
    </xf>
    <xf numFmtId="14" fontId="21" fillId="0" borderId="79" xfId="0" applyNumberFormat="1" applyFont="1" applyFill="1" applyBorder="1" applyAlignment="1">
      <alignment horizontal="center" vertical="center"/>
    </xf>
    <xf numFmtId="14" fontId="21" fillId="0" borderId="78" xfId="0" applyNumberFormat="1" applyFont="1" applyFill="1" applyBorder="1" applyAlignment="1">
      <alignment horizontal="center" vertical="center"/>
    </xf>
    <xf numFmtId="0" fontId="21" fillId="0" borderId="81" xfId="0" applyFont="1" applyFill="1" applyBorder="1" applyAlignment="1">
      <alignment horizontal="center" vertical="center"/>
    </xf>
    <xf numFmtId="0" fontId="21" fillId="0" borderId="80" xfId="0" applyFont="1" applyFill="1" applyBorder="1" applyAlignment="1">
      <alignment horizontal="center" vertical="center"/>
    </xf>
    <xf numFmtId="0" fontId="0" fillId="0" borderId="12" xfId="0" applyFill="1" applyBorder="1" applyAlignment="1">
      <alignment horizontal="center" vertical="center"/>
    </xf>
    <xf numFmtId="0" fontId="0" fillId="0" borderId="12" xfId="0" applyFill="1" applyBorder="1" applyAlignment="1">
      <alignment horizontal="left" vertical="center" wrapText="1"/>
    </xf>
    <xf numFmtId="0" fontId="5" fillId="0" borderId="12" xfId="0" applyFont="1" applyBorder="1" applyAlignment="1">
      <alignment vertical="center" wrapText="1"/>
    </xf>
    <xf numFmtId="0" fontId="5" fillId="0" borderId="0" xfId="0" applyFont="1" applyBorder="1" applyAlignment="1">
      <alignment vertical="center" wrapText="1"/>
    </xf>
    <xf numFmtId="14" fontId="21" fillId="0" borderId="82" xfId="0" applyNumberFormat="1" applyFont="1" applyFill="1" applyBorder="1" applyAlignment="1">
      <alignment horizontal="center" vertical="center"/>
    </xf>
    <xf numFmtId="0" fontId="0" fillId="0" borderId="78" xfId="0" applyFill="1" applyBorder="1" applyAlignment="1">
      <alignment horizontal="center" vertical="center"/>
    </xf>
    <xf numFmtId="0" fontId="0" fillId="0" borderId="78" xfId="0" applyFill="1" applyBorder="1" applyAlignment="1">
      <alignment horizontal="center" vertical="center" wrapText="1"/>
    </xf>
    <xf numFmtId="0" fontId="0" fillId="0" borderId="78" xfId="0" applyFill="1" applyBorder="1" applyAlignment="1">
      <alignment horizontal="left" vertical="center" wrapText="1"/>
    </xf>
    <xf numFmtId="0" fontId="5" fillId="0" borderId="78" xfId="0" applyFont="1" applyBorder="1" applyAlignment="1">
      <alignment vertical="center" wrapText="1"/>
    </xf>
    <xf numFmtId="0" fontId="5" fillId="0" borderId="83" xfId="0" applyFont="1" applyBorder="1" applyAlignment="1">
      <alignment vertical="center" wrapText="1"/>
    </xf>
    <xf numFmtId="0" fontId="19" fillId="0" borderId="0" xfId="0" applyFont="1" applyAlignment="1">
      <alignment horizontal="center"/>
    </xf>
    <xf numFmtId="49" fontId="21" fillId="0" borderId="79" xfId="0" applyNumberFormat="1" applyFont="1" applyFill="1" applyBorder="1" applyAlignment="1">
      <alignment horizontal="center" vertical="center"/>
    </xf>
    <xf numFmtId="0" fontId="19" fillId="0" borderId="0" xfId="0" applyFont="1" applyBorder="1" applyAlignment="1">
      <alignment horizontal="center" vertical="center"/>
    </xf>
    <xf numFmtId="0" fontId="19" fillId="0" borderId="0" xfId="0" applyFont="1" applyAlignment="1">
      <alignment horizontal="center" vertical="center"/>
    </xf>
    <xf numFmtId="0" fontId="2" fillId="0" borderId="12" xfId="0" applyFont="1" applyFill="1" applyBorder="1" applyAlignment="1">
      <alignment horizontal="center"/>
    </xf>
    <xf numFmtId="0" fontId="57" fillId="0" borderId="12" xfId="0" applyFont="1" applyFill="1" applyBorder="1" applyAlignment="1">
      <alignment horizontal="center"/>
    </xf>
    <xf numFmtId="0" fontId="58" fillId="0" borderId="0" xfId="0" applyFont="1" applyAlignment="1">
      <alignment horizontal="center"/>
    </xf>
    <xf numFmtId="0" fontId="0" fillId="0" borderId="0" xfId="0" applyAlignment="1">
      <alignment vertical="top" wrapText="1"/>
    </xf>
    <xf numFmtId="0" fontId="2" fillId="3" borderId="11" xfId="2" applyFont="1" applyBorder="1" applyAlignment="1">
      <alignment horizontal="center" vertical="center"/>
    </xf>
    <xf numFmtId="0" fontId="0" fillId="0" borderId="13" xfId="0" applyBorder="1" applyAlignment="1">
      <alignment vertical="top" wrapText="1"/>
    </xf>
    <xf numFmtId="0" fontId="0" fillId="0" borderId="0" xfId="0" applyNumberFormat="1" applyAlignment="1">
      <alignment horizontal="left" vertical="center" indent="2"/>
    </xf>
    <xf numFmtId="166" fontId="0" fillId="0" borderId="0" xfId="0" applyNumberFormat="1" applyAlignment="1">
      <alignment horizontal="center" vertical="center"/>
    </xf>
    <xf numFmtId="166" fontId="0" fillId="0" borderId="0" xfId="0" applyNumberFormat="1" applyBorder="1" applyAlignment="1">
      <alignment horizontal="center" vertical="center"/>
    </xf>
    <xf numFmtId="2" fontId="0" fillId="0" borderId="68" xfId="2" applyNumberFormat="1" applyFont="1" applyFill="1" applyBorder="1" applyAlignment="1">
      <alignment horizontal="center"/>
    </xf>
    <xf numFmtId="0" fontId="0" fillId="0" borderId="17" xfId="0" applyFill="1" applyBorder="1" applyAlignment="1">
      <alignment horizontal="center" vertical="center" wrapText="1"/>
    </xf>
    <xf numFmtId="0" fontId="0" fillId="0" borderId="83" xfId="0" applyFill="1" applyBorder="1" applyAlignment="1">
      <alignment horizontal="center" vertical="center" wrapText="1"/>
    </xf>
    <xf numFmtId="0" fontId="25" fillId="5" borderId="11" xfId="0" applyFont="1" applyFill="1" applyBorder="1" applyAlignment="1">
      <alignment horizontal="center" vertical="center" wrapText="1"/>
    </xf>
    <xf numFmtId="0" fontId="25" fillId="5" borderId="12" xfId="0" applyFont="1" applyFill="1" applyBorder="1" applyAlignment="1">
      <alignment horizontal="center" vertical="center" wrapText="1"/>
    </xf>
    <xf numFmtId="0" fontId="0" fillId="0" borderId="35" xfId="0" applyFill="1" applyBorder="1" applyAlignment="1">
      <alignment horizontal="center" vertical="center"/>
    </xf>
    <xf numFmtId="0" fontId="59" fillId="0" borderId="17" xfId="0" applyFont="1" applyFill="1" applyBorder="1" applyAlignment="1">
      <alignment horizontal="center"/>
    </xf>
    <xf numFmtId="14" fontId="21" fillId="0" borderId="82" xfId="0" applyNumberFormat="1" applyFont="1" applyFill="1" applyBorder="1" applyAlignment="1">
      <alignment horizontal="center" vertical="center" wrapText="1"/>
    </xf>
    <xf numFmtId="0" fontId="0" fillId="0" borderId="0" xfId="0" applyNumberFormat="1" applyFont="1" applyFill="1" applyAlignment="1">
      <alignment horizontal="center"/>
    </xf>
    <xf numFmtId="0" fontId="0" fillId="0" borderId="0" xfId="0" applyFont="1" applyFill="1" applyAlignment="1">
      <alignment horizontal="center"/>
    </xf>
    <xf numFmtId="0" fontId="60" fillId="0" borderId="0" xfId="0" applyFont="1" applyAlignment="1">
      <alignment horizontal="center"/>
    </xf>
    <xf numFmtId="0" fontId="61" fillId="0" borderId="0" xfId="0" applyFont="1" applyAlignment="1">
      <alignment horizontal="center"/>
    </xf>
    <xf numFmtId="0" fontId="62" fillId="0" borderId="0" xfId="0" applyFont="1" applyFill="1" applyBorder="1"/>
    <xf numFmtId="0" fontId="45" fillId="0" borderId="17" xfId="0" applyFont="1" applyFill="1" applyBorder="1" applyAlignment="1">
      <alignment horizontal="center"/>
    </xf>
    <xf numFmtId="0" fontId="0" fillId="3" borderId="12" xfId="2" applyFont="1" applyBorder="1" applyAlignment="1">
      <alignment horizontal="center" vertical="center"/>
    </xf>
    <xf numFmtId="0" fontId="63" fillId="0" borderId="12" xfId="0" applyFont="1" applyFill="1" applyBorder="1" applyAlignment="1">
      <alignment horizontal="center"/>
    </xf>
    <xf numFmtId="0" fontId="64" fillId="0" borderId="0" xfId="0" applyFont="1" applyAlignment="1">
      <alignment horizontal="left" vertical="center" readingOrder="1"/>
    </xf>
    <xf numFmtId="0" fontId="0" fillId="3" borderId="11" xfId="2" applyFont="1" applyBorder="1" applyAlignment="1">
      <alignment horizontal="center" vertical="center"/>
    </xf>
    <xf numFmtId="0" fontId="64" fillId="0" borderId="13" xfId="0" applyFont="1" applyBorder="1" applyAlignment="1">
      <alignment horizontal="left" vertical="top" wrapText="1" readingOrder="1"/>
    </xf>
    <xf numFmtId="0" fontId="0" fillId="0" borderId="0" xfId="0" applyNumberFormat="1" applyAlignment="1">
      <alignment horizontal="left" vertical="center"/>
    </xf>
    <xf numFmtId="0" fontId="0" fillId="0" borderId="0" xfId="0" applyNumberFormat="1" applyAlignment="1">
      <alignment horizontal="left" vertical="center" indent="1"/>
    </xf>
    <xf numFmtId="0" fontId="0" fillId="0" borderId="0" xfId="0" quotePrefix="1" applyAlignment="1">
      <alignment horizontal="left" vertical="center" wrapText="1"/>
    </xf>
    <xf numFmtId="0" fontId="66" fillId="0" borderId="84" xfId="0" applyFont="1" applyBorder="1" applyAlignment="1">
      <alignment vertical="center" wrapText="1"/>
    </xf>
    <xf numFmtId="14" fontId="65" fillId="0" borderId="23" xfId="0" applyNumberFormat="1" applyFont="1" applyFill="1" applyBorder="1" applyAlignment="1">
      <alignment horizontal="left" vertical="center"/>
    </xf>
    <xf numFmtId="0" fontId="5" fillId="22" borderId="30" xfId="0" applyFont="1" applyFill="1" applyBorder="1" applyAlignment="1">
      <alignment vertical="center" wrapText="1"/>
    </xf>
    <xf numFmtId="0" fontId="67" fillId="0" borderId="16" xfId="0" applyFont="1" applyFill="1" applyBorder="1" applyAlignment="1">
      <alignment horizontal="center"/>
    </xf>
    <xf numFmtId="0" fontId="4" fillId="0" borderId="13" xfId="2" applyFont="1" applyFill="1" applyBorder="1" applyAlignment="1">
      <alignment horizontal="left" vertical="top" wrapText="1"/>
    </xf>
    <xf numFmtId="0" fontId="4" fillId="0" borderId="66" xfId="2" applyFont="1" applyFill="1" applyBorder="1" applyAlignment="1">
      <alignment horizontal="left" vertical="top" wrapText="1"/>
    </xf>
    <xf numFmtId="0" fontId="4" fillId="0" borderId="68" xfId="2" applyFont="1" applyFill="1" applyBorder="1" applyAlignment="1">
      <alignment horizontal="left" vertical="top" wrapText="1"/>
    </xf>
    <xf numFmtId="0" fontId="0" fillId="0" borderId="3" xfId="0" applyBorder="1"/>
    <xf numFmtId="14" fontId="68" fillId="0" borderId="0" xfId="0" applyNumberFormat="1" applyFont="1" applyBorder="1" applyAlignment="1">
      <alignment horizontal="center" vertical="center"/>
    </xf>
    <xf numFmtId="164" fontId="0" fillId="0" borderId="0" xfId="0" applyNumberFormat="1" applyBorder="1" applyAlignment="1">
      <alignment horizontal="center" vertical="center"/>
    </xf>
    <xf numFmtId="0" fontId="0" fillId="12" borderId="6" xfId="0" applyFill="1" applyBorder="1" applyAlignment="1">
      <alignment horizontal="center" wrapText="1"/>
    </xf>
    <xf numFmtId="0" fontId="6" fillId="0" borderId="3" xfId="0" applyFont="1" applyBorder="1" applyAlignment="1">
      <alignment horizontal="center"/>
    </xf>
    <xf numFmtId="0" fontId="4" fillId="0" borderId="3" xfId="0" applyFont="1" applyBorder="1" applyAlignment="1">
      <alignment horizontal="center"/>
    </xf>
    <xf numFmtId="0" fontId="0" fillId="0" borderId="3" xfId="0" applyBorder="1" applyAlignment="1">
      <alignment horizontal="center"/>
    </xf>
    <xf numFmtId="0" fontId="0" fillId="0" borderId="0" xfId="0" applyFill="1" applyBorder="1" applyAlignment="1">
      <alignment horizontal="center" vertical="center"/>
    </xf>
    <xf numFmtId="0" fontId="0" fillId="16" borderId="46" xfId="0" applyFill="1" applyBorder="1" applyAlignment="1">
      <alignment vertical="center"/>
    </xf>
    <xf numFmtId="0" fontId="0" fillId="24" borderId="46" xfId="0" applyFill="1" applyBorder="1" applyAlignment="1">
      <alignment vertical="center"/>
    </xf>
    <xf numFmtId="0" fontId="69" fillId="0" borderId="0" xfId="0" applyFont="1" applyAlignment="1">
      <alignment horizontal="center"/>
    </xf>
    <xf numFmtId="0" fontId="0" fillId="22" borderId="0" xfId="0" applyFont="1" applyFill="1" applyBorder="1" applyAlignment="1">
      <alignment horizontal="center"/>
    </xf>
    <xf numFmtId="0" fontId="13" fillId="20" borderId="35" xfId="11" applyFont="1" applyBorder="1" applyAlignment="1">
      <alignment horizontal="right" vertical="center"/>
    </xf>
    <xf numFmtId="0" fontId="4" fillId="16" borderId="46" xfId="0" applyFont="1" applyFill="1" applyBorder="1" applyAlignment="1">
      <alignment horizontal="center" vertical="center" wrapText="1"/>
    </xf>
    <xf numFmtId="0" fontId="4" fillId="16" borderId="46" xfId="0" applyFont="1" applyFill="1" applyBorder="1" applyAlignment="1">
      <alignment vertical="center"/>
    </xf>
    <xf numFmtId="0" fontId="4" fillId="24" borderId="46" xfId="0" applyFont="1" applyFill="1" applyBorder="1" applyAlignment="1">
      <alignment horizontal="center" vertical="center" wrapText="1"/>
    </xf>
    <xf numFmtId="0" fontId="4" fillId="24" borderId="46" xfId="0" applyFont="1" applyFill="1" applyBorder="1" applyAlignment="1">
      <alignment vertical="center"/>
    </xf>
    <xf numFmtId="0" fontId="5" fillId="19" borderId="35" xfId="10" applyFont="1" applyBorder="1" applyAlignment="1">
      <alignment horizontal="left" vertical="center" wrapText="1"/>
    </xf>
    <xf numFmtId="0" fontId="2" fillId="19" borderId="60" xfId="10" applyBorder="1" applyAlignment="1">
      <alignment vertical="center"/>
    </xf>
    <xf numFmtId="0" fontId="2" fillId="19" borderId="61" xfId="10" applyBorder="1" applyAlignment="1">
      <alignment vertical="center"/>
    </xf>
    <xf numFmtId="2" fontId="2" fillId="19" borderId="59" xfId="10" applyNumberFormat="1" applyBorder="1" applyAlignment="1">
      <alignment horizontal="left" vertical="center"/>
    </xf>
    <xf numFmtId="164" fontId="2" fillId="19" borderId="35" xfId="10" applyNumberFormat="1" applyBorder="1" applyAlignment="1">
      <alignment horizontal="left" vertical="center" wrapText="1"/>
    </xf>
    <xf numFmtId="164" fontId="2" fillId="19" borderId="35" xfId="10" applyNumberFormat="1" applyBorder="1" applyAlignment="1">
      <alignment horizontal="left" vertical="center"/>
    </xf>
    <xf numFmtId="164" fontId="2" fillId="19" borderId="42" xfId="10" applyNumberFormat="1" applyBorder="1" applyAlignment="1">
      <alignment horizontal="left" vertical="center"/>
    </xf>
    <xf numFmtId="164" fontId="2" fillId="19" borderId="61" xfId="10" applyNumberFormat="1" applyBorder="1" applyAlignment="1">
      <alignment horizontal="left" vertical="center" wrapText="1"/>
    </xf>
    <xf numFmtId="2" fontId="2" fillId="19" borderId="59" xfId="10" applyNumberFormat="1" applyBorder="1" applyAlignment="1">
      <alignment vertical="center" wrapText="1"/>
    </xf>
    <xf numFmtId="2" fontId="2" fillId="19" borderId="60" xfId="10" applyNumberFormat="1" applyBorder="1" applyAlignment="1">
      <alignment vertical="center" wrapText="1"/>
    </xf>
    <xf numFmtId="49" fontId="0" fillId="0" borderId="0" xfId="0" applyNumberFormat="1" applyAlignment="1">
      <alignment horizontal="center"/>
    </xf>
    <xf numFmtId="49" fontId="0" fillId="16" borderId="46" xfId="0" applyNumberFormat="1" applyFill="1" applyBorder="1" applyAlignment="1">
      <alignment horizontal="center" vertical="center" wrapText="1"/>
    </xf>
    <xf numFmtId="49" fontId="0" fillId="24" borderId="46" xfId="0" applyNumberFormat="1" applyFill="1" applyBorder="1" applyAlignment="1">
      <alignment horizontal="center" vertical="center" wrapText="1"/>
    </xf>
    <xf numFmtId="49" fontId="0" fillId="16" borderId="46"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0" borderId="0" xfId="0" applyNumberFormat="1" applyFill="1" applyBorder="1" applyAlignment="1">
      <alignment horizontal="center" vertical="center"/>
    </xf>
    <xf numFmtId="0" fontId="70" fillId="0" borderId="0" xfId="0" applyFont="1" applyBorder="1" applyAlignment="1">
      <alignment horizontal="left" vertical="center"/>
    </xf>
    <xf numFmtId="49" fontId="9" fillId="0" borderId="6" xfId="0" applyNumberFormat="1" applyFont="1" applyBorder="1" applyAlignment="1">
      <alignment horizontal="center" vertical="center"/>
    </xf>
    <xf numFmtId="0" fontId="0" fillId="0" borderId="6" xfId="0" applyBorder="1" applyAlignment="1">
      <alignment horizontal="left" vertical="center"/>
    </xf>
    <xf numFmtId="0" fontId="0" fillId="0" borderId="6" xfId="0" applyBorder="1" applyAlignment="1">
      <alignment horizontal="center" vertical="center"/>
    </xf>
    <xf numFmtId="0" fontId="0" fillId="0" borderId="6" xfId="0" applyNumberFormat="1" applyBorder="1" applyAlignment="1">
      <alignment horizontal="center" vertical="center"/>
    </xf>
    <xf numFmtId="2" fontId="0" fillId="0" borderId="6" xfId="0" applyNumberFormat="1" applyBorder="1" applyAlignment="1">
      <alignment horizontal="center" vertical="center"/>
    </xf>
    <xf numFmtId="0" fontId="70" fillId="0" borderId="6" xfId="0" applyFont="1" applyBorder="1" applyAlignment="1">
      <alignment horizontal="left" vertical="center"/>
    </xf>
    <xf numFmtId="2" fontId="0" fillId="0" borderId="0" xfId="0" applyNumberFormat="1" applyAlignment="1">
      <alignment horizontal="center"/>
    </xf>
    <xf numFmtId="0" fontId="0" fillId="0" borderId="6" xfId="0" applyBorder="1" applyAlignment="1">
      <alignment horizontal="center" vertical="center" wrapText="1"/>
    </xf>
    <xf numFmtId="0" fontId="0" fillId="0" borderId="6" xfId="0" applyBorder="1" applyAlignment="1">
      <alignment horizontal="center" wrapText="1"/>
    </xf>
    <xf numFmtId="49" fontId="9" fillId="0" borderId="9" xfId="0" applyNumberFormat="1" applyFont="1" applyBorder="1" applyAlignment="1">
      <alignment horizontal="center" vertical="center"/>
    </xf>
    <xf numFmtId="0" fontId="0" fillId="0" borderId="9" xfId="0" applyBorder="1" applyAlignment="1">
      <alignment horizontal="left" vertical="center"/>
    </xf>
    <xf numFmtId="0" fontId="0" fillId="0" borderId="9" xfId="0" applyBorder="1" applyAlignment="1">
      <alignment horizontal="center" vertical="center"/>
    </xf>
    <xf numFmtId="0" fontId="0" fillId="0" borderId="9" xfId="0" applyNumberFormat="1" applyBorder="1" applyAlignment="1">
      <alignment horizontal="center" vertical="center"/>
    </xf>
    <xf numFmtId="2" fontId="0" fillId="0" borderId="9" xfId="0" applyNumberFormat="1" applyBorder="1" applyAlignment="1">
      <alignment horizontal="center" vertical="center"/>
    </xf>
    <xf numFmtId="0" fontId="0" fillId="0" borderId="9" xfId="0" applyBorder="1" applyAlignment="1">
      <alignment horizontal="center" vertical="center" wrapText="1"/>
    </xf>
    <xf numFmtId="0" fontId="0" fillId="0" borderId="9" xfId="0" applyBorder="1" applyAlignment="1">
      <alignment horizontal="center" wrapText="1"/>
    </xf>
    <xf numFmtId="0" fontId="71" fillId="0" borderId="0" xfId="0" applyNumberFormat="1" applyFont="1" applyBorder="1" applyAlignment="1">
      <alignment horizontal="center" vertical="center"/>
    </xf>
    <xf numFmtId="0" fontId="71" fillId="0" borderId="0" xfId="0" applyFont="1" applyAlignment="1">
      <alignment horizontal="left" vertical="center"/>
    </xf>
    <xf numFmtId="0" fontId="71" fillId="0" borderId="6" xfId="0" applyNumberFormat="1" applyFont="1" applyBorder="1" applyAlignment="1">
      <alignment horizontal="center" vertical="center"/>
    </xf>
    <xf numFmtId="0" fontId="72" fillId="0" borderId="0" xfId="0" applyFont="1" applyAlignment="1">
      <alignment horizontal="center"/>
    </xf>
    <xf numFmtId="0" fontId="71" fillId="0" borderId="0" xfId="0" applyFont="1" applyAlignment="1">
      <alignment horizontal="center" vertical="center"/>
    </xf>
    <xf numFmtId="0" fontId="71" fillId="0" borderId="0" xfId="0" applyFont="1" applyBorder="1" applyAlignment="1">
      <alignment horizontal="center" vertical="center"/>
    </xf>
    <xf numFmtId="0" fontId="0" fillId="0" borderId="0" xfId="0" applyFill="1" applyBorder="1" applyAlignment="1">
      <alignment horizontal="left" vertical="center"/>
    </xf>
    <xf numFmtId="0" fontId="0" fillId="0" borderId="0" xfId="0" applyNumberFormat="1" applyFill="1" applyBorder="1" applyAlignment="1">
      <alignment horizontal="center" vertical="center"/>
    </xf>
    <xf numFmtId="0" fontId="0" fillId="0" borderId="0" xfId="0" applyFill="1" applyAlignment="1">
      <alignment horizontal="center" vertical="center"/>
    </xf>
    <xf numFmtId="2" fontId="0" fillId="0" borderId="0" xfId="0" applyNumberFormat="1" applyFill="1" applyAlignment="1">
      <alignment horizontal="center" vertical="center"/>
    </xf>
    <xf numFmtId="166" fontId="0" fillId="0" borderId="0" xfId="0" applyNumberFormat="1" applyFill="1" applyAlignment="1">
      <alignment horizontal="center" vertical="center"/>
    </xf>
    <xf numFmtId="166" fontId="0" fillId="0" borderId="0" xfId="0" applyNumberFormat="1" applyFill="1" applyBorder="1" applyAlignment="1">
      <alignment horizontal="center" vertical="center"/>
    </xf>
    <xf numFmtId="14" fontId="0" fillId="0" borderId="0" xfId="0" applyNumberFormat="1" applyFill="1" applyBorder="1" applyAlignment="1">
      <alignment horizontal="center" vertical="center"/>
    </xf>
    <xf numFmtId="0" fontId="0" fillId="0" borderId="0" xfId="0" applyFill="1" applyAlignment="1">
      <alignment horizontal="left" vertical="center" wrapText="1"/>
    </xf>
    <xf numFmtId="49" fontId="9" fillId="0" borderId="0" xfId="0" applyNumberFormat="1" applyFont="1" applyFill="1" applyBorder="1"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center" wrapText="1"/>
    </xf>
    <xf numFmtId="0" fontId="70" fillId="0" borderId="0" xfId="0" applyFont="1" applyFill="1" applyBorder="1" applyAlignment="1">
      <alignment horizontal="left" vertical="center"/>
    </xf>
    <xf numFmtId="0" fontId="3" fillId="10" borderId="0" xfId="0" applyFont="1" applyFill="1" applyBorder="1" applyAlignment="1">
      <alignment horizontal="center" vertical="center"/>
    </xf>
    <xf numFmtId="0" fontId="3" fillId="10" borderId="0" xfId="0" applyNumberFormat="1" applyFont="1" applyFill="1" applyBorder="1" applyAlignment="1">
      <alignment horizontal="center" vertical="center"/>
    </xf>
    <xf numFmtId="166" fontId="3" fillId="10" borderId="0" xfId="0" applyNumberFormat="1" applyFont="1" applyFill="1" applyAlignment="1">
      <alignment horizontal="center" vertical="center"/>
    </xf>
    <xf numFmtId="0" fontId="3" fillId="10" borderId="0" xfId="0" applyFont="1" applyFill="1" applyAlignment="1">
      <alignment horizontal="center" vertical="center"/>
    </xf>
    <xf numFmtId="2" fontId="3" fillId="10" borderId="0" xfId="0" applyNumberFormat="1" applyFont="1" applyFill="1" applyAlignment="1">
      <alignment horizontal="center" vertical="center"/>
    </xf>
    <xf numFmtId="167" fontId="3" fillId="10" borderId="0" xfId="0" applyNumberFormat="1" applyFont="1" applyFill="1" applyAlignment="1">
      <alignment horizontal="center" vertical="center"/>
    </xf>
    <xf numFmtId="166" fontId="3" fillId="1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0" fontId="19" fillId="0" borderId="0" xfId="0" applyNumberFormat="1" applyFont="1" applyFill="1" applyBorder="1" applyAlignment="1">
      <alignment horizontal="center" vertical="center"/>
    </xf>
    <xf numFmtId="1" fontId="19" fillId="0" borderId="0" xfId="0" applyNumberFormat="1" applyFont="1" applyFill="1" applyAlignment="1">
      <alignment horizontal="center" vertical="center"/>
    </xf>
    <xf numFmtId="2" fontId="19" fillId="0" borderId="0" xfId="0" applyNumberFormat="1" applyFont="1" applyFill="1" applyBorder="1" applyAlignment="1">
      <alignment horizontal="center" vertical="center"/>
    </xf>
    <xf numFmtId="166" fontId="19" fillId="0" borderId="0" xfId="0" applyNumberFormat="1" applyFont="1" applyFill="1" applyAlignment="1">
      <alignment horizontal="center" vertical="center"/>
    </xf>
    <xf numFmtId="0" fontId="3" fillId="25" borderId="0" xfId="0" applyFont="1" applyFill="1" applyAlignment="1">
      <alignment horizontal="center" vertical="center"/>
    </xf>
    <xf numFmtId="0" fontId="3" fillId="25" borderId="0" xfId="0" applyFont="1" applyFill="1" applyBorder="1" applyAlignment="1">
      <alignment horizontal="center" vertical="center"/>
    </xf>
    <xf numFmtId="0" fontId="3" fillId="25" borderId="0" xfId="0" applyNumberFormat="1" applyFont="1" applyFill="1" applyBorder="1" applyAlignment="1">
      <alignment horizontal="center" vertical="center"/>
    </xf>
    <xf numFmtId="2" fontId="3" fillId="25" borderId="0" xfId="0" applyNumberFormat="1" applyFont="1" applyFill="1" applyAlignment="1">
      <alignment horizontal="center" vertical="center"/>
    </xf>
    <xf numFmtId="166" fontId="3" fillId="25" borderId="0" xfId="0" applyNumberFormat="1" applyFont="1" applyFill="1" applyAlignment="1">
      <alignment horizontal="center" vertical="center"/>
    </xf>
    <xf numFmtId="166" fontId="3" fillId="25" borderId="0" xfId="0" applyNumberFormat="1" applyFont="1" applyFill="1" applyBorder="1" applyAlignment="1">
      <alignment horizontal="center" vertical="center"/>
    </xf>
    <xf numFmtId="0" fontId="73" fillId="0" borderId="85" xfId="0" applyFont="1" applyFill="1" applyBorder="1" applyAlignment="1">
      <alignment horizontal="center"/>
    </xf>
    <xf numFmtId="0" fontId="73" fillId="0" borderId="16" xfId="0" applyFont="1" applyFill="1" applyBorder="1" applyAlignment="1">
      <alignment horizontal="center"/>
    </xf>
    <xf numFmtId="0" fontId="74" fillId="0" borderId="17" xfId="0" applyFont="1" applyFill="1" applyBorder="1" applyAlignment="1">
      <alignment horizontal="center"/>
    </xf>
    <xf numFmtId="0" fontId="74" fillId="0" borderId="66" xfId="0" applyFont="1" applyFill="1" applyBorder="1" applyAlignment="1">
      <alignment horizontal="center"/>
    </xf>
    <xf numFmtId="2" fontId="16" fillId="9" borderId="17" xfId="0" applyNumberFormat="1" applyFont="1" applyFill="1" applyBorder="1" applyAlignment="1">
      <alignment horizontal="center" vertical="center"/>
    </xf>
    <xf numFmtId="0" fontId="0" fillId="0" borderId="0" xfId="0" applyFill="1" applyBorder="1" applyAlignment="1">
      <alignment horizontal="left" vertical="center" wrapText="1"/>
    </xf>
    <xf numFmtId="0" fontId="0" fillId="24" borderId="46" xfId="0" applyFill="1" applyBorder="1" applyAlignment="1">
      <alignment horizontal="left" vertical="center" wrapText="1"/>
    </xf>
    <xf numFmtId="0" fontId="3" fillId="2" borderId="46" xfId="1" applyBorder="1" applyAlignment="1">
      <alignment horizontal="center" vertical="center" wrapText="1"/>
    </xf>
    <xf numFmtId="0" fontId="0" fillId="16" borderId="46" xfId="0" applyFill="1" applyBorder="1" applyAlignment="1">
      <alignment horizontal="left" vertical="center" wrapText="1"/>
    </xf>
    <xf numFmtId="167" fontId="0" fillId="0" borderId="0" xfId="0" applyNumberFormat="1" applyAlignment="1">
      <alignment horizontal="center" vertical="center"/>
    </xf>
    <xf numFmtId="0" fontId="3" fillId="26" borderId="0" xfId="0" applyNumberFormat="1" applyFont="1" applyFill="1" applyBorder="1" applyAlignment="1">
      <alignment horizontal="center" vertical="center"/>
    </xf>
    <xf numFmtId="166" fontId="3" fillId="26" borderId="0" xfId="0" applyNumberFormat="1" applyFont="1" applyFill="1" applyBorder="1" applyAlignment="1">
      <alignment horizontal="center" vertical="center"/>
    </xf>
    <xf numFmtId="166" fontId="3" fillId="26" borderId="0" xfId="0" applyNumberFormat="1" applyFont="1" applyFill="1" applyAlignment="1">
      <alignment horizontal="center" vertical="center"/>
    </xf>
    <xf numFmtId="0" fontId="3" fillId="26" borderId="0" xfId="0" applyFont="1" applyFill="1" applyAlignment="1">
      <alignment horizontal="center" vertical="center"/>
    </xf>
    <xf numFmtId="0" fontId="3" fillId="26" borderId="0" xfId="0" applyFont="1" applyFill="1" applyBorder="1" applyAlignment="1">
      <alignment horizontal="center" vertical="center"/>
    </xf>
    <xf numFmtId="2" fontId="3" fillId="26" borderId="0" xfId="0" applyNumberFormat="1" applyFont="1" applyFill="1" applyBorder="1" applyAlignment="1">
      <alignment horizontal="center" vertical="center"/>
    </xf>
    <xf numFmtId="0" fontId="3" fillId="27" borderId="0" xfId="0" applyFont="1" applyFill="1" applyAlignment="1">
      <alignment horizontal="center" vertical="center"/>
    </xf>
    <xf numFmtId="0" fontId="3" fillId="27" borderId="0" xfId="0" applyNumberFormat="1" applyFont="1" applyFill="1" applyBorder="1" applyAlignment="1">
      <alignment horizontal="center" vertical="center"/>
    </xf>
    <xf numFmtId="166" fontId="3" fillId="27" borderId="0" xfId="0" applyNumberFormat="1" applyFont="1" applyFill="1" applyAlignment="1">
      <alignment horizontal="center" vertical="center"/>
    </xf>
    <xf numFmtId="2" fontId="3" fillId="27" borderId="0" xfId="0" applyNumberFormat="1" applyFont="1" applyFill="1" applyBorder="1" applyAlignment="1">
      <alignment horizontal="center" vertical="center"/>
    </xf>
    <xf numFmtId="166" fontId="3" fillId="27" borderId="0" xfId="0" applyNumberFormat="1" applyFont="1" applyFill="1" applyBorder="1" applyAlignment="1">
      <alignment horizontal="center" vertical="center"/>
    </xf>
    <xf numFmtId="2" fontId="3" fillId="27" borderId="0" xfId="0" applyNumberFormat="1" applyFont="1" applyFill="1" applyAlignment="1">
      <alignment horizontal="center" vertical="center"/>
    </xf>
    <xf numFmtId="0" fontId="3" fillId="12" borderId="0" xfId="0" applyFont="1" applyFill="1" applyAlignment="1">
      <alignment horizontal="center" vertical="center"/>
    </xf>
    <xf numFmtId="167" fontId="3" fillId="12" borderId="0" xfId="0" applyNumberFormat="1" applyFont="1" applyFill="1" applyAlignment="1">
      <alignment horizontal="center" vertical="center"/>
    </xf>
    <xf numFmtId="166" fontId="3" fillId="12" borderId="0" xfId="0" applyNumberFormat="1" applyFont="1" applyFill="1" applyAlignment="1">
      <alignment horizontal="center" vertical="center"/>
    </xf>
    <xf numFmtId="2" fontId="3" fillId="12" borderId="0" xfId="0" applyNumberFormat="1" applyFont="1" applyFill="1" applyAlignment="1">
      <alignment horizontal="center" vertical="center"/>
    </xf>
    <xf numFmtId="0" fontId="3" fillId="13" borderId="10" xfId="0" applyFont="1" applyFill="1" applyBorder="1" applyAlignment="1">
      <alignment horizontal="center"/>
    </xf>
    <xf numFmtId="0" fontId="3" fillId="13" borderId="9" xfId="0" applyFont="1" applyFill="1" applyBorder="1" applyAlignment="1">
      <alignment horizontal="center"/>
    </xf>
    <xf numFmtId="0" fontId="3" fillId="13" borderId="8" xfId="0" applyFont="1" applyFill="1" applyBorder="1" applyAlignment="1">
      <alignment horizontal="center"/>
    </xf>
    <xf numFmtId="0" fontId="3" fillId="18" borderId="50" xfId="9" applyBorder="1" applyAlignment="1">
      <alignment horizontal="center" vertical="center"/>
    </xf>
    <xf numFmtId="0" fontId="3" fillId="18" borderId="51" xfId="9" applyBorder="1" applyAlignment="1">
      <alignment horizontal="center" vertical="center"/>
    </xf>
    <xf numFmtId="0" fontId="3" fillId="18" borderId="63" xfId="9" applyBorder="1" applyAlignment="1">
      <alignment horizontal="center" vertical="center"/>
    </xf>
    <xf numFmtId="0" fontId="3" fillId="18" borderId="52" xfId="9" applyBorder="1" applyAlignment="1">
      <alignment horizontal="center" vertical="center"/>
    </xf>
    <xf numFmtId="0" fontId="13" fillId="20" borderId="41" xfId="11" applyFont="1" applyBorder="1" applyAlignment="1">
      <alignment horizontal="right" vertical="center"/>
    </xf>
    <xf numFmtId="0" fontId="13" fillId="20" borderId="59" xfId="11" applyFont="1" applyBorder="1" applyAlignment="1">
      <alignment horizontal="right" vertical="center"/>
    </xf>
    <xf numFmtId="0" fontId="13" fillId="20" borderId="57" xfId="11" applyFont="1" applyBorder="1" applyAlignment="1">
      <alignment horizontal="right" vertical="center"/>
    </xf>
    <xf numFmtId="0" fontId="13" fillId="20" borderId="58" xfId="11" applyFont="1" applyBorder="1" applyAlignment="1">
      <alignment horizontal="right" vertical="center"/>
    </xf>
    <xf numFmtId="0" fontId="3" fillId="2" borderId="46" xfId="1" applyBorder="1" applyAlignment="1">
      <alignment horizontal="center" vertical="center" wrapText="1"/>
    </xf>
    <xf numFmtId="0" fontId="0" fillId="16" borderId="46" xfId="0" applyFill="1" applyBorder="1" applyAlignment="1">
      <alignment horizontal="left" vertical="center" wrapText="1"/>
    </xf>
    <xf numFmtId="0" fontId="0" fillId="0" borderId="46" xfId="0" applyFill="1" applyBorder="1" applyAlignment="1">
      <alignment horizontal="left" vertical="center" wrapText="1"/>
    </xf>
    <xf numFmtId="0" fontId="4" fillId="24" borderId="46" xfId="0" applyFont="1" applyFill="1" applyBorder="1" applyAlignment="1">
      <alignment horizontal="left" vertical="center" wrapText="1"/>
    </xf>
    <xf numFmtId="0" fontId="4" fillId="0" borderId="46" xfId="0" applyFont="1" applyFill="1" applyBorder="1" applyAlignment="1">
      <alignment horizontal="left" vertical="center" wrapText="1"/>
    </xf>
    <xf numFmtId="0" fontId="0" fillId="24" borderId="46" xfId="0" applyFill="1" applyBorder="1" applyAlignment="1">
      <alignment horizontal="left" vertical="center" wrapText="1"/>
    </xf>
    <xf numFmtId="0" fontId="13" fillId="20" borderId="35" xfId="11" applyFont="1" applyBorder="1" applyAlignment="1">
      <alignment horizontal="right" vertical="center"/>
    </xf>
    <xf numFmtId="0" fontId="2" fillId="19" borderId="59" xfId="10" applyBorder="1" applyAlignment="1">
      <alignment horizontal="left" vertical="center" wrapText="1"/>
    </xf>
    <xf numFmtId="0" fontId="2" fillId="19" borderId="60" xfId="10" applyBorder="1" applyAlignment="1">
      <alignment horizontal="left" vertical="center" wrapText="1"/>
    </xf>
    <xf numFmtId="0" fontId="2" fillId="19" borderId="61" xfId="10" applyBorder="1" applyAlignment="1">
      <alignment horizontal="left" vertical="center" wrapText="1"/>
    </xf>
    <xf numFmtId="0" fontId="3" fillId="2" borderId="50" xfId="1" applyBorder="1" applyAlignment="1">
      <alignment horizontal="center" vertical="center"/>
    </xf>
    <xf numFmtId="0" fontId="3" fillId="2" borderId="51" xfId="1" applyBorder="1" applyAlignment="1">
      <alignment horizontal="center" vertical="center"/>
    </xf>
    <xf numFmtId="0" fontId="3" fillId="2" borderId="51" xfId="1" applyBorder="1" applyAlignment="1">
      <alignment horizontal="center" vertical="center" wrapText="1"/>
    </xf>
    <xf numFmtId="2" fontId="2" fillId="19" borderId="64" xfId="10" applyNumberFormat="1" applyBorder="1" applyAlignment="1">
      <alignment horizontal="left" vertical="center" wrapText="1"/>
    </xf>
    <xf numFmtId="2" fontId="2" fillId="19" borderId="42" xfId="10" applyNumberFormat="1" applyBorder="1" applyAlignment="1">
      <alignment horizontal="left" vertical="center" wrapText="1"/>
    </xf>
    <xf numFmtId="0" fontId="2" fillId="19" borderId="35" xfId="10" applyBorder="1" applyAlignment="1">
      <alignment horizontal="left" vertical="center" wrapText="1"/>
    </xf>
    <xf numFmtId="0" fontId="2" fillId="19" borderId="42" xfId="10" applyBorder="1" applyAlignment="1">
      <alignment horizontal="left" vertical="center" wrapText="1"/>
    </xf>
    <xf numFmtId="0" fontId="2" fillId="19" borderId="44" xfId="10" applyBorder="1" applyAlignment="1">
      <alignment horizontal="left" vertical="center" wrapText="1"/>
    </xf>
    <xf numFmtId="0" fontId="2" fillId="19" borderId="43" xfId="10" applyBorder="1" applyAlignment="1">
      <alignment horizontal="left" vertical="center" wrapText="1"/>
    </xf>
    <xf numFmtId="0" fontId="3" fillId="2" borderId="52" xfId="1" applyBorder="1" applyAlignment="1">
      <alignment horizontal="center" vertical="center"/>
    </xf>
    <xf numFmtId="2" fontId="2" fillId="3" borderId="53" xfId="2" applyNumberFormat="1" applyBorder="1" applyAlignment="1">
      <alignment horizontal="center" vertical="center"/>
    </xf>
    <xf numFmtId="2" fontId="2" fillId="3" borderId="54" xfId="2" applyNumberFormat="1" applyBorder="1" applyAlignment="1">
      <alignment horizontal="center" vertical="center"/>
    </xf>
    <xf numFmtId="0" fontId="0" fillId="3" borderId="54" xfId="2" applyFont="1" applyBorder="1" applyAlignment="1">
      <alignment horizontal="center" vertical="center"/>
    </xf>
    <xf numFmtId="0" fontId="2" fillId="3" borderId="54" xfId="2" applyBorder="1" applyAlignment="1">
      <alignment horizontal="center" vertical="center"/>
    </xf>
    <xf numFmtId="0" fontId="2" fillId="3" borderId="55" xfId="2" applyBorder="1" applyAlignment="1">
      <alignment horizontal="center" vertical="center"/>
    </xf>
    <xf numFmtId="0" fontId="3" fillId="14" borderId="50" xfId="6" applyBorder="1" applyAlignment="1">
      <alignment horizontal="center" vertical="center" wrapText="1"/>
    </xf>
    <xf numFmtId="0" fontId="3" fillId="14" borderId="51" xfId="6" applyBorder="1" applyAlignment="1">
      <alignment horizontal="center" vertical="center" wrapText="1"/>
    </xf>
    <xf numFmtId="0" fontId="33" fillId="15" borderId="53" xfId="7" applyFont="1" applyBorder="1" applyAlignment="1">
      <alignment horizontal="center" vertical="center"/>
    </xf>
    <xf numFmtId="0" fontId="33" fillId="15" borderId="54" xfId="7" applyFont="1" applyBorder="1" applyAlignment="1">
      <alignment horizontal="center" vertical="center"/>
    </xf>
    <xf numFmtId="0" fontId="33" fillId="15" borderId="51" xfId="7" applyBorder="1" applyAlignment="1">
      <alignment horizontal="center" vertical="center"/>
    </xf>
    <xf numFmtId="0" fontId="33" fillId="15" borderId="52" xfId="7" applyBorder="1" applyAlignment="1">
      <alignment horizontal="center" vertical="center"/>
    </xf>
    <xf numFmtId="0" fontId="33" fillId="15" borderId="54" xfId="7" applyBorder="1" applyAlignment="1">
      <alignment horizontal="center" vertical="center"/>
    </xf>
    <xf numFmtId="0" fontId="33" fillId="15" borderId="55" xfId="7" applyBorder="1" applyAlignment="1">
      <alignment horizontal="center" vertical="center"/>
    </xf>
    <xf numFmtId="49" fontId="33" fillId="15" borderId="54" xfId="7" applyNumberFormat="1" applyBorder="1" applyAlignment="1">
      <alignment horizontal="center" vertical="center"/>
    </xf>
    <xf numFmtId="164" fontId="2" fillId="3" borderId="53" xfId="2" applyNumberFormat="1" applyBorder="1" applyAlignment="1">
      <alignment horizontal="center" vertical="center"/>
    </xf>
    <xf numFmtId="164" fontId="2" fillId="3" borderId="54" xfId="2" applyNumberFormat="1" applyBorder="1" applyAlignment="1">
      <alignment horizontal="center" vertical="center"/>
    </xf>
    <xf numFmtId="0" fontId="0" fillId="3" borderId="54" xfId="2" applyFont="1" applyBorder="1" applyAlignment="1">
      <alignment horizontal="left" vertical="center" wrapText="1"/>
    </xf>
    <xf numFmtId="0" fontId="2" fillId="3" borderId="54" xfId="2" applyBorder="1" applyAlignment="1">
      <alignment horizontal="left" vertical="center" wrapText="1"/>
    </xf>
    <xf numFmtId="0" fontId="0" fillId="0" borderId="0" xfId="0" applyFill="1" applyBorder="1" applyAlignment="1">
      <alignment horizontal="left" vertical="center" wrapText="1"/>
    </xf>
    <xf numFmtId="0" fontId="0" fillId="0" borderId="0" xfId="0" applyFill="1" applyBorder="1" applyAlignment="1">
      <alignment horizontal="left" vertical="center"/>
    </xf>
    <xf numFmtId="0" fontId="0" fillId="24" borderId="46" xfId="0" applyFill="1" applyBorder="1" applyAlignment="1">
      <alignment horizontal="left" vertical="center"/>
    </xf>
    <xf numFmtId="0" fontId="0" fillId="0" borderId="46" xfId="0" applyFill="1" applyBorder="1" applyAlignment="1">
      <alignment horizontal="left" vertical="center"/>
    </xf>
    <xf numFmtId="0" fontId="0" fillId="16" borderId="46" xfId="0" applyFill="1" applyBorder="1" applyAlignment="1">
      <alignment horizontal="left" vertical="center"/>
    </xf>
    <xf numFmtId="0" fontId="40" fillId="21" borderId="62" xfId="12" applyAlignment="1">
      <alignment horizontal="center"/>
    </xf>
  </cellXfs>
  <cellStyles count="14">
    <cellStyle name="20% - Accent1" xfId="2" builtinId="30"/>
    <cellStyle name="20% - Accent4" xfId="10" builtinId="42"/>
    <cellStyle name="60% - Accent1" xfId="3" builtinId="32"/>
    <cellStyle name="60% - Accent4" xfId="11" builtinId="44"/>
    <cellStyle name="Accent1" xfId="1" builtinId="29"/>
    <cellStyle name="Accent3" xfId="8" builtinId="37"/>
    <cellStyle name="Accent4" xfId="9" builtinId="41"/>
    <cellStyle name="Accent6" xfId="6" builtinId="49"/>
    <cellStyle name="Check Cell" xfId="12" builtinId="23"/>
    <cellStyle name="Heading 1" xfId="4" builtinId="16"/>
    <cellStyle name="Hyperlink" xfId="13" builtinId="8"/>
    <cellStyle name="Input" xfId="7" builtinId="20"/>
    <cellStyle name="Normal" xfId="0" builtinId="0"/>
    <cellStyle name="Note" xfId="5" builtinId="10"/>
  </cellStyles>
  <dxfs count="743">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dxf>
    <dxf>
      <font>
        <b/>
        <i val="0"/>
        <strike val="0"/>
        <condense val="0"/>
        <extend val="0"/>
        <outline val="0"/>
        <shadow val="0"/>
        <u val="none"/>
        <vertAlign val="baseline"/>
        <sz val="11"/>
        <color theme="0"/>
        <name val="Century Gothic"/>
        <scheme val="minor"/>
      </font>
      <fill>
        <patternFill patternType="solid">
          <fgColor theme="4"/>
          <bgColor theme="4"/>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tint="0.249977111117893"/>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10"/>
        <color theme="0"/>
        <name val="Century Gothic"/>
        <scheme val="minor"/>
      </font>
      <fill>
        <patternFill patternType="solid">
          <fgColor theme="4"/>
          <bgColor theme="4"/>
        </patternFill>
      </fill>
      <alignment horizontal="center" vertical="center"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6500"/>
      </font>
      <fill>
        <patternFill>
          <bgColor rgb="FF00B050"/>
        </patternFill>
      </fill>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right style="medium">
          <color indexed="64"/>
        </right>
        <top style="thin">
          <color theme="0" tint="-0.24994659260841701"/>
        </top>
        <bottom style="thin">
          <color theme="0" tint="-0.24994659260841701"/>
        </bottom>
      </border>
    </dxf>
    <dxf>
      <font>
        <b val="0"/>
        <i val="0"/>
        <strike val="0"/>
        <condense val="0"/>
        <extend val="0"/>
        <outline val="0"/>
        <shadow val="0"/>
        <u val="none"/>
        <vertAlign val="baseline"/>
        <sz val="9"/>
        <color theme="1"/>
        <name val="Century Gothic"/>
        <scheme val="minor"/>
      </font>
      <alignment horizontal="general" vertical="center" textRotation="0" wrapText="1"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outline="0">
        <left style="medium">
          <color indexed="64"/>
        </left>
        <right/>
        <top style="medium">
          <color auto="1"/>
        </top>
        <bottom style="medium">
          <color auto="1"/>
        </bottom>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style="thin">
          <color theme="0" tint="-0.24994659260841701"/>
        </bottom>
        <vertical/>
        <horizontal/>
      </border>
    </dxf>
    <dxf>
      <fill>
        <patternFill patternType="none">
          <fgColor indexed="64"/>
          <bgColor indexed="65"/>
        </patternFill>
      </fill>
      <alignment horizontal="left" vertical="center" textRotation="0" wrapText="0" indent="0" justifyLastLine="0" shrinkToFit="0" readingOrder="0"/>
      <border diagonalUp="0" diagonalDown="0" outline="0">
        <left style="medium">
          <color indexed="64"/>
        </left>
        <right style="medium">
          <color indexed="64"/>
        </right>
        <top/>
        <bottom style="thin">
          <color theme="0" tint="-0.24994659260841701"/>
        </bottom>
      </border>
    </dxf>
    <dxf>
      <fill>
        <patternFill patternType="none">
          <fgColor indexed="64"/>
          <bgColor indexed="65"/>
        </patternFill>
      </fill>
      <alignment horizontal="center" vertical="center" textRotation="0" wrapText="1" indent="0" justifyLastLine="0" shrinkToFit="0" readingOrder="0"/>
      <border diagonalUp="0" diagonalDown="0" outline="0">
        <left style="medium">
          <color indexed="64"/>
        </left>
        <right style="medium">
          <color indexed="64"/>
        </right>
        <top/>
        <bottom style="thin">
          <color theme="0" tint="-0.24994659260841701"/>
        </bottom>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medium">
          <color indexed="64"/>
        </left>
        <right style="medium">
          <color indexed="64"/>
        </right>
        <top style="medium">
          <color auto="1"/>
        </top>
        <bottom style="medium">
          <color auto="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24994659260841701"/>
        </left>
        <right style="medium">
          <color indexed="64"/>
        </right>
        <top style="medium">
          <color auto="1"/>
        </top>
        <bottom style="medium">
          <color auto="1"/>
        </bottom>
      </border>
    </dxf>
    <dxf>
      <font>
        <b/>
        <i/>
        <strike val="0"/>
        <condense val="0"/>
        <extend val="0"/>
        <outline val="0"/>
        <shadow val="0"/>
        <u val="none"/>
        <vertAlign val="baseline"/>
        <sz val="10"/>
        <color theme="1"/>
        <name val="Century Gothic"/>
        <scheme val="minor"/>
      </font>
      <numFmt numFmtId="30" formatCode="@"/>
      <fill>
        <patternFill patternType="solid">
          <fgColor indexed="64"/>
          <bgColor rgb="FFFFC000"/>
        </patternFill>
      </fill>
      <alignment horizontal="center" vertical="center" textRotation="0" wrapText="0" indent="0" justifyLastLine="0" shrinkToFit="0" readingOrder="0"/>
      <border diagonalUp="0" diagonalDown="0" outline="0">
        <left/>
        <right style="thin">
          <color theme="0" tint="-0.24994659260841701"/>
        </right>
        <top style="medium">
          <color auto="1"/>
        </top>
        <bottom style="medium">
          <color auto="1"/>
        </bottom>
      </border>
    </dxf>
    <dxf>
      <font>
        <b/>
        <i/>
        <strike val="0"/>
        <condense val="0"/>
        <extend val="0"/>
        <outline val="0"/>
        <shadow val="0"/>
        <u val="none"/>
        <vertAlign val="baseline"/>
        <sz val="11"/>
        <color theme="1"/>
        <name val="Century Gothic"/>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thin">
          <color theme="0" tint="-0.24994659260841701"/>
        </top>
        <bottom style="thin">
          <color theme="0" tint="-0.24994659260841701"/>
        </bottom>
        <vertical/>
        <horizontal style="thin">
          <color theme="0" tint="-0.24994659260841701"/>
        </horizontal>
      </border>
    </dxf>
    <dxf>
      <border>
        <top style="thin">
          <color rgb="FFBFBFBF"/>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9"/>
        <color theme="1"/>
        <name val="Calibri Light"/>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medium">
          <color auto="1"/>
        </left>
        <right style="medium">
          <color auto="1"/>
        </right>
        <top/>
        <bottom/>
      </border>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center" textRotation="0" wrapText="1" indent="0" justifyLastLine="0" shrinkToFit="0" readingOrder="0"/>
    </dxf>
    <dxf>
      <numFmt numFmtId="164" formatCode="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numFmt numFmtId="0" formatCode="General"/>
      <alignment horizontal="left"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left"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numFmt numFmtId="0" formatCode="General"/>
      <alignment horizontal="center" vertical="center" textRotation="0" wrapText="0" indent="0" justifyLastLine="0" shrinkToFit="0" readingOrder="0"/>
    </dxf>
    <dxf>
      <border outline="0">
        <left style="medium">
          <color rgb="FF000000"/>
        </left>
        <right style="medium">
          <color rgb="FF000000"/>
        </right>
        <top style="medium">
          <color rgb="FF000000"/>
        </top>
        <bottom style="medium">
          <color rgb="FF000000"/>
        </bottom>
      </border>
    </dxf>
    <dxf>
      <alignment horizontal="general" vertical="center" textRotation="0" wrapText="1" indent="0" justifyLastLine="0" shrinkToFit="0" readingOrder="0"/>
    </dxf>
    <dxf>
      <border>
        <bottom style="medium">
          <color indexed="64"/>
        </bottom>
      </border>
    </dxf>
    <dxf>
      <fill>
        <patternFill patternType="solid">
          <fgColor indexed="64"/>
          <bgColor theme="7" tint="-0.249977111117893"/>
        </patternFill>
      </fill>
      <alignment horizontal="center" vertical="bottom"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0" relativeIndent="1"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border outline="0">
        <left style="medium">
          <color rgb="FF000000"/>
        </left>
        <right style="medium">
          <color rgb="FF000000"/>
        </right>
        <top style="medium">
          <color rgb="FF000000"/>
        </top>
        <bottom style="medium">
          <color rgb="FF000000"/>
        </bottom>
      </border>
    </dxf>
    <dxf>
      <alignment horizontal="general" vertical="center" textRotation="0" wrapText="1" indent="0" justifyLastLine="0" shrinkToFit="0" readingOrder="0"/>
    </dxf>
    <dxf>
      <border outline="0">
        <bottom style="medium">
          <color rgb="FF000000"/>
        </bottom>
      </border>
    </dxf>
    <dxf>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outline="0">
        <bottom style="medium">
          <color indexed="64"/>
        </bottom>
      </border>
    </dxf>
    <dxf>
      <fill>
        <patternFill patternType="solid">
          <fgColor indexed="64"/>
          <bgColor theme="7" tint="-0.249977111117893"/>
        </patternFill>
      </fill>
      <alignment horizontal="center" vertical="bottom"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alignment horizontal="center" vertical="center" textRotation="0" wrapText="0" indent="0" justifyLastLine="0" shrinkToFit="0" readingOrder="0"/>
      <border diagonalUp="0" diagonalDown="0">
        <left style="thin">
          <color theme="0" tint="-0.24994659260841701"/>
        </left>
        <right style="medium">
          <color indexed="64"/>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style="medium">
          <color indexed="64"/>
        </vertical>
        <horizontal style="medium">
          <color auto="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medium">
          <color auto="1"/>
        </top>
        <bottom style="medium">
          <color auto="1"/>
        </bottom>
      </border>
    </dxf>
    <dxf>
      <font>
        <b/>
        <i/>
        <strike val="0"/>
        <condense val="0"/>
        <extend val="0"/>
        <outline val="0"/>
        <shadow val="0"/>
        <u val="none"/>
        <vertAlign val="baseline"/>
        <sz val="11"/>
        <color theme="0" tint="-0.34998626667073579"/>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outline="0">
        <left style="medium">
          <color auto="1"/>
        </left>
        <right style="medium">
          <color indexed="64"/>
        </right>
        <top style="medium">
          <color auto="1"/>
        </top>
        <bottom style="medium">
          <color auto="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medium">
          <color indexed="64"/>
        </right>
        <top style="medium">
          <color auto="1"/>
        </top>
        <bottom style="medium">
          <color auto="1"/>
        </bottom>
        <vertical style="thin">
          <color theme="0" tint="-0.24994659260841701"/>
        </vertical>
        <horizontal style="medium">
          <color auto="1"/>
        </horizontal>
      </border>
    </dxf>
    <dxf>
      <font>
        <b/>
        <i/>
        <strike val="0"/>
        <condense val="0"/>
        <extend val="0"/>
        <outline val="0"/>
        <shadow val="0"/>
        <u val="none"/>
        <vertAlign val="baseline"/>
        <sz val="10"/>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0" tint="-0.24994659260841701"/>
        </right>
        <top style="medium">
          <color auto="1"/>
        </top>
        <bottom style="medium">
          <color auto="1"/>
        </bottom>
      </border>
    </dxf>
    <dxf>
      <font>
        <b/>
        <i/>
        <strike val="0"/>
        <condense val="0"/>
        <extend val="0"/>
        <outline val="0"/>
        <shadow val="0"/>
        <u val="none"/>
        <vertAlign val="baseline"/>
        <sz val="11"/>
        <color theme="1"/>
        <name val="Century Gothic"/>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thin">
          <color theme="0" tint="-0.24994659260841701"/>
        </top>
        <bottom style="thin">
          <color theme="0" tint="-0.24994659260841701"/>
        </bottom>
        <vertical/>
        <horizontal style="thin">
          <color theme="0" tint="-0.24994659260841701"/>
        </horizontal>
      </border>
    </dxf>
    <dxf>
      <border>
        <top style="thin">
          <color theme="0" tint="-0.24994659260841701"/>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font>
        <b val="0"/>
        <i val="0"/>
        <strike val="0"/>
        <condense val="0"/>
        <extend val="0"/>
        <outline val="0"/>
        <shadow val="0"/>
        <u val="none"/>
        <vertAlign val="baseline"/>
        <sz val="9"/>
        <color theme="1"/>
        <name val="Calibri Light"/>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medium">
          <color auto="1"/>
        </left>
        <right style="medium">
          <color auto="1"/>
        </right>
        <top/>
        <bottom/>
      </border>
    </dxf>
    <dxf>
      <alignment horizontal="left" vertical="bottom" textRotation="0" wrapText="1" indent="0" justifyLastLine="0" shrinkToFit="0" readingOrder="0"/>
    </dxf>
    <dxf>
      <alignment horizontal="center" vertical="bottom" textRotation="0" wrapText="0" indent="0" justifyLastLine="0" shrinkToFit="0" readingOrder="0"/>
    </dxf>
    <dxf>
      <numFmt numFmtId="165" formatCode="[$-409]mmmm\ d\,\ 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66FF99"/>
      <color rgb="FF00F26D"/>
      <color rgb="FF66FF33"/>
      <color rgb="FFFFFFCC"/>
      <color rgb="FFFFFF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3362325</xdr:colOff>
      <xdr:row>0</xdr:row>
      <xdr:rowOff>0</xdr:rowOff>
    </xdr:from>
    <xdr:to>
      <xdr:col>4</xdr:col>
      <xdr:colOff>6408643</xdr:colOff>
      <xdr:row>2</xdr:row>
      <xdr:rowOff>70544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0"/>
          <a:ext cx="3046318" cy="5848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365530</xdr:colOff>
      <xdr:row>3</xdr:row>
      <xdr:rowOff>69030</xdr:rowOff>
    </xdr:from>
    <xdr:to>
      <xdr:col>9</xdr:col>
      <xdr:colOff>1485900</xdr:colOff>
      <xdr:row>4</xdr:row>
      <xdr:rowOff>133350</xdr:rowOff>
    </xdr:to>
    <xdr:sp macro="[0]!generateCards" textlink="">
      <xdr:nvSpPr>
        <xdr:cNvPr id="2" name="Rounded Rectangle 1">
          <a:extLst>
            <a:ext uri="{FF2B5EF4-FFF2-40B4-BE49-F238E27FC236}">
              <a16:creationId xmlns:a16="http://schemas.microsoft.com/office/drawing/2014/main" id="{00000000-0008-0000-0900-000002000000}"/>
            </a:ext>
          </a:extLst>
        </xdr:cNvPr>
        <xdr:cNvSpPr/>
      </xdr:nvSpPr>
      <xdr:spPr>
        <a:xfrm>
          <a:off x="5880505" y="897705"/>
          <a:ext cx="5282795" cy="24529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 Card and Copy to Clipboard</a:t>
          </a:r>
        </a:p>
      </xdr:txBody>
    </xdr:sp>
    <xdr:clientData/>
  </xdr:twoCellAnchor>
</xdr:wsDr>
</file>

<file path=xl/tables/table1.xml><?xml version="1.0" encoding="utf-8"?>
<table xmlns="http://schemas.openxmlformats.org/spreadsheetml/2006/main" id="19" name="RevisionTable" displayName="RevisionTable" ref="B9:E88" totalsRowShown="0" headerRowDxfId="742">
  <autoFilter ref="B9:E88"/>
  <sortState ref="B15:E38">
    <sortCondition ref="B14:B38"/>
  </sortState>
  <tableColumns count="4">
    <tableColumn id="1" name="Version" dataDxfId="741"/>
    <tableColumn id="2" name="Date" dataDxfId="740"/>
    <tableColumn id="3" name="Author" dataDxfId="739"/>
    <tableColumn id="4" name="Changes" dataDxfId="738"/>
  </tableColumns>
  <tableStyleInfo name="TableStyleLight9" showFirstColumn="0" showLastColumn="0" showRowStripes="1" showColumnStripes="0"/>
</table>
</file>

<file path=xl/tables/table2.xml><?xml version="1.0" encoding="utf-8"?>
<table xmlns="http://schemas.openxmlformats.org/spreadsheetml/2006/main" id="3" name="FlighTestSummary" displayName="FlighTestSummary" ref="B5:Y55" totalsRowShown="0" headerRowDxfId="737" headerRowBorderDxfId="736" tableBorderDxfId="735" totalsRowBorderDxfId="734">
  <autoFilter ref="B5:Y55">
    <filterColumn colId="0" hiddenButton="1"/>
    <filterColumn colId="3" hiddenButton="1"/>
    <filterColumn colId="4" hiddenButton="1"/>
    <filterColumn colId="5" hiddenButton="1"/>
    <filterColumn colId="6" hiddenButton="1"/>
    <filterColumn colId="11" hiddenButton="1"/>
    <filterColumn colId="12" hiddenButton="1"/>
    <filterColumn colId="14" hiddenButton="1"/>
    <filterColumn colId="15" hiddenButton="1"/>
    <filterColumn colId="16" hiddenButton="1"/>
    <filterColumn colId="17" hiddenButton="1"/>
    <filterColumn colId="18" hiddenButton="1"/>
    <filterColumn colId="20" hiddenButton="1"/>
    <filterColumn colId="21" hiddenButton="1"/>
    <filterColumn colId="22" hiddenButton="1"/>
    <filterColumn colId="23" hiddenButton="1"/>
  </autoFilter>
  <tableColumns count="24">
    <tableColumn id="1" name="Flight_x000a_Sequence" dataDxfId="733"/>
    <tableColumn id="20" name="FT" dataDxfId="732"/>
    <tableColumn id="21" name="P#" dataDxfId="731"/>
    <tableColumn id="2" name="Test_x000a_Number" dataDxfId="730"/>
    <tableColumn id="3" name="Sortie_x000a_Number" dataDxfId="729"/>
    <tableColumn id="4" name="Date" dataDxfId="728"/>
    <tableColumn id="14" name="Location" dataDxfId="727"/>
    <tableColumn id="24" name="Weather" dataDxfId="726"/>
    <tableColumn id="22" name="PIC" dataDxfId="725"/>
    <tableColumn id="23" name="RSO" dataDxfId="724"/>
    <tableColumn id="17" name="CREW" dataDxfId="723"/>
    <tableColumn id="5" name="Mission Objective" dataDxfId="722"/>
    <tableColumn id="15" name="Aircraft SN" dataDxfId="721"/>
    <tableColumn id="19" name="Baseline A/C Configuration" dataDxfId="720"/>
    <tableColumn id="6" name="A/C Modifications (cg, gear location)" dataDxfId="719"/>
    <tableColumn id="7" name="Min Auto. Level_x000a_(Man, FBW, Auto)" dataDxfId="718"/>
    <tableColumn id="8" name="Recovery Type_x000a_(Belly, chute, wheel)" dataDxfId="717"/>
    <tableColumn id="9" name="Duration_x000a_(min)" dataDxfId="716"/>
    <tableColumn id="10" name="Projected Duration_x000a_(min)" dataDxfId="715"/>
    <tableColumn id="18" name="Missing/Extra Manoeuvers" dataDxfId="714"/>
    <tableColumn id="11" name="Flight Notes" dataDxfId="713"/>
    <tableColumn id="12" name="Airframe State_x000a_(see note 1)" dataDxfId="712"/>
    <tableColumn id="16" name="Mission State_x000a_(see note 2)" dataDxfId="711"/>
    <tableColumn id="13" name="Data Delivered" dataDxfId="710"/>
  </tableColumns>
  <tableStyleInfo name="TableStyleLight2" showFirstColumn="0" showLastColumn="0" showRowStripes="1" showColumnStripes="0"/>
</table>
</file>

<file path=xl/tables/table3.xml><?xml version="1.0" encoding="utf-8"?>
<table xmlns="http://schemas.openxmlformats.org/spreadsheetml/2006/main" id="7" name="Table7" displayName="Table7" ref="B5:U8" totalsRowShown="0" headerRowDxfId="709" dataDxfId="707" headerRowBorderDxfId="708" tableBorderDxfId="706">
  <autoFilter ref="B5:U8"/>
  <tableColumns count="20">
    <tableColumn id="1" name="#" dataDxfId="705"/>
    <tableColumn id="19" name="Date" dataDxfId="704"/>
    <tableColumn id="2" name="Generation" dataDxfId="703"/>
    <tableColumn id="3" name="GEN ID" dataDxfId="702">
      <calculatedColumnFormula>IF(D6&lt;&gt;"",D6&amp;"-"&amp;B6,"")</calculatedColumnFormula>
    </tableColumn>
    <tableColumn id="14" name="TAIL" dataDxfId="701"/>
    <tableColumn id="4" name="Mass Empty [kg]" dataDxfId="700"/>
    <tableColumn id="16" name="Fuel Load [kg]" dataDxfId="699"/>
    <tableColumn id="18" name="Payload [kg]" dataDxfId="698"/>
    <tableColumn id="17" name="Mass TOW [kg]" dataDxfId="697">
      <calculatedColumnFormula>IF(ISBLANK(Table7[[#This Row],[Mass Empty '[kg']]]),"",Table7[[#This Row],[Mass Empty '[kg']]]+Table7[[#This Row],[Fuel Load '[kg']]]+Table7[[#This Row],[Payload '[kg']]])</calculatedColumnFormula>
    </tableColumn>
    <tableColumn id="9" name="Battery Capacity" dataDxfId="696"/>
    <tableColumn id="5" name="CG [%MAC]" dataDxfId="695"/>
    <tableColumn id="6" name="Ixx [kgm^2]" dataDxfId="694"/>
    <tableColumn id="7" name="Iyy [kgm^2]" dataDxfId="693"/>
    <tableColumn id="8" name="Izz [kgm^2]" dataDxfId="692"/>
    <tableColumn id="10" name="Installed Systems" dataDxfId="691"/>
    <tableColumn id="11" name="Removed Systems" dataDxfId="690"/>
    <tableColumn id="21" name="Modified Systems" dataDxfId="689"/>
    <tableColumn id="12" name="INOP Systems" dataDxfId="688"/>
    <tableColumn id="13" name="Surfaces Matrix" dataDxfId="687"/>
    <tableColumn id="23" name="Comments" dataDxfId="686"/>
  </tableColumns>
  <tableStyleInfo name="TableStyleMedium5" showFirstColumn="0" showLastColumn="0" showRowStripes="1" showColumnStripes="0"/>
</table>
</file>

<file path=xl/tables/table4.xml><?xml version="1.0" encoding="utf-8"?>
<table xmlns="http://schemas.openxmlformats.org/spreadsheetml/2006/main" id="22" name="TMGen3List23" displayName="TMGen3List23" ref="B5:K322" totalsRowShown="0" headerRowDxfId="685" tableBorderDxfId="684">
  <tableColumns count="10">
    <tableColumn id="1" name="#" dataDxfId="683"/>
    <tableColumn id="2" name="Test n#" dataDxfId="682"/>
    <tableColumn id="3" name="Test Point ID" dataDxfId="681">
      <calculatedColumnFormula>VLOOKUP('1. GEN4 FTC2022'!$C6,testPointDatabase,3,FALSE)</calculatedColumnFormula>
    </tableColumn>
    <tableColumn id="4" name="Description" dataDxfId="680">
      <calculatedColumnFormula>VLOOKUP('1. GEN4 FTC2022'!$C6,testPointDatabase,2,FALSE)</calculatedColumnFormula>
    </tableColumn>
    <tableColumn id="5" name="Flight mode" dataDxfId="679">
      <calculatedColumnFormula>VLOOKUP('1. GEN4 FTC2022'!$C6,testPointDatabase,4,FALSE)</calculatedColumnFormula>
    </tableColumn>
    <tableColumn id="6" name="Time Req [s]" dataDxfId="678">
      <calculatedColumnFormula>VLOOKUP('1. GEN4 FTC2022'!$C6,testPointDatabase,5,FALSE)</calculatedColumnFormula>
    </tableColumn>
    <tableColumn id="9" name="Alt (ASL) [m]" dataDxfId="677"/>
    <tableColumn id="10" name="TAS m/s [kts]" dataDxfId="676"/>
    <tableColumn id="11" name="Flight Region" dataDxfId="675"/>
    <tableColumn id="7" name="Check Rep" dataDxfId="674">
      <calculatedColumnFormula>SUM(TMGen3Matrix28[#This Row])</calculatedColumnFormula>
    </tableColumn>
  </tableColumns>
  <tableStyleInfo name="TableStyleLight6" showFirstColumn="0" showLastColumn="0" showRowStripes="1" showColumnStripes="0"/>
</table>
</file>

<file path=xl/tables/table5.xml><?xml version="1.0" encoding="utf-8"?>
<table xmlns="http://schemas.openxmlformats.org/spreadsheetml/2006/main" id="27" name="TMGen3Matrix28" displayName="TMGen3Matrix28" ref="L5:AI322" totalsRowShown="0" headerRowDxfId="673" dataDxfId="672" tableBorderDxfId="671">
  <tableColumns count="24">
    <tableColumn id="1" name="5.00" dataDxfId="670"/>
    <tableColumn id="24" name="5.01" dataDxfId="669"/>
    <tableColumn id="25" name="5.02" dataDxfId="668"/>
    <tableColumn id="23" name="5.03" dataDxfId="667"/>
    <tableColumn id="2" name="5.1" dataDxfId="666"/>
    <tableColumn id="3" name="5.2" dataDxfId="665"/>
    <tableColumn id="4" name="5.3" dataDxfId="664"/>
    <tableColumn id="5" name="5.4" dataDxfId="663"/>
    <tableColumn id="6" name="5.5" dataDxfId="662"/>
    <tableColumn id="7" name="5.6" dataDxfId="661"/>
    <tableColumn id="8" name="5.7" dataDxfId="660"/>
    <tableColumn id="9" name="5.8" dataDxfId="659"/>
    <tableColumn id="10" name="5.9" dataDxfId="658"/>
    <tableColumn id="11" name="5.10" dataDxfId="657"/>
    <tableColumn id="12" name="5.11" dataDxfId="656"/>
    <tableColumn id="27" name="5.12" dataDxfId="655"/>
    <tableColumn id="26" name="5.13" dataDxfId="654"/>
    <tableColumn id="28" name="5.14" dataDxfId="653"/>
    <tableColumn id="29" name="5.15" dataDxfId="652"/>
    <tableColumn id="33" name="5.16" dataDxfId="651"/>
    <tableColumn id="32" name="5.17" dataDxfId="650"/>
    <tableColumn id="31" name="5.18" dataDxfId="649"/>
    <tableColumn id="30" name="5.19" dataDxfId="648"/>
    <tableColumn id="13" name="5.20" dataDxfId="647"/>
  </tableColumns>
  <tableStyleInfo name="TableStyleMedium6" showFirstColumn="0" showLastColumn="0" showRowStripes="1" showColumnStripes="0"/>
</table>
</file>

<file path=xl/tables/table6.xml><?xml version="1.0" encoding="utf-8"?>
<table xmlns="http://schemas.openxmlformats.org/spreadsheetml/2006/main" id="2" name="TMGen3List233" displayName="TMGen3List233" ref="B5:K322" totalsRowShown="0" headerRowDxfId="646" tableBorderDxfId="645">
  <tableColumns count="10">
    <tableColumn id="1" name="#" dataDxfId="644"/>
    <tableColumn id="2" name="Test n#" dataDxfId="643"/>
    <tableColumn id="3" name="Test Point ID" dataDxfId="642">
      <calculatedColumnFormula>VLOOKUP('2. GEN4 FTC2022'!$C6,testPointDatabase,3,FALSE)</calculatedColumnFormula>
    </tableColumn>
    <tableColumn id="4" name="Description" dataDxfId="641">
      <calculatedColumnFormula>VLOOKUP('2. GEN4 FTC2022'!$C6,testPointDatabase,2,FALSE)</calculatedColumnFormula>
    </tableColumn>
    <tableColumn id="5" name="Flight mode" dataDxfId="640">
      <calculatedColumnFormula>VLOOKUP('2. GEN4 FTC2022'!$C6,testPointDatabase,4,FALSE)</calculatedColumnFormula>
    </tableColumn>
    <tableColumn id="6" name="Time Req [s]" dataDxfId="639">
      <calculatedColumnFormula>VLOOKUP('2. GEN4 FTC2022'!$C6,testPointDatabase,5,FALSE)</calculatedColumnFormula>
    </tableColumn>
    <tableColumn id="9" name="Alt (ASL) [m]" dataDxfId="638"/>
    <tableColumn id="10" name="TAS m/s [kts]" dataDxfId="637"/>
    <tableColumn id="11" name="Repetetion Req" dataDxfId="636"/>
    <tableColumn id="7" name="Check Rep" dataDxfId="635">
      <calculatedColumnFormula>SUM(TMGen3Matrix287[#This Row])</calculatedColumnFormula>
    </tableColumn>
  </tableColumns>
  <tableStyleInfo name="TableStyleLight6" showFirstColumn="0" showLastColumn="0" showRowStripes="1" showColumnStripes="0"/>
</table>
</file>

<file path=xl/tables/table7.xml><?xml version="1.0" encoding="utf-8"?>
<table xmlns="http://schemas.openxmlformats.org/spreadsheetml/2006/main" id="6" name="TMGen3Matrix287" displayName="TMGen3Matrix287" ref="L5:AG322" totalsRowShown="0" headerRowDxfId="634" dataDxfId="633" tableBorderDxfId="632">
  <tableColumns count="22">
    <tableColumn id="1" name="5.0" dataDxfId="631"/>
    <tableColumn id="2" name="5.1" dataDxfId="630"/>
    <tableColumn id="3" name="5.2" dataDxfId="629"/>
    <tableColumn id="4" name="5.3" dataDxfId="628"/>
    <tableColumn id="5" name="5.4" dataDxfId="627"/>
    <tableColumn id="6" name="5.5" dataDxfId="626"/>
    <tableColumn id="7" name="5.6" dataDxfId="625"/>
    <tableColumn id="8" name="5.7" dataDxfId="624"/>
    <tableColumn id="9" name="5.8" dataDxfId="623"/>
    <tableColumn id="10" name="5.9" dataDxfId="622"/>
    <tableColumn id="11" name="5.10" dataDxfId="621"/>
    <tableColumn id="12" name="5.11" dataDxfId="620"/>
    <tableColumn id="13" name="5.12" dataDxfId="619"/>
    <tableColumn id="14" name="5.13" dataDxfId="618"/>
    <tableColumn id="20" name="5.14" dataDxfId="617"/>
    <tableColumn id="22" name="5.15" dataDxfId="616"/>
    <tableColumn id="21" name="5.16" dataDxfId="615"/>
    <tableColumn id="19" name="5.17" dataDxfId="614"/>
    <tableColumn id="18" name="5.18" dataDxfId="613"/>
    <tableColumn id="17" name="5.19" dataDxfId="612"/>
    <tableColumn id="15" name="5.20" dataDxfId="611"/>
    <tableColumn id="16" name="5.21" dataDxfId="610"/>
  </tableColumns>
  <tableStyleInfo name="TableStyleMedium6" showFirstColumn="0" showLastColumn="0" showRowStripes="1" showColumnStripes="0"/>
</table>
</file>

<file path=xl/tables/table8.xml><?xml version="1.0" encoding="utf-8"?>
<table xmlns="http://schemas.openxmlformats.org/spreadsheetml/2006/main" id="23" name="Table724" displayName="Table724" ref="B5:R76" totalsRowShown="0" headerRowDxfId="609" dataDxfId="607" headerRowBorderDxfId="608" tableBorderDxfId="606">
  <autoFilter ref="B5:R76"/>
  <tableColumns count="17">
    <tableColumn id="1" name="#" dataDxfId="605"/>
    <tableColumn id="21" name="Name" dataDxfId="604"/>
    <tableColumn id="2" name="Baseline Vehicle" dataDxfId="603"/>
    <tableColumn id="3" name="SIM ID" dataDxfId="602">
      <calculatedColumnFormula>IF(D6&lt;&gt;"","SIM-"&amp;D6&amp;"-"&amp;B6&amp;"-"&amp;F6&amp;"-"&amp;Table724[[#This Row],[Name]],"")</calculatedColumnFormula>
    </tableColumn>
    <tableColumn id="14" name="TAIL" dataDxfId="601"/>
    <tableColumn id="4" name="Mass [kg]" dataDxfId="600"/>
    <tableColumn id="5" name="CG [%MAC]" dataDxfId="599"/>
    <tableColumn id="12" name="CG z [m]" dataDxfId="598"/>
    <tableColumn id="6" name="Ixx [kgm^2]" dataDxfId="597"/>
    <tableColumn id="7" name="Iyy [kgm^2]" dataDxfId="596"/>
    <tableColumn id="8" name="Izz [kgm^2]" dataDxfId="595"/>
    <tableColumn id="9" name="Ixz [kgm^2]" dataDxfId="594"/>
    <tableColumn id="11" name="Ngear Location" dataDxfId="593"/>
    <tableColumn id="10" name="Mgear Location" dataDxfId="592"/>
    <tableColumn id="22" name="Additional Latency [ms]" dataDxfId="591"/>
    <tableColumn id="23" name="Date" dataDxfId="590"/>
    <tableColumn id="13" name="Comments" dataDxfId="589"/>
  </tableColumns>
  <tableStyleInfo name="TableStyleMedium5" showFirstColumn="0" showLastColumn="0" showRowStripes="1" showColumnStripes="0"/>
</table>
</file>

<file path=xl/tables/table9.xml><?xml version="1.0" encoding="utf-8"?>
<table xmlns="http://schemas.openxmlformats.org/spreadsheetml/2006/main" id="24" name="Table72425" displayName="Table72425" ref="U5:AD117" totalsRowShown="0" headerRowDxfId="588" dataDxfId="586" headerRowBorderDxfId="587" tableBorderDxfId="585">
  <autoFilter ref="U5:AD117"/>
  <tableColumns count="10">
    <tableColumn id="1" name="Env Config" dataDxfId="584"/>
    <tableColumn id="22" name="Name" dataDxfId="583"/>
    <tableColumn id="24" name="Selection" dataDxfId="582">
      <calculatedColumnFormula>IF(V6&lt;&gt;"",U6&amp;"-"&amp;V6&amp;"-"&amp;X6&amp;"kts","")</calculatedColumnFormula>
    </tableColumn>
    <tableColumn id="2" name="Wind Speed [kts]" dataDxfId="581"/>
    <tableColumn id="3" name="Heading (WRT Runway)" dataDxfId="580">
      <calculatedColumnFormula>IF(X6&lt;&gt;"",X6&amp;"-"&amp;U6,"")</calculatedColumnFormula>
    </tableColumn>
    <tableColumn id="13" name="Turbulence" dataDxfId="579"/>
    <tableColumn id="23" name="Gust Type" dataDxfId="578"/>
    <tableColumn id="4" name="G Mag [kts]" dataDxfId="577"/>
    <tableColumn id="5" name="G Heading (WRT Runway)" dataDxfId="576"/>
    <tableColumn id="6" name="G Phase" dataDxfId="575"/>
  </tableColumns>
  <tableStyleInfo name="TableStyleMedium5" showFirstColumn="0" showLastColumn="0" showRowStripes="1" showColumnStripes="0"/>
</table>
</file>

<file path=xl/tables/table10.xml><?xml version="1.0" encoding="utf-8"?>
<table xmlns="http://schemas.openxmlformats.org/spreadsheetml/2006/main" id="4" name="FlighTestSummary5" displayName="FlighTestSummary5" ref="B5:AA1213" totalsRowShown="0" headerRowDxfId="574" headerRowBorderDxfId="573" tableBorderDxfId="572" totalsRowBorderDxfId="571">
  <autoFilter ref="B5:AA1213"/>
  <tableColumns count="26">
    <tableColumn id="1" name="Test Seq" dataDxfId="570"/>
    <tableColumn id="20" name="ST" dataDxfId="569"/>
    <tableColumn id="21" name="P#" dataDxfId="568"/>
    <tableColumn id="2" name="Test_x000a_Number" dataDxfId="567"/>
    <tableColumn id="3" name="Sortie_x000a_Number" dataDxfId="566">
      <calculatedColumnFormula>IF($E6&lt;&gt;"",COUNTIF($E$6:$E6,$E6),"")</calculatedColumnFormula>
    </tableColumn>
    <tableColumn id="10" name="Weather " dataDxfId="565">
      <calculatedColumnFormula>IF($E6&lt;&gt;"",INDEX(TMSimMatrix[],5,MATCH($C6&amp;$D6&amp;"."&amp;$E6,TMSimMatrix[#Headers],0)),"")</calculatedColumnFormula>
    </tableColumn>
    <tableColumn id="4" name="FDM" dataDxfId="564">
      <calculatedColumnFormula>IF($E6&lt;&gt;"",INDEX(TMSimMatrix[#Data],7,MATCH($C6&amp;$D6&amp;"."&amp;$E6,TMSimMatrix[#Headers],0)),"")</calculatedColumnFormula>
    </tableColumn>
    <tableColumn id="26" name="A/C Configuration" dataDxfId="563">
      <calculatedColumnFormula>IF($E6&lt;&gt;"",INDEX(TMSimMatrix[],2,MATCH($C6&amp;$D6&amp;"."&amp;$E6,TMSimMatrix[#Headers],0)),"")</calculatedColumnFormula>
    </tableColumn>
    <tableColumn id="16" name="Tail?" dataDxfId="562">
      <calculatedColumnFormula>IF($E6&lt;&gt;"",IF(ISNUMBER(SEARCH("Utail",FlighTestSummary5[[#This Row],[A/C Configuration]])), "UTAIL", "TAILLESS"),"")</calculatedColumnFormula>
    </tableColumn>
    <tableColumn id="17" name="AC Mass [kg]" dataDxfId="561">
      <calculatedColumnFormula>IF($E6&lt;&gt;"",INDEX(TMSimMatrix[],4,MATCH($C6&amp;$D6&amp;"."&amp;$E6,TMSimMatrix[#Headers],0)),"")</calculatedColumnFormula>
    </tableColumn>
    <tableColumn id="28" name="SIM CG" dataDxfId="560">
      <calculatedColumnFormula>IF($E6&lt;&gt;"",INDEX(TMSimMatrix[],3,MATCH($C6&amp;$D6&amp;"."&amp;$E6,TMSimMatrix[#Headers],0)),"")</calculatedColumnFormula>
    </tableColumn>
    <tableColumn id="22" name="Location" dataDxfId="559">
      <calculatedColumnFormula>IF($E6&lt;&gt;"",INDEX(TMSimMatrix[],5,MATCH($C6&amp;$D6&amp;"."&amp;$E6,TMSimMatrix[#Headers],0)),"")</calculatedColumnFormula>
    </tableColumn>
    <tableColumn id="23" name="Date" dataDxfId="558"/>
    <tableColumn id="14" name="Tester" dataDxfId="557"/>
    <tableColumn id="5" name="Mission Notes" dataDxfId="556">
      <calculatedColumnFormula>IF($E6&lt;&gt;"",INDEX(TMSimMatrix[],9,MATCH($C6&amp;$D6&amp;"."&amp;$E6,TMSimMatrix[#Headers],0)),"")</calculatedColumnFormula>
    </tableColumn>
    <tableColumn id="6" name="SIM Modifications" dataDxfId="555"/>
    <tableColumn id="7" name="Min Auto. Level_x000a_(Man, FBW, Auto)" dataDxfId="554"/>
    <tableColumn id="24" name="Gains" dataDxfId="553"/>
    <tableColumn id="25" name="G Changes" dataDxfId="552"/>
    <tableColumn id="8" name="Recovery Limits" dataDxfId="551"/>
    <tableColumn id="9" name="Parachute limits" dataDxfId="550"/>
    <tableColumn id="18" name="Missing/Extra Manoeuvers" dataDxfId="549"/>
    <tableColumn id="11" name="Flight Notes" dataDxfId="548"/>
    <tableColumn id="13" name="Data Delivered" dataDxfId="547"/>
    <tableColumn id="12" name="Path" dataDxfId="546"/>
    <tableColumn id="15" name="Filename" dataDxfId="545"/>
  </tableColumns>
  <tableStyleInfo name="TableStyleLight2" showFirstColumn="0" showLastColumn="0" showRowStripes="1" showColumnStripes="0"/>
</table>
</file>

<file path=xl/tables/table11.xml><?xml version="1.0" encoding="utf-8"?>
<table xmlns="http://schemas.openxmlformats.org/spreadsheetml/2006/main" id="25" name="TMSimList" displayName="TMSimList" ref="B5:L262" totalsRowShown="0" headerRowDxfId="541" tableBorderDxfId="540">
  <tableColumns count="11">
    <tableColumn id="1" name="#" dataDxfId="539"/>
    <tableColumn id="2" name="Test n#" dataDxfId="538"/>
    <tableColumn id="8" name="Sim" dataDxfId="537"/>
    <tableColumn id="3" name="Test Point ID" dataDxfId="536">
      <calculatedColumnFormula>VLOOKUP('A.GEN4 HILC2021'!$C6,testPointDatabase,3,FALSE)</calculatedColumnFormula>
    </tableColumn>
    <tableColumn id="4" name="Description" dataDxfId="535">
      <calculatedColumnFormula>VLOOKUP('A.GEN4 HILC2021'!$C6,testPointDatabase,2,FALSE)</calculatedColumnFormula>
    </tableColumn>
    <tableColumn id="5" name="Flight mode" dataDxfId="534">
      <calculatedColumnFormula>VLOOKUP('A.GEN4 HILC2021'!$C6,testPointDatabase,4,FALSE)</calculatedColumnFormula>
    </tableColumn>
    <tableColumn id="6" name="Time Req [s]" dataDxfId="533">
      <calculatedColumnFormula>VLOOKUP('A.GEN4 HILC2021'!$C6,testPointDatabase,5,FALSE)</calculatedColumnFormula>
    </tableColumn>
    <tableColumn id="9" name="Alt (ASL) [m]" dataDxfId="532"/>
    <tableColumn id="10" name="TAS m/s [kts]" dataDxfId="531"/>
    <tableColumn id="11" name="Repetetion Req" dataDxfId="530"/>
    <tableColumn id="7" name="Check Rep" dataDxfId="529">
      <calculatedColumnFormula>SUM(TMSimMatrix[#This Row])</calculatedColumnFormula>
    </tableColumn>
  </tableColumns>
  <tableStyleInfo name="TableStyleLight6" showFirstColumn="0" showLastColumn="0" showRowStripes="1" showColumnStripes="0"/>
</table>
</file>

<file path=xl/tables/table12.xml><?xml version="1.0" encoding="utf-8"?>
<table xmlns="http://schemas.openxmlformats.org/spreadsheetml/2006/main" id="26" name="TMSimMatrix" displayName="TMSimMatrix" ref="M5:RH262" totalsRowShown="0" headerRowDxfId="528" dataDxfId="527" tableBorderDxfId="526">
  <tableColumns count="464">
    <tableColumn id="1" name="S62.001" dataDxfId="525"/>
    <tableColumn id="379" name="S62.002" dataDxfId="524"/>
    <tableColumn id="383" name="S62.003" dataDxfId="523"/>
    <tableColumn id="394" name="S62.004" dataDxfId="522"/>
    <tableColumn id="393" name="S62.005" dataDxfId="521"/>
    <tableColumn id="385" name="S62.006" dataDxfId="520"/>
    <tableColumn id="384" name="S62.007" dataDxfId="519"/>
    <tableColumn id="382" name="S62.008" dataDxfId="518"/>
    <tableColumn id="391" name="S62.009" dataDxfId="517"/>
    <tableColumn id="390" name="S62.010" dataDxfId="516"/>
    <tableColumn id="389" name="S62.011" dataDxfId="515"/>
    <tableColumn id="388" name="S62.012" dataDxfId="514"/>
    <tableColumn id="387" name="S62.013" dataDxfId="513"/>
    <tableColumn id="386" name="S62.014" dataDxfId="512"/>
    <tableColumn id="399" name="S62.015" dataDxfId="511"/>
    <tableColumn id="448" name="S62.016" dataDxfId="510"/>
    <tableColumn id="400" name="S62.017" dataDxfId="509"/>
    <tableColumn id="397" name="S62.018" dataDxfId="508"/>
    <tableColumn id="398" name="S62.019" dataDxfId="507"/>
    <tableColumn id="401" name="S62.020" dataDxfId="506"/>
    <tableColumn id="396" name="S62.021" dataDxfId="505"/>
    <tableColumn id="447" name="S62.022" dataDxfId="504"/>
    <tableColumn id="405" name="S62.023" dataDxfId="503"/>
    <tableColumn id="406" name="S62.024" dataDxfId="502"/>
    <tableColumn id="403" name="S62.025" dataDxfId="501"/>
    <tableColumn id="404" name="S62.026" dataDxfId="500"/>
    <tableColumn id="402" name="S62.027" dataDxfId="499"/>
    <tableColumn id="449" name="S62.028" dataDxfId="498"/>
    <tableColumn id="409" name="S62.029" dataDxfId="497"/>
    <tableColumn id="408" name="S62.030" dataDxfId="496"/>
    <tableColumn id="407" name="S62.031" dataDxfId="495"/>
    <tableColumn id="411" name="S62.032" dataDxfId="494"/>
    <tableColumn id="410" name="S62.033" dataDxfId="493"/>
    <tableColumn id="415" name="S62.034" dataDxfId="492"/>
    <tableColumn id="414" name="S62.035" dataDxfId="491"/>
    <tableColumn id="413" name="S62.036" dataDxfId="490"/>
    <tableColumn id="417" name="S62.037" dataDxfId="489"/>
    <tableColumn id="416" name="S62.038" dataDxfId="488"/>
    <tableColumn id="440" name="S62.039" dataDxfId="487"/>
    <tableColumn id="439" name="S62.040" dataDxfId="486"/>
    <tableColumn id="441" name="S62.041" dataDxfId="485"/>
    <tableColumn id="445" name="S62.042" dataDxfId="484"/>
    <tableColumn id="444" name="S62.043" dataDxfId="483"/>
    <tableColumn id="443" name="S62.044" dataDxfId="482"/>
    <tableColumn id="442" name="S62.045" dataDxfId="481"/>
    <tableColumn id="421" name="S62.046" dataDxfId="480"/>
    <tableColumn id="422" name="S62.047" dataDxfId="479"/>
    <tableColumn id="419" name="S62.048" dataDxfId="478"/>
    <tableColumn id="420" name="S62.049" dataDxfId="477"/>
    <tableColumn id="418" name="S62.050" dataDxfId="476"/>
    <tableColumn id="412" name="S62.051" dataDxfId="475"/>
    <tableColumn id="424" name="S62.052" dataDxfId="474"/>
    <tableColumn id="423" name="S62.053" dataDxfId="473"/>
    <tableColumn id="425" name="S62.054" dataDxfId="472"/>
    <tableColumn id="429" name="S62.055" dataDxfId="471"/>
    <tableColumn id="428" name="S62.056" dataDxfId="470"/>
    <tableColumn id="427" name="S62.057" dataDxfId="469"/>
    <tableColumn id="431" name="S62.058" dataDxfId="468"/>
    <tableColumn id="430" name="S62.059" dataDxfId="467"/>
    <tableColumn id="426" name="S62.060" dataDxfId="466"/>
    <tableColumn id="380" name="S62.061" dataDxfId="465"/>
    <tableColumn id="432" name="S62.062" dataDxfId="464"/>
    <tableColumn id="434" name="S62.063" dataDxfId="463"/>
    <tableColumn id="435" name="S62.064" dataDxfId="462"/>
    <tableColumn id="438" name="S62.065" dataDxfId="461"/>
    <tableColumn id="437" name="S62.066" dataDxfId="460"/>
    <tableColumn id="395" name="S62.067" dataDxfId="459"/>
    <tableColumn id="381" name="S62.068" dataDxfId="458"/>
    <tableColumn id="314" name="S62.069" dataDxfId="457"/>
    <tableColumn id="2" name="S62.070" dataDxfId="456"/>
    <tableColumn id="3" name="S62.071" dataDxfId="455"/>
    <tableColumn id="4" name="S62.072" dataDxfId="454"/>
    <tableColumn id="5" name="S62.073" dataDxfId="453"/>
    <tableColumn id="6" name="S62.074" dataDxfId="452"/>
    <tableColumn id="315" name="S62.075" dataDxfId="451"/>
    <tableColumn id="7" name="S62.076" dataDxfId="450"/>
    <tableColumn id="8" name="S62.077" dataDxfId="449"/>
    <tableColumn id="344" name="S62.078" dataDxfId="448"/>
    <tableColumn id="343" name="S62.079" dataDxfId="447"/>
    <tableColumn id="316" name="S62.080" dataDxfId="446"/>
    <tableColumn id="9" name="S62.081" dataDxfId="445"/>
    <tableColumn id="10" name="S62.082" dataDxfId="444"/>
    <tableColumn id="11" name="S62.083" dataDxfId="443"/>
    <tableColumn id="12" name="S62.084" dataDxfId="442"/>
    <tableColumn id="13" name="S62.085" dataDxfId="441"/>
    <tableColumn id="14" name="S62.086" dataDxfId="440"/>
    <tableColumn id="20" name="S62.087" dataDxfId="439"/>
    <tableColumn id="22" name="S62.088" dataDxfId="438"/>
    <tableColumn id="339" name="S62.089" dataDxfId="437"/>
    <tableColumn id="340" name="S62.090" dataDxfId="436"/>
    <tableColumn id="325" name="S62.091" dataDxfId="435"/>
    <tableColumn id="326" name="S62.092" dataDxfId="434"/>
    <tableColumn id="327" name="S62.093" dataDxfId="433"/>
    <tableColumn id="336" name="S62.094" dataDxfId="432"/>
    <tableColumn id="337" name="S62.095" dataDxfId="431"/>
    <tableColumn id="338" name="S62.096" dataDxfId="430"/>
    <tableColumn id="333" name="S62.097" dataDxfId="429"/>
    <tableColumn id="334" name="S62.098" dataDxfId="428"/>
    <tableColumn id="335" name="S62.099" dataDxfId="427"/>
    <tableColumn id="341" name="S62.100" dataDxfId="426"/>
    <tableColumn id="342" name="S62.101" dataDxfId="425"/>
    <tableColumn id="330" name="S62.102" dataDxfId="424"/>
    <tableColumn id="331" name="S62.103" dataDxfId="423"/>
    <tableColumn id="332" name="S62.104" dataDxfId="422"/>
    <tableColumn id="319" name="S62.105" dataDxfId="421"/>
    <tableColumn id="328" name="S62.106" dataDxfId="420"/>
    <tableColumn id="329" name="S62.107" dataDxfId="419"/>
    <tableColumn id="322" name="S62.108" dataDxfId="418"/>
    <tableColumn id="323" name="S62.109" dataDxfId="417"/>
    <tableColumn id="347" name="S62.110" dataDxfId="416"/>
    <tableColumn id="348" name="S62.111" dataDxfId="415"/>
    <tableColumn id="324" name="S62.112" dataDxfId="414"/>
    <tableColumn id="21" name="S62.113" dataDxfId="413"/>
    <tableColumn id="349" name="S62.114" dataDxfId="412"/>
    <tableColumn id="350" name="S62.115" dataDxfId="411"/>
    <tableColumn id="346" name="S62.116" dataDxfId="410"/>
    <tableColumn id="345" name="S62.117" dataDxfId="409"/>
    <tableColumn id="368" name="S62.118" dataDxfId="408"/>
    <tableColumn id="367" name="S62.119" dataDxfId="407"/>
    <tableColumn id="209" name="S62.120" dataDxfId="406"/>
    <tableColumn id="200" name="S62.121" dataDxfId="405"/>
    <tableColumn id="375" name="S62.122" dataDxfId="404"/>
    <tableColumn id="374" name="S62.123" dataDxfId="403"/>
    <tableColumn id="373" name="S62.124" dataDxfId="402"/>
    <tableColumn id="19" name="S62.126" dataDxfId="401"/>
    <tableColumn id="18" name="S62.127" dataDxfId="400"/>
    <tableColumn id="33" name="S62.128" dataDxfId="399"/>
    <tableColumn id="62" name="S62.129" dataDxfId="398"/>
    <tableColumn id="63" name="S62.130" dataDxfId="397"/>
    <tableColumn id="169" name="S62.131" dataDxfId="396"/>
    <tableColumn id="170" name="S62.132" dataDxfId="395"/>
    <tableColumn id="171" name="S62.133" dataDxfId="394"/>
    <tableColumn id="172" name="S62.134" dataDxfId="393"/>
    <tableColumn id="173" name="S62.135" dataDxfId="392"/>
    <tableColumn id="174" name="S62.136" dataDxfId="391"/>
    <tableColumn id="175" name="S62.137" dataDxfId="390"/>
    <tableColumn id="176" name="S62.138" dataDxfId="389"/>
    <tableColumn id="177" name="S62.139" dataDxfId="388"/>
    <tableColumn id="178" name="S62.140" dataDxfId="387"/>
    <tableColumn id="179" name="S62.141" dataDxfId="386"/>
    <tableColumn id="180" name="S62.142" dataDxfId="385"/>
    <tableColumn id="181" name="S62.143" dataDxfId="384"/>
    <tableColumn id="182" name="S62.144" dataDxfId="383"/>
    <tableColumn id="183" name="S62.145" dataDxfId="382"/>
    <tableColumn id="184" name="S62.146" dataDxfId="381"/>
    <tableColumn id="185" name="S62.147" dataDxfId="380"/>
    <tableColumn id="186" name="S62.148" dataDxfId="379"/>
    <tableColumn id="187" name="S62.149" dataDxfId="378"/>
    <tableColumn id="188" name="S62.150" dataDxfId="377"/>
    <tableColumn id="189" name="S62.151" dataDxfId="376"/>
    <tableColumn id="190" name="S62.152" dataDxfId="375"/>
    <tableColumn id="191" name="S62.153" dataDxfId="374"/>
    <tableColumn id="192" name="S62.154" dataDxfId="373"/>
    <tableColumn id="353" name="S62.155" dataDxfId="372"/>
    <tableColumn id="352" name="S62.156" dataDxfId="371"/>
    <tableColumn id="351" name="S62.157" dataDxfId="370"/>
    <tableColumn id="193" name="S62.158" dataDxfId="369"/>
    <tableColumn id="194" name="S62.159" dataDxfId="368"/>
    <tableColumn id="195" name="S62.160" dataDxfId="367"/>
    <tableColumn id="196" name="S62.161" dataDxfId="366"/>
    <tableColumn id="197" name="S62.162" dataDxfId="365"/>
    <tableColumn id="198" name="S62.163" dataDxfId="364"/>
    <tableColumn id="318" name="S62.164" dataDxfId="363"/>
    <tableColumn id="317" name="S62.165" dataDxfId="362"/>
    <tableColumn id="320" name="S62.166" dataDxfId="361"/>
    <tableColumn id="321" name="S62.167" dataDxfId="360"/>
    <tableColumn id="199" name="S62.168" dataDxfId="359"/>
    <tableColumn id="201" name="S62.169" dataDxfId="358"/>
    <tableColumn id="202" name="S62.170" dataDxfId="357"/>
    <tableColumn id="203" name="S62.171" dataDxfId="356"/>
    <tableColumn id="204" name="S62.172" dataDxfId="355"/>
    <tableColumn id="205" name="S62.173" dataDxfId="354"/>
    <tableColumn id="206" name="S62.174" dataDxfId="353"/>
    <tableColumn id="207" name="S62.175" dataDxfId="352"/>
    <tableColumn id="208" name="S62.176" dataDxfId="351"/>
    <tableColumn id="210" name="S62.177" dataDxfId="350"/>
    <tableColumn id="211" name="S62.178" dataDxfId="349"/>
    <tableColumn id="212" name="S62.179" dataDxfId="348"/>
    <tableColumn id="213" name="S62.180" dataDxfId="347"/>
    <tableColumn id="372" name="S62.181" dataDxfId="346"/>
    <tableColumn id="371" name="S62.182" dataDxfId="345"/>
    <tableColumn id="370" name="S62.183" dataDxfId="344"/>
    <tableColumn id="369" name="S62.184" dataDxfId="343"/>
    <tableColumn id="378" name="S62.185" dataDxfId="342"/>
    <tableColumn id="377" name="S62.186" dataDxfId="341"/>
    <tableColumn id="376" name="S62.187" dataDxfId="340"/>
    <tableColumn id="214" name="S62.188" dataDxfId="339"/>
    <tableColumn id="215" name="S62.189" dataDxfId="338"/>
    <tableColumn id="216" name="S62.190" dataDxfId="337"/>
    <tableColumn id="217" name="S62.191" dataDxfId="336"/>
    <tableColumn id="218" name="S62.192" dataDxfId="335"/>
    <tableColumn id="219" name="S62.193" dataDxfId="334"/>
    <tableColumn id="220" name="S62.194" dataDxfId="333"/>
    <tableColumn id="221" name="S62.195" dataDxfId="332"/>
    <tableColumn id="222" name="S62.196" dataDxfId="331"/>
    <tableColumn id="365" name="S62.197" dataDxfId="330"/>
    <tableColumn id="366" name="S62.198" dataDxfId="329"/>
    <tableColumn id="363" name="S62.199" dataDxfId="328"/>
    <tableColumn id="364" name="S62.200" dataDxfId="327"/>
    <tableColumn id="361" name="S62.201" dataDxfId="326"/>
    <tableColumn id="362" name="S62.202" dataDxfId="325"/>
    <tableColumn id="359" name="S62.203" dataDxfId="324"/>
    <tableColumn id="360" name="S62.204" dataDxfId="323"/>
    <tableColumn id="357" name="S62.205" dataDxfId="322"/>
    <tableColumn id="358" name="S62.206" dataDxfId="321"/>
    <tableColumn id="355" name="S62.207" dataDxfId="320"/>
    <tableColumn id="356" name="S62.208" dataDxfId="319"/>
    <tableColumn id="436" name="S62.209" dataDxfId="318"/>
    <tableColumn id="453" name="S62.210" dataDxfId="317"/>
    <tableColumn id="454" name="S62.211" dataDxfId="316"/>
    <tableColumn id="451" name="S62.212" dataDxfId="315"/>
    <tableColumn id="452" name="S62.213" dataDxfId="314"/>
    <tableColumn id="446" name="S62.214" dataDxfId="313"/>
    <tableColumn id="450" name="S62.215" dataDxfId="312"/>
    <tableColumn id="433" name="S62.216" dataDxfId="311"/>
    <tableColumn id="354" name="S62.217" dataDxfId="310"/>
    <tableColumn id="457" name="S62.218" dataDxfId="309"/>
    <tableColumn id="456" name="S62.219" dataDxfId="308"/>
    <tableColumn id="463" name="S62.220" dataDxfId="307"/>
    <tableColumn id="464" name="S62.221" dataDxfId="306"/>
    <tableColumn id="461" name="S62.222" dataDxfId="305"/>
    <tableColumn id="462" name="S62.223" dataDxfId="304"/>
    <tableColumn id="459" name="S62.224" dataDxfId="303"/>
    <tableColumn id="465" name="S62.225" dataDxfId="302"/>
    <tableColumn id="460" name="S62.226" dataDxfId="301"/>
    <tableColumn id="458" name="S62.227" dataDxfId="300"/>
    <tableColumn id="455" name="S62.228" dataDxfId="299"/>
    <tableColumn id="223" name="S62.229" dataDxfId="298"/>
    <tableColumn id="224" name="S62.0852" dataDxfId="297"/>
    <tableColumn id="225" name="S62.0863" dataDxfId="296"/>
    <tableColumn id="226" name="S62.0832" dataDxfId="295"/>
    <tableColumn id="227" name="S62.0843" dataDxfId="294"/>
    <tableColumn id="228" name="S62.0853.75" dataDxfId="293"/>
    <tableColumn id="229" name="S62.0865" dataDxfId="292"/>
    <tableColumn id="230" name="S62.0874" dataDxfId="291"/>
    <tableColumn id="231" name="S62.0885" dataDxfId="290"/>
    <tableColumn id="232" name="S62.0896" dataDxfId="289"/>
    <tableColumn id="233" name="S62.0907" dataDxfId="288"/>
    <tableColumn id="234" name="S62.0912" dataDxfId="287"/>
    <tableColumn id="235" name="S62.0923" dataDxfId="286"/>
    <tableColumn id="236" name="S62.0934" dataDxfId="285"/>
    <tableColumn id="237" name="S62.0945" dataDxfId="284"/>
    <tableColumn id="238" name="S62.0956.25" dataDxfId="283"/>
    <tableColumn id="239" name="S62.0967" dataDxfId="282"/>
    <tableColumn id="240" name="S62.0978" dataDxfId="281"/>
    <tableColumn id="241" name="S62.0989" dataDxfId="280"/>
    <tableColumn id="242" name="S62.09910" dataDxfId="279"/>
    <tableColumn id="243" name="S62.10011" dataDxfId="278"/>
    <tableColumn id="244" name="S62.10112" dataDxfId="277"/>
    <tableColumn id="245" name="S62.10213" dataDxfId="276"/>
    <tableColumn id="246" name="S62.1033" dataDxfId="275"/>
    <tableColumn id="247" name="S62.1044" dataDxfId="274"/>
    <tableColumn id="248" name="S62.1055" dataDxfId="273"/>
    <tableColumn id="249" name="S62.1066" dataDxfId="272"/>
    <tableColumn id="250" name="S62.1077" dataDxfId="271"/>
    <tableColumn id="251" name="S62.1082" dataDxfId="270"/>
    <tableColumn id="252" name="S62.1092" dataDxfId="269"/>
    <tableColumn id="253" name="S62.1103" dataDxfId="268"/>
    <tableColumn id="254" name="S62.1112" dataDxfId="267"/>
    <tableColumn id="255" name="S62.1123" dataDxfId="266"/>
    <tableColumn id="256" name="S62.1134" dataDxfId="265"/>
    <tableColumn id="257" name="S62.1145" dataDxfId="264"/>
    <tableColumn id="258" name="S62.1156" dataDxfId="263"/>
    <tableColumn id="259" name="S62.1167" dataDxfId="262"/>
    <tableColumn id="260" name="S62.1178" dataDxfId="261"/>
    <tableColumn id="261" name="S62.1183" dataDxfId="260"/>
    <tableColumn id="262" name="S62.1192" dataDxfId="259"/>
    <tableColumn id="263" name="S62.1203" dataDxfId="258"/>
    <tableColumn id="264" name="S62.1214" dataDxfId="257"/>
    <tableColumn id="265" name="S62.1225" dataDxfId="256"/>
    <tableColumn id="266" name="S62.1236" dataDxfId="255"/>
    <tableColumn id="267" name="S62.1247" dataDxfId="254"/>
    <tableColumn id="268" name="S62.1258" dataDxfId="253"/>
    <tableColumn id="269" name="S62.1269" dataDxfId="252"/>
    <tableColumn id="270" name="S62.12710" dataDxfId="251"/>
    <tableColumn id="271" name="S62.12811" dataDxfId="250"/>
    <tableColumn id="272" name="S62.12912" dataDxfId="249"/>
    <tableColumn id="273" name="S62.13013" dataDxfId="248"/>
    <tableColumn id="274" name="S62.1312" dataDxfId="247"/>
    <tableColumn id="275" name="S62.1323" dataDxfId="246"/>
    <tableColumn id="276" name="S62.1332" dataDxfId="245"/>
    <tableColumn id="277" name="S62.1343" dataDxfId="244"/>
    <tableColumn id="278" name="S62.1354" dataDxfId="243"/>
    <tableColumn id="279" name="S62.1365" dataDxfId="242"/>
    <tableColumn id="280" name="S62.1372" dataDxfId="241"/>
    <tableColumn id="281" name="S62.1383" dataDxfId="240"/>
    <tableColumn id="282" name="S62.1394" dataDxfId="239"/>
    <tableColumn id="283" name="S62.1405" dataDxfId="238"/>
    <tableColumn id="284" name="S62.1416" dataDxfId="237"/>
    <tableColumn id="285" name="S62.1427" dataDxfId="236"/>
    <tableColumn id="286" name="S62.1432" dataDxfId="235"/>
    <tableColumn id="287" name="S62.1443" dataDxfId="234"/>
    <tableColumn id="288" name="S62.1454" dataDxfId="233"/>
    <tableColumn id="289" name="S62.1465" dataDxfId="232"/>
    <tableColumn id="290" name="S62.1476" dataDxfId="231"/>
    <tableColumn id="291" name="S62.1487" dataDxfId="230"/>
    <tableColumn id="292" name="S62.1498" dataDxfId="229"/>
    <tableColumn id="293" name="S62.1509" dataDxfId="228"/>
    <tableColumn id="294" name="S62.15110" dataDxfId="227"/>
    <tableColumn id="295" name="S62.15211" dataDxfId="226"/>
    <tableColumn id="296" name="S62.15312" dataDxfId="225"/>
    <tableColumn id="297" name="S62.153.75" dataDxfId="224"/>
    <tableColumn id="298" name="S62.15513" dataDxfId="223"/>
    <tableColumn id="299" name="S62.156.25" dataDxfId="222"/>
    <tableColumn id="300" name="S62.157.00" dataDxfId="221"/>
    <tableColumn id="301" name="S62.1583" dataDxfId="220"/>
    <tableColumn id="302" name="S62.1594" dataDxfId="219"/>
    <tableColumn id="303" name="S62.1605" dataDxfId="218"/>
    <tableColumn id="304" name="S62.1616" dataDxfId="217"/>
    <tableColumn id="305" name="S62.1622" dataDxfId="216"/>
    <tableColumn id="306" name="S62.1632" dataDxfId="215"/>
    <tableColumn id="307" name="S62.1643" dataDxfId="214"/>
    <tableColumn id="308" name="S62.1654" dataDxfId="213"/>
    <tableColumn id="309" name="S62.1665" dataDxfId="212"/>
    <tableColumn id="310" name="S62.1676" dataDxfId="211"/>
    <tableColumn id="311" name="S62.1687" dataDxfId="210"/>
    <tableColumn id="312" name="S62.1698" dataDxfId="209"/>
    <tableColumn id="313" name="S62.1709" dataDxfId="208"/>
    <tableColumn id="64" name="S62.17110" dataDxfId="207"/>
    <tableColumn id="65" name="S62.1722" dataDxfId="206"/>
    <tableColumn id="66" name="S62.1733" dataDxfId="205"/>
    <tableColumn id="67" name="S62.1744" dataDxfId="204"/>
    <tableColumn id="68" name="S62.1755" dataDxfId="203"/>
    <tableColumn id="69" name="S62.1766" dataDxfId="202"/>
    <tableColumn id="70" name="S62.1777" dataDxfId="201"/>
    <tableColumn id="71" name="S62.1782" dataDxfId="200"/>
    <tableColumn id="72" name="S62.1793" dataDxfId="199"/>
    <tableColumn id="73" name="S62.1804" dataDxfId="198"/>
    <tableColumn id="102" name="S62.1815" dataDxfId="197"/>
    <tableColumn id="103" name="S62.1826" dataDxfId="196"/>
    <tableColumn id="104" name="S62.1837" dataDxfId="195"/>
    <tableColumn id="105" name="S62.1848" dataDxfId="194"/>
    <tableColumn id="106" name="S62.1852" dataDxfId="193"/>
    <tableColumn id="107" name="S62.1863" dataDxfId="192"/>
    <tableColumn id="108" name="S62.1874" dataDxfId="191"/>
    <tableColumn id="109" name="S62.1885" dataDxfId="190"/>
    <tableColumn id="110" name="S62.1896" dataDxfId="189"/>
    <tableColumn id="111" name="S62.1907" dataDxfId="188"/>
    <tableColumn id="112" name="S62.1918" dataDxfId="187"/>
    <tableColumn id="113" name="S62.1922" dataDxfId="186"/>
    <tableColumn id="114" name="S62.1933" dataDxfId="185"/>
    <tableColumn id="115" name="S62.1944" dataDxfId="184"/>
    <tableColumn id="116" name="S62.1955" dataDxfId="183"/>
    <tableColumn id="117" name="S62.1966" dataDxfId="182"/>
    <tableColumn id="118" name="S62.1977" dataDxfId="181"/>
    <tableColumn id="119" name="S62.1988" dataDxfId="180"/>
    <tableColumn id="120" name="S62.1999" dataDxfId="179"/>
    <tableColumn id="121" name="S62.20010" dataDxfId="178"/>
    <tableColumn id="122" name="S62.20111" dataDxfId="177"/>
    <tableColumn id="123" name="S62.20212" dataDxfId="176"/>
    <tableColumn id="124" name="S62.20313" dataDxfId="175"/>
    <tableColumn id="125" name="S62.20414" dataDxfId="174"/>
    <tableColumn id="126" name="S62.20515" dataDxfId="173"/>
    <tableColumn id="127" name="S62.20616" dataDxfId="172"/>
    <tableColumn id="128" name="S62.20717" dataDxfId="171"/>
    <tableColumn id="129" name="S62.20818" dataDxfId="170"/>
    <tableColumn id="130" name="S62.2092" dataDxfId="169"/>
    <tableColumn id="131" name="S62.2102" dataDxfId="168"/>
    <tableColumn id="132" name="S62.2112" dataDxfId="167"/>
    <tableColumn id="133" name="S62.2123" dataDxfId="166"/>
    <tableColumn id="134" name="S62.2134" dataDxfId="165"/>
    <tableColumn id="135" name="S62.2145" dataDxfId="164"/>
    <tableColumn id="136" name="S62.2156" dataDxfId="163"/>
    <tableColumn id="137" name="S62.2167" dataDxfId="162"/>
    <tableColumn id="138" name="S62.2178" dataDxfId="161"/>
    <tableColumn id="139" name="S62.2189" dataDxfId="160"/>
    <tableColumn id="140" name="S62.2193" dataDxfId="159"/>
    <tableColumn id="141" name="S62.2204" dataDxfId="158"/>
    <tableColumn id="142" name="S62.2212" dataDxfId="157"/>
    <tableColumn id="143" name="S62.2222" dataDxfId="156"/>
    <tableColumn id="144" name="S62.2233" dataDxfId="155"/>
    <tableColumn id="145" name="S62.2244" dataDxfId="154"/>
    <tableColumn id="146" name="S62.2255" dataDxfId="153"/>
    <tableColumn id="147" name="S62.2266" dataDxfId="152"/>
    <tableColumn id="148" name="S62.2277" dataDxfId="151"/>
    <tableColumn id="149" name="S62.2288" dataDxfId="150"/>
    <tableColumn id="150" name="S62.2292" dataDxfId="149"/>
    <tableColumn id="151" name="S62.230" dataDxfId="148"/>
    <tableColumn id="152" name="S62.231" dataDxfId="147"/>
    <tableColumn id="153" name="S62.232" dataDxfId="146"/>
    <tableColumn id="154" name="S62.233" dataDxfId="145"/>
    <tableColumn id="155" name="S62.234" dataDxfId="144"/>
    <tableColumn id="156" name="S62.235" dataDxfId="143"/>
    <tableColumn id="157" name="S62.236" dataDxfId="142"/>
    <tableColumn id="158" name="S62.237" dataDxfId="141"/>
    <tableColumn id="159" name="S62.238" dataDxfId="140"/>
    <tableColumn id="160" name="S62.239" dataDxfId="139"/>
    <tableColumn id="161" name="S62.240" dataDxfId="138"/>
    <tableColumn id="162" name="S62.241" dataDxfId="137"/>
    <tableColumn id="163" name="S62.242" dataDxfId="136"/>
    <tableColumn id="164" name="S62.243" dataDxfId="135"/>
    <tableColumn id="165" name="S62.244" dataDxfId="134"/>
    <tableColumn id="166" name="S62.245" dataDxfId="133"/>
    <tableColumn id="167" name="S62.246" dataDxfId="132"/>
    <tableColumn id="168" name="S62.247" dataDxfId="131"/>
    <tableColumn id="74" name="S62.248" dataDxfId="130"/>
    <tableColumn id="75" name="S62.249" dataDxfId="129"/>
    <tableColumn id="76" name="S62.250" dataDxfId="128"/>
    <tableColumn id="77" name="S62.251" dataDxfId="127"/>
    <tableColumn id="78" name="S62.252" dataDxfId="126"/>
    <tableColumn id="79" name="S62.253" dataDxfId="125"/>
    <tableColumn id="80" name="S62.253.75" dataDxfId="124"/>
    <tableColumn id="81" name="S62.255" dataDxfId="123"/>
    <tableColumn id="82" name="S62.256.25" dataDxfId="122"/>
    <tableColumn id="83" name="S62.257.00" dataDxfId="121"/>
    <tableColumn id="84" name="S62.258" dataDxfId="120"/>
    <tableColumn id="85" name="S62.259" dataDxfId="119"/>
    <tableColumn id="86" name="S62.260" dataDxfId="118"/>
    <tableColumn id="87" name="S62.261" dataDxfId="117"/>
    <tableColumn id="88" name="S62.262" dataDxfId="116"/>
    <tableColumn id="89" name="S62.263" dataDxfId="115"/>
    <tableColumn id="90" name="S62.264" dataDxfId="114"/>
    <tableColumn id="91" name="S62.265" dataDxfId="113"/>
    <tableColumn id="92" name="S62.266" dataDxfId="112"/>
    <tableColumn id="93" name="S62.267" dataDxfId="111"/>
    <tableColumn id="94" name="S62.268" dataDxfId="110"/>
    <tableColumn id="95" name="S62.269" dataDxfId="109"/>
    <tableColumn id="96" name="S62.270" dataDxfId="108"/>
    <tableColumn id="97" name="S62.271" dataDxfId="107"/>
    <tableColumn id="98" name="S62.272" dataDxfId="106"/>
    <tableColumn id="99" name="S62.273" dataDxfId="105"/>
    <tableColumn id="100" name="S62.274" dataDxfId="104"/>
    <tableColumn id="101" name="S62.275" dataDxfId="103"/>
    <tableColumn id="32" name="S62.276" dataDxfId="102"/>
    <tableColumn id="31" name="S62.277" dataDxfId="101"/>
    <tableColumn id="30" name="S62.278" dataDxfId="100"/>
    <tableColumn id="29" name="S62.279" dataDxfId="99"/>
    <tableColumn id="53" name="S62.280" dataDxfId="98"/>
    <tableColumn id="54" name="S62.281" dataDxfId="97"/>
    <tableColumn id="55" name="S62.282" dataDxfId="96"/>
    <tableColumn id="56" name="S62.283" dataDxfId="95"/>
    <tableColumn id="57" name="S62.284" dataDxfId="94"/>
    <tableColumn id="58" name="S62.285" dataDxfId="93"/>
    <tableColumn id="59" name="S62.286" dataDxfId="92"/>
    <tableColumn id="60" name="S62.287" dataDxfId="91"/>
    <tableColumn id="61" name="S62.288" dataDxfId="90"/>
    <tableColumn id="44" name="S62.289" dataDxfId="89"/>
    <tableColumn id="45" name="S62.290" dataDxfId="88"/>
    <tableColumn id="46" name="S62.291" dataDxfId="87"/>
    <tableColumn id="47" name="S62.292" dataDxfId="86"/>
    <tableColumn id="48" name="S62.293" dataDxfId="85"/>
    <tableColumn id="49" name="S62.294" dataDxfId="84"/>
    <tableColumn id="50" name="S62.295" dataDxfId="83"/>
    <tableColumn id="51" name="S62.296" dataDxfId="82"/>
    <tableColumn id="52" name="S62.297" dataDxfId="81"/>
    <tableColumn id="35" name="S62.298" dataDxfId="80"/>
    <tableColumn id="36" name="S62.299" dataDxfId="79"/>
    <tableColumn id="37" name="S62.300" dataDxfId="78"/>
    <tableColumn id="38" name="S62.301" dataDxfId="77"/>
    <tableColumn id="39" name="S62.302" dataDxfId="76"/>
    <tableColumn id="40" name="S62.303" dataDxfId="75"/>
    <tableColumn id="41" name="S62.304" dataDxfId="74"/>
    <tableColumn id="42" name="S62.305" dataDxfId="73"/>
    <tableColumn id="43" name="S62.306" dataDxfId="72"/>
    <tableColumn id="28" name="S62.307" dataDxfId="71"/>
    <tableColumn id="27" name="S62.308" dataDxfId="70"/>
    <tableColumn id="26" name="S62.309" dataDxfId="69"/>
    <tableColumn id="25" name="S62.310" dataDxfId="68"/>
    <tableColumn id="24" name="S62.311" dataDxfId="67"/>
    <tableColumn id="23" name="S62.312" dataDxfId="66"/>
    <tableColumn id="17" name="S62.313" dataDxfId="65"/>
    <tableColumn id="15" name="S62.314" dataDxfId="64"/>
    <tableColumn id="34" name="S62.315" dataDxfId="63"/>
    <tableColumn id="16" name="S62.316" dataDxfId="62"/>
  </tableColumns>
  <tableStyleInfo name="TableStyleMedium6" showFirstColumn="0" showLastColumn="0" showRowStripes="1" showColumnStripes="0"/>
</table>
</file>

<file path=xl/tables/table13.xml><?xml version="1.0" encoding="utf-8"?>
<table xmlns="http://schemas.openxmlformats.org/spreadsheetml/2006/main" id="13" name="TP_CFAR_DB" displayName="TP_CFAR_DB" ref="B4:N2839" totalsRowShown="0" headerRowDxfId="61" dataDxfId="60">
  <tableColumns count="13">
    <tableColumn id="1" name="TPnum" dataDxfId="59" totalsRowDxfId="58">
      <calculatedColumnFormula>INDIRECT("R[-1]C",0)+1</calculatedColumnFormula>
    </tableColumn>
    <tableColumn id="3" name="TP ID" dataDxfId="57" totalsRowDxfId="56">
      <calculatedColumnFormula>"FT-TP-"&amp;B5</calculatedColumnFormula>
    </tableColumn>
    <tableColumn id="2" name="Test Point Name"/>
    <tableColumn id="4" name="Mode" dataDxfId="55" totalsRowDxfId="54"/>
    <tableColumn id="5" name="Time [sec]" dataDxfId="53" totalsRowDxfId="52"/>
    <tableColumn id="13" name="Speed m/s [kts]" dataDxfId="51" totalsRowDxfId="50"/>
    <tableColumn id="11" name="Utail?" dataDxfId="49" totalsRowDxfId="48"/>
    <tableColumn id="12" name="Priority" dataDxfId="47" totalsRowDxfId="46"/>
    <tableColumn id="6" name="Description"/>
    <tableColumn id="10" name="Probability"/>
    <tableColumn id="9" name="Severity"/>
    <tableColumn id="7" name="Risk" dataDxfId="45" totalsRowDxfId="44">
      <calculatedColumnFormula>IF(OR(ISBLANK(TP_CFAR_DB[[#This Row],[Probability]]),ISBLANK(TP_CFAR_DB[[#This Row],[Severity]])),"",VLOOKUP(TP_CFAR_DB[[#This Row],[Probability]],Probability[],2,FALSE)+VLOOKUP(TP_CFAR_DB[[#This Row],[Severity]],Probability[],2,FALSE)+1)</calculatedColumnFormula>
    </tableColumn>
    <tableColumn id="8" name="Hazard, Risk and Mitigation" dataDxfId="43" totalsRowDxfId="42"/>
  </tableColumns>
  <tableStyleInfo name="TableStyleMedium1" showFirstColumn="0" showLastColumn="0" showRowStripes="1" showColumnStripes="0"/>
</table>
</file>

<file path=xl/tables/table14.xml><?xml version="1.0" encoding="utf-8"?>
<table xmlns="http://schemas.openxmlformats.org/spreadsheetml/2006/main" id="18" name="TP_BA_DB" displayName="TP_BA_DB" ref="B4:N359" totalsRowShown="0" headerRowDxfId="41" dataDxfId="40">
  <autoFilter ref="B4:N359">
    <filterColumn colId="6">
      <filters blank="1">
        <filter val="1"/>
      </filters>
    </filterColumn>
  </autoFilter>
  <tableColumns count="13">
    <tableColumn id="1" name="TPnum" dataDxfId="39">
      <calculatedColumnFormula>INDIRECT("R[-1]C",0)+1</calculatedColumnFormula>
    </tableColumn>
    <tableColumn id="3" name="TP ID" dataDxfId="38">
      <calculatedColumnFormula>"FT-TP-"&amp;B5</calculatedColumnFormula>
    </tableColumn>
    <tableColumn id="2" name="Test Point Name"/>
    <tableColumn id="4" name="Mode" dataDxfId="37"/>
    <tableColumn id="5" name="Time [sec]" dataDxfId="36"/>
    <tableColumn id="12" name="Speed m/s [kts]" dataDxfId="35"/>
    <tableColumn id="11" name="Utail?" dataDxfId="34"/>
    <tableColumn id="13" name="Priority" dataDxfId="33"/>
    <tableColumn id="6" name="Description"/>
    <tableColumn id="10" name="Probability"/>
    <tableColumn id="9" name="Severity"/>
    <tableColumn id="7" name="Risk" dataDxfId="32">
      <calculatedColumnFormula>IF(OR(ISBLANK(TP_BA_DB[[#This Row],[Probability]]),ISBLANK(TP_BA_DB[[#This Row],[Severity]])),"",VLOOKUP(TP_BA_DB[[#This Row],[Probability]],Probability[],2,FALSE)+VLOOKUP(TP_BA_DB[[#This Row],[Severity]],Probability[],2,FALSE)+1)</calculatedColumnFormula>
    </tableColumn>
    <tableColumn id="8" name="Hazard, Risk and Mitigation" dataDxfId="31"/>
  </tableColumns>
  <tableStyleInfo name="TableStyleMedium1" showFirstColumn="0" showLastColumn="0" showRowStripes="1" showColumnStripes="0"/>
</table>
</file>

<file path=xl/tables/table15.xml><?xml version="1.0" encoding="utf-8"?>
<table xmlns="http://schemas.openxmlformats.org/spreadsheetml/2006/main" id="11" name="Table11" displayName="Table11" ref="B5:B11" totalsRowShown="0" headerRowDxfId="30" dataDxfId="29">
  <tableColumns count="1">
    <tableColumn id="1" name="Modes" dataDxfId="28"/>
  </tableColumns>
  <tableStyleInfo name="TableStyleLight9" showFirstColumn="0" showLastColumn="0" showRowStripes="1" showColumnStripes="0"/>
</table>
</file>

<file path=xl/tables/table16.xml><?xml version="1.0" encoding="utf-8"?>
<table xmlns="http://schemas.openxmlformats.org/spreadsheetml/2006/main" id="12" name="Table1113" displayName="Table1113" ref="D5:E9" totalsRowShown="0" headerRowDxfId="27" dataDxfId="26">
  <sortState ref="D6:E9">
    <sortCondition ref="D6"/>
  </sortState>
  <tableColumns count="2">
    <tableColumn id="1" name="Takeoff types" dataDxfId="25"/>
    <tableColumn id="2" name="Time [S]" dataDxfId="24"/>
  </tableColumns>
  <tableStyleInfo name="TableStyleLight10" showFirstColumn="0" showLastColumn="0" showRowStripes="1" showColumnStripes="0"/>
</table>
</file>

<file path=xl/tables/table17.xml><?xml version="1.0" encoding="utf-8"?>
<table xmlns="http://schemas.openxmlformats.org/spreadsheetml/2006/main" id="8" name="Table119" displayName="Table119" ref="G5:G21" totalsRowShown="0" headerRowDxfId="23" dataDxfId="22">
  <tableColumns count="1">
    <tableColumn id="1" name="Speeds" dataDxfId="21"/>
  </tableColumns>
  <tableStyleInfo name="TableStyleLight11" showFirstColumn="0" showLastColumn="0" showRowStripes="1" showColumnStripes="0"/>
</table>
</file>

<file path=xl/tables/table18.xml><?xml version="1.0" encoding="utf-8"?>
<table xmlns="http://schemas.openxmlformats.org/spreadsheetml/2006/main" id="10" name="Table11911" displayName="Table11911" ref="I5:I17" totalsRowShown="0" headerRowDxfId="20" dataDxfId="19">
  <tableColumns count="1">
    <tableColumn id="1" name="Altitudes" dataDxfId="18"/>
  </tableColumns>
  <tableStyleInfo name="TableStyleLight12" showFirstColumn="0" showLastColumn="0" showRowStripes="1" showColumnStripes="0"/>
</table>
</file>

<file path=xl/tables/table19.xml><?xml version="1.0" encoding="utf-8"?>
<table xmlns="http://schemas.openxmlformats.org/spreadsheetml/2006/main" id="14" name="Table1191115" displayName="Table1191115" ref="K5:K10" totalsRowShown="0" headerRowDxfId="17" dataDxfId="16">
  <tableColumns count="1">
    <tableColumn id="1" name="Checkouts" dataDxfId="15"/>
  </tableColumns>
  <tableStyleInfo name="TableStyleLight13" showFirstColumn="0" showLastColumn="0" showRowStripes="1" showColumnStripes="0"/>
</table>
</file>

<file path=xl/tables/table20.xml><?xml version="1.0" encoding="utf-8"?>
<table xmlns="http://schemas.openxmlformats.org/spreadsheetml/2006/main" id="15" name="Table111316" displayName="Table111316" ref="M5:N12" totalsRowShown="0" headerRowDxfId="14" dataDxfId="13">
  <sortState ref="M6:N11">
    <sortCondition ref="M6"/>
  </sortState>
  <tableColumns count="2">
    <tableColumn id="1" name="Landing types" dataDxfId="12"/>
    <tableColumn id="2" name="Time" dataDxfId="11"/>
  </tableColumns>
  <tableStyleInfo name="TableStyleLight14" showFirstColumn="0" showLastColumn="0" showRowStripes="1" showColumnStripes="0"/>
</table>
</file>

<file path=xl/tables/table21.xml><?xml version="1.0" encoding="utf-8"?>
<table xmlns="http://schemas.openxmlformats.org/spreadsheetml/2006/main" id="1" name="Probability" displayName="Probability" ref="P6:Q9" totalsRowShown="0" headerRowDxfId="10" dataDxfId="9">
  <tableColumns count="2">
    <tableColumn id="1" name="Probability and severity" dataDxfId="8"/>
    <tableColumn id="2" name="Weight" dataDxfId="7"/>
  </tableColumns>
  <tableStyleInfo name="TableStyleLight8" showFirstColumn="0" showLastColumn="0" showRowStripes="1" showColumnStripes="0"/>
</table>
</file>

<file path=xl/tables/table22.xml><?xml version="1.0" encoding="utf-8"?>
<table xmlns="http://schemas.openxmlformats.org/spreadsheetml/2006/main" id="5" name="Locations" displayName="Locations" ref="S5:S12" totalsRowShown="0" dataDxfId="6">
  <tableColumns count="1">
    <tableColumn id="1" name="Locations" dataDxfId="5"/>
  </tableColumns>
  <tableStyleInfo name="TableStyleLight9" showFirstColumn="0" showLastColumn="0" showRowStripes="1" showColumnStripes="0"/>
</table>
</file>

<file path=xl/tables/table23.xml><?xml version="1.0" encoding="utf-8"?>
<table xmlns="http://schemas.openxmlformats.org/spreadsheetml/2006/main" id="28" name="Table28" displayName="Table28" ref="U5:V7" totalsRowShown="0" headerRowDxfId="4" dataDxfId="3" tableBorderDxfId="2">
  <autoFilter ref="U5:V7"/>
  <tableColumns count="2">
    <tableColumn id="1" name="Tail Configuration" dataDxfId="1"/>
    <tableColumn id="2" name="#" dataDxfId="0"/>
  </tableColumns>
  <tableStyleInfo name="TableStyleLight9" showFirstColumn="0" showLastColumn="0" showRowStripes="1" showColumnStripes="0"/>
</table>
</file>

<file path=xl/theme/theme1.xml><?xml version="1.0" encoding="utf-8"?>
<a:theme xmlns:a="http://schemas.openxmlformats.org/drawingml/2006/main" name="Sl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12"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 Id="rId6" Type="http://schemas.openxmlformats.org/officeDocument/2006/relationships/table" Target="../tables/table18.xml"/><Relationship Id="rId11" Type="http://schemas.openxmlformats.org/officeDocument/2006/relationships/table" Target="../tables/table23.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Q88"/>
  <sheetViews>
    <sheetView topLeftCell="A4" workbookViewId="0">
      <selection activeCell="E35" sqref="E35"/>
    </sheetView>
  </sheetViews>
  <sheetFormatPr defaultRowHeight="13.5"/>
  <cols>
    <col min="1" max="1" width="2.58203125" customWidth="1"/>
    <col min="2" max="2" width="10.5" customWidth="1"/>
    <col min="3" max="3" width="18.58203125" bestFit="1" customWidth="1"/>
    <col min="4" max="4" width="8.08203125" customWidth="1"/>
    <col min="5" max="5" width="85.83203125" customWidth="1"/>
    <col min="6" max="6" width="2.33203125" customWidth="1"/>
    <col min="7" max="7" width="10.08203125" customWidth="1"/>
    <col min="8" max="8" width="8" customWidth="1"/>
    <col min="9" max="9" width="12" customWidth="1"/>
    <col min="10" max="12" width="8" customWidth="1"/>
    <col min="13" max="13" width="6.25" customWidth="1"/>
    <col min="14" max="14" width="25.33203125" customWidth="1"/>
    <col min="15" max="15" width="16.58203125" customWidth="1"/>
    <col min="16" max="16" width="51.25" customWidth="1"/>
    <col min="17" max="17" width="11.5" customWidth="1"/>
  </cols>
  <sheetData>
    <row r="2" spans="1:17" ht="23" thickBot="1">
      <c r="B2" s="260" t="s">
        <v>508</v>
      </c>
      <c r="C2" s="260"/>
      <c r="D2" s="260"/>
      <c r="E2" s="261"/>
    </row>
    <row r="3" spans="1:17" ht="16.5" thickTop="1">
      <c r="D3" s="262" t="s">
        <v>509</v>
      </c>
    </row>
    <row r="4" spans="1:17">
      <c r="A4">
        <v>1</v>
      </c>
      <c r="B4" s="263" t="s">
        <v>43</v>
      </c>
    </row>
    <row r="6" spans="1:17" ht="23" thickBot="1">
      <c r="B6" s="260" t="s">
        <v>507</v>
      </c>
      <c r="C6" s="260"/>
      <c r="D6" s="260"/>
      <c r="E6" s="261"/>
    </row>
    <row r="7" spans="1:17" ht="14" hidden="1" thickTop="1">
      <c r="E7" s="80"/>
      <c r="G7" s="182">
        <f>LOOKUP(2,1/(COUNTIF(RevisionTable[Version],"&gt;"&amp;RevisionTable[Version]&amp;"*")=0),RevisionTable[Version])</f>
        <v>0</v>
      </c>
      <c r="H7" s="182">
        <f>IF(G7=0,0,MATCH(G7,RevisionTable[Version],0))</f>
        <v>0</v>
      </c>
      <c r="I7" s="182" t="str">
        <f>"Version "&amp;K7&amp;" "</f>
        <v xml:space="preserve">Version 3 </v>
      </c>
      <c r="J7" s="182">
        <f>MATCH(MAX(RevisionTable[Version]),RevisionTable[Version])</f>
        <v>25</v>
      </c>
      <c r="K7" s="182">
        <f>IF($H$7=0,INDEX(RevisionTable[#Data],$J$7,1),INDEX(RevisionTable[#Data],$H$7,1))</f>
        <v>3</v>
      </c>
      <c r="L7" s="182">
        <f>IF($H$7=0,INDEX(RevisionTable[#Data],$J$7,2),INDEX(RevisionTable[#Data],$H$7,2))</f>
        <v>45726</v>
      </c>
      <c r="M7" s="182" t="str">
        <f>INDEX(RevisionTable[Author],$J$7,1)</f>
        <v>JF</v>
      </c>
      <c r="N7" s="83" t="str">
        <f>"Version "&amp;K7&amp;" ("&amp;TEXT(L7,"mmmm d, yyyy")&amp;")"</f>
        <v>Version 3 (March 10, 2025)</v>
      </c>
      <c r="O7" s="182" t="str">
        <f xml:space="preserve"> TEXT(L7,"mmmm d, yyyy")</f>
        <v>March 10, 2025</v>
      </c>
      <c r="P7" s="182" t="str">
        <f ca="1">MID(CELL("filename"),SEARCH("[",CELL("filename"))+1, SEARCH("]",CELL("filename"))-SEARCH("[",CELL("filename"))-1)</f>
        <v>FTV4A UTAIL TMI CALCULATOR_REV22.xlsm</v>
      </c>
      <c r="Q7" s="182" t="str">
        <f>IF($H$7=0,INDEX(RevisionTable[#Data],$J$7,3),INDEX(RevisionTable[#Data],$H$7,3))</f>
        <v>JF</v>
      </c>
    </row>
    <row r="8" spans="1:17" ht="14" thickTop="1">
      <c r="E8" s="80"/>
    </row>
    <row r="9" spans="1:17">
      <c r="B9" s="1" t="s">
        <v>43</v>
      </c>
      <c r="C9" s="1" t="s">
        <v>21</v>
      </c>
      <c r="D9" s="1" t="s">
        <v>44</v>
      </c>
      <c r="E9" s="81" t="s">
        <v>45</v>
      </c>
    </row>
    <row r="10" spans="1:17" ht="27">
      <c r="B10" s="1">
        <v>0.1</v>
      </c>
      <c r="C10" s="82">
        <v>44223</v>
      </c>
      <c r="D10" s="1" t="s">
        <v>568</v>
      </c>
      <c r="E10" s="83" t="s">
        <v>1077</v>
      </c>
    </row>
    <row r="11" spans="1:17" ht="27">
      <c r="B11" s="1">
        <v>0.2</v>
      </c>
      <c r="C11" s="82">
        <v>44224</v>
      </c>
      <c r="D11" s="1" t="s">
        <v>568</v>
      </c>
      <c r="E11" s="83" t="s">
        <v>1175</v>
      </c>
    </row>
    <row r="12" spans="1:17" ht="27">
      <c r="B12" s="1">
        <v>0.3</v>
      </c>
      <c r="C12" s="82">
        <v>44229</v>
      </c>
      <c r="D12" s="1" t="s">
        <v>568</v>
      </c>
      <c r="E12" s="83" t="s">
        <v>1176</v>
      </c>
    </row>
    <row r="13" spans="1:17" ht="27">
      <c r="B13" s="1">
        <v>1</v>
      </c>
      <c r="C13" s="82">
        <v>44230</v>
      </c>
      <c r="D13" s="1" t="s">
        <v>568</v>
      </c>
      <c r="E13" s="83" t="s">
        <v>1187</v>
      </c>
    </row>
    <row r="14" spans="1:17">
      <c r="B14" s="1">
        <v>1.1000000000000001</v>
      </c>
      <c r="C14" s="82">
        <v>44250</v>
      </c>
      <c r="D14" s="1" t="s">
        <v>568</v>
      </c>
      <c r="E14" s="83" t="s">
        <v>1231</v>
      </c>
    </row>
    <row r="15" spans="1:17">
      <c r="B15" s="1">
        <v>1.2</v>
      </c>
      <c r="C15" s="82">
        <v>44251</v>
      </c>
      <c r="D15" s="1" t="s">
        <v>568</v>
      </c>
      <c r="E15" s="83" t="s">
        <v>1393</v>
      </c>
    </row>
    <row r="16" spans="1:17">
      <c r="B16" s="1">
        <v>1.3</v>
      </c>
      <c r="C16" s="82">
        <v>44305</v>
      </c>
      <c r="D16" s="1" t="s">
        <v>568</v>
      </c>
      <c r="E16" s="83" t="s">
        <v>1527</v>
      </c>
    </row>
    <row r="17" spans="2:6">
      <c r="B17" s="1">
        <v>1.4</v>
      </c>
      <c r="C17" s="82">
        <v>44356</v>
      </c>
      <c r="D17" s="1" t="s">
        <v>568</v>
      </c>
      <c r="E17" s="83" t="s">
        <v>1574</v>
      </c>
    </row>
    <row r="18" spans="2:6">
      <c r="B18" s="1">
        <v>1.5</v>
      </c>
      <c r="C18" s="82">
        <v>44361</v>
      </c>
      <c r="D18" s="1" t="s">
        <v>568</v>
      </c>
      <c r="E18" s="83" t="s">
        <v>1588</v>
      </c>
    </row>
    <row r="19" spans="2:6">
      <c r="B19" s="1">
        <v>1.6</v>
      </c>
      <c r="C19" s="82">
        <v>44393</v>
      </c>
      <c r="D19" s="1" t="s">
        <v>568</v>
      </c>
      <c r="E19" s="83" t="s">
        <v>1671</v>
      </c>
    </row>
    <row r="20" spans="2:6" ht="27">
      <c r="B20" s="1">
        <v>1.7</v>
      </c>
      <c r="C20" s="82">
        <v>44418</v>
      </c>
      <c r="D20" s="1" t="s">
        <v>568</v>
      </c>
      <c r="E20" s="83" t="s">
        <v>1803</v>
      </c>
    </row>
    <row r="21" spans="2:6">
      <c r="B21" s="1">
        <v>1.8</v>
      </c>
      <c r="C21" s="82">
        <v>44449</v>
      </c>
      <c r="D21" s="1" t="s">
        <v>1995</v>
      </c>
      <c r="E21" s="83" t="s">
        <v>1996</v>
      </c>
    </row>
    <row r="22" spans="2:6">
      <c r="B22" s="1">
        <v>1.9</v>
      </c>
      <c r="C22" s="82">
        <v>44467</v>
      </c>
      <c r="D22" s="1" t="s">
        <v>1995</v>
      </c>
      <c r="E22" s="83" t="s">
        <v>2068</v>
      </c>
      <c r="F22" s="84"/>
    </row>
    <row r="23" spans="2:6">
      <c r="B23" s="1">
        <v>1.91</v>
      </c>
      <c r="C23" s="82">
        <v>44571</v>
      </c>
      <c r="D23" s="1" t="s">
        <v>568</v>
      </c>
      <c r="E23" s="83" t="s">
        <v>2118</v>
      </c>
    </row>
    <row r="24" spans="2:6">
      <c r="B24" s="458">
        <v>2</v>
      </c>
      <c r="C24" s="82">
        <v>44573</v>
      </c>
      <c r="D24" s="1" t="s">
        <v>1995</v>
      </c>
      <c r="E24" s="83" t="s">
        <v>2122</v>
      </c>
    </row>
    <row r="25" spans="2:6">
      <c r="B25" s="1">
        <v>2.1</v>
      </c>
      <c r="C25" s="82">
        <v>44628</v>
      </c>
      <c r="D25" s="1" t="s">
        <v>2192</v>
      </c>
      <c r="E25" s="83" t="s">
        <v>2193</v>
      </c>
    </row>
    <row r="26" spans="2:6">
      <c r="B26" s="1">
        <v>2.2000000000000002</v>
      </c>
      <c r="C26" s="82">
        <v>44644</v>
      </c>
      <c r="D26" s="1" t="s">
        <v>1995</v>
      </c>
      <c r="E26" s="83" t="s">
        <v>2244</v>
      </c>
    </row>
    <row r="27" spans="2:6">
      <c r="B27" s="1">
        <v>2.2999999999999998</v>
      </c>
      <c r="C27" s="82">
        <v>44671</v>
      </c>
      <c r="D27" s="1" t="s">
        <v>2192</v>
      </c>
      <c r="E27" s="83" t="s">
        <v>2246</v>
      </c>
    </row>
    <row r="28" spans="2:6" ht="27">
      <c r="B28" s="1">
        <v>2.4</v>
      </c>
      <c r="C28" s="82">
        <v>44673</v>
      </c>
      <c r="D28" s="1" t="s">
        <v>568</v>
      </c>
      <c r="E28" s="83" t="s">
        <v>2247</v>
      </c>
    </row>
    <row r="29" spans="2:6">
      <c r="B29" s="1">
        <v>2.5</v>
      </c>
      <c r="C29" s="82">
        <v>44680</v>
      </c>
      <c r="D29" s="1" t="s">
        <v>568</v>
      </c>
      <c r="E29" s="83" t="s">
        <v>2250</v>
      </c>
    </row>
    <row r="30" spans="2:6">
      <c r="B30" s="1">
        <v>2.6</v>
      </c>
      <c r="C30" s="82">
        <v>44687</v>
      </c>
      <c r="D30" s="1" t="s">
        <v>568</v>
      </c>
      <c r="E30" s="83" t="s">
        <v>2252</v>
      </c>
    </row>
    <row r="31" spans="2:6">
      <c r="B31" s="1">
        <v>2.7</v>
      </c>
      <c r="C31" s="82">
        <v>44759</v>
      </c>
      <c r="D31" s="1" t="s">
        <v>1995</v>
      </c>
      <c r="E31" s="83" t="s">
        <v>2259</v>
      </c>
    </row>
    <row r="32" spans="2:6" ht="27">
      <c r="B32" s="1">
        <v>2.8</v>
      </c>
      <c r="C32" s="82">
        <v>44761</v>
      </c>
      <c r="D32" s="1" t="s">
        <v>1995</v>
      </c>
      <c r="E32" s="83" t="s">
        <v>2289</v>
      </c>
    </row>
    <row r="33" spans="2:5">
      <c r="B33" s="1">
        <v>2.9</v>
      </c>
      <c r="C33" s="82">
        <v>45099</v>
      </c>
      <c r="D33" s="1" t="s">
        <v>568</v>
      </c>
      <c r="E33" s="83" t="s">
        <v>2317</v>
      </c>
    </row>
    <row r="34" spans="2:5">
      <c r="B34" s="1">
        <v>3</v>
      </c>
      <c r="C34" s="82">
        <v>45726</v>
      </c>
      <c r="D34" s="1" t="s">
        <v>2338</v>
      </c>
      <c r="E34" s="83" t="s">
        <v>2339</v>
      </c>
    </row>
    <row r="35" spans="2:5">
      <c r="B35" s="1"/>
      <c r="C35" s="82"/>
      <c r="D35" s="1"/>
      <c r="E35" s="83"/>
    </row>
    <row r="36" spans="2:5">
      <c r="B36" s="1"/>
      <c r="C36" s="82"/>
      <c r="D36" s="1"/>
      <c r="E36" s="83"/>
    </row>
    <row r="37" spans="2:5">
      <c r="B37" s="1"/>
      <c r="C37" s="82"/>
      <c r="D37" s="1"/>
      <c r="E37" s="83"/>
    </row>
    <row r="38" spans="2:5">
      <c r="B38" s="1"/>
      <c r="C38" s="82"/>
      <c r="D38" s="1"/>
      <c r="E38" s="83"/>
    </row>
    <row r="39" spans="2:5">
      <c r="B39" s="1"/>
      <c r="C39" s="82"/>
      <c r="D39" s="1"/>
      <c r="E39" s="83"/>
    </row>
    <row r="40" spans="2:5">
      <c r="B40" s="1"/>
      <c r="C40" s="82"/>
      <c r="D40" s="1"/>
      <c r="E40" s="83"/>
    </row>
    <row r="41" spans="2:5">
      <c r="B41" s="1"/>
      <c r="C41" s="82"/>
      <c r="D41" s="1"/>
      <c r="E41" s="83"/>
    </row>
    <row r="42" spans="2:5">
      <c r="B42" s="1"/>
      <c r="C42" s="82"/>
      <c r="D42" s="1"/>
      <c r="E42" s="83"/>
    </row>
    <row r="43" spans="2:5">
      <c r="B43" s="1"/>
      <c r="C43" s="82"/>
      <c r="D43" s="1"/>
      <c r="E43" s="83"/>
    </row>
    <row r="44" spans="2:5">
      <c r="B44" s="1"/>
      <c r="C44" s="82"/>
      <c r="D44" s="1"/>
      <c r="E44" s="83"/>
    </row>
    <row r="45" spans="2:5">
      <c r="B45" s="1"/>
      <c r="C45" s="82"/>
      <c r="D45" s="1"/>
      <c r="E45" s="83"/>
    </row>
    <row r="46" spans="2:5">
      <c r="B46" s="1"/>
      <c r="C46" s="82"/>
      <c r="D46" s="1"/>
      <c r="E46" s="83"/>
    </row>
    <row r="47" spans="2:5">
      <c r="B47" s="1"/>
      <c r="C47" s="82"/>
      <c r="D47" s="1"/>
      <c r="E47" s="83"/>
    </row>
    <row r="48" spans="2:5">
      <c r="B48" s="1"/>
      <c r="C48" s="82"/>
      <c r="D48" s="1"/>
      <c r="E48" s="83"/>
    </row>
    <row r="49" spans="2:5">
      <c r="B49" s="1"/>
      <c r="C49" s="82"/>
      <c r="D49" s="1"/>
      <c r="E49" s="83"/>
    </row>
    <row r="50" spans="2:5">
      <c r="B50" s="1"/>
      <c r="C50" s="82"/>
      <c r="D50" s="1"/>
      <c r="E50" s="83"/>
    </row>
    <row r="51" spans="2:5">
      <c r="B51" s="1"/>
      <c r="C51" s="82"/>
      <c r="D51" s="1"/>
      <c r="E51" s="83"/>
    </row>
    <row r="52" spans="2:5">
      <c r="B52" s="1"/>
      <c r="C52" s="82"/>
      <c r="D52" s="1"/>
      <c r="E52" s="83"/>
    </row>
    <row r="53" spans="2:5">
      <c r="B53" s="1"/>
      <c r="C53" s="82"/>
      <c r="D53" s="1"/>
      <c r="E53" s="83"/>
    </row>
    <row r="54" spans="2:5">
      <c r="B54" s="1"/>
      <c r="C54" s="82"/>
      <c r="D54" s="1"/>
      <c r="E54" s="83"/>
    </row>
    <row r="55" spans="2:5">
      <c r="B55" s="1"/>
      <c r="C55" s="82"/>
      <c r="D55" s="1"/>
      <c r="E55" s="83"/>
    </row>
    <row r="56" spans="2:5">
      <c r="B56" s="1"/>
      <c r="C56" s="82"/>
      <c r="D56" s="1"/>
      <c r="E56" s="83"/>
    </row>
    <row r="57" spans="2:5">
      <c r="B57" s="1"/>
      <c r="C57" s="82"/>
      <c r="D57" s="1"/>
      <c r="E57" s="83"/>
    </row>
    <row r="58" spans="2:5">
      <c r="B58" s="1"/>
      <c r="C58" s="82"/>
      <c r="D58" s="1"/>
      <c r="E58" s="83"/>
    </row>
    <row r="59" spans="2:5">
      <c r="B59" s="1"/>
      <c r="C59" s="82"/>
      <c r="D59" s="1"/>
      <c r="E59" s="83"/>
    </row>
    <row r="60" spans="2:5">
      <c r="B60" s="1"/>
      <c r="C60" s="82"/>
      <c r="D60" s="1"/>
      <c r="E60" s="83"/>
    </row>
    <row r="61" spans="2:5">
      <c r="B61" s="1"/>
      <c r="C61" s="82"/>
      <c r="D61" s="1"/>
      <c r="E61" s="83"/>
    </row>
    <row r="62" spans="2:5">
      <c r="B62" s="1"/>
      <c r="C62" s="82"/>
      <c r="D62" s="1"/>
      <c r="E62" s="83"/>
    </row>
    <row r="63" spans="2:5">
      <c r="B63" s="1"/>
      <c r="C63" s="82"/>
      <c r="D63" s="1"/>
      <c r="E63" s="83"/>
    </row>
    <row r="64" spans="2:5">
      <c r="B64" s="1"/>
      <c r="C64" s="82"/>
      <c r="D64" s="1"/>
      <c r="E64" s="83"/>
    </row>
    <row r="65" spans="2:5">
      <c r="B65" s="1"/>
      <c r="C65" s="82"/>
      <c r="D65" s="1"/>
      <c r="E65" s="83"/>
    </row>
    <row r="66" spans="2:5">
      <c r="B66" s="1"/>
      <c r="C66" s="82"/>
      <c r="D66" s="1"/>
      <c r="E66" s="83"/>
    </row>
    <row r="67" spans="2:5">
      <c r="B67" s="1"/>
      <c r="C67" s="82"/>
      <c r="D67" s="1"/>
      <c r="E67" s="83"/>
    </row>
    <row r="68" spans="2:5">
      <c r="B68" s="1"/>
      <c r="C68" s="82"/>
      <c r="D68" s="1"/>
      <c r="E68" s="83"/>
    </row>
    <row r="69" spans="2:5">
      <c r="B69" s="1"/>
      <c r="C69" s="82"/>
      <c r="D69" s="1"/>
      <c r="E69" s="83"/>
    </row>
    <row r="70" spans="2:5">
      <c r="B70" s="1"/>
      <c r="C70" s="82"/>
      <c r="D70" s="1"/>
      <c r="E70" s="83"/>
    </row>
    <row r="71" spans="2:5">
      <c r="B71" s="1"/>
      <c r="C71" s="82"/>
      <c r="D71" s="1"/>
      <c r="E71" s="83"/>
    </row>
    <row r="72" spans="2:5">
      <c r="B72" s="1"/>
      <c r="C72" s="82"/>
      <c r="D72" s="1"/>
      <c r="E72" s="83"/>
    </row>
    <row r="73" spans="2:5">
      <c r="B73" s="1"/>
      <c r="C73" s="82"/>
      <c r="D73" s="1"/>
      <c r="E73" s="83"/>
    </row>
    <row r="74" spans="2:5">
      <c r="B74" s="1"/>
      <c r="C74" s="82"/>
      <c r="D74" s="1"/>
      <c r="E74" s="83"/>
    </row>
    <row r="75" spans="2:5">
      <c r="B75" s="1"/>
      <c r="C75" s="82"/>
      <c r="D75" s="1"/>
      <c r="E75" s="83"/>
    </row>
    <row r="76" spans="2:5">
      <c r="B76" s="1"/>
      <c r="C76" s="82"/>
      <c r="D76" s="1"/>
      <c r="E76" s="83"/>
    </row>
    <row r="77" spans="2:5">
      <c r="B77" s="1"/>
      <c r="C77" s="82"/>
      <c r="D77" s="1"/>
      <c r="E77" s="83"/>
    </row>
    <row r="78" spans="2:5">
      <c r="B78" s="1"/>
      <c r="C78" s="82"/>
      <c r="D78" s="1"/>
      <c r="E78" s="83"/>
    </row>
    <row r="79" spans="2:5">
      <c r="B79" s="1"/>
      <c r="C79" s="82"/>
      <c r="D79" s="1"/>
      <c r="E79" s="83"/>
    </row>
    <row r="80" spans="2:5">
      <c r="B80" s="1"/>
      <c r="C80" s="82"/>
      <c r="D80" s="1"/>
      <c r="E80" s="83"/>
    </row>
    <row r="81" spans="2:5">
      <c r="B81" s="1"/>
      <c r="C81" s="82"/>
      <c r="D81" s="1"/>
      <c r="E81" s="83"/>
    </row>
    <row r="82" spans="2:5">
      <c r="B82" s="1"/>
      <c r="C82" s="82"/>
      <c r="D82" s="1"/>
      <c r="E82" s="83"/>
    </row>
    <row r="83" spans="2:5">
      <c r="B83" s="1"/>
      <c r="C83" s="82"/>
      <c r="D83" s="1"/>
      <c r="E83" s="83"/>
    </row>
    <row r="84" spans="2:5">
      <c r="B84" s="1"/>
      <c r="C84" s="82"/>
      <c r="D84" s="1"/>
      <c r="E84" s="83"/>
    </row>
    <row r="85" spans="2:5">
      <c r="B85" s="1"/>
      <c r="C85" s="82"/>
      <c r="D85" s="1"/>
      <c r="E85" s="83"/>
    </row>
    <row r="86" spans="2:5">
      <c r="B86" s="1"/>
      <c r="C86" s="82"/>
      <c r="D86" s="1"/>
      <c r="E86" s="83"/>
    </row>
    <row r="87" spans="2:5">
      <c r="B87" s="1"/>
      <c r="C87" s="82"/>
      <c r="D87" s="1"/>
      <c r="E87" s="83"/>
    </row>
    <row r="88" spans="2:5">
      <c r="B88" s="1"/>
      <c r="C88" s="82"/>
      <c r="D88" s="1"/>
      <c r="E88" s="83"/>
    </row>
  </sheetData>
  <pageMargins left="0.7" right="0.7" top="0.75" bottom="0.75" header="0.3" footer="0.3"/>
  <pageSetup scale="63"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F26D"/>
  </sheetPr>
  <dimension ref="A1:Z72"/>
  <sheetViews>
    <sheetView workbookViewId="0"/>
  </sheetViews>
  <sheetFormatPr defaultColWidth="8" defaultRowHeight="13.5"/>
  <cols>
    <col min="1" max="1" width="4.58203125" style="14" customWidth="1"/>
    <col min="2" max="2" width="6.5" style="14" customWidth="1"/>
    <col min="3" max="3" width="3.33203125" style="14" customWidth="1"/>
    <col min="4" max="4" width="5.25" style="14" customWidth="1"/>
    <col min="5" max="6" width="8.25" style="14" customWidth="1"/>
    <col min="7" max="7" width="10.75" style="14" customWidth="1"/>
    <col min="8" max="12" width="14.75" style="14" customWidth="1"/>
    <col min="13" max="13" width="18.33203125" style="17" customWidth="1"/>
    <col min="14" max="15" width="14.75" style="17" customWidth="1"/>
    <col min="16" max="16" width="19.33203125" style="14" customWidth="1"/>
    <col min="17" max="17" width="12.33203125" style="17" customWidth="1"/>
    <col min="18" max="18" width="12.33203125" style="14" customWidth="1"/>
    <col min="19" max="20" width="10.58203125" style="17" customWidth="1"/>
    <col min="21" max="21" width="38" style="14" customWidth="1"/>
    <col min="22" max="22" width="100.75" style="14" customWidth="1"/>
    <col min="24" max="26" width="11.83203125" style="17" customWidth="1"/>
    <col min="27" max="16384" width="8" style="14"/>
  </cols>
  <sheetData>
    <row r="1" spans="2:26">
      <c r="B1" s="40" t="str">
        <f ca="1">CELL("filename")</f>
        <v>\\Artemis\Users\viper\Downloads\[FTV4A UTAIL TMI CALCULATOR_REV22.xlsm]TMI Estimator</v>
      </c>
      <c r="C1" s="40"/>
      <c r="D1" s="40"/>
      <c r="W1" s="17"/>
      <c r="Z1" s="14"/>
    </row>
    <row r="2" spans="2:26" s="78" customFormat="1" ht="33" thickBot="1">
      <c r="B2" s="75" t="s">
        <v>1967</v>
      </c>
      <c r="C2" s="75"/>
      <c r="D2" s="75"/>
      <c r="E2" s="75"/>
      <c r="F2" s="75"/>
      <c r="G2" s="75"/>
      <c r="H2" s="75"/>
      <c r="I2" s="75"/>
      <c r="J2" s="75"/>
      <c r="K2" s="75"/>
      <c r="L2" s="75"/>
      <c r="M2" s="76"/>
      <c r="N2" s="76"/>
      <c r="O2" s="76"/>
      <c r="P2" s="75"/>
      <c r="Q2" s="76"/>
      <c r="R2" s="75"/>
      <c r="S2" s="76"/>
      <c r="T2" s="76"/>
      <c r="U2" s="75"/>
      <c r="V2" s="75"/>
      <c r="W2" s="76"/>
      <c r="X2" s="76"/>
      <c r="Y2" s="77"/>
    </row>
    <row r="3" spans="2:26" ht="14" thickTop="1">
      <c r="B3" s="130" t="str">
        <f>revision</f>
        <v>Version 3 (March 10, 2025)</v>
      </c>
      <c r="C3" s="130"/>
      <c r="D3" s="130"/>
      <c r="W3" s="17"/>
      <c r="Z3" s="14"/>
    </row>
    <row r="4" spans="2:26" ht="14" thickBot="1">
      <c r="B4" s="11" t="str">
        <f>modifiedBy</f>
        <v>JF</v>
      </c>
      <c r="C4" s="11"/>
      <c r="D4" s="11"/>
      <c r="W4" s="17"/>
      <c r="Z4" s="14"/>
    </row>
    <row r="5" spans="2:26" s="17" customFormat="1" ht="51.75" customHeight="1" thickBot="1">
      <c r="B5" s="63" t="s">
        <v>18</v>
      </c>
      <c r="C5" s="69" t="s">
        <v>499</v>
      </c>
      <c r="D5" s="69" t="s">
        <v>500</v>
      </c>
      <c r="E5" s="64" t="s">
        <v>19</v>
      </c>
      <c r="F5" s="65" t="s">
        <v>20</v>
      </c>
      <c r="G5" s="70" t="s">
        <v>21</v>
      </c>
      <c r="H5" s="66" t="s">
        <v>40</v>
      </c>
      <c r="I5" s="66" t="s">
        <v>510</v>
      </c>
      <c r="J5" s="251" t="s">
        <v>502</v>
      </c>
      <c r="K5" s="251" t="s">
        <v>504</v>
      </c>
      <c r="L5" s="251" t="s">
        <v>503</v>
      </c>
      <c r="M5" s="67" t="s">
        <v>38</v>
      </c>
      <c r="N5" s="68" t="s">
        <v>41</v>
      </c>
      <c r="O5" s="68" t="s">
        <v>497</v>
      </c>
      <c r="P5" s="68" t="s">
        <v>498</v>
      </c>
      <c r="Q5" s="67" t="s">
        <v>37</v>
      </c>
      <c r="R5" s="69" t="s">
        <v>36</v>
      </c>
      <c r="S5" s="67" t="s">
        <v>23</v>
      </c>
      <c r="T5" s="63" t="s">
        <v>24</v>
      </c>
      <c r="U5" s="251" t="s">
        <v>496</v>
      </c>
      <c r="V5" s="66" t="s">
        <v>25</v>
      </c>
      <c r="W5" s="67" t="s">
        <v>22</v>
      </c>
      <c r="X5" s="69" t="s">
        <v>46</v>
      </c>
      <c r="Y5" s="67" t="s">
        <v>42</v>
      </c>
    </row>
    <row r="6" spans="2:26" ht="42">
      <c r="B6" s="47">
        <v>1</v>
      </c>
      <c r="C6" s="252" t="s">
        <v>499</v>
      </c>
      <c r="D6" s="356" t="s">
        <v>738</v>
      </c>
      <c r="E6" s="44"/>
      <c r="F6" s="49"/>
      <c r="G6" s="71"/>
      <c r="H6" s="51"/>
      <c r="I6" s="264" t="s">
        <v>511</v>
      </c>
      <c r="J6" s="71"/>
      <c r="K6" s="71"/>
      <c r="L6" s="71"/>
      <c r="M6" s="53"/>
      <c r="N6" s="73"/>
      <c r="O6" s="73"/>
      <c r="P6" s="55"/>
      <c r="Q6" s="53"/>
      <c r="R6" s="57"/>
      <c r="S6" s="53"/>
      <c r="T6" s="59"/>
      <c r="U6" s="258" t="s">
        <v>506</v>
      </c>
      <c r="V6" s="45"/>
      <c r="W6" s="61"/>
      <c r="X6" s="79"/>
      <c r="Y6" s="79"/>
      <c r="Z6" s="14"/>
    </row>
    <row r="7" spans="2:26" ht="39" customHeight="1">
      <c r="B7" s="48">
        <v>2</v>
      </c>
      <c r="C7" s="252" t="s">
        <v>499</v>
      </c>
      <c r="D7" s="356" t="s">
        <v>738</v>
      </c>
      <c r="E7" s="43"/>
      <c r="F7" s="50"/>
      <c r="G7" s="72"/>
      <c r="H7" s="52"/>
      <c r="I7" s="264" t="s">
        <v>511</v>
      </c>
      <c r="J7" s="72"/>
      <c r="K7" s="72"/>
      <c r="L7" s="72"/>
      <c r="M7" s="54"/>
      <c r="N7" s="74"/>
      <c r="O7" s="74"/>
      <c r="P7" s="56"/>
      <c r="Q7" s="54"/>
      <c r="R7" s="58"/>
      <c r="S7" s="54"/>
      <c r="T7" s="60"/>
      <c r="U7" s="258" t="s">
        <v>506</v>
      </c>
      <c r="V7" s="46"/>
      <c r="W7" s="62"/>
      <c r="X7" s="62"/>
      <c r="Y7" s="62"/>
      <c r="Z7" s="14"/>
    </row>
    <row r="8" spans="2:26" ht="39" customHeight="1">
      <c r="B8" s="48">
        <v>3</v>
      </c>
      <c r="C8" s="252" t="s">
        <v>499</v>
      </c>
      <c r="D8" s="356" t="s">
        <v>738</v>
      </c>
      <c r="E8" s="43"/>
      <c r="F8" s="50"/>
      <c r="G8" s="72"/>
      <c r="H8" s="52"/>
      <c r="I8" s="264" t="s">
        <v>511</v>
      </c>
      <c r="J8" s="72"/>
      <c r="K8" s="72"/>
      <c r="L8" s="72"/>
      <c r="M8" s="54"/>
      <c r="N8" s="74"/>
      <c r="O8" s="74"/>
      <c r="P8" s="56"/>
      <c r="Q8" s="54"/>
      <c r="R8" s="58"/>
      <c r="S8" s="54"/>
      <c r="T8" s="60"/>
      <c r="U8" s="258" t="s">
        <v>506</v>
      </c>
      <c r="V8" s="46"/>
      <c r="W8" s="62"/>
      <c r="X8" s="62"/>
      <c r="Y8" s="62"/>
      <c r="Z8" s="14"/>
    </row>
    <row r="9" spans="2:26" ht="39" customHeight="1">
      <c r="B9" s="48">
        <v>4</v>
      </c>
      <c r="C9" s="252" t="s">
        <v>499</v>
      </c>
      <c r="D9" s="356" t="s">
        <v>738</v>
      </c>
      <c r="E9" s="43"/>
      <c r="F9" s="50"/>
      <c r="G9" s="72"/>
      <c r="H9" s="52"/>
      <c r="I9" s="264" t="s">
        <v>511</v>
      </c>
      <c r="J9" s="72"/>
      <c r="K9" s="72"/>
      <c r="L9" s="72"/>
      <c r="M9" s="54"/>
      <c r="N9" s="74"/>
      <c r="O9" s="74"/>
      <c r="P9" s="56"/>
      <c r="Q9" s="54"/>
      <c r="R9" s="58"/>
      <c r="S9" s="54"/>
      <c r="T9" s="60"/>
      <c r="U9" s="258" t="s">
        <v>506</v>
      </c>
      <c r="V9" s="46"/>
      <c r="W9" s="62"/>
      <c r="X9" s="62"/>
      <c r="Y9" s="62"/>
      <c r="Z9" s="14"/>
    </row>
    <row r="10" spans="2:26" ht="39" customHeight="1">
      <c r="B10" s="48">
        <v>5</v>
      </c>
      <c r="C10" s="252" t="s">
        <v>499</v>
      </c>
      <c r="D10" s="356" t="s">
        <v>738</v>
      </c>
      <c r="E10" s="43"/>
      <c r="F10" s="50"/>
      <c r="G10" s="72"/>
      <c r="H10" s="52"/>
      <c r="I10" s="264" t="s">
        <v>511</v>
      </c>
      <c r="J10" s="72"/>
      <c r="K10" s="72"/>
      <c r="L10" s="72"/>
      <c r="M10" s="54"/>
      <c r="N10" s="74"/>
      <c r="O10" s="74"/>
      <c r="P10" s="56"/>
      <c r="Q10" s="54"/>
      <c r="R10" s="58"/>
      <c r="S10" s="54"/>
      <c r="T10" s="60"/>
      <c r="U10" s="258" t="s">
        <v>506</v>
      </c>
      <c r="V10" s="46"/>
      <c r="W10" s="62"/>
      <c r="X10" s="62"/>
      <c r="Y10" s="62"/>
      <c r="Z10" s="14"/>
    </row>
    <row r="11" spans="2:26" ht="39" customHeight="1">
      <c r="B11" s="48">
        <v>6</v>
      </c>
      <c r="C11" s="252" t="s">
        <v>499</v>
      </c>
      <c r="D11" s="356" t="s">
        <v>738</v>
      </c>
      <c r="E11" s="43"/>
      <c r="F11" s="50"/>
      <c r="G11" s="72"/>
      <c r="H11" s="52"/>
      <c r="I11" s="264" t="s">
        <v>511</v>
      </c>
      <c r="J11" s="72"/>
      <c r="K11" s="72"/>
      <c r="L11" s="72"/>
      <c r="M11" s="54"/>
      <c r="N11" s="74"/>
      <c r="O11" s="74"/>
      <c r="P11" s="56"/>
      <c r="Q11" s="54"/>
      <c r="R11" s="58"/>
      <c r="S11" s="54"/>
      <c r="T11" s="60"/>
      <c r="U11" s="258" t="s">
        <v>506</v>
      </c>
      <c r="V11" s="46"/>
      <c r="W11" s="62"/>
      <c r="X11" s="62"/>
      <c r="Y11" s="62"/>
      <c r="Z11" s="14"/>
    </row>
    <row r="12" spans="2:26" ht="39" customHeight="1">
      <c r="B12" s="48">
        <v>7</v>
      </c>
      <c r="C12" s="252" t="s">
        <v>499</v>
      </c>
      <c r="D12" s="356" t="s">
        <v>738</v>
      </c>
      <c r="E12" s="43"/>
      <c r="F12" s="50"/>
      <c r="G12" s="72"/>
      <c r="H12" s="52"/>
      <c r="I12" s="264" t="s">
        <v>511</v>
      </c>
      <c r="J12" s="72"/>
      <c r="K12" s="72"/>
      <c r="L12" s="72"/>
      <c r="M12" s="54"/>
      <c r="N12" s="74"/>
      <c r="O12" s="74"/>
      <c r="P12" s="56"/>
      <c r="Q12" s="54"/>
      <c r="R12" s="58"/>
      <c r="S12" s="54"/>
      <c r="T12" s="60"/>
      <c r="U12" s="258" t="s">
        <v>506</v>
      </c>
      <c r="V12" s="46"/>
      <c r="W12" s="62"/>
      <c r="X12" s="62"/>
      <c r="Y12" s="62"/>
      <c r="Z12" s="14"/>
    </row>
    <row r="13" spans="2:26" ht="39" customHeight="1">
      <c r="B13" s="48">
        <v>8</v>
      </c>
      <c r="C13" s="252" t="s">
        <v>499</v>
      </c>
      <c r="D13" s="356" t="s">
        <v>738</v>
      </c>
      <c r="E13" s="43"/>
      <c r="F13" s="50"/>
      <c r="G13" s="72"/>
      <c r="H13" s="52"/>
      <c r="I13" s="264" t="s">
        <v>511</v>
      </c>
      <c r="J13" s="72"/>
      <c r="K13" s="72"/>
      <c r="L13" s="72"/>
      <c r="M13" s="54"/>
      <c r="N13" s="74"/>
      <c r="O13" s="74"/>
      <c r="P13" s="56"/>
      <c r="Q13" s="54"/>
      <c r="R13" s="58"/>
      <c r="S13" s="54"/>
      <c r="T13" s="60"/>
      <c r="U13" s="258" t="s">
        <v>506</v>
      </c>
      <c r="V13" s="46"/>
      <c r="W13" s="62"/>
      <c r="X13" s="62"/>
      <c r="Y13" s="62"/>
      <c r="Z13" s="14"/>
    </row>
    <row r="14" spans="2:26" ht="39" customHeight="1">
      <c r="B14" s="48">
        <v>9</v>
      </c>
      <c r="C14" s="252" t="s">
        <v>499</v>
      </c>
      <c r="D14" s="356" t="s">
        <v>738</v>
      </c>
      <c r="E14" s="43"/>
      <c r="F14" s="50"/>
      <c r="G14" s="72"/>
      <c r="H14" s="52"/>
      <c r="I14" s="264" t="s">
        <v>511</v>
      </c>
      <c r="J14" s="72"/>
      <c r="K14" s="72"/>
      <c r="L14" s="72"/>
      <c r="M14" s="54"/>
      <c r="N14" s="74"/>
      <c r="O14" s="74"/>
      <c r="P14" s="56"/>
      <c r="Q14" s="54"/>
      <c r="R14" s="58"/>
      <c r="S14" s="54"/>
      <c r="T14" s="60"/>
      <c r="U14" s="258" t="s">
        <v>506</v>
      </c>
      <c r="V14" s="46"/>
      <c r="W14" s="62"/>
      <c r="X14" s="62"/>
      <c r="Y14" s="62"/>
      <c r="Z14" s="14"/>
    </row>
    <row r="15" spans="2:26" ht="39" customHeight="1">
      <c r="B15" s="48">
        <v>10</v>
      </c>
      <c r="C15" s="252" t="s">
        <v>499</v>
      </c>
      <c r="D15" s="356" t="s">
        <v>738</v>
      </c>
      <c r="E15" s="43"/>
      <c r="F15" s="50"/>
      <c r="G15" s="72"/>
      <c r="H15" s="52"/>
      <c r="I15" s="264" t="s">
        <v>511</v>
      </c>
      <c r="J15" s="72"/>
      <c r="K15" s="72"/>
      <c r="L15" s="72"/>
      <c r="M15" s="54"/>
      <c r="N15" s="74"/>
      <c r="O15" s="74"/>
      <c r="P15" s="56"/>
      <c r="Q15" s="54"/>
      <c r="R15" s="58"/>
      <c r="S15" s="54"/>
      <c r="T15" s="60"/>
      <c r="U15" s="258" t="s">
        <v>506</v>
      </c>
      <c r="V15" s="46"/>
      <c r="W15" s="62"/>
      <c r="X15" s="62"/>
      <c r="Y15" s="62"/>
      <c r="Z15" s="14"/>
    </row>
    <row r="16" spans="2:26" ht="39" customHeight="1">
      <c r="B16" s="48">
        <v>11</v>
      </c>
      <c r="C16" s="252" t="s">
        <v>499</v>
      </c>
      <c r="D16" s="356" t="s">
        <v>738</v>
      </c>
      <c r="E16" s="43"/>
      <c r="F16" s="50"/>
      <c r="G16" s="72"/>
      <c r="H16" s="52"/>
      <c r="I16" s="264" t="s">
        <v>511</v>
      </c>
      <c r="J16" s="72"/>
      <c r="K16" s="72"/>
      <c r="L16" s="72"/>
      <c r="M16" s="54"/>
      <c r="N16" s="74"/>
      <c r="O16" s="74"/>
      <c r="P16" s="56"/>
      <c r="Q16" s="54"/>
      <c r="R16" s="58"/>
      <c r="S16" s="54"/>
      <c r="T16" s="60"/>
      <c r="U16" s="258" t="s">
        <v>506</v>
      </c>
      <c r="V16" s="46"/>
      <c r="W16" s="62"/>
      <c r="X16" s="62"/>
      <c r="Y16" s="62"/>
      <c r="Z16" s="14"/>
    </row>
    <row r="17" spans="2:26" ht="39" customHeight="1">
      <c r="B17" s="48">
        <v>12</v>
      </c>
      <c r="C17" s="252" t="s">
        <v>499</v>
      </c>
      <c r="D17" s="356" t="s">
        <v>738</v>
      </c>
      <c r="E17" s="43"/>
      <c r="F17" s="50"/>
      <c r="G17" s="72"/>
      <c r="H17" s="52"/>
      <c r="I17" s="264" t="s">
        <v>511</v>
      </c>
      <c r="J17" s="72"/>
      <c r="K17" s="72"/>
      <c r="L17" s="72"/>
      <c r="M17" s="54"/>
      <c r="N17" s="74"/>
      <c r="O17" s="74"/>
      <c r="P17" s="56"/>
      <c r="Q17" s="54"/>
      <c r="R17" s="58"/>
      <c r="S17" s="54"/>
      <c r="T17" s="60"/>
      <c r="U17" s="258" t="s">
        <v>506</v>
      </c>
      <c r="V17" s="46"/>
      <c r="W17" s="62"/>
      <c r="X17" s="62"/>
      <c r="Y17" s="62"/>
      <c r="Z17" s="14"/>
    </row>
    <row r="18" spans="2:26" ht="39" customHeight="1">
      <c r="B18" s="48">
        <v>13</v>
      </c>
      <c r="C18" s="252" t="s">
        <v>499</v>
      </c>
      <c r="D18" s="356" t="s">
        <v>738</v>
      </c>
      <c r="E18" s="43"/>
      <c r="F18" s="50"/>
      <c r="G18" s="72"/>
      <c r="H18" s="52"/>
      <c r="I18" s="264" t="s">
        <v>511</v>
      </c>
      <c r="J18" s="72"/>
      <c r="K18" s="72"/>
      <c r="L18" s="72"/>
      <c r="M18" s="54"/>
      <c r="N18" s="74"/>
      <c r="O18" s="74"/>
      <c r="P18" s="56"/>
      <c r="Q18" s="54"/>
      <c r="R18" s="58"/>
      <c r="S18" s="54"/>
      <c r="T18" s="60"/>
      <c r="U18" s="258" t="s">
        <v>506</v>
      </c>
      <c r="V18" s="46"/>
      <c r="W18" s="62"/>
      <c r="X18" s="62"/>
      <c r="Y18" s="62"/>
      <c r="Z18" s="14"/>
    </row>
    <row r="19" spans="2:26" ht="39" customHeight="1">
      <c r="B19" s="48">
        <v>14</v>
      </c>
      <c r="C19" s="252" t="s">
        <v>499</v>
      </c>
      <c r="D19" s="356" t="s">
        <v>738</v>
      </c>
      <c r="E19" s="43"/>
      <c r="F19" s="50"/>
      <c r="G19" s="72"/>
      <c r="H19" s="52"/>
      <c r="I19" s="264" t="s">
        <v>511</v>
      </c>
      <c r="J19" s="72"/>
      <c r="K19" s="72"/>
      <c r="L19" s="72"/>
      <c r="M19" s="54"/>
      <c r="N19" s="74"/>
      <c r="O19" s="74"/>
      <c r="P19" s="56"/>
      <c r="Q19" s="54"/>
      <c r="R19" s="58"/>
      <c r="S19" s="54"/>
      <c r="T19" s="60"/>
      <c r="U19" s="258" t="s">
        <v>506</v>
      </c>
      <c r="V19" s="46"/>
      <c r="W19" s="62"/>
      <c r="X19" s="62"/>
      <c r="Y19" s="62"/>
      <c r="Z19" s="14"/>
    </row>
    <row r="20" spans="2:26" ht="39" customHeight="1">
      <c r="B20" s="48">
        <v>15</v>
      </c>
      <c r="C20" s="252" t="s">
        <v>499</v>
      </c>
      <c r="D20" s="356" t="s">
        <v>738</v>
      </c>
      <c r="E20" s="43"/>
      <c r="F20" s="50"/>
      <c r="G20" s="72"/>
      <c r="H20" s="52"/>
      <c r="I20" s="264" t="s">
        <v>511</v>
      </c>
      <c r="J20" s="72"/>
      <c r="K20" s="72"/>
      <c r="L20" s="72"/>
      <c r="M20" s="54"/>
      <c r="N20" s="74"/>
      <c r="O20" s="74"/>
      <c r="P20" s="56"/>
      <c r="Q20" s="54"/>
      <c r="R20" s="58"/>
      <c r="S20" s="54"/>
      <c r="T20" s="60"/>
      <c r="U20" s="258" t="s">
        <v>506</v>
      </c>
      <c r="V20" s="46"/>
      <c r="W20" s="62"/>
      <c r="X20" s="62"/>
      <c r="Y20" s="62"/>
      <c r="Z20" s="14"/>
    </row>
    <row r="21" spans="2:26" ht="39" customHeight="1">
      <c r="B21" s="48">
        <v>16</v>
      </c>
      <c r="C21" s="252" t="s">
        <v>499</v>
      </c>
      <c r="D21" s="356" t="s">
        <v>738</v>
      </c>
      <c r="E21" s="43"/>
      <c r="F21" s="50"/>
      <c r="G21" s="72"/>
      <c r="H21" s="52"/>
      <c r="I21" s="264" t="s">
        <v>511</v>
      </c>
      <c r="J21" s="72"/>
      <c r="K21" s="72"/>
      <c r="L21" s="72"/>
      <c r="M21" s="54"/>
      <c r="N21" s="74"/>
      <c r="O21" s="74"/>
      <c r="P21" s="56"/>
      <c r="Q21" s="54"/>
      <c r="R21" s="58"/>
      <c r="S21" s="54"/>
      <c r="T21" s="60"/>
      <c r="U21" s="258" t="s">
        <v>506</v>
      </c>
      <c r="V21" s="46"/>
      <c r="W21" s="62"/>
      <c r="X21" s="62"/>
      <c r="Y21" s="62"/>
      <c r="Z21" s="14"/>
    </row>
    <row r="22" spans="2:26" ht="39" customHeight="1">
      <c r="B22" s="48">
        <v>17</v>
      </c>
      <c r="C22" s="252" t="s">
        <v>499</v>
      </c>
      <c r="D22" s="356" t="s">
        <v>738</v>
      </c>
      <c r="E22" s="43"/>
      <c r="F22" s="50"/>
      <c r="G22" s="72"/>
      <c r="H22" s="52"/>
      <c r="I22" s="264" t="s">
        <v>511</v>
      </c>
      <c r="J22" s="72"/>
      <c r="K22" s="72"/>
      <c r="L22" s="72"/>
      <c r="M22" s="54"/>
      <c r="N22" s="74"/>
      <c r="O22" s="74"/>
      <c r="P22" s="56"/>
      <c r="Q22" s="54"/>
      <c r="R22" s="58"/>
      <c r="S22" s="54"/>
      <c r="T22" s="60"/>
      <c r="U22" s="258" t="s">
        <v>506</v>
      </c>
      <c r="V22" s="46"/>
      <c r="W22" s="62"/>
      <c r="X22" s="62"/>
      <c r="Y22" s="62"/>
      <c r="Z22" s="14"/>
    </row>
    <row r="23" spans="2:26" ht="39" customHeight="1">
      <c r="B23" s="48">
        <v>18</v>
      </c>
      <c r="C23" s="252" t="s">
        <v>499</v>
      </c>
      <c r="D23" s="356" t="s">
        <v>738</v>
      </c>
      <c r="E23" s="43"/>
      <c r="F23" s="50"/>
      <c r="G23" s="72"/>
      <c r="H23" s="52"/>
      <c r="I23" s="264" t="s">
        <v>511</v>
      </c>
      <c r="J23" s="72"/>
      <c r="K23" s="72"/>
      <c r="L23" s="72"/>
      <c r="M23" s="54"/>
      <c r="N23" s="74"/>
      <c r="O23" s="74"/>
      <c r="P23" s="56"/>
      <c r="Q23" s="54"/>
      <c r="R23" s="58"/>
      <c r="S23" s="54"/>
      <c r="T23" s="60"/>
      <c r="U23" s="258" t="s">
        <v>506</v>
      </c>
      <c r="V23" s="46"/>
      <c r="W23" s="62"/>
      <c r="X23" s="62"/>
      <c r="Y23" s="62"/>
      <c r="Z23" s="14"/>
    </row>
    <row r="24" spans="2:26" ht="39" customHeight="1">
      <c r="B24" s="48">
        <v>19</v>
      </c>
      <c r="C24" s="252" t="s">
        <v>499</v>
      </c>
      <c r="D24" s="356" t="s">
        <v>738</v>
      </c>
      <c r="E24" s="43"/>
      <c r="F24" s="50"/>
      <c r="G24" s="72"/>
      <c r="H24" s="52"/>
      <c r="I24" s="264" t="s">
        <v>511</v>
      </c>
      <c r="J24" s="72"/>
      <c r="K24" s="72"/>
      <c r="L24" s="72"/>
      <c r="M24" s="54"/>
      <c r="N24" s="74"/>
      <c r="O24" s="74"/>
      <c r="P24" s="56"/>
      <c r="Q24" s="54"/>
      <c r="R24" s="58"/>
      <c r="S24" s="54"/>
      <c r="T24" s="60"/>
      <c r="U24" s="258" t="s">
        <v>506</v>
      </c>
      <c r="V24" s="46"/>
      <c r="W24" s="62"/>
      <c r="X24" s="62"/>
      <c r="Y24" s="62"/>
      <c r="Z24" s="14"/>
    </row>
    <row r="25" spans="2:26" ht="39" customHeight="1">
      <c r="B25" s="48">
        <v>20</v>
      </c>
      <c r="C25" s="252" t="s">
        <v>499</v>
      </c>
      <c r="D25" s="356" t="s">
        <v>738</v>
      </c>
      <c r="E25" s="43"/>
      <c r="F25" s="50"/>
      <c r="G25" s="72"/>
      <c r="H25" s="52"/>
      <c r="I25" s="264" t="s">
        <v>511</v>
      </c>
      <c r="J25" s="72"/>
      <c r="K25" s="72"/>
      <c r="L25" s="72"/>
      <c r="M25" s="54"/>
      <c r="N25" s="74"/>
      <c r="O25" s="74"/>
      <c r="P25" s="56"/>
      <c r="Q25" s="54"/>
      <c r="R25" s="58"/>
      <c r="S25" s="54"/>
      <c r="T25" s="60"/>
      <c r="U25" s="258" t="s">
        <v>506</v>
      </c>
      <c r="V25" s="46"/>
      <c r="W25" s="62"/>
      <c r="X25" s="62"/>
      <c r="Y25" s="62"/>
      <c r="Z25" s="14"/>
    </row>
    <row r="26" spans="2:26" ht="39" customHeight="1">
      <c r="B26" s="48">
        <v>21</v>
      </c>
      <c r="C26" s="252" t="s">
        <v>499</v>
      </c>
      <c r="D26" s="356" t="s">
        <v>738</v>
      </c>
      <c r="E26" s="43"/>
      <c r="F26" s="50"/>
      <c r="G26" s="72"/>
      <c r="H26" s="52"/>
      <c r="I26" s="264" t="s">
        <v>511</v>
      </c>
      <c r="J26" s="72"/>
      <c r="K26" s="72"/>
      <c r="L26" s="72"/>
      <c r="M26" s="54"/>
      <c r="N26" s="74"/>
      <c r="O26" s="74"/>
      <c r="P26" s="56"/>
      <c r="Q26" s="54"/>
      <c r="R26" s="58"/>
      <c r="S26" s="54"/>
      <c r="T26" s="60"/>
      <c r="U26" s="258" t="s">
        <v>506</v>
      </c>
      <c r="V26" s="46"/>
      <c r="W26" s="62"/>
      <c r="X26" s="62"/>
      <c r="Y26" s="62"/>
      <c r="Z26" s="14"/>
    </row>
    <row r="27" spans="2:26" ht="39" customHeight="1">
      <c r="B27" s="48">
        <v>22</v>
      </c>
      <c r="C27" s="252" t="s">
        <v>499</v>
      </c>
      <c r="D27" s="356" t="s">
        <v>738</v>
      </c>
      <c r="E27" s="43"/>
      <c r="F27" s="50"/>
      <c r="G27" s="72"/>
      <c r="H27" s="52"/>
      <c r="I27" s="264" t="s">
        <v>511</v>
      </c>
      <c r="J27" s="72"/>
      <c r="K27" s="72"/>
      <c r="L27" s="72"/>
      <c r="M27" s="54"/>
      <c r="N27" s="74"/>
      <c r="O27" s="74"/>
      <c r="P27" s="56"/>
      <c r="Q27" s="54"/>
      <c r="R27" s="58"/>
      <c r="S27" s="54"/>
      <c r="T27" s="60"/>
      <c r="U27" s="258" t="s">
        <v>506</v>
      </c>
      <c r="V27" s="46"/>
      <c r="W27" s="62"/>
      <c r="X27" s="62"/>
      <c r="Y27" s="62"/>
      <c r="Z27" s="14"/>
    </row>
    <row r="28" spans="2:26" ht="39" customHeight="1">
      <c r="B28" s="48">
        <v>23</v>
      </c>
      <c r="C28" s="252" t="s">
        <v>499</v>
      </c>
      <c r="D28" s="356" t="s">
        <v>738</v>
      </c>
      <c r="E28" s="43"/>
      <c r="F28" s="50"/>
      <c r="G28" s="72"/>
      <c r="H28" s="52"/>
      <c r="I28" s="264" t="s">
        <v>511</v>
      </c>
      <c r="J28" s="72"/>
      <c r="K28" s="72"/>
      <c r="L28" s="72"/>
      <c r="M28" s="54"/>
      <c r="N28" s="74"/>
      <c r="O28" s="74"/>
      <c r="P28" s="56"/>
      <c r="Q28" s="54"/>
      <c r="R28" s="58"/>
      <c r="S28" s="54"/>
      <c r="T28" s="60"/>
      <c r="U28" s="258" t="s">
        <v>506</v>
      </c>
      <c r="V28" s="46"/>
      <c r="W28" s="62"/>
      <c r="X28" s="62"/>
      <c r="Y28" s="62"/>
      <c r="Z28" s="14"/>
    </row>
    <row r="29" spans="2:26" ht="39" customHeight="1">
      <c r="B29" s="48">
        <v>24</v>
      </c>
      <c r="C29" s="252" t="s">
        <v>499</v>
      </c>
      <c r="D29" s="356" t="s">
        <v>738</v>
      </c>
      <c r="E29" s="43"/>
      <c r="F29" s="50"/>
      <c r="G29" s="72"/>
      <c r="H29" s="52"/>
      <c r="I29" s="264" t="s">
        <v>511</v>
      </c>
      <c r="J29" s="72"/>
      <c r="K29" s="72"/>
      <c r="L29" s="72"/>
      <c r="M29" s="54"/>
      <c r="N29" s="74"/>
      <c r="O29" s="74"/>
      <c r="P29" s="56"/>
      <c r="Q29" s="54"/>
      <c r="R29" s="58"/>
      <c r="S29" s="54"/>
      <c r="T29" s="60"/>
      <c r="U29" s="258" t="s">
        <v>506</v>
      </c>
      <c r="V29" s="46"/>
      <c r="W29" s="62"/>
      <c r="X29" s="62"/>
      <c r="Y29" s="62"/>
      <c r="Z29" s="14"/>
    </row>
    <row r="30" spans="2:26" ht="39" customHeight="1">
      <c r="B30" s="48">
        <v>25</v>
      </c>
      <c r="C30" s="252" t="s">
        <v>499</v>
      </c>
      <c r="D30" s="356" t="s">
        <v>738</v>
      </c>
      <c r="E30" s="43"/>
      <c r="F30" s="50"/>
      <c r="G30" s="72"/>
      <c r="H30" s="52"/>
      <c r="I30" s="264" t="s">
        <v>511</v>
      </c>
      <c r="J30" s="72"/>
      <c r="K30" s="72"/>
      <c r="L30" s="72"/>
      <c r="M30" s="54"/>
      <c r="N30" s="74"/>
      <c r="O30" s="74"/>
      <c r="P30" s="56"/>
      <c r="Q30" s="54"/>
      <c r="R30" s="58"/>
      <c r="S30" s="54"/>
      <c r="T30" s="60"/>
      <c r="U30" s="258" t="s">
        <v>506</v>
      </c>
      <c r="V30" s="46"/>
      <c r="W30" s="62"/>
      <c r="X30" s="62"/>
      <c r="Y30" s="62"/>
      <c r="Z30" s="14"/>
    </row>
    <row r="31" spans="2:26" ht="39" customHeight="1">
      <c r="B31" s="48">
        <v>26</v>
      </c>
      <c r="C31" s="252" t="s">
        <v>499</v>
      </c>
      <c r="D31" s="356" t="s">
        <v>738</v>
      </c>
      <c r="E31" s="43"/>
      <c r="F31" s="50"/>
      <c r="G31" s="72"/>
      <c r="H31" s="52"/>
      <c r="I31" s="264" t="s">
        <v>511</v>
      </c>
      <c r="J31" s="72"/>
      <c r="K31" s="72"/>
      <c r="L31" s="72"/>
      <c r="M31" s="54"/>
      <c r="N31" s="74"/>
      <c r="O31" s="74"/>
      <c r="P31" s="56"/>
      <c r="Q31" s="54"/>
      <c r="R31" s="58"/>
      <c r="S31" s="54"/>
      <c r="T31" s="60"/>
      <c r="U31" s="258" t="s">
        <v>506</v>
      </c>
      <c r="V31" s="46"/>
      <c r="W31" s="62"/>
      <c r="X31" s="62"/>
      <c r="Y31" s="62"/>
      <c r="Z31" s="14"/>
    </row>
    <row r="32" spans="2:26" ht="39" customHeight="1">
      <c r="B32" s="48">
        <v>27</v>
      </c>
      <c r="C32" s="252" t="s">
        <v>499</v>
      </c>
      <c r="D32" s="356" t="s">
        <v>738</v>
      </c>
      <c r="E32" s="43"/>
      <c r="F32" s="50"/>
      <c r="G32" s="72"/>
      <c r="H32" s="52"/>
      <c r="I32" s="264" t="s">
        <v>511</v>
      </c>
      <c r="J32" s="72"/>
      <c r="K32" s="72"/>
      <c r="L32" s="72"/>
      <c r="M32" s="54"/>
      <c r="N32" s="74"/>
      <c r="O32" s="74"/>
      <c r="P32" s="56"/>
      <c r="Q32" s="54"/>
      <c r="R32" s="58"/>
      <c r="S32" s="54"/>
      <c r="T32" s="60"/>
      <c r="U32" s="258" t="s">
        <v>506</v>
      </c>
      <c r="V32" s="46"/>
      <c r="W32" s="62"/>
      <c r="X32" s="62"/>
      <c r="Y32" s="62"/>
      <c r="Z32" s="14"/>
    </row>
    <row r="33" spans="2:26" ht="39" customHeight="1">
      <c r="B33" s="48">
        <v>28</v>
      </c>
      <c r="C33" s="252" t="s">
        <v>499</v>
      </c>
      <c r="D33" s="356" t="s">
        <v>738</v>
      </c>
      <c r="E33" s="43"/>
      <c r="F33" s="50"/>
      <c r="G33" s="72"/>
      <c r="H33" s="52"/>
      <c r="I33" s="264" t="s">
        <v>511</v>
      </c>
      <c r="J33" s="72"/>
      <c r="K33" s="72"/>
      <c r="L33" s="72"/>
      <c r="M33" s="54"/>
      <c r="N33" s="74"/>
      <c r="O33" s="74"/>
      <c r="P33" s="56"/>
      <c r="Q33" s="54"/>
      <c r="R33" s="58"/>
      <c r="S33" s="54"/>
      <c r="T33" s="60"/>
      <c r="U33" s="258" t="s">
        <v>506</v>
      </c>
      <c r="V33" s="46"/>
      <c r="W33" s="62"/>
      <c r="X33" s="62"/>
      <c r="Y33" s="62"/>
      <c r="Z33" s="14"/>
    </row>
    <row r="34" spans="2:26" ht="39" customHeight="1">
      <c r="B34" s="48">
        <v>29</v>
      </c>
      <c r="C34" s="252" t="s">
        <v>499</v>
      </c>
      <c r="D34" s="356" t="s">
        <v>738</v>
      </c>
      <c r="E34" s="43"/>
      <c r="F34" s="50"/>
      <c r="G34" s="72"/>
      <c r="H34" s="52"/>
      <c r="I34" s="264" t="s">
        <v>511</v>
      </c>
      <c r="J34" s="72"/>
      <c r="K34" s="72"/>
      <c r="L34" s="72"/>
      <c r="M34" s="54"/>
      <c r="N34" s="74"/>
      <c r="O34" s="74"/>
      <c r="P34" s="56"/>
      <c r="Q34" s="54"/>
      <c r="R34" s="58"/>
      <c r="S34" s="54"/>
      <c r="T34" s="60"/>
      <c r="U34" s="258" t="s">
        <v>506</v>
      </c>
      <c r="V34" s="46"/>
      <c r="W34" s="62"/>
      <c r="X34" s="62"/>
      <c r="Y34" s="62"/>
      <c r="Z34" s="14"/>
    </row>
    <row r="35" spans="2:26" ht="39" customHeight="1">
      <c r="B35" s="48">
        <v>30</v>
      </c>
      <c r="C35" s="252" t="s">
        <v>499</v>
      </c>
      <c r="D35" s="356" t="s">
        <v>738</v>
      </c>
      <c r="E35" s="43"/>
      <c r="F35" s="50"/>
      <c r="G35" s="72"/>
      <c r="H35" s="52"/>
      <c r="I35" s="264" t="s">
        <v>511</v>
      </c>
      <c r="J35" s="72"/>
      <c r="K35" s="72"/>
      <c r="L35" s="72"/>
      <c r="M35" s="54"/>
      <c r="N35" s="74"/>
      <c r="O35" s="74"/>
      <c r="P35" s="56"/>
      <c r="Q35" s="54"/>
      <c r="R35" s="58"/>
      <c r="S35" s="54"/>
      <c r="T35" s="60"/>
      <c r="U35" s="258" t="s">
        <v>506</v>
      </c>
      <c r="V35" s="46"/>
      <c r="W35" s="62"/>
      <c r="X35" s="62"/>
      <c r="Y35" s="62"/>
      <c r="Z35" s="14"/>
    </row>
    <row r="36" spans="2:26" ht="42">
      <c r="B36" s="48">
        <v>31</v>
      </c>
      <c r="C36" s="252" t="s">
        <v>499</v>
      </c>
      <c r="D36" s="356" t="s">
        <v>738</v>
      </c>
      <c r="E36" s="43"/>
      <c r="F36" s="50"/>
      <c r="G36" s="72"/>
      <c r="H36" s="52"/>
      <c r="I36" s="264" t="s">
        <v>511</v>
      </c>
      <c r="J36" s="72"/>
      <c r="K36" s="72"/>
      <c r="L36" s="72"/>
      <c r="M36" s="54"/>
      <c r="N36" s="74"/>
      <c r="O36" s="74"/>
      <c r="P36" s="56"/>
      <c r="Q36" s="54"/>
      <c r="R36" s="58"/>
      <c r="S36" s="54"/>
      <c r="T36" s="60"/>
      <c r="U36" s="258" t="s">
        <v>506</v>
      </c>
      <c r="V36" s="46"/>
      <c r="W36" s="62"/>
      <c r="X36" s="62"/>
      <c r="Y36" s="62"/>
      <c r="Z36" s="14"/>
    </row>
    <row r="37" spans="2:26" ht="42">
      <c r="B37" s="48">
        <v>32</v>
      </c>
      <c r="C37" s="252" t="s">
        <v>499</v>
      </c>
      <c r="D37" s="356" t="s">
        <v>738</v>
      </c>
      <c r="E37" s="43"/>
      <c r="F37" s="50"/>
      <c r="G37" s="72"/>
      <c r="H37" s="52"/>
      <c r="I37" s="264" t="s">
        <v>511</v>
      </c>
      <c r="J37" s="72"/>
      <c r="K37" s="72"/>
      <c r="L37" s="72"/>
      <c r="M37" s="54"/>
      <c r="N37" s="74"/>
      <c r="O37" s="74"/>
      <c r="P37" s="56"/>
      <c r="Q37" s="54"/>
      <c r="R37" s="58"/>
      <c r="S37" s="54"/>
      <c r="T37" s="60"/>
      <c r="U37" s="258" t="s">
        <v>506</v>
      </c>
      <c r="V37" s="46"/>
      <c r="W37" s="62"/>
      <c r="X37" s="62"/>
      <c r="Y37" s="62"/>
    </row>
    <row r="38" spans="2:26" ht="42">
      <c r="B38" s="48">
        <v>33</v>
      </c>
      <c r="C38" s="252" t="s">
        <v>499</v>
      </c>
      <c r="D38" s="356" t="s">
        <v>738</v>
      </c>
      <c r="E38" s="43"/>
      <c r="F38" s="50"/>
      <c r="G38" s="72"/>
      <c r="H38" s="52"/>
      <c r="I38" s="264" t="s">
        <v>511</v>
      </c>
      <c r="J38" s="72"/>
      <c r="K38" s="72"/>
      <c r="L38" s="72"/>
      <c r="M38" s="54"/>
      <c r="N38" s="74"/>
      <c r="O38" s="74"/>
      <c r="P38" s="56"/>
      <c r="Q38" s="54"/>
      <c r="R38" s="58"/>
      <c r="S38" s="54"/>
      <c r="T38" s="60"/>
      <c r="U38" s="258" t="s">
        <v>506</v>
      </c>
      <c r="V38" s="46"/>
      <c r="W38" s="62"/>
      <c r="X38" s="62"/>
      <c r="Y38" s="62"/>
    </row>
    <row r="39" spans="2:26" ht="42">
      <c r="B39" s="48">
        <v>34</v>
      </c>
      <c r="C39" s="252" t="s">
        <v>499</v>
      </c>
      <c r="D39" s="356" t="s">
        <v>738</v>
      </c>
      <c r="E39" s="43"/>
      <c r="F39" s="50"/>
      <c r="G39" s="72"/>
      <c r="H39" s="52"/>
      <c r="I39" s="264" t="s">
        <v>511</v>
      </c>
      <c r="J39" s="72"/>
      <c r="K39" s="72"/>
      <c r="L39" s="72"/>
      <c r="M39" s="54"/>
      <c r="N39" s="74"/>
      <c r="O39" s="74"/>
      <c r="P39" s="56"/>
      <c r="Q39" s="54"/>
      <c r="R39" s="58"/>
      <c r="S39" s="54"/>
      <c r="T39" s="60"/>
      <c r="U39" s="258" t="s">
        <v>506</v>
      </c>
      <c r="V39" s="46"/>
      <c r="W39" s="62"/>
      <c r="X39" s="62"/>
      <c r="Y39" s="62"/>
    </row>
    <row r="40" spans="2:26" ht="42">
      <c r="B40" s="48">
        <v>35</v>
      </c>
      <c r="C40" s="252" t="s">
        <v>499</v>
      </c>
      <c r="D40" s="356" t="s">
        <v>738</v>
      </c>
      <c r="E40" s="43"/>
      <c r="F40" s="50"/>
      <c r="G40" s="72"/>
      <c r="H40" s="52"/>
      <c r="I40" s="264" t="s">
        <v>511</v>
      </c>
      <c r="J40" s="72"/>
      <c r="K40" s="72"/>
      <c r="L40" s="72"/>
      <c r="M40" s="54"/>
      <c r="N40" s="74"/>
      <c r="O40" s="74"/>
      <c r="P40" s="56"/>
      <c r="Q40" s="54"/>
      <c r="R40" s="58"/>
      <c r="S40" s="54"/>
      <c r="T40" s="60"/>
      <c r="U40" s="258" t="s">
        <v>506</v>
      </c>
      <c r="V40" s="46"/>
      <c r="W40" s="62"/>
      <c r="X40" s="62"/>
      <c r="Y40" s="62"/>
    </row>
    <row r="41" spans="2:26" ht="42">
      <c r="B41" s="48">
        <v>36</v>
      </c>
      <c r="C41" s="252" t="s">
        <v>499</v>
      </c>
      <c r="D41" s="356" t="s">
        <v>738</v>
      </c>
      <c r="E41" s="43"/>
      <c r="F41" s="50"/>
      <c r="G41" s="72"/>
      <c r="H41" s="52"/>
      <c r="I41" s="264" t="s">
        <v>511</v>
      </c>
      <c r="J41" s="72"/>
      <c r="K41" s="72"/>
      <c r="L41" s="72"/>
      <c r="M41" s="54"/>
      <c r="N41" s="74"/>
      <c r="O41" s="74"/>
      <c r="P41" s="56"/>
      <c r="Q41" s="54"/>
      <c r="R41" s="58"/>
      <c r="S41" s="54"/>
      <c r="T41" s="60"/>
      <c r="U41" s="258" t="s">
        <v>506</v>
      </c>
      <c r="V41" s="46"/>
      <c r="W41" s="62"/>
      <c r="X41" s="62"/>
      <c r="Y41" s="62"/>
    </row>
    <row r="42" spans="2:26" ht="42">
      <c r="B42" s="48">
        <v>37</v>
      </c>
      <c r="C42" s="252" t="s">
        <v>499</v>
      </c>
      <c r="D42" s="356" t="s">
        <v>738</v>
      </c>
      <c r="E42" s="43"/>
      <c r="F42" s="50"/>
      <c r="G42" s="72"/>
      <c r="H42" s="52"/>
      <c r="I42" s="264" t="s">
        <v>511</v>
      </c>
      <c r="J42" s="72"/>
      <c r="K42" s="72"/>
      <c r="L42" s="72"/>
      <c r="M42" s="54"/>
      <c r="N42" s="74"/>
      <c r="O42" s="74"/>
      <c r="P42" s="56"/>
      <c r="Q42" s="54"/>
      <c r="R42" s="58"/>
      <c r="S42" s="54"/>
      <c r="T42" s="60"/>
      <c r="U42" s="258" t="s">
        <v>506</v>
      </c>
      <c r="V42" s="46"/>
      <c r="W42" s="62"/>
      <c r="X42" s="62"/>
      <c r="Y42" s="62"/>
    </row>
    <row r="43" spans="2:26" ht="42">
      <c r="B43" s="48">
        <v>38</v>
      </c>
      <c r="C43" s="252" t="s">
        <v>499</v>
      </c>
      <c r="D43" s="356" t="s">
        <v>738</v>
      </c>
      <c r="E43" s="43"/>
      <c r="F43" s="50"/>
      <c r="G43" s="72"/>
      <c r="H43" s="52"/>
      <c r="I43" s="264" t="s">
        <v>511</v>
      </c>
      <c r="J43" s="72"/>
      <c r="K43" s="72"/>
      <c r="L43" s="72"/>
      <c r="M43" s="54"/>
      <c r="N43" s="74"/>
      <c r="O43" s="74"/>
      <c r="P43" s="56"/>
      <c r="Q43" s="54"/>
      <c r="R43" s="58"/>
      <c r="S43" s="54"/>
      <c r="T43" s="60"/>
      <c r="U43" s="258" t="s">
        <v>506</v>
      </c>
      <c r="V43" s="46"/>
      <c r="W43" s="62"/>
      <c r="X43" s="62"/>
      <c r="Y43" s="62"/>
    </row>
    <row r="44" spans="2:26" ht="42">
      <c r="B44" s="48">
        <v>39</v>
      </c>
      <c r="C44" s="252" t="s">
        <v>499</v>
      </c>
      <c r="D44" s="356" t="s">
        <v>738</v>
      </c>
      <c r="E44" s="43"/>
      <c r="F44" s="50"/>
      <c r="G44" s="72"/>
      <c r="H44" s="52"/>
      <c r="I44" s="264" t="s">
        <v>511</v>
      </c>
      <c r="J44" s="72"/>
      <c r="K44" s="72"/>
      <c r="L44" s="72"/>
      <c r="M44" s="54"/>
      <c r="N44" s="74"/>
      <c r="O44" s="74"/>
      <c r="P44" s="56"/>
      <c r="Q44" s="54"/>
      <c r="R44" s="58"/>
      <c r="S44" s="54"/>
      <c r="T44" s="60"/>
      <c r="U44" s="258" t="s">
        <v>506</v>
      </c>
      <c r="V44" s="46"/>
      <c r="W44" s="62"/>
      <c r="X44" s="62"/>
      <c r="Y44" s="62"/>
    </row>
    <row r="45" spans="2:26" ht="42">
      <c r="B45" s="48">
        <v>40</v>
      </c>
      <c r="C45" s="252" t="s">
        <v>499</v>
      </c>
      <c r="D45" s="356" t="s">
        <v>738</v>
      </c>
      <c r="E45" s="43"/>
      <c r="F45" s="50"/>
      <c r="G45" s="72"/>
      <c r="H45" s="52"/>
      <c r="I45" s="264" t="s">
        <v>511</v>
      </c>
      <c r="J45" s="72"/>
      <c r="K45" s="72"/>
      <c r="L45" s="72"/>
      <c r="M45" s="54"/>
      <c r="N45" s="74"/>
      <c r="O45" s="74"/>
      <c r="P45" s="56"/>
      <c r="Q45" s="54"/>
      <c r="R45" s="58"/>
      <c r="S45" s="54"/>
      <c r="T45" s="60"/>
      <c r="U45" s="258" t="s">
        <v>506</v>
      </c>
      <c r="V45" s="46"/>
      <c r="W45" s="62"/>
      <c r="X45" s="62"/>
      <c r="Y45" s="62"/>
    </row>
    <row r="46" spans="2:26" ht="42">
      <c r="B46" s="48">
        <v>41</v>
      </c>
      <c r="C46" s="252" t="s">
        <v>499</v>
      </c>
      <c r="D46" s="356" t="s">
        <v>738</v>
      </c>
      <c r="E46" s="43"/>
      <c r="F46" s="50"/>
      <c r="G46" s="72"/>
      <c r="H46" s="52"/>
      <c r="I46" s="264" t="s">
        <v>511</v>
      </c>
      <c r="J46" s="72"/>
      <c r="K46" s="72"/>
      <c r="L46" s="72"/>
      <c r="M46" s="54"/>
      <c r="N46" s="74"/>
      <c r="O46" s="74"/>
      <c r="P46" s="56"/>
      <c r="Q46" s="54"/>
      <c r="R46" s="58"/>
      <c r="S46" s="54"/>
      <c r="T46" s="60"/>
      <c r="U46" s="258" t="s">
        <v>506</v>
      </c>
      <c r="V46" s="46"/>
      <c r="W46" s="62"/>
      <c r="X46" s="62"/>
      <c r="Y46" s="62"/>
    </row>
    <row r="47" spans="2:26" ht="42">
      <c r="B47" s="48">
        <v>42</v>
      </c>
      <c r="C47" s="252" t="s">
        <v>499</v>
      </c>
      <c r="D47" s="356" t="s">
        <v>738</v>
      </c>
      <c r="E47" s="43"/>
      <c r="F47" s="50"/>
      <c r="G47" s="72"/>
      <c r="H47" s="52"/>
      <c r="I47" s="264" t="s">
        <v>511</v>
      </c>
      <c r="J47" s="72"/>
      <c r="K47" s="72"/>
      <c r="L47" s="72"/>
      <c r="M47" s="54"/>
      <c r="N47" s="74"/>
      <c r="O47" s="74"/>
      <c r="P47" s="56"/>
      <c r="Q47" s="54"/>
      <c r="R47" s="58"/>
      <c r="S47" s="54"/>
      <c r="T47" s="60"/>
      <c r="U47" s="258" t="s">
        <v>506</v>
      </c>
      <c r="V47" s="46"/>
      <c r="W47" s="62"/>
      <c r="X47" s="62"/>
      <c r="Y47" s="62"/>
    </row>
    <row r="48" spans="2:26" ht="42">
      <c r="B48" s="48">
        <v>43</v>
      </c>
      <c r="C48" s="252" t="s">
        <v>499</v>
      </c>
      <c r="D48" s="356" t="s">
        <v>738</v>
      </c>
      <c r="E48" s="43"/>
      <c r="F48" s="50"/>
      <c r="G48" s="72"/>
      <c r="H48" s="52"/>
      <c r="I48" s="264" t="s">
        <v>511</v>
      </c>
      <c r="J48" s="72"/>
      <c r="K48" s="72"/>
      <c r="L48" s="72"/>
      <c r="M48" s="54"/>
      <c r="N48" s="74"/>
      <c r="O48" s="74"/>
      <c r="P48" s="56"/>
      <c r="Q48" s="54"/>
      <c r="R48" s="58"/>
      <c r="S48" s="54"/>
      <c r="T48" s="60"/>
      <c r="U48" s="258" t="s">
        <v>506</v>
      </c>
      <c r="V48" s="46"/>
      <c r="W48" s="62"/>
      <c r="X48" s="62"/>
      <c r="Y48" s="62"/>
    </row>
    <row r="49" spans="1:25" ht="42">
      <c r="B49" s="48">
        <v>44</v>
      </c>
      <c r="C49" s="252" t="s">
        <v>499</v>
      </c>
      <c r="D49" s="356" t="s">
        <v>738</v>
      </c>
      <c r="E49" s="43"/>
      <c r="F49" s="50"/>
      <c r="G49" s="72"/>
      <c r="H49" s="52"/>
      <c r="I49" s="264" t="s">
        <v>511</v>
      </c>
      <c r="J49" s="72"/>
      <c r="K49" s="72"/>
      <c r="L49" s="72"/>
      <c r="M49" s="54"/>
      <c r="N49" s="74"/>
      <c r="O49" s="74"/>
      <c r="P49" s="56"/>
      <c r="Q49" s="54"/>
      <c r="R49" s="58"/>
      <c r="S49" s="54"/>
      <c r="T49" s="60"/>
      <c r="U49" s="258" t="s">
        <v>506</v>
      </c>
      <c r="V49" s="46"/>
      <c r="W49" s="62"/>
      <c r="X49" s="62"/>
      <c r="Y49" s="62"/>
    </row>
    <row r="50" spans="1:25" ht="42">
      <c r="B50" s="48">
        <v>45</v>
      </c>
      <c r="C50" s="252" t="s">
        <v>499</v>
      </c>
      <c r="D50" s="356" t="s">
        <v>738</v>
      </c>
      <c r="E50" s="43"/>
      <c r="F50" s="50"/>
      <c r="G50" s="72"/>
      <c r="H50" s="52"/>
      <c r="I50" s="264" t="s">
        <v>511</v>
      </c>
      <c r="J50" s="72"/>
      <c r="K50" s="72"/>
      <c r="L50" s="72"/>
      <c r="M50" s="54"/>
      <c r="N50" s="74"/>
      <c r="O50" s="74"/>
      <c r="P50" s="56"/>
      <c r="Q50" s="54"/>
      <c r="R50" s="58"/>
      <c r="S50" s="54"/>
      <c r="T50" s="60"/>
      <c r="U50" s="258" t="s">
        <v>506</v>
      </c>
      <c r="V50" s="46"/>
      <c r="W50" s="62"/>
      <c r="X50" s="62"/>
      <c r="Y50" s="62"/>
    </row>
    <row r="51" spans="1:25" ht="42">
      <c r="B51" s="48">
        <v>46</v>
      </c>
      <c r="C51" s="252" t="s">
        <v>499</v>
      </c>
      <c r="D51" s="356" t="s">
        <v>738</v>
      </c>
      <c r="E51" s="43"/>
      <c r="F51" s="50"/>
      <c r="G51" s="72"/>
      <c r="H51" s="52"/>
      <c r="I51" s="264" t="s">
        <v>511</v>
      </c>
      <c r="J51" s="72"/>
      <c r="K51" s="72"/>
      <c r="L51" s="72"/>
      <c r="M51" s="54"/>
      <c r="N51" s="74"/>
      <c r="O51" s="74"/>
      <c r="P51" s="56"/>
      <c r="Q51" s="54"/>
      <c r="R51" s="58"/>
      <c r="S51" s="54"/>
      <c r="T51" s="60"/>
      <c r="U51" s="258" t="s">
        <v>506</v>
      </c>
      <c r="V51" s="46"/>
      <c r="W51" s="62"/>
      <c r="X51" s="62"/>
      <c r="Y51" s="62"/>
    </row>
    <row r="52" spans="1:25" ht="42">
      <c r="A52" s="40"/>
      <c r="B52" s="48">
        <v>47</v>
      </c>
      <c r="C52" s="252" t="s">
        <v>499</v>
      </c>
      <c r="D52" s="356" t="s">
        <v>738</v>
      </c>
      <c r="E52" s="43"/>
      <c r="F52" s="50"/>
      <c r="G52" s="72"/>
      <c r="H52" s="52"/>
      <c r="I52" s="264" t="s">
        <v>511</v>
      </c>
      <c r="J52" s="72"/>
      <c r="K52" s="72"/>
      <c r="L52" s="72"/>
      <c r="M52" s="54"/>
      <c r="N52" s="74"/>
      <c r="O52" s="74"/>
      <c r="P52" s="56"/>
      <c r="Q52" s="54"/>
      <c r="R52" s="58"/>
      <c r="S52" s="54"/>
      <c r="T52" s="60"/>
      <c r="U52" s="258" t="s">
        <v>506</v>
      </c>
      <c r="V52" s="46"/>
      <c r="W52" s="62"/>
      <c r="X52" s="62"/>
      <c r="Y52" s="62"/>
    </row>
    <row r="53" spans="1:25" ht="42">
      <c r="B53" s="48">
        <v>48</v>
      </c>
      <c r="C53" s="252" t="s">
        <v>499</v>
      </c>
      <c r="D53" s="356" t="s">
        <v>738</v>
      </c>
      <c r="E53" s="43"/>
      <c r="F53" s="50"/>
      <c r="G53" s="72"/>
      <c r="H53" s="52"/>
      <c r="I53" s="264" t="s">
        <v>511</v>
      </c>
      <c r="J53" s="72"/>
      <c r="K53" s="72"/>
      <c r="L53" s="72"/>
      <c r="M53" s="54"/>
      <c r="N53" s="74"/>
      <c r="O53" s="74"/>
      <c r="P53" s="56"/>
      <c r="Q53" s="54"/>
      <c r="R53" s="58"/>
      <c r="S53" s="54"/>
      <c r="T53" s="60"/>
      <c r="U53" s="258" t="s">
        <v>506</v>
      </c>
      <c r="V53" s="46"/>
      <c r="W53" s="62"/>
      <c r="X53" s="62"/>
      <c r="Y53" s="62"/>
    </row>
    <row r="54" spans="1:25" ht="42">
      <c r="B54" s="48">
        <v>49</v>
      </c>
      <c r="C54" s="252" t="s">
        <v>499</v>
      </c>
      <c r="D54" s="356" t="s">
        <v>738</v>
      </c>
      <c r="E54" s="43"/>
      <c r="F54" s="50"/>
      <c r="G54" s="72"/>
      <c r="H54" s="52"/>
      <c r="I54" s="264" t="s">
        <v>511</v>
      </c>
      <c r="J54" s="72"/>
      <c r="K54" s="72"/>
      <c r="L54" s="72"/>
      <c r="M54" s="54"/>
      <c r="N54" s="74"/>
      <c r="O54" s="74"/>
      <c r="P54" s="56"/>
      <c r="Q54" s="54"/>
      <c r="R54" s="58"/>
      <c r="S54" s="54"/>
      <c r="T54" s="60"/>
      <c r="U54" s="258" t="s">
        <v>506</v>
      </c>
      <c r="V54" s="46"/>
      <c r="W54" s="62"/>
      <c r="X54" s="62"/>
      <c r="Y54" s="62"/>
    </row>
    <row r="55" spans="1:25" ht="42">
      <c r="B55" s="48">
        <v>50</v>
      </c>
      <c r="C55" s="252" t="s">
        <v>499</v>
      </c>
      <c r="D55" s="356" t="s">
        <v>738</v>
      </c>
      <c r="E55" s="43"/>
      <c r="F55" s="50"/>
      <c r="G55" s="72"/>
      <c r="H55" s="52"/>
      <c r="I55" s="264" t="s">
        <v>511</v>
      </c>
      <c r="J55" s="72"/>
      <c r="K55" s="72"/>
      <c r="L55" s="72"/>
      <c r="M55" s="54"/>
      <c r="N55" s="74"/>
      <c r="O55" s="74"/>
      <c r="P55" s="56"/>
      <c r="Q55" s="54"/>
      <c r="R55" s="58"/>
      <c r="S55" s="54"/>
      <c r="T55" s="60"/>
      <c r="U55" s="258" t="s">
        <v>506</v>
      </c>
      <c r="V55" s="46"/>
      <c r="W55" s="62"/>
      <c r="X55" s="62"/>
      <c r="Y55" s="62"/>
    </row>
    <row r="60" spans="1:25">
      <c r="E60" s="41" t="s">
        <v>26</v>
      </c>
    </row>
    <row r="61" spans="1:25">
      <c r="E61" s="42" t="s">
        <v>27</v>
      </c>
    </row>
    <row r="62" spans="1:25">
      <c r="E62" s="42" t="s">
        <v>28</v>
      </c>
    </row>
    <row r="63" spans="1:25">
      <c r="E63" s="42" t="s">
        <v>29</v>
      </c>
    </row>
    <row r="64" spans="1:25">
      <c r="E64" s="42" t="s">
        <v>30</v>
      </c>
    </row>
    <row r="65" spans="5:5">
      <c r="E65" s="41"/>
    </row>
    <row r="66" spans="5:5">
      <c r="E66" s="41" t="s">
        <v>31</v>
      </c>
    </row>
    <row r="67" spans="5:5">
      <c r="E67" s="42" t="s">
        <v>32</v>
      </c>
    </row>
    <row r="68" spans="5:5">
      <c r="E68" s="42" t="s">
        <v>33</v>
      </c>
    </row>
    <row r="69" spans="5:5">
      <c r="E69" s="42" t="s">
        <v>34</v>
      </c>
    </row>
    <row r="70" spans="5:5">
      <c r="E70" s="42" t="s">
        <v>35</v>
      </c>
    </row>
    <row r="72" spans="5:5">
      <c r="E72" s="41" t="s">
        <v>39</v>
      </c>
    </row>
  </sheetData>
  <conditionalFormatting sqref="Y30">
    <cfRule type="iconSet" priority="2">
      <iconSet iconSet="3Symbols" reverse="1">
        <cfvo type="percent" val="0"/>
        <cfvo type="num" val="2"/>
        <cfvo type="num" val="3"/>
      </iconSet>
    </cfRule>
  </conditionalFormatting>
  <conditionalFormatting sqref="W30:X30">
    <cfRule type="iconSet" priority="1">
      <iconSet iconSet="3Symbols" reverse="1">
        <cfvo type="percent" val="0"/>
        <cfvo type="num" val="2"/>
        <cfvo type="num" val="3"/>
      </iconSet>
    </cfRule>
  </conditionalFormatting>
  <conditionalFormatting sqref="Y6:Y29 Y31:Y55">
    <cfRule type="iconSet" priority="227">
      <iconSet iconSet="3Symbols" reverse="1">
        <cfvo type="percent" val="0"/>
        <cfvo type="num" val="2"/>
        <cfvo type="num" val="3"/>
      </iconSet>
    </cfRule>
  </conditionalFormatting>
  <conditionalFormatting sqref="W6:X29 W31:X55">
    <cfRule type="iconSet" priority="230">
      <iconSet iconSet="3Symbols" reverse="1">
        <cfvo type="percent" val="0"/>
        <cfvo type="num" val="2"/>
        <cfvo type="num" val="3"/>
      </iconSet>
    </cfRule>
  </conditionalFormatting>
  <pageMargins left="0.7" right="0.7" top="0.75" bottom="0.75" header="0.3" footer="0.3"/>
  <pageSetup paperSize="17" scale="58" orientation="landscape" r:id="rId1"/>
  <rowBreaks count="1" manualBreakCount="1">
    <brk id="35" max="15" man="1"/>
  </row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66FF99"/>
  </sheetPr>
  <dimension ref="A1:U259"/>
  <sheetViews>
    <sheetView topLeftCell="I1" workbookViewId="0">
      <selection activeCell="U6" sqref="U6"/>
    </sheetView>
  </sheetViews>
  <sheetFormatPr defaultRowHeight="13.5"/>
  <cols>
    <col min="1" max="1" width="3.75" customWidth="1"/>
    <col min="3" max="3" width="10.33203125" bestFit="1" customWidth="1"/>
    <col min="4" max="4" width="15.75" customWidth="1"/>
    <col min="5" max="5" width="12.25" customWidth="1"/>
    <col min="6" max="6" width="8.33203125" bestFit="1" customWidth="1"/>
    <col min="7" max="7" width="18.75" bestFit="1" customWidth="1"/>
    <col min="8" max="8" width="18.58203125" customWidth="1"/>
    <col min="9" max="9" width="15.08203125" customWidth="1"/>
    <col min="10" max="10" width="21.08203125" customWidth="1"/>
    <col min="11" max="11" width="18.33203125" customWidth="1"/>
    <col min="12" max="12" width="14.75" customWidth="1"/>
    <col min="13" max="13" width="13.08203125" customWidth="1"/>
    <col min="14" max="14" width="13.33203125" customWidth="1"/>
    <col min="15" max="15" width="12.83203125" customWidth="1"/>
    <col min="16" max="18" width="24.83203125" bestFit="1" customWidth="1"/>
    <col min="19" max="19" width="17.08203125" bestFit="1" customWidth="1"/>
    <col min="20" max="20" width="12.83203125" bestFit="1" customWidth="1"/>
    <col min="21" max="21" width="54.75" customWidth="1"/>
  </cols>
  <sheetData>
    <row r="1" spans="1:21" ht="20.5" thickBot="1">
      <c r="B1" s="23" t="s">
        <v>438</v>
      </c>
      <c r="C1" s="23"/>
      <c r="D1" s="19"/>
      <c r="E1" s="20"/>
      <c r="F1" s="20"/>
      <c r="G1" s="21"/>
      <c r="H1" s="21"/>
      <c r="I1" s="21"/>
      <c r="J1" s="21"/>
      <c r="K1" s="21"/>
      <c r="L1" s="19"/>
      <c r="M1" s="19"/>
      <c r="N1" s="19"/>
      <c r="O1" s="19"/>
      <c r="P1" s="19"/>
      <c r="Q1" s="19"/>
      <c r="R1" s="19"/>
      <c r="S1" s="19"/>
    </row>
    <row r="2" spans="1:21" ht="14" thickTop="1">
      <c r="B2" s="130" t="str">
        <f>revision</f>
        <v>Version 3 (March 10, 2025)</v>
      </c>
      <c r="C2" s="130"/>
      <c r="E2" s="1"/>
      <c r="F2" s="1"/>
      <c r="G2" s="1"/>
      <c r="H2" s="1"/>
      <c r="I2" s="1"/>
      <c r="J2" s="1"/>
      <c r="K2" s="1"/>
      <c r="L2" s="1"/>
      <c r="M2" s="1"/>
      <c r="N2" s="1"/>
      <c r="O2" s="1"/>
    </row>
    <row r="3" spans="1:21" ht="14" thickBot="1">
      <c r="B3" s="11" t="str">
        <f>modifiedBy</f>
        <v>JF</v>
      </c>
      <c r="C3" s="11"/>
      <c r="E3" s="1"/>
      <c r="F3" s="1"/>
      <c r="G3" s="1"/>
      <c r="H3" s="1"/>
      <c r="I3" s="1"/>
      <c r="J3" s="1"/>
      <c r="K3" s="1"/>
      <c r="L3" s="1"/>
      <c r="M3" s="1"/>
      <c r="N3" s="1"/>
      <c r="O3" s="1"/>
    </row>
    <row r="4" spans="1:21" ht="14" thickBot="1">
      <c r="B4" s="8"/>
      <c r="C4" s="8"/>
      <c r="E4" s="1"/>
      <c r="F4" s="1"/>
      <c r="G4" s="1"/>
      <c r="H4" s="1"/>
      <c r="I4" s="1"/>
      <c r="J4" s="1"/>
      <c r="K4" s="1"/>
      <c r="L4" s="1" t="s">
        <v>1978</v>
      </c>
      <c r="M4" s="1" t="s">
        <v>1980</v>
      </c>
      <c r="N4" s="1" t="s">
        <v>1980</v>
      </c>
      <c r="O4" s="1" t="s">
        <v>1980</v>
      </c>
      <c r="P4" s="530" t="s">
        <v>59</v>
      </c>
      <c r="Q4" s="531"/>
      <c r="R4" s="531"/>
      <c r="S4" s="531"/>
      <c r="T4" s="532"/>
    </row>
    <row r="5" spans="1:21" ht="37.5" customHeight="1" thickBot="1">
      <c r="B5" s="229" t="s">
        <v>12</v>
      </c>
      <c r="C5" s="229" t="s">
        <v>21</v>
      </c>
      <c r="D5" s="229" t="s">
        <v>50</v>
      </c>
      <c r="E5" s="229" t="s">
        <v>51</v>
      </c>
      <c r="F5" s="229" t="s">
        <v>434</v>
      </c>
      <c r="G5" s="229" t="s">
        <v>1974</v>
      </c>
      <c r="H5" s="229" t="s">
        <v>1981</v>
      </c>
      <c r="I5" s="229" t="s">
        <v>1975</v>
      </c>
      <c r="J5" s="229" t="s">
        <v>1979</v>
      </c>
      <c r="K5" s="229" t="s">
        <v>2050</v>
      </c>
      <c r="L5" s="229" t="s">
        <v>55</v>
      </c>
      <c r="M5" s="229" t="s">
        <v>56</v>
      </c>
      <c r="N5" s="229" t="s">
        <v>57</v>
      </c>
      <c r="O5" s="229" t="s">
        <v>58</v>
      </c>
      <c r="P5" s="229" t="s">
        <v>52</v>
      </c>
      <c r="Q5" s="229" t="s">
        <v>53</v>
      </c>
      <c r="R5" s="229" t="s">
        <v>99</v>
      </c>
      <c r="S5" s="229" t="s">
        <v>1977</v>
      </c>
      <c r="T5" s="229" t="s">
        <v>116</v>
      </c>
      <c r="U5" s="421" t="s">
        <v>449</v>
      </c>
    </row>
    <row r="6" spans="1:21" ht="17.25" customHeight="1">
      <c r="B6" s="99">
        <v>1</v>
      </c>
      <c r="C6" s="419">
        <v>44761</v>
      </c>
      <c r="D6" s="35" t="s">
        <v>742</v>
      </c>
      <c r="E6" s="147" t="s">
        <v>1982</v>
      </c>
      <c r="F6" s="236" t="s">
        <v>437</v>
      </c>
      <c r="G6" s="265">
        <v>163</v>
      </c>
      <c r="H6" s="17">
        <v>0</v>
      </c>
      <c r="I6" s="265">
        <v>0</v>
      </c>
      <c r="J6" s="147">
        <f>IF(ISBLANK(Table7[[#This Row],[Mass Empty '[kg']]]),"",Table7[[#This Row],[Mass Empty '[kg']]]+Table7[[#This Row],[Fuel Load '[kg']]]+Table7[[#This Row],[Payload '[kg']]])</f>
        <v>163</v>
      </c>
      <c r="K6" s="35" t="s">
        <v>2051</v>
      </c>
      <c r="L6" s="35" t="s">
        <v>2296</v>
      </c>
      <c r="M6" s="231">
        <v>99.509972483997885</v>
      </c>
      <c r="N6" s="231">
        <v>131.90918864626448</v>
      </c>
      <c r="O6" s="231">
        <v>217.51194241985544</v>
      </c>
      <c r="P6" s="98" t="s">
        <v>2295</v>
      </c>
      <c r="Q6" s="98" t="s">
        <v>2295</v>
      </c>
      <c r="R6" s="98" t="s">
        <v>2295</v>
      </c>
      <c r="S6" s="98" t="s">
        <v>2295</v>
      </c>
      <c r="T6" s="17" t="s">
        <v>1976</v>
      </c>
      <c r="U6" s="15" t="s">
        <v>1983</v>
      </c>
    </row>
    <row r="7" spans="1:21">
      <c r="B7" s="99">
        <v>2</v>
      </c>
      <c r="C7" s="419">
        <v>44761</v>
      </c>
      <c r="D7" s="35" t="s">
        <v>742</v>
      </c>
      <c r="E7" s="147" t="s">
        <v>740</v>
      </c>
      <c r="F7" s="236" t="s">
        <v>437</v>
      </c>
      <c r="G7" s="265">
        <v>163</v>
      </c>
      <c r="H7" s="265">
        <v>17</v>
      </c>
      <c r="I7" s="265">
        <v>0</v>
      </c>
      <c r="J7" s="233">
        <f>IF(ISBLANK(Table7[[#This Row],[Mass Empty '[kg']]]),"",Table7[[#This Row],[Mass Empty '[kg']]]+Table7[[#This Row],[Fuel Load '[kg']]]+Table7[[#This Row],[Payload '[kg']]])</f>
        <v>180</v>
      </c>
      <c r="K7" s="35" t="s">
        <v>2051</v>
      </c>
      <c r="L7" s="35" t="s">
        <v>2298</v>
      </c>
      <c r="M7" s="420">
        <v>100.91920286323131</v>
      </c>
      <c r="N7" s="420">
        <v>133.34791710322534</v>
      </c>
      <c r="O7" s="420">
        <v>219.54635317923012</v>
      </c>
      <c r="P7" s="98" t="s">
        <v>2295</v>
      </c>
      <c r="Q7" s="98" t="s">
        <v>2295</v>
      </c>
      <c r="R7" s="98" t="s">
        <v>2295</v>
      </c>
      <c r="S7" s="98" t="s">
        <v>2295</v>
      </c>
      <c r="T7" s="17" t="s">
        <v>1976</v>
      </c>
      <c r="U7" s="15"/>
    </row>
    <row r="8" spans="1:21">
      <c r="A8" s="31"/>
      <c r="B8" s="99">
        <v>3</v>
      </c>
      <c r="C8" s="419">
        <v>44761</v>
      </c>
      <c r="D8" s="35" t="s">
        <v>742</v>
      </c>
      <c r="E8" s="147" t="s">
        <v>741</v>
      </c>
      <c r="F8" s="236" t="s">
        <v>437</v>
      </c>
      <c r="G8" s="265">
        <v>163</v>
      </c>
      <c r="H8" s="35">
        <v>29</v>
      </c>
      <c r="I8" s="265">
        <v>0</v>
      </c>
      <c r="J8" s="147">
        <f>IF(ISBLANK(Table7[[#This Row],[Mass Empty '[kg']]]),"",Table7[[#This Row],[Mass Empty '[kg']]]+Table7[[#This Row],[Fuel Load '[kg']]]+Table7[[#This Row],[Payload '[kg']]])</f>
        <v>192</v>
      </c>
      <c r="K8" s="35" t="s">
        <v>2051</v>
      </c>
      <c r="L8" s="35" t="s">
        <v>2297</v>
      </c>
      <c r="M8" s="420">
        <v>101.86838547554514</v>
      </c>
      <c r="N8" s="420">
        <v>133.58561385824359</v>
      </c>
      <c r="O8" s="420">
        <v>220.63991575028749</v>
      </c>
      <c r="P8" s="98" t="s">
        <v>2295</v>
      </c>
      <c r="Q8" s="98" t="s">
        <v>2295</v>
      </c>
      <c r="R8" s="98" t="s">
        <v>2295</v>
      </c>
      <c r="S8" s="98" t="s">
        <v>2295</v>
      </c>
      <c r="T8" s="17" t="s">
        <v>1976</v>
      </c>
      <c r="U8" s="15">
        <v>6</v>
      </c>
    </row>
    <row r="9" spans="1:21">
      <c r="A9" s="31"/>
      <c r="B9" s="99"/>
      <c r="C9" s="419"/>
      <c r="D9" s="35"/>
      <c r="E9" s="147"/>
      <c r="F9" s="236"/>
      <c r="G9" s="265"/>
      <c r="H9" s="17"/>
      <c r="I9" s="265"/>
      <c r="J9" s="147"/>
      <c r="K9" s="35"/>
      <c r="L9" s="35"/>
      <c r="M9" s="231"/>
      <c r="N9" s="231"/>
      <c r="O9" s="231"/>
      <c r="P9" s="98"/>
      <c r="Q9" s="98"/>
      <c r="R9" s="98"/>
      <c r="S9" s="98"/>
      <c r="T9" s="17"/>
      <c r="U9" s="15"/>
    </row>
    <row r="10" spans="1:21">
      <c r="A10" s="31"/>
      <c r="B10" s="99"/>
      <c r="C10" s="419"/>
      <c r="D10" s="35"/>
      <c r="E10" s="147"/>
      <c r="F10" s="236"/>
      <c r="G10" s="265"/>
      <c r="H10" s="265"/>
      <c r="I10" s="265"/>
      <c r="J10" s="233"/>
      <c r="K10" s="35"/>
      <c r="L10" s="35"/>
      <c r="M10" s="420"/>
      <c r="N10" s="420"/>
      <c r="O10" s="420"/>
      <c r="P10" s="98"/>
      <c r="Q10" s="98"/>
      <c r="R10" s="98"/>
      <c r="S10" s="98"/>
      <c r="T10" s="17"/>
      <c r="U10" s="15"/>
    </row>
    <row r="11" spans="1:21">
      <c r="A11" s="31"/>
      <c r="B11" s="99"/>
      <c r="C11" s="419"/>
      <c r="D11" s="35"/>
      <c r="E11" s="147"/>
      <c r="F11" s="236"/>
      <c r="G11" s="265"/>
      <c r="H11" s="35"/>
      <c r="I11" s="265"/>
      <c r="J11" s="147"/>
      <c r="K11" s="35"/>
      <c r="L11" s="35"/>
      <c r="M11" s="420"/>
      <c r="N11" s="420"/>
      <c r="O11" s="420"/>
      <c r="P11" s="98"/>
      <c r="Q11" s="98"/>
      <c r="R11" s="98"/>
      <c r="S11" s="98"/>
      <c r="T11" s="17"/>
      <c r="U11" s="15"/>
    </row>
    <row r="12" spans="1:21">
      <c r="A12" s="31"/>
      <c r="B12" s="99"/>
      <c r="C12" s="99"/>
      <c r="D12" s="35"/>
      <c r="E12" s="147"/>
      <c r="F12" s="236"/>
      <c r="G12" s="265"/>
      <c r="H12" s="265"/>
      <c r="I12" s="265"/>
      <c r="J12" s="35"/>
      <c r="K12" s="35"/>
      <c r="L12" s="265"/>
      <c r="M12" s="420"/>
      <c r="N12" s="420"/>
      <c r="O12" s="420"/>
      <c r="P12" s="98"/>
      <c r="Q12" s="98"/>
      <c r="R12" s="98"/>
      <c r="S12" s="98"/>
      <c r="T12" s="17"/>
      <c r="U12" s="15"/>
    </row>
    <row r="13" spans="1:21">
      <c r="A13" s="31"/>
      <c r="B13" s="99"/>
      <c r="C13" s="99"/>
      <c r="D13" s="35"/>
      <c r="E13" s="147"/>
      <c r="F13" s="147"/>
      <c r="G13" s="35"/>
      <c r="H13" s="35"/>
      <c r="I13" s="35"/>
      <c r="J13" s="265"/>
      <c r="K13" s="265"/>
      <c r="L13" s="35"/>
      <c r="M13" s="420"/>
      <c r="N13" s="420"/>
      <c r="O13" s="420"/>
      <c r="P13" s="98"/>
      <c r="Q13" s="98"/>
      <c r="R13" s="98"/>
      <c r="S13" s="98"/>
      <c r="T13" s="17"/>
      <c r="U13" s="15"/>
    </row>
    <row r="14" spans="1:21">
      <c r="A14" s="31"/>
      <c r="B14" s="99"/>
      <c r="C14" s="99"/>
      <c r="D14" s="35"/>
      <c r="E14" s="147" t="str">
        <f t="shared" ref="E14:E23" si="0">IF(D14&lt;&gt;"",D14&amp;"-"&amp;B14,"")</f>
        <v/>
      </c>
      <c r="F14" s="147"/>
      <c r="G14" s="35"/>
      <c r="H14" s="35"/>
      <c r="I14" s="35"/>
      <c r="J14" s="35"/>
      <c r="K14" s="35"/>
      <c r="L14" s="35"/>
      <c r="M14" s="420"/>
      <c r="N14" s="420"/>
      <c r="O14" s="420"/>
      <c r="P14" s="98"/>
      <c r="Q14" s="98"/>
      <c r="R14" s="98"/>
      <c r="S14" s="98"/>
      <c r="T14" s="17"/>
      <c r="U14" s="15"/>
    </row>
    <row r="15" spans="1:21">
      <c r="A15" s="31"/>
      <c r="B15" s="99"/>
      <c r="C15" s="99"/>
      <c r="D15" s="35"/>
      <c r="E15" s="147" t="str">
        <f t="shared" si="0"/>
        <v/>
      </c>
      <c r="F15" s="147"/>
      <c r="G15" s="35"/>
      <c r="H15" s="35"/>
      <c r="I15" s="35"/>
      <c r="J15" s="35"/>
      <c r="K15" s="35"/>
      <c r="L15" s="35"/>
      <c r="M15" s="420"/>
      <c r="N15" s="420"/>
      <c r="O15" s="420"/>
      <c r="P15" s="98"/>
      <c r="Q15" s="98"/>
      <c r="R15" s="98"/>
      <c r="S15" s="98"/>
      <c r="T15" s="17"/>
      <c r="U15" s="15"/>
    </row>
    <row r="16" spans="1:21">
      <c r="A16" s="31"/>
      <c r="B16" s="99"/>
      <c r="C16" s="99"/>
      <c r="D16" s="35"/>
      <c r="E16" s="147" t="str">
        <f t="shared" si="0"/>
        <v/>
      </c>
      <c r="F16" s="147"/>
      <c r="G16" s="35"/>
      <c r="H16" s="35"/>
      <c r="I16" s="35"/>
      <c r="J16" s="35"/>
      <c r="K16" s="35"/>
      <c r="L16" s="35"/>
      <c r="M16" s="420"/>
      <c r="N16" s="420"/>
      <c r="O16" s="420"/>
      <c r="P16" s="98"/>
      <c r="Q16" s="98"/>
      <c r="R16" s="98"/>
      <c r="S16" s="98"/>
      <c r="T16" s="17"/>
      <c r="U16" s="15"/>
    </row>
    <row r="17" spans="1:21">
      <c r="A17" s="31"/>
      <c r="B17" s="99"/>
      <c r="C17" s="99"/>
      <c r="D17" s="35"/>
      <c r="E17" s="147" t="str">
        <f t="shared" si="0"/>
        <v/>
      </c>
      <c r="F17" s="147"/>
      <c r="G17" s="35"/>
      <c r="H17" s="35"/>
      <c r="I17" s="35"/>
      <c r="J17" s="35"/>
      <c r="K17" s="35"/>
      <c r="L17" s="35"/>
      <c r="M17" s="420"/>
      <c r="N17" s="420"/>
      <c r="O17" s="420"/>
      <c r="P17" s="98"/>
      <c r="Q17" s="98"/>
      <c r="R17" s="98"/>
      <c r="S17" s="98"/>
      <c r="T17" s="17"/>
      <c r="U17" s="15"/>
    </row>
    <row r="18" spans="1:21">
      <c r="A18" s="31"/>
      <c r="B18" s="99"/>
      <c r="C18" s="99"/>
      <c r="D18" s="35"/>
      <c r="E18" s="147" t="str">
        <f t="shared" si="0"/>
        <v/>
      </c>
      <c r="F18" s="147"/>
      <c r="G18" s="35"/>
      <c r="H18" s="35"/>
      <c r="I18" s="35"/>
      <c r="J18" s="35"/>
      <c r="K18" s="35"/>
      <c r="L18" s="35"/>
      <c r="M18" s="420"/>
      <c r="N18" s="420"/>
      <c r="O18" s="420"/>
      <c r="P18" s="98"/>
      <c r="Q18" s="98"/>
      <c r="R18" s="98"/>
      <c r="S18" s="98"/>
      <c r="T18" s="17"/>
      <c r="U18" s="15"/>
    </row>
    <row r="19" spans="1:21">
      <c r="A19" s="31"/>
      <c r="B19" s="99"/>
      <c r="C19" s="99"/>
      <c r="D19" s="35"/>
      <c r="E19" s="147" t="str">
        <f t="shared" si="0"/>
        <v/>
      </c>
      <c r="F19" s="147"/>
      <c r="G19" s="35"/>
      <c r="H19" s="35"/>
      <c r="I19" s="35"/>
      <c r="J19" s="35"/>
      <c r="K19" s="35"/>
      <c r="L19" s="35"/>
      <c r="M19" s="420"/>
      <c r="N19" s="420"/>
      <c r="O19" s="420"/>
      <c r="P19" s="98"/>
      <c r="Q19" s="98"/>
      <c r="R19" s="98"/>
      <c r="S19" s="98"/>
      <c r="T19" s="17"/>
      <c r="U19" s="15"/>
    </row>
    <row r="20" spans="1:21">
      <c r="A20" s="31"/>
      <c r="B20" s="99"/>
      <c r="C20" s="99"/>
      <c r="D20" s="35"/>
      <c r="E20" s="147" t="str">
        <f t="shared" si="0"/>
        <v/>
      </c>
      <c r="F20" s="147"/>
      <c r="G20" s="35"/>
      <c r="H20" s="35"/>
      <c r="I20" s="35"/>
      <c r="J20" s="35"/>
      <c r="K20" s="35"/>
      <c r="L20" s="35"/>
      <c r="M20" s="420"/>
      <c r="N20" s="420"/>
      <c r="O20" s="420"/>
      <c r="P20" s="98"/>
      <c r="Q20" s="98"/>
      <c r="R20" s="98"/>
      <c r="S20" s="98"/>
      <c r="T20" s="17"/>
      <c r="U20" s="15"/>
    </row>
    <row r="21" spans="1:21">
      <c r="A21" s="31"/>
      <c r="B21" s="99"/>
      <c r="C21" s="99"/>
      <c r="D21" s="35"/>
      <c r="E21" s="147" t="str">
        <f t="shared" si="0"/>
        <v/>
      </c>
      <c r="F21" s="147"/>
      <c r="G21" s="35"/>
      <c r="H21" s="35"/>
      <c r="I21" s="35"/>
      <c r="J21" s="35"/>
      <c r="K21" s="35"/>
      <c r="L21" s="35"/>
      <c r="M21" s="420"/>
      <c r="N21" s="420"/>
      <c r="O21" s="420"/>
      <c r="P21" s="98"/>
      <c r="Q21" s="98"/>
      <c r="R21" s="98"/>
      <c r="S21" s="98"/>
      <c r="T21" s="17"/>
      <c r="U21" s="15"/>
    </row>
    <row r="22" spans="1:21">
      <c r="A22" s="31"/>
      <c r="B22" s="99"/>
      <c r="C22" s="99"/>
      <c r="D22" s="35"/>
      <c r="E22" s="147" t="str">
        <f t="shared" si="0"/>
        <v/>
      </c>
      <c r="F22" s="147"/>
      <c r="G22" s="35"/>
      <c r="H22" s="35"/>
      <c r="I22" s="35"/>
      <c r="J22" s="35"/>
      <c r="K22" s="35"/>
      <c r="L22" s="35"/>
      <c r="M22" s="420"/>
      <c r="N22" s="420"/>
      <c r="O22" s="420"/>
      <c r="P22" s="98"/>
      <c r="Q22" s="98"/>
      <c r="R22" s="98"/>
      <c r="S22" s="98"/>
      <c r="T22" s="17"/>
      <c r="U22" s="15"/>
    </row>
    <row r="23" spans="1:21">
      <c r="A23" s="31"/>
      <c r="B23" s="99"/>
      <c r="C23" s="99"/>
      <c r="D23" s="35"/>
      <c r="E23" s="147" t="str">
        <f t="shared" si="0"/>
        <v/>
      </c>
      <c r="F23" s="147"/>
      <c r="G23" s="35"/>
      <c r="H23" s="35"/>
      <c r="I23" s="35"/>
      <c r="J23" s="35"/>
      <c r="K23" s="35"/>
      <c r="L23" s="35"/>
      <c r="M23" s="420"/>
      <c r="N23" s="420"/>
      <c r="O23" s="420"/>
      <c r="P23" s="98"/>
      <c r="Q23" s="98"/>
      <c r="R23" s="98"/>
      <c r="S23" s="98"/>
      <c r="T23" s="17"/>
      <c r="U23" s="15"/>
    </row>
    <row r="24" spans="1:21">
      <c r="A24" s="31"/>
      <c r="B24" s="96"/>
      <c r="C24" s="96"/>
      <c r="D24" s="10"/>
      <c r="E24" s="2"/>
      <c r="F24" s="2"/>
      <c r="G24" s="1"/>
      <c r="H24" s="1"/>
      <c r="I24" s="1"/>
      <c r="J24" s="35"/>
      <c r="K24" s="35"/>
      <c r="L24" s="2"/>
      <c r="M24" s="2"/>
      <c r="N24" s="2"/>
      <c r="O24" s="2"/>
      <c r="P24" s="31"/>
    </row>
    <row r="25" spans="1:21">
      <c r="A25" s="31"/>
      <c r="B25" s="96"/>
      <c r="C25" s="96"/>
      <c r="D25" s="10"/>
      <c r="E25" s="2"/>
      <c r="F25" s="2"/>
      <c r="G25" s="1"/>
      <c r="H25" s="1"/>
      <c r="I25" s="1"/>
      <c r="J25" s="1"/>
      <c r="K25" s="1"/>
      <c r="L25" s="2"/>
      <c r="M25" s="2"/>
      <c r="N25" s="2"/>
      <c r="O25" s="2"/>
      <c r="P25" s="31"/>
    </row>
    <row r="26" spans="1:21">
      <c r="B26" s="8"/>
      <c r="C26" s="8"/>
      <c r="D26" s="10"/>
      <c r="E26" s="1"/>
      <c r="F26" s="1"/>
      <c r="G26" s="1"/>
      <c r="H26" s="1"/>
      <c r="I26" s="1"/>
      <c r="J26" s="1"/>
      <c r="K26" s="1"/>
      <c r="L26" s="2"/>
      <c r="M26" s="2"/>
      <c r="N26" s="2"/>
      <c r="O26" s="2"/>
    </row>
    <row r="27" spans="1:21">
      <c r="B27" s="8"/>
      <c r="C27" s="8"/>
      <c r="D27" s="10"/>
      <c r="E27" s="1"/>
      <c r="F27" s="1"/>
      <c r="G27" s="1"/>
      <c r="H27" s="1"/>
      <c r="I27" s="1"/>
      <c r="J27" s="1"/>
      <c r="K27" s="1"/>
      <c r="L27" s="2"/>
      <c r="M27" s="2"/>
      <c r="N27" s="2"/>
      <c r="O27" s="2"/>
    </row>
    <row r="28" spans="1:21">
      <c r="B28" s="8"/>
      <c r="C28" s="8"/>
      <c r="D28" s="10"/>
      <c r="E28" s="1"/>
      <c r="F28" s="1"/>
      <c r="G28" s="1"/>
      <c r="H28" s="1"/>
      <c r="I28" s="1"/>
      <c r="J28" s="1"/>
      <c r="K28" s="1"/>
      <c r="L28" s="2"/>
      <c r="M28" s="2"/>
      <c r="N28" s="2"/>
      <c r="O28" s="2"/>
    </row>
    <row r="29" spans="1:21">
      <c r="G29" s="1"/>
      <c r="H29" s="1"/>
      <c r="I29" s="1"/>
      <c r="J29" s="1"/>
      <c r="K29" s="1"/>
    </row>
    <row r="30" spans="1:21">
      <c r="G30" s="1"/>
      <c r="H30" s="1"/>
      <c r="I30" s="1"/>
      <c r="J30" s="1"/>
      <c r="K30" s="1"/>
    </row>
    <row r="31" spans="1:21">
      <c r="G31" s="1"/>
      <c r="H31" s="1"/>
      <c r="I31" s="1"/>
      <c r="J31" s="1"/>
      <c r="K31" s="1"/>
    </row>
    <row r="32" spans="1:21">
      <c r="G32" s="1"/>
      <c r="H32" s="1"/>
      <c r="I32" s="1"/>
      <c r="J32" s="1"/>
      <c r="K32" s="1"/>
    </row>
    <row r="33" spans="7:11">
      <c r="G33" s="1"/>
      <c r="H33" s="1"/>
      <c r="I33" s="1"/>
      <c r="J33" s="1"/>
      <c r="K33" s="1"/>
    </row>
    <row r="34" spans="7:11">
      <c r="G34" s="1"/>
      <c r="H34" s="1"/>
      <c r="I34" s="1"/>
      <c r="J34" s="1"/>
      <c r="K34" s="1"/>
    </row>
    <row r="35" spans="7:11">
      <c r="G35" s="1"/>
      <c r="H35" s="1"/>
      <c r="I35" s="1"/>
      <c r="J35" s="1"/>
      <c r="K35" s="1"/>
    </row>
    <row r="36" spans="7:11">
      <c r="G36" s="1"/>
      <c r="H36" s="1"/>
      <c r="I36" s="1"/>
      <c r="J36" s="1"/>
      <c r="K36" s="1"/>
    </row>
    <row r="37" spans="7:11">
      <c r="G37" s="1"/>
      <c r="H37" s="1"/>
      <c r="I37" s="1"/>
      <c r="J37" s="1"/>
      <c r="K37" s="1"/>
    </row>
    <row r="38" spans="7:11">
      <c r="G38" s="1"/>
      <c r="H38" s="1"/>
      <c r="I38" s="1"/>
      <c r="J38" s="1"/>
      <c r="K38" s="1"/>
    </row>
    <row r="39" spans="7:11">
      <c r="G39" s="1"/>
      <c r="H39" s="1"/>
      <c r="I39" s="1"/>
      <c r="J39" s="1"/>
      <c r="K39" s="1"/>
    </row>
    <row r="40" spans="7:11">
      <c r="G40" s="1"/>
      <c r="H40" s="1"/>
      <c r="I40" s="1"/>
      <c r="J40" s="1"/>
      <c r="K40" s="1"/>
    </row>
    <row r="41" spans="7:11">
      <c r="G41" s="1"/>
      <c r="H41" s="1"/>
      <c r="I41" s="1"/>
      <c r="J41" s="1"/>
      <c r="K41" s="1"/>
    </row>
    <row r="42" spans="7:11">
      <c r="G42" s="1"/>
      <c r="H42" s="1"/>
      <c r="I42" s="1"/>
      <c r="J42" s="1"/>
      <c r="K42" s="1"/>
    </row>
    <row r="43" spans="7:11">
      <c r="G43" s="1"/>
      <c r="H43" s="1"/>
      <c r="I43" s="1"/>
      <c r="J43" s="1"/>
      <c r="K43" s="1"/>
    </row>
    <row r="44" spans="7:11">
      <c r="G44" s="1"/>
      <c r="H44" s="1"/>
      <c r="I44" s="1"/>
      <c r="J44" s="1"/>
      <c r="K44" s="1"/>
    </row>
    <row r="45" spans="7:11">
      <c r="G45" s="1"/>
      <c r="H45" s="1"/>
      <c r="I45" s="1"/>
      <c r="J45" s="1"/>
      <c r="K45" s="1"/>
    </row>
    <row r="46" spans="7:11">
      <c r="G46" s="1"/>
      <c r="H46" s="1"/>
      <c r="I46" s="1"/>
      <c r="J46" s="1"/>
      <c r="K46" s="1"/>
    </row>
    <row r="47" spans="7:11">
      <c r="G47" s="1"/>
      <c r="H47" s="1"/>
      <c r="I47" s="1"/>
      <c r="J47" s="1"/>
      <c r="K47" s="1"/>
    </row>
    <row r="48" spans="7:11">
      <c r="G48" s="1"/>
      <c r="H48" s="1"/>
      <c r="I48" s="1"/>
      <c r="J48" s="1"/>
      <c r="K48" s="1"/>
    </row>
    <row r="49" spans="7:11">
      <c r="G49" s="1"/>
      <c r="H49" s="1"/>
      <c r="I49" s="1"/>
      <c r="J49" s="1"/>
      <c r="K49" s="1"/>
    </row>
    <row r="50" spans="7:11">
      <c r="G50" s="1"/>
      <c r="H50" s="1"/>
      <c r="I50" s="1"/>
      <c r="J50" s="1"/>
      <c r="K50" s="1"/>
    </row>
    <row r="51" spans="7:11">
      <c r="G51" s="1"/>
      <c r="H51" s="1"/>
      <c r="I51" s="1"/>
      <c r="J51" s="1"/>
      <c r="K51" s="1"/>
    </row>
    <row r="52" spans="7:11">
      <c r="G52" s="1"/>
      <c r="H52" s="1"/>
      <c r="I52" s="1"/>
      <c r="J52" s="1"/>
      <c r="K52" s="1"/>
    </row>
    <row r="53" spans="7:11">
      <c r="G53" s="1"/>
      <c r="H53" s="1"/>
      <c r="I53" s="1"/>
      <c r="J53" s="1"/>
      <c r="K53" s="1"/>
    </row>
    <row r="54" spans="7:11">
      <c r="G54" s="1"/>
      <c r="H54" s="1"/>
      <c r="I54" s="1"/>
      <c r="J54" s="1"/>
      <c r="K54" s="1"/>
    </row>
    <row r="55" spans="7:11">
      <c r="G55" s="1"/>
      <c r="H55" s="1"/>
      <c r="I55" s="1"/>
      <c r="J55" s="1"/>
      <c r="K55" s="1"/>
    </row>
    <row r="56" spans="7:11">
      <c r="G56" s="1"/>
      <c r="H56" s="1"/>
      <c r="I56" s="1"/>
      <c r="J56" s="1"/>
      <c r="K56" s="1"/>
    </row>
    <row r="57" spans="7:11">
      <c r="G57" s="1"/>
      <c r="H57" s="1"/>
      <c r="I57" s="1"/>
      <c r="J57" s="1"/>
      <c r="K57" s="1"/>
    </row>
    <row r="58" spans="7:11">
      <c r="G58" s="1"/>
      <c r="H58" s="1"/>
      <c r="I58" s="1"/>
      <c r="J58" s="1"/>
      <c r="K58" s="1"/>
    </row>
    <row r="59" spans="7:11">
      <c r="G59" s="1"/>
      <c r="H59" s="1"/>
      <c r="I59" s="1"/>
      <c r="J59" s="1"/>
      <c r="K59" s="1"/>
    </row>
    <row r="60" spans="7:11">
      <c r="G60" s="1"/>
      <c r="H60" s="1"/>
      <c r="I60" s="1"/>
      <c r="J60" s="1"/>
      <c r="K60" s="1"/>
    </row>
    <row r="61" spans="7:11">
      <c r="G61" s="1"/>
      <c r="H61" s="1"/>
      <c r="I61" s="1"/>
      <c r="J61" s="1"/>
      <c r="K61" s="1"/>
    </row>
    <row r="62" spans="7:11">
      <c r="G62" s="1"/>
      <c r="H62" s="1"/>
      <c r="I62" s="1"/>
      <c r="J62" s="1"/>
      <c r="K62" s="1"/>
    </row>
    <row r="63" spans="7:11">
      <c r="G63" s="1"/>
      <c r="H63" s="1"/>
      <c r="I63" s="1"/>
      <c r="J63" s="1"/>
      <c r="K63" s="1"/>
    </row>
    <row r="64" spans="7:11">
      <c r="G64" s="1"/>
      <c r="H64" s="1"/>
      <c r="I64" s="1"/>
      <c r="J64" s="1"/>
      <c r="K64" s="1"/>
    </row>
    <row r="65" spans="7:11">
      <c r="G65" s="1"/>
      <c r="H65" s="1"/>
      <c r="I65" s="1"/>
      <c r="J65" s="1"/>
      <c r="K65" s="1"/>
    </row>
    <row r="66" spans="7:11">
      <c r="G66" s="1"/>
      <c r="H66" s="1"/>
      <c r="I66" s="1"/>
      <c r="J66" s="1"/>
      <c r="K66" s="1"/>
    </row>
    <row r="67" spans="7:11">
      <c r="G67" s="1"/>
      <c r="H67" s="1"/>
      <c r="I67" s="1"/>
      <c r="J67" s="1"/>
      <c r="K67" s="1"/>
    </row>
    <row r="68" spans="7:11">
      <c r="G68" s="1"/>
      <c r="H68" s="1"/>
      <c r="I68" s="1"/>
      <c r="J68" s="1"/>
      <c r="K68" s="1"/>
    </row>
    <row r="69" spans="7:11">
      <c r="G69" s="1"/>
      <c r="H69" s="1"/>
      <c r="I69" s="1"/>
      <c r="J69" s="1"/>
      <c r="K69" s="1"/>
    </row>
    <row r="70" spans="7:11">
      <c r="G70" s="1"/>
      <c r="H70" s="1"/>
      <c r="I70" s="1"/>
      <c r="J70" s="1"/>
      <c r="K70" s="1"/>
    </row>
    <row r="71" spans="7:11">
      <c r="G71" s="1"/>
      <c r="H71" s="1"/>
      <c r="I71" s="1"/>
      <c r="J71" s="1"/>
      <c r="K71" s="1"/>
    </row>
    <row r="72" spans="7:11">
      <c r="G72" s="1"/>
      <c r="H72" s="1"/>
      <c r="I72" s="1"/>
      <c r="J72" s="1"/>
      <c r="K72" s="1"/>
    </row>
    <row r="73" spans="7:11">
      <c r="G73" s="1"/>
      <c r="H73" s="1"/>
      <c r="I73" s="1"/>
      <c r="J73" s="1"/>
      <c r="K73" s="1"/>
    </row>
    <row r="74" spans="7:11">
      <c r="G74" s="1"/>
      <c r="H74" s="1"/>
      <c r="I74" s="1"/>
      <c r="J74" s="1"/>
      <c r="K74" s="1"/>
    </row>
    <row r="75" spans="7:11">
      <c r="G75" s="1"/>
      <c r="H75" s="1"/>
      <c r="I75" s="1"/>
      <c r="J75" s="1"/>
      <c r="K75" s="1"/>
    </row>
    <row r="76" spans="7:11">
      <c r="G76" s="1"/>
      <c r="H76" s="1"/>
      <c r="I76" s="1"/>
      <c r="J76" s="1"/>
      <c r="K76" s="1"/>
    </row>
    <row r="77" spans="7:11">
      <c r="G77" s="1"/>
      <c r="H77" s="1"/>
      <c r="I77" s="1"/>
      <c r="J77" s="1"/>
      <c r="K77" s="1"/>
    </row>
    <row r="78" spans="7:11">
      <c r="G78" s="1"/>
      <c r="H78" s="1"/>
      <c r="I78" s="1"/>
      <c r="J78" s="1"/>
      <c r="K78" s="1"/>
    </row>
    <row r="79" spans="7:11">
      <c r="G79" s="1"/>
      <c r="H79" s="1"/>
      <c r="I79" s="1"/>
      <c r="J79" s="1"/>
      <c r="K79" s="1"/>
    </row>
    <row r="80" spans="7:11">
      <c r="G80" s="1"/>
      <c r="H80" s="1"/>
      <c r="I80" s="1"/>
      <c r="J80" s="1"/>
      <c r="K80" s="1"/>
    </row>
    <row r="81" spans="7:11">
      <c r="G81" s="1"/>
      <c r="H81" s="1"/>
      <c r="I81" s="1"/>
      <c r="J81" s="1"/>
      <c r="K81" s="1"/>
    </row>
    <row r="82" spans="7:11">
      <c r="G82" s="1"/>
      <c r="H82" s="1"/>
      <c r="I82" s="1"/>
      <c r="J82" s="1"/>
      <c r="K82" s="1"/>
    </row>
    <row r="83" spans="7:11">
      <c r="G83" s="1"/>
      <c r="H83" s="1"/>
      <c r="I83" s="1"/>
      <c r="J83" s="1"/>
      <c r="K83" s="1"/>
    </row>
    <row r="84" spans="7:11">
      <c r="G84" s="1"/>
      <c r="H84" s="1"/>
      <c r="I84" s="1"/>
      <c r="J84" s="1"/>
      <c r="K84" s="1"/>
    </row>
    <row r="85" spans="7:11">
      <c r="G85" s="1"/>
      <c r="H85" s="1"/>
      <c r="I85" s="1"/>
      <c r="J85" s="1"/>
      <c r="K85" s="1"/>
    </row>
    <row r="86" spans="7:11">
      <c r="G86" s="1"/>
      <c r="H86" s="1"/>
      <c r="I86" s="1"/>
      <c r="J86" s="1"/>
      <c r="K86" s="1"/>
    </row>
    <row r="87" spans="7:11">
      <c r="G87" s="1"/>
      <c r="H87" s="1"/>
      <c r="I87" s="1"/>
      <c r="J87" s="1"/>
      <c r="K87" s="1"/>
    </row>
    <row r="88" spans="7:11">
      <c r="G88" s="1"/>
      <c r="H88" s="1"/>
      <c r="I88" s="1"/>
      <c r="J88" s="1"/>
      <c r="K88" s="1"/>
    </row>
    <row r="89" spans="7:11">
      <c r="G89" s="1"/>
      <c r="H89" s="1"/>
      <c r="I89" s="1"/>
      <c r="J89" s="1"/>
      <c r="K89" s="1"/>
    </row>
    <row r="90" spans="7:11">
      <c r="G90" s="1"/>
      <c r="H90" s="1"/>
      <c r="I90" s="1"/>
      <c r="J90" s="1"/>
      <c r="K90" s="1"/>
    </row>
    <row r="91" spans="7:11">
      <c r="G91" s="1"/>
      <c r="H91" s="1"/>
      <c r="I91" s="1"/>
      <c r="J91" s="1"/>
      <c r="K91" s="1"/>
    </row>
    <row r="92" spans="7:11">
      <c r="G92" s="1"/>
      <c r="H92" s="1"/>
      <c r="I92" s="1"/>
      <c r="J92" s="1"/>
      <c r="K92" s="1"/>
    </row>
    <row r="93" spans="7:11">
      <c r="G93" s="1"/>
      <c r="H93" s="1"/>
      <c r="I93" s="1"/>
      <c r="J93" s="1"/>
      <c r="K93" s="1"/>
    </row>
    <row r="94" spans="7:11">
      <c r="G94" s="1"/>
      <c r="H94" s="1"/>
      <c r="I94" s="1"/>
      <c r="J94" s="1"/>
      <c r="K94" s="1"/>
    </row>
    <row r="95" spans="7:11">
      <c r="G95" s="1"/>
      <c r="H95" s="1"/>
      <c r="I95" s="1"/>
      <c r="J95" s="1"/>
      <c r="K95" s="1"/>
    </row>
    <row r="96" spans="7:11">
      <c r="G96" s="1"/>
      <c r="H96" s="1"/>
      <c r="I96" s="1"/>
      <c r="J96" s="1"/>
      <c r="K96" s="1"/>
    </row>
    <row r="97" spans="7:11">
      <c r="G97" s="1"/>
      <c r="H97" s="1"/>
      <c r="I97" s="1"/>
      <c r="J97" s="1"/>
      <c r="K97" s="1"/>
    </row>
    <row r="98" spans="7:11">
      <c r="G98" s="1"/>
      <c r="H98" s="1"/>
      <c r="I98" s="1"/>
      <c r="J98" s="1"/>
      <c r="K98" s="1"/>
    </row>
    <row r="99" spans="7:11">
      <c r="G99" s="1"/>
      <c r="H99" s="1"/>
      <c r="I99" s="1"/>
      <c r="J99" s="1"/>
      <c r="K99" s="1"/>
    </row>
    <row r="100" spans="7:11">
      <c r="G100" s="1"/>
      <c r="H100" s="1"/>
      <c r="I100" s="1"/>
      <c r="J100" s="1"/>
      <c r="K100" s="1"/>
    </row>
    <row r="101" spans="7:11">
      <c r="G101" s="1"/>
      <c r="H101" s="1"/>
      <c r="I101" s="1"/>
      <c r="J101" s="1"/>
      <c r="K101" s="1"/>
    </row>
    <row r="102" spans="7:11">
      <c r="G102" s="1"/>
      <c r="H102" s="1"/>
      <c r="I102" s="1"/>
      <c r="J102" s="1"/>
      <c r="K102" s="1"/>
    </row>
    <row r="103" spans="7:11">
      <c r="G103" s="1"/>
      <c r="H103" s="1"/>
      <c r="I103" s="1"/>
      <c r="J103" s="1"/>
      <c r="K103" s="1"/>
    </row>
    <row r="104" spans="7:11">
      <c r="G104" s="1"/>
      <c r="H104" s="1"/>
      <c r="I104" s="1"/>
      <c r="J104" s="1"/>
      <c r="K104" s="1"/>
    </row>
    <row r="105" spans="7:11">
      <c r="G105" s="1"/>
      <c r="H105" s="1"/>
      <c r="I105" s="1"/>
      <c r="J105" s="1"/>
      <c r="K105" s="1"/>
    </row>
    <row r="106" spans="7:11">
      <c r="G106" s="1"/>
      <c r="H106" s="1"/>
      <c r="I106" s="1"/>
      <c r="J106" s="1"/>
      <c r="K106" s="1"/>
    </row>
    <row r="107" spans="7:11">
      <c r="G107" s="1"/>
      <c r="H107" s="1"/>
      <c r="I107" s="1"/>
      <c r="J107" s="1"/>
      <c r="K107" s="1"/>
    </row>
    <row r="108" spans="7:11">
      <c r="G108" s="1"/>
      <c r="H108" s="1"/>
      <c r="I108" s="1"/>
      <c r="J108" s="1"/>
      <c r="K108" s="1"/>
    </row>
    <row r="109" spans="7:11">
      <c r="G109" s="1"/>
      <c r="H109" s="1"/>
      <c r="I109" s="1"/>
      <c r="J109" s="1"/>
      <c r="K109" s="1"/>
    </row>
    <row r="110" spans="7:11">
      <c r="G110" s="1"/>
      <c r="H110" s="1"/>
      <c r="I110" s="1"/>
      <c r="J110" s="1"/>
      <c r="K110" s="1"/>
    </row>
    <row r="111" spans="7:11">
      <c r="G111" s="1"/>
      <c r="H111" s="1"/>
      <c r="I111" s="1"/>
      <c r="J111" s="1"/>
      <c r="K111" s="1"/>
    </row>
    <row r="112" spans="7:11">
      <c r="G112" s="1"/>
      <c r="H112" s="1"/>
      <c r="I112" s="1"/>
      <c r="J112" s="1"/>
      <c r="K112" s="1"/>
    </row>
    <row r="113" spans="7:11">
      <c r="G113" s="1"/>
      <c r="H113" s="1"/>
      <c r="I113" s="1"/>
      <c r="J113" s="1"/>
      <c r="K113" s="1"/>
    </row>
    <row r="114" spans="7:11">
      <c r="G114" s="1"/>
      <c r="H114" s="1"/>
      <c r="I114" s="1"/>
      <c r="J114" s="1"/>
      <c r="K114" s="1"/>
    </row>
    <row r="115" spans="7:11">
      <c r="G115" s="1"/>
      <c r="H115" s="1"/>
      <c r="I115" s="1"/>
      <c r="J115" s="1"/>
      <c r="K115" s="1"/>
    </row>
    <row r="116" spans="7:11">
      <c r="G116" s="1"/>
      <c r="H116" s="1"/>
      <c r="I116" s="1"/>
      <c r="J116" s="1"/>
      <c r="K116" s="1"/>
    </row>
    <row r="117" spans="7:11">
      <c r="G117" s="1"/>
      <c r="H117" s="1"/>
      <c r="I117" s="1"/>
      <c r="J117" s="1"/>
      <c r="K117" s="1"/>
    </row>
    <row r="118" spans="7:11">
      <c r="G118" s="1"/>
      <c r="H118" s="1"/>
      <c r="I118" s="1"/>
      <c r="J118" s="1"/>
      <c r="K118" s="1"/>
    </row>
    <row r="119" spans="7:11">
      <c r="G119" s="1"/>
      <c r="H119" s="1"/>
      <c r="I119" s="1"/>
      <c r="J119" s="1"/>
      <c r="K119" s="1"/>
    </row>
    <row r="120" spans="7:11">
      <c r="G120" s="1"/>
      <c r="H120" s="1"/>
      <c r="I120" s="1"/>
      <c r="J120" s="1"/>
      <c r="K120" s="1"/>
    </row>
    <row r="121" spans="7:11">
      <c r="G121" s="1"/>
      <c r="H121" s="1"/>
      <c r="I121" s="1"/>
      <c r="J121" s="1"/>
      <c r="K121" s="1"/>
    </row>
    <row r="122" spans="7:11">
      <c r="G122" s="1"/>
      <c r="H122" s="1"/>
      <c r="I122" s="1"/>
      <c r="J122" s="1"/>
      <c r="K122" s="1"/>
    </row>
    <row r="123" spans="7:11">
      <c r="G123" s="1"/>
      <c r="H123" s="1"/>
      <c r="I123" s="1"/>
      <c r="J123" s="1"/>
      <c r="K123" s="1"/>
    </row>
    <row r="124" spans="7:11">
      <c r="G124" s="1"/>
      <c r="H124" s="1"/>
      <c r="I124" s="1"/>
      <c r="J124" s="1"/>
      <c r="K124" s="1"/>
    </row>
    <row r="125" spans="7:11">
      <c r="G125" s="1"/>
      <c r="H125" s="1"/>
      <c r="I125" s="1"/>
      <c r="J125" s="1"/>
      <c r="K125" s="1"/>
    </row>
    <row r="126" spans="7:11">
      <c r="G126" s="1"/>
      <c r="H126" s="1"/>
      <c r="I126" s="1"/>
      <c r="J126" s="1"/>
      <c r="K126" s="1"/>
    </row>
    <row r="127" spans="7:11">
      <c r="G127" s="1"/>
      <c r="H127" s="1"/>
      <c r="I127" s="1"/>
      <c r="J127" s="1"/>
      <c r="K127" s="1"/>
    </row>
    <row r="128" spans="7:11">
      <c r="G128" s="1"/>
      <c r="H128" s="1"/>
      <c r="I128" s="1"/>
      <c r="J128" s="1"/>
      <c r="K128" s="1"/>
    </row>
    <row r="129" spans="7:11">
      <c r="G129" s="1"/>
      <c r="H129" s="1"/>
      <c r="I129" s="1"/>
      <c r="J129" s="1"/>
      <c r="K129" s="1"/>
    </row>
    <row r="130" spans="7:11">
      <c r="G130" s="1"/>
      <c r="H130" s="1"/>
      <c r="I130" s="1"/>
      <c r="J130" s="1"/>
      <c r="K130" s="1"/>
    </row>
    <row r="131" spans="7:11">
      <c r="G131" s="1"/>
      <c r="H131" s="1"/>
      <c r="I131" s="1"/>
      <c r="J131" s="1"/>
      <c r="K131" s="1"/>
    </row>
    <row r="132" spans="7:11">
      <c r="G132" s="1"/>
      <c r="H132" s="1"/>
      <c r="I132" s="1"/>
      <c r="J132" s="1"/>
      <c r="K132" s="1"/>
    </row>
    <row r="133" spans="7:11">
      <c r="G133" s="1"/>
      <c r="H133" s="1"/>
      <c r="I133" s="1"/>
      <c r="J133" s="1"/>
      <c r="K133" s="1"/>
    </row>
    <row r="134" spans="7:11">
      <c r="G134" s="1"/>
      <c r="H134" s="1"/>
      <c r="I134" s="1"/>
      <c r="J134" s="1"/>
      <c r="K134" s="1"/>
    </row>
    <row r="135" spans="7:11">
      <c r="G135" s="1"/>
      <c r="H135" s="1"/>
      <c r="I135" s="1"/>
      <c r="J135" s="1"/>
      <c r="K135" s="1"/>
    </row>
    <row r="136" spans="7:11">
      <c r="G136" s="1"/>
      <c r="H136" s="1"/>
      <c r="I136" s="1"/>
      <c r="J136" s="1"/>
      <c r="K136" s="1"/>
    </row>
    <row r="137" spans="7:11">
      <c r="G137" s="1"/>
      <c r="H137" s="1"/>
      <c r="I137" s="1"/>
      <c r="J137" s="1"/>
      <c r="K137" s="1"/>
    </row>
    <row r="138" spans="7:11">
      <c r="G138" s="1"/>
      <c r="H138" s="1"/>
      <c r="I138" s="1"/>
      <c r="J138" s="1"/>
      <c r="K138" s="1"/>
    </row>
    <row r="139" spans="7:11">
      <c r="G139" s="1"/>
      <c r="H139" s="1"/>
      <c r="I139" s="1"/>
      <c r="J139" s="1"/>
      <c r="K139" s="1"/>
    </row>
    <row r="140" spans="7:11">
      <c r="G140" s="1"/>
      <c r="H140" s="1"/>
      <c r="I140" s="1"/>
      <c r="J140" s="1"/>
      <c r="K140" s="1"/>
    </row>
    <row r="141" spans="7:11">
      <c r="G141" s="1"/>
      <c r="H141" s="1"/>
      <c r="I141" s="1"/>
      <c r="J141" s="1"/>
      <c r="K141" s="1"/>
    </row>
    <row r="142" spans="7:11">
      <c r="G142" s="1"/>
      <c r="H142" s="1"/>
      <c r="I142" s="1"/>
      <c r="J142" s="1"/>
      <c r="K142" s="1"/>
    </row>
    <row r="143" spans="7:11">
      <c r="G143" s="1"/>
      <c r="H143" s="1"/>
      <c r="I143" s="1"/>
      <c r="J143" s="1"/>
      <c r="K143" s="1"/>
    </row>
    <row r="144" spans="7:11">
      <c r="G144" s="1"/>
      <c r="H144" s="1"/>
      <c r="I144" s="1"/>
      <c r="J144" s="1"/>
      <c r="K144" s="1"/>
    </row>
    <row r="145" spans="7:11">
      <c r="G145" s="1"/>
      <c r="H145" s="1"/>
      <c r="I145" s="1"/>
      <c r="J145" s="1"/>
      <c r="K145" s="1"/>
    </row>
    <row r="146" spans="7:11">
      <c r="G146" s="1"/>
      <c r="H146" s="1"/>
      <c r="I146" s="1"/>
      <c r="J146" s="1"/>
      <c r="K146" s="1"/>
    </row>
    <row r="147" spans="7:11">
      <c r="G147" s="1"/>
      <c r="H147" s="1"/>
      <c r="I147" s="1"/>
      <c r="J147" s="1"/>
      <c r="K147" s="1"/>
    </row>
    <row r="148" spans="7:11">
      <c r="G148" s="1"/>
      <c r="H148" s="1"/>
      <c r="I148" s="1"/>
      <c r="J148" s="1"/>
      <c r="K148" s="1"/>
    </row>
    <row r="149" spans="7:11">
      <c r="G149" s="1"/>
      <c r="H149" s="1"/>
      <c r="I149" s="1"/>
      <c r="J149" s="1"/>
      <c r="K149" s="1"/>
    </row>
    <row r="150" spans="7:11">
      <c r="G150" s="1"/>
      <c r="H150" s="1"/>
      <c r="I150" s="1"/>
      <c r="J150" s="1"/>
      <c r="K150" s="1"/>
    </row>
    <row r="151" spans="7:11">
      <c r="G151" s="1"/>
      <c r="H151" s="1"/>
      <c r="I151" s="1"/>
      <c r="J151" s="1"/>
      <c r="K151" s="1"/>
    </row>
    <row r="152" spans="7:11">
      <c r="G152" s="1"/>
      <c r="H152" s="1"/>
      <c r="I152" s="1"/>
      <c r="J152" s="1"/>
      <c r="K152" s="1"/>
    </row>
    <row r="153" spans="7:11">
      <c r="G153" s="1"/>
      <c r="H153" s="1"/>
      <c r="I153" s="1"/>
      <c r="J153" s="1"/>
      <c r="K153" s="1"/>
    </row>
    <row r="154" spans="7:11">
      <c r="G154" s="1"/>
      <c r="H154" s="1"/>
      <c r="I154" s="1"/>
      <c r="J154" s="1"/>
      <c r="K154" s="1"/>
    </row>
    <row r="155" spans="7:11">
      <c r="G155" s="1"/>
      <c r="H155" s="1"/>
      <c r="I155" s="1"/>
      <c r="J155" s="1"/>
      <c r="K155" s="1"/>
    </row>
    <row r="156" spans="7:11">
      <c r="G156" s="1"/>
      <c r="H156" s="1"/>
      <c r="I156" s="1"/>
      <c r="J156" s="1"/>
      <c r="K156" s="1"/>
    </row>
    <row r="157" spans="7:11">
      <c r="G157" s="1"/>
      <c r="H157" s="1"/>
      <c r="I157" s="1"/>
      <c r="J157" s="1"/>
      <c r="K157" s="1"/>
    </row>
    <row r="158" spans="7:11">
      <c r="G158" s="1"/>
      <c r="H158" s="1"/>
      <c r="I158" s="1"/>
      <c r="J158" s="1"/>
      <c r="K158" s="1"/>
    </row>
    <row r="159" spans="7:11">
      <c r="G159" s="1"/>
      <c r="H159" s="1"/>
      <c r="I159" s="1"/>
      <c r="J159" s="1"/>
      <c r="K159" s="1"/>
    </row>
    <row r="160" spans="7:11">
      <c r="G160" s="1"/>
      <c r="H160" s="1"/>
      <c r="I160" s="1"/>
      <c r="J160" s="1"/>
      <c r="K160" s="1"/>
    </row>
    <row r="161" spans="7:11">
      <c r="G161" s="1"/>
      <c r="H161" s="1"/>
      <c r="I161" s="1"/>
      <c r="J161" s="1"/>
      <c r="K161" s="1"/>
    </row>
    <row r="162" spans="7:11">
      <c r="G162" s="1"/>
      <c r="H162" s="1"/>
      <c r="I162" s="1"/>
      <c r="J162" s="1"/>
      <c r="K162" s="1"/>
    </row>
    <row r="163" spans="7:11">
      <c r="G163" s="1"/>
      <c r="H163" s="1"/>
      <c r="I163" s="1"/>
      <c r="J163" s="1"/>
      <c r="K163" s="1"/>
    </row>
    <row r="164" spans="7:11">
      <c r="G164" s="1"/>
      <c r="H164" s="1"/>
      <c r="I164" s="1"/>
      <c r="J164" s="1"/>
      <c r="K164" s="1"/>
    </row>
    <row r="165" spans="7:11">
      <c r="G165" s="1"/>
      <c r="H165" s="1"/>
      <c r="I165" s="1"/>
      <c r="J165" s="1"/>
      <c r="K165" s="1"/>
    </row>
    <row r="166" spans="7:11">
      <c r="G166" s="1"/>
      <c r="H166" s="1"/>
      <c r="I166" s="1"/>
      <c r="J166" s="1"/>
      <c r="K166" s="1"/>
    </row>
    <row r="167" spans="7:11">
      <c r="G167" s="1"/>
      <c r="H167" s="1"/>
      <c r="I167" s="1"/>
      <c r="J167" s="1"/>
      <c r="K167" s="1"/>
    </row>
    <row r="168" spans="7:11">
      <c r="G168" s="1"/>
      <c r="H168" s="1"/>
      <c r="I168" s="1"/>
      <c r="J168" s="1"/>
      <c r="K168" s="1"/>
    </row>
    <row r="169" spans="7:11">
      <c r="G169" s="1"/>
      <c r="H169" s="1"/>
      <c r="I169" s="1"/>
      <c r="J169" s="1"/>
      <c r="K169" s="1"/>
    </row>
    <row r="170" spans="7:11">
      <c r="G170" s="1"/>
      <c r="H170" s="1"/>
      <c r="I170" s="1"/>
      <c r="J170" s="1"/>
      <c r="K170" s="1"/>
    </row>
    <row r="171" spans="7:11">
      <c r="G171" s="1"/>
      <c r="H171" s="1"/>
      <c r="I171" s="1"/>
      <c r="J171" s="1"/>
      <c r="K171" s="1"/>
    </row>
    <row r="172" spans="7:11">
      <c r="G172" s="1"/>
      <c r="H172" s="1"/>
      <c r="I172" s="1"/>
      <c r="J172" s="1"/>
      <c r="K172" s="1"/>
    </row>
    <row r="173" spans="7:11">
      <c r="G173" s="1"/>
      <c r="H173" s="1"/>
      <c r="I173" s="1"/>
      <c r="J173" s="1"/>
      <c r="K173" s="1"/>
    </row>
    <row r="174" spans="7:11">
      <c r="G174" s="1"/>
      <c r="H174" s="1"/>
      <c r="I174" s="1"/>
      <c r="J174" s="1"/>
      <c r="K174" s="1"/>
    </row>
    <row r="175" spans="7:11">
      <c r="G175" s="1"/>
      <c r="H175" s="1"/>
      <c r="I175" s="1"/>
      <c r="J175" s="1"/>
      <c r="K175" s="1"/>
    </row>
    <row r="176" spans="7:11">
      <c r="G176" s="1"/>
      <c r="H176" s="1"/>
      <c r="I176" s="1"/>
      <c r="J176" s="1"/>
      <c r="K176" s="1"/>
    </row>
    <row r="177" spans="7:11">
      <c r="G177" s="1"/>
      <c r="H177" s="1"/>
      <c r="I177" s="1"/>
      <c r="J177" s="1"/>
      <c r="K177" s="1"/>
    </row>
    <row r="178" spans="7:11">
      <c r="G178" s="1"/>
      <c r="H178" s="1"/>
      <c r="I178" s="1"/>
      <c r="J178" s="1"/>
      <c r="K178" s="1"/>
    </row>
    <row r="179" spans="7:11">
      <c r="G179" s="1"/>
      <c r="H179" s="1"/>
      <c r="I179" s="1"/>
      <c r="J179" s="1"/>
      <c r="K179" s="1"/>
    </row>
    <row r="180" spans="7:11">
      <c r="G180" s="1"/>
      <c r="H180" s="1"/>
      <c r="I180" s="1"/>
      <c r="J180" s="1"/>
      <c r="K180" s="1"/>
    </row>
    <row r="181" spans="7:11">
      <c r="G181" s="1"/>
      <c r="H181" s="1"/>
      <c r="I181" s="1"/>
      <c r="J181" s="1"/>
      <c r="K181" s="1"/>
    </row>
    <row r="182" spans="7:11">
      <c r="G182" s="1"/>
      <c r="H182" s="1"/>
      <c r="I182" s="1"/>
      <c r="J182" s="1"/>
      <c r="K182" s="1"/>
    </row>
    <row r="183" spans="7:11">
      <c r="G183" s="1"/>
      <c r="H183" s="1"/>
      <c r="I183" s="1"/>
      <c r="J183" s="1"/>
      <c r="K183" s="1"/>
    </row>
    <row r="184" spans="7:11">
      <c r="G184" s="1"/>
      <c r="H184" s="1"/>
      <c r="I184" s="1"/>
      <c r="J184" s="1"/>
      <c r="K184" s="1"/>
    </row>
    <row r="185" spans="7:11">
      <c r="G185" s="1"/>
      <c r="H185" s="1"/>
      <c r="I185" s="1"/>
      <c r="J185" s="1"/>
      <c r="K185" s="1"/>
    </row>
    <row r="186" spans="7:11">
      <c r="G186" s="1"/>
      <c r="H186" s="1"/>
      <c r="I186" s="1"/>
      <c r="J186" s="1"/>
      <c r="K186" s="1"/>
    </row>
    <row r="187" spans="7:11">
      <c r="G187" s="1"/>
      <c r="H187" s="1"/>
      <c r="I187" s="1"/>
      <c r="J187" s="1"/>
      <c r="K187" s="1"/>
    </row>
    <row r="188" spans="7:11">
      <c r="G188" s="1"/>
      <c r="H188" s="1"/>
      <c r="I188" s="1"/>
      <c r="J188" s="1"/>
      <c r="K188" s="1"/>
    </row>
    <row r="189" spans="7:11">
      <c r="G189" s="1"/>
      <c r="H189" s="1"/>
      <c r="I189" s="1"/>
      <c r="J189" s="1"/>
      <c r="K189" s="1"/>
    </row>
    <row r="190" spans="7:11">
      <c r="G190" s="1"/>
      <c r="H190" s="1"/>
      <c r="I190" s="1"/>
      <c r="J190" s="1"/>
      <c r="K190" s="1"/>
    </row>
    <row r="191" spans="7:11">
      <c r="G191" s="1"/>
      <c r="H191" s="1"/>
      <c r="I191" s="1"/>
      <c r="J191" s="1"/>
      <c r="K191" s="1"/>
    </row>
    <row r="192" spans="7:11">
      <c r="G192" s="1"/>
      <c r="H192" s="1"/>
      <c r="I192" s="1"/>
      <c r="J192" s="1"/>
      <c r="K192" s="1"/>
    </row>
    <row r="193" spans="7:11">
      <c r="G193" s="1"/>
      <c r="H193" s="1"/>
      <c r="I193" s="1"/>
      <c r="J193" s="1"/>
      <c r="K193" s="1"/>
    </row>
    <row r="194" spans="7:11">
      <c r="G194" s="1"/>
      <c r="H194" s="1"/>
      <c r="I194" s="1"/>
      <c r="J194" s="1"/>
      <c r="K194" s="1"/>
    </row>
    <row r="195" spans="7:11">
      <c r="G195" s="1"/>
      <c r="H195" s="1"/>
      <c r="I195" s="1"/>
      <c r="J195" s="1"/>
      <c r="K195" s="1"/>
    </row>
    <row r="196" spans="7:11">
      <c r="G196" s="1"/>
      <c r="H196" s="1"/>
      <c r="I196" s="1"/>
      <c r="J196" s="1"/>
      <c r="K196" s="1"/>
    </row>
    <row r="197" spans="7:11">
      <c r="G197" s="1"/>
      <c r="H197" s="1"/>
      <c r="I197" s="1"/>
      <c r="J197" s="1"/>
      <c r="K197" s="1"/>
    </row>
    <row r="198" spans="7:11">
      <c r="G198" s="1"/>
      <c r="H198" s="1"/>
      <c r="I198" s="1"/>
      <c r="J198" s="1"/>
      <c r="K198" s="1"/>
    </row>
    <row r="199" spans="7:11">
      <c r="G199" s="1"/>
      <c r="H199" s="1"/>
      <c r="I199" s="1"/>
      <c r="J199" s="1"/>
      <c r="K199" s="1"/>
    </row>
    <row r="200" spans="7:11">
      <c r="G200" s="1"/>
      <c r="H200" s="1"/>
      <c r="I200" s="1"/>
      <c r="J200" s="1"/>
      <c r="K200" s="1"/>
    </row>
    <row r="201" spans="7:11">
      <c r="G201" s="1"/>
      <c r="H201" s="1"/>
      <c r="I201" s="1"/>
      <c r="J201" s="1"/>
      <c r="K201" s="1"/>
    </row>
    <row r="202" spans="7:11">
      <c r="G202" s="1"/>
      <c r="H202" s="1"/>
      <c r="I202" s="1"/>
      <c r="J202" s="1"/>
      <c r="K202" s="1"/>
    </row>
    <row r="203" spans="7:11">
      <c r="G203" s="1"/>
      <c r="H203" s="1"/>
      <c r="I203" s="1"/>
      <c r="J203" s="1"/>
      <c r="K203" s="1"/>
    </row>
    <row r="204" spans="7:11">
      <c r="G204" s="1"/>
      <c r="H204" s="1"/>
      <c r="I204" s="1"/>
      <c r="J204" s="1"/>
      <c r="K204" s="1"/>
    </row>
    <row r="205" spans="7:11">
      <c r="G205" s="1"/>
      <c r="H205" s="1"/>
      <c r="I205" s="1"/>
      <c r="J205" s="1"/>
      <c r="K205" s="1"/>
    </row>
    <row r="206" spans="7:11">
      <c r="G206" s="1"/>
      <c r="H206" s="1"/>
      <c r="I206" s="1"/>
      <c r="J206" s="1"/>
      <c r="K206" s="1"/>
    </row>
    <row r="207" spans="7:11">
      <c r="G207" s="1"/>
      <c r="H207" s="1"/>
      <c r="I207" s="1"/>
      <c r="J207" s="1"/>
      <c r="K207" s="1"/>
    </row>
    <row r="208" spans="7:11">
      <c r="G208" s="1"/>
      <c r="H208" s="1"/>
      <c r="I208" s="1"/>
      <c r="J208" s="1"/>
      <c r="K208" s="1"/>
    </row>
    <row r="209" spans="7:11">
      <c r="G209" s="1"/>
      <c r="H209" s="1"/>
      <c r="I209" s="1"/>
      <c r="J209" s="1"/>
      <c r="K209" s="1"/>
    </row>
    <row r="210" spans="7:11">
      <c r="G210" s="1"/>
      <c r="H210" s="1"/>
      <c r="I210" s="1"/>
      <c r="J210" s="1"/>
      <c r="K210" s="1"/>
    </row>
    <row r="211" spans="7:11">
      <c r="G211" s="1"/>
      <c r="H211" s="1"/>
      <c r="I211" s="1"/>
      <c r="J211" s="1"/>
      <c r="K211" s="1"/>
    </row>
    <row r="212" spans="7:11">
      <c r="G212" s="1"/>
      <c r="H212" s="1"/>
      <c r="I212" s="1"/>
      <c r="J212" s="1"/>
      <c r="K212" s="1"/>
    </row>
    <row r="213" spans="7:11">
      <c r="G213" s="1"/>
      <c r="H213" s="1"/>
      <c r="I213" s="1"/>
      <c r="J213" s="1"/>
      <c r="K213" s="1"/>
    </row>
    <row r="214" spans="7:11">
      <c r="G214" s="1"/>
      <c r="H214" s="1"/>
      <c r="I214" s="1"/>
      <c r="J214" s="1"/>
      <c r="K214" s="1"/>
    </row>
    <row r="215" spans="7:11">
      <c r="G215" s="1"/>
      <c r="H215" s="1"/>
      <c r="I215" s="1"/>
      <c r="J215" s="1"/>
      <c r="K215" s="1"/>
    </row>
    <row r="216" spans="7:11">
      <c r="G216" s="1"/>
      <c r="H216" s="1"/>
      <c r="I216" s="1"/>
      <c r="J216" s="1"/>
      <c r="K216" s="1"/>
    </row>
    <row r="217" spans="7:11">
      <c r="G217" s="1"/>
      <c r="H217" s="1"/>
      <c r="I217" s="1"/>
      <c r="J217" s="1"/>
      <c r="K217" s="1"/>
    </row>
    <row r="218" spans="7:11">
      <c r="G218" s="1"/>
      <c r="H218" s="1"/>
      <c r="I218" s="1"/>
      <c r="J218" s="1"/>
      <c r="K218" s="1"/>
    </row>
    <row r="219" spans="7:11">
      <c r="G219" s="1"/>
      <c r="H219" s="1"/>
      <c r="I219" s="1"/>
      <c r="J219" s="1"/>
      <c r="K219" s="1"/>
    </row>
    <row r="220" spans="7:11">
      <c r="G220" s="1"/>
      <c r="H220" s="1"/>
      <c r="I220" s="1"/>
      <c r="J220" s="1"/>
      <c r="K220" s="1"/>
    </row>
    <row r="221" spans="7:11">
      <c r="G221" s="1"/>
      <c r="H221" s="1"/>
      <c r="I221" s="1"/>
      <c r="J221" s="1"/>
      <c r="K221" s="1"/>
    </row>
    <row r="222" spans="7:11">
      <c r="G222" s="1"/>
      <c r="H222" s="1"/>
      <c r="I222" s="1"/>
      <c r="J222" s="1"/>
      <c r="K222" s="1"/>
    </row>
    <row r="223" spans="7:11">
      <c r="G223" s="1"/>
      <c r="H223" s="1"/>
      <c r="I223" s="1"/>
      <c r="J223" s="1"/>
      <c r="K223" s="1"/>
    </row>
    <row r="224" spans="7:11">
      <c r="G224" s="1"/>
      <c r="H224" s="1"/>
      <c r="I224" s="1"/>
      <c r="J224" s="1"/>
      <c r="K224" s="1"/>
    </row>
    <row r="225" spans="7:11">
      <c r="G225" s="1"/>
      <c r="H225" s="1"/>
      <c r="I225" s="1"/>
      <c r="J225" s="1"/>
      <c r="K225" s="1"/>
    </row>
    <row r="226" spans="7:11">
      <c r="G226" s="1"/>
      <c r="H226" s="1"/>
      <c r="I226" s="1"/>
      <c r="J226" s="1"/>
      <c r="K226" s="1"/>
    </row>
    <row r="227" spans="7:11">
      <c r="G227" s="1"/>
      <c r="H227" s="1"/>
      <c r="I227" s="1"/>
      <c r="J227" s="1"/>
      <c r="K227" s="1"/>
    </row>
    <row r="228" spans="7:11">
      <c r="G228" s="1"/>
      <c r="H228" s="1"/>
      <c r="I228" s="1"/>
      <c r="J228" s="1"/>
      <c r="K228" s="1"/>
    </row>
    <row r="229" spans="7:11">
      <c r="G229" s="1"/>
      <c r="H229" s="1"/>
      <c r="I229" s="1"/>
      <c r="J229" s="1"/>
      <c r="K229" s="1"/>
    </row>
    <row r="230" spans="7:11">
      <c r="G230" s="1"/>
      <c r="H230" s="1"/>
      <c r="I230" s="1"/>
      <c r="J230" s="1"/>
      <c r="K230" s="1"/>
    </row>
    <row r="231" spans="7:11">
      <c r="G231" s="1"/>
      <c r="H231" s="1"/>
      <c r="I231" s="1"/>
      <c r="J231" s="1"/>
      <c r="K231" s="1"/>
    </row>
    <row r="232" spans="7:11">
      <c r="G232" s="1"/>
      <c r="H232" s="1"/>
      <c r="I232" s="1"/>
      <c r="J232" s="1"/>
      <c r="K232" s="1"/>
    </row>
    <row r="233" spans="7:11">
      <c r="G233" s="1"/>
      <c r="H233" s="1"/>
      <c r="I233" s="1"/>
      <c r="J233" s="1"/>
      <c r="K233" s="1"/>
    </row>
    <row r="234" spans="7:11">
      <c r="G234" s="1"/>
      <c r="H234" s="1"/>
      <c r="I234" s="1"/>
      <c r="J234" s="1"/>
      <c r="K234" s="1"/>
    </row>
    <row r="235" spans="7:11">
      <c r="G235" s="1"/>
      <c r="H235" s="1"/>
      <c r="I235" s="1"/>
      <c r="J235" s="1"/>
      <c r="K235" s="1"/>
    </row>
    <row r="236" spans="7:11">
      <c r="G236" s="1"/>
      <c r="H236" s="1"/>
      <c r="I236" s="1"/>
      <c r="J236" s="1"/>
      <c r="K236" s="1"/>
    </row>
    <row r="237" spans="7:11">
      <c r="G237" s="1"/>
      <c r="H237" s="1"/>
      <c r="I237" s="1"/>
      <c r="J237" s="1"/>
      <c r="K237" s="1"/>
    </row>
    <row r="238" spans="7:11">
      <c r="G238" s="1"/>
      <c r="H238" s="1"/>
      <c r="I238" s="1"/>
      <c r="J238" s="1"/>
      <c r="K238" s="1"/>
    </row>
    <row r="239" spans="7:11">
      <c r="G239" s="1"/>
      <c r="H239" s="1"/>
      <c r="I239" s="1"/>
      <c r="J239" s="1"/>
      <c r="K239" s="1"/>
    </row>
    <row r="240" spans="7:11">
      <c r="G240" s="1"/>
      <c r="H240" s="1"/>
      <c r="I240" s="1"/>
      <c r="J240" s="1"/>
      <c r="K240" s="1"/>
    </row>
    <row r="241" spans="7:11">
      <c r="G241" s="1"/>
      <c r="H241" s="1"/>
      <c r="I241" s="1"/>
      <c r="J241" s="1"/>
      <c r="K241" s="1"/>
    </row>
    <row r="242" spans="7:11">
      <c r="G242" s="1"/>
      <c r="H242" s="1"/>
      <c r="I242" s="1"/>
      <c r="J242" s="1"/>
      <c r="K242" s="1"/>
    </row>
    <row r="243" spans="7:11">
      <c r="G243" s="1"/>
      <c r="H243" s="1"/>
      <c r="I243" s="1"/>
      <c r="J243" s="1"/>
      <c r="K243" s="1"/>
    </row>
    <row r="244" spans="7:11">
      <c r="G244" s="1"/>
      <c r="H244" s="1"/>
      <c r="I244" s="1"/>
      <c r="J244" s="1"/>
      <c r="K244" s="1"/>
    </row>
    <row r="245" spans="7:11">
      <c r="G245" s="1"/>
      <c r="H245" s="1"/>
      <c r="I245" s="1"/>
      <c r="J245" s="1"/>
      <c r="K245" s="1"/>
    </row>
    <row r="246" spans="7:11">
      <c r="G246" s="1"/>
      <c r="H246" s="1"/>
      <c r="I246" s="1"/>
      <c r="J246" s="1"/>
      <c r="K246" s="1"/>
    </row>
    <row r="247" spans="7:11">
      <c r="G247" s="1"/>
      <c r="H247" s="1"/>
      <c r="I247" s="1"/>
      <c r="J247" s="1"/>
      <c r="K247" s="1"/>
    </row>
    <row r="248" spans="7:11">
      <c r="G248" s="1"/>
      <c r="H248" s="1"/>
      <c r="I248" s="1"/>
      <c r="J248" s="1"/>
      <c r="K248" s="1"/>
    </row>
    <row r="249" spans="7:11">
      <c r="G249" s="1"/>
      <c r="H249" s="1"/>
      <c r="I249" s="1"/>
      <c r="J249" s="1"/>
      <c r="K249" s="1"/>
    </row>
    <row r="250" spans="7:11">
      <c r="G250" s="1"/>
      <c r="H250" s="1"/>
      <c r="I250" s="1"/>
      <c r="J250" s="1"/>
      <c r="K250" s="1"/>
    </row>
    <row r="251" spans="7:11">
      <c r="G251" s="1"/>
      <c r="H251" s="1"/>
      <c r="I251" s="1"/>
      <c r="J251" s="1"/>
      <c r="K251" s="1"/>
    </row>
    <row r="252" spans="7:11">
      <c r="G252" s="1"/>
      <c r="H252" s="1"/>
      <c r="I252" s="1"/>
      <c r="J252" s="1"/>
      <c r="K252" s="1"/>
    </row>
    <row r="253" spans="7:11">
      <c r="G253" s="1"/>
      <c r="H253" s="1"/>
      <c r="I253" s="1"/>
      <c r="J253" s="1"/>
      <c r="K253" s="1"/>
    </row>
    <row r="254" spans="7:11">
      <c r="G254" s="1"/>
      <c r="H254" s="1"/>
      <c r="I254" s="1"/>
      <c r="J254" s="1"/>
      <c r="K254" s="1"/>
    </row>
    <row r="255" spans="7:11">
      <c r="G255" s="1"/>
      <c r="H255" s="1"/>
      <c r="I255" s="1"/>
      <c r="J255" s="1"/>
      <c r="K255" s="1"/>
    </row>
    <row r="256" spans="7:11">
      <c r="G256" s="1"/>
      <c r="H256" s="1"/>
      <c r="I256" s="1"/>
      <c r="J256" s="1"/>
      <c r="K256" s="1"/>
    </row>
    <row r="257" spans="7:11">
      <c r="G257" s="1"/>
      <c r="H257" s="1"/>
      <c r="I257" s="1"/>
      <c r="J257" s="1"/>
      <c r="K257" s="1"/>
    </row>
    <row r="258" spans="7:11">
      <c r="G258" s="1"/>
      <c r="H258" s="1"/>
      <c r="I258" s="1"/>
      <c r="J258" s="1"/>
      <c r="K258" s="1"/>
    </row>
    <row r="259" spans="7:11">
      <c r="G259" s="1"/>
      <c r="H259" s="1"/>
      <c r="I259" s="1"/>
      <c r="J259" s="1"/>
      <c r="K259" s="1"/>
    </row>
  </sheetData>
  <sortState ref="B5:K14">
    <sortCondition ref="D5:D14"/>
    <sortCondition ref="B5:B14"/>
  </sortState>
  <mergeCells count="1">
    <mergeCell ref="P4:T4"/>
  </mergeCells>
  <dataValidations count="1">
    <dataValidation type="list" allowBlank="1" showInputMessage="1" showErrorMessage="1" sqref="D6:D8">
      <formula1>"FTV-4A,"</formula1>
    </dataValidation>
  </dataValidations>
  <pageMargins left="0.7" right="0.7" top="0.75" bottom="0.75" header="0.3" footer="0.3"/>
  <pageSetup scale="33"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Lists!$U$6:$U$7</xm:f>
          </x14:formula1>
          <xm:sqref>F6:F8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66FF99"/>
  </sheetPr>
  <dimension ref="A1:U264"/>
  <sheetViews>
    <sheetView workbookViewId="0">
      <selection activeCell="E5" sqref="E5:F5"/>
    </sheetView>
  </sheetViews>
  <sheetFormatPr defaultColWidth="9" defaultRowHeight="13.5"/>
  <cols>
    <col min="1" max="1" width="6.08203125" style="14" customWidth="1"/>
    <col min="2" max="2" width="5" style="14" customWidth="1"/>
    <col min="3" max="3" width="15.83203125" style="14" bestFit="1" customWidth="1"/>
    <col min="4" max="4" width="25.08203125" style="15" customWidth="1"/>
    <col min="5" max="5" width="9.83203125" style="16" customWidth="1"/>
    <col min="6" max="6" width="11.58203125" style="14" customWidth="1"/>
    <col min="7" max="7" width="10" style="18" customWidth="1"/>
    <col min="8" max="8" width="77.25" style="29" customWidth="1"/>
    <col min="9" max="9" width="9.58203125" style="14" customWidth="1"/>
    <col min="10" max="10" width="38.83203125" style="14" customWidth="1"/>
    <col min="11" max="12" width="9" style="14"/>
    <col min="13" max="13" width="6.5" style="14" customWidth="1"/>
    <col min="14" max="14" width="27.5" style="14" customWidth="1"/>
    <col min="15" max="15" width="9" style="14"/>
    <col min="16" max="16" width="79.08203125" style="14" customWidth="1"/>
    <col min="17" max="17" width="12.08203125" style="14" customWidth="1"/>
    <col min="18" max="18" width="10.58203125" style="14" customWidth="1"/>
    <col min="19" max="19" width="12" style="14" customWidth="1"/>
    <col min="20" max="20" width="9" style="14"/>
    <col min="21" max="21" width="10.83203125" style="14" customWidth="1"/>
    <col min="22" max="16384" width="9" style="14"/>
  </cols>
  <sheetData>
    <row r="1" spans="1:21" ht="31.5" customHeight="1">
      <c r="A1" s="141"/>
      <c r="B1" s="167" t="s">
        <v>11</v>
      </c>
      <c r="C1" s="151"/>
      <c r="D1" s="152"/>
      <c r="E1" s="153"/>
      <c r="F1" s="151"/>
      <c r="G1" s="154"/>
      <c r="H1" s="151"/>
      <c r="I1" s="154"/>
      <c r="J1" s="151"/>
      <c r="K1" s="142"/>
    </row>
    <row r="2" spans="1:21" ht="16.5" customHeight="1">
      <c r="A2" s="141"/>
      <c r="B2" s="130" t="str">
        <f>revision</f>
        <v>Version 3 (March 10, 2025)</v>
      </c>
      <c r="C2" s="143"/>
      <c r="D2" s="144"/>
      <c r="E2" s="145"/>
      <c r="F2" s="143"/>
      <c r="G2" s="146"/>
      <c r="H2" s="143"/>
      <c r="I2" s="146"/>
      <c r="J2" s="143"/>
      <c r="K2" s="142"/>
    </row>
    <row r="3" spans="1:21" ht="14" thickBot="1">
      <c r="A3" s="141"/>
      <c r="B3" s="11" t="str">
        <f>modifiedBy</f>
        <v>JF</v>
      </c>
      <c r="C3" s="160"/>
      <c r="D3" s="159"/>
      <c r="E3" s="161"/>
      <c r="F3" s="161"/>
      <c r="G3" s="162"/>
      <c r="H3" s="163"/>
      <c r="I3" s="163"/>
      <c r="J3" s="164"/>
      <c r="K3" s="142"/>
    </row>
    <row r="4" spans="1:21" ht="14.9" customHeight="1">
      <c r="A4" s="157"/>
      <c r="B4" s="566" t="s">
        <v>92</v>
      </c>
      <c r="C4" s="567"/>
      <c r="D4" s="567"/>
      <c r="E4" s="567" t="s">
        <v>93</v>
      </c>
      <c r="F4" s="567"/>
      <c r="G4" s="570"/>
      <c r="H4" s="570"/>
      <c r="I4" s="570"/>
      <c r="J4" s="571"/>
      <c r="K4" s="158"/>
    </row>
    <row r="5" spans="1:21" ht="14" thickBot="1">
      <c r="A5" s="157"/>
      <c r="B5" s="568" t="s">
        <v>2299</v>
      </c>
      <c r="C5" s="569"/>
      <c r="D5" s="569"/>
      <c r="E5" s="574" t="s">
        <v>590</v>
      </c>
      <c r="F5" s="574"/>
      <c r="G5" s="572"/>
      <c r="H5" s="572"/>
      <c r="I5" s="572"/>
      <c r="J5" s="573"/>
      <c r="K5" s="158"/>
    </row>
    <row r="6" spans="1:21" ht="12" customHeight="1">
      <c r="A6" s="192"/>
      <c r="B6" s="193"/>
      <c r="C6" s="194"/>
      <c r="D6" s="193"/>
      <c r="E6" s="195"/>
      <c r="F6" s="195"/>
      <c r="G6" s="165"/>
      <c r="H6" s="166"/>
      <c r="I6" s="166"/>
      <c r="J6" s="196"/>
      <c r="K6" s="164"/>
    </row>
    <row r="7" spans="1:21" s="26" customFormat="1" ht="33.75" customHeight="1">
      <c r="B7" s="197" t="s">
        <v>94</v>
      </c>
      <c r="C7" s="198"/>
      <c r="D7" s="199"/>
      <c r="E7" s="200"/>
      <c r="F7" s="198"/>
      <c r="G7" s="201"/>
      <c r="H7" s="198"/>
      <c r="I7" s="198"/>
      <c r="J7" s="198"/>
      <c r="M7" s="197" t="s">
        <v>222</v>
      </c>
      <c r="N7" s="198"/>
      <c r="O7" s="199"/>
      <c r="P7" s="200"/>
      <c r="Q7" s="198"/>
      <c r="R7" s="201"/>
      <c r="S7" s="198"/>
      <c r="T7" s="198"/>
      <c r="U7" s="198"/>
    </row>
    <row r="8" spans="1:21" s="26" customFormat="1" ht="23.25" customHeight="1" thickBot="1">
      <c r="B8" s="259" t="str">
        <f>revision</f>
        <v>Version 3 (March 10, 2025)</v>
      </c>
      <c r="C8" s="29"/>
      <c r="D8" s="202"/>
      <c r="E8" s="28"/>
      <c r="F8" s="29"/>
      <c r="G8" s="30"/>
      <c r="H8" s="29"/>
      <c r="I8" s="29"/>
      <c r="J8" s="29"/>
      <c r="M8" s="259" t="str">
        <f>revision</f>
        <v>Version 3 (March 10, 2025)</v>
      </c>
      <c r="N8" s="29"/>
      <c r="O8" s="202"/>
      <c r="P8" s="28"/>
      <c r="Q8" s="29"/>
      <c r="R8" s="30"/>
      <c r="S8" s="29"/>
      <c r="T8" s="29"/>
      <c r="U8" s="29"/>
    </row>
    <row r="9" spans="1:21" s="26" customFormat="1" ht="16.5" customHeight="1">
      <c r="B9" s="551" t="s">
        <v>1</v>
      </c>
      <c r="C9" s="552"/>
      <c r="D9" s="186" t="s">
        <v>21</v>
      </c>
      <c r="E9" s="553" t="s">
        <v>40</v>
      </c>
      <c r="F9" s="553"/>
      <c r="G9" s="552" t="s">
        <v>95</v>
      </c>
      <c r="H9" s="552"/>
      <c r="I9" s="552" t="s">
        <v>96</v>
      </c>
      <c r="J9" s="560"/>
      <c r="M9" s="551" t="s">
        <v>1</v>
      </c>
      <c r="N9" s="552"/>
      <c r="O9" s="186" t="s">
        <v>21</v>
      </c>
      <c r="P9" s="553" t="s">
        <v>40</v>
      </c>
      <c r="Q9" s="553"/>
      <c r="R9" s="552" t="s">
        <v>95</v>
      </c>
      <c r="S9" s="552"/>
      <c r="T9" s="552" t="s">
        <v>96</v>
      </c>
      <c r="U9" s="560"/>
    </row>
    <row r="10" spans="1:21" s="26" customFormat="1" ht="35.25" customHeight="1" thickBot="1">
      <c r="B10" s="575">
        <v>5.9</v>
      </c>
      <c r="C10" s="576"/>
      <c r="D10" s="170"/>
      <c r="E10" s="563" t="s">
        <v>229</v>
      </c>
      <c r="F10" s="564"/>
      <c r="G10" s="577" t="s">
        <v>2301</v>
      </c>
      <c r="H10" s="578"/>
      <c r="I10" s="564"/>
      <c r="J10" s="565"/>
      <c r="M10" s="561">
        <f>B10</f>
        <v>5.9</v>
      </c>
      <c r="N10" s="562"/>
      <c r="O10" s="170"/>
      <c r="P10" s="563" t="str">
        <f>IF(ISBLANK(E10),"",E10)</f>
        <v>Foremost</v>
      </c>
      <c r="Q10" s="564"/>
      <c r="R10" s="563"/>
      <c r="S10" s="564"/>
      <c r="T10" s="564"/>
      <c r="U10" s="565"/>
    </row>
    <row r="11" spans="1:21" s="26" customFormat="1" ht="15.75" customHeight="1" thickBot="1">
      <c r="B11" s="27"/>
      <c r="C11" s="183"/>
      <c r="D11" s="24"/>
      <c r="E11" s="25"/>
      <c r="F11" s="203"/>
      <c r="G11" s="183"/>
      <c r="H11" s="183"/>
      <c r="M11" s="27"/>
      <c r="N11" s="183"/>
      <c r="O11" s="24"/>
      <c r="P11" s="25"/>
      <c r="Q11" s="203"/>
      <c r="R11" s="183"/>
      <c r="S11" s="183"/>
    </row>
    <row r="12" spans="1:21" s="26" customFormat="1" ht="24.75" customHeight="1">
      <c r="B12" s="533" t="s">
        <v>97</v>
      </c>
      <c r="C12" s="534"/>
      <c r="D12" s="534"/>
      <c r="E12" s="534"/>
      <c r="F12" s="534"/>
      <c r="G12" s="534"/>
      <c r="H12" s="534"/>
      <c r="I12" s="534"/>
      <c r="J12" s="536"/>
      <c r="M12" s="533" t="s">
        <v>97</v>
      </c>
      <c r="N12" s="534"/>
      <c r="O12" s="535"/>
      <c r="P12" s="535"/>
      <c r="Q12" s="535"/>
      <c r="R12" s="535"/>
      <c r="S12" s="535"/>
      <c r="T12" s="535"/>
      <c r="U12" s="536"/>
    </row>
    <row r="13" spans="1:21" s="26" customFormat="1" ht="17.149999999999999" customHeight="1">
      <c r="B13" s="537" t="s">
        <v>98</v>
      </c>
      <c r="C13" s="547"/>
      <c r="D13" s="188" t="s">
        <v>741</v>
      </c>
      <c r="E13" s="187" t="s">
        <v>2052</v>
      </c>
      <c r="F13" s="439">
        <v>192</v>
      </c>
      <c r="G13" s="187" t="s">
        <v>119</v>
      </c>
      <c r="H13" s="168" t="s">
        <v>2297</v>
      </c>
      <c r="I13" s="187" t="s">
        <v>2049</v>
      </c>
      <c r="J13" s="441">
        <v>29</v>
      </c>
      <c r="M13" s="537" t="s">
        <v>98</v>
      </c>
      <c r="N13" s="538"/>
      <c r="O13" s="435" t="str">
        <f>IF(ISBLANK(D13),"",D13)</f>
        <v>FTV4-A-2</v>
      </c>
      <c r="P13" s="190" t="str">
        <f t="shared" ref="P13:U13" si="0">IF(ISBLANK(E13),"",E13)</f>
        <v>TOW [kg]</v>
      </c>
      <c r="Q13" s="439">
        <f t="shared" si="0"/>
        <v>192</v>
      </c>
      <c r="R13" s="190" t="str">
        <f t="shared" si="0"/>
        <v>CG [MAC %]</v>
      </c>
      <c r="S13" s="189" t="str">
        <f t="shared" si="0"/>
        <v>[57.7 - 59.1]</v>
      </c>
      <c r="T13" s="190" t="str">
        <f t="shared" si="0"/>
        <v>Fuel [kg]</v>
      </c>
      <c r="U13" s="442">
        <f t="shared" si="0"/>
        <v>29</v>
      </c>
    </row>
    <row r="14" spans="1:21" s="26" customFormat="1" ht="17.149999999999999" customHeight="1">
      <c r="B14" s="537" t="s">
        <v>118</v>
      </c>
      <c r="C14" s="547"/>
      <c r="D14" s="439">
        <v>101.86838547554514</v>
      </c>
      <c r="E14" s="430" t="s">
        <v>120</v>
      </c>
      <c r="F14" s="439">
        <v>133.58561385824359</v>
      </c>
      <c r="G14" s="430" t="s">
        <v>121</v>
      </c>
      <c r="H14" s="440">
        <v>220.63991575028749</v>
      </c>
      <c r="I14" s="187" t="s">
        <v>2053</v>
      </c>
      <c r="J14" s="169" t="s">
        <v>2051</v>
      </c>
      <c r="M14" s="539" t="s">
        <v>118</v>
      </c>
      <c r="N14" s="540"/>
      <c r="O14" s="439">
        <f>IF(ISBLANK(D14),"",D14)</f>
        <v>101.86838547554514</v>
      </c>
      <c r="P14" s="190" t="str">
        <f t="shared" ref="P14:U14" si="1">IF(ISBLANK(E14),"",E14)</f>
        <v>Iyy [kg*m²]</v>
      </c>
      <c r="Q14" s="439">
        <f t="shared" si="1"/>
        <v>133.58561385824359</v>
      </c>
      <c r="R14" s="190" t="str">
        <f>IF(ISBLANK(G14),"",G14)</f>
        <v>Izz [kg*m²]</v>
      </c>
      <c r="S14" s="439">
        <f t="shared" si="1"/>
        <v>220.63991575028749</v>
      </c>
      <c r="T14" s="190" t="str">
        <f>IF(ISBLANK(I14),"",I14)</f>
        <v xml:space="preserve">Battery </v>
      </c>
      <c r="U14" s="191" t="str">
        <f t="shared" si="1"/>
        <v>12V - 88AHr</v>
      </c>
    </row>
    <row r="15" spans="1:21" s="26" customFormat="1" ht="17.149999999999999" customHeight="1">
      <c r="B15" s="537" t="s">
        <v>117</v>
      </c>
      <c r="C15" s="547"/>
      <c r="D15" s="438">
        <v>15.36</v>
      </c>
      <c r="E15" s="430" t="s">
        <v>2054</v>
      </c>
      <c r="F15" s="443" t="s">
        <v>1976</v>
      </c>
      <c r="G15" s="444"/>
      <c r="H15" s="444"/>
      <c r="I15" s="436"/>
      <c r="J15" s="437"/>
      <c r="M15" s="537" t="s">
        <v>117</v>
      </c>
      <c r="N15" s="538"/>
      <c r="O15" s="554">
        <f t="shared" ref="O15:U15" si="2">IF(ISBLANK(D15),"",D15)</f>
        <v>15.36</v>
      </c>
      <c r="P15" s="554" t="str">
        <f t="shared" si="2"/>
        <v>Surf Matrix</v>
      </c>
      <c r="Q15" s="554" t="str">
        <f t="shared" si="2"/>
        <v>M2+</v>
      </c>
      <c r="R15" s="554" t="str">
        <f t="shared" si="2"/>
        <v/>
      </c>
      <c r="S15" s="554" t="str">
        <f t="shared" si="2"/>
        <v/>
      </c>
      <c r="T15" s="554" t="str">
        <f t="shared" si="2"/>
        <v/>
      </c>
      <c r="U15" s="555" t="str">
        <f t="shared" si="2"/>
        <v/>
      </c>
    </row>
    <row r="16" spans="1:21" s="26" customFormat="1" ht="17.149999999999999" customHeight="1">
      <c r="B16" s="537" t="s">
        <v>2057</v>
      </c>
      <c r="C16" s="547"/>
      <c r="D16" s="556" t="s">
        <v>1985</v>
      </c>
      <c r="E16" s="556"/>
      <c r="F16" s="556"/>
      <c r="G16" s="556"/>
      <c r="H16" s="556"/>
      <c r="I16" s="556"/>
      <c r="J16" s="557"/>
      <c r="M16" s="537" t="s">
        <v>2057</v>
      </c>
      <c r="N16" s="547"/>
      <c r="O16" s="556" t="str">
        <f t="shared" ref="O16:U19" si="3">IF(ISBLANK(D16),"",D16)</f>
        <v>Active (RDF-ON)</v>
      </c>
      <c r="P16" s="556" t="str">
        <f t="shared" si="3"/>
        <v/>
      </c>
      <c r="Q16" s="556" t="str">
        <f t="shared" si="3"/>
        <v/>
      </c>
      <c r="R16" s="556" t="str">
        <f t="shared" si="3"/>
        <v/>
      </c>
      <c r="S16" s="556" t="str">
        <f t="shared" si="3"/>
        <v/>
      </c>
      <c r="T16" s="556" t="str">
        <f t="shared" si="3"/>
        <v/>
      </c>
      <c r="U16" s="557" t="str">
        <f t="shared" si="3"/>
        <v/>
      </c>
    </row>
    <row r="17" spans="2:21" s="26" customFormat="1" ht="17.149999999999999" customHeight="1">
      <c r="B17" s="537" t="s">
        <v>52</v>
      </c>
      <c r="C17" s="547"/>
      <c r="D17" s="556" t="s">
        <v>2295</v>
      </c>
      <c r="E17" s="556"/>
      <c r="F17" s="556"/>
      <c r="G17" s="556"/>
      <c r="H17" s="556"/>
      <c r="I17" s="556"/>
      <c r="J17" s="557"/>
      <c r="M17" s="537" t="s">
        <v>52</v>
      </c>
      <c r="N17" s="547"/>
      <c r="O17" s="556" t="str">
        <f t="shared" si="3"/>
        <v>First Flight July 2022, see commissioning card and configuration summary for FTV4A</v>
      </c>
      <c r="P17" s="556" t="str">
        <f t="shared" si="3"/>
        <v/>
      </c>
      <c r="Q17" s="556" t="str">
        <f t="shared" si="3"/>
        <v/>
      </c>
      <c r="R17" s="556" t="str">
        <f t="shared" si="3"/>
        <v/>
      </c>
      <c r="S17" s="556" t="str">
        <f t="shared" si="3"/>
        <v/>
      </c>
      <c r="T17" s="556" t="str">
        <f t="shared" si="3"/>
        <v/>
      </c>
      <c r="U17" s="557" t="str">
        <f t="shared" si="3"/>
        <v/>
      </c>
    </row>
    <row r="18" spans="2:21" s="26" customFormat="1" ht="17.149999999999999" customHeight="1">
      <c r="B18" s="539" t="s">
        <v>53</v>
      </c>
      <c r="C18" s="540"/>
      <c r="D18" s="548" t="s">
        <v>2295</v>
      </c>
      <c r="E18" s="549"/>
      <c r="F18" s="549"/>
      <c r="G18" s="549"/>
      <c r="H18" s="549"/>
      <c r="I18" s="549"/>
      <c r="J18" s="550"/>
      <c r="M18" s="539" t="s">
        <v>53</v>
      </c>
      <c r="N18" s="540"/>
      <c r="O18" s="556" t="str">
        <f t="shared" si="3"/>
        <v>First Flight July 2022, see commissioning card and configuration summary for FTV4A</v>
      </c>
      <c r="P18" s="556" t="str">
        <f t="shared" si="3"/>
        <v/>
      </c>
      <c r="Q18" s="556" t="str">
        <f t="shared" si="3"/>
        <v/>
      </c>
      <c r="R18" s="556" t="str">
        <f t="shared" si="3"/>
        <v/>
      </c>
      <c r="S18" s="556" t="str">
        <f t="shared" si="3"/>
        <v/>
      </c>
      <c r="T18" s="556" t="str">
        <f t="shared" si="3"/>
        <v/>
      </c>
      <c r="U18" s="557" t="str">
        <f t="shared" si="3"/>
        <v/>
      </c>
    </row>
    <row r="19" spans="2:21" s="26" customFormat="1" ht="19.5" customHeight="1" thickBot="1">
      <c r="B19" s="539" t="s">
        <v>99</v>
      </c>
      <c r="C19" s="540"/>
      <c r="D19" s="558" t="s">
        <v>2295</v>
      </c>
      <c r="E19" s="558"/>
      <c r="F19" s="558"/>
      <c r="G19" s="558"/>
      <c r="H19" s="558"/>
      <c r="I19" s="558"/>
      <c r="J19" s="559"/>
      <c r="M19" s="539" t="s">
        <v>99</v>
      </c>
      <c r="N19" s="540"/>
      <c r="O19" s="558" t="str">
        <f t="shared" si="3"/>
        <v>First Flight July 2022, see commissioning card and configuration summary for FTV4A</v>
      </c>
      <c r="P19" s="558" t="str">
        <f t="shared" si="3"/>
        <v/>
      </c>
      <c r="Q19" s="558" t="str">
        <f t="shared" si="3"/>
        <v/>
      </c>
      <c r="R19" s="558" t="str">
        <f t="shared" si="3"/>
        <v/>
      </c>
      <c r="S19" s="558" t="str">
        <f t="shared" si="3"/>
        <v/>
      </c>
      <c r="T19" s="558" t="str">
        <f t="shared" si="3"/>
        <v/>
      </c>
      <c r="U19" s="559" t="str">
        <f t="shared" si="3"/>
        <v/>
      </c>
    </row>
    <row r="20" spans="2:21" s="26" customFormat="1" ht="18" customHeight="1">
      <c r="B20" s="27"/>
      <c r="C20" s="425"/>
      <c r="D20" s="24"/>
      <c r="E20" s="25"/>
      <c r="F20" s="203"/>
      <c r="G20" s="183"/>
      <c r="H20" s="183"/>
    </row>
    <row r="21" spans="2:21" s="26" customFormat="1" ht="33.75" customHeight="1">
      <c r="B21" s="150" t="s">
        <v>12</v>
      </c>
      <c r="C21" s="150" t="s">
        <v>90</v>
      </c>
      <c r="D21" s="511" t="s">
        <v>100</v>
      </c>
      <c r="E21" s="511" t="s">
        <v>101</v>
      </c>
      <c r="F21" s="150" t="s">
        <v>2090</v>
      </c>
      <c r="G21" s="150" t="s">
        <v>2089</v>
      </c>
      <c r="H21" s="511" t="s">
        <v>0</v>
      </c>
      <c r="I21" s="150" t="s">
        <v>102</v>
      </c>
      <c r="J21" s="150" t="s">
        <v>103</v>
      </c>
      <c r="M21" s="150" t="s">
        <v>12</v>
      </c>
      <c r="N21" s="511" t="s">
        <v>100</v>
      </c>
      <c r="O21" s="511" t="s">
        <v>135</v>
      </c>
      <c r="P21" s="541" t="s">
        <v>141</v>
      </c>
      <c r="Q21" s="541"/>
      <c r="R21" s="541"/>
      <c r="S21" s="541"/>
      <c r="T21" s="541"/>
      <c r="U21" s="541"/>
    </row>
    <row r="22" spans="2:21" s="26" customFormat="1" ht="45">
      <c r="B22" s="140">
        <v>0</v>
      </c>
      <c r="C22" s="332">
        <v>0</v>
      </c>
      <c r="D22" s="512" t="s">
        <v>79</v>
      </c>
      <c r="E22" s="334" t="s">
        <v>4</v>
      </c>
      <c r="F22" s="431" t="s">
        <v>8</v>
      </c>
      <c r="G22" s="335" t="s">
        <v>1988</v>
      </c>
      <c r="H22" s="336" t="s">
        <v>580</v>
      </c>
      <c r="I22" s="337" t="s">
        <v>2048</v>
      </c>
      <c r="J22" s="432"/>
      <c r="M22" s="140">
        <v>0</v>
      </c>
      <c r="N22" s="512" t="s">
        <v>79</v>
      </c>
      <c r="O22" s="446">
        <v>3</v>
      </c>
      <c r="P22" s="542" t="s">
        <v>2069</v>
      </c>
      <c r="Q22" s="543"/>
      <c r="R22" s="543"/>
      <c r="S22" s="543"/>
      <c r="T22" s="543"/>
      <c r="U22" s="543"/>
    </row>
    <row r="23" spans="2:21" s="26" customFormat="1" ht="45">
      <c r="B23" s="338">
        <v>1</v>
      </c>
      <c r="C23" s="339">
        <v>0.5</v>
      </c>
      <c r="D23" s="510" t="s">
        <v>109</v>
      </c>
      <c r="E23" s="341" t="s">
        <v>4</v>
      </c>
      <c r="F23" s="433" t="s">
        <v>2294</v>
      </c>
      <c r="G23" s="342" t="s">
        <v>1987</v>
      </c>
      <c r="H23" s="343" t="s">
        <v>110</v>
      </c>
      <c r="I23" s="344" t="s">
        <v>2048</v>
      </c>
      <c r="J23" s="434"/>
      <c r="M23" s="338">
        <v>1</v>
      </c>
      <c r="N23" s="510" t="s">
        <v>109</v>
      </c>
      <c r="O23" s="447">
        <v>1</v>
      </c>
      <c r="P23" s="544" t="s">
        <v>217</v>
      </c>
      <c r="Q23" s="545"/>
      <c r="R23" s="545"/>
      <c r="S23" s="545"/>
      <c r="T23" s="545"/>
      <c r="U23" s="545"/>
    </row>
    <row r="24" spans="2:21" s="26" customFormat="1" ht="45">
      <c r="B24" s="140">
        <v>2</v>
      </c>
      <c r="C24" s="332">
        <v>1.1084656084656084</v>
      </c>
      <c r="D24" s="512" t="s">
        <v>2035</v>
      </c>
      <c r="E24" s="334" t="s">
        <v>4</v>
      </c>
      <c r="F24" s="431" t="s">
        <v>2059</v>
      </c>
      <c r="G24" s="335" t="s">
        <v>2029</v>
      </c>
      <c r="H24" s="336" t="s">
        <v>2255</v>
      </c>
      <c r="I24" s="337" t="s">
        <v>2048</v>
      </c>
      <c r="J24" s="432"/>
      <c r="M24" s="140">
        <v>2</v>
      </c>
      <c r="N24" s="512" t="s">
        <v>2035</v>
      </c>
      <c r="O24" s="446">
        <v>1</v>
      </c>
      <c r="P24" s="542" t="s">
        <v>217</v>
      </c>
      <c r="Q24" s="543"/>
      <c r="R24" s="543"/>
      <c r="S24" s="543"/>
      <c r="T24" s="543"/>
      <c r="U24" s="543"/>
    </row>
    <row r="25" spans="2:21" s="26" customFormat="1" ht="45">
      <c r="B25" s="338">
        <v>3</v>
      </c>
      <c r="C25" s="339">
        <v>3.6084656084656084</v>
      </c>
      <c r="D25" s="510" t="s">
        <v>2036</v>
      </c>
      <c r="E25" s="341" t="s">
        <v>4</v>
      </c>
      <c r="F25" s="433" t="s">
        <v>2059</v>
      </c>
      <c r="G25" s="342" t="s">
        <v>2029</v>
      </c>
      <c r="H25" s="343" t="s">
        <v>2255</v>
      </c>
      <c r="I25" s="344" t="s">
        <v>2048</v>
      </c>
      <c r="J25" s="434"/>
      <c r="M25" s="338">
        <v>3</v>
      </c>
      <c r="N25" s="510" t="s">
        <v>2036</v>
      </c>
      <c r="O25" s="447">
        <v>1</v>
      </c>
      <c r="P25" s="546" t="s">
        <v>217</v>
      </c>
      <c r="Q25" s="543"/>
      <c r="R25" s="543"/>
      <c r="S25" s="543"/>
      <c r="T25" s="543"/>
      <c r="U25" s="543"/>
    </row>
    <row r="26" spans="2:21" s="26" customFormat="1" ht="45">
      <c r="B26" s="140">
        <v>4</v>
      </c>
      <c r="C26" s="332">
        <v>6.6084656084656084</v>
      </c>
      <c r="D26" s="512" t="s">
        <v>142</v>
      </c>
      <c r="E26" s="334" t="s">
        <v>2</v>
      </c>
      <c r="F26" s="431" t="s">
        <v>2062</v>
      </c>
      <c r="G26" s="335" t="s">
        <v>2029</v>
      </c>
      <c r="H26" s="336" t="s">
        <v>2302</v>
      </c>
      <c r="I26" s="337" t="s">
        <v>2048</v>
      </c>
      <c r="J26" s="432"/>
      <c r="M26" s="140">
        <v>4</v>
      </c>
      <c r="N26" s="512" t="s">
        <v>142</v>
      </c>
      <c r="O26" s="446">
        <v>1</v>
      </c>
      <c r="P26" s="542" t="s">
        <v>217</v>
      </c>
      <c r="Q26" s="543"/>
      <c r="R26" s="543"/>
      <c r="S26" s="543"/>
      <c r="T26" s="543"/>
      <c r="U26" s="543"/>
    </row>
    <row r="27" spans="2:21" s="26" customFormat="1" ht="45">
      <c r="B27" s="338">
        <v>5</v>
      </c>
      <c r="C27" s="339">
        <v>7.0251322751322753</v>
      </c>
      <c r="D27" s="510" t="s">
        <v>142</v>
      </c>
      <c r="E27" s="341" t="s">
        <v>2</v>
      </c>
      <c r="F27" s="433" t="s">
        <v>2062</v>
      </c>
      <c r="G27" s="342" t="s">
        <v>2029</v>
      </c>
      <c r="H27" s="343" t="s">
        <v>2302</v>
      </c>
      <c r="I27" s="344" t="s">
        <v>2048</v>
      </c>
      <c r="J27" s="434"/>
      <c r="M27" s="338">
        <v>5</v>
      </c>
      <c r="N27" s="510" t="s">
        <v>142</v>
      </c>
      <c r="O27" s="447">
        <v>1</v>
      </c>
      <c r="P27" s="544" t="s">
        <v>217</v>
      </c>
      <c r="Q27" s="545"/>
      <c r="R27" s="545"/>
      <c r="S27" s="545"/>
      <c r="T27" s="545"/>
      <c r="U27" s="545"/>
    </row>
    <row r="28" spans="2:21" s="26" customFormat="1" ht="45">
      <c r="B28" s="140">
        <v>6</v>
      </c>
      <c r="C28" s="332">
        <v>7.4417989417989414</v>
      </c>
      <c r="D28" s="512" t="s">
        <v>142</v>
      </c>
      <c r="E28" s="334" t="s">
        <v>2</v>
      </c>
      <c r="F28" s="431" t="s">
        <v>2062</v>
      </c>
      <c r="G28" s="335" t="s">
        <v>2029</v>
      </c>
      <c r="H28" s="336" t="s">
        <v>2302</v>
      </c>
      <c r="I28" s="337" t="s">
        <v>2048</v>
      </c>
      <c r="J28" s="432"/>
      <c r="M28" s="140">
        <v>6</v>
      </c>
      <c r="N28" s="512" t="s">
        <v>142</v>
      </c>
      <c r="O28" s="446">
        <v>1</v>
      </c>
      <c r="P28" s="542" t="s">
        <v>217</v>
      </c>
      <c r="Q28" s="543"/>
      <c r="R28" s="543"/>
      <c r="S28" s="543"/>
      <c r="T28" s="543"/>
      <c r="U28" s="543"/>
    </row>
    <row r="29" spans="2:21" s="26" customFormat="1" ht="45">
      <c r="B29" s="338">
        <v>7</v>
      </c>
      <c r="C29" s="339">
        <v>7.8584656084656084</v>
      </c>
      <c r="D29" s="510" t="s">
        <v>142</v>
      </c>
      <c r="E29" s="341" t="s">
        <v>2</v>
      </c>
      <c r="F29" s="433" t="s">
        <v>2062</v>
      </c>
      <c r="G29" s="342" t="s">
        <v>2029</v>
      </c>
      <c r="H29" s="343" t="s">
        <v>2302</v>
      </c>
      <c r="I29" s="344" t="s">
        <v>2048</v>
      </c>
      <c r="J29" s="434"/>
      <c r="M29" s="338">
        <v>7</v>
      </c>
      <c r="N29" s="510" t="s">
        <v>142</v>
      </c>
      <c r="O29" s="447">
        <v>1</v>
      </c>
      <c r="P29" s="546" t="s">
        <v>217</v>
      </c>
      <c r="Q29" s="543"/>
      <c r="R29" s="543"/>
      <c r="S29" s="543"/>
      <c r="T29" s="543"/>
      <c r="U29" s="543"/>
    </row>
    <row r="30" spans="2:21" s="26" customFormat="1" ht="45">
      <c r="B30" s="140">
        <v>8</v>
      </c>
      <c r="C30" s="332">
        <v>8.2751322751322753</v>
      </c>
      <c r="D30" s="512" t="s">
        <v>142</v>
      </c>
      <c r="E30" s="334" t="s">
        <v>2</v>
      </c>
      <c r="F30" s="431" t="s">
        <v>2062</v>
      </c>
      <c r="G30" s="335" t="s">
        <v>2029</v>
      </c>
      <c r="H30" s="336" t="s">
        <v>2302</v>
      </c>
      <c r="I30" s="337" t="s">
        <v>2048</v>
      </c>
      <c r="J30" s="426"/>
      <c r="M30" s="140">
        <v>8</v>
      </c>
      <c r="N30" s="512" t="s">
        <v>142</v>
      </c>
      <c r="O30" s="446">
        <v>1</v>
      </c>
      <c r="P30" s="542" t="s">
        <v>217</v>
      </c>
      <c r="Q30" s="543"/>
      <c r="R30" s="543"/>
      <c r="S30" s="543"/>
      <c r="T30" s="543"/>
      <c r="U30" s="543"/>
    </row>
    <row r="31" spans="2:21" s="26" customFormat="1" ht="45">
      <c r="B31" s="338">
        <v>9</v>
      </c>
      <c r="C31" s="339">
        <v>8.6917989417989414</v>
      </c>
      <c r="D31" s="510" t="s">
        <v>142</v>
      </c>
      <c r="E31" s="341" t="s">
        <v>2</v>
      </c>
      <c r="F31" s="433" t="s">
        <v>2062</v>
      </c>
      <c r="G31" s="341" t="s">
        <v>2029</v>
      </c>
      <c r="H31" s="343" t="s">
        <v>2302</v>
      </c>
      <c r="I31" s="344" t="s">
        <v>2048</v>
      </c>
      <c r="J31" s="427"/>
      <c r="M31" s="338">
        <v>9</v>
      </c>
      <c r="N31" s="510" t="s">
        <v>142</v>
      </c>
      <c r="O31" s="447">
        <v>1</v>
      </c>
      <c r="P31" s="544" t="s">
        <v>217</v>
      </c>
      <c r="Q31" s="545"/>
      <c r="R31" s="545"/>
      <c r="S31" s="545"/>
      <c r="T31" s="545"/>
      <c r="U31" s="545"/>
    </row>
    <row r="32" spans="2:21" s="26" customFormat="1" ht="45">
      <c r="B32" s="140">
        <v>10</v>
      </c>
      <c r="C32" s="332">
        <v>9.1084656084656093</v>
      </c>
      <c r="D32" s="512" t="s">
        <v>142</v>
      </c>
      <c r="E32" s="334" t="s">
        <v>2</v>
      </c>
      <c r="F32" s="431" t="s">
        <v>2062</v>
      </c>
      <c r="G32" s="334" t="s">
        <v>2029</v>
      </c>
      <c r="H32" s="336" t="s">
        <v>2302</v>
      </c>
      <c r="I32" s="337" t="s">
        <v>2048</v>
      </c>
      <c r="J32" s="426"/>
      <c r="M32" s="140">
        <v>10</v>
      </c>
      <c r="N32" s="512" t="s">
        <v>142</v>
      </c>
      <c r="O32" s="448">
        <v>1</v>
      </c>
      <c r="P32" s="542" t="s">
        <v>217</v>
      </c>
      <c r="Q32" s="543"/>
      <c r="R32" s="543"/>
      <c r="S32" s="543"/>
      <c r="T32" s="543"/>
      <c r="U32" s="543"/>
    </row>
    <row r="33" spans="2:21" s="26" customFormat="1" ht="45">
      <c r="B33" s="338">
        <v>11</v>
      </c>
      <c r="C33" s="339">
        <v>9.5251322751322753</v>
      </c>
      <c r="D33" s="510" t="s">
        <v>142</v>
      </c>
      <c r="E33" s="341" t="s">
        <v>2</v>
      </c>
      <c r="F33" s="433" t="s">
        <v>2062</v>
      </c>
      <c r="G33" s="341" t="s">
        <v>2029</v>
      </c>
      <c r="H33" s="343" t="s">
        <v>2302</v>
      </c>
      <c r="I33" s="344" t="s">
        <v>2048</v>
      </c>
      <c r="J33" s="427"/>
      <c r="M33" s="338">
        <v>11</v>
      </c>
      <c r="N33" s="510" t="s">
        <v>142</v>
      </c>
      <c r="O33" s="449">
        <v>1</v>
      </c>
      <c r="P33" s="546" t="s">
        <v>217</v>
      </c>
      <c r="Q33" s="543"/>
      <c r="R33" s="543"/>
      <c r="S33" s="543"/>
      <c r="T33" s="543"/>
      <c r="U33" s="543"/>
    </row>
    <row r="34" spans="2:21" s="26" customFormat="1" ht="45">
      <c r="B34" s="140">
        <v>12</v>
      </c>
      <c r="C34" s="332">
        <v>9.9417989417989414</v>
      </c>
      <c r="D34" s="512" t="s">
        <v>142</v>
      </c>
      <c r="E34" s="334" t="s">
        <v>2</v>
      </c>
      <c r="F34" s="431" t="s">
        <v>2062</v>
      </c>
      <c r="G34" s="334" t="s">
        <v>2029</v>
      </c>
      <c r="H34" s="336" t="s">
        <v>2302</v>
      </c>
      <c r="I34" s="337" t="s">
        <v>2048</v>
      </c>
      <c r="J34" s="426"/>
      <c r="M34" s="140">
        <v>12</v>
      </c>
      <c r="N34" s="512" t="s">
        <v>142</v>
      </c>
      <c r="O34" s="448">
        <v>1</v>
      </c>
      <c r="P34" s="542" t="s">
        <v>217</v>
      </c>
      <c r="Q34" s="543"/>
      <c r="R34" s="543"/>
      <c r="S34" s="543"/>
      <c r="T34" s="543"/>
      <c r="U34" s="543"/>
    </row>
    <row r="35" spans="2:21" s="26" customFormat="1" ht="45">
      <c r="B35" s="338">
        <v>13</v>
      </c>
      <c r="C35" s="339">
        <v>10.358465608465609</v>
      </c>
      <c r="D35" s="510" t="s">
        <v>142</v>
      </c>
      <c r="E35" s="341" t="s">
        <v>2</v>
      </c>
      <c r="F35" s="433" t="s">
        <v>2062</v>
      </c>
      <c r="G35" s="341" t="s">
        <v>2029</v>
      </c>
      <c r="H35" s="343" t="s">
        <v>2302</v>
      </c>
      <c r="I35" s="344" t="s">
        <v>2048</v>
      </c>
      <c r="J35" s="427"/>
      <c r="M35" s="338">
        <v>13</v>
      </c>
      <c r="N35" s="510" t="s">
        <v>142</v>
      </c>
      <c r="O35" s="449">
        <v>1</v>
      </c>
      <c r="P35" s="544" t="s">
        <v>217</v>
      </c>
      <c r="Q35" s="545"/>
      <c r="R35" s="545"/>
      <c r="S35" s="545"/>
      <c r="T35" s="545"/>
      <c r="U35" s="545"/>
    </row>
    <row r="36" spans="2:21" s="26" customFormat="1" ht="45">
      <c r="B36" s="140">
        <v>14</v>
      </c>
      <c r="C36" s="332">
        <v>10.775132275132275</v>
      </c>
      <c r="D36" s="512" t="s">
        <v>172</v>
      </c>
      <c r="E36" s="334" t="s">
        <v>8</v>
      </c>
      <c r="F36" s="431"/>
      <c r="G36" s="334">
        <v>0</v>
      </c>
      <c r="H36" s="336" t="s">
        <v>129</v>
      </c>
      <c r="I36" s="337" t="s">
        <v>2048</v>
      </c>
      <c r="J36" s="426"/>
      <c r="M36" s="140">
        <v>14</v>
      </c>
      <c r="N36" s="512" t="s">
        <v>172</v>
      </c>
      <c r="O36" s="448">
        <v>1</v>
      </c>
      <c r="P36" s="542" t="s">
        <v>217</v>
      </c>
      <c r="Q36" s="543"/>
      <c r="R36" s="543"/>
      <c r="S36" s="543"/>
      <c r="T36" s="543"/>
      <c r="U36" s="543"/>
    </row>
    <row r="37" spans="2:21" s="26" customFormat="1" ht="45">
      <c r="B37" s="338">
        <v>15</v>
      </c>
      <c r="C37" s="339">
        <v>10.775132275132275</v>
      </c>
      <c r="D37" s="510" t="s">
        <v>170</v>
      </c>
      <c r="E37" s="341" t="s">
        <v>8</v>
      </c>
      <c r="F37" s="341"/>
      <c r="G37" s="341">
        <v>0</v>
      </c>
      <c r="H37" s="343" t="s">
        <v>130</v>
      </c>
      <c r="I37" s="344" t="s">
        <v>2048</v>
      </c>
      <c r="J37" s="427"/>
      <c r="M37" s="338">
        <v>15</v>
      </c>
      <c r="N37" s="510" t="s">
        <v>170</v>
      </c>
      <c r="O37" s="449">
        <v>1</v>
      </c>
      <c r="P37" s="546" t="s">
        <v>217</v>
      </c>
      <c r="Q37" s="543"/>
      <c r="R37" s="543"/>
      <c r="S37" s="543"/>
      <c r="T37" s="543"/>
      <c r="U37" s="543"/>
    </row>
    <row r="38" spans="2:21" s="26" customFormat="1" ht="45">
      <c r="B38" s="140">
        <v>16</v>
      </c>
      <c r="C38" s="332">
        <v>10.775132275132275</v>
      </c>
      <c r="D38" s="512" t="s">
        <v>174</v>
      </c>
      <c r="E38" s="334" t="s">
        <v>8</v>
      </c>
      <c r="F38" s="334"/>
      <c r="G38" s="334">
        <v>0</v>
      </c>
      <c r="H38" s="336" t="s">
        <v>2256</v>
      </c>
      <c r="I38" s="337" t="s">
        <v>2048</v>
      </c>
      <c r="J38" s="426"/>
      <c r="M38" s="140">
        <v>16</v>
      </c>
      <c r="N38" s="512" t="s">
        <v>174</v>
      </c>
      <c r="O38" s="448">
        <v>1</v>
      </c>
      <c r="P38" s="542" t="s">
        <v>217</v>
      </c>
      <c r="Q38" s="543"/>
      <c r="R38" s="543"/>
      <c r="S38" s="543"/>
      <c r="T38" s="543"/>
      <c r="U38" s="543"/>
    </row>
    <row r="39" spans="2:21" s="26" customFormat="1" ht="45">
      <c r="B39" s="338">
        <v>17</v>
      </c>
      <c r="C39" s="339">
        <v>10.775132275132275</v>
      </c>
      <c r="D39" s="510" t="s">
        <v>1969</v>
      </c>
      <c r="E39" s="341" t="s">
        <v>8</v>
      </c>
      <c r="F39" s="341"/>
      <c r="G39" s="341">
        <v>0</v>
      </c>
      <c r="H39" s="343" t="s">
        <v>2055</v>
      </c>
      <c r="I39" s="344" t="s">
        <v>2048</v>
      </c>
      <c r="J39" s="427"/>
      <c r="M39" s="338">
        <v>17</v>
      </c>
      <c r="N39" s="510" t="s">
        <v>1969</v>
      </c>
      <c r="O39" s="449">
        <v>1</v>
      </c>
      <c r="P39" s="544" t="s">
        <v>217</v>
      </c>
      <c r="Q39" s="545"/>
      <c r="R39" s="545"/>
      <c r="S39" s="545"/>
      <c r="T39" s="545"/>
      <c r="U39" s="545"/>
    </row>
    <row r="40" spans="2:21" s="26" customFormat="1" ht="45">
      <c r="B40" s="140">
        <v>18</v>
      </c>
      <c r="C40" s="332">
        <v>10.775132275132275</v>
      </c>
      <c r="D40" s="512" t="s">
        <v>2041</v>
      </c>
      <c r="E40" s="334" t="s">
        <v>8</v>
      </c>
      <c r="F40" s="335"/>
      <c r="G40" s="334">
        <v>0</v>
      </c>
      <c r="H40" s="336" t="s">
        <v>2056</v>
      </c>
      <c r="I40" s="337" t="s">
        <v>2048</v>
      </c>
      <c r="J40" s="426"/>
      <c r="M40" s="140">
        <v>18</v>
      </c>
      <c r="N40" s="512" t="s">
        <v>2041</v>
      </c>
      <c r="O40" s="448">
        <v>1</v>
      </c>
      <c r="P40" s="542" t="s">
        <v>217</v>
      </c>
      <c r="Q40" s="543"/>
      <c r="R40" s="543"/>
      <c r="S40" s="543"/>
      <c r="T40" s="543"/>
      <c r="U40" s="543"/>
    </row>
    <row r="41" spans="2:21" s="26" customFormat="1" ht="45">
      <c r="B41" s="338">
        <v>19</v>
      </c>
      <c r="C41" s="339">
        <v>10.775132275132275</v>
      </c>
      <c r="D41" s="510" t="s">
        <v>80</v>
      </c>
      <c r="E41" s="341" t="s">
        <v>4</v>
      </c>
      <c r="F41" s="341" t="s">
        <v>8</v>
      </c>
      <c r="G41" s="341" t="s">
        <v>80</v>
      </c>
      <c r="H41" s="343" t="s">
        <v>2303</v>
      </c>
      <c r="I41" s="344" t="s">
        <v>2048</v>
      </c>
      <c r="J41" s="427"/>
      <c r="M41" s="338">
        <v>19</v>
      </c>
      <c r="N41" s="510" t="s">
        <v>80</v>
      </c>
      <c r="O41" s="449">
        <v>4</v>
      </c>
      <c r="P41" s="546" t="s">
        <v>2088</v>
      </c>
      <c r="Q41" s="543"/>
      <c r="R41" s="543"/>
      <c r="S41" s="543"/>
      <c r="T41" s="543"/>
      <c r="U41" s="543"/>
    </row>
    <row r="42" spans="2:21" s="26" customFormat="1" ht="45">
      <c r="B42" s="27"/>
      <c r="C42" s="148"/>
      <c r="D42" s="509"/>
      <c r="E42" s="25"/>
      <c r="F42" s="25"/>
      <c r="G42" s="25"/>
      <c r="H42" s="179"/>
      <c r="I42" s="139"/>
      <c r="M42" s="27"/>
      <c r="N42" s="509"/>
      <c r="O42" s="450"/>
      <c r="P42" s="579"/>
      <c r="Q42" s="579"/>
      <c r="R42" s="579"/>
      <c r="S42" s="579"/>
      <c r="T42" s="579"/>
      <c r="U42" s="579"/>
    </row>
    <row r="43" spans="2:21" s="26" customFormat="1" ht="45">
      <c r="B43" s="27"/>
      <c r="C43" s="148"/>
      <c r="D43" s="509"/>
      <c r="E43" s="25"/>
      <c r="F43" s="25"/>
      <c r="G43" s="25"/>
      <c r="H43" s="179"/>
      <c r="I43" s="139"/>
      <c r="M43" s="27"/>
      <c r="N43" s="509"/>
      <c r="O43" s="450"/>
      <c r="P43" s="579"/>
      <c r="Q43" s="579"/>
      <c r="R43" s="579"/>
      <c r="S43" s="579"/>
      <c r="T43" s="579"/>
      <c r="U43" s="579"/>
    </row>
    <row r="44" spans="2:21" s="26" customFormat="1" ht="45">
      <c r="B44" s="27"/>
      <c r="C44" s="148"/>
      <c r="D44" s="509"/>
      <c r="E44" s="25"/>
      <c r="F44" s="25"/>
      <c r="G44" s="25"/>
      <c r="H44" s="179"/>
      <c r="I44" s="139"/>
      <c r="M44" s="27"/>
      <c r="N44" s="509"/>
      <c r="O44" s="450"/>
      <c r="P44" s="579"/>
      <c r="Q44" s="579"/>
      <c r="R44" s="579"/>
      <c r="S44" s="579"/>
      <c r="T44" s="579"/>
      <c r="U44" s="579"/>
    </row>
    <row r="45" spans="2:21" s="26" customFormat="1" ht="45">
      <c r="B45" s="27"/>
      <c r="C45" s="148"/>
      <c r="D45" s="509"/>
      <c r="E45" s="25"/>
      <c r="F45" s="25"/>
      <c r="G45" s="25"/>
      <c r="H45" s="179"/>
      <c r="I45" s="139"/>
      <c r="M45" s="27"/>
      <c r="N45" s="509"/>
      <c r="O45" s="450"/>
      <c r="P45" s="579"/>
      <c r="Q45" s="579"/>
      <c r="R45" s="579"/>
      <c r="S45" s="579"/>
      <c r="T45" s="579"/>
      <c r="U45" s="579"/>
    </row>
    <row r="46" spans="2:21" s="26" customFormat="1" ht="45">
      <c r="B46" s="27"/>
      <c r="C46" s="148"/>
      <c r="D46" s="509"/>
      <c r="E46" s="25"/>
      <c r="F46" s="25"/>
      <c r="G46" s="25"/>
      <c r="H46" s="179"/>
      <c r="I46" s="139"/>
      <c r="M46" s="27"/>
      <c r="N46" s="509"/>
      <c r="O46" s="450"/>
      <c r="P46" s="579"/>
      <c r="Q46" s="579"/>
      <c r="R46" s="579"/>
      <c r="S46" s="579"/>
      <c r="T46" s="579"/>
      <c r="U46" s="579"/>
    </row>
    <row r="47" spans="2:21" s="26" customFormat="1" ht="45">
      <c r="B47" s="27"/>
      <c r="C47" s="148"/>
      <c r="D47" s="509"/>
      <c r="E47" s="25"/>
      <c r="F47" s="25"/>
      <c r="G47" s="25"/>
      <c r="H47" s="179"/>
      <c r="I47" s="139"/>
      <c r="M47" s="27"/>
      <c r="N47" s="509"/>
      <c r="O47" s="450"/>
      <c r="P47" s="579"/>
      <c r="Q47" s="579"/>
      <c r="R47" s="579"/>
      <c r="S47" s="579"/>
      <c r="T47" s="579"/>
      <c r="U47" s="579"/>
    </row>
    <row r="48" spans="2:21" s="26" customFormat="1" ht="45">
      <c r="B48" s="27"/>
      <c r="C48" s="148"/>
      <c r="D48" s="509"/>
      <c r="E48" s="25"/>
      <c r="F48" s="25"/>
      <c r="G48" s="25"/>
      <c r="H48" s="179"/>
      <c r="I48" s="139"/>
      <c r="M48" s="27"/>
      <c r="N48" s="509"/>
      <c r="O48" s="450"/>
      <c r="P48" s="579"/>
      <c r="Q48" s="579"/>
      <c r="R48" s="579"/>
      <c r="S48" s="579"/>
      <c r="T48" s="579"/>
      <c r="U48" s="579"/>
    </row>
    <row r="49" spans="2:21" s="26" customFormat="1" ht="45">
      <c r="B49" s="27"/>
      <c r="C49" s="148"/>
      <c r="D49" s="509"/>
      <c r="E49" s="25"/>
      <c r="F49" s="25"/>
      <c r="G49" s="25"/>
      <c r="H49" s="179"/>
      <c r="I49" s="139"/>
      <c r="M49" s="27"/>
      <c r="N49" s="509"/>
      <c r="O49" s="450"/>
      <c r="P49" s="579"/>
      <c r="Q49" s="579"/>
      <c r="R49" s="579"/>
      <c r="S49" s="579"/>
      <c r="T49" s="579"/>
      <c r="U49" s="579"/>
    </row>
    <row r="50" spans="2:21" s="26" customFormat="1" ht="45">
      <c r="B50" s="27"/>
      <c r="C50" s="148"/>
      <c r="D50" s="509"/>
      <c r="E50" s="25"/>
      <c r="F50" s="25"/>
      <c r="G50" s="25"/>
      <c r="H50" s="179"/>
      <c r="I50" s="139"/>
      <c r="M50" s="27"/>
      <c r="N50" s="509"/>
      <c r="O50" s="450"/>
      <c r="P50" s="579"/>
      <c r="Q50" s="579"/>
      <c r="R50" s="579"/>
      <c r="S50" s="579"/>
      <c r="T50" s="579"/>
      <c r="U50" s="579"/>
    </row>
    <row r="51" spans="2:21" s="26" customFormat="1" ht="45">
      <c r="B51" s="27"/>
      <c r="C51" s="148"/>
      <c r="D51" s="509"/>
      <c r="E51" s="25"/>
      <c r="F51" s="25"/>
      <c r="G51" s="25"/>
      <c r="H51" s="179"/>
      <c r="I51" s="139"/>
      <c r="M51" s="27"/>
      <c r="N51" s="509"/>
      <c r="O51" s="450"/>
      <c r="P51" s="579"/>
      <c r="Q51" s="579"/>
      <c r="R51" s="579"/>
      <c r="S51" s="579"/>
      <c r="T51" s="579"/>
      <c r="U51" s="579"/>
    </row>
    <row r="52" spans="2:21" s="26" customFormat="1" ht="45">
      <c r="B52" s="27"/>
      <c r="C52" s="148"/>
      <c r="D52" s="509"/>
      <c r="E52" s="25"/>
      <c r="F52" s="25"/>
      <c r="G52" s="25"/>
      <c r="H52" s="179"/>
      <c r="I52" s="139"/>
      <c r="M52" s="27"/>
      <c r="N52" s="509"/>
      <c r="O52" s="450"/>
      <c r="P52" s="579"/>
      <c r="Q52" s="579"/>
      <c r="R52" s="579"/>
      <c r="S52" s="579"/>
      <c r="T52" s="579"/>
      <c r="U52" s="579"/>
    </row>
    <row r="53" spans="2:21" s="26" customFormat="1" ht="45">
      <c r="B53" s="27"/>
      <c r="C53" s="148"/>
      <c r="D53" s="509"/>
      <c r="E53" s="25"/>
      <c r="F53" s="25"/>
      <c r="G53" s="25"/>
      <c r="H53" s="179"/>
      <c r="I53" s="139"/>
      <c r="M53" s="27"/>
      <c r="N53" s="509"/>
      <c r="O53" s="450"/>
      <c r="P53" s="579"/>
      <c r="Q53" s="579"/>
      <c r="R53" s="579"/>
      <c r="S53" s="579"/>
      <c r="T53" s="579"/>
      <c r="U53" s="579"/>
    </row>
    <row r="54" spans="2:21" s="26" customFormat="1" ht="45">
      <c r="B54" s="27"/>
      <c r="C54" s="148"/>
      <c r="D54" s="509"/>
      <c r="E54" s="25"/>
      <c r="F54" s="25"/>
      <c r="G54" s="25"/>
      <c r="H54" s="179"/>
      <c r="I54" s="139"/>
      <c r="N54" s="509"/>
      <c r="O54" s="450"/>
      <c r="P54" s="579"/>
      <c r="Q54" s="579"/>
      <c r="R54" s="579"/>
      <c r="S54" s="579"/>
      <c r="T54" s="579"/>
      <c r="U54" s="579"/>
    </row>
    <row r="55" spans="2:21" s="26" customFormat="1" ht="45">
      <c r="B55" s="27"/>
      <c r="C55" s="148"/>
      <c r="D55" s="509"/>
      <c r="E55" s="25"/>
      <c r="F55" s="25"/>
      <c r="G55" s="25"/>
      <c r="H55" s="179"/>
      <c r="I55" s="139"/>
      <c r="M55" s="27"/>
      <c r="N55" s="509"/>
      <c r="O55" s="450"/>
      <c r="P55" s="579"/>
      <c r="Q55" s="579"/>
      <c r="R55" s="579"/>
      <c r="S55" s="579"/>
      <c r="T55" s="579"/>
      <c r="U55" s="579"/>
    </row>
    <row r="56" spans="2:21" s="26" customFormat="1" ht="45">
      <c r="B56" s="27"/>
      <c r="C56" s="148"/>
      <c r="D56" s="509"/>
      <c r="E56" s="25"/>
      <c r="F56" s="25"/>
      <c r="G56" s="25"/>
      <c r="H56" s="179"/>
      <c r="I56" s="139"/>
      <c r="N56" s="509"/>
      <c r="O56" s="450"/>
      <c r="P56" s="579"/>
      <c r="Q56" s="579"/>
      <c r="R56" s="579"/>
      <c r="S56" s="579"/>
      <c r="T56" s="579"/>
      <c r="U56" s="579"/>
    </row>
    <row r="57" spans="2:21" s="26" customFormat="1" ht="45">
      <c r="B57" s="27"/>
      <c r="C57" s="148"/>
      <c r="D57" s="509"/>
      <c r="E57" s="25"/>
      <c r="F57" s="25"/>
      <c r="G57" s="25"/>
      <c r="H57" s="179"/>
      <c r="I57" s="139"/>
      <c r="M57" s="27"/>
      <c r="N57" s="509"/>
      <c r="O57" s="450"/>
      <c r="P57" s="579"/>
      <c r="Q57" s="579"/>
      <c r="R57" s="579"/>
      <c r="S57" s="579"/>
      <c r="T57" s="579"/>
      <c r="U57" s="579"/>
    </row>
    <row r="58" spans="2:21" s="26" customFormat="1" ht="45">
      <c r="B58" s="27"/>
      <c r="C58" s="148"/>
      <c r="D58" s="509"/>
      <c r="E58" s="25"/>
      <c r="F58" s="25"/>
      <c r="G58" s="25"/>
      <c r="H58" s="179"/>
      <c r="I58" s="139"/>
      <c r="N58" s="509"/>
      <c r="O58" s="450"/>
      <c r="P58" s="579"/>
      <c r="Q58" s="579"/>
      <c r="R58" s="579"/>
      <c r="S58" s="579"/>
      <c r="T58" s="579"/>
      <c r="U58" s="579"/>
    </row>
    <row r="59" spans="2:21" s="26" customFormat="1" ht="45">
      <c r="B59" s="27"/>
      <c r="C59" s="148"/>
      <c r="D59" s="509"/>
      <c r="E59" s="25"/>
      <c r="F59" s="25"/>
      <c r="G59" s="25"/>
      <c r="H59" s="179"/>
      <c r="I59" s="139"/>
      <c r="M59" s="27"/>
      <c r="N59" s="509"/>
      <c r="O59" s="450"/>
      <c r="P59" s="579"/>
      <c r="Q59" s="579"/>
      <c r="R59" s="579"/>
      <c r="S59" s="579"/>
      <c r="T59" s="579"/>
      <c r="U59" s="579"/>
    </row>
    <row r="60" spans="2:21" s="26" customFormat="1" ht="45">
      <c r="B60" s="27"/>
      <c r="C60" s="148"/>
      <c r="D60" s="509"/>
      <c r="E60" s="25"/>
      <c r="F60" s="25"/>
      <c r="G60" s="25"/>
      <c r="H60" s="179"/>
      <c r="I60" s="139"/>
      <c r="N60" s="509"/>
      <c r="O60" s="450"/>
      <c r="P60" s="579"/>
      <c r="Q60" s="579"/>
      <c r="R60" s="579"/>
      <c r="S60" s="579"/>
      <c r="T60" s="579"/>
      <c r="U60" s="579"/>
    </row>
    <row r="61" spans="2:21" s="26" customFormat="1" ht="45">
      <c r="B61" s="27"/>
      <c r="C61" s="148"/>
      <c r="D61" s="509"/>
      <c r="E61" s="25"/>
      <c r="F61" s="25"/>
      <c r="G61" s="25"/>
      <c r="H61" s="179"/>
      <c r="I61" s="139"/>
      <c r="M61" s="27"/>
      <c r="N61" s="509"/>
      <c r="O61" s="450"/>
      <c r="P61" s="579"/>
      <c r="Q61" s="579"/>
      <c r="R61" s="579"/>
      <c r="S61" s="579"/>
      <c r="T61" s="579"/>
      <c r="U61" s="579"/>
    </row>
    <row r="62" spans="2:21" s="26" customFormat="1" ht="45">
      <c r="B62" s="27"/>
      <c r="C62" s="148"/>
      <c r="D62" s="509"/>
      <c r="E62" s="25"/>
      <c r="F62" s="25"/>
      <c r="G62" s="25"/>
      <c r="H62" s="179"/>
      <c r="I62" s="139"/>
      <c r="N62" s="509"/>
      <c r="O62" s="450"/>
      <c r="P62" s="579"/>
      <c r="Q62" s="579"/>
      <c r="R62" s="579"/>
      <c r="S62" s="579"/>
      <c r="T62" s="579"/>
      <c r="U62" s="579"/>
    </row>
    <row r="63" spans="2:21" s="26" customFormat="1" ht="45">
      <c r="B63" s="27"/>
      <c r="C63" s="148"/>
      <c r="D63" s="509"/>
      <c r="E63" s="25"/>
      <c r="F63" s="25"/>
      <c r="G63" s="25"/>
      <c r="H63" s="179"/>
      <c r="I63" s="139"/>
      <c r="M63" s="27"/>
      <c r="N63" s="509"/>
      <c r="O63" s="450"/>
      <c r="P63" s="579"/>
      <c r="Q63" s="579"/>
      <c r="R63" s="579"/>
      <c r="S63" s="579"/>
      <c r="T63" s="579"/>
      <c r="U63" s="579"/>
    </row>
    <row r="64" spans="2:21" s="26" customFormat="1" ht="45">
      <c r="B64" s="27"/>
      <c r="C64" s="148"/>
      <c r="D64" s="509"/>
      <c r="E64" s="25"/>
      <c r="F64" s="25"/>
      <c r="G64" s="25"/>
      <c r="H64" s="179"/>
      <c r="I64" s="139"/>
      <c r="N64" s="509"/>
      <c r="O64" s="450"/>
      <c r="P64" s="579"/>
      <c r="Q64" s="579"/>
      <c r="R64" s="579"/>
      <c r="S64" s="579"/>
      <c r="T64" s="579"/>
      <c r="U64" s="579"/>
    </row>
    <row r="65" spans="2:21" s="26" customFormat="1" ht="45">
      <c r="B65" s="27"/>
      <c r="C65" s="148"/>
      <c r="D65" s="509"/>
      <c r="E65" s="25"/>
      <c r="F65" s="25"/>
      <c r="G65" s="25"/>
      <c r="H65" s="179"/>
      <c r="I65" s="139"/>
      <c r="M65" s="27"/>
      <c r="N65" s="509"/>
      <c r="O65" s="450"/>
      <c r="P65" s="579"/>
      <c r="Q65" s="579"/>
      <c r="R65" s="579"/>
      <c r="S65" s="579"/>
      <c r="T65" s="579"/>
      <c r="U65" s="579"/>
    </row>
    <row r="66" spans="2:21" s="26" customFormat="1" ht="45">
      <c r="B66" s="27"/>
      <c r="C66" s="148"/>
      <c r="D66" s="509"/>
      <c r="E66" s="25"/>
      <c r="F66" s="25"/>
      <c r="G66" s="25"/>
      <c r="H66" s="179"/>
      <c r="I66" s="139"/>
      <c r="N66" s="509"/>
      <c r="O66" s="450"/>
      <c r="P66" s="579"/>
      <c r="Q66" s="579"/>
      <c r="R66" s="579"/>
      <c r="S66" s="579"/>
      <c r="T66" s="579"/>
      <c r="U66" s="579"/>
    </row>
    <row r="67" spans="2:21" s="26" customFormat="1" ht="45">
      <c r="B67" s="27"/>
      <c r="C67" s="148"/>
      <c r="D67" s="509"/>
      <c r="E67" s="25"/>
      <c r="F67" s="25"/>
      <c r="G67" s="25"/>
      <c r="H67" s="179"/>
      <c r="I67" s="139"/>
      <c r="M67" s="27"/>
      <c r="N67" s="509"/>
      <c r="O67" s="450"/>
      <c r="P67" s="579"/>
      <c r="Q67" s="579"/>
      <c r="R67" s="579"/>
      <c r="S67" s="579"/>
      <c r="T67" s="579"/>
      <c r="U67" s="579"/>
    </row>
    <row r="68" spans="2:21" s="26" customFormat="1" ht="45">
      <c r="B68" s="27"/>
      <c r="C68" s="148"/>
      <c r="D68" s="509"/>
      <c r="E68" s="25"/>
      <c r="F68" s="25"/>
      <c r="G68" s="25"/>
      <c r="H68" s="179"/>
      <c r="I68" s="139"/>
      <c r="N68" s="509"/>
      <c r="O68" s="450"/>
      <c r="P68" s="579"/>
      <c r="Q68" s="579"/>
      <c r="R68" s="579"/>
      <c r="S68" s="579"/>
      <c r="T68" s="579"/>
      <c r="U68" s="579"/>
    </row>
    <row r="69" spans="2:21" s="26" customFormat="1" ht="45">
      <c r="B69" s="27"/>
      <c r="C69" s="148"/>
      <c r="D69" s="509"/>
      <c r="E69" s="25"/>
      <c r="F69" s="25"/>
      <c r="G69" s="25"/>
      <c r="H69" s="179"/>
      <c r="I69" s="139"/>
      <c r="M69" s="27"/>
      <c r="N69" s="509"/>
      <c r="O69" s="450"/>
      <c r="P69" s="579"/>
      <c r="Q69" s="579"/>
      <c r="R69" s="579"/>
      <c r="S69" s="579"/>
      <c r="T69" s="579"/>
      <c r="U69" s="579"/>
    </row>
    <row r="70" spans="2:21" s="26" customFormat="1" ht="45">
      <c r="B70" s="27"/>
      <c r="C70" s="148"/>
      <c r="D70" s="509"/>
      <c r="E70" s="25"/>
      <c r="F70" s="25"/>
      <c r="G70" s="25"/>
      <c r="H70" s="179"/>
      <c r="I70" s="139"/>
      <c r="N70" s="509"/>
      <c r="O70" s="450"/>
      <c r="P70" s="579"/>
      <c r="Q70" s="579"/>
      <c r="R70" s="579"/>
      <c r="S70" s="579"/>
      <c r="T70" s="579"/>
      <c r="U70" s="579"/>
    </row>
    <row r="71" spans="2:21" s="26" customFormat="1" ht="45">
      <c r="B71" s="27"/>
      <c r="C71" s="148"/>
      <c r="D71" s="509"/>
      <c r="E71" s="25"/>
      <c r="F71" s="25"/>
      <c r="G71" s="25"/>
      <c r="H71" s="179"/>
      <c r="I71" s="139"/>
      <c r="M71" s="27"/>
      <c r="N71" s="509"/>
      <c r="O71" s="450"/>
      <c r="P71" s="579"/>
      <c r="Q71" s="579"/>
      <c r="R71" s="579"/>
      <c r="S71" s="579"/>
      <c r="T71" s="579"/>
      <c r="U71" s="579"/>
    </row>
    <row r="72" spans="2:21" s="26" customFormat="1" ht="45">
      <c r="B72" s="27"/>
      <c r="C72" s="148"/>
      <c r="D72" s="509"/>
      <c r="E72" s="25"/>
      <c r="F72" s="25"/>
      <c r="G72" s="25"/>
      <c r="H72" s="179"/>
      <c r="I72" s="139"/>
      <c r="N72" s="509"/>
      <c r="O72" s="450"/>
      <c r="P72" s="579"/>
      <c r="Q72" s="579"/>
      <c r="R72" s="579"/>
      <c r="S72" s="579"/>
      <c r="T72" s="579"/>
      <c r="U72" s="579"/>
    </row>
    <row r="73" spans="2:21" s="26" customFormat="1" ht="45">
      <c r="B73" s="27"/>
      <c r="C73" s="148"/>
      <c r="D73" s="509"/>
      <c r="E73" s="25"/>
      <c r="F73" s="25"/>
      <c r="G73" s="25"/>
      <c r="H73" s="179"/>
      <c r="I73" s="139"/>
      <c r="M73" s="27"/>
      <c r="N73" s="509"/>
      <c r="O73" s="450"/>
      <c r="P73" s="579"/>
      <c r="Q73" s="579"/>
      <c r="R73" s="579"/>
      <c r="S73" s="579"/>
      <c r="T73" s="579"/>
      <c r="U73" s="579"/>
    </row>
    <row r="74" spans="2:21" s="26" customFormat="1" ht="45">
      <c r="B74" s="27"/>
      <c r="C74" s="148"/>
      <c r="D74" s="509"/>
      <c r="E74" s="25"/>
      <c r="F74" s="25"/>
      <c r="G74" s="25"/>
      <c r="H74" s="179"/>
      <c r="I74" s="139"/>
      <c r="N74" s="509"/>
      <c r="O74" s="450"/>
      <c r="P74" s="579"/>
      <c r="Q74" s="579"/>
      <c r="R74" s="579"/>
      <c r="S74" s="579"/>
      <c r="T74" s="579"/>
      <c r="U74" s="579"/>
    </row>
    <row r="75" spans="2:21" s="26" customFormat="1" ht="45">
      <c r="B75" s="27"/>
      <c r="C75" s="148"/>
      <c r="D75" s="509"/>
      <c r="E75" s="25"/>
      <c r="F75" s="25"/>
      <c r="G75" s="25"/>
      <c r="H75" s="179"/>
      <c r="I75" s="139"/>
      <c r="M75" s="27"/>
      <c r="N75" s="509"/>
      <c r="O75" s="450"/>
      <c r="P75" s="579"/>
      <c r="Q75" s="579"/>
      <c r="R75" s="579"/>
      <c r="S75" s="579"/>
      <c r="T75" s="579"/>
      <c r="U75" s="579"/>
    </row>
    <row r="76" spans="2:21" s="26" customFormat="1" ht="45">
      <c r="B76" s="27"/>
      <c r="C76" s="148"/>
      <c r="D76" s="509"/>
      <c r="E76" s="25"/>
      <c r="F76" s="25"/>
      <c r="G76" s="25"/>
      <c r="H76" s="179"/>
      <c r="I76" s="139"/>
      <c r="N76" s="509"/>
      <c r="O76" s="450"/>
      <c r="P76" s="579"/>
      <c r="Q76" s="579"/>
      <c r="R76" s="579"/>
      <c r="S76" s="579"/>
      <c r="T76" s="579"/>
      <c r="U76" s="579"/>
    </row>
    <row r="77" spans="2:21" s="26" customFormat="1" ht="45">
      <c r="B77" s="27"/>
      <c r="C77" s="148"/>
      <c r="D77" s="509"/>
      <c r="E77" s="25"/>
      <c r="F77" s="25"/>
      <c r="G77" s="25"/>
      <c r="H77" s="179"/>
      <c r="I77" s="139"/>
      <c r="M77" s="27"/>
      <c r="N77" s="509"/>
      <c r="O77" s="450"/>
      <c r="P77" s="579"/>
      <c r="Q77" s="579"/>
      <c r="R77" s="579"/>
      <c r="S77" s="579"/>
      <c r="T77" s="579"/>
      <c r="U77" s="579"/>
    </row>
    <row r="78" spans="2:21" s="26" customFormat="1" ht="45">
      <c r="B78" s="27"/>
      <c r="C78" s="148"/>
      <c r="D78" s="509"/>
      <c r="E78" s="25"/>
      <c r="F78" s="25"/>
      <c r="G78" s="25"/>
      <c r="H78" s="179"/>
      <c r="I78" s="139"/>
      <c r="N78" s="509"/>
      <c r="O78" s="450"/>
      <c r="P78" s="579"/>
      <c r="Q78" s="579"/>
      <c r="R78" s="579"/>
      <c r="S78" s="579"/>
      <c r="T78" s="579"/>
      <c r="U78" s="579"/>
    </row>
    <row r="79" spans="2:21" s="26" customFormat="1" ht="45">
      <c r="B79" s="27"/>
      <c r="C79" s="148"/>
      <c r="D79" s="509"/>
      <c r="E79" s="25"/>
      <c r="F79" s="25"/>
      <c r="G79" s="25"/>
      <c r="H79" s="179"/>
      <c r="I79" s="139"/>
      <c r="M79" s="27"/>
      <c r="N79" s="509"/>
      <c r="O79" s="450"/>
      <c r="P79" s="579"/>
      <c r="Q79" s="579"/>
      <c r="R79" s="579"/>
      <c r="S79" s="579"/>
      <c r="T79" s="579"/>
      <c r="U79" s="579"/>
    </row>
    <row r="80" spans="2:21" s="26" customFormat="1" ht="45">
      <c r="B80" s="27"/>
      <c r="C80" s="148"/>
      <c r="D80" s="509"/>
      <c r="E80" s="25"/>
      <c r="F80" s="25"/>
      <c r="G80" s="25"/>
      <c r="H80" s="179"/>
      <c r="I80" s="139"/>
      <c r="N80" s="509"/>
      <c r="O80" s="450"/>
      <c r="P80" s="579"/>
      <c r="Q80" s="579"/>
      <c r="R80" s="579"/>
      <c r="S80" s="579"/>
      <c r="T80" s="579"/>
      <c r="U80" s="579"/>
    </row>
    <row r="81" spans="2:21" s="26" customFormat="1" ht="45">
      <c r="B81" s="27"/>
      <c r="C81" s="148"/>
      <c r="D81" s="509"/>
      <c r="E81" s="25"/>
      <c r="F81" s="25"/>
      <c r="G81" s="25"/>
      <c r="H81" s="179"/>
      <c r="I81" s="139"/>
      <c r="M81" s="27"/>
      <c r="N81" s="509"/>
      <c r="O81" s="450"/>
      <c r="P81" s="579"/>
      <c r="Q81" s="579"/>
      <c r="R81" s="579"/>
      <c r="S81" s="579"/>
      <c r="T81" s="579"/>
      <c r="U81" s="579"/>
    </row>
    <row r="82" spans="2:21" s="26" customFormat="1" ht="45">
      <c r="B82" s="27"/>
      <c r="C82" s="148"/>
      <c r="D82" s="509"/>
      <c r="E82" s="25"/>
      <c r="F82" s="25"/>
      <c r="G82" s="25"/>
      <c r="H82" s="179"/>
      <c r="I82" s="139"/>
      <c r="N82" s="509"/>
      <c r="O82" s="450"/>
      <c r="P82" s="579"/>
      <c r="Q82" s="579"/>
      <c r="R82" s="579"/>
      <c r="S82" s="579"/>
      <c r="T82" s="579"/>
      <c r="U82" s="579"/>
    </row>
    <row r="83" spans="2:21" s="26" customFormat="1" ht="45">
      <c r="B83" s="27"/>
      <c r="C83" s="148"/>
      <c r="D83" s="509"/>
      <c r="E83" s="25"/>
      <c r="F83" s="25"/>
      <c r="G83" s="25"/>
      <c r="H83" s="179"/>
      <c r="I83" s="139"/>
      <c r="M83" s="27"/>
      <c r="N83" s="509"/>
      <c r="O83" s="450"/>
      <c r="P83" s="579"/>
      <c r="Q83" s="579"/>
      <c r="R83" s="579"/>
      <c r="S83" s="579"/>
      <c r="T83" s="579"/>
      <c r="U83" s="579"/>
    </row>
    <row r="84" spans="2:21" s="26" customFormat="1" ht="45">
      <c r="B84" s="27"/>
      <c r="C84" s="148"/>
      <c r="D84" s="509"/>
      <c r="E84" s="25"/>
      <c r="F84" s="25"/>
      <c r="G84" s="25"/>
      <c r="H84" s="179"/>
      <c r="I84" s="139"/>
      <c r="N84" s="509"/>
      <c r="O84" s="450"/>
      <c r="P84" s="579"/>
      <c r="Q84" s="579"/>
      <c r="R84" s="579"/>
      <c r="S84" s="579"/>
      <c r="T84" s="579"/>
      <c r="U84" s="579"/>
    </row>
    <row r="85" spans="2:21" s="26" customFormat="1" ht="45">
      <c r="B85" s="27"/>
      <c r="C85" s="148"/>
      <c r="D85" s="509"/>
      <c r="E85" s="25"/>
      <c r="F85" s="25"/>
      <c r="G85" s="25"/>
      <c r="H85" s="179"/>
      <c r="I85" s="139"/>
      <c r="M85" s="27"/>
      <c r="N85" s="509"/>
      <c r="O85" s="450"/>
      <c r="P85" s="579"/>
      <c r="Q85" s="579"/>
      <c r="R85" s="579"/>
      <c r="S85" s="579"/>
      <c r="T85" s="579"/>
      <c r="U85" s="579"/>
    </row>
    <row r="86" spans="2:21" s="26" customFormat="1" ht="45">
      <c r="B86" s="27"/>
      <c r="C86" s="148"/>
      <c r="D86" s="509"/>
      <c r="E86" s="25"/>
      <c r="F86" s="25"/>
      <c r="G86" s="25"/>
      <c r="H86" s="179"/>
      <c r="I86" s="139"/>
      <c r="N86" s="509"/>
      <c r="O86" s="450"/>
      <c r="P86" s="579"/>
      <c r="Q86" s="579"/>
      <c r="R86" s="579"/>
      <c r="S86" s="579"/>
      <c r="T86" s="579"/>
      <c r="U86" s="579"/>
    </row>
    <row r="87" spans="2:21" s="26" customFormat="1" ht="45">
      <c r="B87" s="27"/>
      <c r="C87" s="148"/>
      <c r="D87" s="509"/>
      <c r="E87" s="25"/>
      <c r="F87" s="25"/>
      <c r="G87" s="25"/>
      <c r="H87" s="179"/>
      <c r="I87" s="139"/>
      <c r="M87" s="27"/>
      <c r="N87" s="509"/>
      <c r="O87" s="450"/>
      <c r="P87" s="579"/>
      <c r="Q87" s="579"/>
      <c r="R87" s="579"/>
      <c r="S87" s="579"/>
      <c r="T87" s="579"/>
      <c r="U87" s="579"/>
    </row>
    <row r="88" spans="2:21" s="26" customFormat="1" ht="45">
      <c r="B88" s="27"/>
      <c r="C88" s="148"/>
      <c r="D88" s="509"/>
      <c r="E88" s="25"/>
      <c r="F88" s="25"/>
      <c r="G88" s="25"/>
      <c r="H88" s="179"/>
      <c r="I88" s="139"/>
      <c r="N88" s="509"/>
      <c r="O88" s="450"/>
      <c r="P88" s="579"/>
      <c r="Q88" s="579"/>
      <c r="R88" s="579"/>
      <c r="S88" s="579"/>
      <c r="T88" s="579"/>
      <c r="U88" s="579"/>
    </row>
    <row r="89" spans="2:21" s="26" customFormat="1" ht="45">
      <c r="B89" s="27"/>
      <c r="C89" s="148"/>
      <c r="D89" s="509"/>
      <c r="E89" s="25"/>
      <c r="F89" s="25"/>
      <c r="G89" s="25"/>
      <c r="H89" s="179"/>
      <c r="I89" s="139"/>
      <c r="M89" s="27"/>
      <c r="N89" s="509"/>
      <c r="O89" s="450"/>
      <c r="P89" s="579"/>
      <c r="Q89" s="579"/>
      <c r="R89" s="579"/>
      <c r="S89" s="579"/>
      <c r="T89" s="579"/>
      <c r="U89" s="579"/>
    </row>
    <row r="90" spans="2:21" s="26" customFormat="1" ht="45">
      <c r="B90" s="27"/>
      <c r="C90" s="148"/>
      <c r="D90" s="509"/>
      <c r="E90" s="25"/>
      <c r="F90" s="25"/>
      <c r="G90" s="25"/>
      <c r="H90" s="179"/>
      <c r="I90" s="139"/>
      <c r="N90" s="509"/>
      <c r="O90" s="450"/>
      <c r="P90" s="579"/>
      <c r="Q90" s="579"/>
      <c r="R90" s="579"/>
      <c r="S90" s="579"/>
      <c r="T90" s="579"/>
      <c r="U90" s="579"/>
    </row>
    <row r="91" spans="2:21" s="26" customFormat="1" ht="45">
      <c r="B91" s="27"/>
      <c r="C91" s="148"/>
      <c r="D91" s="509"/>
      <c r="E91" s="25"/>
      <c r="F91" s="25"/>
      <c r="G91" s="25"/>
      <c r="H91" s="179"/>
      <c r="I91" s="139"/>
      <c r="M91" s="27"/>
      <c r="N91" s="509"/>
      <c r="O91" s="450"/>
      <c r="P91" s="579"/>
      <c r="Q91" s="579"/>
      <c r="R91" s="579"/>
      <c r="S91" s="579"/>
      <c r="T91" s="579"/>
      <c r="U91" s="579"/>
    </row>
    <row r="92" spans="2:21" s="26" customFormat="1" ht="45">
      <c r="B92" s="27"/>
      <c r="C92" s="148"/>
      <c r="D92" s="509"/>
      <c r="E92" s="25"/>
      <c r="F92" s="25"/>
      <c r="G92" s="25"/>
      <c r="H92" s="179"/>
      <c r="I92" s="139"/>
      <c r="N92" s="509"/>
      <c r="O92" s="450"/>
      <c r="P92" s="579"/>
      <c r="Q92" s="579"/>
      <c r="R92" s="579"/>
      <c r="S92" s="579"/>
      <c r="T92" s="579"/>
      <c r="U92" s="579"/>
    </row>
    <row r="93" spans="2:21" s="26" customFormat="1" ht="45">
      <c r="B93" s="27"/>
      <c r="C93" s="148"/>
      <c r="D93" s="509"/>
      <c r="E93" s="25"/>
      <c r="F93" s="25"/>
      <c r="G93" s="25"/>
      <c r="H93" s="179"/>
      <c r="I93" s="139"/>
      <c r="M93" s="27"/>
      <c r="N93" s="509"/>
      <c r="O93" s="450"/>
      <c r="P93" s="579"/>
      <c r="Q93" s="579"/>
      <c r="R93" s="579"/>
      <c r="S93" s="579"/>
      <c r="T93" s="579"/>
      <c r="U93" s="579"/>
    </row>
    <row r="94" spans="2:21" s="26" customFormat="1" ht="45">
      <c r="B94" s="27"/>
      <c r="C94" s="148"/>
      <c r="D94" s="509"/>
      <c r="E94" s="25"/>
      <c r="F94" s="25"/>
      <c r="G94" s="25"/>
      <c r="H94" s="179"/>
      <c r="I94" s="139"/>
      <c r="N94" s="509"/>
      <c r="O94" s="450"/>
      <c r="P94" s="579"/>
      <c r="Q94" s="579"/>
      <c r="R94" s="579"/>
      <c r="S94" s="579"/>
      <c r="T94" s="579"/>
      <c r="U94" s="579"/>
    </row>
    <row r="95" spans="2:21" s="26" customFormat="1" ht="45">
      <c r="B95" s="27"/>
      <c r="C95" s="148"/>
      <c r="D95" s="509"/>
      <c r="E95" s="25"/>
      <c r="F95" s="25"/>
      <c r="G95" s="25"/>
      <c r="H95" s="179"/>
      <c r="I95" s="139"/>
      <c r="M95" s="27"/>
      <c r="N95" s="509"/>
      <c r="O95" s="450"/>
      <c r="P95" s="579"/>
      <c r="Q95" s="579"/>
      <c r="R95" s="579"/>
      <c r="S95" s="579"/>
      <c r="T95" s="579"/>
      <c r="U95" s="579"/>
    </row>
    <row r="96" spans="2:21" s="26" customFormat="1" ht="45">
      <c r="B96" s="27"/>
      <c r="C96" s="148"/>
      <c r="D96" s="509"/>
      <c r="E96" s="25"/>
      <c r="F96" s="25"/>
      <c r="G96" s="25"/>
      <c r="H96" s="179"/>
      <c r="I96" s="139"/>
      <c r="N96" s="509"/>
      <c r="O96" s="450"/>
      <c r="P96" s="579"/>
      <c r="Q96" s="579"/>
      <c r="R96" s="579"/>
      <c r="S96" s="579"/>
      <c r="T96" s="579"/>
      <c r="U96" s="579"/>
    </row>
    <row r="97" spans="1:21" s="26" customFormat="1" ht="45">
      <c r="B97" s="27"/>
      <c r="C97" s="148"/>
      <c r="D97" s="509"/>
      <c r="E97" s="25"/>
      <c r="F97" s="25"/>
      <c r="G97" s="25"/>
      <c r="H97" s="179"/>
      <c r="I97" s="139"/>
      <c r="M97" s="27"/>
      <c r="N97" s="509"/>
      <c r="O97" s="450"/>
      <c r="P97" s="579"/>
      <c r="Q97" s="579"/>
      <c r="R97" s="579"/>
      <c r="S97" s="579"/>
      <c r="T97" s="579"/>
      <c r="U97" s="579"/>
    </row>
    <row r="98" spans="1:21" s="26" customFormat="1" ht="45">
      <c r="B98" s="27"/>
      <c r="C98" s="148"/>
      <c r="D98" s="509"/>
      <c r="E98" s="25"/>
      <c r="F98" s="25"/>
      <c r="G98" s="25"/>
      <c r="H98" s="179"/>
      <c r="I98" s="139"/>
      <c r="N98" s="509"/>
      <c r="O98" s="450"/>
      <c r="P98" s="579"/>
      <c r="Q98" s="579"/>
      <c r="R98" s="579"/>
      <c r="S98" s="579"/>
      <c r="T98" s="579"/>
      <c r="U98" s="579"/>
    </row>
    <row r="99" spans="1:21" s="26" customFormat="1" ht="45">
      <c r="B99" s="27"/>
      <c r="C99" s="148"/>
      <c r="D99" s="509"/>
      <c r="E99" s="25"/>
      <c r="F99" s="25"/>
      <c r="G99" s="25"/>
      <c r="H99" s="179"/>
      <c r="I99" s="139"/>
      <c r="M99" s="27"/>
      <c r="N99" s="509"/>
      <c r="O99" s="450"/>
      <c r="P99" s="579"/>
      <c r="Q99" s="579"/>
      <c r="R99" s="579"/>
      <c r="S99" s="579"/>
      <c r="T99" s="579"/>
      <c r="U99" s="579"/>
    </row>
    <row r="100" spans="1:21" s="26" customFormat="1" ht="45">
      <c r="B100" s="27"/>
      <c r="C100" s="148"/>
      <c r="D100" s="509"/>
      <c r="E100" s="25"/>
      <c r="F100" s="25"/>
      <c r="G100" s="25"/>
      <c r="H100" s="179"/>
      <c r="I100" s="139"/>
      <c r="N100" s="509"/>
      <c r="O100" s="450"/>
      <c r="P100" s="580"/>
      <c r="Q100" s="580"/>
      <c r="R100" s="580"/>
      <c r="S100" s="580"/>
      <c r="T100" s="580"/>
      <c r="U100" s="580"/>
    </row>
    <row r="101" spans="1:21" s="26" customFormat="1" ht="45">
      <c r="B101" s="338"/>
      <c r="C101" s="339"/>
      <c r="D101" s="340"/>
      <c r="E101" s="341"/>
      <c r="F101" s="341"/>
      <c r="G101" s="341"/>
      <c r="H101" s="343"/>
      <c r="I101" s="344"/>
      <c r="J101" s="427"/>
      <c r="M101" s="338" t="str">
        <f t="shared" ref="M101:M150" si="4">IF(ISBLANK(B101),"",B101)</f>
        <v/>
      </c>
      <c r="N101" s="340" t="str">
        <f t="shared" ref="N101:N150" si="5">IF(ISBLANK(D101),"",D101)</f>
        <v/>
      </c>
      <c r="O101" s="449"/>
      <c r="P101" s="581"/>
      <c r="Q101" s="582"/>
      <c r="R101" s="582"/>
      <c r="S101" s="582"/>
      <c r="T101" s="582"/>
      <c r="U101" s="582"/>
    </row>
    <row r="102" spans="1:21" s="26" customFormat="1" ht="45">
      <c r="B102" s="140"/>
      <c r="C102" s="332"/>
      <c r="D102" s="333"/>
      <c r="E102" s="334"/>
      <c r="F102" s="334"/>
      <c r="G102" s="334"/>
      <c r="H102" s="336"/>
      <c r="I102" s="337"/>
      <c r="J102" s="426"/>
      <c r="M102" s="426" t="str">
        <f t="shared" si="4"/>
        <v/>
      </c>
      <c r="N102" s="333" t="str">
        <f t="shared" si="5"/>
        <v/>
      </c>
      <c r="O102" s="448"/>
      <c r="P102" s="583"/>
      <c r="Q102" s="582"/>
      <c r="R102" s="582"/>
      <c r="S102" s="582"/>
      <c r="T102" s="582"/>
      <c r="U102" s="582"/>
    </row>
    <row r="103" spans="1:21" ht="45">
      <c r="A103" s="29"/>
      <c r="B103" s="338"/>
      <c r="C103" s="339"/>
      <c r="D103" s="340"/>
      <c r="E103" s="341"/>
      <c r="F103" s="341"/>
      <c r="G103" s="341"/>
      <c r="H103" s="343"/>
      <c r="I103" s="344"/>
      <c r="J103" s="427"/>
      <c r="K103" s="26"/>
      <c r="L103" s="26"/>
      <c r="M103" s="338" t="str">
        <f t="shared" si="4"/>
        <v/>
      </c>
      <c r="N103" s="340" t="str">
        <f t="shared" si="5"/>
        <v/>
      </c>
      <c r="O103" s="449"/>
      <c r="P103" s="581"/>
      <c r="Q103" s="582"/>
      <c r="R103" s="582"/>
      <c r="S103" s="582"/>
      <c r="T103" s="582"/>
      <c r="U103" s="582"/>
    </row>
    <row r="104" spans="1:21" ht="45">
      <c r="A104" s="29"/>
      <c r="B104" s="140"/>
      <c r="C104" s="332"/>
      <c r="D104" s="333"/>
      <c r="E104" s="334"/>
      <c r="F104" s="334"/>
      <c r="G104" s="334"/>
      <c r="H104" s="336"/>
      <c r="I104" s="337"/>
      <c r="J104" s="426"/>
      <c r="K104" s="26"/>
      <c r="L104" s="26"/>
      <c r="M104" s="426" t="str">
        <f t="shared" si="4"/>
        <v/>
      </c>
      <c r="N104" s="333" t="str">
        <f t="shared" si="5"/>
        <v/>
      </c>
      <c r="O104" s="448"/>
      <c r="P104" s="583"/>
      <c r="Q104" s="582"/>
      <c r="R104" s="582"/>
      <c r="S104" s="582"/>
      <c r="T104" s="582"/>
      <c r="U104" s="582"/>
    </row>
    <row r="105" spans="1:21" ht="45">
      <c r="A105" s="29"/>
      <c r="B105" s="338"/>
      <c r="C105" s="339"/>
      <c r="D105" s="340"/>
      <c r="E105" s="341"/>
      <c r="F105" s="341"/>
      <c r="G105" s="341"/>
      <c r="H105" s="343"/>
      <c r="I105" s="344"/>
      <c r="J105" s="427"/>
      <c r="K105" s="26"/>
      <c r="L105" s="26"/>
      <c r="M105" s="338" t="str">
        <f t="shared" si="4"/>
        <v/>
      </c>
      <c r="N105" s="340" t="str">
        <f t="shared" si="5"/>
        <v/>
      </c>
      <c r="O105" s="449"/>
      <c r="P105" s="581"/>
      <c r="Q105" s="582"/>
      <c r="R105" s="582"/>
      <c r="S105" s="582"/>
      <c r="T105" s="582"/>
      <c r="U105" s="582"/>
    </row>
    <row r="106" spans="1:21" ht="45">
      <c r="A106" s="29"/>
      <c r="B106" s="140"/>
      <c r="C106" s="332"/>
      <c r="D106" s="333"/>
      <c r="E106" s="334"/>
      <c r="F106" s="334"/>
      <c r="G106" s="334"/>
      <c r="H106" s="336"/>
      <c r="I106" s="337"/>
      <c r="J106" s="426"/>
      <c r="K106" s="26"/>
      <c r="L106" s="26"/>
      <c r="M106" s="426" t="str">
        <f t="shared" si="4"/>
        <v/>
      </c>
      <c r="N106" s="333" t="str">
        <f t="shared" si="5"/>
        <v/>
      </c>
      <c r="O106" s="448"/>
      <c r="P106" s="583"/>
      <c r="Q106" s="582"/>
      <c r="R106" s="582"/>
      <c r="S106" s="582"/>
      <c r="T106" s="582"/>
      <c r="U106" s="582"/>
    </row>
    <row r="107" spans="1:21" ht="45">
      <c r="A107" s="29"/>
      <c r="B107" s="338"/>
      <c r="C107" s="339"/>
      <c r="D107" s="340"/>
      <c r="E107" s="341"/>
      <c r="F107" s="341"/>
      <c r="G107" s="341"/>
      <c r="H107" s="343"/>
      <c r="I107" s="344"/>
      <c r="J107" s="427"/>
      <c r="K107" s="26"/>
      <c r="L107" s="26"/>
      <c r="M107" s="338" t="str">
        <f t="shared" si="4"/>
        <v/>
      </c>
      <c r="N107" s="340" t="str">
        <f t="shared" si="5"/>
        <v/>
      </c>
      <c r="O107" s="449"/>
      <c r="P107" s="581"/>
      <c r="Q107" s="582"/>
      <c r="R107" s="582"/>
      <c r="S107" s="582"/>
      <c r="T107" s="582"/>
      <c r="U107" s="582"/>
    </row>
    <row r="108" spans="1:21" ht="45">
      <c r="A108" s="29"/>
      <c r="B108" s="140"/>
      <c r="C108" s="332"/>
      <c r="D108" s="333"/>
      <c r="E108" s="334"/>
      <c r="F108" s="334"/>
      <c r="G108" s="334"/>
      <c r="H108" s="336"/>
      <c r="I108" s="337"/>
      <c r="J108" s="426"/>
      <c r="K108" s="26"/>
      <c r="L108" s="26"/>
      <c r="M108" s="426" t="str">
        <f t="shared" si="4"/>
        <v/>
      </c>
      <c r="N108" s="333" t="str">
        <f t="shared" si="5"/>
        <v/>
      </c>
      <c r="O108" s="448"/>
      <c r="P108" s="583"/>
      <c r="Q108" s="582"/>
      <c r="R108" s="582"/>
      <c r="S108" s="582"/>
      <c r="T108" s="582"/>
      <c r="U108" s="582"/>
    </row>
    <row r="109" spans="1:21" ht="45">
      <c r="A109" s="29"/>
      <c r="B109" s="338"/>
      <c r="C109" s="339"/>
      <c r="D109" s="340"/>
      <c r="E109" s="341"/>
      <c r="F109" s="341"/>
      <c r="G109" s="341"/>
      <c r="H109" s="343"/>
      <c r="I109" s="344"/>
      <c r="J109" s="427"/>
      <c r="K109" s="26"/>
      <c r="L109" s="26"/>
      <c r="M109" s="338" t="str">
        <f t="shared" si="4"/>
        <v/>
      </c>
      <c r="N109" s="340" t="str">
        <f t="shared" si="5"/>
        <v/>
      </c>
      <c r="O109" s="449"/>
      <c r="P109" s="581"/>
      <c r="Q109" s="582"/>
      <c r="R109" s="582"/>
      <c r="S109" s="582"/>
      <c r="T109" s="582"/>
      <c r="U109" s="582"/>
    </row>
    <row r="110" spans="1:21" ht="45">
      <c r="A110" s="29"/>
      <c r="B110" s="140"/>
      <c r="C110" s="332"/>
      <c r="D110" s="333"/>
      <c r="E110" s="334"/>
      <c r="F110" s="334"/>
      <c r="G110" s="334"/>
      <c r="H110" s="336"/>
      <c r="I110" s="337"/>
      <c r="J110" s="426"/>
      <c r="K110" s="26"/>
      <c r="L110" s="26"/>
      <c r="M110" s="426" t="str">
        <f t="shared" si="4"/>
        <v/>
      </c>
      <c r="N110" s="333" t="str">
        <f t="shared" si="5"/>
        <v/>
      </c>
      <c r="O110" s="448"/>
      <c r="P110" s="583"/>
      <c r="Q110" s="582"/>
      <c r="R110" s="582"/>
      <c r="S110" s="582"/>
      <c r="T110" s="582"/>
      <c r="U110" s="582"/>
    </row>
    <row r="111" spans="1:21" ht="45">
      <c r="A111" s="29"/>
      <c r="B111" s="338"/>
      <c r="C111" s="339"/>
      <c r="D111" s="340"/>
      <c r="E111" s="341"/>
      <c r="F111" s="341"/>
      <c r="G111" s="341"/>
      <c r="H111" s="343"/>
      <c r="I111" s="344"/>
      <c r="J111" s="427"/>
      <c r="K111" s="26"/>
      <c r="L111" s="26"/>
      <c r="M111" s="338" t="str">
        <f t="shared" si="4"/>
        <v/>
      </c>
      <c r="N111" s="340" t="str">
        <f t="shared" si="5"/>
        <v/>
      </c>
      <c r="O111" s="449"/>
      <c r="P111" s="581"/>
      <c r="Q111" s="582"/>
      <c r="R111" s="582"/>
      <c r="S111" s="582"/>
      <c r="T111" s="582"/>
      <c r="U111" s="582"/>
    </row>
    <row r="112" spans="1:21" ht="45">
      <c r="A112" s="29"/>
      <c r="B112" s="140"/>
      <c r="C112" s="332"/>
      <c r="D112" s="333"/>
      <c r="E112" s="334"/>
      <c r="F112" s="334"/>
      <c r="G112" s="334"/>
      <c r="H112" s="336"/>
      <c r="I112" s="337"/>
      <c r="J112" s="426"/>
      <c r="K112" s="26"/>
      <c r="L112" s="26"/>
      <c r="M112" s="426" t="str">
        <f t="shared" si="4"/>
        <v/>
      </c>
      <c r="N112" s="333" t="str">
        <f t="shared" si="5"/>
        <v/>
      </c>
      <c r="O112" s="448"/>
      <c r="P112" s="583"/>
      <c r="Q112" s="582"/>
      <c r="R112" s="582"/>
      <c r="S112" s="582"/>
      <c r="T112" s="582"/>
      <c r="U112" s="582"/>
    </row>
    <row r="113" spans="1:21" ht="45">
      <c r="A113" s="29"/>
      <c r="B113" s="338"/>
      <c r="C113" s="339"/>
      <c r="D113" s="340"/>
      <c r="E113" s="341"/>
      <c r="F113" s="341"/>
      <c r="G113" s="341"/>
      <c r="H113" s="343"/>
      <c r="I113" s="344"/>
      <c r="J113" s="427"/>
      <c r="K113" s="26"/>
      <c r="L113" s="26"/>
      <c r="M113" s="338" t="str">
        <f t="shared" si="4"/>
        <v/>
      </c>
      <c r="N113" s="340" t="str">
        <f t="shared" si="5"/>
        <v/>
      </c>
      <c r="O113" s="449"/>
      <c r="P113" s="581"/>
      <c r="Q113" s="582"/>
      <c r="R113" s="582"/>
      <c r="S113" s="582"/>
      <c r="T113" s="582"/>
      <c r="U113" s="582"/>
    </row>
    <row r="114" spans="1:21" ht="45">
      <c r="A114" s="29"/>
      <c r="B114" s="140"/>
      <c r="C114" s="332"/>
      <c r="D114" s="333"/>
      <c r="E114" s="334"/>
      <c r="F114" s="334"/>
      <c r="G114" s="334"/>
      <c r="H114" s="336"/>
      <c r="I114" s="337"/>
      <c r="J114" s="426"/>
      <c r="K114" s="26"/>
      <c r="L114" s="26"/>
      <c r="M114" s="426" t="str">
        <f t="shared" si="4"/>
        <v/>
      </c>
      <c r="N114" s="333" t="str">
        <f t="shared" si="5"/>
        <v/>
      </c>
      <c r="O114" s="448"/>
      <c r="P114" s="583"/>
      <c r="Q114" s="582"/>
      <c r="R114" s="582"/>
      <c r="S114" s="582"/>
      <c r="T114" s="582"/>
      <c r="U114" s="582"/>
    </row>
    <row r="115" spans="1:21" ht="45">
      <c r="A115" s="29"/>
      <c r="B115" s="338"/>
      <c r="C115" s="339"/>
      <c r="D115" s="340"/>
      <c r="E115" s="341"/>
      <c r="F115" s="341"/>
      <c r="G115" s="341"/>
      <c r="H115" s="343"/>
      <c r="I115" s="344"/>
      <c r="J115" s="427"/>
      <c r="K115" s="26"/>
      <c r="L115" s="26"/>
      <c r="M115" s="338" t="str">
        <f t="shared" si="4"/>
        <v/>
      </c>
      <c r="N115" s="340" t="str">
        <f t="shared" si="5"/>
        <v/>
      </c>
      <c r="O115" s="449"/>
      <c r="P115" s="581"/>
      <c r="Q115" s="582"/>
      <c r="R115" s="582"/>
      <c r="S115" s="582"/>
      <c r="T115" s="582"/>
      <c r="U115" s="582"/>
    </row>
    <row r="116" spans="1:21" ht="45">
      <c r="A116" s="29"/>
      <c r="B116" s="140"/>
      <c r="C116" s="332"/>
      <c r="D116" s="333"/>
      <c r="E116" s="334"/>
      <c r="F116" s="334"/>
      <c r="G116" s="334"/>
      <c r="H116" s="336"/>
      <c r="I116" s="337"/>
      <c r="J116" s="426"/>
      <c r="K116" s="26"/>
      <c r="L116" s="26"/>
      <c r="M116" s="426" t="str">
        <f t="shared" si="4"/>
        <v/>
      </c>
      <c r="N116" s="333" t="str">
        <f t="shared" si="5"/>
        <v/>
      </c>
      <c r="O116" s="448"/>
      <c r="P116" s="583"/>
      <c r="Q116" s="582"/>
      <c r="R116" s="582"/>
      <c r="S116" s="582"/>
      <c r="T116" s="582"/>
      <c r="U116" s="582"/>
    </row>
    <row r="117" spans="1:21" ht="45">
      <c r="A117" s="29"/>
      <c r="B117" s="338"/>
      <c r="C117" s="339"/>
      <c r="D117" s="340"/>
      <c r="E117" s="341"/>
      <c r="F117" s="341"/>
      <c r="G117" s="341"/>
      <c r="H117" s="343"/>
      <c r="I117" s="344"/>
      <c r="J117" s="427"/>
      <c r="K117" s="26"/>
      <c r="L117" s="26"/>
      <c r="M117" s="338" t="str">
        <f t="shared" si="4"/>
        <v/>
      </c>
      <c r="N117" s="340" t="str">
        <f t="shared" si="5"/>
        <v/>
      </c>
      <c r="O117" s="449"/>
      <c r="P117" s="581"/>
      <c r="Q117" s="582"/>
      <c r="R117" s="582"/>
      <c r="S117" s="582"/>
      <c r="T117" s="582"/>
      <c r="U117" s="582"/>
    </row>
    <row r="118" spans="1:21" ht="45">
      <c r="A118" s="29"/>
      <c r="B118" s="140"/>
      <c r="C118" s="332"/>
      <c r="D118" s="333"/>
      <c r="E118" s="334"/>
      <c r="F118" s="334"/>
      <c r="G118" s="334"/>
      <c r="H118" s="336"/>
      <c r="I118" s="337"/>
      <c r="J118" s="426"/>
      <c r="K118" s="26"/>
      <c r="L118" s="26"/>
      <c r="M118" s="426" t="str">
        <f t="shared" si="4"/>
        <v/>
      </c>
      <c r="N118" s="333" t="str">
        <f t="shared" si="5"/>
        <v/>
      </c>
      <c r="O118" s="448"/>
      <c r="P118" s="583"/>
      <c r="Q118" s="582"/>
      <c r="R118" s="582"/>
      <c r="S118" s="582"/>
      <c r="T118" s="582"/>
      <c r="U118" s="582"/>
    </row>
    <row r="119" spans="1:21" ht="45">
      <c r="A119" s="29"/>
      <c r="B119" s="338"/>
      <c r="C119" s="339"/>
      <c r="D119" s="340"/>
      <c r="E119" s="341"/>
      <c r="F119" s="341"/>
      <c r="G119" s="341"/>
      <c r="H119" s="343"/>
      <c r="I119" s="344"/>
      <c r="J119" s="427"/>
      <c r="K119" s="26"/>
      <c r="L119" s="26"/>
      <c r="M119" s="338" t="str">
        <f t="shared" si="4"/>
        <v/>
      </c>
      <c r="N119" s="340" t="str">
        <f t="shared" si="5"/>
        <v/>
      </c>
      <c r="O119" s="449"/>
      <c r="P119" s="581"/>
      <c r="Q119" s="582"/>
      <c r="R119" s="582"/>
      <c r="S119" s="582"/>
      <c r="T119" s="582"/>
      <c r="U119" s="582"/>
    </row>
    <row r="120" spans="1:21" ht="45">
      <c r="A120" s="29"/>
      <c r="B120" s="140"/>
      <c r="C120" s="332"/>
      <c r="D120" s="333"/>
      <c r="E120" s="334"/>
      <c r="F120" s="334"/>
      <c r="G120" s="334"/>
      <c r="H120" s="336"/>
      <c r="I120" s="337"/>
      <c r="J120" s="426"/>
      <c r="K120" s="26"/>
      <c r="L120" s="26"/>
      <c r="M120" s="426" t="str">
        <f t="shared" si="4"/>
        <v/>
      </c>
      <c r="N120" s="333" t="str">
        <f t="shared" si="5"/>
        <v/>
      </c>
      <c r="O120" s="448"/>
      <c r="P120" s="583"/>
      <c r="Q120" s="582"/>
      <c r="R120" s="582"/>
      <c r="S120" s="582"/>
      <c r="T120" s="582"/>
      <c r="U120" s="582"/>
    </row>
    <row r="121" spans="1:21" ht="45">
      <c r="A121" s="29"/>
      <c r="B121" s="338"/>
      <c r="C121" s="339"/>
      <c r="D121" s="340"/>
      <c r="E121" s="341"/>
      <c r="F121" s="341"/>
      <c r="G121" s="341"/>
      <c r="H121" s="343"/>
      <c r="I121" s="344"/>
      <c r="J121" s="427"/>
      <c r="K121" s="26"/>
      <c r="L121" s="26"/>
      <c r="M121" s="338" t="str">
        <f t="shared" si="4"/>
        <v/>
      </c>
      <c r="N121" s="340" t="str">
        <f t="shared" si="5"/>
        <v/>
      </c>
      <c r="O121" s="449"/>
      <c r="P121" s="581"/>
      <c r="Q121" s="582"/>
      <c r="R121" s="582"/>
      <c r="S121" s="582"/>
      <c r="T121" s="582"/>
      <c r="U121" s="582"/>
    </row>
    <row r="122" spans="1:21" ht="45">
      <c r="A122" s="29"/>
      <c r="B122" s="140"/>
      <c r="C122" s="332"/>
      <c r="D122" s="333"/>
      <c r="E122" s="334"/>
      <c r="F122" s="334"/>
      <c r="G122" s="334"/>
      <c r="H122" s="336"/>
      <c r="I122" s="337"/>
      <c r="J122" s="426"/>
      <c r="K122" s="26"/>
      <c r="L122" s="26"/>
      <c r="M122" s="426" t="str">
        <f t="shared" si="4"/>
        <v/>
      </c>
      <c r="N122" s="333" t="str">
        <f t="shared" si="5"/>
        <v/>
      </c>
      <c r="O122" s="448"/>
      <c r="P122" s="583"/>
      <c r="Q122" s="582"/>
      <c r="R122" s="582"/>
      <c r="S122" s="582"/>
      <c r="T122" s="582"/>
      <c r="U122" s="582"/>
    </row>
    <row r="123" spans="1:21" ht="45">
      <c r="A123" s="29"/>
      <c r="B123" s="338"/>
      <c r="C123" s="339"/>
      <c r="D123" s="340"/>
      <c r="E123" s="341"/>
      <c r="F123" s="341"/>
      <c r="G123" s="341"/>
      <c r="H123" s="343"/>
      <c r="I123" s="344"/>
      <c r="J123" s="427"/>
      <c r="K123" s="26"/>
      <c r="L123" s="26"/>
      <c r="M123" s="338" t="str">
        <f t="shared" si="4"/>
        <v/>
      </c>
      <c r="N123" s="340" t="str">
        <f t="shared" si="5"/>
        <v/>
      </c>
      <c r="O123" s="449"/>
      <c r="P123" s="581"/>
      <c r="Q123" s="582"/>
      <c r="R123" s="582"/>
      <c r="S123" s="582"/>
      <c r="T123" s="582"/>
      <c r="U123" s="582"/>
    </row>
    <row r="124" spans="1:21" ht="45">
      <c r="A124" s="29"/>
      <c r="B124" s="140"/>
      <c r="C124" s="332"/>
      <c r="D124" s="333"/>
      <c r="E124" s="334"/>
      <c r="F124" s="334"/>
      <c r="G124" s="334"/>
      <c r="H124" s="336"/>
      <c r="I124" s="337"/>
      <c r="J124" s="426"/>
      <c r="K124" s="26"/>
      <c r="L124" s="26"/>
      <c r="M124" s="426" t="str">
        <f t="shared" si="4"/>
        <v/>
      </c>
      <c r="N124" s="333" t="str">
        <f t="shared" si="5"/>
        <v/>
      </c>
      <c r="O124" s="448"/>
      <c r="P124" s="583"/>
      <c r="Q124" s="582"/>
      <c r="R124" s="582"/>
      <c r="S124" s="582"/>
      <c r="T124" s="582"/>
      <c r="U124" s="582"/>
    </row>
    <row r="125" spans="1:21" ht="45">
      <c r="A125" s="29"/>
      <c r="B125" s="338"/>
      <c r="C125" s="339"/>
      <c r="D125" s="340"/>
      <c r="E125" s="341"/>
      <c r="F125" s="341"/>
      <c r="G125" s="341"/>
      <c r="H125" s="343"/>
      <c r="I125" s="344"/>
      <c r="J125" s="427"/>
      <c r="K125" s="26"/>
      <c r="L125" s="26"/>
      <c r="M125" s="338" t="str">
        <f t="shared" si="4"/>
        <v/>
      </c>
      <c r="N125" s="340" t="str">
        <f t="shared" si="5"/>
        <v/>
      </c>
      <c r="O125" s="449"/>
      <c r="P125" s="581"/>
      <c r="Q125" s="582"/>
      <c r="R125" s="582"/>
      <c r="S125" s="582"/>
      <c r="T125" s="582"/>
      <c r="U125" s="582"/>
    </row>
    <row r="126" spans="1:21" ht="45">
      <c r="A126" s="29"/>
      <c r="B126" s="140"/>
      <c r="C126" s="332"/>
      <c r="D126" s="333"/>
      <c r="E126" s="334"/>
      <c r="F126" s="334"/>
      <c r="G126" s="334"/>
      <c r="H126" s="336"/>
      <c r="I126" s="337"/>
      <c r="J126" s="426"/>
      <c r="K126" s="26"/>
      <c r="L126" s="26"/>
      <c r="M126" s="426" t="str">
        <f t="shared" si="4"/>
        <v/>
      </c>
      <c r="N126" s="333" t="str">
        <f t="shared" si="5"/>
        <v/>
      </c>
      <c r="O126" s="448"/>
      <c r="P126" s="583"/>
      <c r="Q126" s="582"/>
      <c r="R126" s="582"/>
      <c r="S126" s="582"/>
      <c r="T126" s="582"/>
      <c r="U126" s="582"/>
    </row>
    <row r="127" spans="1:21" ht="45">
      <c r="A127" s="29"/>
      <c r="B127" s="338"/>
      <c r="C127" s="339"/>
      <c r="D127" s="340"/>
      <c r="E127" s="341"/>
      <c r="F127" s="341"/>
      <c r="G127" s="341"/>
      <c r="H127" s="343"/>
      <c r="I127" s="344"/>
      <c r="J127" s="427"/>
      <c r="K127" s="26"/>
      <c r="L127" s="26"/>
      <c r="M127" s="338" t="str">
        <f t="shared" si="4"/>
        <v/>
      </c>
      <c r="N127" s="340" t="str">
        <f t="shared" si="5"/>
        <v/>
      </c>
      <c r="O127" s="449"/>
      <c r="P127" s="581"/>
      <c r="Q127" s="582"/>
      <c r="R127" s="582"/>
      <c r="S127" s="582"/>
      <c r="T127" s="582"/>
      <c r="U127" s="582"/>
    </row>
    <row r="128" spans="1:21" ht="45">
      <c r="A128" s="29"/>
      <c r="B128" s="140"/>
      <c r="C128" s="332"/>
      <c r="D128" s="333"/>
      <c r="E128" s="334"/>
      <c r="F128" s="334"/>
      <c r="G128" s="334"/>
      <c r="H128" s="336"/>
      <c r="I128" s="337"/>
      <c r="J128" s="426"/>
      <c r="K128" s="26"/>
      <c r="L128" s="26"/>
      <c r="M128" s="426" t="str">
        <f t="shared" si="4"/>
        <v/>
      </c>
      <c r="N128" s="333" t="str">
        <f t="shared" si="5"/>
        <v/>
      </c>
      <c r="O128" s="448"/>
      <c r="P128" s="583"/>
      <c r="Q128" s="582"/>
      <c r="R128" s="582"/>
      <c r="S128" s="582"/>
      <c r="T128" s="582"/>
      <c r="U128" s="582"/>
    </row>
    <row r="129" spans="1:21" ht="45">
      <c r="A129" s="29"/>
      <c r="B129" s="338"/>
      <c r="C129" s="339"/>
      <c r="D129" s="340"/>
      <c r="E129" s="341"/>
      <c r="F129" s="341"/>
      <c r="G129" s="341"/>
      <c r="H129" s="343"/>
      <c r="I129" s="344"/>
      <c r="J129" s="427"/>
      <c r="K129" s="26"/>
      <c r="L129" s="26"/>
      <c r="M129" s="338" t="str">
        <f t="shared" si="4"/>
        <v/>
      </c>
      <c r="N129" s="340" t="str">
        <f t="shared" si="5"/>
        <v/>
      </c>
      <c r="O129" s="449"/>
      <c r="P129" s="581"/>
      <c r="Q129" s="582"/>
      <c r="R129" s="582"/>
      <c r="S129" s="582"/>
      <c r="T129" s="582"/>
      <c r="U129" s="582"/>
    </row>
    <row r="130" spans="1:21" ht="45">
      <c r="A130" s="29"/>
      <c r="B130" s="140"/>
      <c r="C130" s="332"/>
      <c r="D130" s="333"/>
      <c r="E130" s="334"/>
      <c r="F130" s="334"/>
      <c r="G130" s="334"/>
      <c r="H130" s="336"/>
      <c r="I130" s="337"/>
      <c r="J130" s="426"/>
      <c r="K130" s="26"/>
      <c r="L130" s="26"/>
      <c r="M130" s="426" t="str">
        <f t="shared" si="4"/>
        <v/>
      </c>
      <c r="N130" s="333" t="str">
        <f t="shared" si="5"/>
        <v/>
      </c>
      <c r="O130" s="448"/>
      <c r="P130" s="583"/>
      <c r="Q130" s="582"/>
      <c r="R130" s="582"/>
      <c r="S130" s="582"/>
      <c r="T130" s="582"/>
      <c r="U130" s="582"/>
    </row>
    <row r="131" spans="1:21" ht="45">
      <c r="A131" s="29"/>
      <c r="B131" s="338"/>
      <c r="C131" s="339"/>
      <c r="D131" s="340"/>
      <c r="E131" s="341"/>
      <c r="F131" s="341"/>
      <c r="G131" s="341"/>
      <c r="H131" s="343"/>
      <c r="I131" s="344"/>
      <c r="J131" s="427"/>
      <c r="K131" s="26"/>
      <c r="L131" s="26"/>
      <c r="M131" s="338" t="str">
        <f t="shared" si="4"/>
        <v/>
      </c>
      <c r="N131" s="340" t="str">
        <f t="shared" si="5"/>
        <v/>
      </c>
      <c r="O131" s="449"/>
      <c r="P131" s="581"/>
      <c r="Q131" s="582"/>
      <c r="R131" s="582"/>
      <c r="S131" s="582"/>
      <c r="T131" s="582"/>
      <c r="U131" s="582"/>
    </row>
    <row r="132" spans="1:21" ht="45">
      <c r="A132" s="29"/>
      <c r="B132" s="140"/>
      <c r="C132" s="332"/>
      <c r="D132" s="333"/>
      <c r="E132" s="334"/>
      <c r="F132" s="334"/>
      <c r="G132" s="334"/>
      <c r="H132" s="336"/>
      <c r="I132" s="337"/>
      <c r="J132" s="426"/>
      <c r="K132" s="26"/>
      <c r="L132" s="26"/>
      <c r="M132" s="426" t="str">
        <f t="shared" si="4"/>
        <v/>
      </c>
      <c r="N132" s="333" t="str">
        <f t="shared" si="5"/>
        <v/>
      </c>
      <c r="O132" s="448"/>
      <c r="P132" s="583"/>
      <c r="Q132" s="582"/>
      <c r="R132" s="582"/>
      <c r="S132" s="582"/>
      <c r="T132" s="582"/>
      <c r="U132" s="582"/>
    </row>
    <row r="133" spans="1:21" ht="45">
      <c r="A133" s="29"/>
      <c r="B133" s="338"/>
      <c r="C133" s="339"/>
      <c r="D133" s="340"/>
      <c r="E133" s="341"/>
      <c r="F133" s="341"/>
      <c r="G133" s="341"/>
      <c r="H133" s="343"/>
      <c r="I133" s="344"/>
      <c r="J133" s="427"/>
      <c r="K133" s="26"/>
      <c r="L133" s="26"/>
      <c r="M133" s="338" t="str">
        <f t="shared" si="4"/>
        <v/>
      </c>
      <c r="N133" s="340" t="str">
        <f t="shared" si="5"/>
        <v/>
      </c>
      <c r="O133" s="449"/>
      <c r="P133" s="581"/>
      <c r="Q133" s="582"/>
      <c r="R133" s="582"/>
      <c r="S133" s="582"/>
      <c r="T133" s="582"/>
      <c r="U133" s="582"/>
    </row>
    <row r="134" spans="1:21" ht="45">
      <c r="A134" s="29"/>
      <c r="B134" s="140"/>
      <c r="C134" s="332"/>
      <c r="D134" s="333"/>
      <c r="E134" s="334"/>
      <c r="F134" s="334"/>
      <c r="G134" s="334"/>
      <c r="H134" s="336"/>
      <c r="I134" s="337"/>
      <c r="J134" s="426"/>
      <c r="K134" s="26"/>
      <c r="L134" s="26"/>
      <c r="M134" s="426" t="str">
        <f t="shared" si="4"/>
        <v/>
      </c>
      <c r="N134" s="333" t="str">
        <f t="shared" si="5"/>
        <v/>
      </c>
      <c r="O134" s="448"/>
      <c r="P134" s="583"/>
      <c r="Q134" s="582"/>
      <c r="R134" s="582"/>
      <c r="S134" s="582"/>
      <c r="T134" s="582"/>
      <c r="U134" s="582"/>
    </row>
    <row r="135" spans="1:21" ht="45">
      <c r="A135" s="29"/>
      <c r="B135" s="338"/>
      <c r="C135" s="339"/>
      <c r="D135" s="340"/>
      <c r="E135" s="341"/>
      <c r="F135" s="341"/>
      <c r="G135" s="341"/>
      <c r="H135" s="343"/>
      <c r="I135" s="344"/>
      <c r="J135" s="427"/>
      <c r="K135" s="26"/>
      <c r="L135" s="26"/>
      <c r="M135" s="338" t="str">
        <f t="shared" si="4"/>
        <v/>
      </c>
      <c r="N135" s="340" t="str">
        <f t="shared" si="5"/>
        <v/>
      </c>
      <c r="O135" s="449"/>
      <c r="P135" s="581"/>
      <c r="Q135" s="582"/>
      <c r="R135" s="582"/>
      <c r="S135" s="582"/>
      <c r="T135" s="582"/>
      <c r="U135" s="582"/>
    </row>
    <row r="136" spans="1:21" ht="45">
      <c r="A136" s="29"/>
      <c r="B136" s="140"/>
      <c r="C136" s="332"/>
      <c r="D136" s="333"/>
      <c r="E136" s="334"/>
      <c r="F136" s="334"/>
      <c r="G136" s="334"/>
      <c r="H136" s="336"/>
      <c r="I136" s="337"/>
      <c r="J136" s="426"/>
      <c r="K136" s="26"/>
      <c r="L136" s="26"/>
      <c r="M136" s="426" t="str">
        <f t="shared" si="4"/>
        <v/>
      </c>
      <c r="N136" s="333" t="str">
        <f t="shared" si="5"/>
        <v/>
      </c>
      <c r="O136" s="448"/>
      <c r="P136" s="583"/>
      <c r="Q136" s="582"/>
      <c r="R136" s="582"/>
      <c r="S136" s="582"/>
      <c r="T136" s="582"/>
      <c r="U136" s="582"/>
    </row>
    <row r="137" spans="1:21" ht="45">
      <c r="A137" s="29"/>
      <c r="B137" s="338"/>
      <c r="C137" s="339"/>
      <c r="D137" s="340"/>
      <c r="E137" s="341"/>
      <c r="F137" s="341"/>
      <c r="G137" s="341"/>
      <c r="H137" s="343"/>
      <c r="I137" s="344"/>
      <c r="J137" s="427"/>
      <c r="K137" s="26"/>
      <c r="L137" s="26"/>
      <c r="M137" s="338" t="str">
        <f t="shared" si="4"/>
        <v/>
      </c>
      <c r="N137" s="340" t="str">
        <f t="shared" si="5"/>
        <v/>
      </c>
      <c r="O137" s="449"/>
      <c r="P137" s="581"/>
      <c r="Q137" s="582"/>
      <c r="R137" s="582"/>
      <c r="S137" s="582"/>
      <c r="T137" s="582"/>
      <c r="U137" s="582"/>
    </row>
    <row r="138" spans="1:21" ht="45">
      <c r="A138" s="29"/>
      <c r="B138" s="140"/>
      <c r="C138" s="332"/>
      <c r="D138" s="333"/>
      <c r="E138" s="334"/>
      <c r="F138" s="334"/>
      <c r="G138" s="334"/>
      <c r="H138" s="336"/>
      <c r="I138" s="337"/>
      <c r="J138" s="426"/>
      <c r="K138" s="26"/>
      <c r="L138" s="26"/>
      <c r="M138" s="426" t="str">
        <f t="shared" si="4"/>
        <v/>
      </c>
      <c r="N138" s="333" t="str">
        <f t="shared" si="5"/>
        <v/>
      </c>
      <c r="O138" s="448"/>
      <c r="P138" s="583"/>
      <c r="Q138" s="582"/>
      <c r="R138" s="582"/>
      <c r="S138" s="582"/>
      <c r="T138" s="582"/>
      <c r="U138" s="582"/>
    </row>
    <row r="139" spans="1:21" ht="45">
      <c r="A139" s="29"/>
      <c r="B139" s="338"/>
      <c r="C139" s="339"/>
      <c r="D139" s="340"/>
      <c r="E139" s="341"/>
      <c r="F139" s="341"/>
      <c r="G139" s="341"/>
      <c r="H139" s="343"/>
      <c r="I139" s="344"/>
      <c r="J139" s="427"/>
      <c r="K139" s="26"/>
      <c r="L139" s="26"/>
      <c r="M139" s="338" t="str">
        <f t="shared" si="4"/>
        <v/>
      </c>
      <c r="N139" s="340" t="str">
        <f t="shared" si="5"/>
        <v/>
      </c>
      <c r="O139" s="449"/>
      <c r="P139" s="581"/>
      <c r="Q139" s="582"/>
      <c r="R139" s="582"/>
      <c r="S139" s="582"/>
      <c r="T139" s="582"/>
      <c r="U139" s="582"/>
    </row>
    <row r="140" spans="1:21" ht="45">
      <c r="A140" s="29"/>
      <c r="B140" s="140"/>
      <c r="C140" s="332"/>
      <c r="D140" s="333"/>
      <c r="E140" s="334"/>
      <c r="F140" s="334"/>
      <c r="G140" s="334"/>
      <c r="H140" s="336"/>
      <c r="I140" s="337"/>
      <c r="J140" s="426"/>
      <c r="K140" s="26"/>
      <c r="L140" s="26"/>
      <c r="M140" s="426" t="str">
        <f t="shared" si="4"/>
        <v/>
      </c>
      <c r="N140" s="333" t="str">
        <f t="shared" si="5"/>
        <v/>
      </c>
      <c r="O140" s="448"/>
      <c r="P140" s="583"/>
      <c r="Q140" s="582"/>
      <c r="R140" s="582"/>
      <c r="S140" s="582"/>
      <c r="T140" s="582"/>
      <c r="U140" s="582"/>
    </row>
    <row r="141" spans="1:21" ht="45">
      <c r="A141" s="29"/>
      <c r="B141" s="338"/>
      <c r="C141" s="339"/>
      <c r="D141" s="340"/>
      <c r="E141" s="341"/>
      <c r="F141" s="341"/>
      <c r="G141" s="341"/>
      <c r="H141" s="343"/>
      <c r="I141" s="344"/>
      <c r="J141" s="427"/>
      <c r="K141" s="26"/>
      <c r="L141" s="26"/>
      <c r="M141" s="338" t="str">
        <f t="shared" si="4"/>
        <v/>
      </c>
      <c r="N141" s="340" t="str">
        <f t="shared" si="5"/>
        <v/>
      </c>
      <c r="O141" s="449"/>
      <c r="P141" s="581"/>
      <c r="Q141" s="582"/>
      <c r="R141" s="582"/>
      <c r="S141" s="582"/>
      <c r="T141" s="582"/>
      <c r="U141" s="582"/>
    </row>
    <row r="142" spans="1:21" ht="45">
      <c r="A142" s="29"/>
      <c r="B142" s="140"/>
      <c r="C142" s="332"/>
      <c r="D142" s="333"/>
      <c r="E142" s="334"/>
      <c r="F142" s="334"/>
      <c r="G142" s="334"/>
      <c r="H142" s="336"/>
      <c r="I142" s="337"/>
      <c r="J142" s="426"/>
      <c r="K142" s="26"/>
      <c r="L142" s="26"/>
      <c r="M142" s="426" t="str">
        <f t="shared" si="4"/>
        <v/>
      </c>
      <c r="N142" s="333" t="str">
        <f t="shared" si="5"/>
        <v/>
      </c>
      <c r="O142" s="448"/>
      <c r="P142" s="583"/>
      <c r="Q142" s="582"/>
      <c r="R142" s="582"/>
      <c r="S142" s="582"/>
      <c r="T142" s="582"/>
      <c r="U142" s="582"/>
    </row>
    <row r="143" spans="1:21" ht="45">
      <c r="A143" s="29"/>
      <c r="B143" s="338"/>
      <c r="C143" s="339"/>
      <c r="D143" s="340"/>
      <c r="E143" s="341"/>
      <c r="F143" s="341"/>
      <c r="G143" s="341"/>
      <c r="H143" s="343"/>
      <c r="I143" s="344"/>
      <c r="J143" s="427"/>
      <c r="K143" s="26"/>
      <c r="L143" s="26"/>
      <c r="M143" s="338" t="str">
        <f t="shared" si="4"/>
        <v/>
      </c>
      <c r="N143" s="340" t="str">
        <f t="shared" si="5"/>
        <v/>
      </c>
      <c r="O143" s="449"/>
      <c r="P143" s="581"/>
      <c r="Q143" s="582"/>
      <c r="R143" s="582"/>
      <c r="S143" s="582"/>
      <c r="T143" s="582"/>
      <c r="U143" s="582"/>
    </row>
    <row r="144" spans="1:21" ht="45">
      <c r="A144" s="29"/>
      <c r="B144" s="140"/>
      <c r="C144" s="332"/>
      <c r="D144" s="333"/>
      <c r="E144" s="334"/>
      <c r="F144" s="334"/>
      <c r="G144" s="334"/>
      <c r="H144" s="336"/>
      <c r="I144" s="337"/>
      <c r="J144" s="426"/>
      <c r="K144" s="26"/>
      <c r="L144" s="26"/>
      <c r="M144" s="426" t="str">
        <f t="shared" si="4"/>
        <v/>
      </c>
      <c r="N144" s="333" t="str">
        <f t="shared" si="5"/>
        <v/>
      </c>
      <c r="O144" s="448"/>
      <c r="P144" s="583"/>
      <c r="Q144" s="582"/>
      <c r="R144" s="582"/>
      <c r="S144" s="582"/>
      <c r="T144" s="582"/>
      <c r="U144" s="582"/>
    </row>
    <row r="145" spans="1:21" ht="45">
      <c r="A145" s="29"/>
      <c r="B145" s="338"/>
      <c r="C145" s="339"/>
      <c r="D145" s="340"/>
      <c r="E145" s="341"/>
      <c r="F145" s="341"/>
      <c r="G145" s="341"/>
      <c r="H145" s="343"/>
      <c r="I145" s="344"/>
      <c r="J145" s="427"/>
      <c r="K145" s="26"/>
      <c r="L145" s="26"/>
      <c r="M145" s="338" t="str">
        <f t="shared" si="4"/>
        <v/>
      </c>
      <c r="N145" s="340" t="str">
        <f t="shared" si="5"/>
        <v/>
      </c>
      <c r="O145" s="449"/>
      <c r="P145" s="581"/>
      <c r="Q145" s="582"/>
      <c r="R145" s="582"/>
      <c r="S145" s="582"/>
      <c r="T145" s="582"/>
      <c r="U145" s="582"/>
    </row>
    <row r="146" spans="1:21" ht="45">
      <c r="A146" s="29"/>
      <c r="B146" s="140"/>
      <c r="C146" s="332"/>
      <c r="D146" s="333"/>
      <c r="E146" s="334"/>
      <c r="F146" s="334"/>
      <c r="G146" s="334"/>
      <c r="H146" s="336"/>
      <c r="I146" s="337"/>
      <c r="J146" s="426"/>
      <c r="K146" s="26"/>
      <c r="L146" s="26"/>
      <c r="M146" s="426" t="str">
        <f t="shared" si="4"/>
        <v/>
      </c>
      <c r="N146" s="333" t="str">
        <f t="shared" si="5"/>
        <v/>
      </c>
      <c r="O146" s="448"/>
      <c r="P146" s="583"/>
      <c r="Q146" s="582"/>
      <c r="R146" s="582"/>
      <c r="S146" s="582"/>
      <c r="T146" s="582"/>
      <c r="U146" s="582"/>
    </row>
    <row r="147" spans="1:21" ht="45">
      <c r="A147" s="29"/>
      <c r="B147" s="338"/>
      <c r="C147" s="339"/>
      <c r="D147" s="340"/>
      <c r="E147" s="341"/>
      <c r="F147" s="341"/>
      <c r="G147" s="341"/>
      <c r="H147" s="343"/>
      <c r="I147" s="344"/>
      <c r="J147" s="427"/>
      <c r="K147" s="26"/>
      <c r="L147" s="26"/>
      <c r="M147" s="338" t="str">
        <f t="shared" si="4"/>
        <v/>
      </c>
      <c r="N147" s="340" t="str">
        <f t="shared" si="5"/>
        <v/>
      </c>
      <c r="O147" s="449"/>
      <c r="P147" s="581"/>
      <c r="Q147" s="582"/>
      <c r="R147" s="582"/>
      <c r="S147" s="582"/>
      <c r="T147" s="582"/>
      <c r="U147" s="582"/>
    </row>
    <row r="148" spans="1:21" ht="45">
      <c r="A148" s="29"/>
      <c r="B148" s="140"/>
      <c r="C148" s="332"/>
      <c r="D148" s="333"/>
      <c r="E148" s="334"/>
      <c r="F148" s="334"/>
      <c r="G148" s="334"/>
      <c r="H148" s="336"/>
      <c r="I148" s="337"/>
      <c r="J148" s="426"/>
      <c r="K148" s="26"/>
      <c r="L148" s="26"/>
      <c r="M148" s="426" t="str">
        <f t="shared" si="4"/>
        <v/>
      </c>
      <c r="N148" s="333" t="str">
        <f t="shared" si="5"/>
        <v/>
      </c>
      <c r="O148" s="448"/>
      <c r="P148" s="583"/>
      <c r="Q148" s="582"/>
      <c r="R148" s="582"/>
      <c r="S148" s="582"/>
      <c r="T148" s="582"/>
      <c r="U148" s="582"/>
    </row>
    <row r="149" spans="1:21" ht="45">
      <c r="A149" s="29"/>
      <c r="B149" s="338"/>
      <c r="C149" s="339"/>
      <c r="D149" s="340"/>
      <c r="E149" s="341"/>
      <c r="F149" s="341"/>
      <c r="G149" s="341"/>
      <c r="H149" s="343"/>
      <c r="I149" s="344"/>
      <c r="J149" s="427"/>
      <c r="K149" s="26"/>
      <c r="L149" s="26"/>
      <c r="M149" s="338" t="str">
        <f t="shared" si="4"/>
        <v/>
      </c>
      <c r="N149" s="340" t="str">
        <f t="shared" si="5"/>
        <v/>
      </c>
      <c r="O149" s="449"/>
      <c r="P149" s="581"/>
      <c r="Q149" s="582"/>
      <c r="R149" s="582"/>
      <c r="S149" s="582"/>
      <c r="T149" s="582"/>
      <c r="U149" s="582"/>
    </row>
    <row r="150" spans="1:21" ht="45">
      <c r="A150" s="29"/>
      <c r="B150" s="140"/>
      <c r="C150" s="332"/>
      <c r="D150" s="333"/>
      <c r="E150" s="334"/>
      <c r="F150" s="334"/>
      <c r="G150" s="334"/>
      <c r="H150" s="336"/>
      <c r="I150" s="337"/>
      <c r="J150" s="426"/>
      <c r="K150" s="26"/>
      <c r="L150" s="26"/>
      <c r="M150" s="426" t="str">
        <f t="shared" si="4"/>
        <v/>
      </c>
      <c r="N150" s="333" t="str">
        <f t="shared" si="5"/>
        <v/>
      </c>
      <c r="O150" s="448"/>
      <c r="P150" s="583"/>
      <c r="Q150" s="582"/>
      <c r="R150" s="582"/>
      <c r="S150" s="582"/>
      <c r="T150" s="582"/>
      <c r="U150" s="582"/>
    </row>
    <row r="151" spans="1:21" ht="45">
      <c r="A151" s="29"/>
      <c r="B151" s="338"/>
      <c r="C151" s="339"/>
      <c r="D151" s="340"/>
      <c r="E151" s="341"/>
      <c r="F151" s="341"/>
      <c r="G151" s="341"/>
      <c r="H151" s="343"/>
      <c r="I151" s="344"/>
      <c r="J151" s="427"/>
      <c r="K151" s="26"/>
      <c r="L151" s="26"/>
      <c r="M151" s="338" t="str">
        <f t="shared" ref="M151:M214" si="6">IF(ISBLANK(B151),"",B151)</f>
        <v/>
      </c>
      <c r="N151" s="340" t="str">
        <f t="shared" ref="N151:N214" si="7">IF(ISBLANK(D151),"",D151)</f>
        <v/>
      </c>
      <c r="O151" s="449"/>
      <c r="P151" s="581"/>
      <c r="Q151" s="582"/>
      <c r="R151" s="582"/>
      <c r="S151" s="582"/>
      <c r="T151" s="582"/>
      <c r="U151" s="582"/>
    </row>
    <row r="152" spans="1:21" ht="45">
      <c r="A152" s="29"/>
      <c r="B152" s="140"/>
      <c r="C152" s="332"/>
      <c r="D152" s="333"/>
      <c r="E152" s="334"/>
      <c r="F152" s="334"/>
      <c r="G152" s="334"/>
      <c r="H152" s="336"/>
      <c r="I152" s="337"/>
      <c r="J152" s="426"/>
      <c r="K152" s="26"/>
      <c r="L152" s="26"/>
      <c r="M152" s="426" t="str">
        <f t="shared" si="6"/>
        <v/>
      </c>
      <c r="N152" s="333" t="str">
        <f t="shared" si="7"/>
        <v/>
      </c>
      <c r="O152" s="448"/>
      <c r="P152" s="583"/>
      <c r="Q152" s="582"/>
      <c r="R152" s="582"/>
      <c r="S152" s="582"/>
      <c r="T152" s="582"/>
      <c r="U152" s="582"/>
    </row>
    <row r="153" spans="1:21" ht="45">
      <c r="A153" s="29"/>
      <c r="B153" s="338"/>
      <c r="C153" s="339"/>
      <c r="D153" s="340"/>
      <c r="E153" s="341"/>
      <c r="F153" s="341"/>
      <c r="G153" s="341"/>
      <c r="H153" s="343"/>
      <c r="I153" s="344"/>
      <c r="J153" s="427"/>
      <c r="K153" s="26"/>
      <c r="L153" s="26"/>
      <c r="M153" s="338" t="str">
        <f t="shared" si="6"/>
        <v/>
      </c>
      <c r="N153" s="340" t="str">
        <f t="shared" si="7"/>
        <v/>
      </c>
      <c r="O153" s="449"/>
      <c r="P153" s="581"/>
      <c r="Q153" s="582"/>
      <c r="R153" s="582"/>
      <c r="S153" s="582"/>
      <c r="T153" s="582"/>
      <c r="U153" s="582"/>
    </row>
    <row r="154" spans="1:21" ht="45">
      <c r="A154" s="29"/>
      <c r="B154" s="140"/>
      <c r="C154" s="332"/>
      <c r="D154" s="333"/>
      <c r="E154" s="334"/>
      <c r="F154" s="334"/>
      <c r="G154" s="334"/>
      <c r="H154" s="336"/>
      <c r="I154" s="337"/>
      <c r="J154" s="426"/>
      <c r="K154" s="26"/>
      <c r="L154" s="26"/>
      <c r="M154" s="426" t="str">
        <f t="shared" si="6"/>
        <v/>
      </c>
      <c r="N154" s="333" t="str">
        <f t="shared" si="7"/>
        <v/>
      </c>
      <c r="O154" s="448"/>
      <c r="P154" s="583"/>
      <c r="Q154" s="582"/>
      <c r="R154" s="582"/>
      <c r="S154" s="582"/>
      <c r="T154" s="582"/>
      <c r="U154" s="582"/>
    </row>
    <row r="155" spans="1:21" ht="45">
      <c r="A155" s="29"/>
      <c r="B155" s="338"/>
      <c r="C155" s="339"/>
      <c r="D155" s="340"/>
      <c r="E155" s="341"/>
      <c r="F155" s="341"/>
      <c r="G155" s="341"/>
      <c r="H155" s="343"/>
      <c r="I155" s="344"/>
      <c r="J155" s="427"/>
      <c r="K155" s="26"/>
      <c r="L155" s="26"/>
      <c r="M155" s="338" t="str">
        <f t="shared" si="6"/>
        <v/>
      </c>
      <c r="N155" s="340" t="str">
        <f t="shared" si="7"/>
        <v/>
      </c>
      <c r="O155" s="449"/>
      <c r="P155" s="581"/>
      <c r="Q155" s="582"/>
      <c r="R155" s="582"/>
      <c r="S155" s="582"/>
      <c r="T155" s="582"/>
      <c r="U155" s="582"/>
    </row>
    <row r="156" spans="1:21" ht="45">
      <c r="A156" s="29"/>
      <c r="B156" s="140"/>
      <c r="C156" s="332"/>
      <c r="D156" s="333"/>
      <c r="E156" s="334"/>
      <c r="F156" s="334"/>
      <c r="G156" s="334"/>
      <c r="H156" s="336"/>
      <c r="I156" s="337"/>
      <c r="J156" s="426"/>
      <c r="K156" s="26"/>
      <c r="L156" s="26"/>
      <c r="M156" s="426" t="str">
        <f t="shared" si="6"/>
        <v/>
      </c>
      <c r="N156" s="333" t="str">
        <f t="shared" si="7"/>
        <v/>
      </c>
      <c r="O156" s="448"/>
      <c r="P156" s="583"/>
      <c r="Q156" s="582"/>
      <c r="R156" s="582"/>
      <c r="S156" s="582"/>
      <c r="T156" s="582"/>
      <c r="U156" s="582"/>
    </row>
    <row r="157" spans="1:21" ht="45">
      <c r="A157" s="29"/>
      <c r="B157" s="338"/>
      <c r="C157" s="339"/>
      <c r="D157" s="340"/>
      <c r="E157" s="341"/>
      <c r="F157" s="341"/>
      <c r="G157" s="341"/>
      <c r="H157" s="343"/>
      <c r="I157" s="344"/>
      <c r="J157" s="427"/>
      <c r="K157" s="26"/>
      <c r="L157" s="26"/>
      <c r="M157" s="338" t="str">
        <f t="shared" si="6"/>
        <v/>
      </c>
      <c r="N157" s="340" t="str">
        <f t="shared" si="7"/>
        <v/>
      </c>
      <c r="O157" s="449"/>
      <c r="P157" s="581"/>
      <c r="Q157" s="582"/>
      <c r="R157" s="582"/>
      <c r="S157" s="582"/>
      <c r="T157" s="582"/>
      <c r="U157" s="582"/>
    </row>
    <row r="158" spans="1:21" ht="45">
      <c r="A158" s="29"/>
      <c r="B158" s="140"/>
      <c r="C158" s="332"/>
      <c r="D158" s="333"/>
      <c r="E158" s="334"/>
      <c r="F158" s="334"/>
      <c r="G158" s="334"/>
      <c r="H158" s="336"/>
      <c r="I158" s="337"/>
      <c r="J158" s="426"/>
      <c r="K158" s="26"/>
      <c r="L158" s="26"/>
      <c r="M158" s="426" t="str">
        <f t="shared" si="6"/>
        <v/>
      </c>
      <c r="N158" s="333" t="str">
        <f t="shared" si="7"/>
        <v/>
      </c>
      <c r="O158" s="448"/>
      <c r="P158" s="583"/>
      <c r="Q158" s="582"/>
      <c r="R158" s="582"/>
      <c r="S158" s="582"/>
      <c r="T158" s="582"/>
      <c r="U158" s="582"/>
    </row>
    <row r="159" spans="1:21" ht="45">
      <c r="A159" s="29"/>
      <c r="B159" s="338"/>
      <c r="C159" s="339"/>
      <c r="D159" s="340"/>
      <c r="E159" s="341"/>
      <c r="F159" s="341"/>
      <c r="G159" s="341"/>
      <c r="H159" s="343"/>
      <c r="I159" s="344"/>
      <c r="J159" s="427"/>
      <c r="K159" s="26"/>
      <c r="L159" s="26"/>
      <c r="M159" s="338" t="str">
        <f t="shared" si="6"/>
        <v/>
      </c>
      <c r="N159" s="340" t="str">
        <f t="shared" si="7"/>
        <v/>
      </c>
      <c r="O159" s="449"/>
      <c r="P159" s="581"/>
      <c r="Q159" s="582"/>
      <c r="R159" s="582"/>
      <c r="S159" s="582"/>
      <c r="T159" s="582"/>
      <c r="U159" s="582"/>
    </row>
    <row r="160" spans="1:21" ht="45">
      <c r="A160" s="29"/>
      <c r="B160" s="140"/>
      <c r="C160" s="332"/>
      <c r="D160" s="333"/>
      <c r="E160" s="334"/>
      <c r="F160" s="334"/>
      <c r="G160" s="334"/>
      <c r="H160" s="336"/>
      <c r="I160" s="337"/>
      <c r="J160" s="426"/>
      <c r="K160" s="26"/>
      <c r="L160" s="26"/>
      <c r="M160" s="426" t="str">
        <f t="shared" si="6"/>
        <v/>
      </c>
      <c r="N160" s="333" t="str">
        <f t="shared" si="7"/>
        <v/>
      </c>
      <c r="O160" s="448"/>
      <c r="P160" s="583"/>
      <c r="Q160" s="582"/>
      <c r="R160" s="582"/>
      <c r="S160" s="582"/>
      <c r="T160" s="582"/>
      <c r="U160" s="582"/>
    </row>
    <row r="161" spans="1:21" ht="45">
      <c r="A161" s="29"/>
      <c r="B161" s="338"/>
      <c r="C161" s="339"/>
      <c r="D161" s="340"/>
      <c r="E161" s="341"/>
      <c r="F161" s="341"/>
      <c r="G161" s="341"/>
      <c r="H161" s="343"/>
      <c r="I161" s="344"/>
      <c r="J161" s="427"/>
      <c r="K161" s="26"/>
      <c r="L161" s="26"/>
      <c r="M161" s="338" t="str">
        <f t="shared" si="6"/>
        <v/>
      </c>
      <c r="N161" s="340" t="str">
        <f t="shared" si="7"/>
        <v/>
      </c>
      <c r="O161" s="449"/>
      <c r="P161" s="581"/>
      <c r="Q161" s="582"/>
      <c r="R161" s="582"/>
      <c r="S161" s="582"/>
      <c r="T161" s="582"/>
      <c r="U161" s="582"/>
    </row>
    <row r="162" spans="1:21" ht="45">
      <c r="A162" s="29"/>
      <c r="B162" s="140"/>
      <c r="C162" s="332"/>
      <c r="D162" s="333"/>
      <c r="E162" s="334"/>
      <c r="F162" s="334"/>
      <c r="G162" s="334"/>
      <c r="H162" s="336"/>
      <c r="I162" s="337"/>
      <c r="J162" s="426"/>
      <c r="K162" s="26"/>
      <c r="L162" s="26"/>
      <c r="M162" s="426" t="str">
        <f t="shared" si="6"/>
        <v/>
      </c>
      <c r="N162" s="333" t="str">
        <f t="shared" si="7"/>
        <v/>
      </c>
      <c r="O162" s="448"/>
      <c r="P162" s="583"/>
      <c r="Q162" s="582"/>
      <c r="R162" s="582"/>
      <c r="S162" s="582"/>
      <c r="T162" s="582"/>
      <c r="U162" s="582"/>
    </row>
    <row r="163" spans="1:21" ht="45">
      <c r="A163" s="29"/>
      <c r="B163" s="338"/>
      <c r="C163" s="339"/>
      <c r="D163" s="340"/>
      <c r="E163" s="341"/>
      <c r="F163" s="341"/>
      <c r="G163" s="341"/>
      <c r="H163" s="343"/>
      <c r="I163" s="344"/>
      <c r="J163" s="427"/>
      <c r="K163" s="26"/>
      <c r="L163" s="26"/>
      <c r="M163" s="338" t="str">
        <f t="shared" si="6"/>
        <v/>
      </c>
      <c r="N163" s="340" t="str">
        <f t="shared" si="7"/>
        <v/>
      </c>
      <c r="O163" s="449"/>
      <c r="P163" s="581"/>
      <c r="Q163" s="582"/>
      <c r="R163" s="582"/>
      <c r="S163" s="582"/>
      <c r="T163" s="582"/>
      <c r="U163" s="582"/>
    </row>
    <row r="164" spans="1:21" ht="45">
      <c r="A164" s="29"/>
      <c r="B164" s="140"/>
      <c r="C164" s="332"/>
      <c r="D164" s="333"/>
      <c r="E164" s="334"/>
      <c r="F164" s="334"/>
      <c r="G164" s="334"/>
      <c r="H164" s="336"/>
      <c r="I164" s="337"/>
      <c r="J164" s="426"/>
      <c r="K164" s="26"/>
      <c r="L164" s="26"/>
      <c r="M164" s="426" t="str">
        <f t="shared" si="6"/>
        <v/>
      </c>
      <c r="N164" s="333" t="str">
        <f t="shared" si="7"/>
        <v/>
      </c>
      <c r="O164" s="448"/>
      <c r="P164" s="583"/>
      <c r="Q164" s="582"/>
      <c r="R164" s="582"/>
      <c r="S164" s="582"/>
      <c r="T164" s="582"/>
      <c r="U164" s="582"/>
    </row>
    <row r="165" spans="1:21" ht="45">
      <c r="A165" s="29"/>
      <c r="B165" s="338"/>
      <c r="C165" s="339"/>
      <c r="D165" s="340"/>
      <c r="E165" s="341"/>
      <c r="F165" s="341"/>
      <c r="G165" s="341"/>
      <c r="H165" s="343"/>
      <c r="I165" s="344"/>
      <c r="J165" s="427"/>
      <c r="K165" s="26"/>
      <c r="L165" s="26"/>
      <c r="M165" s="338" t="str">
        <f t="shared" si="6"/>
        <v/>
      </c>
      <c r="N165" s="340" t="str">
        <f t="shared" si="7"/>
        <v/>
      </c>
      <c r="O165" s="449"/>
      <c r="P165" s="581"/>
      <c r="Q165" s="582"/>
      <c r="R165" s="582"/>
      <c r="S165" s="582"/>
      <c r="T165" s="582"/>
      <c r="U165" s="582"/>
    </row>
    <row r="166" spans="1:21" ht="45">
      <c r="A166" s="29"/>
      <c r="B166" s="140"/>
      <c r="C166" s="332"/>
      <c r="D166" s="333"/>
      <c r="E166" s="334"/>
      <c r="F166" s="334"/>
      <c r="G166" s="334"/>
      <c r="H166" s="336"/>
      <c r="I166" s="337"/>
      <c r="J166" s="426"/>
      <c r="K166" s="26"/>
      <c r="L166" s="26"/>
      <c r="M166" s="426" t="str">
        <f t="shared" si="6"/>
        <v/>
      </c>
      <c r="N166" s="333" t="str">
        <f t="shared" si="7"/>
        <v/>
      </c>
      <c r="O166" s="448"/>
      <c r="P166" s="583"/>
      <c r="Q166" s="582"/>
      <c r="R166" s="582"/>
      <c r="S166" s="582"/>
      <c r="T166" s="582"/>
      <c r="U166" s="582"/>
    </row>
    <row r="167" spans="1:21" ht="45">
      <c r="A167" s="29"/>
      <c r="B167" s="338"/>
      <c r="C167" s="339"/>
      <c r="D167" s="340"/>
      <c r="E167" s="341"/>
      <c r="F167" s="341"/>
      <c r="G167" s="341"/>
      <c r="H167" s="343"/>
      <c r="I167" s="344"/>
      <c r="J167" s="427"/>
      <c r="K167" s="26"/>
      <c r="L167" s="26"/>
      <c r="M167" s="338" t="str">
        <f t="shared" si="6"/>
        <v/>
      </c>
      <c r="N167" s="340" t="str">
        <f t="shared" si="7"/>
        <v/>
      </c>
      <c r="O167" s="449"/>
      <c r="P167" s="581"/>
      <c r="Q167" s="582"/>
      <c r="R167" s="582"/>
      <c r="S167" s="582"/>
      <c r="T167" s="582"/>
      <c r="U167" s="582"/>
    </row>
    <row r="168" spans="1:21" ht="45">
      <c r="A168" s="29"/>
      <c r="B168" s="140"/>
      <c r="C168" s="332"/>
      <c r="D168" s="333"/>
      <c r="E168" s="334"/>
      <c r="F168" s="334"/>
      <c r="G168" s="334"/>
      <c r="H168" s="336"/>
      <c r="I168" s="337"/>
      <c r="J168" s="426"/>
      <c r="K168" s="26"/>
      <c r="L168" s="26"/>
      <c r="M168" s="426" t="str">
        <f t="shared" si="6"/>
        <v/>
      </c>
      <c r="N168" s="333" t="str">
        <f t="shared" si="7"/>
        <v/>
      </c>
      <c r="O168" s="448"/>
      <c r="P168" s="583"/>
      <c r="Q168" s="582"/>
      <c r="R168" s="582"/>
      <c r="S168" s="582"/>
      <c r="T168" s="582"/>
      <c r="U168" s="582"/>
    </row>
    <row r="169" spans="1:21" ht="45">
      <c r="A169" s="29"/>
      <c r="B169" s="338"/>
      <c r="C169" s="339"/>
      <c r="D169" s="340"/>
      <c r="E169" s="341"/>
      <c r="F169" s="341"/>
      <c r="G169" s="341"/>
      <c r="H169" s="343"/>
      <c r="I169" s="344"/>
      <c r="J169" s="427"/>
      <c r="K169" s="26"/>
      <c r="L169" s="26"/>
      <c r="M169" s="338" t="str">
        <f t="shared" si="6"/>
        <v/>
      </c>
      <c r="N169" s="340" t="str">
        <f t="shared" si="7"/>
        <v/>
      </c>
      <c r="O169" s="449"/>
      <c r="P169" s="581"/>
      <c r="Q169" s="582"/>
      <c r="R169" s="582"/>
      <c r="S169" s="582"/>
      <c r="T169" s="582"/>
      <c r="U169" s="582"/>
    </row>
    <row r="170" spans="1:21" ht="45">
      <c r="A170" s="29"/>
      <c r="B170" s="140"/>
      <c r="C170" s="332"/>
      <c r="D170" s="333"/>
      <c r="E170" s="334"/>
      <c r="F170" s="334"/>
      <c r="G170" s="334"/>
      <c r="H170" s="336"/>
      <c r="I170" s="337"/>
      <c r="J170" s="426"/>
      <c r="K170" s="26"/>
      <c r="L170" s="26"/>
      <c r="M170" s="426" t="str">
        <f t="shared" si="6"/>
        <v/>
      </c>
      <c r="N170" s="333" t="str">
        <f t="shared" si="7"/>
        <v/>
      </c>
      <c r="O170" s="448"/>
      <c r="P170" s="583"/>
      <c r="Q170" s="582"/>
      <c r="R170" s="582"/>
      <c r="S170" s="582"/>
      <c r="T170" s="582"/>
      <c r="U170" s="582"/>
    </row>
    <row r="171" spans="1:21" ht="45">
      <c r="A171" s="29"/>
      <c r="B171" s="338"/>
      <c r="C171" s="339"/>
      <c r="D171" s="340"/>
      <c r="E171" s="341"/>
      <c r="F171" s="341"/>
      <c r="G171" s="341"/>
      <c r="H171" s="343"/>
      <c r="I171" s="344"/>
      <c r="J171" s="427"/>
      <c r="K171" s="26"/>
      <c r="L171" s="26"/>
      <c r="M171" s="338" t="str">
        <f t="shared" si="6"/>
        <v/>
      </c>
      <c r="N171" s="340" t="str">
        <f t="shared" si="7"/>
        <v/>
      </c>
      <c r="O171" s="449"/>
      <c r="P171" s="581"/>
      <c r="Q171" s="582"/>
      <c r="R171" s="582"/>
      <c r="S171" s="582"/>
      <c r="T171" s="582"/>
      <c r="U171" s="582"/>
    </row>
    <row r="172" spans="1:21" ht="45">
      <c r="A172" s="29"/>
      <c r="B172" s="140"/>
      <c r="C172" s="332"/>
      <c r="D172" s="333"/>
      <c r="E172" s="334"/>
      <c r="F172" s="334"/>
      <c r="G172" s="334"/>
      <c r="H172" s="336"/>
      <c r="I172" s="337"/>
      <c r="J172" s="426"/>
      <c r="K172" s="26"/>
      <c r="L172" s="26"/>
      <c r="M172" s="426" t="str">
        <f t="shared" si="6"/>
        <v/>
      </c>
      <c r="N172" s="333" t="str">
        <f t="shared" si="7"/>
        <v/>
      </c>
      <c r="O172" s="448"/>
      <c r="P172" s="583"/>
      <c r="Q172" s="582"/>
      <c r="R172" s="582"/>
      <c r="S172" s="582"/>
      <c r="T172" s="582"/>
      <c r="U172" s="582"/>
    </row>
    <row r="173" spans="1:21" ht="45">
      <c r="A173" s="29"/>
      <c r="B173" s="338"/>
      <c r="C173" s="339"/>
      <c r="D173" s="340"/>
      <c r="E173" s="341"/>
      <c r="F173" s="341"/>
      <c r="G173" s="341"/>
      <c r="H173" s="343"/>
      <c r="I173" s="344"/>
      <c r="J173" s="427"/>
      <c r="K173" s="26"/>
      <c r="L173" s="26"/>
      <c r="M173" s="338" t="str">
        <f t="shared" si="6"/>
        <v/>
      </c>
      <c r="N173" s="340" t="str">
        <f t="shared" si="7"/>
        <v/>
      </c>
      <c r="O173" s="449"/>
      <c r="P173" s="581"/>
      <c r="Q173" s="582"/>
      <c r="R173" s="582"/>
      <c r="S173" s="582"/>
      <c r="T173" s="582"/>
      <c r="U173" s="582"/>
    </row>
    <row r="174" spans="1:21" ht="45">
      <c r="A174" s="29"/>
      <c r="B174" s="140"/>
      <c r="C174" s="332"/>
      <c r="D174" s="333"/>
      <c r="E174" s="334"/>
      <c r="F174" s="334"/>
      <c r="G174" s="334"/>
      <c r="H174" s="336"/>
      <c r="I174" s="337"/>
      <c r="J174" s="426"/>
      <c r="K174" s="26"/>
      <c r="L174" s="26"/>
      <c r="M174" s="426" t="str">
        <f t="shared" si="6"/>
        <v/>
      </c>
      <c r="N174" s="333" t="str">
        <f t="shared" si="7"/>
        <v/>
      </c>
      <c r="O174" s="448"/>
      <c r="P174" s="583"/>
      <c r="Q174" s="582"/>
      <c r="R174" s="582"/>
      <c r="S174" s="582"/>
      <c r="T174" s="582"/>
      <c r="U174" s="582"/>
    </row>
    <row r="175" spans="1:21" ht="45">
      <c r="A175" s="29"/>
      <c r="B175" s="338"/>
      <c r="C175" s="339"/>
      <c r="D175" s="340"/>
      <c r="E175" s="341"/>
      <c r="F175" s="341"/>
      <c r="G175" s="341"/>
      <c r="H175" s="343"/>
      <c r="I175" s="344"/>
      <c r="J175" s="427"/>
      <c r="K175" s="26"/>
      <c r="L175" s="26"/>
      <c r="M175" s="338" t="str">
        <f t="shared" si="6"/>
        <v/>
      </c>
      <c r="N175" s="340" t="str">
        <f t="shared" si="7"/>
        <v/>
      </c>
      <c r="O175" s="449"/>
      <c r="P175" s="581"/>
      <c r="Q175" s="582"/>
      <c r="R175" s="582"/>
      <c r="S175" s="582"/>
      <c r="T175" s="582"/>
      <c r="U175" s="582"/>
    </row>
    <row r="176" spans="1:21" ht="45">
      <c r="A176" s="29"/>
      <c r="B176" s="140"/>
      <c r="C176" s="332"/>
      <c r="D176" s="333"/>
      <c r="E176" s="334"/>
      <c r="F176" s="334"/>
      <c r="G176" s="334"/>
      <c r="H176" s="336"/>
      <c r="I176" s="337"/>
      <c r="J176" s="426"/>
      <c r="K176" s="26"/>
      <c r="L176" s="26"/>
      <c r="M176" s="426" t="str">
        <f t="shared" si="6"/>
        <v/>
      </c>
      <c r="N176" s="333" t="str">
        <f t="shared" si="7"/>
        <v/>
      </c>
      <c r="O176" s="448"/>
      <c r="P176" s="583"/>
      <c r="Q176" s="582"/>
      <c r="R176" s="582"/>
      <c r="S176" s="582"/>
      <c r="T176" s="582"/>
      <c r="U176" s="582"/>
    </row>
    <row r="177" spans="1:21" ht="45">
      <c r="A177" s="29"/>
      <c r="B177" s="338"/>
      <c r="C177" s="339"/>
      <c r="D177" s="340"/>
      <c r="E177" s="341"/>
      <c r="F177" s="341"/>
      <c r="G177" s="341"/>
      <c r="H177" s="343"/>
      <c r="I177" s="344"/>
      <c r="J177" s="427"/>
      <c r="K177" s="26"/>
      <c r="L177" s="26"/>
      <c r="M177" s="338" t="str">
        <f t="shared" si="6"/>
        <v/>
      </c>
      <c r="N177" s="340" t="str">
        <f t="shared" si="7"/>
        <v/>
      </c>
      <c r="O177" s="449"/>
      <c r="P177" s="581"/>
      <c r="Q177" s="582"/>
      <c r="R177" s="582"/>
      <c r="S177" s="582"/>
      <c r="T177" s="582"/>
      <c r="U177" s="582"/>
    </row>
    <row r="178" spans="1:21" ht="45">
      <c r="A178" s="29"/>
      <c r="B178" s="140"/>
      <c r="C178" s="332"/>
      <c r="D178" s="333"/>
      <c r="E178" s="334"/>
      <c r="F178" s="334"/>
      <c r="G178" s="334"/>
      <c r="H178" s="336"/>
      <c r="I178" s="337"/>
      <c r="J178" s="426"/>
      <c r="K178" s="26"/>
      <c r="L178" s="26"/>
      <c r="M178" s="426" t="str">
        <f t="shared" si="6"/>
        <v/>
      </c>
      <c r="N178" s="333" t="str">
        <f t="shared" si="7"/>
        <v/>
      </c>
      <c r="O178" s="448"/>
      <c r="P178" s="583"/>
      <c r="Q178" s="582"/>
      <c r="R178" s="582"/>
      <c r="S178" s="582"/>
      <c r="T178" s="582"/>
      <c r="U178" s="582"/>
    </row>
    <row r="179" spans="1:21" ht="45">
      <c r="A179" s="29"/>
      <c r="B179" s="338"/>
      <c r="C179" s="339"/>
      <c r="D179" s="340"/>
      <c r="E179" s="341"/>
      <c r="F179" s="341"/>
      <c r="G179" s="341"/>
      <c r="H179" s="343"/>
      <c r="I179" s="344"/>
      <c r="J179" s="427"/>
      <c r="K179" s="26"/>
      <c r="L179" s="26"/>
      <c r="M179" s="338" t="str">
        <f t="shared" si="6"/>
        <v/>
      </c>
      <c r="N179" s="340" t="str">
        <f t="shared" si="7"/>
        <v/>
      </c>
      <c r="O179" s="449"/>
      <c r="P179" s="581"/>
      <c r="Q179" s="582"/>
      <c r="R179" s="582"/>
      <c r="S179" s="582"/>
      <c r="T179" s="582"/>
      <c r="U179" s="582"/>
    </row>
    <row r="180" spans="1:21" ht="45">
      <c r="A180" s="29"/>
      <c r="B180" s="140"/>
      <c r="C180" s="332"/>
      <c r="D180" s="333"/>
      <c r="E180" s="334"/>
      <c r="F180" s="334"/>
      <c r="G180" s="334"/>
      <c r="H180" s="336"/>
      <c r="I180" s="337"/>
      <c r="J180" s="426"/>
      <c r="K180" s="26"/>
      <c r="L180" s="26"/>
      <c r="M180" s="426" t="str">
        <f t="shared" si="6"/>
        <v/>
      </c>
      <c r="N180" s="333" t="str">
        <f t="shared" si="7"/>
        <v/>
      </c>
      <c r="O180" s="448"/>
      <c r="P180" s="583"/>
      <c r="Q180" s="582"/>
      <c r="R180" s="582"/>
      <c r="S180" s="582"/>
      <c r="T180" s="582"/>
      <c r="U180" s="582"/>
    </row>
    <row r="181" spans="1:21" ht="45">
      <c r="A181" s="29"/>
      <c r="B181" s="338"/>
      <c r="C181" s="339"/>
      <c r="D181" s="340"/>
      <c r="E181" s="341"/>
      <c r="F181" s="341"/>
      <c r="G181" s="341"/>
      <c r="H181" s="343"/>
      <c r="I181" s="344"/>
      <c r="J181" s="427"/>
      <c r="K181" s="26"/>
      <c r="L181" s="26"/>
      <c r="M181" s="338" t="str">
        <f t="shared" si="6"/>
        <v/>
      </c>
      <c r="N181" s="340" t="str">
        <f t="shared" si="7"/>
        <v/>
      </c>
      <c r="O181" s="449"/>
      <c r="P181" s="581"/>
      <c r="Q181" s="582"/>
      <c r="R181" s="582"/>
      <c r="S181" s="582"/>
      <c r="T181" s="582"/>
      <c r="U181" s="582"/>
    </row>
    <row r="182" spans="1:21" ht="45">
      <c r="A182" s="29"/>
      <c r="B182" s="140"/>
      <c r="C182" s="332"/>
      <c r="D182" s="333"/>
      <c r="E182" s="334"/>
      <c r="F182" s="334"/>
      <c r="G182" s="334"/>
      <c r="H182" s="336"/>
      <c r="I182" s="337"/>
      <c r="J182" s="426"/>
      <c r="K182" s="26"/>
      <c r="L182" s="26"/>
      <c r="M182" s="426" t="str">
        <f t="shared" si="6"/>
        <v/>
      </c>
      <c r="N182" s="333" t="str">
        <f t="shared" si="7"/>
        <v/>
      </c>
      <c r="O182" s="448"/>
      <c r="P182" s="583"/>
      <c r="Q182" s="582"/>
      <c r="R182" s="582"/>
      <c r="S182" s="582"/>
      <c r="T182" s="582"/>
      <c r="U182" s="582"/>
    </row>
    <row r="183" spans="1:21" ht="45">
      <c r="A183" s="29"/>
      <c r="B183" s="338"/>
      <c r="C183" s="339"/>
      <c r="D183" s="340"/>
      <c r="E183" s="341"/>
      <c r="F183" s="341"/>
      <c r="G183" s="341"/>
      <c r="H183" s="343"/>
      <c r="I183" s="344"/>
      <c r="J183" s="427"/>
      <c r="K183" s="26"/>
      <c r="L183" s="26"/>
      <c r="M183" s="338" t="str">
        <f t="shared" si="6"/>
        <v/>
      </c>
      <c r="N183" s="340" t="str">
        <f t="shared" si="7"/>
        <v/>
      </c>
      <c r="O183" s="449"/>
      <c r="P183" s="581"/>
      <c r="Q183" s="582"/>
      <c r="R183" s="582"/>
      <c r="S183" s="582"/>
      <c r="T183" s="582"/>
      <c r="U183" s="582"/>
    </row>
    <row r="184" spans="1:21" ht="45">
      <c r="A184" s="29"/>
      <c r="B184" s="140"/>
      <c r="C184" s="332"/>
      <c r="D184" s="333"/>
      <c r="E184" s="334"/>
      <c r="F184" s="334"/>
      <c r="G184" s="334"/>
      <c r="H184" s="336"/>
      <c r="I184" s="337"/>
      <c r="J184" s="426"/>
      <c r="K184" s="26"/>
      <c r="L184" s="26"/>
      <c r="M184" s="426" t="str">
        <f t="shared" si="6"/>
        <v/>
      </c>
      <c r="N184" s="333" t="str">
        <f t="shared" si="7"/>
        <v/>
      </c>
      <c r="O184" s="448"/>
      <c r="P184" s="583"/>
      <c r="Q184" s="582"/>
      <c r="R184" s="582"/>
      <c r="S184" s="582"/>
      <c r="T184" s="582"/>
      <c r="U184" s="582"/>
    </row>
    <row r="185" spans="1:21" ht="45">
      <c r="A185" s="29"/>
      <c r="B185" s="338"/>
      <c r="C185" s="339"/>
      <c r="D185" s="340"/>
      <c r="E185" s="341"/>
      <c r="F185" s="341"/>
      <c r="G185" s="341"/>
      <c r="H185" s="343"/>
      <c r="I185" s="344"/>
      <c r="J185" s="427"/>
      <c r="K185" s="26"/>
      <c r="L185" s="26"/>
      <c r="M185" s="338" t="str">
        <f t="shared" si="6"/>
        <v/>
      </c>
      <c r="N185" s="340" t="str">
        <f t="shared" si="7"/>
        <v/>
      </c>
      <c r="O185" s="449"/>
      <c r="P185" s="581"/>
      <c r="Q185" s="582"/>
      <c r="R185" s="582"/>
      <c r="S185" s="582"/>
      <c r="T185" s="582"/>
      <c r="U185" s="582"/>
    </row>
    <row r="186" spans="1:21" ht="45">
      <c r="A186" s="29"/>
      <c r="B186" s="140"/>
      <c r="C186" s="332"/>
      <c r="D186" s="333"/>
      <c r="E186" s="334"/>
      <c r="F186" s="334"/>
      <c r="G186" s="334"/>
      <c r="H186" s="336"/>
      <c r="I186" s="337"/>
      <c r="J186" s="426"/>
      <c r="K186" s="26"/>
      <c r="L186" s="26"/>
      <c r="M186" s="426" t="str">
        <f t="shared" si="6"/>
        <v/>
      </c>
      <c r="N186" s="333" t="str">
        <f t="shared" si="7"/>
        <v/>
      </c>
      <c r="O186" s="448"/>
      <c r="P186" s="583"/>
      <c r="Q186" s="582"/>
      <c r="R186" s="582"/>
      <c r="S186" s="582"/>
      <c r="T186" s="582"/>
      <c r="U186" s="582"/>
    </row>
    <row r="187" spans="1:21" ht="45">
      <c r="A187" s="29"/>
      <c r="B187" s="338"/>
      <c r="C187" s="339"/>
      <c r="D187" s="340"/>
      <c r="E187" s="341"/>
      <c r="F187" s="341"/>
      <c r="G187" s="341"/>
      <c r="H187" s="343"/>
      <c r="I187" s="344"/>
      <c r="J187" s="427"/>
      <c r="K187" s="26"/>
      <c r="L187" s="26"/>
      <c r="M187" s="338" t="str">
        <f t="shared" si="6"/>
        <v/>
      </c>
      <c r="N187" s="340" t="str">
        <f t="shared" si="7"/>
        <v/>
      </c>
      <c r="O187" s="449"/>
      <c r="P187" s="581"/>
      <c r="Q187" s="582"/>
      <c r="R187" s="582"/>
      <c r="S187" s="582"/>
      <c r="T187" s="582"/>
      <c r="U187" s="582"/>
    </row>
    <row r="188" spans="1:21" ht="45">
      <c r="A188" s="29"/>
      <c r="B188" s="140"/>
      <c r="C188" s="332"/>
      <c r="D188" s="333"/>
      <c r="E188" s="334"/>
      <c r="F188" s="334"/>
      <c r="G188" s="334"/>
      <c r="H188" s="336"/>
      <c r="I188" s="337"/>
      <c r="J188" s="426"/>
      <c r="K188" s="26"/>
      <c r="L188" s="26"/>
      <c r="M188" s="426" t="str">
        <f t="shared" si="6"/>
        <v/>
      </c>
      <c r="N188" s="333" t="str">
        <f t="shared" si="7"/>
        <v/>
      </c>
      <c r="O188" s="448"/>
      <c r="P188" s="583"/>
      <c r="Q188" s="582"/>
      <c r="R188" s="582"/>
      <c r="S188" s="582"/>
      <c r="T188" s="582"/>
      <c r="U188" s="582"/>
    </row>
    <row r="189" spans="1:21" ht="45">
      <c r="A189" s="29"/>
      <c r="B189" s="338"/>
      <c r="C189" s="339"/>
      <c r="D189" s="340"/>
      <c r="E189" s="341"/>
      <c r="F189" s="341"/>
      <c r="G189" s="341"/>
      <c r="H189" s="343"/>
      <c r="I189" s="344"/>
      <c r="J189" s="427"/>
      <c r="K189" s="26"/>
      <c r="L189" s="26"/>
      <c r="M189" s="338" t="str">
        <f t="shared" si="6"/>
        <v/>
      </c>
      <c r="N189" s="340" t="str">
        <f t="shared" si="7"/>
        <v/>
      </c>
      <c r="O189" s="449"/>
      <c r="P189" s="581"/>
      <c r="Q189" s="582"/>
      <c r="R189" s="582"/>
      <c r="S189" s="582"/>
      <c r="T189" s="582"/>
      <c r="U189" s="582"/>
    </row>
    <row r="190" spans="1:21" ht="45">
      <c r="A190" s="29"/>
      <c r="B190" s="140"/>
      <c r="C190" s="332"/>
      <c r="D190" s="333"/>
      <c r="E190" s="334"/>
      <c r="F190" s="334"/>
      <c r="G190" s="334"/>
      <c r="H190" s="336"/>
      <c r="I190" s="337"/>
      <c r="J190" s="426"/>
      <c r="K190" s="26"/>
      <c r="L190" s="26"/>
      <c r="M190" s="426" t="str">
        <f t="shared" si="6"/>
        <v/>
      </c>
      <c r="N190" s="333" t="str">
        <f t="shared" si="7"/>
        <v/>
      </c>
      <c r="O190" s="448"/>
      <c r="P190" s="583"/>
      <c r="Q190" s="582"/>
      <c r="R190" s="582"/>
      <c r="S190" s="582"/>
      <c r="T190" s="582"/>
      <c r="U190" s="582"/>
    </row>
    <row r="191" spans="1:21" ht="45">
      <c r="A191" s="29"/>
      <c r="B191" s="338"/>
      <c r="C191" s="339"/>
      <c r="D191" s="340"/>
      <c r="E191" s="341"/>
      <c r="F191" s="341"/>
      <c r="G191" s="341"/>
      <c r="H191" s="343"/>
      <c r="I191" s="344"/>
      <c r="J191" s="427"/>
      <c r="K191" s="26"/>
      <c r="L191" s="26"/>
      <c r="M191" s="338" t="str">
        <f t="shared" si="6"/>
        <v/>
      </c>
      <c r="N191" s="340" t="str">
        <f t="shared" si="7"/>
        <v/>
      </c>
      <c r="O191" s="449"/>
      <c r="P191" s="581"/>
      <c r="Q191" s="582"/>
      <c r="R191" s="582"/>
      <c r="S191" s="582"/>
      <c r="T191" s="582"/>
      <c r="U191" s="582"/>
    </row>
    <row r="192" spans="1:21" ht="45">
      <c r="A192" s="29"/>
      <c r="B192" s="140"/>
      <c r="C192" s="332"/>
      <c r="D192" s="333"/>
      <c r="E192" s="334"/>
      <c r="F192" s="334"/>
      <c r="G192" s="334"/>
      <c r="H192" s="336"/>
      <c r="I192" s="337"/>
      <c r="J192" s="426"/>
      <c r="K192" s="26"/>
      <c r="L192" s="26"/>
      <c r="M192" s="426" t="str">
        <f t="shared" si="6"/>
        <v/>
      </c>
      <c r="N192" s="333" t="str">
        <f t="shared" si="7"/>
        <v/>
      </c>
      <c r="O192" s="448"/>
      <c r="P192" s="583"/>
      <c r="Q192" s="582"/>
      <c r="R192" s="582"/>
      <c r="S192" s="582"/>
      <c r="T192" s="582"/>
      <c r="U192" s="582"/>
    </row>
    <row r="193" spans="1:21" ht="45">
      <c r="A193" s="29"/>
      <c r="B193" s="338"/>
      <c r="C193" s="339"/>
      <c r="D193" s="340"/>
      <c r="E193" s="341"/>
      <c r="F193" s="341"/>
      <c r="G193" s="341"/>
      <c r="H193" s="343"/>
      <c r="I193" s="344"/>
      <c r="J193" s="427"/>
      <c r="K193" s="26"/>
      <c r="L193" s="26"/>
      <c r="M193" s="338" t="str">
        <f t="shared" si="6"/>
        <v/>
      </c>
      <c r="N193" s="340" t="str">
        <f t="shared" si="7"/>
        <v/>
      </c>
      <c r="O193" s="449"/>
      <c r="P193" s="581"/>
      <c r="Q193" s="582"/>
      <c r="R193" s="582"/>
      <c r="S193" s="582"/>
      <c r="T193" s="582"/>
      <c r="U193" s="582"/>
    </row>
    <row r="194" spans="1:21" ht="45">
      <c r="A194" s="29"/>
      <c r="B194" s="140"/>
      <c r="C194" s="332"/>
      <c r="D194" s="333"/>
      <c r="E194" s="334"/>
      <c r="F194" s="334"/>
      <c r="G194" s="334"/>
      <c r="H194" s="336"/>
      <c r="I194" s="337"/>
      <c r="J194" s="426"/>
      <c r="K194" s="26"/>
      <c r="L194" s="26"/>
      <c r="M194" s="426" t="str">
        <f t="shared" si="6"/>
        <v/>
      </c>
      <c r="N194" s="333" t="str">
        <f t="shared" si="7"/>
        <v/>
      </c>
      <c r="O194" s="448"/>
      <c r="P194" s="583"/>
      <c r="Q194" s="582"/>
      <c r="R194" s="582"/>
      <c r="S194" s="582"/>
      <c r="T194" s="582"/>
      <c r="U194" s="582"/>
    </row>
    <row r="195" spans="1:21" ht="45">
      <c r="A195" s="29"/>
      <c r="B195" s="338"/>
      <c r="C195" s="339"/>
      <c r="D195" s="340"/>
      <c r="E195" s="341"/>
      <c r="F195" s="341"/>
      <c r="G195" s="341"/>
      <c r="H195" s="343"/>
      <c r="I195" s="344"/>
      <c r="J195" s="427"/>
      <c r="K195" s="26"/>
      <c r="L195" s="26"/>
      <c r="M195" s="338" t="str">
        <f t="shared" si="6"/>
        <v/>
      </c>
      <c r="N195" s="340" t="str">
        <f t="shared" si="7"/>
        <v/>
      </c>
      <c r="O195" s="449"/>
      <c r="P195" s="581"/>
      <c r="Q195" s="582"/>
      <c r="R195" s="582"/>
      <c r="S195" s="582"/>
      <c r="T195" s="582"/>
      <c r="U195" s="582"/>
    </row>
    <row r="196" spans="1:21" ht="45">
      <c r="A196" s="29"/>
      <c r="B196" s="140"/>
      <c r="C196" s="332"/>
      <c r="D196" s="333"/>
      <c r="E196" s="334"/>
      <c r="F196" s="334"/>
      <c r="G196" s="334"/>
      <c r="H196" s="336"/>
      <c r="I196" s="337"/>
      <c r="J196" s="426"/>
      <c r="K196" s="26"/>
      <c r="L196" s="26"/>
      <c r="M196" s="426" t="str">
        <f t="shared" si="6"/>
        <v/>
      </c>
      <c r="N196" s="333" t="str">
        <f t="shared" si="7"/>
        <v/>
      </c>
      <c r="O196" s="448"/>
      <c r="P196" s="583"/>
      <c r="Q196" s="582"/>
      <c r="R196" s="582"/>
      <c r="S196" s="582"/>
      <c r="T196" s="582"/>
      <c r="U196" s="582"/>
    </row>
    <row r="197" spans="1:21" ht="45">
      <c r="A197" s="29"/>
      <c r="B197" s="338"/>
      <c r="C197" s="339"/>
      <c r="D197" s="340"/>
      <c r="E197" s="341"/>
      <c r="F197" s="341"/>
      <c r="G197" s="341"/>
      <c r="H197" s="343"/>
      <c r="I197" s="344"/>
      <c r="J197" s="427"/>
      <c r="K197" s="26"/>
      <c r="L197" s="26"/>
      <c r="M197" s="338" t="str">
        <f t="shared" si="6"/>
        <v/>
      </c>
      <c r="N197" s="340" t="str">
        <f t="shared" si="7"/>
        <v/>
      </c>
      <c r="O197" s="449"/>
      <c r="P197" s="581"/>
      <c r="Q197" s="582"/>
      <c r="R197" s="582"/>
      <c r="S197" s="582"/>
      <c r="T197" s="582"/>
      <c r="U197" s="582"/>
    </row>
    <row r="198" spans="1:21" ht="45">
      <c r="A198" s="29"/>
      <c r="B198" s="140"/>
      <c r="C198" s="332"/>
      <c r="D198" s="333"/>
      <c r="E198" s="334"/>
      <c r="F198" s="334"/>
      <c r="G198" s="334"/>
      <c r="H198" s="336"/>
      <c r="I198" s="337"/>
      <c r="J198" s="426"/>
      <c r="K198" s="26"/>
      <c r="L198" s="26"/>
      <c r="M198" s="426" t="str">
        <f t="shared" si="6"/>
        <v/>
      </c>
      <c r="N198" s="333" t="str">
        <f t="shared" si="7"/>
        <v/>
      </c>
      <c r="O198" s="448"/>
      <c r="P198" s="583"/>
      <c r="Q198" s="582"/>
      <c r="R198" s="582"/>
      <c r="S198" s="582"/>
      <c r="T198" s="582"/>
      <c r="U198" s="582"/>
    </row>
    <row r="199" spans="1:21" ht="45">
      <c r="A199" s="29"/>
      <c r="B199" s="338"/>
      <c r="C199" s="339"/>
      <c r="D199" s="340"/>
      <c r="E199" s="341"/>
      <c r="F199" s="341"/>
      <c r="G199" s="341"/>
      <c r="H199" s="343"/>
      <c r="I199" s="344"/>
      <c r="J199" s="427"/>
      <c r="K199" s="26"/>
      <c r="L199" s="26"/>
      <c r="M199" s="338" t="str">
        <f t="shared" si="6"/>
        <v/>
      </c>
      <c r="N199" s="340" t="str">
        <f t="shared" si="7"/>
        <v/>
      </c>
      <c r="O199" s="449"/>
      <c r="P199" s="581"/>
      <c r="Q199" s="582"/>
      <c r="R199" s="582"/>
      <c r="S199" s="582"/>
      <c r="T199" s="582"/>
      <c r="U199" s="582"/>
    </row>
    <row r="200" spans="1:21" ht="45">
      <c r="A200" s="29"/>
      <c r="B200" s="140"/>
      <c r="C200" s="332"/>
      <c r="D200" s="333"/>
      <c r="E200" s="334"/>
      <c r="F200" s="334"/>
      <c r="G200" s="334"/>
      <c r="H200" s="336"/>
      <c r="I200" s="337"/>
      <c r="J200" s="426"/>
      <c r="K200" s="26"/>
      <c r="L200" s="26"/>
      <c r="M200" s="426" t="str">
        <f t="shared" si="6"/>
        <v/>
      </c>
      <c r="N200" s="333" t="str">
        <f t="shared" si="7"/>
        <v/>
      </c>
      <c r="O200" s="448"/>
      <c r="P200" s="583"/>
      <c r="Q200" s="582"/>
      <c r="R200" s="582"/>
      <c r="S200" s="582"/>
      <c r="T200" s="582"/>
      <c r="U200" s="582"/>
    </row>
    <row r="201" spans="1:21" ht="45">
      <c r="A201" s="29"/>
      <c r="B201" s="338"/>
      <c r="C201" s="339"/>
      <c r="D201" s="340"/>
      <c r="E201" s="341"/>
      <c r="F201" s="341"/>
      <c r="G201" s="341"/>
      <c r="H201" s="343"/>
      <c r="I201" s="344"/>
      <c r="J201" s="427"/>
      <c r="K201" s="26"/>
      <c r="L201" s="26"/>
      <c r="M201" s="338" t="str">
        <f t="shared" si="6"/>
        <v/>
      </c>
      <c r="N201" s="340" t="str">
        <f t="shared" si="7"/>
        <v/>
      </c>
      <c r="O201" s="449"/>
      <c r="P201" s="581"/>
      <c r="Q201" s="582"/>
      <c r="R201" s="582"/>
      <c r="S201" s="582"/>
      <c r="T201" s="582"/>
      <c r="U201" s="582"/>
    </row>
    <row r="202" spans="1:21" ht="45">
      <c r="A202" s="29"/>
      <c r="B202" s="140"/>
      <c r="C202" s="332"/>
      <c r="D202" s="333"/>
      <c r="E202" s="334"/>
      <c r="F202" s="334"/>
      <c r="G202" s="334"/>
      <c r="H202" s="336"/>
      <c r="I202" s="337"/>
      <c r="J202" s="426"/>
      <c r="K202" s="26"/>
      <c r="L202" s="26"/>
      <c r="M202" s="426" t="str">
        <f t="shared" si="6"/>
        <v/>
      </c>
      <c r="N202" s="333" t="str">
        <f t="shared" si="7"/>
        <v/>
      </c>
      <c r="O202" s="448"/>
      <c r="P202" s="583"/>
      <c r="Q202" s="582"/>
      <c r="R202" s="582"/>
      <c r="S202" s="582"/>
      <c r="T202" s="582"/>
      <c r="U202" s="582"/>
    </row>
    <row r="203" spans="1:21" ht="45">
      <c r="A203" s="29"/>
      <c r="B203" s="338"/>
      <c r="C203" s="339"/>
      <c r="D203" s="340"/>
      <c r="E203" s="341"/>
      <c r="F203" s="341"/>
      <c r="G203" s="341"/>
      <c r="H203" s="343"/>
      <c r="I203" s="344"/>
      <c r="J203" s="427"/>
      <c r="K203" s="26"/>
      <c r="L203" s="26"/>
      <c r="M203" s="338" t="str">
        <f t="shared" si="6"/>
        <v/>
      </c>
      <c r="N203" s="340" t="str">
        <f t="shared" si="7"/>
        <v/>
      </c>
      <c r="O203" s="449"/>
      <c r="P203" s="581"/>
      <c r="Q203" s="582"/>
      <c r="R203" s="582"/>
      <c r="S203" s="582"/>
      <c r="T203" s="582"/>
      <c r="U203" s="582"/>
    </row>
    <row r="204" spans="1:21" ht="45">
      <c r="A204" s="29"/>
      <c r="B204" s="140"/>
      <c r="C204" s="332"/>
      <c r="D204" s="333"/>
      <c r="E204" s="334"/>
      <c r="F204" s="334"/>
      <c r="G204" s="334"/>
      <c r="H204" s="336"/>
      <c r="I204" s="337"/>
      <c r="J204" s="426"/>
      <c r="K204" s="26"/>
      <c r="L204" s="26"/>
      <c r="M204" s="426" t="str">
        <f t="shared" si="6"/>
        <v/>
      </c>
      <c r="N204" s="333" t="str">
        <f t="shared" si="7"/>
        <v/>
      </c>
      <c r="O204" s="448"/>
      <c r="P204" s="583"/>
      <c r="Q204" s="582"/>
      <c r="R204" s="582"/>
      <c r="S204" s="582"/>
      <c r="T204" s="582"/>
      <c r="U204" s="582"/>
    </row>
    <row r="205" spans="1:21" ht="45">
      <c r="A205" s="29"/>
      <c r="B205" s="338"/>
      <c r="C205" s="339"/>
      <c r="D205" s="340"/>
      <c r="E205" s="341"/>
      <c r="F205" s="341"/>
      <c r="G205" s="341"/>
      <c r="H205" s="343"/>
      <c r="I205" s="344"/>
      <c r="J205" s="427"/>
      <c r="K205" s="26"/>
      <c r="L205" s="26"/>
      <c r="M205" s="338" t="str">
        <f t="shared" si="6"/>
        <v/>
      </c>
      <c r="N205" s="340" t="str">
        <f t="shared" si="7"/>
        <v/>
      </c>
      <c r="O205" s="449"/>
      <c r="P205" s="581"/>
      <c r="Q205" s="582"/>
      <c r="R205" s="582"/>
      <c r="S205" s="582"/>
      <c r="T205" s="582"/>
      <c r="U205" s="582"/>
    </row>
    <row r="206" spans="1:21" ht="45">
      <c r="A206" s="29"/>
      <c r="B206" s="140"/>
      <c r="C206" s="332"/>
      <c r="D206" s="333"/>
      <c r="E206" s="334"/>
      <c r="F206" s="334"/>
      <c r="G206" s="334"/>
      <c r="H206" s="336"/>
      <c r="I206" s="337"/>
      <c r="J206" s="426"/>
      <c r="K206" s="26"/>
      <c r="L206" s="26"/>
      <c r="M206" s="426" t="str">
        <f t="shared" si="6"/>
        <v/>
      </c>
      <c r="N206" s="333" t="str">
        <f t="shared" si="7"/>
        <v/>
      </c>
      <c r="O206" s="448"/>
      <c r="P206" s="583"/>
      <c r="Q206" s="582"/>
      <c r="R206" s="582"/>
      <c r="S206" s="582"/>
      <c r="T206" s="582"/>
      <c r="U206" s="582"/>
    </row>
    <row r="207" spans="1:21" ht="45">
      <c r="A207" s="29"/>
      <c r="B207" s="338"/>
      <c r="C207" s="339"/>
      <c r="D207" s="340"/>
      <c r="E207" s="341"/>
      <c r="F207" s="341"/>
      <c r="G207" s="341"/>
      <c r="H207" s="343"/>
      <c r="I207" s="344"/>
      <c r="J207" s="427"/>
      <c r="K207" s="26"/>
      <c r="L207" s="26"/>
      <c r="M207" s="338" t="str">
        <f t="shared" si="6"/>
        <v/>
      </c>
      <c r="N207" s="340" t="str">
        <f t="shared" si="7"/>
        <v/>
      </c>
      <c r="O207" s="449"/>
      <c r="P207" s="581"/>
      <c r="Q207" s="582"/>
      <c r="R207" s="582"/>
      <c r="S207" s="582"/>
      <c r="T207" s="582"/>
      <c r="U207" s="582"/>
    </row>
    <row r="208" spans="1:21" ht="45">
      <c r="A208" s="29"/>
      <c r="B208" s="140"/>
      <c r="C208" s="332"/>
      <c r="D208" s="333"/>
      <c r="E208" s="334"/>
      <c r="F208" s="334"/>
      <c r="G208" s="334"/>
      <c r="H208" s="336"/>
      <c r="I208" s="337"/>
      <c r="J208" s="426"/>
      <c r="K208" s="26"/>
      <c r="L208" s="26"/>
      <c r="M208" s="426" t="str">
        <f t="shared" si="6"/>
        <v/>
      </c>
      <c r="N208" s="333" t="str">
        <f t="shared" si="7"/>
        <v/>
      </c>
      <c r="O208" s="448"/>
      <c r="P208" s="583"/>
      <c r="Q208" s="582"/>
      <c r="R208" s="582"/>
      <c r="S208" s="582"/>
      <c r="T208" s="582"/>
      <c r="U208" s="582"/>
    </row>
    <row r="209" spans="1:21" ht="45">
      <c r="A209" s="29"/>
      <c r="B209" s="338"/>
      <c r="C209" s="339"/>
      <c r="D209" s="340"/>
      <c r="E209" s="341"/>
      <c r="F209" s="341"/>
      <c r="G209" s="341"/>
      <c r="H209" s="343"/>
      <c r="I209" s="344"/>
      <c r="J209" s="427"/>
      <c r="K209" s="26"/>
      <c r="L209" s="26"/>
      <c r="M209" s="338" t="str">
        <f t="shared" si="6"/>
        <v/>
      </c>
      <c r="N209" s="340" t="str">
        <f t="shared" si="7"/>
        <v/>
      </c>
      <c r="O209" s="449"/>
      <c r="P209" s="581"/>
      <c r="Q209" s="582"/>
      <c r="R209" s="582"/>
      <c r="S209" s="582"/>
      <c r="T209" s="582"/>
      <c r="U209" s="582"/>
    </row>
    <row r="210" spans="1:21" ht="45">
      <c r="A210" s="29"/>
      <c r="B210" s="140"/>
      <c r="C210" s="332"/>
      <c r="D210" s="333"/>
      <c r="E210" s="334"/>
      <c r="F210" s="334"/>
      <c r="G210" s="334"/>
      <c r="H210" s="336"/>
      <c r="I210" s="337"/>
      <c r="J210" s="426"/>
      <c r="K210" s="26"/>
      <c r="L210" s="26"/>
      <c r="M210" s="426" t="str">
        <f t="shared" si="6"/>
        <v/>
      </c>
      <c r="N210" s="333" t="str">
        <f t="shared" si="7"/>
        <v/>
      </c>
      <c r="O210" s="448"/>
      <c r="P210" s="583"/>
      <c r="Q210" s="582"/>
      <c r="R210" s="582"/>
      <c r="S210" s="582"/>
      <c r="T210" s="582"/>
      <c r="U210" s="582"/>
    </row>
    <row r="211" spans="1:21" ht="45">
      <c r="A211" s="29"/>
      <c r="B211" s="338"/>
      <c r="C211" s="339"/>
      <c r="D211" s="340"/>
      <c r="E211" s="341"/>
      <c r="F211" s="341"/>
      <c r="G211" s="341"/>
      <c r="H211" s="343"/>
      <c r="I211" s="344"/>
      <c r="J211" s="427"/>
      <c r="K211" s="26"/>
      <c r="L211" s="26"/>
      <c r="M211" s="338" t="str">
        <f t="shared" si="6"/>
        <v/>
      </c>
      <c r="N211" s="340" t="str">
        <f t="shared" si="7"/>
        <v/>
      </c>
      <c r="O211" s="449"/>
      <c r="P211" s="581"/>
      <c r="Q211" s="582"/>
      <c r="R211" s="582"/>
      <c r="S211" s="582"/>
      <c r="T211" s="582"/>
      <c r="U211" s="582"/>
    </row>
    <row r="212" spans="1:21" ht="45">
      <c r="A212" s="29"/>
      <c r="B212" s="140"/>
      <c r="C212" s="332"/>
      <c r="D212" s="333"/>
      <c r="E212" s="334"/>
      <c r="F212" s="334"/>
      <c r="G212" s="334"/>
      <c r="H212" s="336"/>
      <c r="I212" s="337"/>
      <c r="J212" s="426"/>
      <c r="K212" s="26"/>
      <c r="L212" s="26"/>
      <c r="M212" s="426" t="str">
        <f t="shared" si="6"/>
        <v/>
      </c>
      <c r="N212" s="333" t="str">
        <f t="shared" si="7"/>
        <v/>
      </c>
      <c r="O212" s="448"/>
      <c r="P212" s="583"/>
      <c r="Q212" s="582"/>
      <c r="R212" s="582"/>
      <c r="S212" s="582"/>
      <c r="T212" s="582"/>
      <c r="U212" s="582"/>
    </row>
    <row r="213" spans="1:21" ht="45">
      <c r="A213" s="29"/>
      <c r="B213" s="338"/>
      <c r="C213" s="339"/>
      <c r="D213" s="340"/>
      <c r="E213" s="341"/>
      <c r="F213" s="341"/>
      <c r="G213" s="341"/>
      <c r="H213" s="343"/>
      <c r="I213" s="344"/>
      <c r="J213" s="427"/>
      <c r="K213" s="26"/>
      <c r="L213" s="26"/>
      <c r="M213" s="338" t="str">
        <f t="shared" si="6"/>
        <v/>
      </c>
      <c r="N213" s="340" t="str">
        <f t="shared" si="7"/>
        <v/>
      </c>
      <c r="O213" s="449"/>
      <c r="P213" s="581"/>
      <c r="Q213" s="582"/>
      <c r="R213" s="582"/>
      <c r="S213" s="582"/>
      <c r="T213" s="582"/>
      <c r="U213" s="582"/>
    </row>
    <row r="214" spans="1:21" ht="45">
      <c r="A214" s="29"/>
      <c r="B214" s="140"/>
      <c r="C214" s="332"/>
      <c r="D214" s="333"/>
      <c r="E214" s="334"/>
      <c r="F214" s="334"/>
      <c r="G214" s="334"/>
      <c r="H214" s="336"/>
      <c r="I214" s="337"/>
      <c r="J214" s="426"/>
      <c r="K214" s="26"/>
      <c r="L214" s="26"/>
      <c r="M214" s="426" t="str">
        <f t="shared" si="6"/>
        <v/>
      </c>
      <c r="N214" s="333" t="str">
        <f t="shared" si="7"/>
        <v/>
      </c>
      <c r="O214" s="448"/>
      <c r="P214" s="583"/>
      <c r="Q214" s="582"/>
      <c r="R214" s="582"/>
      <c r="S214" s="582"/>
      <c r="T214" s="582"/>
      <c r="U214" s="582"/>
    </row>
    <row r="215" spans="1:21" ht="45">
      <c r="A215" s="29"/>
      <c r="B215" s="338"/>
      <c r="C215" s="339"/>
      <c r="D215" s="340"/>
      <c r="E215" s="341"/>
      <c r="F215" s="341"/>
      <c r="G215" s="341"/>
      <c r="H215" s="343"/>
      <c r="I215" s="344"/>
      <c r="J215" s="427"/>
      <c r="K215" s="26"/>
      <c r="L215" s="26"/>
      <c r="M215" s="338" t="str">
        <f t="shared" ref="M215:M236" si="8">IF(ISBLANK(B215),"",B215)</f>
        <v/>
      </c>
      <c r="N215" s="340" t="str">
        <f t="shared" ref="N215:N228" si="9">IF(ISBLANK(D215),"",D215)</f>
        <v/>
      </c>
      <c r="O215" s="449"/>
      <c r="P215" s="581"/>
      <c r="Q215" s="582"/>
      <c r="R215" s="582"/>
      <c r="S215" s="582"/>
      <c r="T215" s="582"/>
      <c r="U215" s="582"/>
    </row>
    <row r="216" spans="1:21" ht="45">
      <c r="A216" s="29"/>
      <c r="B216" s="140"/>
      <c r="C216" s="332"/>
      <c r="D216" s="333"/>
      <c r="E216" s="334"/>
      <c r="F216" s="334"/>
      <c r="G216" s="334"/>
      <c r="H216" s="336"/>
      <c r="I216" s="337"/>
      <c r="J216" s="426"/>
      <c r="K216" s="26"/>
      <c r="L216" s="26"/>
      <c r="M216" s="426" t="str">
        <f t="shared" si="8"/>
        <v/>
      </c>
      <c r="N216" s="333" t="str">
        <f t="shared" si="9"/>
        <v/>
      </c>
      <c r="O216" s="448"/>
      <c r="P216" s="583"/>
      <c r="Q216" s="582"/>
      <c r="R216" s="582"/>
      <c r="S216" s="582"/>
      <c r="T216" s="582"/>
      <c r="U216" s="582"/>
    </row>
    <row r="217" spans="1:21" ht="45">
      <c r="A217" s="29"/>
      <c r="B217" s="338"/>
      <c r="C217" s="339"/>
      <c r="D217" s="340"/>
      <c r="E217" s="341"/>
      <c r="F217" s="341"/>
      <c r="G217" s="341"/>
      <c r="H217" s="343"/>
      <c r="I217" s="344"/>
      <c r="J217" s="427"/>
      <c r="K217" s="26"/>
      <c r="L217" s="26"/>
      <c r="M217" s="338" t="str">
        <f t="shared" si="8"/>
        <v/>
      </c>
      <c r="N217" s="340" t="str">
        <f t="shared" si="9"/>
        <v/>
      </c>
      <c r="O217" s="449"/>
      <c r="P217" s="581"/>
      <c r="Q217" s="582"/>
      <c r="R217" s="582"/>
      <c r="S217" s="582"/>
      <c r="T217" s="582"/>
      <c r="U217" s="582"/>
    </row>
    <row r="218" spans="1:21" ht="45">
      <c r="A218" s="29"/>
      <c r="B218" s="140"/>
      <c r="C218" s="332"/>
      <c r="D218" s="333"/>
      <c r="E218" s="334"/>
      <c r="F218" s="334"/>
      <c r="G218" s="334"/>
      <c r="H218" s="336"/>
      <c r="I218" s="337"/>
      <c r="J218" s="426"/>
      <c r="K218" s="26"/>
      <c r="L218" s="26"/>
      <c r="M218" s="426" t="str">
        <f t="shared" si="8"/>
        <v/>
      </c>
      <c r="N218" s="333" t="str">
        <f t="shared" si="9"/>
        <v/>
      </c>
      <c r="O218" s="448"/>
      <c r="P218" s="583"/>
      <c r="Q218" s="582"/>
      <c r="R218" s="582"/>
      <c r="S218" s="582"/>
      <c r="T218" s="582"/>
      <c r="U218" s="582"/>
    </row>
    <row r="219" spans="1:21" ht="45">
      <c r="A219" s="29"/>
      <c r="B219" s="338"/>
      <c r="C219" s="339"/>
      <c r="D219" s="340"/>
      <c r="E219" s="341"/>
      <c r="F219" s="341"/>
      <c r="G219" s="341"/>
      <c r="H219" s="343"/>
      <c r="I219" s="344"/>
      <c r="J219" s="427"/>
      <c r="K219" s="26"/>
      <c r="L219" s="26"/>
      <c r="M219" s="338" t="str">
        <f t="shared" si="8"/>
        <v/>
      </c>
      <c r="N219" s="340" t="str">
        <f t="shared" si="9"/>
        <v/>
      </c>
      <c r="O219" s="449"/>
      <c r="P219" s="581"/>
      <c r="Q219" s="582"/>
      <c r="R219" s="582"/>
      <c r="S219" s="582"/>
      <c r="T219" s="582"/>
      <c r="U219" s="582"/>
    </row>
    <row r="220" spans="1:21" ht="45">
      <c r="A220" s="29"/>
      <c r="B220" s="140"/>
      <c r="C220" s="332"/>
      <c r="D220" s="333"/>
      <c r="E220" s="334"/>
      <c r="F220" s="334"/>
      <c r="G220" s="334"/>
      <c r="H220" s="336"/>
      <c r="I220" s="337"/>
      <c r="J220" s="426"/>
      <c r="K220" s="26"/>
      <c r="L220" s="26"/>
      <c r="M220" s="426" t="str">
        <f t="shared" si="8"/>
        <v/>
      </c>
      <c r="N220" s="333" t="str">
        <f t="shared" si="9"/>
        <v/>
      </c>
      <c r="O220" s="448"/>
      <c r="P220" s="583"/>
      <c r="Q220" s="582"/>
      <c r="R220" s="582"/>
      <c r="S220" s="582"/>
      <c r="T220" s="582"/>
      <c r="U220" s="582"/>
    </row>
    <row r="221" spans="1:21" ht="45">
      <c r="A221" s="29"/>
      <c r="B221" s="338"/>
      <c r="C221" s="339"/>
      <c r="D221" s="340"/>
      <c r="E221" s="341"/>
      <c r="F221" s="341"/>
      <c r="G221" s="341"/>
      <c r="H221" s="343"/>
      <c r="I221" s="344"/>
      <c r="J221" s="427"/>
      <c r="K221" s="26"/>
      <c r="L221" s="26"/>
      <c r="M221" s="338" t="str">
        <f t="shared" si="8"/>
        <v/>
      </c>
      <c r="N221" s="340" t="str">
        <f t="shared" si="9"/>
        <v/>
      </c>
      <c r="O221" s="449"/>
      <c r="P221" s="581"/>
      <c r="Q221" s="582"/>
      <c r="R221" s="582"/>
      <c r="S221" s="582"/>
      <c r="T221" s="582"/>
      <c r="U221" s="582"/>
    </row>
    <row r="222" spans="1:21" ht="45">
      <c r="A222" s="29"/>
      <c r="B222" s="140"/>
      <c r="C222" s="332"/>
      <c r="D222" s="333"/>
      <c r="E222" s="334"/>
      <c r="F222" s="334"/>
      <c r="G222" s="334"/>
      <c r="H222" s="336"/>
      <c r="I222" s="337"/>
      <c r="J222" s="426"/>
      <c r="K222" s="26"/>
      <c r="L222" s="26"/>
      <c r="M222" s="426" t="str">
        <f t="shared" si="8"/>
        <v/>
      </c>
      <c r="N222" s="333" t="str">
        <f t="shared" si="9"/>
        <v/>
      </c>
      <c r="O222" s="448"/>
      <c r="P222" s="583"/>
      <c r="Q222" s="582"/>
      <c r="R222" s="582"/>
      <c r="S222" s="582"/>
      <c r="T222" s="582"/>
      <c r="U222" s="582"/>
    </row>
    <row r="223" spans="1:21" ht="45">
      <c r="A223" s="29"/>
      <c r="B223" s="338"/>
      <c r="C223" s="339"/>
      <c r="D223" s="340"/>
      <c r="E223" s="341"/>
      <c r="F223" s="341"/>
      <c r="G223" s="341"/>
      <c r="H223" s="343"/>
      <c r="I223" s="344"/>
      <c r="J223" s="427"/>
      <c r="K223" s="26"/>
      <c r="L223" s="26"/>
      <c r="M223" s="338" t="str">
        <f t="shared" si="8"/>
        <v/>
      </c>
      <c r="N223" s="340" t="str">
        <f t="shared" si="9"/>
        <v/>
      </c>
      <c r="O223" s="342"/>
      <c r="P223" s="581"/>
      <c r="Q223" s="582"/>
      <c r="R223" s="582"/>
      <c r="S223" s="582"/>
      <c r="T223" s="582"/>
      <c r="U223" s="582"/>
    </row>
    <row r="224" spans="1:21" ht="45">
      <c r="A224" s="29"/>
      <c r="B224" s="140"/>
      <c r="C224" s="332"/>
      <c r="D224" s="333"/>
      <c r="E224" s="334"/>
      <c r="F224" s="334"/>
      <c r="G224" s="334"/>
      <c r="H224" s="336"/>
      <c r="I224" s="337"/>
      <c r="J224" s="426"/>
      <c r="K224" s="26"/>
      <c r="L224" s="26"/>
      <c r="M224" s="426" t="str">
        <f t="shared" si="8"/>
        <v/>
      </c>
      <c r="N224" s="333" t="str">
        <f t="shared" si="9"/>
        <v/>
      </c>
      <c r="O224" s="335"/>
      <c r="P224" s="583"/>
      <c r="Q224" s="582"/>
      <c r="R224" s="582"/>
      <c r="S224" s="582"/>
      <c r="T224" s="582"/>
      <c r="U224" s="582"/>
    </row>
    <row r="225" spans="1:21" ht="45">
      <c r="A225" s="29"/>
      <c r="B225" s="338"/>
      <c r="C225" s="339"/>
      <c r="D225" s="340"/>
      <c r="E225" s="341"/>
      <c r="F225" s="341"/>
      <c r="G225" s="341"/>
      <c r="H225" s="343"/>
      <c r="I225" s="344"/>
      <c r="J225" s="427"/>
      <c r="K225" s="26"/>
      <c r="L225" s="26"/>
      <c r="M225" s="338" t="str">
        <f t="shared" si="8"/>
        <v/>
      </c>
      <c r="N225" s="340" t="str">
        <f t="shared" si="9"/>
        <v/>
      </c>
      <c r="O225" s="342"/>
      <c r="P225" s="581"/>
      <c r="Q225" s="582"/>
      <c r="R225" s="582"/>
      <c r="S225" s="582"/>
      <c r="T225" s="582"/>
      <c r="U225" s="582"/>
    </row>
    <row r="226" spans="1:21" ht="45">
      <c r="A226" s="29"/>
      <c r="B226" s="140"/>
      <c r="C226" s="332"/>
      <c r="D226" s="333"/>
      <c r="E226" s="334"/>
      <c r="F226" s="334"/>
      <c r="G226" s="334"/>
      <c r="H226" s="336"/>
      <c r="I226" s="337"/>
      <c r="J226" s="426"/>
      <c r="K226" s="26"/>
      <c r="L226" s="26"/>
      <c r="M226" s="426" t="str">
        <f t="shared" si="8"/>
        <v/>
      </c>
      <c r="N226" s="333" t="str">
        <f t="shared" si="9"/>
        <v/>
      </c>
      <c r="O226" s="335"/>
      <c r="P226" s="583"/>
      <c r="Q226" s="582"/>
      <c r="R226" s="582"/>
      <c r="S226" s="582"/>
      <c r="T226" s="582"/>
      <c r="U226" s="582"/>
    </row>
    <row r="227" spans="1:21" ht="45">
      <c r="A227" s="29"/>
      <c r="B227" s="338"/>
      <c r="C227" s="339"/>
      <c r="D227" s="340"/>
      <c r="E227" s="341"/>
      <c r="F227" s="341"/>
      <c r="G227" s="341"/>
      <c r="H227" s="343"/>
      <c r="I227" s="344"/>
      <c r="J227" s="427"/>
      <c r="K227" s="26"/>
      <c r="L227" s="26"/>
      <c r="M227" s="338" t="str">
        <f t="shared" si="8"/>
        <v/>
      </c>
      <c r="N227" s="340" t="str">
        <f t="shared" si="9"/>
        <v/>
      </c>
      <c r="O227" s="342"/>
      <c r="P227" s="581"/>
      <c r="Q227" s="582"/>
      <c r="R227" s="582"/>
      <c r="S227" s="582"/>
      <c r="T227" s="582"/>
      <c r="U227" s="582"/>
    </row>
    <row r="228" spans="1:21" ht="45">
      <c r="A228" s="29"/>
      <c r="B228" s="140"/>
      <c r="C228" s="332"/>
      <c r="D228" s="333"/>
      <c r="E228" s="334"/>
      <c r="F228" s="334"/>
      <c r="G228" s="334"/>
      <c r="H228" s="336"/>
      <c r="I228" s="337"/>
      <c r="J228" s="426"/>
      <c r="K228" s="26"/>
      <c r="L228" s="26"/>
      <c r="M228" s="426" t="str">
        <f t="shared" si="8"/>
        <v/>
      </c>
      <c r="N228" s="333" t="str">
        <f t="shared" si="9"/>
        <v/>
      </c>
      <c r="O228" s="335"/>
      <c r="P228" s="583"/>
      <c r="Q228" s="582"/>
      <c r="R228" s="582"/>
      <c r="S228" s="582"/>
      <c r="T228" s="582"/>
      <c r="U228" s="582"/>
    </row>
    <row r="229" spans="1:21" ht="45">
      <c r="A229" s="29"/>
      <c r="B229" s="338"/>
      <c r="C229" s="339"/>
      <c r="D229" s="340"/>
      <c r="E229" s="341"/>
      <c r="F229" s="341"/>
      <c r="G229" s="341"/>
      <c r="H229" s="343"/>
      <c r="I229" s="344"/>
      <c r="J229" s="427"/>
      <c r="K229" s="26"/>
      <c r="L229" s="26"/>
      <c r="M229" s="338" t="str">
        <f t="shared" si="8"/>
        <v/>
      </c>
      <c r="N229" s="340"/>
      <c r="O229" s="342"/>
      <c r="P229" s="581"/>
      <c r="Q229" s="582"/>
      <c r="R229" s="582"/>
      <c r="S229" s="582"/>
      <c r="T229" s="582"/>
      <c r="U229" s="582"/>
    </row>
    <row r="230" spans="1:21" ht="45">
      <c r="B230" s="140"/>
      <c r="C230" s="332"/>
      <c r="D230" s="333"/>
      <c r="E230" s="334"/>
      <c r="F230" s="334"/>
      <c r="G230" s="334"/>
      <c r="H230" s="336"/>
      <c r="I230" s="337"/>
      <c r="J230" s="426"/>
      <c r="K230" s="26"/>
      <c r="L230" s="26"/>
      <c r="M230" s="426" t="str">
        <f t="shared" si="8"/>
        <v/>
      </c>
      <c r="N230" s="333"/>
      <c r="O230" s="335"/>
      <c r="P230" s="583"/>
      <c r="Q230" s="582"/>
      <c r="R230" s="582"/>
      <c r="S230" s="582"/>
      <c r="T230" s="582"/>
      <c r="U230" s="582"/>
    </row>
    <row r="231" spans="1:21" ht="45">
      <c r="B231" s="338"/>
      <c r="C231" s="339"/>
      <c r="D231" s="340"/>
      <c r="E231" s="341"/>
      <c r="F231" s="341"/>
      <c r="G231" s="341"/>
      <c r="H231" s="343"/>
      <c r="I231" s="344"/>
      <c r="J231" s="427"/>
      <c r="K231" s="26"/>
      <c r="L231" s="26"/>
      <c r="M231" s="338" t="str">
        <f t="shared" si="8"/>
        <v/>
      </c>
      <c r="N231" s="340"/>
      <c r="O231" s="342"/>
      <c r="P231" s="581"/>
      <c r="Q231" s="582"/>
      <c r="R231" s="582"/>
      <c r="S231" s="582"/>
      <c r="T231" s="582"/>
      <c r="U231" s="582"/>
    </row>
    <row r="232" spans="1:21" ht="45">
      <c r="B232" s="140"/>
      <c r="C232" s="332"/>
      <c r="D232" s="333"/>
      <c r="E232" s="334"/>
      <c r="F232" s="334"/>
      <c r="G232" s="334"/>
      <c r="H232" s="336"/>
      <c r="I232" s="337"/>
      <c r="J232" s="426"/>
      <c r="K232" s="26"/>
      <c r="L232" s="26"/>
      <c r="M232" s="426" t="str">
        <f t="shared" si="8"/>
        <v/>
      </c>
      <c r="N232" s="333"/>
      <c r="O232" s="335"/>
      <c r="P232" s="583"/>
      <c r="Q232" s="582"/>
      <c r="R232" s="582"/>
      <c r="S232" s="582"/>
      <c r="T232" s="582"/>
      <c r="U232" s="582"/>
    </row>
    <row r="233" spans="1:21" ht="45">
      <c r="B233" s="338"/>
      <c r="C233" s="339"/>
      <c r="D233" s="340"/>
      <c r="E233" s="341"/>
      <c r="F233" s="341"/>
      <c r="G233" s="341"/>
      <c r="H233" s="343"/>
      <c r="I233" s="344"/>
      <c r="J233" s="427"/>
      <c r="K233" s="26"/>
      <c r="L233" s="26"/>
      <c r="M233" s="338" t="str">
        <f t="shared" si="8"/>
        <v/>
      </c>
      <c r="N233" s="340"/>
      <c r="O233" s="342"/>
      <c r="P233" s="581"/>
      <c r="Q233" s="582"/>
      <c r="R233" s="582"/>
      <c r="S233" s="582"/>
      <c r="T233" s="582"/>
      <c r="U233" s="582"/>
    </row>
    <row r="234" spans="1:21" ht="45">
      <c r="B234" s="140"/>
      <c r="C234" s="332"/>
      <c r="D234" s="333"/>
      <c r="E234" s="334"/>
      <c r="F234" s="334"/>
      <c r="G234" s="334"/>
      <c r="H234" s="336"/>
      <c r="I234" s="337"/>
      <c r="J234" s="426"/>
      <c r="K234" s="26"/>
      <c r="L234" s="26"/>
      <c r="M234" s="426" t="str">
        <f t="shared" si="8"/>
        <v/>
      </c>
      <c r="N234" s="333"/>
      <c r="O234" s="335"/>
      <c r="P234" s="583"/>
      <c r="Q234" s="582"/>
      <c r="R234" s="582"/>
      <c r="S234" s="582"/>
      <c r="T234" s="582"/>
      <c r="U234" s="582"/>
    </row>
    <row r="235" spans="1:21" ht="45">
      <c r="B235" s="338"/>
      <c r="C235" s="339"/>
      <c r="D235" s="340"/>
      <c r="E235" s="341"/>
      <c r="F235" s="341"/>
      <c r="G235" s="341"/>
      <c r="H235" s="343"/>
      <c r="I235" s="344"/>
      <c r="J235" s="427"/>
      <c r="K235" s="26"/>
      <c r="L235" s="26"/>
      <c r="M235" s="338" t="str">
        <f t="shared" si="8"/>
        <v/>
      </c>
      <c r="N235" s="340"/>
      <c r="O235" s="342"/>
      <c r="P235" s="581"/>
      <c r="Q235" s="582"/>
      <c r="R235" s="582"/>
      <c r="S235" s="582"/>
      <c r="T235" s="582"/>
      <c r="U235" s="582"/>
    </row>
    <row r="236" spans="1:21" ht="45">
      <c r="B236" s="140"/>
      <c r="C236" s="332"/>
      <c r="D236" s="333"/>
      <c r="E236" s="334"/>
      <c r="F236" s="334"/>
      <c r="G236" s="334"/>
      <c r="H236" s="336"/>
      <c r="I236" s="337"/>
      <c r="J236" s="426"/>
      <c r="K236" s="26"/>
      <c r="L236" s="26"/>
      <c r="M236" s="426" t="str">
        <f t="shared" si="8"/>
        <v/>
      </c>
      <c r="N236" s="333"/>
      <c r="O236" s="335"/>
      <c r="P236" s="583"/>
      <c r="Q236" s="582"/>
      <c r="R236" s="582"/>
      <c r="S236" s="582"/>
      <c r="T236" s="582"/>
      <c r="U236" s="582"/>
    </row>
    <row r="237" spans="1:21" ht="45">
      <c r="B237" s="338"/>
      <c r="C237" s="339"/>
      <c r="D237" s="340"/>
      <c r="E237" s="341"/>
      <c r="F237" s="341"/>
      <c r="G237" s="341"/>
      <c r="H237" s="343"/>
      <c r="I237" s="344"/>
      <c r="J237" s="427"/>
      <c r="K237" s="26"/>
      <c r="L237" s="26"/>
      <c r="M237" s="338"/>
      <c r="N237" s="340"/>
      <c r="O237" s="342"/>
      <c r="P237" s="581"/>
      <c r="Q237" s="582"/>
      <c r="R237" s="582"/>
      <c r="S237" s="582"/>
      <c r="T237" s="582"/>
      <c r="U237" s="582"/>
    </row>
    <row r="238" spans="1:21" ht="45">
      <c r="B238" s="140"/>
      <c r="C238" s="332"/>
      <c r="D238" s="333"/>
      <c r="E238" s="334"/>
      <c r="F238" s="334"/>
      <c r="G238" s="334"/>
      <c r="H238" s="336"/>
      <c r="I238" s="337"/>
      <c r="J238" s="426"/>
      <c r="K238" s="26"/>
      <c r="L238" s="26"/>
      <c r="M238" s="426"/>
      <c r="N238" s="333"/>
      <c r="O238" s="335"/>
      <c r="P238" s="583"/>
      <c r="Q238" s="582"/>
      <c r="R238" s="582"/>
      <c r="S238" s="582"/>
      <c r="T238" s="582"/>
      <c r="U238" s="582"/>
    </row>
    <row r="239" spans="1:21" ht="45">
      <c r="B239" s="338"/>
      <c r="C239" s="339"/>
      <c r="D239" s="340"/>
      <c r="E239" s="341"/>
      <c r="F239" s="341"/>
      <c r="G239" s="341"/>
      <c r="H239" s="343"/>
      <c r="I239" s="344"/>
      <c r="J239" s="427"/>
      <c r="K239" s="26"/>
      <c r="L239" s="26"/>
      <c r="M239" s="338"/>
      <c r="N239" s="340"/>
      <c r="O239" s="342"/>
      <c r="P239" s="581"/>
      <c r="Q239" s="582"/>
      <c r="R239" s="582"/>
      <c r="S239" s="582"/>
      <c r="T239" s="582"/>
      <c r="U239" s="582"/>
    </row>
    <row r="240" spans="1:21" ht="45">
      <c r="B240" s="140"/>
      <c r="C240" s="332"/>
      <c r="D240" s="333"/>
      <c r="E240" s="334"/>
      <c r="F240" s="334"/>
      <c r="G240" s="334"/>
      <c r="H240" s="336"/>
      <c r="I240" s="337"/>
      <c r="J240" s="426"/>
      <c r="K240" s="26"/>
      <c r="L240" s="26"/>
      <c r="M240" s="426"/>
      <c r="N240" s="333"/>
      <c r="O240" s="335"/>
      <c r="P240" s="583"/>
      <c r="Q240" s="582"/>
      <c r="R240" s="582"/>
      <c r="S240" s="582"/>
      <c r="T240" s="582"/>
      <c r="U240" s="582"/>
    </row>
    <row r="241" spans="2:21" ht="45">
      <c r="B241" s="338"/>
      <c r="C241" s="339"/>
      <c r="D241" s="340"/>
      <c r="E241" s="341"/>
      <c r="F241" s="341"/>
      <c r="G241" s="341"/>
      <c r="H241" s="343"/>
      <c r="I241" s="344"/>
      <c r="J241" s="427"/>
      <c r="K241" s="26"/>
      <c r="L241" s="26"/>
      <c r="M241" s="338"/>
      <c r="N241" s="340"/>
      <c r="O241" s="342"/>
      <c r="P241" s="581"/>
      <c r="Q241" s="582"/>
      <c r="R241" s="582"/>
      <c r="S241" s="582"/>
      <c r="T241" s="582"/>
      <c r="U241" s="582"/>
    </row>
    <row r="242" spans="2:21" ht="45">
      <c r="B242" s="140"/>
      <c r="C242" s="332"/>
      <c r="D242" s="333"/>
      <c r="E242" s="334"/>
      <c r="F242" s="334"/>
      <c r="G242" s="334"/>
      <c r="H242" s="336"/>
      <c r="I242" s="337"/>
      <c r="J242" s="426"/>
      <c r="K242" s="26"/>
      <c r="L242" s="26"/>
      <c r="M242" s="426"/>
      <c r="N242" s="333"/>
      <c r="O242" s="335"/>
      <c r="P242" s="583"/>
      <c r="Q242" s="582"/>
      <c r="R242" s="582"/>
      <c r="S242" s="582"/>
      <c r="T242" s="582"/>
      <c r="U242" s="582"/>
    </row>
    <row r="243" spans="2:21" ht="45">
      <c r="B243" s="338"/>
      <c r="C243" s="339"/>
      <c r="D243" s="340"/>
      <c r="E243" s="341"/>
      <c r="F243" s="341"/>
      <c r="G243" s="341"/>
      <c r="H243" s="343"/>
      <c r="I243" s="344"/>
      <c r="J243" s="427"/>
      <c r="K243" s="26"/>
      <c r="L243" s="26"/>
      <c r="M243" s="338"/>
      <c r="N243" s="340"/>
      <c r="O243" s="342"/>
      <c r="P243" s="581"/>
      <c r="Q243" s="582"/>
      <c r="R243" s="582"/>
      <c r="S243" s="582"/>
      <c r="T243" s="582"/>
      <c r="U243" s="582"/>
    </row>
    <row r="244" spans="2:21" ht="45">
      <c r="B244" s="140"/>
      <c r="C244" s="332"/>
      <c r="D244" s="333"/>
      <c r="E244" s="334"/>
      <c r="F244" s="334"/>
      <c r="G244" s="334"/>
      <c r="H244" s="336"/>
      <c r="I244" s="337"/>
      <c r="J244" s="426"/>
      <c r="K244" s="26"/>
      <c r="L244" s="26"/>
      <c r="M244" s="426"/>
      <c r="N244" s="333"/>
      <c r="O244" s="335"/>
      <c r="P244" s="583"/>
      <c r="Q244" s="582"/>
      <c r="R244" s="582"/>
      <c r="S244" s="582"/>
      <c r="T244" s="582"/>
      <c r="U244" s="582"/>
    </row>
    <row r="245" spans="2:21" ht="45">
      <c r="B245" s="338"/>
      <c r="C245" s="339"/>
      <c r="D245" s="340"/>
      <c r="E245" s="341"/>
      <c r="F245" s="341"/>
      <c r="G245" s="341"/>
      <c r="H245" s="343"/>
      <c r="I245" s="344"/>
      <c r="J245" s="427"/>
      <c r="K245" s="26"/>
      <c r="L245" s="26"/>
      <c r="M245" s="338"/>
      <c r="N245" s="340"/>
      <c r="O245" s="342"/>
      <c r="P245" s="581"/>
      <c r="Q245" s="582"/>
      <c r="R245" s="582"/>
      <c r="S245" s="582"/>
      <c r="T245" s="582"/>
      <c r="U245" s="582"/>
    </row>
    <row r="246" spans="2:21" ht="45">
      <c r="B246" s="140"/>
      <c r="C246" s="332"/>
      <c r="D246" s="333"/>
      <c r="E246" s="334"/>
      <c r="F246" s="334"/>
      <c r="G246" s="334"/>
      <c r="H246" s="336"/>
      <c r="I246" s="337"/>
      <c r="J246" s="426"/>
      <c r="K246" s="26"/>
      <c r="L246" s="26"/>
      <c r="M246" s="426"/>
      <c r="N246" s="333"/>
      <c r="O246" s="335"/>
      <c r="P246" s="583"/>
      <c r="Q246" s="582"/>
      <c r="R246" s="582"/>
      <c r="S246" s="582"/>
      <c r="T246" s="582"/>
      <c r="U246" s="582"/>
    </row>
    <row r="247" spans="2:21" ht="45">
      <c r="B247" s="338"/>
      <c r="C247" s="339"/>
      <c r="D247" s="340"/>
      <c r="E247" s="341"/>
      <c r="F247" s="341"/>
      <c r="G247" s="341"/>
      <c r="H247" s="343"/>
      <c r="I247" s="344"/>
      <c r="J247" s="427"/>
      <c r="K247" s="26"/>
      <c r="L247" s="26"/>
      <c r="M247" s="338"/>
      <c r="N247" s="340"/>
      <c r="O247" s="342"/>
      <c r="P247" s="581"/>
      <c r="Q247" s="582"/>
      <c r="R247" s="582"/>
      <c r="S247" s="582"/>
      <c r="T247" s="582"/>
      <c r="U247" s="582"/>
    </row>
    <row r="248" spans="2:21" ht="45">
      <c r="B248" s="140"/>
      <c r="C248" s="332"/>
      <c r="D248" s="333"/>
      <c r="E248" s="334"/>
      <c r="F248" s="334"/>
      <c r="G248" s="334"/>
      <c r="H248" s="336"/>
      <c r="I248" s="337"/>
      <c r="J248" s="426"/>
      <c r="K248" s="26"/>
      <c r="L248" s="26"/>
      <c r="M248" s="426"/>
      <c r="N248" s="333"/>
      <c r="O248" s="335"/>
      <c r="P248" s="583"/>
      <c r="Q248" s="582"/>
      <c r="R248" s="582"/>
      <c r="S248" s="582"/>
      <c r="T248" s="582"/>
      <c r="U248" s="582"/>
    </row>
    <row r="249" spans="2:21" ht="45">
      <c r="B249" s="338"/>
      <c r="C249" s="339"/>
      <c r="D249" s="340"/>
      <c r="E249" s="341"/>
      <c r="F249" s="341"/>
      <c r="G249" s="341"/>
      <c r="H249" s="343"/>
      <c r="I249" s="344"/>
      <c r="J249" s="427"/>
      <c r="K249" s="26"/>
      <c r="L249" s="26"/>
      <c r="M249" s="338"/>
      <c r="N249" s="340"/>
      <c r="O249" s="342"/>
      <c r="P249" s="581"/>
      <c r="Q249" s="582"/>
      <c r="R249" s="582"/>
      <c r="S249" s="582"/>
      <c r="T249" s="582"/>
      <c r="U249" s="582"/>
    </row>
    <row r="250" spans="2:21" ht="45">
      <c r="B250" s="140"/>
      <c r="C250" s="332"/>
      <c r="D250" s="333"/>
      <c r="E250" s="334"/>
      <c r="F250" s="334"/>
      <c r="G250" s="334"/>
      <c r="H250" s="336"/>
      <c r="I250" s="337"/>
      <c r="J250" s="426"/>
      <c r="K250" s="26"/>
      <c r="L250" s="26"/>
      <c r="M250" s="426"/>
      <c r="N250" s="333"/>
      <c r="O250" s="335"/>
      <c r="P250" s="583"/>
      <c r="Q250" s="582"/>
      <c r="R250" s="582"/>
      <c r="S250" s="582"/>
      <c r="T250" s="582"/>
      <c r="U250" s="582"/>
    </row>
    <row r="251" spans="2:21" ht="45">
      <c r="B251" s="338"/>
      <c r="C251" s="339"/>
      <c r="D251" s="340"/>
      <c r="E251" s="341"/>
      <c r="F251" s="341"/>
      <c r="G251" s="341"/>
      <c r="H251" s="343"/>
      <c r="I251" s="344"/>
      <c r="J251" s="427"/>
      <c r="K251" s="26"/>
      <c r="L251" s="26"/>
      <c r="M251" s="338"/>
      <c r="N251" s="340"/>
      <c r="O251" s="342"/>
      <c r="P251" s="581"/>
      <c r="Q251" s="582"/>
      <c r="R251" s="582"/>
      <c r="S251" s="582"/>
      <c r="T251" s="582"/>
      <c r="U251" s="582"/>
    </row>
    <row r="252" spans="2:21" ht="45">
      <c r="B252" s="140"/>
      <c r="C252" s="332"/>
      <c r="D252" s="333"/>
      <c r="E252" s="334"/>
      <c r="F252" s="334"/>
      <c r="G252" s="334"/>
      <c r="H252" s="336"/>
      <c r="I252" s="337"/>
      <c r="J252" s="426"/>
      <c r="K252" s="26"/>
      <c r="L252" s="26"/>
      <c r="M252" s="426"/>
      <c r="N252" s="333"/>
      <c r="O252" s="335"/>
      <c r="P252" s="583"/>
      <c r="Q252" s="582"/>
      <c r="R252" s="582"/>
      <c r="S252" s="582"/>
      <c r="T252" s="582"/>
      <c r="U252" s="582"/>
    </row>
    <row r="253" spans="2:21" ht="45">
      <c r="B253" s="338"/>
      <c r="C253" s="339"/>
      <c r="D253" s="340"/>
      <c r="E253" s="341"/>
      <c r="F253" s="341"/>
      <c r="G253" s="341"/>
      <c r="H253" s="343"/>
      <c r="I253" s="344"/>
      <c r="J253" s="427"/>
      <c r="K253" s="26"/>
      <c r="L253" s="26"/>
      <c r="M253" s="338"/>
      <c r="N253" s="340"/>
      <c r="O253" s="342"/>
      <c r="P253" s="581"/>
      <c r="Q253" s="582"/>
      <c r="R253" s="582"/>
      <c r="S253" s="582"/>
      <c r="T253" s="582"/>
      <c r="U253" s="582"/>
    </row>
    <row r="254" spans="2:21" ht="45">
      <c r="B254" s="140"/>
      <c r="C254" s="332"/>
      <c r="D254" s="333"/>
      <c r="E254" s="334"/>
      <c r="F254" s="334"/>
      <c r="G254" s="334"/>
      <c r="H254" s="336"/>
      <c r="I254" s="337"/>
      <c r="J254" s="426"/>
      <c r="K254" s="26"/>
      <c r="L254" s="26"/>
      <c r="M254" s="426"/>
      <c r="N254" s="333"/>
      <c r="O254" s="335"/>
      <c r="P254" s="583"/>
      <c r="Q254" s="582"/>
      <c r="R254" s="582"/>
      <c r="S254" s="582"/>
      <c r="T254" s="582"/>
      <c r="U254" s="582"/>
    </row>
    <row r="255" spans="2:21" ht="45">
      <c r="B255" s="338"/>
      <c r="C255" s="339"/>
      <c r="D255" s="340"/>
      <c r="E255" s="341"/>
      <c r="F255" s="341"/>
      <c r="G255" s="341"/>
      <c r="H255" s="343"/>
      <c r="I255" s="344"/>
      <c r="J255" s="427"/>
      <c r="K255" s="26"/>
      <c r="L255" s="26"/>
      <c r="M255" s="338"/>
      <c r="N255" s="340"/>
      <c r="O255" s="342"/>
      <c r="P255" s="581"/>
      <c r="Q255" s="582"/>
      <c r="R255" s="582"/>
      <c r="S255" s="582"/>
      <c r="T255" s="582"/>
      <c r="U255" s="582"/>
    </row>
    <row r="256" spans="2:21" ht="45">
      <c r="B256" s="140"/>
      <c r="C256" s="332"/>
      <c r="D256" s="333"/>
      <c r="E256" s="334"/>
      <c r="F256" s="334"/>
      <c r="G256" s="334"/>
      <c r="H256" s="336"/>
      <c r="I256" s="337"/>
      <c r="J256" s="426"/>
      <c r="K256" s="26"/>
      <c r="L256" s="26"/>
      <c r="M256" s="426"/>
      <c r="N256" s="333"/>
      <c r="O256" s="335"/>
      <c r="P256" s="583"/>
      <c r="Q256" s="582"/>
      <c r="R256" s="582"/>
      <c r="S256" s="582"/>
      <c r="T256" s="582"/>
      <c r="U256" s="582"/>
    </row>
    <row r="257" spans="2:21" ht="45">
      <c r="B257" s="338"/>
      <c r="C257" s="339"/>
      <c r="D257" s="340"/>
      <c r="E257" s="341"/>
      <c r="F257" s="341"/>
      <c r="G257" s="341"/>
      <c r="H257" s="343"/>
      <c r="I257" s="344"/>
      <c r="J257" s="427"/>
      <c r="K257" s="26"/>
      <c r="L257" s="26"/>
      <c r="M257" s="338"/>
      <c r="N257" s="340"/>
      <c r="O257" s="342"/>
      <c r="P257" s="581"/>
      <c r="Q257" s="582"/>
      <c r="R257" s="582"/>
      <c r="S257" s="582"/>
      <c r="T257" s="582"/>
      <c r="U257" s="582"/>
    </row>
    <row r="258" spans="2:21" ht="45">
      <c r="B258" s="140"/>
      <c r="C258" s="332"/>
      <c r="D258" s="333"/>
      <c r="E258" s="334"/>
      <c r="F258" s="334"/>
      <c r="G258" s="334"/>
      <c r="H258" s="336"/>
      <c r="I258" s="337"/>
      <c r="J258" s="426"/>
      <c r="K258" s="26"/>
      <c r="L258" s="26"/>
      <c r="M258" s="426"/>
      <c r="N258" s="333"/>
      <c r="O258" s="335"/>
      <c r="P258" s="583"/>
      <c r="Q258" s="582"/>
      <c r="R258" s="582"/>
      <c r="S258" s="582"/>
      <c r="T258" s="582"/>
      <c r="U258" s="582"/>
    </row>
    <row r="259" spans="2:21" ht="45">
      <c r="B259" s="338"/>
      <c r="C259" s="339"/>
      <c r="D259" s="340"/>
      <c r="E259" s="341"/>
      <c r="F259" s="341"/>
      <c r="G259" s="341"/>
      <c r="H259" s="343"/>
      <c r="I259" s="344"/>
      <c r="J259" s="427"/>
      <c r="K259" s="26"/>
      <c r="L259" s="26"/>
      <c r="M259" s="338"/>
      <c r="N259" s="340"/>
      <c r="O259" s="342"/>
      <c r="P259" s="581"/>
      <c r="Q259" s="582"/>
      <c r="R259" s="582"/>
      <c r="S259" s="582"/>
      <c r="T259" s="582"/>
      <c r="U259" s="582"/>
    </row>
    <row r="260" spans="2:21" ht="45">
      <c r="B260" s="140"/>
      <c r="C260" s="332"/>
      <c r="D260" s="333"/>
      <c r="E260" s="334"/>
      <c r="F260" s="334"/>
      <c r="G260" s="334"/>
      <c r="H260" s="336"/>
      <c r="I260" s="337"/>
      <c r="J260" s="426"/>
      <c r="K260" s="26"/>
      <c r="L260" s="26"/>
      <c r="M260" s="426"/>
      <c r="N260" s="333"/>
      <c r="O260" s="335"/>
      <c r="P260" s="583"/>
      <c r="Q260" s="582"/>
      <c r="R260" s="582"/>
      <c r="S260" s="582"/>
      <c r="T260" s="582"/>
      <c r="U260" s="582"/>
    </row>
    <row r="261" spans="2:21" ht="45">
      <c r="B261" s="338"/>
      <c r="C261" s="339"/>
      <c r="D261" s="340"/>
      <c r="E261" s="341"/>
      <c r="F261" s="341"/>
      <c r="G261" s="341"/>
      <c r="H261" s="343"/>
      <c r="I261" s="344"/>
      <c r="J261" s="427"/>
      <c r="K261" s="26"/>
      <c r="L261" s="26"/>
      <c r="M261" s="338"/>
      <c r="N261" s="340"/>
      <c r="O261" s="342"/>
      <c r="P261" s="581"/>
      <c r="Q261" s="582"/>
      <c r="R261" s="582"/>
      <c r="S261" s="582"/>
      <c r="T261" s="582"/>
      <c r="U261" s="582"/>
    </row>
    <row r="262" spans="2:21" ht="45">
      <c r="B262" s="140"/>
      <c r="C262" s="332"/>
      <c r="D262" s="333"/>
      <c r="E262" s="334"/>
      <c r="F262" s="334"/>
      <c r="G262" s="334"/>
      <c r="H262" s="336"/>
      <c r="I262" s="337"/>
      <c r="J262" s="426"/>
      <c r="K262" s="26"/>
      <c r="L262" s="26"/>
      <c r="M262" s="426"/>
      <c r="N262" s="333"/>
      <c r="O262" s="335"/>
      <c r="P262" s="583"/>
      <c r="Q262" s="582"/>
      <c r="R262" s="582"/>
      <c r="S262" s="582"/>
      <c r="T262" s="582"/>
      <c r="U262" s="582"/>
    </row>
    <row r="263" spans="2:21" ht="45">
      <c r="B263" s="338"/>
      <c r="C263" s="339"/>
      <c r="D263" s="340"/>
      <c r="E263" s="341"/>
      <c r="F263" s="341"/>
      <c r="G263" s="341"/>
      <c r="H263" s="343"/>
      <c r="I263" s="344"/>
      <c r="J263" s="427"/>
      <c r="K263" s="26"/>
      <c r="L263" s="26"/>
      <c r="M263" s="338"/>
      <c r="N263" s="340"/>
      <c r="O263" s="342"/>
      <c r="P263" s="581"/>
      <c r="Q263" s="582"/>
      <c r="R263" s="582"/>
      <c r="S263" s="582"/>
      <c r="T263" s="582"/>
      <c r="U263" s="582"/>
    </row>
    <row r="264" spans="2:21" ht="45">
      <c r="B264" s="140"/>
      <c r="C264" s="332"/>
      <c r="D264" s="333"/>
      <c r="E264" s="334"/>
      <c r="F264" s="334"/>
      <c r="G264" s="334"/>
      <c r="H264" s="336"/>
      <c r="I264" s="337"/>
      <c r="J264" s="426"/>
      <c r="K264" s="26"/>
      <c r="L264" s="26"/>
      <c r="M264" s="426"/>
      <c r="N264" s="333"/>
      <c r="O264" s="335"/>
      <c r="P264" s="583"/>
      <c r="Q264" s="582"/>
      <c r="R264" s="582"/>
      <c r="S264" s="582"/>
      <c r="T264" s="582"/>
      <c r="U264" s="582"/>
    </row>
  </sheetData>
  <mergeCells count="290">
    <mergeCell ref="P257:U257"/>
    <mergeCell ref="P258:U258"/>
    <mergeCell ref="P259:U259"/>
    <mergeCell ref="P260:U260"/>
    <mergeCell ref="P261:U261"/>
    <mergeCell ref="P262:U262"/>
    <mergeCell ref="P263:U263"/>
    <mergeCell ref="P264:U264"/>
    <mergeCell ref="P248:U248"/>
    <mergeCell ref="P249:U249"/>
    <mergeCell ref="P250:U250"/>
    <mergeCell ref="P251:U251"/>
    <mergeCell ref="P252:U252"/>
    <mergeCell ref="P253:U253"/>
    <mergeCell ref="P254:U254"/>
    <mergeCell ref="P255:U255"/>
    <mergeCell ref="P256:U256"/>
    <mergeCell ref="P239:U239"/>
    <mergeCell ref="P240:U240"/>
    <mergeCell ref="P241:U241"/>
    <mergeCell ref="P242:U242"/>
    <mergeCell ref="P243:U243"/>
    <mergeCell ref="P244:U244"/>
    <mergeCell ref="P245:U245"/>
    <mergeCell ref="P246:U246"/>
    <mergeCell ref="P247:U247"/>
    <mergeCell ref="P230:U230"/>
    <mergeCell ref="P231:U231"/>
    <mergeCell ref="P232:U232"/>
    <mergeCell ref="P233:U233"/>
    <mergeCell ref="P234:U234"/>
    <mergeCell ref="P235:U235"/>
    <mergeCell ref="P236:U236"/>
    <mergeCell ref="P237:U237"/>
    <mergeCell ref="P238:U238"/>
    <mergeCell ref="P221:U221"/>
    <mergeCell ref="P222:U222"/>
    <mergeCell ref="P223:U223"/>
    <mergeCell ref="P224:U224"/>
    <mergeCell ref="P225:U225"/>
    <mergeCell ref="P226:U226"/>
    <mergeCell ref="P227:U227"/>
    <mergeCell ref="P228:U228"/>
    <mergeCell ref="P229:U229"/>
    <mergeCell ref="P212:U212"/>
    <mergeCell ref="P213:U213"/>
    <mergeCell ref="P214:U214"/>
    <mergeCell ref="P215:U215"/>
    <mergeCell ref="P216:U216"/>
    <mergeCell ref="P217:U217"/>
    <mergeCell ref="P218:U218"/>
    <mergeCell ref="P219:U219"/>
    <mergeCell ref="P220:U220"/>
    <mergeCell ref="P203:U203"/>
    <mergeCell ref="P204:U204"/>
    <mergeCell ref="P205:U205"/>
    <mergeCell ref="P206:U206"/>
    <mergeCell ref="P207:U207"/>
    <mergeCell ref="P208:U208"/>
    <mergeCell ref="P209:U209"/>
    <mergeCell ref="P210:U210"/>
    <mergeCell ref="P211:U211"/>
    <mergeCell ref="P194:U194"/>
    <mergeCell ref="P195:U195"/>
    <mergeCell ref="P196:U196"/>
    <mergeCell ref="P197:U197"/>
    <mergeCell ref="P198:U198"/>
    <mergeCell ref="P199:U199"/>
    <mergeCell ref="P200:U200"/>
    <mergeCell ref="P201:U201"/>
    <mergeCell ref="P202:U202"/>
    <mergeCell ref="P185:U185"/>
    <mergeCell ref="P186:U186"/>
    <mergeCell ref="P187:U187"/>
    <mergeCell ref="P188:U188"/>
    <mergeCell ref="P189:U189"/>
    <mergeCell ref="P190:U190"/>
    <mergeCell ref="P191:U191"/>
    <mergeCell ref="P192:U192"/>
    <mergeCell ref="P193:U193"/>
    <mergeCell ref="P176:U176"/>
    <mergeCell ref="P177:U177"/>
    <mergeCell ref="P178:U178"/>
    <mergeCell ref="P179:U179"/>
    <mergeCell ref="P180:U180"/>
    <mergeCell ref="P181:U181"/>
    <mergeCell ref="P182:U182"/>
    <mergeCell ref="P183:U183"/>
    <mergeCell ref="P184:U184"/>
    <mergeCell ref="P167:U167"/>
    <mergeCell ref="P168:U168"/>
    <mergeCell ref="P169:U169"/>
    <mergeCell ref="P170:U170"/>
    <mergeCell ref="P171:U171"/>
    <mergeCell ref="P172:U172"/>
    <mergeCell ref="P173:U173"/>
    <mergeCell ref="P174:U174"/>
    <mergeCell ref="P175:U175"/>
    <mergeCell ref="P158:U158"/>
    <mergeCell ref="P159:U159"/>
    <mergeCell ref="P160:U160"/>
    <mergeCell ref="P161:U161"/>
    <mergeCell ref="P162:U162"/>
    <mergeCell ref="P163:U163"/>
    <mergeCell ref="P164:U164"/>
    <mergeCell ref="P165:U165"/>
    <mergeCell ref="P166:U166"/>
    <mergeCell ref="P149:U149"/>
    <mergeCell ref="P150:U150"/>
    <mergeCell ref="P151:U151"/>
    <mergeCell ref="P152:U152"/>
    <mergeCell ref="P153:U153"/>
    <mergeCell ref="P154:U154"/>
    <mergeCell ref="P155:U155"/>
    <mergeCell ref="P156:U156"/>
    <mergeCell ref="P157:U157"/>
    <mergeCell ref="P140:U140"/>
    <mergeCell ref="P141:U141"/>
    <mergeCell ref="P142:U142"/>
    <mergeCell ref="P143:U143"/>
    <mergeCell ref="P144:U144"/>
    <mergeCell ref="P145:U145"/>
    <mergeCell ref="P146:U146"/>
    <mergeCell ref="P147:U147"/>
    <mergeCell ref="P148:U148"/>
    <mergeCell ref="P131:U131"/>
    <mergeCell ref="P132:U132"/>
    <mergeCell ref="P133:U133"/>
    <mergeCell ref="P134:U134"/>
    <mergeCell ref="P135:U135"/>
    <mergeCell ref="P136:U136"/>
    <mergeCell ref="P137:U137"/>
    <mergeCell ref="P138:U138"/>
    <mergeCell ref="P139:U139"/>
    <mergeCell ref="P122:U122"/>
    <mergeCell ref="P123:U123"/>
    <mergeCell ref="P124:U124"/>
    <mergeCell ref="P125:U125"/>
    <mergeCell ref="P126:U126"/>
    <mergeCell ref="P127:U127"/>
    <mergeCell ref="P128:U128"/>
    <mergeCell ref="P129:U129"/>
    <mergeCell ref="P130:U130"/>
    <mergeCell ref="P113:U113"/>
    <mergeCell ref="P114:U114"/>
    <mergeCell ref="P115:U115"/>
    <mergeCell ref="P116:U116"/>
    <mergeCell ref="P117:U117"/>
    <mergeCell ref="P118:U118"/>
    <mergeCell ref="P119:U119"/>
    <mergeCell ref="P120:U120"/>
    <mergeCell ref="P121:U121"/>
    <mergeCell ref="P104:U104"/>
    <mergeCell ref="P105:U105"/>
    <mergeCell ref="P106:U106"/>
    <mergeCell ref="P107:U107"/>
    <mergeCell ref="P108:U108"/>
    <mergeCell ref="P109:U109"/>
    <mergeCell ref="P110:U110"/>
    <mergeCell ref="P111:U111"/>
    <mergeCell ref="P112:U112"/>
    <mergeCell ref="P95:U95"/>
    <mergeCell ref="P96:U96"/>
    <mergeCell ref="P97:U97"/>
    <mergeCell ref="P98:U98"/>
    <mergeCell ref="P99:U99"/>
    <mergeCell ref="P100:U100"/>
    <mergeCell ref="P101:U101"/>
    <mergeCell ref="P102:U102"/>
    <mergeCell ref="P103:U103"/>
    <mergeCell ref="P86:U86"/>
    <mergeCell ref="P87:U87"/>
    <mergeCell ref="P88:U88"/>
    <mergeCell ref="P89:U89"/>
    <mergeCell ref="P90:U90"/>
    <mergeCell ref="P91:U91"/>
    <mergeCell ref="P92:U92"/>
    <mergeCell ref="P93:U93"/>
    <mergeCell ref="P94:U94"/>
    <mergeCell ref="P77:U77"/>
    <mergeCell ref="P78:U78"/>
    <mergeCell ref="P79:U79"/>
    <mergeCell ref="P80:U80"/>
    <mergeCell ref="P81:U81"/>
    <mergeCell ref="P82:U82"/>
    <mergeCell ref="P83:U83"/>
    <mergeCell ref="P84:U84"/>
    <mergeCell ref="P85:U85"/>
    <mergeCell ref="P73:U73"/>
    <mergeCell ref="P74:U74"/>
    <mergeCell ref="P75:U75"/>
    <mergeCell ref="P76:U76"/>
    <mergeCell ref="P68:U68"/>
    <mergeCell ref="P69:U69"/>
    <mergeCell ref="P70:U70"/>
    <mergeCell ref="P71:U71"/>
    <mergeCell ref="P72:U72"/>
    <mergeCell ref="P63:U63"/>
    <mergeCell ref="P64:U64"/>
    <mergeCell ref="P65:U65"/>
    <mergeCell ref="P66:U66"/>
    <mergeCell ref="P67:U67"/>
    <mergeCell ref="P58:U58"/>
    <mergeCell ref="P59:U59"/>
    <mergeCell ref="P60:U60"/>
    <mergeCell ref="P61:U61"/>
    <mergeCell ref="P62:U62"/>
    <mergeCell ref="P53:U53"/>
    <mergeCell ref="P54:U54"/>
    <mergeCell ref="P55:U55"/>
    <mergeCell ref="P56:U56"/>
    <mergeCell ref="P57:U57"/>
    <mergeCell ref="P48:U48"/>
    <mergeCell ref="P49:U49"/>
    <mergeCell ref="P50:U50"/>
    <mergeCell ref="P51:U51"/>
    <mergeCell ref="P52:U52"/>
    <mergeCell ref="P43:U43"/>
    <mergeCell ref="P44:U44"/>
    <mergeCell ref="P45:U45"/>
    <mergeCell ref="P46:U46"/>
    <mergeCell ref="P47:U47"/>
    <mergeCell ref="P38:U38"/>
    <mergeCell ref="P39:U39"/>
    <mergeCell ref="P40:U40"/>
    <mergeCell ref="P41:U41"/>
    <mergeCell ref="P42:U42"/>
    <mergeCell ref="P33:U33"/>
    <mergeCell ref="P34:U34"/>
    <mergeCell ref="P35:U35"/>
    <mergeCell ref="P36:U36"/>
    <mergeCell ref="P37:U37"/>
    <mergeCell ref="B4:D4"/>
    <mergeCell ref="B5:D5"/>
    <mergeCell ref="G4:J5"/>
    <mergeCell ref="E9:F9"/>
    <mergeCell ref="B9:C9"/>
    <mergeCell ref="G9:H9"/>
    <mergeCell ref="I9:J9"/>
    <mergeCell ref="E5:F5"/>
    <mergeCell ref="E4:F4"/>
    <mergeCell ref="B10:C10"/>
    <mergeCell ref="E10:F10"/>
    <mergeCell ref="G10:H10"/>
    <mergeCell ref="I10:J10"/>
    <mergeCell ref="B12:J12"/>
    <mergeCell ref="B13:C13"/>
    <mergeCell ref="D19:J19"/>
    <mergeCell ref="D17:J17"/>
    <mergeCell ref="D16:J16"/>
    <mergeCell ref="B14:C14"/>
    <mergeCell ref="B15:C15"/>
    <mergeCell ref="B16:C16"/>
    <mergeCell ref="B17:C17"/>
    <mergeCell ref="B19:C19"/>
    <mergeCell ref="B18:C18"/>
    <mergeCell ref="D18:J18"/>
    <mergeCell ref="M9:N9"/>
    <mergeCell ref="P9:Q9"/>
    <mergeCell ref="M15:N15"/>
    <mergeCell ref="O15:U15"/>
    <mergeCell ref="M16:N16"/>
    <mergeCell ref="O16:U16"/>
    <mergeCell ref="M17:N17"/>
    <mergeCell ref="O17:U17"/>
    <mergeCell ref="M18:N18"/>
    <mergeCell ref="O18:U18"/>
    <mergeCell ref="M19:N19"/>
    <mergeCell ref="O19:U19"/>
    <mergeCell ref="R9:S9"/>
    <mergeCell ref="T9:U9"/>
    <mergeCell ref="M10:N10"/>
    <mergeCell ref="P10:Q10"/>
    <mergeCell ref="R10:S10"/>
    <mergeCell ref="T10:U10"/>
    <mergeCell ref="M12:U12"/>
    <mergeCell ref="M13:N13"/>
    <mergeCell ref="M14:N14"/>
    <mergeCell ref="P21:U21"/>
    <mergeCell ref="P22:U22"/>
    <mergeCell ref="P23:U23"/>
    <mergeCell ref="P32:U32"/>
    <mergeCell ref="P29:U29"/>
    <mergeCell ref="P30:U30"/>
    <mergeCell ref="P31:U31"/>
    <mergeCell ref="P24:U24"/>
    <mergeCell ref="P25:U25"/>
    <mergeCell ref="P26:U26"/>
    <mergeCell ref="P27:U27"/>
    <mergeCell ref="P28:U28"/>
  </mergeCells>
  <conditionalFormatting sqref="O22:O26 O30 O32:O40">
    <cfRule type="colorScale" priority="8">
      <colorScale>
        <cfvo type="num" val="1"/>
        <cfvo type="num" val="3"/>
        <cfvo type="num" val="5"/>
        <color rgb="FFFCFCFF"/>
        <color rgb="FFFFEB84"/>
        <color rgb="FFFF0000"/>
      </colorScale>
    </cfRule>
  </conditionalFormatting>
  <conditionalFormatting sqref="O27">
    <cfRule type="colorScale" priority="7">
      <colorScale>
        <cfvo type="num" val="1"/>
        <cfvo type="num" val="3"/>
        <cfvo type="num" val="5"/>
        <color rgb="FFFCFCFF"/>
        <color rgb="FFFFEB84"/>
        <color rgb="FFFF0000"/>
      </colorScale>
    </cfRule>
  </conditionalFormatting>
  <conditionalFormatting sqref="O31">
    <cfRule type="colorScale" priority="5">
      <colorScale>
        <cfvo type="num" val="1"/>
        <cfvo type="num" val="3"/>
        <cfvo type="num" val="5"/>
        <color rgb="FFFCFCFF"/>
        <color rgb="FFFFEB84"/>
        <color rgb="FFFF0000"/>
      </colorScale>
    </cfRule>
  </conditionalFormatting>
  <conditionalFormatting sqref="O29">
    <cfRule type="colorScale" priority="4">
      <colorScale>
        <cfvo type="num" val="1"/>
        <cfvo type="num" val="3"/>
        <cfvo type="num" val="5"/>
        <color rgb="FFFCFCFF"/>
        <color rgb="FFFFEB84"/>
        <color rgb="FFFF0000"/>
      </colorScale>
    </cfRule>
  </conditionalFormatting>
  <conditionalFormatting sqref="O28">
    <cfRule type="colorScale" priority="3">
      <colorScale>
        <cfvo type="num" val="1"/>
        <cfvo type="num" val="3"/>
        <cfvo type="num" val="5"/>
        <color rgb="FFFCFCFF"/>
        <color rgb="FFFFEB84"/>
        <color rgb="FFFF0000"/>
      </colorScale>
    </cfRule>
  </conditionalFormatting>
  <conditionalFormatting sqref="O41:O264">
    <cfRule type="colorScale" priority="1">
      <colorScale>
        <cfvo type="num" val="1"/>
        <cfvo type="num" val="3"/>
        <cfvo type="num" val="5"/>
        <color rgb="FFFCFCFF"/>
        <color rgb="FFFFEB84"/>
        <color rgb="FFFF0000"/>
      </colorScale>
    </cfRule>
  </conditionalFormatting>
  <dataValidations count="1">
    <dataValidation type="list" allowBlank="1" showInputMessage="1" showErrorMessage="1" sqref="E5:F5">
      <formula1>INDIRECT("'"&amp;B5&amp;"'!$L$5:$AG$5")</formula1>
    </dataValidation>
  </dataValidations>
  <pageMargins left="0.71" right="0.25" top="0.75" bottom="0.75" header="0.3" footer="0.3"/>
  <pageSetup scale="55" fitToWidth="0" orientation="landscape" r:id="rId1"/>
  <colBreaks count="1" manualBreakCount="1">
    <brk id="11" min="6" max="31" man="1"/>
  </col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3" tint="0.59999389629810485"/>
    <pageSetUpPr fitToPage="1"/>
  </sheetPr>
  <dimension ref="A1:AW326"/>
  <sheetViews>
    <sheetView topLeftCell="J15" zoomScale="70" zoomScaleNormal="70" workbookViewId="0">
      <selection activeCell="J22" sqref="J22"/>
    </sheetView>
  </sheetViews>
  <sheetFormatPr defaultRowHeight="18.75" customHeight="1"/>
  <cols>
    <col min="1" max="1" width="2.25" customWidth="1"/>
    <col min="2" max="2" width="6" style="6" customWidth="1"/>
    <col min="3" max="3" width="8" customWidth="1"/>
    <col min="4" max="4" width="12.5" customWidth="1"/>
    <col min="5" max="5" width="45.83203125" style="5" customWidth="1"/>
    <col min="6" max="6" width="10.25" style="1" customWidth="1"/>
    <col min="7" max="7" width="11.33203125" style="1" customWidth="1"/>
    <col min="8" max="8" width="13.08203125" customWidth="1"/>
    <col min="9" max="9" width="11.75" customWidth="1"/>
    <col min="10" max="10" width="14.08203125" customWidth="1"/>
    <col min="11" max="11" width="11.33203125" hidden="1" customWidth="1"/>
    <col min="12" max="30" width="14.33203125" customWidth="1"/>
    <col min="31" max="35" width="14.33203125" hidden="1" customWidth="1"/>
    <col min="36" max="36" width="3.5" customWidth="1"/>
    <col min="37" max="37" width="6.08203125" customWidth="1"/>
    <col min="38" max="38" width="14.08203125" customWidth="1"/>
    <col min="39" max="39" width="6" customWidth="1"/>
  </cols>
  <sheetData>
    <row r="1" spans="1:49" ht="31.5" customHeight="1">
      <c r="A1" s="85"/>
      <c r="B1" s="156" t="s">
        <v>2304</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row>
    <row r="2" spans="1:49" ht="17.25" customHeight="1" thickBot="1">
      <c r="B2" s="130" t="str">
        <f>revision</f>
        <v>Version 3 (March 10, 2025)</v>
      </c>
    </row>
    <row r="3" spans="1:49" ht="18.75" customHeight="1" thickBot="1">
      <c r="B3" s="11" t="str">
        <f>modifiedBy</f>
        <v>JF</v>
      </c>
      <c r="C3" s="3"/>
      <c r="D3" s="4"/>
      <c r="F3" s="3"/>
      <c r="G3" s="3"/>
      <c r="L3" s="12" t="s">
        <v>1</v>
      </c>
      <c r="M3" s="13"/>
      <c r="N3" s="13"/>
      <c r="O3" s="13"/>
      <c r="P3" s="13"/>
      <c r="Q3" s="13"/>
      <c r="R3" s="13"/>
      <c r="S3" s="13"/>
      <c r="T3" s="13"/>
      <c r="U3" s="13"/>
      <c r="V3" s="13"/>
      <c r="W3" s="13"/>
      <c r="X3" s="13"/>
      <c r="Y3" s="13"/>
      <c r="Z3" s="13"/>
      <c r="AA3" s="13"/>
      <c r="AB3" s="13"/>
      <c r="AC3" s="13"/>
      <c r="AD3" s="13"/>
      <c r="AE3" s="13"/>
      <c r="AF3" s="13"/>
      <c r="AG3" s="13"/>
      <c r="AH3" s="13"/>
      <c r="AI3" s="13"/>
    </row>
    <row r="4" spans="1:49" ht="18.75" customHeight="1" thickBot="1">
      <c r="C4" s="3"/>
      <c r="D4" s="4"/>
      <c r="F4" s="3"/>
      <c r="G4" s="3"/>
      <c r="L4" s="32" t="s">
        <v>15</v>
      </c>
      <c r="M4" s="33"/>
      <c r="N4" s="33"/>
      <c r="O4" s="33"/>
      <c r="P4" s="33"/>
      <c r="Q4" s="33"/>
      <c r="R4" s="33"/>
      <c r="S4" s="33"/>
      <c r="T4" s="33"/>
      <c r="U4" s="33"/>
      <c r="V4" s="33"/>
      <c r="W4" s="33"/>
      <c r="X4" s="33"/>
      <c r="Y4" s="33"/>
      <c r="Z4" s="33"/>
      <c r="AA4" s="33"/>
      <c r="AB4" s="33"/>
      <c r="AC4" s="33"/>
      <c r="AD4" s="33"/>
      <c r="AE4" s="33"/>
      <c r="AF4" s="33"/>
      <c r="AG4" s="33"/>
      <c r="AH4" s="33"/>
      <c r="AI4" s="33"/>
    </row>
    <row r="5" spans="1:49" s="7" customFormat="1" ht="18.75" customHeight="1" thickBot="1">
      <c r="B5" s="112" t="s">
        <v>12</v>
      </c>
      <c r="C5" s="115" t="s">
        <v>48</v>
      </c>
      <c r="D5" s="118" t="s">
        <v>47</v>
      </c>
      <c r="E5" s="118" t="s">
        <v>0</v>
      </c>
      <c r="F5" s="120" t="s">
        <v>49</v>
      </c>
      <c r="G5" s="118" t="s">
        <v>74</v>
      </c>
      <c r="H5" s="118" t="s">
        <v>73</v>
      </c>
      <c r="I5" s="118" t="s">
        <v>126</v>
      </c>
      <c r="J5" s="121" t="s">
        <v>2066</v>
      </c>
      <c r="K5" s="118" t="s">
        <v>84</v>
      </c>
      <c r="L5" s="508" t="s">
        <v>2257</v>
      </c>
      <c r="M5" s="508" t="s">
        <v>2258</v>
      </c>
      <c r="N5" s="508" t="s">
        <v>2194</v>
      </c>
      <c r="O5" s="508" t="s">
        <v>2195</v>
      </c>
      <c r="P5" s="211" t="s">
        <v>582</v>
      </c>
      <c r="Q5" s="211" t="s">
        <v>583</v>
      </c>
      <c r="R5" s="211" t="s">
        <v>584</v>
      </c>
      <c r="S5" s="211" t="s">
        <v>585</v>
      </c>
      <c r="T5" s="211" t="s">
        <v>586</v>
      </c>
      <c r="U5" s="211" t="s">
        <v>587</v>
      </c>
      <c r="V5" s="211" t="s">
        <v>588</v>
      </c>
      <c r="W5" s="211" t="s">
        <v>589</v>
      </c>
      <c r="X5" s="211" t="s">
        <v>590</v>
      </c>
      <c r="Y5" s="211" t="s">
        <v>591</v>
      </c>
      <c r="Z5" s="211" t="s">
        <v>592</v>
      </c>
      <c r="AA5" s="211" t="s">
        <v>593</v>
      </c>
      <c r="AB5" s="211" t="s">
        <v>594</v>
      </c>
      <c r="AC5" s="211" t="s">
        <v>595</v>
      </c>
      <c r="AD5" s="211" t="s">
        <v>596</v>
      </c>
      <c r="AE5" s="211" t="s">
        <v>597</v>
      </c>
      <c r="AF5" s="211" t="s">
        <v>598</v>
      </c>
      <c r="AG5" s="211" t="s">
        <v>599</v>
      </c>
      <c r="AH5" s="211" t="s">
        <v>600</v>
      </c>
      <c r="AI5" s="211" t="s">
        <v>601</v>
      </c>
      <c r="AJ5" s="90" t="s">
        <v>17</v>
      </c>
      <c r="AK5" s="126"/>
      <c r="AL5" s="91"/>
      <c r="AM5"/>
      <c r="AN5"/>
    </row>
    <row r="6" spans="1:49" s="7" customFormat="1" ht="18.75" customHeight="1" thickBot="1">
      <c r="B6" s="113"/>
      <c r="C6" s="116"/>
      <c r="D6" s="106"/>
      <c r="E6" s="106"/>
      <c r="F6" s="106"/>
      <c r="G6" s="106"/>
      <c r="H6" s="106"/>
      <c r="I6" s="106"/>
      <c r="J6" s="326" t="s">
        <v>575</v>
      </c>
      <c r="K6" s="122">
        <f>SUM(TMGen3Matrix28[#This Row])</f>
        <v>16</v>
      </c>
      <c r="L6" s="101">
        <v>1</v>
      </c>
      <c r="M6" s="101">
        <v>1</v>
      </c>
      <c r="N6" s="101">
        <v>1</v>
      </c>
      <c r="O6" s="101">
        <v>1</v>
      </c>
      <c r="P6" s="101">
        <v>1</v>
      </c>
      <c r="Q6" s="101">
        <v>1</v>
      </c>
      <c r="R6" s="100">
        <v>1</v>
      </c>
      <c r="S6" s="89">
        <v>1</v>
      </c>
      <c r="T6" s="89">
        <v>1</v>
      </c>
      <c r="U6" s="89">
        <v>1</v>
      </c>
      <c r="V6" s="89">
        <v>1</v>
      </c>
      <c r="W6" s="89">
        <v>1</v>
      </c>
      <c r="X6" s="89">
        <v>1</v>
      </c>
      <c r="Y6" s="89">
        <v>1</v>
      </c>
      <c r="Z6" s="89">
        <v>1</v>
      </c>
      <c r="AA6" s="89">
        <v>1</v>
      </c>
      <c r="AB6" s="89">
        <v>0</v>
      </c>
      <c r="AC6" s="89"/>
      <c r="AD6" s="89"/>
      <c r="AE6" s="89"/>
      <c r="AF6" s="89"/>
      <c r="AG6" s="89"/>
      <c r="AH6" s="89"/>
      <c r="AI6" s="89">
        <v>0</v>
      </c>
      <c r="AJ6" s="94" t="s">
        <v>16</v>
      </c>
      <c r="AK6" s="127"/>
      <c r="AL6" s="95"/>
      <c r="AM6"/>
      <c r="AN6"/>
    </row>
    <row r="7" spans="1:49" s="7" customFormat="1" ht="18.75" customHeight="1" thickBot="1">
      <c r="B7" s="185"/>
      <c r="C7" s="116"/>
      <c r="D7" s="106"/>
      <c r="E7" s="106"/>
      <c r="F7" s="106"/>
      <c r="G7" s="106"/>
      <c r="H7" s="106"/>
      <c r="I7" s="106"/>
      <c r="J7" s="326" t="s">
        <v>97</v>
      </c>
      <c r="K7" s="177">
        <f>SUM(TMGen3Matrix28[#This Row])</f>
        <v>0</v>
      </c>
      <c r="L7" s="204" t="s">
        <v>740</v>
      </c>
      <c r="M7" s="204" t="s">
        <v>740</v>
      </c>
      <c r="N7" s="204" t="s">
        <v>740</v>
      </c>
      <c r="O7" s="204" t="s">
        <v>740</v>
      </c>
      <c r="P7" s="204" t="s">
        <v>740</v>
      </c>
      <c r="Q7" s="204" t="s">
        <v>740</v>
      </c>
      <c r="R7" s="204" t="s">
        <v>740</v>
      </c>
      <c r="S7" s="204" t="s">
        <v>741</v>
      </c>
      <c r="T7" s="204" t="s">
        <v>741</v>
      </c>
      <c r="U7" s="204" t="s">
        <v>741</v>
      </c>
      <c r="V7" s="204" t="s">
        <v>741</v>
      </c>
      <c r="W7" s="204" t="s">
        <v>741</v>
      </c>
      <c r="X7" s="204" t="s">
        <v>741</v>
      </c>
      <c r="Y7" s="204" t="s">
        <v>741</v>
      </c>
      <c r="Z7" s="204" t="s">
        <v>741</v>
      </c>
      <c r="AA7" s="204" t="s">
        <v>741</v>
      </c>
      <c r="AB7" s="204" t="s">
        <v>741</v>
      </c>
      <c r="AC7" s="204" t="s">
        <v>741</v>
      </c>
      <c r="AD7" s="204" t="s">
        <v>741</v>
      </c>
      <c r="AE7" s="124"/>
      <c r="AF7" s="124"/>
      <c r="AG7" s="124"/>
      <c r="AH7" s="124"/>
      <c r="AI7" s="124"/>
      <c r="AJ7" s="92" t="s">
        <v>60</v>
      </c>
      <c r="AK7" s="128"/>
      <c r="AL7" s="93"/>
      <c r="AM7"/>
      <c r="AN7"/>
    </row>
    <row r="8" spans="1:49" s="37" customFormat="1" ht="18.75" customHeight="1" thickBot="1">
      <c r="B8" s="185"/>
      <c r="C8" s="116"/>
      <c r="D8" s="106"/>
      <c r="E8" s="106"/>
      <c r="F8" s="106"/>
      <c r="G8" s="106"/>
      <c r="H8" s="106"/>
      <c r="I8" s="106"/>
      <c r="J8" s="326" t="s">
        <v>1980</v>
      </c>
      <c r="K8" s="177">
        <f>SUM(TMGen3Matrix28[#This Row])</f>
        <v>0</v>
      </c>
      <c r="L8" s="241" t="str">
        <f>IF(ISBLANK(L$7),"",MID(LOOKUP(VALUE(MID(L$7, 8, 1))+1, Table7[['#]:['#]],Table7[Mass TOW '[kg']]),1,3))</f>
        <v>180</v>
      </c>
      <c r="M8" s="241" t="str">
        <f>IF(ISBLANK(M$7),"",MID(LOOKUP(VALUE(MID(M$7, 8, 1))+1, Table7[['#]:['#]],Table7[Mass TOW '[kg']]),1,3))</f>
        <v>180</v>
      </c>
      <c r="N8" s="241" t="str">
        <f>IF(ISBLANK(N$7),"",MID(LOOKUP(VALUE(MID(N$7, 8, 1))+1, Table7[['#]:['#]],Table7[Mass TOW '[kg']]),1,3))</f>
        <v>180</v>
      </c>
      <c r="O8" s="241" t="str">
        <f>IF(ISBLANK(O$7),"",MID(LOOKUP(VALUE(MID(O$7, 8, 1))+1, Table7[['#]:['#]],Table7[Mass TOW '[kg']]),1,3))</f>
        <v>180</v>
      </c>
      <c r="P8" s="241" t="str">
        <f>IF(ISBLANK(P$7),"",MID(LOOKUP(VALUE(MID(P$7, 8, 1))+1, Table7[['#]:['#]],Table7[Mass TOW '[kg']]),1,3))</f>
        <v>180</v>
      </c>
      <c r="Q8" s="241" t="str">
        <f>IF(ISBLANK(Q$7),"",MID(LOOKUP(VALUE(MID(Q$7, 8, 1))+1, Table7[['#]:['#]],Table7[Mass TOW '[kg']]),1,3))</f>
        <v>180</v>
      </c>
      <c r="R8" s="241" t="str">
        <f>IF(ISBLANK(R$7),"",MID(LOOKUP(VALUE(MID(R$7, 8, 1))+1, Table7[['#]:['#]],Table7[Mass TOW '[kg']]),1,3))</f>
        <v>180</v>
      </c>
      <c r="S8" s="241" t="str">
        <f>IF(ISBLANK(S$7),"",MID(LOOKUP(VALUE(MID(S$7, 8, 1))+1, Table7[['#]:['#]],Table7[Mass TOW '[kg']]),1,3))</f>
        <v>192</v>
      </c>
      <c r="T8" s="241" t="str">
        <f>IF(ISBLANK(T$7),"",MID(LOOKUP(VALUE(MID(T$7, 8, 1))+1, Table7[['#]:['#]],Table7[Mass TOW '[kg']]),1,3))</f>
        <v>192</v>
      </c>
      <c r="U8" s="241" t="str">
        <f>IF(ISBLANK(U$7),"",MID(LOOKUP(VALUE(MID(U$7, 8, 1))+1, Table7[['#]:['#]],Table7[Mass TOW '[kg']]),1,3))</f>
        <v>192</v>
      </c>
      <c r="V8" s="241" t="str">
        <f>IF(ISBLANK(V$7),"",MID(LOOKUP(VALUE(MID(V$7, 8, 1))+1, Table7[['#]:['#]],Table7[Mass TOW '[kg']]),1,3))</f>
        <v>192</v>
      </c>
      <c r="W8" s="241" t="str">
        <f>IF(ISBLANK(W$7),"",MID(LOOKUP(VALUE(MID(W$7, 8, 1))+1, Table7[['#]:['#]],Table7[Mass TOW '[kg']]),1,3))</f>
        <v>192</v>
      </c>
      <c r="X8" s="241" t="str">
        <f>IF(ISBLANK(X$7),"",MID(LOOKUP(VALUE(MID(X$7, 8, 1))+1, Table7[['#]:['#]],Table7[Mass TOW '[kg']]),1,3))</f>
        <v>192</v>
      </c>
      <c r="Y8" s="241" t="str">
        <f>IF(ISBLANK(Y$7),"",MID(LOOKUP(VALUE(MID(Y$7, 8, 1))+1, Table7[['#]:['#]],Table7[Mass TOW '[kg']]),1,3))</f>
        <v>192</v>
      </c>
      <c r="Z8" s="241" t="str">
        <f>IF(ISBLANK(Z$7),"",MID(LOOKUP(VALUE(MID(Z$7, 8, 1))+1, Table7[['#]:['#]],Table7[Mass TOW '[kg']]),1,3))</f>
        <v>192</v>
      </c>
      <c r="AA8" s="241" t="str">
        <f>IF(ISBLANK(AA$7),"",MID(LOOKUP(VALUE(MID(AA$7, 8, 1))+1, Table7[['#]:['#]],Table7[Mass TOW '[kg']]),1,3))</f>
        <v>192</v>
      </c>
      <c r="AB8" s="241" t="str">
        <f>IF(ISBLANK(AB$7),"",MID(LOOKUP(VALUE(MID(AB$7, 8, 1))+1, Table7[['#]:['#]],Table7[Mass TOW '[kg']]),1,3))</f>
        <v>192</v>
      </c>
      <c r="AC8" s="241" t="str">
        <f>IF(ISBLANK(AC$7),"",MID(LOOKUP(VALUE(MID(AC$7, 8, 1))+1, Table7[['#]:['#]],Table7[Mass TOW '[kg']]),1,3))</f>
        <v>192</v>
      </c>
      <c r="AD8" s="241" t="str">
        <f>IF(ISBLANK(AD$7),"",MID(LOOKUP(VALUE(MID(AD$7, 8, 1))+1, Table7[['#]:['#]],Table7[Mass TOW '[kg']]),1,3))</f>
        <v>192</v>
      </c>
      <c r="AE8" s="241"/>
      <c r="AF8" s="241"/>
      <c r="AG8" s="241"/>
      <c r="AH8" s="241"/>
      <c r="AI8" s="241" t="str">
        <f>IF(ISBLANK(AI$7),"",MID(LOOKUP(VALUE(MID(AI$7, 8, 1))+1, Table7[['#]:['#]],Table7[Mass TOW '[kg']]),1,3))</f>
        <v/>
      </c>
      <c r="AJ8" s="94" t="s">
        <v>223</v>
      </c>
      <c r="AK8" s="127"/>
      <c r="AL8" s="95"/>
      <c r="AN8"/>
      <c r="AO8"/>
      <c r="AP8"/>
      <c r="AQ8"/>
      <c r="AR8"/>
      <c r="AS8"/>
      <c r="AT8"/>
      <c r="AU8"/>
      <c r="AV8"/>
      <c r="AW8"/>
    </row>
    <row r="9" spans="1:49" s="37" customFormat="1" ht="18.75" customHeight="1" thickBot="1">
      <c r="B9" s="185"/>
      <c r="C9" s="116"/>
      <c r="D9" s="106"/>
      <c r="E9" s="106"/>
      <c r="F9" s="106"/>
      <c r="G9" s="106"/>
      <c r="H9" s="106"/>
      <c r="I9" s="106"/>
      <c r="J9" s="326" t="s">
        <v>576</v>
      </c>
      <c r="K9" s="177">
        <f>SUM(TMGen3Matrix28[#This Row])</f>
        <v>0</v>
      </c>
      <c r="L9" s="205" t="str">
        <f>IF(ISBLANK(L$7),"",LOOKUP(VALUE(MID(L$7, 8, 1))+1, Table7[['#]:['#]],Table7[[CG '[%MAC']]:[CG '[%MAC']]]))</f>
        <v>[57.9 - 59.1]</v>
      </c>
      <c r="M9" s="205" t="str">
        <f>IF(ISBLANK(M$7),"",LOOKUP(VALUE(MID(M$7, 8, 1))+1, Table7[['#]:['#]],Table7[[CG '[%MAC']]:[CG '[%MAC']]]))</f>
        <v>[57.9 - 59.1]</v>
      </c>
      <c r="N9" s="205" t="str">
        <f>IF(ISBLANK(N$7),"",LOOKUP(VALUE(MID(N$7, 8, 1))+1, Table7[['#]:['#]],Table7[[CG '[%MAC']]:[CG '[%MAC']]]))</f>
        <v>[57.9 - 59.1]</v>
      </c>
      <c r="O9" s="205" t="str">
        <f>IF(ISBLANK(O$7),"",LOOKUP(VALUE(MID(O$7, 8, 1))+1, Table7[['#]:['#]],Table7[[CG '[%MAC']]:[CG '[%MAC']]]))</f>
        <v>[57.9 - 59.1]</v>
      </c>
      <c r="P9" s="205" t="str">
        <f>IF(ISBLANK(P$7),"",LOOKUP(VALUE(MID(P$7, 8, 1)), Table7[['#]:['#]],Table7[[CG '[%MAC']]:[CG '[%MAC']]]))</f>
        <v>[59.1 - 59.1]</v>
      </c>
      <c r="Q9" s="205" t="str">
        <f>IF(ISBLANK(Q$7),"",LOOKUP(VALUE(MID(Q$7, 8, 1)), Table7[['#]:['#]],Table7[[CG '[%MAC']]:[CG '[%MAC']]]))</f>
        <v>[59.1 - 59.1]</v>
      </c>
      <c r="R9" s="205" t="str">
        <f>IF(ISBLANK(R$7),"",LOOKUP(VALUE(MID(R$7, 8, 1)), Table7[['#]:['#]],Table7[[CG '[%MAC']]:[CG '[%MAC']]]))</f>
        <v>[59.1 - 59.1]</v>
      </c>
      <c r="S9" s="205" t="str">
        <f>IF(ISBLANK(S$7),"",LOOKUP(VALUE(MID(S$7, 8, 1)), Table7[['#]:['#]],Table7[[CG '[%MAC']]:[CG '[%MAC']]]))</f>
        <v>[57.9 - 59.1]</v>
      </c>
      <c r="T9" s="205" t="str">
        <f>IF(ISBLANK(T$7),"",LOOKUP(VALUE(MID(T$7, 8, 1)), Table7[['#]:['#]],Table7[[CG '[%MAC']]:[CG '[%MAC']]]))</f>
        <v>[57.9 - 59.1]</v>
      </c>
      <c r="U9" s="205" t="str">
        <f>IF(ISBLANK(U$7),"",LOOKUP(VALUE(MID(U$7, 8, 1)), Table7[['#]:['#]],Table7[[CG '[%MAC']]:[CG '[%MAC']]]))</f>
        <v>[57.9 - 59.1]</v>
      </c>
      <c r="V9" s="205" t="str">
        <f>IF(ISBLANK(V$7),"",LOOKUP(VALUE(MID(V$7, 8, 1)), Table7[['#]:['#]],Table7[[CG '[%MAC']]:[CG '[%MAC']]]))</f>
        <v>[57.9 - 59.1]</v>
      </c>
      <c r="W9" s="205" t="str">
        <f>IF(ISBLANK(W$7),"",LOOKUP(VALUE(MID(W$7, 8, 1)), Table7[['#]:['#]],Table7[[CG '[%MAC']]:[CG '[%MAC']]]))</f>
        <v>[57.9 - 59.1]</v>
      </c>
      <c r="X9" s="205" t="str">
        <f>IF(ISBLANK(X$7),"",LOOKUP(VALUE(MID(X$7, 8, 1)), Table7[['#]:['#]],Table7[[CG '[%MAC']]:[CG '[%MAC']]]))</f>
        <v>[57.9 - 59.1]</v>
      </c>
      <c r="Y9" s="205" t="str">
        <f>IF(ISBLANK(Y$7),"",LOOKUP(VALUE(MID(Y$7, 8, 1)), Table7[['#]:['#]],Table7[[CG '[%MAC']]:[CG '[%MAC']]]))</f>
        <v>[57.9 - 59.1]</v>
      </c>
      <c r="Z9" s="205" t="str">
        <f>IF(ISBLANK(Z$7),"",LOOKUP(VALUE(MID(Z$7, 8, 1)), Table7[['#]:['#]],Table7[[CG '[%MAC']]:[CG '[%MAC']]]))</f>
        <v>[57.9 - 59.1]</v>
      </c>
      <c r="AA9" s="205" t="str">
        <f>IF(ISBLANK(AA$7),"",LOOKUP(VALUE(MID(AA$7, 8, 1)), Table7[['#]:['#]],Table7[[CG '[%MAC']]:[CG '[%MAC']]]))</f>
        <v>[57.9 - 59.1]</v>
      </c>
      <c r="AB9" s="205" t="str">
        <f>IF(ISBLANK(AB$7),"",LOOKUP(VALUE(MID(AB$7, 8, 1)), Table7[['#]:['#]],Table7[[CG '[%MAC']]:[CG '[%MAC']]]))</f>
        <v>[57.9 - 59.1]</v>
      </c>
      <c r="AC9" s="205" t="str">
        <f>IF(ISBLANK(AC$7),"",LOOKUP(VALUE(MID(AC$7, 8, 1)), Table7[['#]:['#]],Table7[[CG '[%MAC']]:[CG '[%MAC']]]))</f>
        <v>[57.9 - 59.1]</v>
      </c>
      <c r="AD9" s="205" t="str">
        <f>IF(ISBLANK(AD$7),"",LOOKUP(VALUE(MID(AD$7, 8, 1)), Table7[['#]:['#]],Table7[[CG '[%MAC']]:[CG '[%MAC']]]))</f>
        <v>[57.9 - 59.1]</v>
      </c>
      <c r="AE9" s="205"/>
      <c r="AF9" s="205"/>
      <c r="AG9" s="205"/>
      <c r="AH9" s="205"/>
      <c r="AI9" s="205" t="str">
        <f>IF(ISBLANK(AI$7),"",LOOKUP(VALUE(MID(AI$7, 8, 1)), Table7[['#]:['#]],Table7[[CG '[%MAC']]:[CG '[%MAC']]]))</f>
        <v/>
      </c>
      <c r="AJ9" s="94" t="s">
        <v>223</v>
      </c>
      <c r="AK9" s="127"/>
      <c r="AL9" s="95"/>
      <c r="AN9"/>
      <c r="AO9"/>
      <c r="AP9"/>
      <c r="AQ9"/>
      <c r="AR9"/>
      <c r="AS9"/>
      <c r="AT9"/>
      <c r="AU9"/>
      <c r="AV9"/>
      <c r="AW9"/>
    </row>
    <row r="10" spans="1:49" s="37" customFormat="1" ht="18.75" customHeight="1" thickBot="1">
      <c r="B10" s="185"/>
      <c r="C10" s="116"/>
      <c r="D10" s="106"/>
      <c r="E10" s="106"/>
      <c r="F10" s="106"/>
      <c r="G10" s="106"/>
      <c r="H10" s="106"/>
      <c r="I10" s="106"/>
      <c r="J10" s="326" t="s">
        <v>577</v>
      </c>
      <c r="K10" s="177">
        <f>SUM(TMGen3Matrix28[#This Row])</f>
        <v>0</v>
      </c>
      <c r="L10" s="241" t="str">
        <f>IF(ISBLANK(L$7),"",MID(LOOKUP(VALUE(MID(L7, 8, 1))+1, Table7[['#]:['#]],Table7[[Surfaces Matrix]:[Surfaces Matrix]]),1,3))</f>
        <v>M2+</v>
      </c>
      <c r="M10" s="241" t="str">
        <f>IF(ISBLANK(M$7),"",MID(LOOKUP(VALUE(MID(M7, 8, 1))+1, Table7[['#]:['#]],Table7[[Surfaces Matrix]:[Surfaces Matrix]]),1,3))</f>
        <v>M2+</v>
      </c>
      <c r="N10" s="241" t="str">
        <f>IF(ISBLANK(N$7),"",MID(LOOKUP(VALUE(MID(N7, 8, 1))+1, Table7[['#]:['#]],Table7[[Surfaces Matrix]:[Surfaces Matrix]]),1,3))</f>
        <v>M2+</v>
      </c>
      <c r="O10" s="241" t="str">
        <f>IF(ISBLANK(O$7),"",MID(LOOKUP(VALUE(MID(O7, 8, 1))+1, Table7[['#]:['#]],Table7[[Surfaces Matrix]:[Surfaces Matrix]]),1,3))</f>
        <v>M2+</v>
      </c>
      <c r="P10" s="241" t="str">
        <f>IF(ISBLANK(P$7),"",MID(LOOKUP(VALUE(MID(P7, 8, 1)), Table7[['#]:['#]],Table7[[Surfaces Matrix]:[Surfaces Matrix]]),1,3))</f>
        <v>M2+</v>
      </c>
      <c r="Q10" s="241" t="str">
        <f>IF(ISBLANK(Q$7),"",MID(LOOKUP(VALUE(MID(Q7, 8, 1)), Table7[['#]:['#]],Table7[[Surfaces Matrix]:[Surfaces Matrix]]),1,3))</f>
        <v>M2+</v>
      </c>
      <c r="R10" s="241" t="str">
        <f>IF(ISBLANK(R$7),"",MID(LOOKUP(VALUE(MID(R7, 8, 1)), Table7[['#]:['#]],Table7[[Surfaces Matrix]:[Surfaces Matrix]]),1,3))</f>
        <v>M2+</v>
      </c>
      <c r="S10" s="241" t="str">
        <f>IF(ISBLANK(S$7),"",MID(LOOKUP(VALUE(MID(S7, 8, 1)), Table7[['#]:['#]],Table7[[Surfaces Matrix]:[Surfaces Matrix]]),1,3))</f>
        <v>M2+</v>
      </c>
      <c r="T10" s="241" t="str">
        <f>IF(ISBLANK(T$7),"",MID(LOOKUP(VALUE(MID(T7, 8, 1)), Table7[['#]:['#]],Table7[[Surfaces Matrix]:[Surfaces Matrix]]),1,3))</f>
        <v>M2+</v>
      </c>
      <c r="U10" s="241" t="str">
        <f>IF(ISBLANK(U$7),"",MID(LOOKUP(VALUE(MID(U7, 8, 1)), Table7[['#]:['#]],Table7[[Surfaces Matrix]:[Surfaces Matrix]]),1,3))</f>
        <v>M2+</v>
      </c>
      <c r="V10" s="241" t="str">
        <f>IF(ISBLANK(V$7),"",MID(LOOKUP(VALUE(MID(V7, 8, 1)), Table7[['#]:['#]],Table7[[Surfaces Matrix]:[Surfaces Matrix]]),1,3))</f>
        <v>M2+</v>
      </c>
      <c r="W10" s="241" t="str">
        <f>IF(ISBLANK(W$7),"",MID(LOOKUP(VALUE(MID(W7, 8, 1)), Table7[['#]:['#]],Table7[[Surfaces Matrix]:[Surfaces Matrix]]),1,3))</f>
        <v>M2+</v>
      </c>
      <c r="X10" s="241" t="str">
        <f>IF(ISBLANK(X$7),"",MID(LOOKUP(VALUE(MID(X7, 8, 1)), Table7[['#]:['#]],Table7[[Surfaces Matrix]:[Surfaces Matrix]]),1,3))</f>
        <v>M2+</v>
      </c>
      <c r="Y10" s="241" t="str">
        <f>IF(ISBLANK(Y$7),"",MID(LOOKUP(VALUE(MID(Y7, 8, 1)), Table7[['#]:['#]],Table7[[Surfaces Matrix]:[Surfaces Matrix]]),1,3))</f>
        <v>M2+</v>
      </c>
      <c r="Z10" s="241" t="str">
        <f>IF(ISBLANK(Z$7),"",MID(LOOKUP(VALUE(MID(Z7, 8, 1)), Table7[['#]:['#]],Table7[[Surfaces Matrix]:[Surfaces Matrix]]),1,3))</f>
        <v>M2+</v>
      </c>
      <c r="AA10" s="241" t="str">
        <f>IF(ISBLANK(AA$7),"",MID(LOOKUP(VALUE(MID(AA7, 8, 1)), Table7[['#]:['#]],Table7[[Surfaces Matrix]:[Surfaces Matrix]]),1,3))</f>
        <v>M2+</v>
      </c>
      <c r="AB10" s="241" t="str">
        <f>IF(ISBLANK(AB$7),"",MID(LOOKUP(VALUE(MID(AB7, 8, 1)), Table7[['#]:['#]],Table7[[Surfaces Matrix]:[Surfaces Matrix]]),1,3))</f>
        <v>M2+</v>
      </c>
      <c r="AC10" s="241" t="str">
        <f>IF(ISBLANK(AC$7),"",MID(LOOKUP(VALUE(MID(AC7, 8, 1)), Table7[['#]:['#]],Table7[[Surfaces Matrix]:[Surfaces Matrix]]),1,3))</f>
        <v>M2+</v>
      </c>
      <c r="AD10" s="241" t="str">
        <f>IF(ISBLANK(AD$7),"",MID(LOOKUP(VALUE(MID(AD7, 8, 1)), Table7[['#]:['#]],Table7[[Surfaces Matrix]:[Surfaces Matrix]]),1,3))</f>
        <v>M2+</v>
      </c>
      <c r="AE10" s="241"/>
      <c r="AF10" s="241"/>
      <c r="AG10" s="241"/>
      <c r="AH10" s="241"/>
      <c r="AI10" s="241" t="str">
        <f>IF(ISBLANK(AI$7),"",MID(LOOKUP(VALUE(MID(AI7, 8, 1)), Table7[['#]:['#]],Table7[[Surfaces Matrix]:[Surfaces Matrix]]),1,3))</f>
        <v/>
      </c>
      <c r="AJ10" s="92" t="s">
        <v>224</v>
      </c>
      <c r="AK10" s="128"/>
      <c r="AL10" s="93"/>
      <c r="AN10"/>
      <c r="AO10"/>
      <c r="AP10"/>
      <c r="AQ10"/>
      <c r="AR10"/>
      <c r="AS10"/>
      <c r="AT10"/>
      <c r="AU10"/>
      <c r="AV10"/>
      <c r="AW10"/>
    </row>
    <row r="11" spans="1:49" s="37" customFormat="1" ht="18.75" customHeight="1" thickBot="1">
      <c r="B11" s="113"/>
      <c r="C11" s="116"/>
      <c r="D11" s="106"/>
      <c r="E11" s="106"/>
      <c r="F11" s="106"/>
      <c r="G11" s="106"/>
      <c r="H11" s="106"/>
      <c r="I11" s="106"/>
      <c r="J11" s="326" t="s">
        <v>578</v>
      </c>
      <c r="K11" s="122">
        <f>SUM(TMGen3Matrix28[#This Row])</f>
        <v>0</v>
      </c>
      <c r="L11" s="241" t="str">
        <f>IF(ISBLANK(L$7),"",MID(LOOKUP(VALUE(MID(L$7, 8, 1))+1, Table7[['#]:['#]],Table7[[TAIL]:[TAIL]]),1,9))</f>
        <v>UTail</v>
      </c>
      <c r="M11" s="241" t="str">
        <f>IF(ISBLANK(M$7),"",MID(LOOKUP(VALUE(MID(M$7, 8, 1))+1, Table7[['#]:['#]],Table7[[TAIL]:[TAIL]]),1,9))</f>
        <v>UTail</v>
      </c>
      <c r="N11" s="241" t="str">
        <f>IF(ISBLANK(N$7),"",MID(LOOKUP(VALUE(MID(N$7, 8, 1))+1, Table7[['#]:['#]],Table7[[TAIL]:[TAIL]]),1,9))</f>
        <v>UTail</v>
      </c>
      <c r="O11" s="241" t="str">
        <f>IF(ISBLANK(O$7),"",MID(LOOKUP(VALUE(MID(O$7, 8, 1))+1, Table7[['#]:['#]],Table7[[TAIL]:[TAIL]]),1,9))</f>
        <v>UTail</v>
      </c>
      <c r="P11" s="241" t="str">
        <f>IF(ISBLANK(P$7),"",MID(LOOKUP(VALUE(MID(P$7, 8, 1)), Table7[['#]:['#]],Table7[[TAIL]:[TAIL]]),1,9))</f>
        <v>UTail</v>
      </c>
      <c r="Q11" s="241" t="str">
        <f>IF(ISBLANK(Q$7),"",MID(LOOKUP(VALUE(MID(Q$7, 8, 1)), Table7[['#]:['#]],Table7[[TAIL]:[TAIL]]),1,9))</f>
        <v>UTail</v>
      </c>
      <c r="R11" s="241" t="str">
        <f>IF(ISBLANK(R$7),"",MID(LOOKUP(VALUE(MID(R$7, 8, 1)), Table7[['#]:['#]],Table7[[TAIL]:[TAIL]]),1,9))</f>
        <v>UTail</v>
      </c>
      <c r="S11" s="241" t="str">
        <f>IF(ISBLANK(S$7),"",MID(LOOKUP(VALUE(MID(S$7, 8, 1)), Table7[['#]:['#]],Table7[[TAIL]:[TAIL]]),1,9))</f>
        <v>UTail</v>
      </c>
      <c r="T11" s="241" t="str">
        <f>IF(ISBLANK(T$7),"",MID(LOOKUP(VALUE(MID(T$7, 8, 1)), Table7[['#]:['#]],Table7[[TAIL]:[TAIL]]),1,9))</f>
        <v>UTail</v>
      </c>
      <c r="U11" s="241" t="str">
        <f>IF(ISBLANK(U$7),"",MID(LOOKUP(VALUE(MID(U$7, 8, 1)), Table7[['#]:['#]],Table7[[TAIL]:[TAIL]]),1,9))</f>
        <v>UTail</v>
      </c>
      <c r="V11" s="241" t="str">
        <f>IF(ISBLANK(V$7),"",MID(LOOKUP(VALUE(MID(V$7, 8, 1)), Table7[['#]:['#]],Table7[[TAIL]:[TAIL]]),1,9))</f>
        <v>UTail</v>
      </c>
      <c r="W11" s="241" t="str">
        <f>IF(ISBLANK(W$7),"",MID(LOOKUP(VALUE(MID(W$7, 8, 1)), Table7[['#]:['#]],Table7[[TAIL]:[TAIL]]),1,9))</f>
        <v>UTail</v>
      </c>
      <c r="X11" s="241" t="str">
        <f>IF(ISBLANK(X$7),"",MID(LOOKUP(VALUE(MID(X$7, 8, 1)), Table7[['#]:['#]],Table7[[TAIL]:[TAIL]]),1,9))</f>
        <v>UTail</v>
      </c>
      <c r="Y11" s="241" t="str">
        <f>IF(ISBLANK(Y$7),"",MID(LOOKUP(VALUE(MID(Y$7, 8, 1)), Table7[['#]:['#]],Table7[[TAIL]:[TAIL]]),1,9))</f>
        <v>UTail</v>
      </c>
      <c r="Z11" s="241" t="str">
        <f>IF(ISBLANK(Z$7),"",MID(LOOKUP(VALUE(MID(Z$7, 8, 1)), Table7[['#]:['#]],Table7[[TAIL]:[TAIL]]),1,9))</f>
        <v>UTail</v>
      </c>
      <c r="AA11" s="241" t="str">
        <f>IF(ISBLANK(AA$7),"",MID(LOOKUP(VALUE(MID(AA$7, 8, 1)), Table7[['#]:['#]],Table7[[TAIL]:[TAIL]]),1,9))</f>
        <v>UTail</v>
      </c>
      <c r="AB11" s="241" t="str">
        <f>IF(ISBLANK(AB$7),"",MID(LOOKUP(VALUE(MID(AB$7, 8, 1)), Table7[['#]:['#]],Table7[[TAIL]:[TAIL]]),1,9))</f>
        <v>UTail</v>
      </c>
      <c r="AC11" s="241" t="str">
        <f>IF(ISBLANK(AC$7),"",MID(LOOKUP(VALUE(MID(AC$7, 8, 1)), Table7[['#]:['#]],Table7[[TAIL]:[TAIL]]),1,9))</f>
        <v>UTail</v>
      </c>
      <c r="AD11" s="241" t="str">
        <f>IF(ISBLANK(AD$7),"",MID(LOOKUP(VALUE(MID(AD$7, 8, 1)), Table7[['#]:['#]],Table7[[TAIL]:[TAIL]]),1,9))</f>
        <v>UTail</v>
      </c>
      <c r="AE11" s="241"/>
      <c r="AF11" s="241"/>
      <c r="AG11" s="241"/>
      <c r="AH11" s="241"/>
      <c r="AI11" s="241" t="str">
        <f>IF(ISBLANK(AI$7),"",MID(LOOKUP(VALUE(MID(AI$7, 8, 1)), Table7[['#]:['#]],Table7[[TAIL]:[TAIL]]),1,9))</f>
        <v/>
      </c>
      <c r="AJ11" s="94" t="s">
        <v>573</v>
      </c>
      <c r="AK11" s="127"/>
      <c r="AL11" s="95"/>
      <c r="AO11"/>
      <c r="AP11"/>
      <c r="AQ11"/>
      <c r="AR11"/>
      <c r="AS11"/>
      <c r="AT11"/>
      <c r="AU11"/>
      <c r="AV11"/>
      <c r="AW11"/>
    </row>
    <row r="12" spans="1:49" ht="18.75" customHeight="1" thickBot="1">
      <c r="B12" s="113"/>
      <c r="C12" s="116"/>
      <c r="D12" s="106"/>
      <c r="E12" s="106"/>
      <c r="F12" s="106"/>
      <c r="G12" s="106"/>
      <c r="H12" s="106"/>
      <c r="I12" s="106"/>
      <c r="J12" s="326" t="s">
        <v>579</v>
      </c>
      <c r="K12" s="122">
        <f>SUM(TMGen3Matrix28[#This Row])</f>
        <v>0</v>
      </c>
      <c r="L12" s="184" t="s">
        <v>1984</v>
      </c>
      <c r="M12" s="184" t="s">
        <v>1984</v>
      </c>
      <c r="N12" s="184" t="s">
        <v>1984</v>
      </c>
      <c r="O12" s="184" t="s">
        <v>1984</v>
      </c>
      <c r="P12" s="184" t="s">
        <v>1985</v>
      </c>
      <c r="Q12" s="184" t="s">
        <v>1985</v>
      </c>
      <c r="R12" s="184" t="s">
        <v>1985</v>
      </c>
      <c r="S12" s="184" t="s">
        <v>1985</v>
      </c>
      <c r="T12" s="184" t="s">
        <v>1985</v>
      </c>
      <c r="U12" s="184" t="s">
        <v>1985</v>
      </c>
      <c r="V12" s="184" t="s">
        <v>1985</v>
      </c>
      <c r="W12" s="184" t="s">
        <v>1985</v>
      </c>
      <c r="X12" s="184" t="s">
        <v>1985</v>
      </c>
      <c r="Y12" s="184" t="s">
        <v>1985</v>
      </c>
      <c r="Z12" s="184" t="s">
        <v>1985</v>
      </c>
      <c r="AA12" s="184" t="s">
        <v>1985</v>
      </c>
      <c r="AB12" s="184" t="s">
        <v>1985</v>
      </c>
      <c r="AC12" s="184" t="s">
        <v>1985</v>
      </c>
      <c r="AD12" s="184" t="s">
        <v>1985</v>
      </c>
      <c r="AE12" s="184"/>
      <c r="AF12" s="184"/>
      <c r="AG12" s="184"/>
      <c r="AH12" s="184"/>
      <c r="AI12" s="184"/>
      <c r="AJ12" s="94" t="s">
        <v>574</v>
      </c>
      <c r="AK12" s="127"/>
      <c r="AL12" s="95"/>
      <c r="AM12" s="37"/>
    </row>
    <row r="13" spans="1:49" ht="18.75" customHeight="1" thickBot="1">
      <c r="B13" s="113"/>
      <c r="C13" s="116"/>
      <c r="D13" s="106"/>
      <c r="E13" s="106"/>
      <c r="F13" s="106"/>
      <c r="G13" s="106"/>
      <c r="H13" s="106"/>
      <c r="I13" s="106"/>
      <c r="J13" s="326" t="s">
        <v>40</v>
      </c>
      <c r="K13" s="123">
        <f>SUM(TMGen3Matrix28[#This Row])</f>
        <v>0</v>
      </c>
      <c r="L13" s="184" t="s">
        <v>229</v>
      </c>
      <c r="M13" s="184" t="s">
        <v>231</v>
      </c>
      <c r="N13" s="184" t="s">
        <v>231</v>
      </c>
      <c r="O13" s="184" t="s">
        <v>229</v>
      </c>
      <c r="P13" s="184" t="s">
        <v>229</v>
      </c>
      <c r="Q13" s="184" t="s">
        <v>229</v>
      </c>
      <c r="R13" s="184" t="s">
        <v>229</v>
      </c>
      <c r="S13" s="184" t="s">
        <v>229</v>
      </c>
      <c r="T13" s="184" t="s">
        <v>229</v>
      </c>
      <c r="U13" s="184" t="s">
        <v>229</v>
      </c>
      <c r="V13" s="184" t="s">
        <v>229</v>
      </c>
      <c r="W13" s="184" t="s">
        <v>229</v>
      </c>
      <c r="X13" s="184" t="s">
        <v>229</v>
      </c>
      <c r="Y13" s="184" t="s">
        <v>229</v>
      </c>
      <c r="Z13" s="184" t="s">
        <v>229</v>
      </c>
      <c r="AA13" s="184" t="s">
        <v>229</v>
      </c>
      <c r="AB13" s="184" t="s">
        <v>229</v>
      </c>
      <c r="AC13" s="184" t="s">
        <v>229</v>
      </c>
      <c r="AD13" s="184" t="s">
        <v>229</v>
      </c>
      <c r="AE13" s="184"/>
      <c r="AF13" s="184"/>
      <c r="AG13" s="184"/>
      <c r="AH13" s="184"/>
      <c r="AI13" s="184"/>
      <c r="AJ13" s="94" t="s">
        <v>225</v>
      </c>
      <c r="AK13" s="127"/>
      <c r="AL13" s="95"/>
      <c r="AM13" s="37"/>
    </row>
    <row r="14" spans="1:49" ht="200.5" thickBot="1">
      <c r="B14" s="114"/>
      <c r="C14" s="117"/>
      <c r="D14" s="119"/>
      <c r="E14" s="119"/>
      <c r="F14" s="119" t="s">
        <v>1097</v>
      </c>
      <c r="G14" s="119"/>
      <c r="H14" s="119"/>
      <c r="I14" s="119"/>
      <c r="J14" s="327" t="s">
        <v>103</v>
      </c>
      <c r="K14" s="34">
        <f>SUM(TMGen3Matrix28[#This Row])</f>
        <v>0</v>
      </c>
      <c r="L14" s="415" t="s">
        <v>2067</v>
      </c>
      <c r="M14" s="415" t="s">
        <v>2197</v>
      </c>
      <c r="N14" s="415" t="s">
        <v>2196</v>
      </c>
      <c r="O14" s="415" t="s">
        <v>2198</v>
      </c>
      <c r="P14" s="416" t="s">
        <v>2096</v>
      </c>
      <c r="Q14" s="416" t="s">
        <v>2097</v>
      </c>
      <c r="R14" s="416" t="s">
        <v>2098</v>
      </c>
      <c r="S14" s="416" t="s">
        <v>2099</v>
      </c>
      <c r="T14" s="416" t="s">
        <v>2100</v>
      </c>
      <c r="U14" s="416" t="s">
        <v>2101</v>
      </c>
      <c r="V14" s="416" t="s">
        <v>2100</v>
      </c>
      <c r="W14" s="416" t="s">
        <v>2102</v>
      </c>
      <c r="X14" s="416" t="s">
        <v>2301</v>
      </c>
      <c r="Y14" s="416" t="s">
        <v>2290</v>
      </c>
      <c r="Z14" s="416" t="s">
        <v>2291</v>
      </c>
      <c r="AA14" s="416" t="s">
        <v>2292</v>
      </c>
      <c r="AB14" s="416" t="s">
        <v>2293</v>
      </c>
      <c r="AC14" s="416" t="s">
        <v>2254</v>
      </c>
      <c r="AD14" s="416" t="s">
        <v>2300</v>
      </c>
      <c r="AE14" s="416"/>
      <c r="AF14" s="416"/>
      <c r="AG14" s="416"/>
      <c r="AH14" s="416"/>
      <c r="AI14" s="416"/>
      <c r="AJ14" s="94" t="s">
        <v>565</v>
      </c>
      <c r="AK14" s="127"/>
      <c r="AL14" s="95"/>
      <c r="AM14" s="37"/>
    </row>
    <row r="15" spans="1:49" s="37" customFormat="1" ht="18.75" customHeight="1">
      <c r="B15" s="248">
        <v>1</v>
      </c>
      <c r="C15" s="87">
        <v>1</v>
      </c>
      <c r="D15" s="254" t="str">
        <f ca="1">IF(ISBLANK(TMGen3List23[[#This Row],[Test n'#]]),"",LOOKUP(TMGen3List23[[#This Row],[Test n'#]],TP_CFAR_DB[TPnum],TP_CFAR_DB[TP ID]))</f>
        <v>FT-SP-1</v>
      </c>
      <c r="E15" s="255" t="str">
        <f ca="1">IF(ISBLANK(TMGen3List23[[#This Row],[Test n'#]]),"",LOOKUP(TMGen3List23[[#This Row],[Test n'#]],TP_CFAR_DB[TPnum],TP_CFAR_DB[Test Point Name]))</f>
        <v>Takeoff</v>
      </c>
      <c r="F15" s="254" t="str">
        <f ca="1">IF(ISBLANK(TMGen3List23[[#This Row],[Test n'#]]),"",LOOKUP(TMGen3List23[[#This Row],[Test n'#]],TP_CFAR_DB[TPnum],TP_CFAR_DB[Mode]))</f>
        <v>-</v>
      </c>
      <c r="G15" s="34" t="str">
        <f ca="1">IF(ISBLANK(TMGen3List23[[#This Row],[Test n'#]]),"",LOOKUP(TMGen3List23[[#This Row],[Test n'#]],TP_CFAR_DB[TPnum],TP_CFAR_DB[Time '[sec']]))</f>
        <v>-</v>
      </c>
      <c r="H15" s="34" t="s">
        <v>8</v>
      </c>
      <c r="I15" s="34" t="s">
        <v>1988</v>
      </c>
      <c r="J15" s="34" t="s">
        <v>8</v>
      </c>
      <c r="K15" s="34">
        <f>SUM(TMGen3Matrix28[#This Row])</f>
        <v>0</v>
      </c>
      <c r="L15" s="104"/>
      <c r="M15" s="104"/>
      <c r="N15" s="104"/>
      <c r="O15" s="104"/>
      <c r="P15" s="107" t="s">
        <v>580</v>
      </c>
      <c r="Q15" s="107" t="s">
        <v>580</v>
      </c>
      <c r="R15" s="107" t="s">
        <v>580</v>
      </c>
      <c r="S15" s="107" t="s">
        <v>580</v>
      </c>
      <c r="T15" s="107" t="s">
        <v>580</v>
      </c>
      <c r="U15" s="107" t="s">
        <v>580</v>
      </c>
      <c r="V15" s="107" t="s">
        <v>580</v>
      </c>
      <c r="W15" s="107" t="s">
        <v>580</v>
      </c>
      <c r="X15" s="107" t="s">
        <v>580</v>
      </c>
      <c r="Y15" s="107" t="s">
        <v>580</v>
      </c>
      <c r="Z15" s="107" t="s">
        <v>580</v>
      </c>
      <c r="AA15" s="107" t="s">
        <v>580</v>
      </c>
      <c r="AB15" s="107" t="s">
        <v>580</v>
      </c>
      <c r="AC15" s="107" t="s">
        <v>580</v>
      </c>
      <c r="AD15" s="107" t="s">
        <v>580</v>
      </c>
      <c r="AE15" s="107"/>
      <c r="AF15" s="107"/>
      <c r="AG15" s="107"/>
      <c r="AH15" s="107"/>
      <c r="AI15" s="107"/>
      <c r="AJ15" s="36"/>
      <c r="AK15" s="36"/>
      <c r="AN15"/>
      <c r="AO15"/>
      <c r="AP15"/>
      <c r="AQ15"/>
      <c r="AR15"/>
      <c r="AS15"/>
      <c r="AT15"/>
      <c r="AU15"/>
      <c r="AV15"/>
      <c r="AW15"/>
    </row>
    <row r="16" spans="1:49" s="37" customFormat="1" ht="18.75" customHeight="1">
      <c r="B16" s="249">
        <v>2</v>
      </c>
      <c r="C16" s="87">
        <v>2</v>
      </c>
      <c r="D16" s="245" t="str">
        <f ca="1">IF(ISBLANK(TMGen3List23[[#This Row],[Test n'#]]),"",LOOKUP(TMGen3List23[[#This Row],[Test n'#]],TP_CFAR_DB[TPnum],TP_CFAR_DB[TP ID]))</f>
        <v>FT-SP-2</v>
      </c>
      <c r="E16" s="256" t="str">
        <f ca="1">IF(ISBLANK(TMGen3List23[[#This Row],[Test n'#]]),"",LOOKUP(TMGen3List23[[#This Row],[Test n'#]],TP_CFAR_DB[TPnum],TP_CFAR_DB[Test Point Name]))</f>
        <v>Takeoff Flight Mode</v>
      </c>
      <c r="F16" s="245" t="str">
        <f ca="1">IF(ISBLANK(TMGen3List23[[#This Row],[Test n'#]]),"",LOOKUP(TMGen3List23[[#This Row],[Test n'#]],TP_CFAR_DB[TPnum],TP_CFAR_DB[Mode]))</f>
        <v>-</v>
      </c>
      <c r="G16" s="34" t="str">
        <f ca="1">IF(ISBLANK(TMGen3List23[[#This Row],[Test n'#]]),"",LOOKUP(TMGen3List23[[#This Row],[Test n'#]],TP_CFAR_DB[TPnum],TP_CFAR_DB[Time '[sec']]))</f>
        <v>-</v>
      </c>
      <c r="H16" s="34" t="s">
        <v>8</v>
      </c>
      <c r="I16" s="34" t="s">
        <v>1988</v>
      </c>
      <c r="J16" s="34" t="s">
        <v>8</v>
      </c>
      <c r="K16" s="34">
        <f>SUM(TMGen3Matrix28[#This Row])</f>
        <v>0</v>
      </c>
      <c r="L16" s="104"/>
      <c r="M16" s="104"/>
      <c r="N16" s="104"/>
      <c r="O16" s="104"/>
      <c r="P16" s="104" t="s">
        <v>4</v>
      </c>
      <c r="Q16" s="104" t="s">
        <v>4</v>
      </c>
      <c r="R16" s="104" t="s">
        <v>4</v>
      </c>
      <c r="S16" s="104" t="s">
        <v>4</v>
      </c>
      <c r="T16" s="104" t="s">
        <v>4</v>
      </c>
      <c r="U16" s="104" t="s">
        <v>4</v>
      </c>
      <c r="V16" s="104" t="s">
        <v>4</v>
      </c>
      <c r="W16" s="104" t="s">
        <v>4</v>
      </c>
      <c r="X16" s="104" t="s">
        <v>4</v>
      </c>
      <c r="Y16" s="104" t="s">
        <v>4</v>
      </c>
      <c r="Z16" s="104" t="s">
        <v>4</v>
      </c>
      <c r="AA16" s="104" t="s">
        <v>4</v>
      </c>
      <c r="AB16" s="104" t="s">
        <v>4</v>
      </c>
      <c r="AC16" s="104" t="s">
        <v>4</v>
      </c>
      <c r="AD16" s="104" t="s">
        <v>4</v>
      </c>
      <c r="AE16" s="104"/>
      <c r="AF16" s="104"/>
      <c r="AG16" s="104"/>
      <c r="AH16" s="104"/>
      <c r="AI16" s="104"/>
      <c r="AJ16" s="36"/>
      <c r="AK16" s="36"/>
      <c r="AN16"/>
      <c r="AO16"/>
      <c r="AP16"/>
      <c r="AQ16"/>
      <c r="AR16"/>
      <c r="AS16"/>
      <c r="AT16"/>
      <c r="AU16"/>
      <c r="AV16"/>
      <c r="AW16"/>
    </row>
    <row r="17" spans="1:49" ht="18.75" customHeight="1">
      <c r="B17" s="249">
        <v>3</v>
      </c>
      <c r="C17" s="87">
        <v>3</v>
      </c>
      <c r="D17" s="245" t="str">
        <f ca="1">IF(ISBLANK(TMGen3List23[[#This Row],[Test n'#]]),"",LOOKUP(TMGen3List23[[#This Row],[Test n'#]],TP_CFAR_DB[TPnum],TP_CFAR_DB[TP ID]))</f>
        <v>FT-SP-3</v>
      </c>
      <c r="E17" s="256" t="str">
        <f ca="1">IF(ISBLANK(TMGen3List23[[#This Row],[Test n'#]]),"",LOOKUP(TMGen3List23[[#This Row],[Test n'#]],TP_CFAR_DB[TPnum],TP_CFAR_DB[Test Point Name]))</f>
        <v>Climb to Altitude</v>
      </c>
      <c r="F17" s="245" t="str">
        <f ca="1">IF(ISBLANK(TMGen3List23[[#This Row],[Test n'#]]),"",LOOKUP(TMGen3List23[[#This Row],[Test n'#]],TP_CFAR_DB[TPnum],TP_CFAR_DB[Mode]))</f>
        <v>Auto</v>
      </c>
      <c r="G17" s="34" t="str">
        <f ca="1">IF(ISBLANK(TMGen3List23[[#This Row],[Test n'#]]),"",LOOKUP(TMGen3List23[[#This Row],[Test n'#]],TP_CFAR_DB[TPnum],TP_CFAR_DB[Time '[sec']]))</f>
        <v>-</v>
      </c>
      <c r="H17" s="34" t="s">
        <v>8</v>
      </c>
      <c r="I17" s="34" t="s">
        <v>1987</v>
      </c>
      <c r="J17" s="34" t="s">
        <v>8</v>
      </c>
      <c r="K17" s="34">
        <f>SUM(TMGen3Matrix28[#This Row])</f>
        <v>3450</v>
      </c>
      <c r="L17" s="104"/>
      <c r="M17" s="104"/>
      <c r="N17" s="104"/>
      <c r="O17" s="104"/>
      <c r="P17" s="104">
        <v>230</v>
      </c>
      <c r="Q17" s="104">
        <v>230</v>
      </c>
      <c r="R17" s="104">
        <v>230</v>
      </c>
      <c r="S17" s="104">
        <v>230</v>
      </c>
      <c r="T17" s="104">
        <v>230</v>
      </c>
      <c r="U17" s="104">
        <v>230</v>
      </c>
      <c r="V17" s="104">
        <v>230</v>
      </c>
      <c r="W17" s="104">
        <v>230</v>
      </c>
      <c r="X17" s="104">
        <v>230</v>
      </c>
      <c r="Y17" s="104">
        <v>230</v>
      </c>
      <c r="Z17" s="104">
        <v>230</v>
      </c>
      <c r="AA17" s="104">
        <v>230</v>
      </c>
      <c r="AB17" s="104">
        <v>230</v>
      </c>
      <c r="AC17" s="104">
        <v>230</v>
      </c>
      <c r="AD17" s="104">
        <v>230</v>
      </c>
      <c r="AE17" s="104"/>
      <c r="AF17" s="104"/>
      <c r="AG17" s="104"/>
      <c r="AH17" s="104"/>
      <c r="AI17" s="104"/>
      <c r="AJ17" s="2"/>
      <c r="AK17" s="2"/>
      <c r="AL17" s="37"/>
      <c r="AM17" s="37"/>
    </row>
    <row r="18" spans="1:49" ht="18.75" customHeight="1">
      <c r="B18" s="249">
        <v>4</v>
      </c>
      <c r="C18" s="87">
        <v>4</v>
      </c>
      <c r="D18" s="245" t="str">
        <f ca="1">IF(ISBLANK(TMGen3List23[[#This Row],[Test n'#]]),"",LOOKUP(TMGen3List23[[#This Row],[Test n'#]],TP_CFAR_DB[TPnum],TP_CFAR_DB[TP ID]))</f>
        <v>FT-SP-4</v>
      </c>
      <c r="E18" s="256" t="str">
        <f ca="1">IF(ISBLANK(TMGen3List23[[#This Row],[Test n'#]]),"",LOOKUP(TMGen3List23[[#This Row],[Test n'#]],TP_CFAR_DB[TPnum],TP_CFAR_DB[Test Point Name]))</f>
        <v>Landing</v>
      </c>
      <c r="F18" s="245" t="str">
        <f ca="1">IF(ISBLANK(TMGen3List23[[#This Row],[Test n'#]]),"",LOOKUP(TMGen3List23[[#This Row],[Test n'#]],TP_CFAR_DB[TPnum],TP_CFAR_DB[Mode]))</f>
        <v>-</v>
      </c>
      <c r="G18" s="34" t="str">
        <f ca="1">IF(ISBLANK(TMGen3List23[[#This Row],[Test n'#]]),"",LOOKUP(TMGen3List23[[#This Row],[Test n'#]],TP_CFAR_DB[TPnum],TP_CFAR_DB[Time '[sec']]))</f>
        <v>-</v>
      </c>
      <c r="H18" s="34" t="s">
        <v>8</v>
      </c>
      <c r="I18" s="34" t="s">
        <v>80</v>
      </c>
      <c r="J18" s="34" t="s">
        <v>8</v>
      </c>
      <c r="K18" s="34">
        <f>SUM(TMGen3Matrix28[#This Row])</f>
        <v>0</v>
      </c>
      <c r="L18" s="104"/>
      <c r="M18" s="104"/>
      <c r="N18" s="104"/>
      <c r="O18" s="104"/>
      <c r="P18" s="104" t="s">
        <v>580</v>
      </c>
      <c r="Q18" s="104" t="s">
        <v>580</v>
      </c>
      <c r="R18" s="104" t="s">
        <v>580</v>
      </c>
      <c r="S18" s="104" t="s">
        <v>580</v>
      </c>
      <c r="T18" s="104" t="s">
        <v>580</v>
      </c>
      <c r="U18" s="104" t="s">
        <v>580</v>
      </c>
      <c r="V18" s="104" t="s">
        <v>580</v>
      </c>
      <c r="W18" s="104" t="s">
        <v>580</v>
      </c>
      <c r="X18" s="104" t="s">
        <v>580</v>
      </c>
      <c r="Y18" s="104" t="s">
        <v>580</v>
      </c>
      <c r="Z18" s="104" t="s">
        <v>580</v>
      </c>
      <c r="AA18" s="104" t="s">
        <v>580</v>
      </c>
      <c r="AB18" s="104" t="s">
        <v>580</v>
      </c>
      <c r="AC18" s="104" t="s">
        <v>580</v>
      </c>
      <c r="AD18" s="104" t="s">
        <v>580</v>
      </c>
      <c r="AE18" s="104"/>
      <c r="AF18" s="104"/>
      <c r="AG18" s="104"/>
      <c r="AH18" s="104"/>
      <c r="AI18" s="104"/>
      <c r="AJ18" s="2"/>
      <c r="AK18" s="2"/>
      <c r="AL18" s="37"/>
      <c r="AM18" s="37"/>
    </row>
    <row r="19" spans="1:49" ht="18.75" customHeight="1" thickBot="1">
      <c r="B19" s="250">
        <v>5</v>
      </c>
      <c r="C19" s="134">
        <v>5</v>
      </c>
      <c r="D19" s="328" t="str">
        <f ca="1">IF(ISBLANK(TMGen3List23[[#This Row],[Test n'#]]),"",LOOKUP(TMGen3List23[[#This Row],[Test n'#]],TP_CFAR_DB[TPnum],TP_CFAR_DB[TP ID]))</f>
        <v>FT-SP-5</v>
      </c>
      <c r="E19" s="329" t="str">
        <f ca="1">IF(ISBLANK(TMGen3List23[[#This Row],[Test n'#]]),"",LOOKUP(TMGen3List23[[#This Row],[Test n'#]],TP_CFAR_DB[TPnum],TP_CFAR_DB[Test Point Name]))</f>
        <v>Landing Mode</v>
      </c>
      <c r="F19" s="328" t="str">
        <f ca="1">IF(ISBLANK(TMGen3List23[[#This Row],[Test n'#]]),"",LOOKUP(TMGen3List23[[#This Row],[Test n'#]],TP_CFAR_DB[TPnum],TP_CFAR_DB[Mode]))</f>
        <v>-</v>
      </c>
      <c r="G19" s="135" t="str">
        <f ca="1">IF(ISBLANK(TMGen3List23[[#This Row],[Test n'#]]),"",LOOKUP(TMGen3List23[[#This Row],[Test n'#]],TP_CFAR_DB[TPnum],TP_CFAR_DB[Time '[sec']]))</f>
        <v>-</v>
      </c>
      <c r="H19" s="135" t="s">
        <v>8</v>
      </c>
      <c r="I19" s="135" t="s">
        <v>80</v>
      </c>
      <c r="J19" s="135" t="s">
        <v>8</v>
      </c>
      <c r="K19" s="34">
        <f>SUM(TMGen3Matrix28[#This Row])</f>
        <v>0</v>
      </c>
      <c r="L19" s="238"/>
      <c r="M19" s="238"/>
      <c r="N19" s="238"/>
      <c r="O19" s="238"/>
      <c r="P19" s="238" t="s">
        <v>4</v>
      </c>
      <c r="Q19" s="238" t="s">
        <v>4</v>
      </c>
      <c r="R19" s="238" t="s">
        <v>4</v>
      </c>
      <c r="S19" s="238" t="s">
        <v>4</v>
      </c>
      <c r="T19" s="238" t="s">
        <v>4</v>
      </c>
      <c r="U19" s="238" t="s">
        <v>4</v>
      </c>
      <c r="V19" s="238" t="s">
        <v>4</v>
      </c>
      <c r="W19" s="238" t="s">
        <v>4</v>
      </c>
      <c r="X19" s="238" t="s">
        <v>4</v>
      </c>
      <c r="Y19" s="238" t="s">
        <v>4</v>
      </c>
      <c r="Z19" s="238" t="s">
        <v>4</v>
      </c>
      <c r="AA19" s="238" t="s">
        <v>4</v>
      </c>
      <c r="AB19" s="238" t="s">
        <v>4</v>
      </c>
      <c r="AC19" s="238" t="s">
        <v>4</v>
      </c>
      <c r="AD19" s="238" t="s">
        <v>4</v>
      </c>
      <c r="AE19" s="238"/>
      <c r="AF19" s="238"/>
      <c r="AG19" s="238"/>
      <c r="AH19" s="238"/>
      <c r="AI19" s="238"/>
      <c r="AJ19" s="2"/>
      <c r="AK19" s="2"/>
      <c r="AL19" s="37"/>
      <c r="AM19" s="37"/>
    </row>
    <row r="20" spans="1:49" ht="18.649999999999999" customHeight="1">
      <c r="B20" s="249">
        <v>6</v>
      </c>
      <c r="C20" s="87">
        <v>103</v>
      </c>
      <c r="D20" s="245" t="str">
        <f ca="1">IF(ISBLANK(TMGen3List23[[#This Row],[Test n'#]]),"",LOOKUP(TMGen3List23[[#This Row],[Test n'#]],TP_CFAR_DB[TPnum],TP_CFAR_DB[TP ID]))</f>
        <v>FT-TP-103</v>
      </c>
      <c r="E20" s="256" t="str">
        <f ca="1">IF(ISBLANK(TMGen3List23[[#This Row],[Test n'#]]),"",LOOKUP(TMGen3List23[[#This Row],[Test n'#]],TP_CFAR_DB[TPnum],TP_CFAR_DB[Test Point Name]))</f>
        <v xml:space="preserve">Circuit Hold Pattern </v>
      </c>
      <c r="F20" s="245" t="str">
        <f ca="1">IF(ISBLANK(TMGen3List23[[#This Row],[Test n'#]]),"",LOOKUP(TMGen3List23[[#This Row],[Test n'#]],TP_CFAR_DB[TPnum],TP_CFAR_DB[Mode]))</f>
        <v>Auto</v>
      </c>
      <c r="G20" s="34">
        <f ca="1">IF(ISBLANK(TMGen3List23[[#This Row],[Test n'#]]),"",LOOKUP(TMGen3List23[[#This Row],[Test n'#]],TP_CFAR_DB[TPnum],TP_CFAR_DB[Time '[sec']]))</f>
        <v>150</v>
      </c>
      <c r="H20" s="34" t="s">
        <v>2059</v>
      </c>
      <c r="I20" s="34" t="s">
        <v>2029</v>
      </c>
      <c r="J20" s="171" t="s">
        <v>2004</v>
      </c>
      <c r="K20" s="34">
        <f>SUM(TMGen3Matrix28[#This Row])</f>
        <v>15</v>
      </c>
      <c r="L20" s="104"/>
      <c r="M20" s="104"/>
      <c r="N20" s="104"/>
      <c r="O20" s="104"/>
      <c r="P20" s="104">
        <v>1</v>
      </c>
      <c r="Q20" s="104">
        <v>1</v>
      </c>
      <c r="R20" s="104">
        <v>1</v>
      </c>
      <c r="S20" s="104">
        <v>1</v>
      </c>
      <c r="T20" s="104">
        <v>1</v>
      </c>
      <c r="U20" s="104">
        <v>1</v>
      </c>
      <c r="V20" s="104">
        <v>1</v>
      </c>
      <c r="W20" s="104">
        <v>1</v>
      </c>
      <c r="X20" s="104">
        <v>1</v>
      </c>
      <c r="Y20" s="104">
        <v>1</v>
      </c>
      <c r="Z20" s="104">
        <v>1</v>
      </c>
      <c r="AA20" s="104">
        <v>1</v>
      </c>
      <c r="AB20" s="104">
        <v>1</v>
      </c>
      <c r="AC20" s="104">
        <v>1</v>
      </c>
      <c r="AD20" s="104">
        <v>1</v>
      </c>
      <c r="AE20" s="104"/>
      <c r="AF20" s="104"/>
      <c r="AG20" s="104"/>
      <c r="AH20" s="104"/>
      <c r="AI20" s="104"/>
      <c r="AJ20" s="2"/>
      <c r="AK20" s="2"/>
      <c r="AL20" s="37"/>
      <c r="AM20" s="37"/>
    </row>
    <row r="21" spans="1:49" s="37" customFormat="1" ht="18.75" customHeight="1">
      <c r="B21" s="249">
        <v>7</v>
      </c>
      <c r="C21" s="87">
        <v>101</v>
      </c>
      <c r="D21" s="245" t="str">
        <f ca="1">IF(ISBLANK(TMGen3List23[[#This Row],[Test n'#]]),"",LOOKUP(TMGen3List23[[#This Row],[Test n'#]],TP_CFAR_DB[TPnum],TP_CFAR_DB[TP ID]))</f>
        <v>FT-TP-101</v>
      </c>
      <c r="E21" s="256" t="str">
        <f ca="1">IF(ISBLANK(TMGen3List23[[#This Row],[Test n'#]]),"",LOOKUP(TMGen3List23[[#This Row],[Test n'#]],TP_CFAR_DB[TPnum],TP_CFAR_DB[Test Point Name]))</f>
        <v>Hold at Region 1 LC0</v>
      </c>
      <c r="F21" s="245" t="str">
        <f ca="1">IF(ISBLANK(TMGen3List23[[#This Row],[Test n'#]]),"",LOOKUP(TMGen3List23[[#This Row],[Test n'#]],TP_CFAR_DB[TPnum],TP_CFAR_DB[Mode]))</f>
        <v>Auto</v>
      </c>
      <c r="G21" s="34">
        <f ca="1">IF(ISBLANK(TMGen3List23[[#This Row],[Test n'#]]),"",LOOKUP(TMGen3List23[[#This Row],[Test n'#]],TP_CFAR_DB[TPnum],TP_CFAR_DB[Time '[sec']]))</f>
        <v>90</v>
      </c>
      <c r="H21" s="34" t="s">
        <v>2059</v>
      </c>
      <c r="I21" s="34" t="s">
        <v>2029</v>
      </c>
      <c r="J21" s="171" t="s">
        <v>2004</v>
      </c>
      <c r="K21" s="34">
        <f>SUM(TMGen3Matrix28[#This Row])</f>
        <v>1</v>
      </c>
      <c r="L21" s="104"/>
      <c r="M21" s="104"/>
      <c r="N21" s="104"/>
      <c r="O21" s="104"/>
      <c r="P21" s="104"/>
      <c r="Q21" s="104"/>
      <c r="R21" s="104">
        <v>1</v>
      </c>
      <c r="S21" s="104"/>
      <c r="T21" s="104"/>
      <c r="U21" s="104"/>
      <c r="V21" s="104"/>
      <c r="W21" s="104"/>
      <c r="X21" s="104"/>
      <c r="Y21" s="104"/>
      <c r="Z21" s="104"/>
      <c r="AA21" s="104"/>
      <c r="AB21" s="104"/>
      <c r="AC21" s="104"/>
      <c r="AD21" s="104"/>
      <c r="AE21" s="104"/>
      <c r="AF21" s="104"/>
      <c r="AG21" s="104"/>
      <c r="AH21" s="104"/>
      <c r="AI21" s="104"/>
      <c r="AJ21" s="36"/>
      <c r="AK21" s="36"/>
      <c r="AN21"/>
      <c r="AO21"/>
      <c r="AP21"/>
      <c r="AQ21"/>
      <c r="AR21"/>
      <c r="AS21"/>
      <c r="AT21"/>
      <c r="AU21"/>
      <c r="AV21"/>
      <c r="AW21"/>
    </row>
    <row r="22" spans="1:49" s="37" customFormat="1" ht="18.75" customHeight="1">
      <c r="B22" s="249">
        <v>8</v>
      </c>
      <c r="C22" s="87">
        <v>100</v>
      </c>
      <c r="D22" s="245" t="str">
        <f ca="1">IF(ISBLANK(TMGen3List23[[#This Row],[Test n'#]]),"",LOOKUP(TMGen3List23[[#This Row],[Test n'#]],TP_CFAR_DB[TPnum],TP_CFAR_DB[TP ID]))</f>
        <v>FT-TP-100</v>
      </c>
      <c r="E22" s="256" t="str">
        <f ca="1">IF(ISBLANK(TMGen3List23[[#This Row],[Test n'#]]),"",LOOKUP(TMGen3List23[[#This Row],[Test n'#]],TP_CFAR_DB[TPnum],TP_CFAR_DB[Test Point Name]))</f>
        <v>Foremost Transit between Region 1 and Region 2</v>
      </c>
      <c r="F22" s="245" t="str">
        <f ca="1">IF(ISBLANK(TMGen3List23[[#This Row],[Test n'#]]),"",LOOKUP(TMGen3List23[[#This Row],[Test n'#]],TP_CFAR_DB[TPnum],TP_CFAR_DB[Mode]))</f>
        <v>Auto</v>
      </c>
      <c r="G22" s="34">
        <f ca="1">IF(ISBLANK(TMGen3List23[[#This Row],[Test n'#]]),"",LOOKUP(TMGen3List23[[#This Row],[Test n'#]],TP_CFAR_DB[TPnum],TP_CFAR_DB[Time '[sec']]))</f>
        <v>120</v>
      </c>
      <c r="H22" s="34" t="s">
        <v>2059</v>
      </c>
      <c r="I22" s="34" t="s">
        <v>2029</v>
      </c>
      <c r="J22" s="171" t="s">
        <v>2039</v>
      </c>
      <c r="K22" s="34">
        <f>SUM(TMGen3Matrix28[#This Row])</f>
        <v>4</v>
      </c>
      <c r="L22" s="104"/>
      <c r="M22" s="104"/>
      <c r="N22" s="104"/>
      <c r="O22" s="104"/>
      <c r="P22" s="104"/>
      <c r="Q22" s="104"/>
      <c r="R22" s="104"/>
      <c r="S22" s="104"/>
      <c r="T22" s="104">
        <v>1</v>
      </c>
      <c r="U22" s="104">
        <v>1</v>
      </c>
      <c r="V22" s="104">
        <v>1</v>
      </c>
      <c r="W22" s="104">
        <v>1</v>
      </c>
      <c r="X22" s="104"/>
      <c r="Y22" s="104"/>
      <c r="Z22" s="104"/>
      <c r="AA22" s="104"/>
      <c r="AB22" s="104"/>
      <c r="AC22" s="104"/>
      <c r="AD22" s="104"/>
      <c r="AE22" s="104"/>
      <c r="AF22" s="104"/>
      <c r="AG22" s="104"/>
      <c r="AH22" s="104"/>
      <c r="AI22" s="104"/>
      <c r="AJ22" s="36"/>
      <c r="AK22" s="36"/>
      <c r="AN22"/>
      <c r="AO22"/>
      <c r="AP22"/>
      <c r="AQ22"/>
      <c r="AR22"/>
      <c r="AS22"/>
      <c r="AT22"/>
      <c r="AU22"/>
      <c r="AV22"/>
      <c r="AW22"/>
    </row>
    <row r="23" spans="1:49" s="37" customFormat="1" ht="18.75" customHeight="1">
      <c r="B23" s="249">
        <v>9</v>
      </c>
      <c r="C23" s="87">
        <v>102</v>
      </c>
      <c r="D23" s="245" t="str">
        <f ca="1">IF(ISBLANK(TMGen3List23[[#This Row],[Test n'#]]),"",LOOKUP(TMGen3List23[[#This Row],[Test n'#]],TP_CFAR_DB[TPnum],TP_CFAR_DB[TP ID]))</f>
        <v>FT-TP-102</v>
      </c>
      <c r="E23" s="256" t="str">
        <f ca="1">IF(ISBLANK(TMGen3List23[[#This Row],[Test n'#]]),"",LOOKUP(TMGen3List23[[#This Row],[Test n'#]],TP_CFAR_DB[TPnum],TP_CFAR_DB[Test Point Name]))</f>
        <v>Hold at Region 2 LC1</v>
      </c>
      <c r="F23" s="245" t="str">
        <f ca="1">IF(ISBLANK(TMGen3List23[[#This Row],[Test n'#]]),"",LOOKUP(TMGen3List23[[#This Row],[Test n'#]],TP_CFAR_DB[TPnum],TP_CFAR_DB[Mode]))</f>
        <v>Auto</v>
      </c>
      <c r="G23" s="34">
        <f ca="1">IF(ISBLANK(TMGen3List23[[#This Row],[Test n'#]]),"",LOOKUP(TMGen3List23[[#This Row],[Test n'#]],TP_CFAR_DB[TPnum],TP_CFAR_DB[Time '[sec']]))</f>
        <v>90</v>
      </c>
      <c r="H23" s="34" t="s">
        <v>2059</v>
      </c>
      <c r="I23" s="34" t="s">
        <v>2029</v>
      </c>
      <c r="J23" s="171" t="s">
        <v>2032</v>
      </c>
      <c r="K23" s="34">
        <f>SUM(TMGen3Matrix28[#This Row])</f>
        <v>4</v>
      </c>
      <c r="L23" s="104"/>
      <c r="M23" s="104"/>
      <c r="N23" s="104"/>
      <c r="O23" s="104"/>
      <c r="P23" s="104"/>
      <c r="Q23" s="104"/>
      <c r="R23" s="104"/>
      <c r="S23" s="104"/>
      <c r="T23" s="104">
        <v>1</v>
      </c>
      <c r="U23" s="104">
        <v>1</v>
      </c>
      <c r="V23" s="104">
        <v>1</v>
      </c>
      <c r="W23" s="104">
        <v>1</v>
      </c>
      <c r="X23" s="104"/>
      <c r="Y23" s="104"/>
      <c r="Z23" s="104"/>
      <c r="AA23" s="104"/>
      <c r="AB23" s="104"/>
      <c r="AC23" s="104"/>
      <c r="AD23" s="104"/>
      <c r="AE23" s="104"/>
      <c r="AF23" s="104"/>
      <c r="AG23" s="104"/>
      <c r="AH23" s="104"/>
      <c r="AI23" s="104"/>
      <c r="AJ23" s="36"/>
      <c r="AK23" s="36"/>
      <c r="AN23"/>
      <c r="AO23"/>
      <c r="AP23"/>
      <c r="AQ23"/>
      <c r="AR23"/>
      <c r="AS23"/>
      <c r="AT23"/>
      <c r="AU23"/>
      <c r="AV23"/>
      <c r="AW23"/>
    </row>
    <row r="24" spans="1:49" s="37" customFormat="1" ht="18.75" customHeight="1">
      <c r="B24" s="249">
        <v>10</v>
      </c>
      <c r="C24" s="87">
        <v>104</v>
      </c>
      <c r="D24" s="245" t="str">
        <f ca="1">IF(ISBLANK(TMGen3List23[[#This Row],[Test n'#]]),"",LOOKUP(TMGen3List23[[#This Row],[Test n'#]],TP_CFAR_DB[TPnum],TP_CFAR_DB[TP ID]))</f>
        <v>FT-TP-104</v>
      </c>
      <c r="E24" s="256" t="str">
        <f ca="1">IF(ISBLANK(TMGen3List23[[#This Row],[Test n'#]]),"",LOOKUP(TMGen3List23[[#This Row],[Test n'#]],TP_CFAR_DB[TPnum],TP_CFAR_DB[Test Point Name]))</f>
        <v>Racetrack pattern 1</v>
      </c>
      <c r="F24" s="245" t="str">
        <f ca="1">IF(ISBLANK(TMGen3List23[[#This Row],[Test n'#]]),"",LOOKUP(TMGen3List23[[#This Row],[Test n'#]],TP_CFAR_DB[TPnum],TP_CFAR_DB[Mode]))</f>
        <v>Auto</v>
      </c>
      <c r="G24" s="34">
        <f ca="1">IF(ISBLANK(TMGen3List23[[#This Row],[Test n'#]]),"",LOOKUP(TMGen3List23[[#This Row],[Test n'#]],TP_CFAR_DB[TPnum],TP_CFAR_DB[Time '[sec']]))</f>
        <v>180</v>
      </c>
      <c r="H24" s="34" t="s">
        <v>2059</v>
      </c>
      <c r="I24" s="34" t="s">
        <v>2029</v>
      </c>
      <c r="J24" s="171" t="s">
        <v>2032</v>
      </c>
      <c r="K24" s="34">
        <f>SUM(TMGen3Matrix28[#This Row])</f>
        <v>4</v>
      </c>
      <c r="L24" s="104"/>
      <c r="M24" s="104"/>
      <c r="N24" s="104"/>
      <c r="O24" s="104"/>
      <c r="P24" s="104"/>
      <c r="Q24" s="104"/>
      <c r="R24" s="104"/>
      <c r="S24" s="104"/>
      <c r="T24" s="104"/>
      <c r="U24" s="104">
        <v>2</v>
      </c>
      <c r="V24" s="104"/>
      <c r="W24" s="104"/>
      <c r="X24" s="104">
        <v>1</v>
      </c>
      <c r="Y24" s="104">
        <v>1</v>
      </c>
      <c r="Z24" s="104"/>
      <c r="AA24" s="104"/>
      <c r="AB24" s="104"/>
      <c r="AC24" s="104"/>
      <c r="AD24" s="104"/>
      <c r="AE24" s="104"/>
      <c r="AF24" s="104"/>
      <c r="AG24" s="104"/>
      <c r="AH24" s="104"/>
      <c r="AI24" s="104"/>
      <c r="AJ24" s="36"/>
      <c r="AK24" s="36"/>
      <c r="AN24"/>
      <c r="AO24"/>
      <c r="AP24"/>
      <c r="AQ24"/>
      <c r="AR24"/>
      <c r="AS24"/>
      <c r="AT24"/>
      <c r="AU24"/>
      <c r="AV24"/>
      <c r="AW24"/>
    </row>
    <row r="25" spans="1:49" s="37" customFormat="1" ht="18.75" customHeight="1">
      <c r="B25" s="249">
        <v>11</v>
      </c>
      <c r="C25" s="87">
        <v>105</v>
      </c>
      <c r="D25" s="245" t="str">
        <f ca="1">IF(ISBLANK(TMGen3List23[[#This Row],[Test n'#]]),"",LOOKUP(TMGen3List23[[#This Row],[Test n'#]],TP_CFAR_DB[TPnum],TP_CFAR_DB[TP ID]))</f>
        <v>FT-TP-105</v>
      </c>
      <c r="E25" s="256" t="str">
        <f ca="1">IF(ISBLANK(TMGen3List23[[#This Row],[Test n'#]]),"",LOOKUP(TMGen3List23[[#This Row],[Test n'#]],TP_CFAR_DB[TPnum],TP_CFAR_DB[Test Point Name]))</f>
        <v>Racetrack pattern 2</v>
      </c>
      <c r="F25" s="245" t="str">
        <f ca="1">IF(ISBLANK(TMGen3List23[[#This Row],[Test n'#]]),"",LOOKUP(TMGen3List23[[#This Row],[Test n'#]],TP_CFAR_DB[TPnum],TP_CFAR_DB[Mode]))</f>
        <v>Auto</v>
      </c>
      <c r="G25" s="34">
        <f ca="1">IF(ISBLANK(TMGen3List23[[#This Row],[Test n'#]]),"",LOOKUP(TMGen3List23[[#This Row],[Test n'#]],TP_CFAR_DB[TPnum],TP_CFAR_DB[Time '[sec']]))</f>
        <v>300</v>
      </c>
      <c r="H25" s="34" t="s">
        <v>2059</v>
      </c>
      <c r="I25" s="34" t="s">
        <v>2029</v>
      </c>
      <c r="J25" s="171" t="s">
        <v>2032</v>
      </c>
      <c r="K25" s="34">
        <f>SUM(TMGen3Matrix28[#This Row])</f>
        <v>2</v>
      </c>
      <c r="L25" s="104"/>
      <c r="M25" s="104"/>
      <c r="N25" s="104"/>
      <c r="O25" s="104"/>
      <c r="P25" s="104"/>
      <c r="Q25" s="104"/>
      <c r="R25" s="104"/>
      <c r="S25" s="104"/>
      <c r="T25" s="104"/>
      <c r="U25" s="104"/>
      <c r="V25" s="104">
        <v>2</v>
      </c>
      <c r="W25" s="104"/>
      <c r="X25" s="104"/>
      <c r="Y25" s="104"/>
      <c r="Z25" s="104"/>
      <c r="AA25" s="104"/>
      <c r="AB25" s="104"/>
      <c r="AC25" s="104"/>
      <c r="AD25" s="104"/>
      <c r="AE25" s="104"/>
      <c r="AF25" s="104"/>
      <c r="AG25" s="104"/>
      <c r="AH25" s="104"/>
      <c r="AI25" s="104"/>
      <c r="AJ25" s="36"/>
      <c r="AK25" s="36"/>
      <c r="AN25"/>
      <c r="AO25"/>
      <c r="AP25"/>
      <c r="AQ25"/>
      <c r="AR25"/>
      <c r="AS25"/>
      <c r="AT25"/>
      <c r="AU25"/>
      <c r="AV25"/>
      <c r="AW25"/>
    </row>
    <row r="26" spans="1:49" ht="18.75" customHeight="1">
      <c r="A26" s="31"/>
      <c r="B26" s="249">
        <v>12</v>
      </c>
      <c r="C26" s="87">
        <v>106</v>
      </c>
      <c r="D26" s="245" t="str">
        <f ca="1">IF(ISBLANK(TMGen3List23[[#This Row],[Test n'#]]),"",LOOKUP(TMGen3List23[[#This Row],[Test n'#]],TP_CFAR_DB[TPnum],TP_CFAR_DB[TP ID]))</f>
        <v>FT-TP-106</v>
      </c>
      <c r="E26" s="256" t="str">
        <f ca="1">IF(ISBLANK(TMGen3List23[[#This Row],[Test n'#]]),"",LOOKUP(TMGen3List23[[#This Row],[Test n'#]],TP_CFAR_DB[TPnum],TP_CFAR_DB[Test Point Name]))</f>
        <v>Racetrack pattern 3</v>
      </c>
      <c r="F26" s="245" t="str">
        <f ca="1">IF(ISBLANK(TMGen3List23[[#This Row],[Test n'#]]),"",LOOKUP(TMGen3List23[[#This Row],[Test n'#]],TP_CFAR_DB[TPnum],TP_CFAR_DB[Mode]))</f>
        <v>Auto</v>
      </c>
      <c r="G26" s="34">
        <f ca="1">IF(ISBLANK(TMGen3List23[[#This Row],[Test n'#]]),"",LOOKUP(TMGen3List23[[#This Row],[Test n'#]],TP_CFAR_DB[TPnum],TP_CFAR_DB[Time '[sec']]))</f>
        <v>240</v>
      </c>
      <c r="H26" s="34" t="s">
        <v>2059</v>
      </c>
      <c r="I26" s="34" t="s">
        <v>2029</v>
      </c>
      <c r="J26" s="171" t="s">
        <v>2032</v>
      </c>
      <c r="K26" s="34">
        <f>SUM(TMGen3Matrix28[#This Row])</f>
        <v>1</v>
      </c>
      <c r="L26" s="104"/>
      <c r="M26" s="104"/>
      <c r="N26" s="104"/>
      <c r="O26" s="104"/>
      <c r="P26" s="104"/>
      <c r="Q26" s="104"/>
      <c r="R26" s="104"/>
      <c r="S26" s="104"/>
      <c r="T26" s="104">
        <v>2</v>
      </c>
      <c r="U26" s="104"/>
      <c r="V26" s="104"/>
      <c r="W26" s="104"/>
      <c r="X26" s="104"/>
      <c r="Y26" s="104"/>
      <c r="Z26" s="104"/>
      <c r="AA26" s="104"/>
      <c r="AB26" s="104"/>
      <c r="AC26" s="104"/>
      <c r="AD26" s="104"/>
      <c r="AE26" s="104"/>
      <c r="AF26" s="104"/>
      <c r="AG26" s="104"/>
      <c r="AH26" s="104"/>
      <c r="AI26" s="104">
        <v>-1</v>
      </c>
      <c r="AJ26" s="2"/>
      <c r="AK26" s="2"/>
      <c r="AL26" s="37"/>
      <c r="AM26" s="37"/>
    </row>
    <row r="27" spans="1:49" ht="18.75" customHeight="1">
      <c r="A27" s="31"/>
      <c r="B27" s="249">
        <v>13</v>
      </c>
      <c r="C27" s="87">
        <v>92</v>
      </c>
      <c r="D27" s="245" t="str">
        <f ca="1">IF(ISBLANK(TMGen3List23[[#This Row],[Test n'#]]),"",LOOKUP(TMGen3List23[[#This Row],[Test n'#]],TP_CFAR_DB[TPnum],TP_CFAR_DB[TP ID]))</f>
        <v>FT-TP-92</v>
      </c>
      <c r="E27" s="256" t="str">
        <f ca="1">IF(ISBLANK(TMGen3List23[[#This Row],[Test n'#]]),"",LOOKUP(TMGen3List23[[#This Row],[Test n'#]],TP_CFAR_DB[TPnum],TP_CFAR_DB[Test Point Name]))</f>
        <v xml:space="preserve">SCADS Box </v>
      </c>
      <c r="F27" s="245" t="str">
        <f ca="1">IF(ISBLANK(TMGen3List23[[#This Row],[Test n'#]]),"",LOOKUP(TMGen3List23[[#This Row],[Test n'#]],TP_CFAR_DB[TPnum],TP_CFAR_DB[Mode]))</f>
        <v>Auto</v>
      </c>
      <c r="G27" s="34">
        <f ca="1">IF(ISBLANK(TMGen3List23[[#This Row],[Test n'#]]),"",LOOKUP(TMGen3List23[[#This Row],[Test n'#]],TP_CFAR_DB[TPnum],TP_CFAR_DB[Time '[sec']]))</f>
        <v>240</v>
      </c>
      <c r="H27" s="34" t="s">
        <v>2060</v>
      </c>
      <c r="I27" s="34" t="s">
        <v>8</v>
      </c>
      <c r="J27" s="171" t="s">
        <v>2032</v>
      </c>
      <c r="K27" s="34">
        <f>SUM(TMGen3Matrix28[#This Row])</f>
        <v>6</v>
      </c>
      <c r="L27" s="104"/>
      <c r="M27" s="104"/>
      <c r="N27" s="104"/>
      <c r="O27" s="104"/>
      <c r="P27" s="104"/>
      <c r="Q27" s="104"/>
      <c r="R27" s="104"/>
      <c r="S27" s="104"/>
      <c r="T27" s="104"/>
      <c r="U27" s="104"/>
      <c r="V27" s="104"/>
      <c r="W27" s="104">
        <v>2</v>
      </c>
      <c r="X27" s="104"/>
      <c r="Y27" s="104"/>
      <c r="Z27" s="104"/>
      <c r="AA27" s="104"/>
      <c r="AB27" s="104"/>
      <c r="AC27" s="104"/>
      <c r="AD27" s="104"/>
      <c r="AE27" s="104"/>
      <c r="AF27" s="104"/>
      <c r="AG27" s="104"/>
      <c r="AH27" s="104"/>
      <c r="AI27" s="104">
        <v>4</v>
      </c>
      <c r="AJ27" s="2"/>
      <c r="AK27" s="2"/>
      <c r="AL27" s="37"/>
      <c r="AM27" s="37"/>
    </row>
    <row r="28" spans="1:49" ht="18.75" customHeight="1">
      <c r="A28" s="31"/>
      <c r="B28" s="249">
        <v>14</v>
      </c>
      <c r="C28" s="87">
        <v>31</v>
      </c>
      <c r="D28" s="245" t="str">
        <f ca="1">IF(ISBLANK(TMGen3List23[[#This Row],[Test n'#]]),"",LOOKUP(TMGen3List23[[#This Row],[Test n'#]],TP_CFAR_DB[TPnum],TP_CFAR_DB[TP ID]))</f>
        <v>FT-TP-31</v>
      </c>
      <c r="E28" s="256" t="str">
        <f ca="1">IF(ISBLANK(TMGen3List23[[#This Row],[Test n'#]]),"",LOOKUP(TMGen3List23[[#This Row],[Test n'#]],TP_CFAR_DB[TPnum],TP_CFAR_DB[Test Point Name]))</f>
        <v>Altitude step racetrack in Airspeed Priority</v>
      </c>
      <c r="F28" s="245" t="str">
        <f ca="1">IF(ISBLANK(TMGen3List23[[#This Row],[Test n'#]]),"",LOOKUP(TMGen3List23[[#This Row],[Test n'#]],TP_CFAR_DB[TPnum],TP_CFAR_DB[Mode]))</f>
        <v>Auto</v>
      </c>
      <c r="G28" s="34">
        <f ca="1">IF(ISBLANK(TMGen3List23[[#This Row],[Test n'#]]),"",LOOKUP(TMGen3List23[[#This Row],[Test n'#]],TP_CFAR_DB[TPnum],TP_CFAR_DB[Time '[sec']]))</f>
        <v>150</v>
      </c>
      <c r="H28" s="34" t="s">
        <v>2060</v>
      </c>
      <c r="I28" s="34" t="s">
        <v>2029</v>
      </c>
      <c r="J28" s="171" t="s">
        <v>8</v>
      </c>
      <c r="K28" s="34">
        <f>SUM(TMGen3Matrix28[#This Row])</f>
        <v>2</v>
      </c>
      <c r="L28" s="104"/>
      <c r="M28" s="104"/>
      <c r="N28" s="104"/>
      <c r="O28" s="104"/>
      <c r="P28" s="104"/>
      <c r="Q28" s="104">
        <v>1</v>
      </c>
      <c r="R28" s="104"/>
      <c r="S28" s="104">
        <v>1</v>
      </c>
      <c r="T28" s="104"/>
      <c r="U28" s="104"/>
      <c r="V28" s="104"/>
      <c r="W28" s="104"/>
      <c r="X28" s="104"/>
      <c r="Y28" s="104"/>
      <c r="Z28" s="104"/>
      <c r="AA28" s="104"/>
      <c r="AB28" s="104"/>
      <c r="AC28" s="104"/>
      <c r="AD28" s="104"/>
      <c r="AE28" s="104"/>
      <c r="AF28" s="104"/>
      <c r="AG28" s="104"/>
      <c r="AH28" s="104"/>
      <c r="AI28" s="104"/>
      <c r="AJ28" s="2"/>
      <c r="AK28" s="2"/>
      <c r="AL28" s="37"/>
      <c r="AM28" s="37"/>
    </row>
    <row r="29" spans="1:49" ht="18.75" customHeight="1">
      <c r="A29" s="31"/>
      <c r="B29" s="249">
        <v>15</v>
      </c>
      <c r="C29" s="88">
        <v>97</v>
      </c>
      <c r="D29" s="245" t="str">
        <f ca="1">IF(ISBLANK(TMGen3List23[[#This Row],[Test n'#]]),"",LOOKUP(TMGen3List23[[#This Row],[Test n'#]],TP_CFAR_DB[TPnum],TP_CFAR_DB[TP ID]))</f>
        <v>FT-TP-97</v>
      </c>
      <c r="E29" s="256" t="str">
        <f ca="1">IF(ISBLANK(TMGen3List23[[#This Row],[Test n'#]]),"",LOOKUP(TMGen3List23[[#This Row],[Test n'#]],TP_CFAR_DB[TPnum],TP_CFAR_DB[Test Point Name]))</f>
        <v>Altitude step racetrack in Altitude Priority</v>
      </c>
      <c r="F29" s="245" t="str">
        <f ca="1">IF(ISBLANK(TMGen3List23[[#This Row],[Test n'#]]),"",LOOKUP(TMGen3List23[[#This Row],[Test n'#]],TP_CFAR_DB[TPnum],TP_CFAR_DB[Mode]))</f>
        <v>Auto</v>
      </c>
      <c r="G29" s="34">
        <f ca="1">IF(ISBLANK(TMGen3List23[[#This Row],[Test n'#]]),"",LOOKUP(TMGen3List23[[#This Row],[Test n'#]],TP_CFAR_DB[TPnum],TP_CFAR_DB[Time '[sec']]))</f>
        <v>150</v>
      </c>
      <c r="H29" s="34" t="s">
        <v>2060</v>
      </c>
      <c r="I29" s="34" t="s">
        <v>2029</v>
      </c>
      <c r="J29" s="171" t="s">
        <v>8</v>
      </c>
      <c r="K29" s="34">
        <f>SUM(TMGen3Matrix28[#This Row])</f>
        <v>2</v>
      </c>
      <c r="L29" s="104"/>
      <c r="M29" s="104"/>
      <c r="N29" s="104"/>
      <c r="O29" s="104"/>
      <c r="P29" s="104">
        <v>1</v>
      </c>
      <c r="Q29" s="104"/>
      <c r="R29" s="104"/>
      <c r="S29" s="104">
        <v>1</v>
      </c>
      <c r="T29" s="104"/>
      <c r="U29" s="104"/>
      <c r="V29" s="104"/>
      <c r="W29" s="104"/>
      <c r="X29" s="104"/>
      <c r="Y29" s="104"/>
      <c r="Z29" s="104"/>
      <c r="AA29" s="104"/>
      <c r="AB29" s="104"/>
      <c r="AC29" s="104"/>
      <c r="AD29" s="104"/>
      <c r="AE29" s="104"/>
      <c r="AF29" s="104"/>
      <c r="AG29" s="104"/>
      <c r="AH29" s="104"/>
      <c r="AI29" s="104"/>
      <c r="AJ29" s="2"/>
      <c r="AK29" s="2"/>
      <c r="AL29" s="37"/>
      <c r="AM29" s="37"/>
    </row>
    <row r="30" spans="1:49" ht="18.75" customHeight="1">
      <c r="A30" s="31"/>
      <c r="B30" s="249">
        <v>16</v>
      </c>
      <c r="C30" s="88">
        <v>98</v>
      </c>
      <c r="D30" s="245" t="str">
        <f ca="1">IF(ISBLANK(TMGen3List23[[#This Row],[Test n'#]]),"",LOOKUP(TMGen3List23[[#This Row],[Test n'#]],TP_CFAR_DB[TPnum],TP_CFAR_DB[TP ID]))</f>
        <v>FT-TP-98</v>
      </c>
      <c r="E30" s="256" t="str">
        <f ca="1">IF(ISBLANK(TMGen3List23[[#This Row],[Test n'#]]),"",LOOKUP(TMGen3List23[[#This Row],[Test n'#]],TP_CFAR_DB[TPnum],TP_CFAR_DB[Test Point Name]))</f>
        <v>Vrate step in racetrack in Altitude Priority</v>
      </c>
      <c r="F30" s="245" t="str">
        <f ca="1">IF(ISBLANK(TMGen3List23[[#This Row],[Test n'#]]),"",LOOKUP(TMGen3List23[[#This Row],[Test n'#]],TP_CFAR_DB[TPnum],TP_CFAR_DB[Mode]))</f>
        <v>Auto</v>
      </c>
      <c r="G30" s="34">
        <v>150</v>
      </c>
      <c r="H30" s="34" t="s">
        <v>2060</v>
      </c>
      <c r="I30" s="34" t="s">
        <v>2029</v>
      </c>
      <c r="J30" s="171" t="s">
        <v>8</v>
      </c>
      <c r="K30" s="34">
        <f>SUM(TMGen3Matrix28[#This Row])</f>
        <v>0</v>
      </c>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2"/>
      <c r="AK30" s="2"/>
      <c r="AL30" s="37"/>
      <c r="AM30" s="37"/>
    </row>
    <row r="31" spans="1:49" ht="18.75" customHeight="1">
      <c r="A31" s="31"/>
      <c r="B31" s="249">
        <v>17</v>
      </c>
      <c r="C31" s="88">
        <v>99</v>
      </c>
      <c r="D31" s="245" t="str">
        <f ca="1">IF(ISBLANK(TMGen3List23[[#This Row],[Test n'#]]),"",LOOKUP(TMGen3List23[[#This Row],[Test n'#]],TP_CFAR_DB[TPnum],TP_CFAR_DB[TP ID]))</f>
        <v>FT-TP-99</v>
      </c>
      <c r="E31" s="256" t="str">
        <f ca="1">IF(ISBLANK(TMGen3List23[[#This Row],[Test n'#]]),"",LOOKUP(TMGen3List23[[#This Row],[Test n'#]],TP_CFAR_DB[TPnum],TP_CFAR_DB[Test Point Name]))</f>
        <v>Vrate Flare step in racetrack in Altitude Priority Flare</v>
      </c>
      <c r="F31" s="245" t="str">
        <f ca="1">IF(ISBLANK(TMGen3List23[[#This Row],[Test n'#]]),"",LOOKUP(TMGen3List23[[#This Row],[Test n'#]],TP_CFAR_DB[TPnum],TP_CFAR_DB[Mode]))</f>
        <v>Auto</v>
      </c>
      <c r="G31" s="34">
        <v>150</v>
      </c>
      <c r="H31" s="34" t="s">
        <v>2060</v>
      </c>
      <c r="I31" s="34" t="s">
        <v>2029</v>
      </c>
      <c r="J31" s="171" t="s">
        <v>8</v>
      </c>
      <c r="K31" s="34">
        <f>SUM(TMGen3Matrix28[#This Row])</f>
        <v>0</v>
      </c>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2"/>
      <c r="AK31" s="2"/>
      <c r="AL31" s="37"/>
      <c r="AM31" s="37"/>
    </row>
    <row r="32" spans="1:49" ht="18.75" customHeight="1">
      <c r="A32" s="31"/>
      <c r="B32" s="249">
        <v>11</v>
      </c>
      <c r="C32" s="88">
        <v>93</v>
      </c>
      <c r="D32" s="245" t="str">
        <f ca="1">IF(ISBLANK(TMGen3List23[[#This Row],[Test n'#]]),"",LOOKUP(TMGen3List23[[#This Row],[Test n'#]],TP_CFAR_DB[TPnum],TP_CFAR_DB[TP ID]))</f>
        <v>FT-TP-93</v>
      </c>
      <c r="E32" s="256" t="str">
        <f ca="1">IF(ISBLANK(TMGen3List23[[#This Row],[Test n'#]]),"",LOOKUP(TMGen3List23[[#This Row],[Test n'#]],TP_CFAR_DB[TPnum],TP_CFAR_DB[Test Point Name]))</f>
        <v xml:space="preserve">Airspeed hold/Trim </v>
      </c>
      <c r="F32" s="245" t="str">
        <f ca="1">IF(ISBLANK(TMGen3List23[[#This Row],[Test n'#]]),"",LOOKUP(TMGen3List23[[#This Row],[Test n'#]],TP_CFAR_DB[TPnum],TP_CFAR_DB[Mode]))</f>
        <v>Auto</v>
      </c>
      <c r="G32" s="34">
        <v>150</v>
      </c>
      <c r="H32" s="34" t="s">
        <v>2059</v>
      </c>
      <c r="I32" s="34" t="s">
        <v>2029</v>
      </c>
      <c r="J32" s="171" t="s">
        <v>8</v>
      </c>
      <c r="K32" s="34">
        <f>SUM(TMGen3Matrix28[#This Row])</f>
        <v>1</v>
      </c>
      <c r="L32" s="104"/>
      <c r="M32" s="104"/>
      <c r="N32" s="104"/>
      <c r="O32" s="104"/>
      <c r="P32" s="104"/>
      <c r="Q32" s="104"/>
      <c r="R32" s="104"/>
      <c r="S32" s="104">
        <v>1</v>
      </c>
      <c r="T32" s="104"/>
      <c r="U32" s="104"/>
      <c r="V32" s="104"/>
      <c r="W32" s="104"/>
      <c r="X32" s="104"/>
      <c r="Y32" s="104"/>
      <c r="Z32" s="104"/>
      <c r="AA32" s="104"/>
      <c r="AB32" s="104"/>
      <c r="AC32" s="104"/>
      <c r="AD32" s="104"/>
      <c r="AE32" s="104"/>
      <c r="AF32" s="104"/>
      <c r="AG32" s="104"/>
      <c r="AH32" s="104"/>
      <c r="AI32" s="104"/>
      <c r="AJ32" s="2"/>
      <c r="AK32" s="2"/>
      <c r="AL32" s="37"/>
      <c r="AM32" s="37"/>
    </row>
    <row r="33" spans="1:39" ht="18.75" customHeight="1">
      <c r="A33" s="31"/>
      <c r="B33" s="249">
        <v>12</v>
      </c>
      <c r="C33" s="88">
        <v>93</v>
      </c>
      <c r="D33" s="245" t="str">
        <f ca="1">IF(ISBLANK(TMGen3List23[[#This Row],[Test n'#]]),"",LOOKUP(TMGen3List23[[#This Row],[Test n'#]],TP_CFAR_DB[TPnum],TP_CFAR_DB[TP ID]))</f>
        <v>FT-TP-93</v>
      </c>
      <c r="E33" s="256" t="str">
        <f ca="1">IF(ISBLANK(TMGen3List23[[#This Row],[Test n'#]]),"",LOOKUP(TMGen3List23[[#This Row],[Test n'#]],TP_CFAR_DB[TPnum],TP_CFAR_DB[Test Point Name]))</f>
        <v xml:space="preserve">Airspeed hold/Trim </v>
      </c>
      <c r="F33" s="245" t="str">
        <f ca="1">IF(ISBLANK(TMGen3List23[[#This Row],[Test n'#]]),"",LOOKUP(TMGen3List23[[#This Row],[Test n'#]],TP_CFAR_DB[TPnum],TP_CFAR_DB[Mode]))</f>
        <v>Auto</v>
      </c>
      <c r="G33" s="34">
        <v>102</v>
      </c>
      <c r="H33" s="34" t="s">
        <v>2059</v>
      </c>
      <c r="I33" s="34" t="s">
        <v>2027</v>
      </c>
      <c r="J33" s="171" t="s">
        <v>8</v>
      </c>
      <c r="K33" s="34">
        <f>SUM(TMGen3Matrix28[#This Row])</f>
        <v>3</v>
      </c>
      <c r="L33" s="104"/>
      <c r="M33" s="104"/>
      <c r="N33" s="104"/>
      <c r="O33" s="104"/>
      <c r="P33" s="104">
        <v>1</v>
      </c>
      <c r="Q33" s="104">
        <v>1</v>
      </c>
      <c r="R33" s="104"/>
      <c r="S33" s="104">
        <v>1</v>
      </c>
      <c r="T33" s="104"/>
      <c r="U33" s="104"/>
      <c r="V33" s="104"/>
      <c r="W33" s="104"/>
      <c r="X33" s="104"/>
      <c r="Y33" s="104"/>
      <c r="Z33" s="104"/>
      <c r="AA33" s="104"/>
      <c r="AB33" s="104"/>
      <c r="AC33" s="104"/>
      <c r="AD33" s="104"/>
      <c r="AE33" s="104"/>
      <c r="AF33" s="104"/>
      <c r="AG33" s="104"/>
      <c r="AH33" s="104"/>
      <c r="AI33" s="104"/>
      <c r="AJ33" s="2"/>
      <c r="AK33" s="2"/>
      <c r="AL33" s="37"/>
      <c r="AM33" s="37"/>
    </row>
    <row r="34" spans="1:39" ht="18.75" customHeight="1">
      <c r="A34" s="31"/>
      <c r="B34" s="249">
        <v>13</v>
      </c>
      <c r="C34" s="88">
        <v>93</v>
      </c>
      <c r="D34" s="245" t="str">
        <f ca="1">IF(ISBLANK(TMGen3List23[[#This Row],[Test n'#]]),"",LOOKUP(TMGen3List23[[#This Row],[Test n'#]],TP_CFAR_DB[TPnum],TP_CFAR_DB[TP ID]))</f>
        <v>FT-TP-93</v>
      </c>
      <c r="E34" s="256" t="str">
        <f ca="1">IF(ISBLANK(TMGen3List23[[#This Row],[Test n'#]]),"",LOOKUP(TMGen3List23[[#This Row],[Test n'#]],TP_CFAR_DB[TPnum],TP_CFAR_DB[Test Point Name]))</f>
        <v xml:space="preserve">Airspeed hold/Trim </v>
      </c>
      <c r="F34" s="245" t="str">
        <f ca="1">IF(ISBLANK(TMGen3List23[[#This Row],[Test n'#]]),"",LOOKUP(TMGen3List23[[#This Row],[Test n'#]],TP_CFAR_DB[TPnum],TP_CFAR_DB[Mode]))</f>
        <v>Auto</v>
      </c>
      <c r="G34" s="34">
        <v>162</v>
      </c>
      <c r="H34" s="34" t="s">
        <v>2059</v>
      </c>
      <c r="I34" s="34" t="s">
        <v>2028</v>
      </c>
      <c r="J34" s="171" t="s">
        <v>8</v>
      </c>
      <c r="K34" s="34">
        <f>SUM(TMGen3Matrix28[#This Row])</f>
        <v>3</v>
      </c>
      <c r="L34" s="104"/>
      <c r="M34" s="104"/>
      <c r="N34" s="104"/>
      <c r="O34" s="104"/>
      <c r="P34" s="104">
        <v>1</v>
      </c>
      <c r="Q34" s="104">
        <v>1</v>
      </c>
      <c r="R34" s="104"/>
      <c r="S34" s="104">
        <v>1</v>
      </c>
      <c r="T34" s="104"/>
      <c r="U34" s="104"/>
      <c r="V34" s="104"/>
      <c r="W34" s="104"/>
      <c r="X34" s="104"/>
      <c r="Y34" s="104"/>
      <c r="Z34" s="104"/>
      <c r="AA34" s="104"/>
      <c r="AB34" s="104"/>
      <c r="AC34" s="104"/>
      <c r="AD34" s="104"/>
      <c r="AE34" s="104"/>
      <c r="AF34" s="104"/>
      <c r="AG34" s="104"/>
      <c r="AH34" s="104"/>
      <c r="AI34" s="104"/>
      <c r="AJ34" s="2"/>
      <c r="AK34" s="2"/>
      <c r="AL34" s="37"/>
      <c r="AM34" s="37"/>
    </row>
    <row r="35" spans="1:39" ht="18.75" customHeight="1">
      <c r="A35" s="31"/>
      <c r="B35" s="249">
        <v>14</v>
      </c>
      <c r="C35" s="88">
        <v>93</v>
      </c>
      <c r="D35" s="245" t="str">
        <f ca="1">IF(ISBLANK(TMGen3List23[[#This Row],[Test n'#]]),"",LOOKUP(TMGen3List23[[#This Row],[Test n'#]],TP_CFAR_DB[TPnum],TP_CFAR_DB[TP ID]))</f>
        <v>FT-TP-93</v>
      </c>
      <c r="E35" s="256" t="str">
        <f ca="1">IF(ISBLANK(TMGen3List23[[#This Row],[Test n'#]]),"",LOOKUP(TMGen3List23[[#This Row],[Test n'#]],TP_CFAR_DB[TPnum],TP_CFAR_DB[Test Point Name]))</f>
        <v xml:space="preserve">Airspeed hold/Trim </v>
      </c>
      <c r="F35" s="245" t="str">
        <f ca="1">IF(ISBLANK(TMGen3List23[[#This Row],[Test n'#]]),"",LOOKUP(TMGen3List23[[#This Row],[Test n'#]],TP_CFAR_DB[TPnum],TP_CFAR_DB[Mode]))</f>
        <v>Auto</v>
      </c>
      <c r="G35" s="429">
        <v>100</v>
      </c>
      <c r="H35" s="34" t="s">
        <v>2059</v>
      </c>
      <c r="I35" s="34" t="s">
        <v>2026</v>
      </c>
      <c r="J35" s="171" t="s">
        <v>8</v>
      </c>
      <c r="K35" s="34">
        <f>SUM(TMGen3Matrix28[#This Row])</f>
        <v>1</v>
      </c>
      <c r="L35" s="104"/>
      <c r="M35" s="104"/>
      <c r="N35" s="104"/>
      <c r="O35" s="104"/>
      <c r="P35" s="104"/>
      <c r="Q35" s="104"/>
      <c r="R35" s="104"/>
      <c r="S35" s="104">
        <v>1</v>
      </c>
      <c r="T35" s="104"/>
      <c r="U35" s="104"/>
      <c r="V35" s="104"/>
      <c r="W35" s="104"/>
      <c r="X35" s="104"/>
      <c r="Y35" s="104"/>
      <c r="Z35" s="104"/>
      <c r="AA35" s="104"/>
      <c r="AB35" s="104"/>
      <c r="AC35" s="104"/>
      <c r="AD35" s="104"/>
      <c r="AE35" s="104"/>
      <c r="AF35" s="104"/>
      <c r="AG35" s="104"/>
      <c r="AH35" s="104"/>
      <c r="AI35" s="104"/>
      <c r="AJ35" s="2"/>
      <c r="AK35" s="2"/>
      <c r="AL35" s="37"/>
      <c r="AM35" s="37"/>
    </row>
    <row r="36" spans="1:39" ht="18.75" customHeight="1">
      <c r="A36" s="31"/>
      <c r="B36" s="249">
        <v>15</v>
      </c>
      <c r="C36" s="88">
        <v>93</v>
      </c>
      <c r="D36" s="245" t="str">
        <f ca="1">IF(ISBLANK(TMGen3List23[[#This Row],[Test n'#]]),"",LOOKUP(TMGen3List23[[#This Row],[Test n'#]],TP_CFAR_DB[TPnum],TP_CFAR_DB[TP ID]))</f>
        <v>FT-TP-93</v>
      </c>
      <c r="E36" s="256" t="str">
        <f ca="1">IF(ISBLANK(TMGen3List23[[#This Row],[Test n'#]]),"",LOOKUP(TMGen3List23[[#This Row],[Test n'#]],TP_CFAR_DB[TPnum],TP_CFAR_DB[Test Point Name]))</f>
        <v xml:space="preserve">Airspeed hold/Trim </v>
      </c>
      <c r="F36" s="245" t="str">
        <f ca="1">IF(ISBLANK(TMGen3List23[[#This Row],[Test n'#]]),"",LOOKUP(TMGen3List23[[#This Row],[Test n'#]],TP_CFAR_DB[TPnum],TP_CFAR_DB[Mode]))</f>
        <v>Auto</v>
      </c>
      <c r="G36" s="429">
        <v>100</v>
      </c>
      <c r="H36" s="34" t="s">
        <v>2059</v>
      </c>
      <c r="I36" s="34" t="s">
        <v>2030</v>
      </c>
      <c r="J36" s="171" t="s">
        <v>8</v>
      </c>
      <c r="K36" s="34">
        <f>SUM(TMGen3Matrix28[#This Row])</f>
        <v>0</v>
      </c>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2"/>
      <c r="AK36" s="2"/>
      <c r="AL36" s="37"/>
      <c r="AM36" s="37"/>
    </row>
    <row r="37" spans="1:39" ht="18.75" customHeight="1">
      <c r="A37" s="31"/>
      <c r="B37" s="249">
        <v>16</v>
      </c>
      <c r="C37" s="88">
        <v>93</v>
      </c>
      <c r="D37" s="245" t="str">
        <f ca="1">IF(ISBLANK(TMGen3List23[[#This Row],[Test n'#]]),"",LOOKUP(TMGen3List23[[#This Row],[Test n'#]],TP_CFAR_DB[TPnum],TP_CFAR_DB[TP ID]))</f>
        <v>FT-TP-93</v>
      </c>
      <c r="E37" s="256" t="str">
        <f ca="1">IF(ISBLANK(TMGen3List23[[#This Row],[Test n'#]]),"",LOOKUP(TMGen3List23[[#This Row],[Test n'#]],TP_CFAR_DB[TPnum],TP_CFAR_DB[Test Point Name]))</f>
        <v xml:space="preserve">Airspeed hold/Trim </v>
      </c>
      <c r="F37" s="245" t="str">
        <f ca="1">IF(ISBLANK(TMGen3List23[[#This Row],[Test n'#]]),"",LOOKUP(TMGen3List23[[#This Row],[Test n'#]],TP_CFAR_DB[TPnum],TP_CFAR_DB[Mode]))</f>
        <v>Auto</v>
      </c>
      <c r="G37" s="429">
        <v>100</v>
      </c>
      <c r="H37" s="34" t="s">
        <v>2059</v>
      </c>
      <c r="I37" s="34" t="s">
        <v>2031</v>
      </c>
      <c r="J37" s="171" t="s">
        <v>8</v>
      </c>
      <c r="K37" s="34">
        <f>SUM(TMGen3Matrix28[#This Row])</f>
        <v>0</v>
      </c>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2"/>
      <c r="AK37" s="2"/>
      <c r="AL37" s="37"/>
      <c r="AM37" s="37"/>
    </row>
    <row r="38" spans="1:39" ht="18.75" customHeight="1">
      <c r="A38" s="31"/>
      <c r="B38" s="249">
        <v>17</v>
      </c>
      <c r="C38" s="88"/>
      <c r="D38" s="245" t="str">
        <f>IF(ISBLANK(TMGen3List23[[#This Row],[Test n'#]]),"",LOOKUP(TMGen3List23[[#This Row],[Test n'#]],TP_CFAR_DB[TPnum],TP_CFAR_DB[TP ID]))</f>
        <v/>
      </c>
      <c r="E38" s="256" t="str">
        <f>IF(ISBLANK(TMGen3List23[[#This Row],[Test n'#]]),"",LOOKUP(TMGen3List23[[#This Row],[Test n'#]],TP_CFAR_DB[TPnum],TP_CFAR_DB[Test Point Name]))</f>
        <v/>
      </c>
      <c r="F38" s="245" t="str">
        <f>IF(ISBLANK(TMGen3List23[[#This Row],[Test n'#]]),"",LOOKUP(TMGen3List23[[#This Row],[Test n'#]],TP_CFAR_DB[TPnum],TP_CFAR_DB[Mode]))</f>
        <v/>
      </c>
      <c r="G38" s="34" t="str">
        <f>IF(ISBLANK(TMGen3List23[[#This Row],[Test n'#]]),"",LOOKUP(TMGen3List23[[#This Row],[Test n'#]],TP_CFAR_DB[TPnum],TP_CFAR_DB[Time '[sec']]))</f>
        <v/>
      </c>
      <c r="H38" s="34"/>
      <c r="I38" s="34"/>
      <c r="J38" s="171"/>
      <c r="K38" s="34">
        <f>SUM(TMGen3Matrix28[#This Row])</f>
        <v>0</v>
      </c>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2"/>
      <c r="AK38" s="2"/>
      <c r="AL38" s="37"/>
      <c r="AM38" s="37"/>
    </row>
    <row r="39" spans="1:39" ht="18.75" customHeight="1">
      <c r="A39" s="31"/>
      <c r="B39" s="249">
        <v>18</v>
      </c>
      <c r="C39" s="414">
        <v>36</v>
      </c>
      <c r="D39" s="245" t="str">
        <f ca="1">IF(ISBLANK(TMGen3List23[[#This Row],[Test n'#]]),"",LOOKUP(TMGen3List23[[#This Row],[Test n'#]],TP_CFAR_DB[TPnum],TP_CFAR_DB[TP ID]))</f>
        <v>FT-TP-36</v>
      </c>
      <c r="E39" s="256" t="str">
        <f ca="1">IF(ISBLANK(TMGen3List23[[#This Row],[Test n'#]]),"",LOOKUP(TMGen3List23[[#This Row],[Test n'#]],TP_CFAR_DB[TPnum],TP_CFAR_DB[Test Point Name]))</f>
        <v>Aborted Landing Test</v>
      </c>
      <c r="F39" s="245" t="str">
        <f ca="1">IF(ISBLANK(TMGen3List23[[#This Row],[Test n'#]]),"",LOOKUP(TMGen3List23[[#This Row],[Test n'#]],TP_CFAR_DB[TPnum],TP_CFAR_DB[Mode]))</f>
        <v>Auto</v>
      </c>
      <c r="G39" s="34">
        <f ca="1">IF(ISBLANK(TMGen3List23[[#This Row],[Test n'#]]),"",LOOKUP(TMGen3List23[[#This Row],[Test n'#]],TP_CFAR_DB[TPnum],TP_CFAR_DB[Time '[sec']]))</f>
        <v>275</v>
      </c>
      <c r="H39" s="34" t="s">
        <v>1994</v>
      </c>
      <c r="I39" s="34" t="s">
        <v>2028</v>
      </c>
      <c r="J39" s="171" t="s">
        <v>2004</v>
      </c>
      <c r="K39" s="34">
        <f>SUM(TMGen3Matrix28[#This Row])</f>
        <v>1</v>
      </c>
      <c r="L39" s="104"/>
      <c r="M39" s="104"/>
      <c r="N39" s="104"/>
      <c r="O39" s="104"/>
      <c r="P39" s="104"/>
      <c r="Q39" s="104"/>
      <c r="R39" s="104">
        <v>1</v>
      </c>
      <c r="S39" s="104"/>
      <c r="T39" s="104"/>
      <c r="U39" s="104"/>
      <c r="V39" s="104"/>
      <c r="W39" s="104"/>
      <c r="X39" s="104"/>
      <c r="Y39" s="104"/>
      <c r="Z39" s="104"/>
      <c r="AA39" s="104"/>
      <c r="AB39" s="104"/>
      <c r="AC39" s="104"/>
      <c r="AD39" s="104"/>
      <c r="AE39" s="104"/>
      <c r="AF39" s="104"/>
      <c r="AG39" s="104"/>
      <c r="AH39" s="104"/>
      <c r="AI39" s="104"/>
      <c r="AJ39" s="2"/>
      <c r="AK39" s="2"/>
      <c r="AL39" s="37"/>
      <c r="AM39" s="37"/>
    </row>
    <row r="40" spans="1:39" ht="18.75" customHeight="1">
      <c r="A40" s="31"/>
      <c r="B40" s="249">
        <v>19</v>
      </c>
      <c r="C40" s="414">
        <v>34</v>
      </c>
      <c r="D40" s="245" t="str">
        <f ca="1">IF(ISBLANK(TMGen3List23[[#This Row],[Test n'#]]),"",LOOKUP(TMGen3List23[[#This Row],[Test n'#]],TP_CFAR_DB[TPnum],TP_CFAR_DB[TP ID]))</f>
        <v>FT-TP-34</v>
      </c>
      <c r="E40" s="256" t="str">
        <f ca="1">IF(ISBLANK(TMGen3List23[[#This Row],[Test n'#]]),"",LOOKUP(TMGen3List23[[#This Row],[Test n'#]],TP_CFAR_DB[TPnum],TP_CFAR_DB[Test Point Name]))</f>
        <v>Stall test</v>
      </c>
      <c r="F40" s="245" t="str">
        <f ca="1">IF(ISBLANK(TMGen3List23[[#This Row],[Test n'#]]),"",LOOKUP(TMGen3List23[[#This Row],[Test n'#]],TP_CFAR_DB[TPnum],TP_CFAR_DB[Mode]))</f>
        <v>Manual</v>
      </c>
      <c r="G40" s="34">
        <f ca="1">IF(ISBLANK(TMGen3List23[[#This Row],[Test n'#]]),"",LOOKUP(TMGen3List23[[#This Row],[Test n'#]],TP_CFAR_DB[TPnum],TP_CFAR_DB[Time '[sec']]))</f>
        <v>90</v>
      </c>
      <c r="H40" s="34" t="s">
        <v>1992</v>
      </c>
      <c r="I40" s="34" t="s">
        <v>2065</v>
      </c>
      <c r="J40" s="171" t="s">
        <v>8</v>
      </c>
      <c r="K40" s="34">
        <f>SUM(TMGen3Matrix28[#This Row])</f>
        <v>0</v>
      </c>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2"/>
      <c r="AK40" s="2"/>
      <c r="AL40" s="37"/>
      <c r="AM40" s="37"/>
    </row>
    <row r="41" spans="1:39" ht="18.75" customHeight="1">
      <c r="A41" s="31"/>
      <c r="B41" s="249">
        <v>20</v>
      </c>
      <c r="C41" s="414">
        <v>42</v>
      </c>
      <c r="D41" s="245" t="str">
        <f ca="1">IF(ISBLANK(TMGen3List23[[#This Row],[Test n'#]]),"",LOOKUP(TMGen3List23[[#This Row],[Test n'#]],TP_CFAR_DB[TPnum],TP_CFAR_DB[TP ID]))</f>
        <v>FT-TP-42</v>
      </c>
      <c r="E41" s="256" t="str">
        <f ca="1">IF(ISBLANK(TMGen3List23[[#This Row],[Test n'#]]),"",LOOKUP(TMGen3List23[[#This Row],[Test n'#]],TP_CFAR_DB[TPnum],TP_CFAR_DB[Test Point Name]))</f>
        <v>"Auto Emergency Recovery" test sequence</v>
      </c>
      <c r="F41" s="245" t="str">
        <f ca="1">IF(ISBLANK(TMGen3List23[[#This Row],[Test n'#]]),"",LOOKUP(TMGen3List23[[#This Row],[Test n'#]],TP_CFAR_DB[TPnum],TP_CFAR_DB[Mode]))</f>
        <v>Any</v>
      </c>
      <c r="G41" s="34">
        <f ca="1">IF(ISBLANK(TMGen3List23[[#This Row],[Test n'#]]),"",LOOKUP(TMGen3List23[[#This Row],[Test n'#]],TP_CFAR_DB[TPnum],TP_CFAR_DB[Time '[sec']]))</f>
        <v>0</v>
      </c>
      <c r="H41" s="34" t="s">
        <v>2058</v>
      </c>
      <c r="I41" s="34">
        <f>IF(ISBLANK(TMGen3List23[[#This Row],[Test n'#]]),"",LOOKUP(TMGen3List23[[#This Row],[Test n'#]],TP_BA_DB[TPnum],TP_BA_DB[Speed m/s '[kts']]))</f>
        <v>0</v>
      </c>
      <c r="J41" s="171" t="s">
        <v>8</v>
      </c>
      <c r="K41" s="34">
        <f>SUM(TMGen3Matrix28[#This Row])</f>
        <v>0</v>
      </c>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2"/>
      <c r="AK41" s="2"/>
      <c r="AL41" s="37"/>
      <c r="AM41" s="37"/>
    </row>
    <row r="42" spans="1:39" ht="18.75" customHeight="1">
      <c r="A42" s="31"/>
      <c r="B42" s="249">
        <v>21</v>
      </c>
      <c r="C42" s="87">
        <v>19</v>
      </c>
      <c r="D42" s="245" t="str">
        <f ca="1">IF(ISBLANK(TMGen3List23[[#This Row],[Test n'#]]),"",LOOKUP(TMGen3List23[[#This Row],[Test n'#]],TP_CFAR_DB[TPnum],TP_CFAR_DB[TP ID]))</f>
        <v>FT-SP-19</v>
      </c>
      <c r="E42" s="256" t="str">
        <f ca="1">IF(ISBLANK(TMGen3List23[[#This Row],[Test n'#]]),"",LOOKUP(TMGen3List23[[#This Row],[Test n'#]],TP_CFAR_DB[TPnum],TP_CFAR_DB[Test Point Name]))</f>
        <v>Racetrack leg</v>
      </c>
      <c r="F42" s="245" t="str">
        <f ca="1">IF(ISBLANK(TMGen3List23[[#This Row],[Test n'#]]),"",LOOKUP(TMGen3List23[[#This Row],[Test n'#]],TP_CFAR_DB[TPnum],TP_CFAR_DB[Mode]))</f>
        <v>Manual</v>
      </c>
      <c r="G42" s="34">
        <f ca="1">IF(ISBLANK(TMGen3List23[[#This Row],[Test n'#]]),"",LOOKUP(TMGen3List23[[#This Row],[Test n'#]],TP_CFAR_DB[TPnum],TP_CFAR_DB[Time '[sec']]))</f>
        <v>25</v>
      </c>
      <c r="H42" s="34" t="s">
        <v>2062</v>
      </c>
      <c r="I42" s="34" t="s">
        <v>2029</v>
      </c>
      <c r="J42" s="171" t="s">
        <v>2004</v>
      </c>
      <c r="K42" s="34">
        <f>SUM(TMGen3Matrix28[#This Row])</f>
        <v>0</v>
      </c>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2"/>
      <c r="AK42" s="2"/>
      <c r="AL42" s="37"/>
      <c r="AM42" s="37"/>
    </row>
    <row r="43" spans="1:39" ht="18.75" customHeight="1">
      <c r="A43" s="31"/>
      <c r="B43" s="249">
        <v>22</v>
      </c>
      <c r="C43" s="87">
        <v>20</v>
      </c>
      <c r="D43" s="245" t="str">
        <f ca="1">IF(ISBLANK(TMGen3List23[[#This Row],[Test n'#]]),"",LOOKUP(TMGen3List23[[#This Row],[Test n'#]],TP_CFAR_DB[TPnum],TP_CFAR_DB[TP ID]))</f>
        <v>FT-SP-20</v>
      </c>
      <c r="E43" s="256" t="str">
        <f ca="1">IF(ISBLANK(TMGen3List23[[#This Row],[Test n'#]]),"",LOOKUP(TMGen3List23[[#This Row],[Test n'#]],TP_CFAR_DB[TPnum],TP_CFAR_DB[Test Point Name]))</f>
        <v>Racetrack leg</v>
      </c>
      <c r="F43" s="245" t="str">
        <f ca="1">IF(ISBLANK(TMGen3List23[[#This Row],[Test n'#]]),"",LOOKUP(TMGen3List23[[#This Row],[Test n'#]],TP_CFAR_DB[TPnum],TP_CFAR_DB[Mode]))</f>
        <v>FBW</v>
      </c>
      <c r="G43" s="34">
        <f ca="1">IF(ISBLANK(TMGen3List23[[#This Row],[Test n'#]]),"",LOOKUP(TMGen3List23[[#This Row],[Test n'#]],TP_CFAR_DB[TPnum],TP_CFAR_DB[Time '[sec']]))</f>
        <v>25</v>
      </c>
      <c r="H43" s="34" t="s">
        <v>2062</v>
      </c>
      <c r="I43" s="34" t="s">
        <v>2029</v>
      </c>
      <c r="J43" s="171" t="s">
        <v>2004</v>
      </c>
      <c r="K43" s="34">
        <f>SUM(TMGen3Matrix28[#This Row])</f>
        <v>16</v>
      </c>
      <c r="L43" s="104"/>
      <c r="M43" s="104"/>
      <c r="N43" s="104"/>
      <c r="O43" s="104"/>
      <c r="P43" s="104"/>
      <c r="Q43" s="104"/>
      <c r="R43" s="104"/>
      <c r="S43" s="104"/>
      <c r="T43" s="104"/>
      <c r="U43" s="104"/>
      <c r="V43" s="104"/>
      <c r="W43" s="104"/>
      <c r="X43" s="104">
        <v>10</v>
      </c>
      <c r="Y43" s="104">
        <v>2</v>
      </c>
      <c r="Z43" s="104">
        <v>2</v>
      </c>
      <c r="AA43" s="104">
        <v>2</v>
      </c>
      <c r="AB43" s="104"/>
      <c r="AC43" s="104"/>
      <c r="AD43" s="104"/>
      <c r="AE43" s="104"/>
      <c r="AF43" s="104"/>
      <c r="AG43" s="104"/>
      <c r="AH43" s="104"/>
      <c r="AI43" s="104"/>
      <c r="AJ43" s="2"/>
      <c r="AK43" s="2"/>
      <c r="AL43" s="37"/>
      <c r="AM43" s="37"/>
    </row>
    <row r="44" spans="1:39" ht="18.75" customHeight="1">
      <c r="A44" s="31"/>
      <c r="B44" s="249">
        <v>23</v>
      </c>
      <c r="C44" s="87"/>
      <c r="D44" s="245" t="str">
        <f>IF(ISBLANK(TMGen3List23[[#This Row],[Test n'#]]),"",LOOKUP(TMGen3List23[[#This Row],[Test n'#]],TP_CFAR_DB[TPnum],TP_CFAR_DB[TP ID]))</f>
        <v/>
      </c>
      <c r="E44" s="256" t="str">
        <f>IF(ISBLANK(TMGen3List23[[#This Row],[Test n'#]]),"",LOOKUP(TMGen3List23[[#This Row],[Test n'#]],TP_CFAR_DB[TPnum],TP_CFAR_DB[Test Point Name]))</f>
        <v/>
      </c>
      <c r="F44" s="245" t="str">
        <f>IF(ISBLANK(TMGen3List23[[#This Row],[Test n'#]]),"",LOOKUP(TMGen3List23[[#This Row],[Test n'#]],TP_CFAR_DB[TPnum],TP_CFAR_DB[Mode]))</f>
        <v/>
      </c>
      <c r="G44" s="34" t="str">
        <f>IF(ISBLANK(TMGen3List23[[#This Row],[Test n'#]]),"",LOOKUP(TMGen3List23[[#This Row],[Test n'#]],TP_CFAR_DB[TPnum],TP_CFAR_DB[Time '[sec']]))</f>
        <v/>
      </c>
      <c r="H44" s="34"/>
      <c r="I44" s="34"/>
      <c r="J44" s="171" t="s">
        <v>8</v>
      </c>
      <c r="K44" s="34">
        <f>SUM(TMGen3Matrix28[#This Row])</f>
        <v>0</v>
      </c>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4"/>
      <c r="AI44" s="104"/>
      <c r="AJ44" s="2"/>
      <c r="AK44" s="2"/>
      <c r="AL44" s="37"/>
      <c r="AM44" s="37"/>
    </row>
    <row r="45" spans="1:39" ht="18.75" customHeight="1">
      <c r="A45" s="31"/>
      <c r="B45" s="249">
        <v>25</v>
      </c>
      <c r="C45" s="87">
        <v>54</v>
      </c>
      <c r="D45" s="245" t="str">
        <f ca="1">IF(ISBLANK(TMGen3List23[[#This Row],[Test n'#]]),"",LOOKUP(TMGen3List23[[#This Row],[Test n'#]],TP_CFAR_DB[TPnum],TP_CFAR_DB[TP ID]))</f>
        <v>FT-TP-54</v>
      </c>
      <c r="E45" s="256" t="str">
        <f ca="1">IF(ISBLANK(TMGen3List23[[#This Row],[Test n'#]]),"",LOOKUP(TMGen3List23[[#This Row],[Test n'#]],TP_CFAR_DB[TPnum],TP_CFAR_DB[Test Point Name]))</f>
        <v>OL Aileron Doublet</v>
      </c>
      <c r="F45" s="245" t="str">
        <f ca="1">IF(ISBLANK(TMGen3List23[[#This Row],[Test n'#]]),"",LOOKUP(TMGen3List23[[#This Row],[Test n'#]],TP_CFAR_DB[TPnum],TP_CFAR_DB[Mode]))</f>
        <v>Auto</v>
      </c>
      <c r="G45" s="34">
        <f ca="1">IF(ISBLANK(TMGen3List23[[#This Row],[Test n'#]]),"",LOOKUP(TMGen3List23[[#This Row],[Test n'#]],TP_CFAR_DB[TPnum],TP_CFAR_DB[Time '[sec']]))</f>
        <v>45</v>
      </c>
      <c r="H45" s="34" t="s">
        <v>2063</v>
      </c>
      <c r="I45" s="34" t="s">
        <v>2029</v>
      </c>
      <c r="J45" s="171" t="s">
        <v>8</v>
      </c>
      <c r="K45" s="34">
        <f>SUM(TMGen3Matrix28[#This Row])</f>
        <v>4</v>
      </c>
      <c r="L45" s="104"/>
      <c r="M45" s="104"/>
      <c r="N45" s="104"/>
      <c r="O45" s="104"/>
      <c r="P45" s="104"/>
      <c r="Q45" s="104"/>
      <c r="R45" s="104"/>
      <c r="S45" s="104"/>
      <c r="T45" s="104"/>
      <c r="U45" s="104"/>
      <c r="V45" s="104"/>
      <c r="W45" s="104"/>
      <c r="X45" s="104"/>
      <c r="Y45" s="104"/>
      <c r="Z45" s="104"/>
      <c r="AA45" s="104"/>
      <c r="AB45" s="104"/>
      <c r="AC45" s="104">
        <v>4</v>
      </c>
      <c r="AD45" s="104"/>
      <c r="AE45" s="104"/>
      <c r="AF45" s="104"/>
      <c r="AG45" s="104"/>
      <c r="AH45" s="104"/>
      <c r="AI45" s="104"/>
      <c r="AJ45" s="2"/>
      <c r="AK45" s="2"/>
      <c r="AL45" s="37"/>
      <c r="AM45" s="37"/>
    </row>
    <row r="46" spans="1:39" ht="18.75" customHeight="1">
      <c r="A46" s="31"/>
      <c r="B46" s="249">
        <v>26</v>
      </c>
      <c r="C46" s="87">
        <v>50</v>
      </c>
      <c r="D46" s="245" t="str">
        <f ca="1">IF(ISBLANK(TMGen3List23[[#This Row],[Test n'#]]),"",LOOKUP(TMGen3List23[[#This Row],[Test n'#]],TP_CFAR_DB[TPnum],TP_CFAR_DB[TP ID]))</f>
        <v>FT-TP-50</v>
      </c>
      <c r="E46" s="256" t="str">
        <f ca="1">IF(ISBLANK(TMGen3List23[[#This Row],[Test n'#]]),"",LOOKUP(TMGen3List23[[#This Row],[Test n'#]],TP_CFAR_DB[TPnum],TP_CFAR_DB[Test Point Name]))</f>
        <v>OL Elevator Doublet</v>
      </c>
      <c r="F46" s="245" t="str">
        <f ca="1">IF(ISBLANK(TMGen3List23[[#This Row],[Test n'#]]),"",LOOKUP(TMGen3List23[[#This Row],[Test n'#]],TP_CFAR_DB[TPnum],TP_CFAR_DB[Mode]))</f>
        <v>Auto</v>
      </c>
      <c r="G46" s="34">
        <f ca="1">IF(ISBLANK(TMGen3List23[[#This Row],[Test n'#]]),"",LOOKUP(TMGen3List23[[#This Row],[Test n'#]],TP_CFAR_DB[TPnum],TP_CFAR_DB[Time '[sec']]))</f>
        <v>45</v>
      </c>
      <c r="H46" s="34" t="s">
        <v>2063</v>
      </c>
      <c r="I46" s="34" t="s">
        <v>2029</v>
      </c>
      <c r="J46" s="171" t="s">
        <v>8</v>
      </c>
      <c r="K46" s="34">
        <f>SUM(TMGen3Matrix28[#This Row])</f>
        <v>4</v>
      </c>
      <c r="L46" s="104"/>
      <c r="M46" s="104"/>
      <c r="N46" s="104"/>
      <c r="O46" s="104"/>
      <c r="P46" s="104"/>
      <c r="Q46" s="104"/>
      <c r="R46" s="104"/>
      <c r="S46" s="104"/>
      <c r="T46" s="104"/>
      <c r="U46" s="104"/>
      <c r="V46" s="104"/>
      <c r="W46" s="104"/>
      <c r="X46" s="104"/>
      <c r="Y46" s="104"/>
      <c r="Z46" s="104"/>
      <c r="AA46" s="104"/>
      <c r="AB46" s="104"/>
      <c r="AC46" s="104">
        <v>4</v>
      </c>
      <c r="AD46" s="104"/>
      <c r="AE46" s="104"/>
      <c r="AF46" s="104"/>
      <c r="AG46" s="104"/>
      <c r="AH46" s="104"/>
      <c r="AI46" s="104"/>
      <c r="AJ46" s="2"/>
      <c r="AK46" s="2"/>
      <c r="AL46" s="37"/>
      <c r="AM46" s="37"/>
    </row>
    <row r="47" spans="1:39" ht="18.75" customHeight="1">
      <c r="A47" s="31"/>
      <c r="B47" s="249">
        <v>27</v>
      </c>
      <c r="C47" s="87">
        <v>62</v>
      </c>
      <c r="D47" s="245" t="str">
        <f ca="1">IF(ISBLANK(TMGen3List23[[#This Row],[Test n'#]]),"",LOOKUP(TMGen3List23[[#This Row],[Test n'#]],TP_CFAR_DB[TPnum],TP_CFAR_DB[TP ID]))</f>
        <v>FT-TP-62</v>
      </c>
      <c r="E47" s="256" t="str">
        <f ca="1">IF(ISBLANK(TMGen3List23[[#This Row],[Test n'#]]),"",LOOKUP(TMGen3List23[[#This Row],[Test n'#]],TP_CFAR_DB[TPnum],TP_CFAR_DB[Test Point Name]))</f>
        <v>OL Rudder Doublet</v>
      </c>
      <c r="F47" s="245" t="str">
        <f ca="1">IF(ISBLANK(TMGen3List23[[#This Row],[Test n'#]]),"",LOOKUP(TMGen3List23[[#This Row],[Test n'#]],TP_CFAR_DB[TPnum],TP_CFAR_DB[Mode]))</f>
        <v>Auto</v>
      </c>
      <c r="G47" s="34">
        <f ca="1">IF(ISBLANK(TMGen3List23[[#This Row],[Test n'#]]),"",LOOKUP(TMGen3List23[[#This Row],[Test n'#]],TP_CFAR_DB[TPnum],TP_CFAR_DB[Time '[sec']]))</f>
        <v>45</v>
      </c>
      <c r="H47" s="34" t="s">
        <v>2063</v>
      </c>
      <c r="I47" s="34" t="s">
        <v>2029</v>
      </c>
      <c r="J47" s="171" t="s">
        <v>8</v>
      </c>
      <c r="K47" s="172">
        <f>SUM(TMGen3Matrix28[#This Row])</f>
        <v>4</v>
      </c>
      <c r="L47" s="104"/>
      <c r="M47" s="104"/>
      <c r="N47" s="104"/>
      <c r="O47" s="104"/>
      <c r="P47" s="104"/>
      <c r="Q47" s="104"/>
      <c r="R47" s="104"/>
      <c r="S47" s="104"/>
      <c r="T47" s="104"/>
      <c r="U47" s="104"/>
      <c r="V47" s="104"/>
      <c r="W47" s="104"/>
      <c r="X47" s="104"/>
      <c r="Y47" s="104"/>
      <c r="Z47" s="104"/>
      <c r="AA47" s="104"/>
      <c r="AB47" s="104"/>
      <c r="AC47" s="104">
        <v>4</v>
      </c>
      <c r="AD47" s="104"/>
      <c r="AE47" s="104"/>
      <c r="AF47" s="104"/>
      <c r="AG47" s="104"/>
      <c r="AH47" s="104"/>
      <c r="AI47" s="104"/>
      <c r="AJ47" s="2"/>
      <c r="AK47" s="2"/>
      <c r="AL47" s="37"/>
      <c r="AM47" s="37"/>
    </row>
    <row r="48" spans="1:39" ht="18.75" customHeight="1">
      <c r="A48" s="31"/>
      <c r="B48" s="249">
        <v>28</v>
      </c>
      <c r="C48" s="87">
        <v>48</v>
      </c>
      <c r="D48" s="245" t="str">
        <f ca="1">IF(ISBLANK(TMGen3List23[[#This Row],[Test n'#]]),"",LOOKUP(TMGen3List23[[#This Row],[Test n'#]],TP_CFAR_DB[TPnum],TP_CFAR_DB[TP ID]))</f>
        <v>FT-TP-48</v>
      </c>
      <c r="E48" s="256" t="str">
        <f ca="1">IF(ISBLANK(TMGen3List23[[#This Row],[Test n'#]]),"",LOOKUP(TMGen3List23[[#This Row],[Test n'#]],TP_CFAR_DB[TPnum],TP_CFAR_DB[Test Point Name]))</f>
        <v>OL Elevator Sweep type 1</v>
      </c>
      <c r="F48" s="245" t="str">
        <f ca="1">IF(ISBLANK(TMGen3List23[[#This Row],[Test n'#]]),"",LOOKUP(TMGen3List23[[#This Row],[Test n'#]],TP_CFAR_DB[TPnum],TP_CFAR_DB[Mode]))</f>
        <v>Auto</v>
      </c>
      <c r="G48" s="34">
        <f ca="1">IF(ISBLANK(TMGen3List23[[#This Row],[Test n'#]]),"",LOOKUP(TMGen3List23[[#This Row],[Test n'#]],TP_CFAR_DB[TPnum],TP_CFAR_DB[Time '[sec']]))</f>
        <v>45</v>
      </c>
      <c r="H48" s="34" t="s">
        <v>2063</v>
      </c>
      <c r="I48" s="34" t="s">
        <v>2029</v>
      </c>
      <c r="J48" s="171" t="s">
        <v>8</v>
      </c>
      <c r="K48" s="172">
        <f>SUM(TMGen3Matrix28[#This Row])</f>
        <v>0</v>
      </c>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2"/>
      <c r="AK48" s="2"/>
      <c r="AL48" s="37"/>
      <c r="AM48" s="37"/>
    </row>
    <row r="49" spans="1:39" ht="18.75" customHeight="1">
      <c r="A49" s="31"/>
      <c r="B49" s="249">
        <v>29</v>
      </c>
      <c r="C49" s="87">
        <v>52</v>
      </c>
      <c r="D49" s="245" t="str">
        <f ca="1">IF(ISBLANK(TMGen3List23[[#This Row],[Test n'#]]),"",LOOKUP(TMGen3List23[[#This Row],[Test n'#]],TP_CFAR_DB[TPnum],TP_CFAR_DB[TP ID]))</f>
        <v>FT-TP-52</v>
      </c>
      <c r="E49" s="256" t="str">
        <f ca="1">IF(ISBLANK(TMGen3List23[[#This Row],[Test n'#]]),"",LOOKUP(TMGen3List23[[#This Row],[Test n'#]],TP_CFAR_DB[TPnum],TP_CFAR_DB[Test Point Name]))</f>
        <v>OL Aileron Sweep type 1</v>
      </c>
      <c r="F49" s="245" t="str">
        <f ca="1">IF(ISBLANK(TMGen3List23[[#This Row],[Test n'#]]),"",LOOKUP(TMGen3List23[[#This Row],[Test n'#]],TP_CFAR_DB[TPnum],TP_CFAR_DB[Mode]))</f>
        <v>Auto</v>
      </c>
      <c r="G49" s="34">
        <f ca="1">IF(ISBLANK(TMGen3List23[[#This Row],[Test n'#]]),"",LOOKUP(TMGen3List23[[#This Row],[Test n'#]],TP_CFAR_DB[TPnum],TP_CFAR_DB[Time '[sec']]))</f>
        <v>45</v>
      </c>
      <c r="H49" s="34" t="s">
        <v>2063</v>
      </c>
      <c r="I49" s="34" t="s">
        <v>2029</v>
      </c>
      <c r="J49" s="171" t="s">
        <v>8</v>
      </c>
      <c r="K49" s="172">
        <f>SUM(TMGen3Matrix28[#This Row])</f>
        <v>0</v>
      </c>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2"/>
      <c r="AK49" s="2"/>
      <c r="AL49" s="37"/>
      <c r="AM49" s="37"/>
    </row>
    <row r="50" spans="1:39" ht="18.75" customHeight="1">
      <c r="A50" s="31"/>
      <c r="B50" s="249">
        <v>30</v>
      </c>
      <c r="C50" s="87">
        <v>60</v>
      </c>
      <c r="D50" s="245" t="str">
        <f ca="1">IF(ISBLANK(TMGen3List23[[#This Row],[Test n'#]]),"",LOOKUP(TMGen3List23[[#This Row],[Test n'#]],TP_CFAR_DB[TPnum],TP_CFAR_DB[TP ID]))</f>
        <v>FT-TP-60</v>
      </c>
      <c r="E50" s="256" t="str">
        <f ca="1">IF(ISBLANK(TMGen3List23[[#This Row],[Test n'#]]),"",LOOKUP(TMGen3List23[[#This Row],[Test n'#]],TP_CFAR_DB[TPnum],TP_CFAR_DB[Test Point Name]))</f>
        <v>OL Rudder Sweep type 1</v>
      </c>
      <c r="F50" s="245" t="str">
        <f ca="1">IF(ISBLANK(TMGen3List23[[#This Row],[Test n'#]]),"",LOOKUP(TMGen3List23[[#This Row],[Test n'#]],TP_CFAR_DB[TPnum],TP_CFAR_DB[Mode]))</f>
        <v>Auto</v>
      </c>
      <c r="G50" s="34">
        <f ca="1">IF(ISBLANK(TMGen3List23[[#This Row],[Test n'#]]),"",LOOKUP(TMGen3List23[[#This Row],[Test n'#]],TP_CFAR_DB[TPnum],TP_CFAR_DB[Time '[sec']]))</f>
        <v>45</v>
      </c>
      <c r="H50" s="34" t="s">
        <v>2063</v>
      </c>
      <c r="I50" s="34" t="s">
        <v>2029</v>
      </c>
      <c r="J50" s="171" t="s">
        <v>8</v>
      </c>
      <c r="K50" s="172">
        <f>SUM(TMGen3Matrix28[#This Row])</f>
        <v>0</v>
      </c>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2"/>
      <c r="AK50" s="2"/>
      <c r="AL50" s="37"/>
      <c r="AM50" s="37"/>
    </row>
    <row r="51" spans="1:39" ht="18.75" customHeight="1">
      <c r="A51" s="31"/>
      <c r="B51" s="249">
        <v>31</v>
      </c>
      <c r="C51" s="87"/>
      <c r="D51" s="245" t="str">
        <f>IF(ISBLANK(TMGen3List23[[#This Row],[Test n'#]]),"",LOOKUP(TMGen3List23[[#This Row],[Test n'#]],TP_CFAR_DB[TPnum],TP_CFAR_DB[TP ID]))</f>
        <v/>
      </c>
      <c r="E51" s="256" t="str">
        <f>IF(ISBLANK(TMGen3List23[[#This Row],[Test n'#]]),"",LOOKUP(TMGen3List23[[#This Row],[Test n'#]],TP_CFAR_DB[TPnum],TP_CFAR_DB[Test Point Name]))</f>
        <v/>
      </c>
      <c r="F51" s="245" t="str">
        <f>IF(ISBLANK(TMGen3List23[[#This Row],[Test n'#]]),"",LOOKUP(TMGen3List23[[#This Row],[Test n'#]],TP_CFAR_DB[TPnum],TP_CFAR_DB[Mode]))</f>
        <v/>
      </c>
      <c r="G51" s="34" t="str">
        <f>IF(ISBLANK(TMGen3List23[[#This Row],[Test n'#]]),"",LOOKUP(TMGen3List23[[#This Row],[Test n'#]],TP_CFAR_DB[TPnum],TP_CFAR_DB[Time '[sec']]))</f>
        <v/>
      </c>
      <c r="H51" s="34"/>
      <c r="I51" s="34"/>
      <c r="J51" s="171"/>
      <c r="K51" s="172">
        <f>SUM(TMGen3Matrix28[#This Row])</f>
        <v>0</v>
      </c>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2"/>
      <c r="AK51" s="2"/>
      <c r="AL51" s="37"/>
      <c r="AM51" s="37"/>
    </row>
    <row r="52" spans="1:39" ht="18.75" customHeight="1">
      <c r="A52" s="31"/>
      <c r="B52" s="249">
        <v>32</v>
      </c>
      <c r="C52" s="87">
        <v>79</v>
      </c>
      <c r="D52" s="245" t="str">
        <f ca="1">IF(ISBLANK(TMGen3List23[[#This Row],[Test n'#]]),"",LOOKUP(TMGen3List23[[#This Row],[Test n'#]],TP_CFAR_DB[TPnum],TP_CFAR_DB[TP ID]))</f>
        <v>FT-TP-79</v>
      </c>
      <c r="E52" s="256" t="str">
        <f ca="1">IF(ISBLANK(TMGen3List23[[#This Row],[Test n'#]]),"",LOOKUP(TMGen3List23[[#This Row],[Test n'#]],TP_CFAR_DB[TPnum],TP_CFAR_DB[Test Point Name]))</f>
        <v>CL Aileron Doublet type 1</v>
      </c>
      <c r="F52" s="245" t="str">
        <f ca="1">IF(ISBLANK(TMGen3List23[[#This Row],[Test n'#]]),"",LOOKUP(TMGen3List23[[#This Row],[Test n'#]],TP_CFAR_DB[TPnum],TP_CFAR_DB[Mode]))</f>
        <v>FBW</v>
      </c>
      <c r="G52" s="34">
        <f ca="1">IF(ISBLANK(TMGen3List23[[#This Row],[Test n'#]]),"",LOOKUP(TMGen3List23[[#This Row],[Test n'#]],TP_CFAR_DB[TPnum],TP_CFAR_DB[Time '[sec']]))</f>
        <v>45</v>
      </c>
      <c r="H52" s="34" t="s">
        <v>2062</v>
      </c>
      <c r="I52" s="34" t="s">
        <v>2029</v>
      </c>
      <c r="J52" s="171" t="s">
        <v>2004</v>
      </c>
      <c r="K52" s="172">
        <f>SUM(TMGen3Matrix28[#This Row])</f>
        <v>4</v>
      </c>
      <c r="L52" s="104"/>
      <c r="M52" s="104"/>
      <c r="N52" s="104"/>
      <c r="O52" s="104"/>
      <c r="P52" s="104"/>
      <c r="Q52" s="104"/>
      <c r="R52" s="104"/>
      <c r="S52" s="104"/>
      <c r="T52" s="104"/>
      <c r="U52" s="104"/>
      <c r="V52" s="104"/>
      <c r="W52" s="104"/>
      <c r="X52" s="104"/>
      <c r="Y52" s="104">
        <v>4</v>
      </c>
      <c r="Z52" s="104"/>
      <c r="AA52" s="104"/>
      <c r="AB52" s="104"/>
      <c r="AC52" s="104"/>
      <c r="AD52" s="104"/>
      <c r="AE52" s="104"/>
      <c r="AF52" s="104"/>
      <c r="AG52" s="104"/>
      <c r="AH52" s="104"/>
      <c r="AI52" s="104"/>
      <c r="AJ52" s="2"/>
      <c r="AK52" s="2"/>
      <c r="AL52" s="37"/>
      <c r="AM52" s="37"/>
    </row>
    <row r="53" spans="1:39" ht="18.75" customHeight="1">
      <c r="A53" s="31"/>
      <c r="B53" s="249">
        <v>33</v>
      </c>
      <c r="C53" s="87">
        <v>80</v>
      </c>
      <c r="D53" s="245" t="str">
        <f ca="1">IF(ISBLANK(TMGen3List23[[#This Row],[Test n'#]]),"",LOOKUP(TMGen3List23[[#This Row],[Test n'#]],TP_CFAR_DB[TPnum],TP_CFAR_DB[TP ID]))</f>
        <v>FT-TP-80</v>
      </c>
      <c r="E53" s="256" t="str">
        <f ca="1">IF(ISBLANK(TMGen3List23[[#This Row],[Test n'#]]),"",LOOKUP(TMGen3List23[[#This Row],[Test n'#]],TP_CFAR_DB[TPnum],TP_CFAR_DB[Test Point Name]))</f>
        <v>CL Aileron Doublet type 2</v>
      </c>
      <c r="F53" s="245" t="str">
        <f ca="1">IF(ISBLANK(TMGen3List23[[#This Row],[Test n'#]]),"",LOOKUP(TMGen3List23[[#This Row],[Test n'#]],TP_CFAR_DB[TPnum],TP_CFAR_DB[Mode]))</f>
        <v>FBW</v>
      </c>
      <c r="G53" s="34">
        <f ca="1">IF(ISBLANK(TMGen3List23[[#This Row],[Test n'#]]),"",LOOKUP(TMGen3List23[[#This Row],[Test n'#]],TP_CFAR_DB[TPnum],TP_CFAR_DB[Time '[sec']]))</f>
        <v>45</v>
      </c>
      <c r="H53" s="34" t="s">
        <v>2062</v>
      </c>
      <c r="I53" s="34" t="s">
        <v>2029</v>
      </c>
      <c r="J53" s="171" t="s">
        <v>2004</v>
      </c>
      <c r="K53" s="172">
        <f>SUM(TMGen3Matrix28[#This Row])</f>
        <v>4</v>
      </c>
      <c r="L53" s="104"/>
      <c r="M53" s="104"/>
      <c r="N53" s="104"/>
      <c r="O53" s="104"/>
      <c r="P53" s="104"/>
      <c r="Q53" s="104"/>
      <c r="R53" s="104"/>
      <c r="S53" s="104"/>
      <c r="T53" s="104"/>
      <c r="U53" s="104"/>
      <c r="V53" s="104"/>
      <c r="W53" s="104"/>
      <c r="X53" s="104"/>
      <c r="Y53" s="104"/>
      <c r="Z53" s="104">
        <v>4</v>
      </c>
      <c r="AA53" s="104"/>
      <c r="AB53" s="104"/>
      <c r="AC53" s="104"/>
      <c r="AD53" s="104"/>
      <c r="AE53" s="104"/>
      <c r="AF53" s="104"/>
      <c r="AG53" s="104"/>
      <c r="AH53" s="104"/>
      <c r="AI53" s="104"/>
      <c r="AJ53" s="2"/>
      <c r="AK53" s="2"/>
      <c r="AL53" s="37"/>
      <c r="AM53" s="37"/>
    </row>
    <row r="54" spans="1:39" ht="18.75" customHeight="1">
      <c r="A54" s="31"/>
      <c r="B54" s="249">
        <v>34</v>
      </c>
      <c r="C54" s="87">
        <v>77</v>
      </c>
      <c r="D54" s="245" t="str">
        <f ca="1">IF(ISBLANK(TMGen3List23[[#This Row],[Test n'#]]),"",LOOKUP(TMGen3List23[[#This Row],[Test n'#]],TP_CFAR_DB[TPnum],TP_CFAR_DB[TP ID]))</f>
        <v>FT-TP-77</v>
      </c>
      <c r="E54" s="256" t="str">
        <f ca="1">IF(ISBLANK(TMGen3List23[[#This Row],[Test n'#]]),"",LOOKUP(TMGen3List23[[#This Row],[Test n'#]],TP_CFAR_DB[TPnum],TP_CFAR_DB[Test Point Name]))</f>
        <v>CL Aileron Sweep type 1</v>
      </c>
      <c r="F54" s="245" t="str">
        <f ca="1">IF(ISBLANK(TMGen3List23[[#This Row],[Test n'#]]),"",LOOKUP(TMGen3List23[[#This Row],[Test n'#]],TP_CFAR_DB[TPnum],TP_CFAR_DB[Mode]))</f>
        <v>FBW</v>
      </c>
      <c r="G54" s="34">
        <f ca="1">IF(ISBLANK(TMGen3List23[[#This Row],[Test n'#]]),"",LOOKUP(TMGen3List23[[#This Row],[Test n'#]],TP_CFAR_DB[TPnum],TP_CFAR_DB[Time '[sec']]))</f>
        <v>45</v>
      </c>
      <c r="H54" s="34" t="s">
        <v>2062</v>
      </c>
      <c r="I54" s="34" t="s">
        <v>2029</v>
      </c>
      <c r="J54" s="171" t="s">
        <v>2004</v>
      </c>
      <c r="K54" s="172">
        <f>SUM(TMGen3Matrix28[#This Row])</f>
        <v>4</v>
      </c>
      <c r="L54" s="104"/>
      <c r="M54" s="104"/>
      <c r="N54" s="104"/>
      <c r="O54" s="104"/>
      <c r="P54" s="104"/>
      <c r="Q54" s="104"/>
      <c r="R54" s="104"/>
      <c r="S54" s="104"/>
      <c r="T54" s="104"/>
      <c r="U54" s="104"/>
      <c r="V54" s="104"/>
      <c r="W54" s="104"/>
      <c r="X54" s="104"/>
      <c r="Y54" s="104"/>
      <c r="Z54" s="104"/>
      <c r="AA54" s="104">
        <v>4</v>
      </c>
      <c r="AB54" s="104"/>
      <c r="AC54" s="104"/>
      <c r="AD54" s="104"/>
      <c r="AE54" s="104"/>
      <c r="AF54" s="104"/>
      <c r="AG54" s="104"/>
      <c r="AH54" s="104"/>
      <c r="AI54" s="104"/>
      <c r="AJ54" s="2"/>
      <c r="AK54" s="2"/>
      <c r="AL54" s="37"/>
      <c r="AM54" s="37"/>
    </row>
    <row r="55" spans="1:39" ht="18.75" customHeight="1">
      <c r="A55" s="31"/>
      <c r="B55" s="249">
        <v>35</v>
      </c>
      <c r="C55" s="87">
        <v>78</v>
      </c>
      <c r="D55" s="245" t="str">
        <f ca="1">IF(ISBLANK(TMGen3List23[[#This Row],[Test n'#]]),"",LOOKUP(TMGen3List23[[#This Row],[Test n'#]],TP_CFAR_DB[TPnum],TP_CFAR_DB[TP ID]))</f>
        <v>FT-TP-78</v>
      </c>
      <c r="E55" s="256" t="str">
        <f ca="1">IF(ISBLANK(TMGen3List23[[#This Row],[Test n'#]]),"",LOOKUP(TMGen3List23[[#This Row],[Test n'#]],TP_CFAR_DB[TPnum],TP_CFAR_DB[Test Point Name]))</f>
        <v>CL Aileron Sweep type 2</v>
      </c>
      <c r="F55" s="245" t="str">
        <f ca="1">IF(ISBLANK(TMGen3List23[[#This Row],[Test n'#]]),"",LOOKUP(TMGen3List23[[#This Row],[Test n'#]],TP_CFAR_DB[TPnum],TP_CFAR_DB[Mode]))</f>
        <v>FBW</v>
      </c>
      <c r="G55" s="34">
        <f ca="1">IF(ISBLANK(TMGen3List23[[#This Row],[Test n'#]]),"",LOOKUP(TMGen3List23[[#This Row],[Test n'#]],TP_CFAR_DB[TPnum],TP_CFAR_DB[Time '[sec']]))</f>
        <v>45</v>
      </c>
      <c r="H55" s="34" t="s">
        <v>2062</v>
      </c>
      <c r="I55" s="34" t="s">
        <v>2029</v>
      </c>
      <c r="J55" s="171" t="s">
        <v>2004</v>
      </c>
      <c r="K55" s="172">
        <f>SUM(TMGen3Matrix28[#This Row])</f>
        <v>4</v>
      </c>
      <c r="L55" s="104"/>
      <c r="M55" s="104"/>
      <c r="N55" s="104"/>
      <c r="O55" s="104"/>
      <c r="P55" s="104"/>
      <c r="Q55" s="104"/>
      <c r="R55" s="104"/>
      <c r="S55" s="104"/>
      <c r="T55" s="104"/>
      <c r="U55" s="104"/>
      <c r="V55" s="104"/>
      <c r="W55" s="104"/>
      <c r="X55" s="104"/>
      <c r="Y55" s="104"/>
      <c r="Z55" s="104"/>
      <c r="AA55" s="104"/>
      <c r="AB55" s="104">
        <v>4</v>
      </c>
      <c r="AC55" s="104"/>
      <c r="AD55" s="104"/>
      <c r="AE55" s="104"/>
      <c r="AF55" s="104"/>
      <c r="AG55" s="104"/>
      <c r="AH55" s="104"/>
      <c r="AI55" s="104"/>
      <c r="AJ55" s="2"/>
      <c r="AK55" s="2"/>
    </row>
    <row r="56" spans="1:39" ht="18.75" customHeight="1">
      <c r="A56" s="31"/>
      <c r="B56" s="249">
        <v>36</v>
      </c>
      <c r="C56" s="87">
        <v>75</v>
      </c>
      <c r="D56" s="245" t="str">
        <f ca="1">IF(ISBLANK(TMGen3List23[[#This Row],[Test n'#]]),"",LOOKUP(TMGen3List23[[#This Row],[Test n'#]],TP_CFAR_DB[TPnum],TP_CFAR_DB[TP ID]))</f>
        <v>FT-TP-75</v>
      </c>
      <c r="E56" s="256" t="str">
        <f ca="1">IF(ISBLANK(TMGen3List23[[#This Row],[Test n'#]]),"",LOOKUP(TMGen3List23[[#This Row],[Test n'#]],TP_CFAR_DB[TPnum],TP_CFAR_DB[Test Point Name]))</f>
        <v>CL Elevator Doublet type 1</v>
      </c>
      <c r="F56" s="245" t="str">
        <f ca="1">IF(ISBLANK(TMGen3List23[[#This Row],[Test n'#]]),"",LOOKUP(TMGen3List23[[#This Row],[Test n'#]],TP_CFAR_DB[TPnum],TP_CFAR_DB[Mode]))</f>
        <v>FBW</v>
      </c>
      <c r="G56" s="34">
        <f ca="1">IF(ISBLANK(TMGen3List23[[#This Row],[Test n'#]]),"",LOOKUP(TMGen3List23[[#This Row],[Test n'#]],TP_CFAR_DB[TPnum],TP_CFAR_DB[Time '[sec']]))</f>
        <v>45</v>
      </c>
      <c r="H56" s="34" t="s">
        <v>2062</v>
      </c>
      <c r="I56" s="34" t="s">
        <v>2029</v>
      </c>
      <c r="J56" s="171" t="s">
        <v>2004</v>
      </c>
      <c r="K56" s="172">
        <f>SUM(TMGen3Matrix28[#This Row])</f>
        <v>4</v>
      </c>
      <c r="L56" s="104"/>
      <c r="M56" s="104"/>
      <c r="N56" s="104"/>
      <c r="O56" s="104"/>
      <c r="P56" s="104"/>
      <c r="Q56" s="104"/>
      <c r="R56" s="104"/>
      <c r="S56" s="104"/>
      <c r="T56" s="104"/>
      <c r="U56" s="104"/>
      <c r="V56" s="104"/>
      <c r="W56" s="104"/>
      <c r="X56" s="104"/>
      <c r="Y56" s="104">
        <v>4</v>
      </c>
      <c r="Z56" s="104"/>
      <c r="AA56" s="104"/>
      <c r="AB56" s="104"/>
      <c r="AC56" s="104"/>
      <c r="AD56" s="104"/>
      <c r="AE56" s="104"/>
      <c r="AF56" s="104"/>
      <c r="AG56" s="104"/>
      <c r="AH56" s="104"/>
      <c r="AI56" s="104"/>
      <c r="AJ56" s="2"/>
      <c r="AK56" s="2"/>
    </row>
    <row r="57" spans="1:39" ht="18.75" customHeight="1">
      <c r="A57" s="31"/>
      <c r="B57" s="249">
        <v>37</v>
      </c>
      <c r="C57" s="504">
        <v>76</v>
      </c>
      <c r="D57" s="245" t="str">
        <f ca="1">IF(ISBLANK(TMGen3List23[[#This Row],[Test n'#]]),"",LOOKUP(TMGen3List23[[#This Row],[Test n'#]],TP_CFAR_DB[TPnum],TP_CFAR_DB[TP ID]))</f>
        <v>FT-TP-76</v>
      </c>
      <c r="E57" s="256" t="str">
        <f ca="1">IF(ISBLANK(TMGen3List23[[#This Row],[Test n'#]]),"",LOOKUP(TMGen3List23[[#This Row],[Test n'#]],TP_CFAR_DB[TPnum],TP_CFAR_DB[Test Point Name]))</f>
        <v>CL Elevator Doublet type 2</v>
      </c>
      <c r="F57" s="245" t="str">
        <f ca="1">IF(ISBLANK(TMGen3List23[[#This Row],[Test n'#]]),"",LOOKUP(TMGen3List23[[#This Row],[Test n'#]],TP_CFAR_DB[TPnum],TP_CFAR_DB[Mode]))</f>
        <v>FBW</v>
      </c>
      <c r="G57" s="34">
        <f ca="1">IF(ISBLANK(TMGen3List23[[#This Row],[Test n'#]]),"",LOOKUP(TMGen3List23[[#This Row],[Test n'#]],TP_CFAR_DB[TPnum],TP_CFAR_DB[Time '[sec']]))</f>
        <v>45</v>
      </c>
      <c r="H57" s="34" t="s">
        <v>2062</v>
      </c>
      <c r="I57" s="34" t="s">
        <v>2253</v>
      </c>
      <c r="J57" s="171" t="s">
        <v>2004</v>
      </c>
      <c r="K57" s="172">
        <f>SUM(TMGen3Matrix28[#This Row])</f>
        <v>4</v>
      </c>
      <c r="L57" s="104"/>
      <c r="M57" s="104"/>
      <c r="N57" s="104"/>
      <c r="O57" s="104"/>
      <c r="P57" s="104"/>
      <c r="Q57" s="104"/>
      <c r="R57" s="104"/>
      <c r="S57" s="104"/>
      <c r="T57" s="104"/>
      <c r="U57" s="104"/>
      <c r="V57" s="104"/>
      <c r="W57" s="104"/>
      <c r="X57" s="104"/>
      <c r="Y57" s="104"/>
      <c r="Z57" s="104">
        <v>4</v>
      </c>
      <c r="AA57" s="104"/>
      <c r="AB57" s="104"/>
      <c r="AC57" s="104"/>
      <c r="AD57" s="104"/>
      <c r="AE57" s="104"/>
      <c r="AF57" s="104"/>
      <c r="AG57" s="104"/>
      <c r="AH57" s="104"/>
      <c r="AI57" s="104"/>
      <c r="AJ57" s="2"/>
      <c r="AK57" s="2"/>
    </row>
    <row r="58" spans="1:39" ht="18.75" customHeight="1">
      <c r="A58" s="31"/>
      <c r="B58" s="249">
        <v>38</v>
      </c>
      <c r="C58" s="505">
        <v>73</v>
      </c>
      <c r="D58" s="245" t="str">
        <f ca="1">IF(ISBLANK(TMGen3List23[[#This Row],[Test n'#]]),"",LOOKUP(TMGen3List23[[#This Row],[Test n'#]],TP_CFAR_DB[TPnum],TP_CFAR_DB[TP ID]))</f>
        <v>FT-TP-73</v>
      </c>
      <c r="E58" s="256" t="str">
        <f ca="1">IF(ISBLANK(TMGen3List23[[#This Row],[Test n'#]]),"",LOOKUP(TMGen3List23[[#This Row],[Test n'#]],TP_CFAR_DB[TPnum],TP_CFAR_DB[Test Point Name]))</f>
        <v>CL Elevator Sweep type 1</v>
      </c>
      <c r="F58" s="245" t="str">
        <f ca="1">IF(ISBLANK(TMGen3List23[[#This Row],[Test n'#]]),"",LOOKUP(TMGen3List23[[#This Row],[Test n'#]],TP_CFAR_DB[TPnum],TP_CFAR_DB[Mode]))</f>
        <v>FBW</v>
      </c>
      <c r="G58" s="34">
        <f ca="1">IF(ISBLANK(TMGen3List23[[#This Row],[Test n'#]]),"",LOOKUP(TMGen3List23[[#This Row],[Test n'#]],TP_CFAR_DB[TPnum],TP_CFAR_DB[Time '[sec']]))</f>
        <v>45</v>
      </c>
      <c r="H58" s="34" t="s">
        <v>2062</v>
      </c>
      <c r="I58" s="34" t="s">
        <v>2278</v>
      </c>
      <c r="J58" s="171" t="s">
        <v>2032</v>
      </c>
      <c r="K58" s="172">
        <f>SUM(TMGen3Matrix28[#This Row])</f>
        <v>4</v>
      </c>
      <c r="L58" s="104"/>
      <c r="M58" s="104"/>
      <c r="N58" s="104"/>
      <c r="O58" s="104"/>
      <c r="P58" s="104"/>
      <c r="Q58" s="104"/>
      <c r="R58" s="104"/>
      <c r="S58" s="104"/>
      <c r="T58" s="104"/>
      <c r="U58" s="104"/>
      <c r="V58" s="104"/>
      <c r="W58" s="104"/>
      <c r="X58" s="104"/>
      <c r="Y58" s="104"/>
      <c r="Z58" s="104"/>
      <c r="AA58" s="104">
        <v>4</v>
      </c>
      <c r="AB58" s="104"/>
      <c r="AC58" s="104"/>
      <c r="AD58" s="104"/>
      <c r="AE58" s="104"/>
      <c r="AF58" s="104"/>
      <c r="AG58" s="104"/>
      <c r="AH58" s="104"/>
      <c r="AI58" s="104"/>
      <c r="AJ58" s="2"/>
      <c r="AK58" s="2"/>
    </row>
    <row r="59" spans="1:39" ht="18.75" customHeight="1">
      <c r="A59" s="31"/>
      <c r="B59" s="249">
        <v>39</v>
      </c>
      <c r="C59" s="505">
        <v>74</v>
      </c>
      <c r="D59" s="245" t="str">
        <f ca="1">IF(ISBLANK(TMGen3List23[[#This Row],[Test n'#]]),"",LOOKUP(TMGen3List23[[#This Row],[Test n'#]],TP_CFAR_DB[TPnum],TP_CFAR_DB[TP ID]))</f>
        <v>FT-TP-74</v>
      </c>
      <c r="E59" s="256" t="str">
        <f ca="1">IF(ISBLANK(TMGen3List23[[#This Row],[Test n'#]]),"",LOOKUP(TMGen3List23[[#This Row],[Test n'#]],TP_CFAR_DB[TPnum],TP_CFAR_DB[Test Point Name]))</f>
        <v>CL Elevator Sweep type 2</v>
      </c>
      <c r="F59" s="245" t="str">
        <f ca="1">IF(ISBLANK(TMGen3List23[[#This Row],[Test n'#]]),"",LOOKUP(TMGen3List23[[#This Row],[Test n'#]],TP_CFAR_DB[TPnum],TP_CFAR_DB[Mode]))</f>
        <v>FBW</v>
      </c>
      <c r="G59" s="34">
        <f ca="1">IF(ISBLANK(TMGen3List23[[#This Row],[Test n'#]]),"",LOOKUP(TMGen3List23[[#This Row],[Test n'#]],TP_CFAR_DB[TPnum],TP_CFAR_DB[Time '[sec']]))</f>
        <v>45</v>
      </c>
      <c r="H59" s="34" t="s">
        <v>2062</v>
      </c>
      <c r="I59" s="34" t="s">
        <v>2279</v>
      </c>
      <c r="J59" s="171" t="s">
        <v>2280</v>
      </c>
      <c r="K59" s="172">
        <f>SUM(TMGen3Matrix28[#This Row])</f>
        <v>4</v>
      </c>
      <c r="L59" s="506"/>
      <c r="M59" s="506"/>
      <c r="N59" s="506"/>
      <c r="O59" s="104"/>
      <c r="P59" s="104"/>
      <c r="Q59" s="104"/>
      <c r="R59" s="104"/>
      <c r="S59" s="104"/>
      <c r="T59" s="104"/>
      <c r="U59" s="104"/>
      <c r="V59" s="104"/>
      <c r="W59" s="104"/>
      <c r="X59" s="104"/>
      <c r="Y59" s="104"/>
      <c r="Z59" s="104"/>
      <c r="AA59" s="104"/>
      <c r="AB59" s="104">
        <v>4</v>
      </c>
      <c r="AC59" s="104"/>
      <c r="AD59" s="104"/>
      <c r="AE59" s="104"/>
      <c r="AF59" s="104"/>
      <c r="AG59" s="104"/>
      <c r="AH59" s="104"/>
      <c r="AI59" s="104"/>
      <c r="AJ59" s="2"/>
      <c r="AK59" s="2"/>
    </row>
    <row r="60" spans="1:39" ht="18.75" customHeight="1">
      <c r="A60" s="31"/>
      <c r="B60" s="249">
        <v>40</v>
      </c>
      <c r="C60" s="505">
        <v>87</v>
      </c>
      <c r="D60" s="245" t="str">
        <f ca="1">IF(ISBLANK(TMGen3List23[[#This Row],[Test n'#]]),"",LOOKUP(TMGen3List23[[#This Row],[Test n'#]],TP_CFAR_DB[TPnum],TP_CFAR_DB[TP ID]))</f>
        <v>FT-TP-87</v>
      </c>
      <c r="E60" s="256" t="str">
        <f ca="1">IF(ISBLANK(TMGen3List23[[#This Row],[Test n'#]]),"",LOOKUP(TMGen3List23[[#This Row],[Test n'#]],TP_CFAR_DB[TPnum],TP_CFAR_DB[Test Point Name]))</f>
        <v>CL Rudder Doublet type 1</v>
      </c>
      <c r="F60" s="245" t="str">
        <f ca="1">IF(ISBLANK(TMGen3List23[[#This Row],[Test n'#]]),"",LOOKUP(TMGen3List23[[#This Row],[Test n'#]],TP_CFAR_DB[TPnum],TP_CFAR_DB[Mode]))</f>
        <v>FBW</v>
      </c>
      <c r="G60" s="34">
        <f ca="1">IF(ISBLANK(TMGen3List23[[#This Row],[Test n'#]]),"",LOOKUP(TMGen3List23[[#This Row],[Test n'#]],TP_CFAR_DB[TPnum],TP_CFAR_DB[Time '[sec']]))</f>
        <v>45</v>
      </c>
      <c r="H60" s="34" t="s">
        <v>2062</v>
      </c>
      <c r="I60" s="34" t="s">
        <v>2281</v>
      </c>
      <c r="J60" s="171" t="s">
        <v>2282</v>
      </c>
      <c r="K60" s="172">
        <f>SUM(TMGen3Matrix28[#This Row])</f>
        <v>4</v>
      </c>
      <c r="L60" s="506"/>
      <c r="M60" s="506"/>
      <c r="N60" s="506"/>
      <c r="O60" s="104"/>
      <c r="P60" s="104"/>
      <c r="Q60" s="104"/>
      <c r="R60" s="104"/>
      <c r="S60" s="104"/>
      <c r="T60" s="104"/>
      <c r="U60" s="104"/>
      <c r="V60" s="104"/>
      <c r="W60" s="104"/>
      <c r="X60" s="104"/>
      <c r="Y60" s="104">
        <v>4</v>
      </c>
      <c r="Z60" s="104"/>
      <c r="AA60" s="104"/>
      <c r="AB60" s="104"/>
      <c r="AC60" s="104"/>
      <c r="AD60" s="104"/>
      <c r="AE60" s="104"/>
      <c r="AF60" s="104"/>
      <c r="AG60" s="104"/>
      <c r="AH60" s="104"/>
      <c r="AI60" s="104"/>
      <c r="AJ60" s="2"/>
      <c r="AK60" s="2"/>
    </row>
    <row r="61" spans="1:39" ht="18.75" customHeight="1">
      <c r="A61" s="31"/>
      <c r="B61" s="249">
        <v>41</v>
      </c>
      <c r="C61" s="505">
        <v>88</v>
      </c>
      <c r="D61" s="245" t="str">
        <f ca="1">IF(ISBLANK(TMGen3List23[[#This Row],[Test n'#]]),"",LOOKUP(TMGen3List23[[#This Row],[Test n'#]],TP_CFAR_DB[TPnum],TP_CFAR_DB[TP ID]))</f>
        <v>FT-TP-88</v>
      </c>
      <c r="E61" s="256" t="str">
        <f ca="1">IF(ISBLANK(TMGen3List23[[#This Row],[Test n'#]]),"",LOOKUP(TMGen3List23[[#This Row],[Test n'#]],TP_CFAR_DB[TPnum],TP_CFAR_DB[Test Point Name]))</f>
        <v>CL Rudder Doublet type 2</v>
      </c>
      <c r="F61" s="245" t="str">
        <f ca="1">IF(ISBLANK(TMGen3List23[[#This Row],[Test n'#]]),"",LOOKUP(TMGen3List23[[#This Row],[Test n'#]],TP_CFAR_DB[TPnum],TP_CFAR_DB[Mode]))</f>
        <v>FBW</v>
      </c>
      <c r="G61" s="34">
        <f ca="1">IF(ISBLANK(TMGen3List23[[#This Row],[Test n'#]]),"",LOOKUP(TMGen3List23[[#This Row],[Test n'#]],TP_CFAR_DB[TPnum],TP_CFAR_DB[Time '[sec']]))</f>
        <v>45</v>
      </c>
      <c r="H61" s="34" t="s">
        <v>2062</v>
      </c>
      <c r="I61" s="34" t="s">
        <v>2283</v>
      </c>
      <c r="J61" s="171" t="s">
        <v>2284</v>
      </c>
      <c r="K61" s="172">
        <f>SUM(TMGen3Matrix28[#This Row])</f>
        <v>4</v>
      </c>
      <c r="L61" s="506"/>
      <c r="M61" s="506"/>
      <c r="N61" s="506"/>
      <c r="O61" s="104"/>
      <c r="P61" s="104"/>
      <c r="Q61" s="104"/>
      <c r="R61" s="104"/>
      <c r="S61" s="104"/>
      <c r="T61" s="104"/>
      <c r="U61" s="104"/>
      <c r="V61" s="104"/>
      <c r="W61" s="104"/>
      <c r="X61" s="104"/>
      <c r="Y61" s="104"/>
      <c r="Z61" s="104">
        <v>4</v>
      </c>
      <c r="AA61" s="104"/>
      <c r="AB61" s="104"/>
      <c r="AC61" s="104"/>
      <c r="AD61" s="104"/>
      <c r="AE61" s="104"/>
      <c r="AF61" s="104"/>
      <c r="AG61" s="104"/>
      <c r="AH61" s="104"/>
      <c r="AI61" s="104"/>
    </row>
    <row r="62" spans="1:39" ht="18.75" customHeight="1">
      <c r="A62" s="31"/>
      <c r="B62" s="249">
        <v>42</v>
      </c>
      <c r="C62" s="505">
        <v>85</v>
      </c>
      <c r="D62" s="245" t="str">
        <f ca="1">IF(ISBLANK(TMGen3List23[[#This Row],[Test n'#]]),"",LOOKUP(TMGen3List23[[#This Row],[Test n'#]],TP_CFAR_DB[TPnum],TP_CFAR_DB[TP ID]))</f>
        <v>FT-TP-85</v>
      </c>
      <c r="E62" s="256" t="str">
        <f ca="1">IF(ISBLANK(TMGen3List23[[#This Row],[Test n'#]]),"",LOOKUP(TMGen3List23[[#This Row],[Test n'#]],TP_CFAR_DB[TPnum],TP_CFAR_DB[Test Point Name]))</f>
        <v>CL Rudder Sweep type 1</v>
      </c>
      <c r="F62" s="245" t="str">
        <f ca="1">IF(ISBLANK(TMGen3List23[[#This Row],[Test n'#]]),"",LOOKUP(TMGen3List23[[#This Row],[Test n'#]],TP_CFAR_DB[TPnum],TP_CFAR_DB[Mode]))</f>
        <v>FBW</v>
      </c>
      <c r="G62" s="34">
        <f ca="1">IF(ISBLANK(TMGen3List23[[#This Row],[Test n'#]]),"",LOOKUP(TMGen3List23[[#This Row],[Test n'#]],TP_CFAR_DB[TPnum],TP_CFAR_DB[Time '[sec']]))</f>
        <v>45</v>
      </c>
      <c r="H62" s="34" t="s">
        <v>2062</v>
      </c>
      <c r="I62" s="34" t="s">
        <v>2285</v>
      </c>
      <c r="J62" s="171" t="s">
        <v>2286</v>
      </c>
      <c r="K62" s="172">
        <f>SUM(TMGen3Matrix28[#This Row])</f>
        <v>4</v>
      </c>
      <c r="L62" s="506"/>
      <c r="M62" s="506"/>
      <c r="N62" s="506"/>
      <c r="O62" s="104"/>
      <c r="P62" s="104"/>
      <c r="Q62" s="104"/>
      <c r="R62" s="104"/>
      <c r="S62" s="104"/>
      <c r="T62" s="104"/>
      <c r="U62" s="104"/>
      <c r="V62" s="104"/>
      <c r="W62" s="104"/>
      <c r="X62" s="104"/>
      <c r="Y62" s="104"/>
      <c r="Z62" s="104"/>
      <c r="AA62" s="104">
        <v>4</v>
      </c>
      <c r="AB62" s="104"/>
      <c r="AC62" s="104"/>
      <c r="AD62" s="104"/>
      <c r="AE62" s="104"/>
      <c r="AF62" s="104"/>
      <c r="AG62" s="104"/>
      <c r="AH62" s="104"/>
      <c r="AI62" s="104"/>
    </row>
    <row r="63" spans="1:39" ht="18.75" customHeight="1">
      <c r="B63" s="249">
        <v>43</v>
      </c>
      <c r="C63" s="505">
        <v>86</v>
      </c>
      <c r="D63" s="245" t="str">
        <f ca="1">IF(ISBLANK(TMGen3List23[[#This Row],[Test n'#]]),"",LOOKUP(TMGen3List23[[#This Row],[Test n'#]],TP_CFAR_DB[TPnum],TP_CFAR_DB[TP ID]))</f>
        <v>FT-TP-86</v>
      </c>
      <c r="E63" s="256" t="str">
        <f ca="1">IF(ISBLANK(TMGen3List23[[#This Row],[Test n'#]]),"",LOOKUP(TMGen3List23[[#This Row],[Test n'#]],TP_CFAR_DB[TPnum],TP_CFAR_DB[Test Point Name]))</f>
        <v>CL Rudder Sweep type 2</v>
      </c>
      <c r="F63" s="245" t="str">
        <f ca="1">IF(ISBLANK(TMGen3List23[[#This Row],[Test n'#]]),"",LOOKUP(TMGen3List23[[#This Row],[Test n'#]],TP_CFAR_DB[TPnum],TP_CFAR_DB[Mode]))</f>
        <v>FBW</v>
      </c>
      <c r="G63" s="34">
        <f ca="1">IF(ISBLANK(TMGen3List23[[#This Row],[Test n'#]]),"",LOOKUP(TMGen3List23[[#This Row],[Test n'#]],TP_CFAR_DB[TPnum],TP_CFAR_DB[Time '[sec']]))</f>
        <v>45</v>
      </c>
      <c r="H63" s="34" t="s">
        <v>2062</v>
      </c>
      <c r="I63" s="34" t="s">
        <v>2287</v>
      </c>
      <c r="J63" s="171" t="s">
        <v>2288</v>
      </c>
      <c r="K63" s="172">
        <f>SUM(TMGen3Matrix28[#This Row])</f>
        <v>4</v>
      </c>
      <c r="L63" s="506"/>
      <c r="M63" s="506"/>
      <c r="N63" s="506"/>
      <c r="O63" s="104"/>
      <c r="P63" s="104"/>
      <c r="Q63" s="104"/>
      <c r="R63" s="104"/>
      <c r="S63" s="104"/>
      <c r="T63" s="104"/>
      <c r="U63" s="104"/>
      <c r="V63" s="104"/>
      <c r="W63" s="104"/>
      <c r="X63" s="104"/>
      <c r="Y63" s="104"/>
      <c r="Z63" s="104"/>
      <c r="AA63" s="104"/>
      <c r="AB63" s="104">
        <v>4</v>
      </c>
      <c r="AC63" s="104"/>
      <c r="AD63" s="104"/>
      <c r="AE63" s="104"/>
      <c r="AF63" s="104"/>
      <c r="AG63" s="104"/>
      <c r="AH63" s="104"/>
      <c r="AI63" s="104"/>
    </row>
    <row r="64" spans="1:39" ht="18.75" customHeight="1">
      <c r="B64" s="249">
        <v>44</v>
      </c>
      <c r="C64" s="505"/>
      <c r="D64" s="245" t="str">
        <f>IF(ISBLANK(TMGen3List23[[#This Row],[Test n'#]]),"",LOOKUP(TMGen3List23[[#This Row],[Test n'#]],TP_CFAR_DB[TPnum],TP_CFAR_DB[TP ID]))</f>
        <v/>
      </c>
      <c r="E64" s="256" t="str">
        <f>IF(ISBLANK(TMGen3List23[[#This Row],[Test n'#]]),"",LOOKUP(TMGen3List23[[#This Row],[Test n'#]],TP_CFAR_DB[TPnum],TP_CFAR_DB[Test Point Name]))</f>
        <v/>
      </c>
      <c r="F64" s="245" t="str">
        <f>IF(ISBLANK(TMGen3List23[[#This Row],[Test n'#]]),"",LOOKUP(TMGen3List23[[#This Row],[Test n'#]],TP_CFAR_DB[TPnum],TP_CFAR_DB[Mode]))</f>
        <v/>
      </c>
      <c r="G64" s="34" t="str">
        <f>IF(ISBLANK(TMGen3List23[[#This Row],[Test n'#]]),"",LOOKUP(TMGen3List23[[#This Row],[Test n'#]],TP_CFAR_DB[TPnum],TP_CFAR_DB[Time '[sec']]))</f>
        <v/>
      </c>
      <c r="H64" s="34"/>
      <c r="I64" s="34"/>
      <c r="J64" s="171" t="s">
        <v>8</v>
      </c>
      <c r="K64" s="172">
        <f>SUM(TMGen3Matrix28[#This Row])</f>
        <v>0</v>
      </c>
      <c r="L64" s="506"/>
      <c r="M64" s="506"/>
      <c r="N64" s="506"/>
      <c r="O64" s="104"/>
      <c r="P64" s="104"/>
      <c r="Q64" s="104"/>
      <c r="R64" s="104"/>
      <c r="S64" s="104"/>
      <c r="T64" s="104"/>
      <c r="U64" s="104"/>
      <c r="V64" s="104"/>
      <c r="W64" s="104"/>
      <c r="X64" s="104"/>
      <c r="Y64" s="104"/>
      <c r="Z64" s="104"/>
      <c r="AA64" s="104"/>
      <c r="AB64" s="104"/>
      <c r="AC64" s="104"/>
      <c r="AD64" s="104"/>
      <c r="AE64" s="104"/>
      <c r="AF64" s="104"/>
      <c r="AG64" s="104"/>
      <c r="AH64" s="104"/>
      <c r="AI64" s="104"/>
    </row>
    <row r="65" spans="2:35" ht="18.75" customHeight="1">
      <c r="B65" s="249">
        <v>52</v>
      </c>
      <c r="C65" s="505">
        <v>89</v>
      </c>
      <c r="D65" s="245" t="str">
        <f ca="1">IF(ISBLANK(TMGen3List23[[#This Row],[Test n'#]]),"",LOOKUP(TMGen3List23[[#This Row],[Test n'#]],TP_CFAR_DB[TPnum],TP_CFAR_DB[TP ID]))</f>
        <v>FT-TP-89</v>
      </c>
      <c r="E65" s="256" t="str">
        <f ca="1">IF(ISBLANK(TMGen3List23[[#This Row],[Test n'#]]),"",LOOKUP(TMGen3List23[[#This Row],[Test n'#]],TP_CFAR_DB[TPnum],TP_CFAR_DB[Test Point Name]))</f>
        <v>Power idle glide 1.2 stall</v>
      </c>
      <c r="F65" s="245" t="str">
        <f ca="1">IF(ISBLANK(TMGen3List23[[#This Row],[Test n'#]]),"",LOOKUP(TMGen3List23[[#This Row],[Test n'#]],TP_CFAR_DB[TPnum],TP_CFAR_DB[Mode]))</f>
        <v>Auto</v>
      </c>
      <c r="G65" s="34">
        <f ca="1">IF(ISBLANK(TMGen3List23[[#This Row],[Test n'#]]),"",LOOKUP(TMGen3List23[[#This Row],[Test n'#]],TP_CFAR_DB[TPnum],TP_CFAR_DB[Time '[sec']]))</f>
        <v>85</v>
      </c>
      <c r="H65" s="34" t="s">
        <v>1992</v>
      </c>
      <c r="I65" s="34" t="s">
        <v>2042</v>
      </c>
      <c r="J65" s="171"/>
      <c r="K65" s="172">
        <f>SUM(TMGen3Matrix28[#This Row])</f>
        <v>0</v>
      </c>
      <c r="L65" s="506"/>
      <c r="M65" s="506"/>
      <c r="N65" s="506"/>
      <c r="O65" s="104"/>
      <c r="P65" s="104"/>
      <c r="Q65" s="104"/>
      <c r="R65" s="104"/>
      <c r="S65" s="104"/>
      <c r="T65" s="104"/>
      <c r="U65" s="104"/>
      <c r="V65" s="104"/>
      <c r="W65" s="104"/>
      <c r="X65" s="104"/>
      <c r="Y65" s="104"/>
      <c r="Z65" s="104"/>
      <c r="AA65" s="104"/>
      <c r="AB65" s="104"/>
      <c r="AC65" s="104"/>
      <c r="AD65" s="104"/>
      <c r="AE65" s="104"/>
      <c r="AF65" s="104"/>
      <c r="AG65" s="104"/>
      <c r="AH65" s="104"/>
      <c r="AI65" s="104"/>
    </row>
    <row r="66" spans="2:35" ht="18.75" customHeight="1">
      <c r="B66" s="249">
        <v>53</v>
      </c>
      <c r="C66" s="505">
        <v>90</v>
      </c>
      <c r="D66" s="245" t="str">
        <f ca="1">IF(ISBLANK(TMGen3List23[[#This Row],[Test n'#]]),"",LOOKUP(TMGen3List23[[#This Row],[Test n'#]],TP_CFAR_DB[TPnum],TP_CFAR_DB[TP ID]))</f>
        <v>FT-TP-90</v>
      </c>
      <c r="E66" s="256" t="str">
        <f ca="1">IF(ISBLANK(TMGen3List23[[#This Row],[Test n'#]]),"",LOOKUP(TMGen3List23[[#This Row],[Test n'#]],TP_CFAR_DB[TPnum],TP_CFAR_DB[Test Point Name]))</f>
        <v>Power idle glide 1.4 stall</v>
      </c>
      <c r="F66" s="245" t="str">
        <f ca="1">IF(ISBLANK(TMGen3List23[[#This Row],[Test n'#]]),"",LOOKUP(TMGen3List23[[#This Row],[Test n'#]],TP_CFAR_DB[TPnum],TP_CFAR_DB[Mode]))</f>
        <v>Auto</v>
      </c>
      <c r="G66" s="34">
        <f ca="1">IF(ISBLANK(TMGen3List23[[#This Row],[Test n'#]]),"",LOOKUP(TMGen3List23[[#This Row],[Test n'#]],TP_CFAR_DB[TPnum],TP_CFAR_DB[Time '[sec']]))</f>
        <v>85</v>
      </c>
      <c r="H66" s="34" t="s">
        <v>1992</v>
      </c>
      <c r="I66" s="34" t="s">
        <v>2029</v>
      </c>
      <c r="J66" s="171" t="s">
        <v>8</v>
      </c>
      <c r="K66" s="172">
        <f>SUM(TMGen3Matrix28[#This Row])</f>
        <v>0</v>
      </c>
      <c r="L66" s="506"/>
      <c r="M66" s="506"/>
      <c r="N66" s="506"/>
      <c r="O66" s="104"/>
      <c r="P66" s="104"/>
      <c r="Q66" s="104"/>
      <c r="R66" s="104"/>
      <c r="S66" s="104"/>
      <c r="T66" s="104"/>
      <c r="U66" s="104"/>
      <c r="V66" s="104"/>
      <c r="W66" s="104"/>
      <c r="X66" s="104"/>
      <c r="Y66" s="104"/>
      <c r="Z66" s="104"/>
      <c r="AA66" s="104"/>
      <c r="AB66" s="104"/>
      <c r="AC66" s="104"/>
      <c r="AD66" s="104"/>
      <c r="AE66" s="104"/>
      <c r="AF66" s="104"/>
      <c r="AG66" s="104"/>
      <c r="AH66" s="104"/>
      <c r="AI66" s="104"/>
    </row>
    <row r="67" spans="2:35" ht="18.75" customHeight="1">
      <c r="B67" s="249">
        <v>54</v>
      </c>
      <c r="C67" s="505">
        <v>91</v>
      </c>
      <c r="D67" s="245" t="str">
        <f ca="1">IF(ISBLANK(TMGen3List23[[#This Row],[Test n'#]]),"",LOOKUP(TMGen3List23[[#This Row],[Test n'#]],TP_CFAR_DB[TPnum],TP_CFAR_DB[TP ID]))</f>
        <v>FT-TP-91</v>
      </c>
      <c r="E67" s="256" t="str">
        <f ca="1">IF(ISBLANK(TMGen3List23[[#This Row],[Test n'#]]),"",LOOKUP(TMGen3List23[[#This Row],[Test n'#]],TP_CFAR_DB[TPnum],TP_CFAR_DB[Test Point Name]))</f>
        <v>Power idle glide 1.6 stall</v>
      </c>
      <c r="F67" s="245" t="str">
        <f ca="1">IF(ISBLANK(TMGen3List23[[#This Row],[Test n'#]]),"",LOOKUP(TMGen3List23[[#This Row],[Test n'#]],TP_CFAR_DB[TPnum],TP_CFAR_DB[Mode]))</f>
        <v>Auto</v>
      </c>
      <c r="G67" s="34">
        <f ca="1">IF(ISBLANK(TMGen3List23[[#This Row],[Test n'#]]),"",LOOKUP(TMGen3List23[[#This Row],[Test n'#]],TP_CFAR_DB[TPnum],TP_CFAR_DB[Time '[sec']]))</f>
        <v>85</v>
      </c>
      <c r="H67" s="34" t="s">
        <v>1992</v>
      </c>
      <c r="I67" s="34" t="s">
        <v>2027</v>
      </c>
      <c r="J67" s="171" t="s">
        <v>8</v>
      </c>
      <c r="K67" s="172">
        <f>SUM(TMGen3Matrix28[#This Row])</f>
        <v>0</v>
      </c>
      <c r="L67" s="506"/>
      <c r="M67" s="506"/>
      <c r="N67" s="506"/>
      <c r="O67" s="104"/>
      <c r="P67" s="104"/>
      <c r="Q67" s="104"/>
      <c r="R67" s="104"/>
      <c r="S67" s="104"/>
      <c r="T67" s="104"/>
      <c r="U67" s="104"/>
      <c r="V67" s="104"/>
      <c r="W67" s="104"/>
      <c r="X67" s="104"/>
      <c r="Y67" s="104"/>
      <c r="Z67" s="104"/>
      <c r="AA67" s="104"/>
      <c r="AB67" s="104"/>
      <c r="AC67" s="104"/>
      <c r="AD67" s="104"/>
      <c r="AE67" s="104"/>
      <c r="AF67" s="104"/>
      <c r="AG67" s="104"/>
      <c r="AH67" s="104"/>
      <c r="AI67" s="104"/>
    </row>
    <row r="68" spans="2:35" ht="18.75" customHeight="1">
      <c r="B68" s="249">
        <v>55</v>
      </c>
      <c r="C68" s="505"/>
      <c r="D68" s="245" t="str">
        <f>IF(ISBLANK(TMGen3List23[[#This Row],[Test n'#]]),"",LOOKUP(TMGen3List23[[#This Row],[Test n'#]],TP_CFAR_DB[TPnum],TP_CFAR_DB[TP ID]))</f>
        <v/>
      </c>
      <c r="E68" s="256" t="str">
        <f>IF(ISBLANK(TMGen3List23[[#This Row],[Test n'#]]),"",LOOKUP(TMGen3List23[[#This Row],[Test n'#]],TP_CFAR_DB[TPnum],TP_CFAR_DB[Test Point Name]))</f>
        <v/>
      </c>
      <c r="F68" s="245" t="str">
        <f>IF(ISBLANK(TMGen3List23[[#This Row],[Test n'#]]),"",LOOKUP(TMGen3List23[[#This Row],[Test n'#]],TP_CFAR_DB[TPnum],TP_CFAR_DB[Mode]))</f>
        <v/>
      </c>
      <c r="G68" s="34" t="str">
        <f>IF(ISBLANK(TMGen3List23[[#This Row],[Test n'#]]),"",LOOKUP(TMGen3List23[[#This Row],[Test n'#]],TP_CFAR_DB[TPnum],TP_CFAR_DB[Time '[sec']]))</f>
        <v/>
      </c>
      <c r="H68" s="34"/>
      <c r="I68" s="34"/>
      <c r="J68" s="171" t="s">
        <v>8</v>
      </c>
      <c r="K68" s="172">
        <f>SUM(TMGen3Matrix28[#This Row])</f>
        <v>0</v>
      </c>
      <c r="L68" s="506"/>
      <c r="M68" s="506"/>
      <c r="N68" s="506"/>
      <c r="O68" s="104"/>
      <c r="P68" s="104"/>
      <c r="Q68" s="104"/>
      <c r="R68" s="104"/>
      <c r="S68" s="104"/>
      <c r="T68" s="104"/>
      <c r="U68" s="104"/>
      <c r="V68" s="104"/>
      <c r="W68" s="104"/>
      <c r="X68" s="104"/>
      <c r="Y68" s="104"/>
      <c r="Z68" s="104"/>
      <c r="AA68" s="104"/>
      <c r="AB68" s="104"/>
      <c r="AC68" s="104"/>
      <c r="AD68" s="104"/>
      <c r="AE68" s="104"/>
      <c r="AF68" s="104"/>
      <c r="AG68" s="104"/>
      <c r="AH68" s="104"/>
      <c r="AI68" s="104"/>
    </row>
    <row r="69" spans="2:35" ht="18.75" customHeight="1">
      <c r="B69" s="249">
        <v>56</v>
      </c>
      <c r="C69" s="505">
        <v>2039</v>
      </c>
      <c r="D69" s="245" t="str">
        <f ca="1">IF(ISBLANK(TMGen3List23[[#This Row],[Test n'#]]),"",LOOKUP(TMGen3List23[[#This Row],[Test n'#]],TP_CFAR_DB[TPnum],TP_CFAR_DB[TP ID]))</f>
        <v>FT-TP-2039</v>
      </c>
      <c r="E69" s="256" t="str">
        <f ca="1">IF(ISBLANK(TMGen3List23[[#This Row],[Test n'#]]),"",LOOKUP(TMGen3List23[[#This Row],[Test n'#]],TP_CFAR_DB[TPnum],TP_CFAR_DB[Test Point Name]))</f>
        <v>Taxi Low Speed Open Loop Tracking</v>
      </c>
      <c r="F69" s="245" t="str">
        <f ca="1">IF(ISBLANK(TMGen3List23[[#This Row],[Test n'#]]),"",LOOKUP(TMGen3List23[[#This Row],[Test n'#]],TP_CFAR_DB[TPnum],TP_CFAR_DB[Mode]))</f>
        <v>Manual</v>
      </c>
      <c r="G69" s="34">
        <f ca="1">IF(ISBLANK(TMGen3List23[[#This Row],[Test n'#]]),"",LOOKUP(TMGen3List23[[#This Row],[Test n'#]],TP_CFAR_DB[TPnum],TP_CFAR_DB[Time '[sec']]))</f>
        <v>30</v>
      </c>
      <c r="H69" s="34" t="s">
        <v>2058</v>
      </c>
      <c r="I69" s="34" t="s">
        <v>2018</v>
      </c>
      <c r="J69" s="171" t="s">
        <v>8</v>
      </c>
      <c r="K69" s="172">
        <f>SUM(TMGen3Matrix28[#This Row])</f>
        <v>2</v>
      </c>
      <c r="L69" s="506">
        <v>2</v>
      </c>
      <c r="M69" s="506"/>
      <c r="N69" s="506"/>
      <c r="O69" s="104"/>
      <c r="P69" s="104"/>
      <c r="Q69" s="104"/>
      <c r="R69" s="104"/>
      <c r="S69" s="104"/>
      <c r="T69" s="104"/>
      <c r="U69" s="104"/>
      <c r="V69" s="104"/>
      <c r="W69" s="104"/>
      <c r="X69" s="104"/>
      <c r="Y69" s="104"/>
      <c r="Z69" s="104"/>
      <c r="AA69" s="104"/>
      <c r="AB69" s="104"/>
      <c r="AC69" s="104"/>
      <c r="AD69" s="104"/>
      <c r="AE69" s="104"/>
      <c r="AF69" s="104"/>
      <c r="AG69" s="104"/>
      <c r="AH69" s="104"/>
      <c r="AI69" s="104"/>
    </row>
    <row r="70" spans="2:35" ht="18.75" customHeight="1">
      <c r="B70" s="249">
        <v>57</v>
      </c>
      <c r="C70" s="505">
        <v>2049</v>
      </c>
      <c r="D70" s="245" t="str">
        <f ca="1">IF(ISBLANK(TMGen3List23[[#This Row],[Test n'#]]),"",LOOKUP(TMGen3List23[[#This Row],[Test n'#]],TP_CFAR_DB[TPnum],TP_CFAR_DB[TP ID]))</f>
        <v>FT-TP-2049</v>
      </c>
      <c r="E70" s="256" t="str">
        <f ca="1">IF(ISBLANK(TMGen3List23[[#This Row],[Test n'#]]),"",LOOKUP(TMGen3List23[[#This Row],[Test n'#]],TP_CFAR_DB[TPnum],TP_CFAR_DB[Test Point Name]))</f>
        <v>Taxi Low Speed S-Turns</v>
      </c>
      <c r="F70" s="245" t="str">
        <f ca="1">IF(ISBLANK(TMGen3List23[[#This Row],[Test n'#]]),"",LOOKUP(TMGen3List23[[#This Row],[Test n'#]],TP_CFAR_DB[TPnum],TP_CFAR_DB[Mode]))</f>
        <v>Manual</v>
      </c>
      <c r="G70" s="34">
        <f ca="1">IF(ISBLANK(TMGen3List23[[#This Row],[Test n'#]]),"",LOOKUP(TMGen3List23[[#This Row],[Test n'#]],TP_CFAR_DB[TPnum],TP_CFAR_DB[Time '[sec']]))</f>
        <v>30</v>
      </c>
      <c r="H70" s="34" t="s">
        <v>2058</v>
      </c>
      <c r="I70" s="34" t="s">
        <v>2018</v>
      </c>
      <c r="J70" s="171" t="s">
        <v>8</v>
      </c>
      <c r="K70" s="172">
        <f>SUM(TMGen3Matrix28[#This Row])</f>
        <v>2</v>
      </c>
      <c r="L70" s="506">
        <v>2</v>
      </c>
      <c r="M70" s="506"/>
      <c r="N70" s="506"/>
      <c r="O70" s="104"/>
      <c r="P70" s="104"/>
      <c r="Q70" s="104"/>
      <c r="R70" s="104"/>
      <c r="S70" s="104"/>
      <c r="T70" s="104"/>
      <c r="U70" s="104"/>
      <c r="V70" s="104"/>
      <c r="W70" s="104"/>
      <c r="X70" s="104"/>
      <c r="Y70" s="104"/>
      <c r="Z70" s="104"/>
      <c r="AA70" s="104"/>
      <c r="AB70" s="104"/>
      <c r="AC70" s="104"/>
      <c r="AD70" s="104"/>
      <c r="AE70" s="104"/>
      <c r="AF70" s="104"/>
      <c r="AG70" s="104"/>
      <c r="AH70" s="104"/>
      <c r="AI70" s="104"/>
    </row>
    <row r="71" spans="2:35" ht="18.75" customHeight="1">
      <c r="B71" s="249">
        <v>58</v>
      </c>
      <c r="C71" s="505">
        <v>2048</v>
      </c>
      <c r="D71" s="245" t="str">
        <f ca="1">IF(ISBLANK(TMGen3List23[[#This Row],[Test n'#]]),"",LOOKUP(TMGen3List23[[#This Row],[Test n'#]],TP_CFAR_DB[TPnum],TP_CFAR_DB[TP ID]))</f>
        <v>FT-TP-2048</v>
      </c>
      <c r="E71" s="256" t="str">
        <f ca="1">IF(ISBLANK(TMGen3List23[[#This Row],[Test n'#]]),"",LOOKUP(TMGen3List23[[#This Row],[Test n'#]],TP_CFAR_DB[TPnum],TP_CFAR_DB[Test Point Name]))</f>
        <v>Taxi nominal tracking</v>
      </c>
      <c r="F71" s="245" t="str">
        <f ca="1">IF(ISBLANK(TMGen3List23[[#This Row],[Test n'#]]),"",LOOKUP(TMGen3List23[[#This Row],[Test n'#]],TP_CFAR_DB[TPnum],TP_CFAR_DB[Mode]))</f>
        <v>Auto</v>
      </c>
      <c r="G71" s="34">
        <f ca="1">IF(ISBLANK(TMGen3List23[[#This Row],[Test n'#]]),"",LOOKUP(TMGen3List23[[#This Row],[Test n'#]],TP_CFAR_DB[TPnum],TP_CFAR_DB[Time '[sec']]))</f>
        <v>30</v>
      </c>
      <c r="H71" s="34" t="s">
        <v>2058</v>
      </c>
      <c r="I71" s="34" t="s">
        <v>2018</v>
      </c>
      <c r="J71" s="171" t="s">
        <v>8</v>
      </c>
      <c r="K71" s="172">
        <f>SUM(TMGen3Matrix28[#This Row])</f>
        <v>2</v>
      </c>
      <c r="L71" s="506">
        <v>2</v>
      </c>
      <c r="M71" s="506"/>
      <c r="N71" s="506"/>
      <c r="O71" s="104"/>
      <c r="P71" s="104"/>
      <c r="Q71" s="104"/>
      <c r="R71" s="104"/>
      <c r="S71" s="104"/>
      <c r="T71" s="104"/>
      <c r="U71" s="104"/>
      <c r="V71" s="104"/>
      <c r="W71" s="104"/>
      <c r="X71" s="104"/>
      <c r="Y71" s="104"/>
      <c r="Z71" s="104"/>
      <c r="AA71" s="104"/>
      <c r="AB71" s="104"/>
      <c r="AC71" s="104"/>
      <c r="AD71" s="104"/>
      <c r="AE71" s="104"/>
      <c r="AF71" s="104"/>
      <c r="AG71" s="104"/>
      <c r="AH71" s="104"/>
      <c r="AI71" s="104"/>
    </row>
    <row r="72" spans="2:35" ht="18.75" customHeight="1">
      <c r="B72" s="249">
        <v>59</v>
      </c>
      <c r="C72" s="505">
        <v>2040</v>
      </c>
      <c r="D72" s="245" t="str">
        <f ca="1">IF(ISBLANK(TMGen3List23[[#This Row],[Test n'#]]),"",LOOKUP(TMGen3List23[[#This Row],[Test n'#]],TP_CFAR_DB[TPnum],TP_CFAR_DB[TP ID]))</f>
        <v>FT-TP-2040</v>
      </c>
      <c r="E72" s="256" t="str">
        <f ca="1">IF(ISBLANK(TMGen3List23[[#This Row],[Test n'#]]),"",LOOKUP(TMGen3List23[[#This Row],[Test n'#]],TP_CFAR_DB[TPnum],TP_CFAR_DB[Test Point Name]))</f>
        <v>Taxi heading offset at 5 Degrees</v>
      </c>
      <c r="F72" s="245" t="str">
        <f ca="1">IF(ISBLANK(TMGen3List23[[#This Row],[Test n'#]]),"",LOOKUP(TMGen3List23[[#This Row],[Test n'#]],TP_CFAR_DB[TPnum],TP_CFAR_DB[Mode]))</f>
        <v>Auto</v>
      </c>
      <c r="G72" s="34">
        <f ca="1">IF(ISBLANK(TMGen3List23[[#This Row],[Test n'#]]),"",LOOKUP(TMGen3List23[[#This Row],[Test n'#]],TP_CFAR_DB[TPnum],TP_CFAR_DB[Time '[sec']]))</f>
        <v>30</v>
      </c>
      <c r="H72" s="34" t="s">
        <v>2058</v>
      </c>
      <c r="I72" s="34" t="s">
        <v>2018</v>
      </c>
      <c r="J72" s="171" t="s">
        <v>8</v>
      </c>
      <c r="K72" s="172">
        <f>SUM(TMGen3Matrix28[#This Row])</f>
        <v>2</v>
      </c>
      <c r="L72" s="506">
        <v>2</v>
      </c>
      <c r="M72" s="506"/>
      <c r="N72" s="506"/>
      <c r="O72" s="104"/>
      <c r="P72" s="104"/>
      <c r="Q72" s="104"/>
      <c r="R72" s="104"/>
      <c r="S72" s="104"/>
      <c r="T72" s="104"/>
      <c r="U72" s="104"/>
      <c r="V72" s="104"/>
      <c r="W72" s="104"/>
      <c r="X72" s="104"/>
      <c r="Y72" s="104"/>
      <c r="Z72" s="104"/>
      <c r="AA72" s="104"/>
      <c r="AB72" s="104"/>
      <c r="AC72" s="104"/>
      <c r="AD72" s="104"/>
      <c r="AE72" s="104"/>
      <c r="AF72" s="104"/>
      <c r="AG72" s="104"/>
      <c r="AH72" s="104"/>
      <c r="AI72" s="104"/>
    </row>
    <row r="73" spans="2:35" ht="18.75" customHeight="1">
      <c r="B73" s="249">
        <v>60</v>
      </c>
      <c r="C73" s="505">
        <v>2041</v>
      </c>
      <c r="D73" s="245" t="str">
        <f ca="1">IF(ISBLANK(TMGen3List23[[#This Row],[Test n'#]]),"",LOOKUP(TMGen3List23[[#This Row],[Test n'#]],TP_CFAR_DB[TPnum],TP_CFAR_DB[TP ID]))</f>
        <v>FT-TP-2041</v>
      </c>
      <c r="E73" s="256" t="str">
        <f ca="1">IF(ISBLANK(TMGen3List23[[#This Row],[Test n'#]]),"",LOOKUP(TMGen3List23[[#This Row],[Test n'#]],TP_CFAR_DB[TPnum],TP_CFAR_DB[Test Point Name]))</f>
        <v>Taxi heading offset at -5 Degrees</v>
      </c>
      <c r="F73" s="245" t="str">
        <f ca="1">IF(ISBLANK(TMGen3List23[[#This Row],[Test n'#]]),"",LOOKUP(TMGen3List23[[#This Row],[Test n'#]],TP_CFAR_DB[TPnum],TP_CFAR_DB[Mode]))</f>
        <v>Auto</v>
      </c>
      <c r="G73" s="34">
        <f ca="1">IF(ISBLANK(TMGen3List23[[#This Row],[Test n'#]]),"",LOOKUP(TMGen3List23[[#This Row],[Test n'#]],TP_CFAR_DB[TPnum],TP_CFAR_DB[Time '[sec']]))</f>
        <v>30</v>
      </c>
      <c r="H73" s="34" t="s">
        <v>2058</v>
      </c>
      <c r="I73" s="34" t="s">
        <v>2018</v>
      </c>
      <c r="J73" s="171" t="s">
        <v>8</v>
      </c>
      <c r="K73" s="172">
        <f>SUM(TMGen3Matrix28[#This Row])</f>
        <v>2</v>
      </c>
      <c r="L73" s="506">
        <v>2</v>
      </c>
      <c r="M73" s="506"/>
      <c r="N73" s="506"/>
      <c r="O73" s="104"/>
      <c r="P73" s="104"/>
      <c r="Q73" s="104"/>
      <c r="R73" s="104"/>
      <c r="S73" s="104"/>
      <c r="T73" s="104"/>
      <c r="U73" s="104"/>
      <c r="V73" s="104"/>
      <c r="W73" s="104"/>
      <c r="X73" s="104"/>
      <c r="Y73" s="104"/>
      <c r="Z73" s="104"/>
      <c r="AA73" s="104"/>
      <c r="AB73" s="104"/>
      <c r="AC73" s="104"/>
      <c r="AD73" s="104"/>
      <c r="AE73" s="104"/>
      <c r="AF73" s="104"/>
      <c r="AG73" s="104"/>
      <c r="AH73" s="104"/>
      <c r="AI73" s="104"/>
    </row>
    <row r="74" spans="2:35" ht="18.75" customHeight="1">
      <c r="B74" s="249">
        <v>61</v>
      </c>
      <c r="C74" s="505">
        <v>2044</v>
      </c>
      <c r="D74" s="245" t="str">
        <f ca="1">IF(ISBLANK(TMGen3List23[[#This Row],[Test n'#]]),"",LOOKUP(TMGen3List23[[#This Row],[Test n'#]],TP_CFAR_DB[TPnum],TP_CFAR_DB[TP ID]))</f>
        <v>FT-TP-2044</v>
      </c>
      <c r="E74" s="256" t="str">
        <f ca="1">IF(ISBLANK(TMGen3List23[[#This Row],[Test n'#]]),"",LOOKUP(TMGen3List23[[#This Row],[Test n'#]],TP_CFAR_DB[TPnum],TP_CFAR_DB[Test Point Name]))</f>
        <v>Taxi heading offset at 10 Degrees</v>
      </c>
      <c r="F74" s="245" t="str">
        <f ca="1">IF(ISBLANK(TMGen3List23[[#This Row],[Test n'#]]),"",LOOKUP(TMGen3List23[[#This Row],[Test n'#]],TP_CFAR_DB[TPnum],TP_CFAR_DB[Mode]))</f>
        <v>Auto</v>
      </c>
      <c r="G74" s="34">
        <f ca="1">IF(ISBLANK(TMGen3List23[[#This Row],[Test n'#]]),"",LOOKUP(TMGen3List23[[#This Row],[Test n'#]],TP_CFAR_DB[TPnum],TP_CFAR_DB[Time '[sec']]))</f>
        <v>30</v>
      </c>
      <c r="H74" s="34" t="s">
        <v>2058</v>
      </c>
      <c r="I74" s="34" t="s">
        <v>2018</v>
      </c>
      <c r="J74" s="171" t="s">
        <v>8</v>
      </c>
      <c r="K74" s="172">
        <f>SUM(TMGen3Matrix28[#This Row])</f>
        <v>2</v>
      </c>
      <c r="L74" s="506">
        <v>2</v>
      </c>
      <c r="M74" s="506"/>
      <c r="N74" s="506"/>
      <c r="O74" s="104"/>
      <c r="P74" s="104"/>
      <c r="Q74" s="104"/>
      <c r="R74" s="104"/>
      <c r="S74" s="104"/>
      <c r="T74" s="104"/>
      <c r="U74" s="104"/>
      <c r="V74" s="104"/>
      <c r="W74" s="104"/>
      <c r="X74" s="104"/>
      <c r="Y74" s="104"/>
      <c r="Z74" s="104"/>
      <c r="AA74" s="104"/>
      <c r="AB74" s="104"/>
      <c r="AC74" s="104"/>
      <c r="AD74" s="104"/>
      <c r="AE74" s="104"/>
      <c r="AF74" s="104"/>
      <c r="AG74" s="104"/>
      <c r="AH74" s="104"/>
      <c r="AI74" s="104"/>
    </row>
    <row r="75" spans="2:35" ht="18.75" hidden="1" customHeight="1">
      <c r="B75" s="249">
        <v>62</v>
      </c>
      <c r="C75" s="505">
        <v>2045</v>
      </c>
      <c r="D75" s="245" t="str">
        <f ca="1">IF(ISBLANK(TMGen3List23[[#This Row],[Test n'#]]),"",LOOKUP(TMGen3List23[[#This Row],[Test n'#]],TP_CFAR_DB[TPnum],TP_CFAR_DB[TP ID]))</f>
        <v>FT-TP-2045</v>
      </c>
      <c r="E75" s="256" t="str">
        <f ca="1">IF(ISBLANK(TMGen3List23[[#This Row],[Test n'#]]),"",LOOKUP(TMGen3List23[[#This Row],[Test n'#]],TP_CFAR_DB[TPnum],TP_CFAR_DB[Test Point Name]))</f>
        <v>Taxi Heading offset at -10 Degrees</v>
      </c>
      <c r="F75" s="245" t="str">
        <f ca="1">IF(ISBLANK(TMGen3List23[[#This Row],[Test n'#]]),"",LOOKUP(TMGen3List23[[#This Row],[Test n'#]],TP_CFAR_DB[TPnum],TP_CFAR_DB[Mode]))</f>
        <v>Auto</v>
      </c>
      <c r="G75" s="34">
        <f ca="1">IF(ISBLANK(TMGen3List23[[#This Row],[Test n'#]]),"",LOOKUP(TMGen3List23[[#This Row],[Test n'#]],TP_CFAR_DB[TPnum],TP_CFAR_DB[Time '[sec']]))</f>
        <v>30</v>
      </c>
      <c r="H75" s="34" t="s">
        <v>2058</v>
      </c>
      <c r="I75" s="34" t="s">
        <v>2018</v>
      </c>
      <c r="J75" s="171" t="s">
        <v>8</v>
      </c>
      <c r="K75" s="172">
        <f>SUM(TMGen3Matrix28[#This Row])</f>
        <v>2</v>
      </c>
      <c r="L75" s="506">
        <v>2</v>
      </c>
      <c r="M75" s="506"/>
      <c r="N75" s="506"/>
      <c r="O75" s="104"/>
      <c r="P75" s="104"/>
      <c r="Q75" s="104"/>
      <c r="R75" s="104"/>
      <c r="S75" s="104"/>
      <c r="T75" s="104"/>
      <c r="U75" s="104"/>
      <c r="V75" s="104"/>
      <c r="W75" s="104"/>
      <c r="X75" s="104"/>
      <c r="Y75" s="104"/>
      <c r="Z75" s="104"/>
      <c r="AA75" s="104"/>
      <c r="AB75" s="104"/>
      <c r="AC75" s="104"/>
      <c r="AD75" s="104"/>
      <c r="AE75" s="104"/>
      <c r="AF75" s="104"/>
      <c r="AG75" s="104"/>
      <c r="AH75" s="104"/>
      <c r="AI75" s="104"/>
    </row>
    <row r="76" spans="2:35" ht="18.75" hidden="1" customHeight="1">
      <c r="B76" s="249">
        <v>63</v>
      </c>
      <c r="C76" s="505">
        <v>2048</v>
      </c>
      <c r="D76" s="245" t="str">
        <f ca="1">IF(ISBLANK(TMGen3List23[[#This Row],[Test n'#]]),"",LOOKUP(TMGen3List23[[#This Row],[Test n'#]],TP_CFAR_DB[TPnum],TP_CFAR_DB[TP ID]))</f>
        <v>FT-TP-2048</v>
      </c>
      <c r="E76" s="256" t="str">
        <f ca="1">IF(ISBLANK(TMGen3List23[[#This Row],[Test n'#]]),"",LOOKUP(TMGen3List23[[#This Row],[Test n'#]],TP_CFAR_DB[TPnum],TP_CFAR_DB[Test Point Name]))</f>
        <v>Taxi nominal tracking</v>
      </c>
      <c r="F76" s="245" t="str">
        <f ca="1">IF(ISBLANK(TMGen3List23[[#This Row],[Test n'#]]),"",LOOKUP(TMGen3List23[[#This Row],[Test n'#]],TP_CFAR_DB[TPnum],TP_CFAR_DB[Mode]))</f>
        <v>Auto</v>
      </c>
      <c r="G76" s="34">
        <f ca="1">IF(ISBLANK(TMGen3List23[[#This Row],[Test n'#]]),"",LOOKUP(TMGen3List23[[#This Row],[Test n'#]],TP_CFAR_DB[TPnum],TP_CFAR_DB[Time '[sec']]))</f>
        <v>30</v>
      </c>
      <c r="H76" s="34" t="s">
        <v>2058</v>
      </c>
      <c r="I76" s="34" t="s">
        <v>2020</v>
      </c>
      <c r="J76" s="171" t="s">
        <v>8</v>
      </c>
      <c r="K76" s="172">
        <f>SUM(TMGen3Matrix28[#This Row])</f>
        <v>2</v>
      </c>
      <c r="L76" s="506">
        <v>2</v>
      </c>
      <c r="M76" s="506"/>
      <c r="N76" s="506"/>
      <c r="O76" s="104"/>
      <c r="P76" s="104"/>
      <c r="Q76" s="104"/>
      <c r="R76" s="104"/>
      <c r="S76" s="104"/>
      <c r="T76" s="104"/>
      <c r="U76" s="104"/>
      <c r="V76" s="104"/>
      <c r="W76" s="104"/>
      <c r="X76" s="104"/>
      <c r="Y76" s="104"/>
      <c r="Z76" s="104"/>
      <c r="AA76" s="104"/>
      <c r="AB76" s="104"/>
      <c r="AC76" s="104"/>
      <c r="AD76" s="104"/>
      <c r="AE76" s="104"/>
      <c r="AF76" s="104"/>
      <c r="AG76" s="104"/>
      <c r="AH76" s="104"/>
      <c r="AI76" s="104"/>
    </row>
    <row r="77" spans="2:35" ht="18.75" hidden="1" customHeight="1">
      <c r="B77" s="249">
        <v>64</v>
      </c>
      <c r="C77" s="505">
        <v>2040</v>
      </c>
      <c r="D77" s="245" t="str">
        <f ca="1">IF(ISBLANK(TMGen3List23[[#This Row],[Test n'#]]),"",LOOKUP(TMGen3List23[[#This Row],[Test n'#]],TP_CFAR_DB[TPnum],TP_CFAR_DB[TP ID]))</f>
        <v>FT-TP-2040</v>
      </c>
      <c r="E77" s="256" t="str">
        <f ca="1">IF(ISBLANK(TMGen3List23[[#This Row],[Test n'#]]),"",LOOKUP(TMGen3List23[[#This Row],[Test n'#]],TP_CFAR_DB[TPnum],TP_CFAR_DB[Test Point Name]))</f>
        <v>Taxi heading offset at 5 Degrees</v>
      </c>
      <c r="F77" s="245" t="str">
        <f ca="1">IF(ISBLANK(TMGen3List23[[#This Row],[Test n'#]]),"",LOOKUP(TMGen3List23[[#This Row],[Test n'#]],TP_CFAR_DB[TPnum],TP_CFAR_DB[Mode]))</f>
        <v>Auto</v>
      </c>
      <c r="G77" s="34">
        <f ca="1">IF(ISBLANK(TMGen3List23[[#This Row],[Test n'#]]),"",LOOKUP(TMGen3List23[[#This Row],[Test n'#]],TP_CFAR_DB[TPnum],TP_CFAR_DB[Time '[sec']]))</f>
        <v>30</v>
      </c>
      <c r="H77" s="34" t="s">
        <v>2058</v>
      </c>
      <c r="I77" s="34" t="s">
        <v>2020</v>
      </c>
      <c r="J77" s="171" t="s">
        <v>8</v>
      </c>
      <c r="K77" s="172">
        <f>SUM(TMGen3Matrix28[#This Row])</f>
        <v>2</v>
      </c>
      <c r="L77" s="506">
        <v>2</v>
      </c>
      <c r="M77" s="506"/>
      <c r="N77" s="506"/>
      <c r="O77" s="104"/>
      <c r="P77" s="104"/>
      <c r="Q77" s="104"/>
      <c r="R77" s="104"/>
      <c r="S77" s="104"/>
      <c r="T77" s="104"/>
      <c r="U77" s="104"/>
      <c r="V77" s="104"/>
      <c r="W77" s="104"/>
      <c r="X77" s="104"/>
      <c r="Y77" s="104"/>
      <c r="Z77" s="104"/>
      <c r="AA77" s="104"/>
      <c r="AB77" s="104"/>
      <c r="AC77" s="104"/>
      <c r="AD77" s="104"/>
      <c r="AE77" s="104"/>
      <c r="AF77" s="104"/>
      <c r="AG77" s="104"/>
      <c r="AH77" s="104"/>
      <c r="AI77" s="104"/>
    </row>
    <row r="78" spans="2:35" ht="18.75" hidden="1" customHeight="1">
      <c r="B78" s="249">
        <v>65</v>
      </c>
      <c r="C78" s="505">
        <v>2041</v>
      </c>
      <c r="D78" s="245" t="str">
        <f ca="1">IF(ISBLANK(TMGen3List23[[#This Row],[Test n'#]]),"",LOOKUP(TMGen3List23[[#This Row],[Test n'#]],TP_CFAR_DB[TPnum],TP_CFAR_DB[TP ID]))</f>
        <v>FT-TP-2041</v>
      </c>
      <c r="E78" s="256" t="str">
        <f ca="1">IF(ISBLANK(TMGen3List23[[#This Row],[Test n'#]]),"",LOOKUP(TMGen3List23[[#This Row],[Test n'#]],TP_CFAR_DB[TPnum],TP_CFAR_DB[Test Point Name]))</f>
        <v>Taxi heading offset at -5 Degrees</v>
      </c>
      <c r="F78" s="245" t="str">
        <f ca="1">IF(ISBLANK(TMGen3List23[[#This Row],[Test n'#]]),"",LOOKUP(TMGen3List23[[#This Row],[Test n'#]],TP_CFAR_DB[TPnum],TP_CFAR_DB[Mode]))</f>
        <v>Auto</v>
      </c>
      <c r="G78" s="34">
        <f ca="1">IF(ISBLANK(TMGen3List23[[#This Row],[Test n'#]]),"",LOOKUP(TMGen3List23[[#This Row],[Test n'#]],TP_CFAR_DB[TPnum],TP_CFAR_DB[Time '[sec']]))</f>
        <v>30</v>
      </c>
      <c r="H78" s="34" t="s">
        <v>2058</v>
      </c>
      <c r="I78" s="34" t="s">
        <v>2020</v>
      </c>
      <c r="J78" s="171" t="s">
        <v>8</v>
      </c>
      <c r="K78" s="172">
        <f>SUM(TMGen3Matrix28[#This Row])</f>
        <v>2</v>
      </c>
      <c r="L78" s="506">
        <v>2</v>
      </c>
      <c r="M78" s="506"/>
      <c r="N78" s="506"/>
      <c r="O78" s="104"/>
      <c r="P78" s="104"/>
      <c r="Q78" s="104"/>
      <c r="R78" s="104"/>
      <c r="S78" s="104"/>
      <c r="T78" s="104"/>
      <c r="U78" s="104"/>
      <c r="V78" s="104"/>
      <c r="W78" s="104"/>
      <c r="X78" s="104"/>
      <c r="Y78" s="104"/>
      <c r="Z78" s="104"/>
      <c r="AA78" s="104"/>
      <c r="AB78" s="104"/>
      <c r="AC78" s="104"/>
      <c r="AD78" s="104"/>
      <c r="AE78" s="104"/>
      <c r="AF78" s="104"/>
      <c r="AG78" s="104"/>
      <c r="AH78" s="104"/>
      <c r="AI78" s="104"/>
    </row>
    <row r="79" spans="2:35" ht="18.75" hidden="1" customHeight="1">
      <c r="B79" s="249">
        <v>66</v>
      </c>
      <c r="C79" s="505">
        <v>2044</v>
      </c>
      <c r="D79" s="245" t="str">
        <f ca="1">IF(ISBLANK(TMGen3List23[[#This Row],[Test n'#]]),"",LOOKUP(TMGen3List23[[#This Row],[Test n'#]],TP_CFAR_DB[TPnum],TP_CFAR_DB[TP ID]))</f>
        <v>FT-TP-2044</v>
      </c>
      <c r="E79" s="256" t="str">
        <f ca="1">IF(ISBLANK(TMGen3List23[[#This Row],[Test n'#]]),"",LOOKUP(TMGen3List23[[#This Row],[Test n'#]],TP_CFAR_DB[TPnum],TP_CFAR_DB[Test Point Name]))</f>
        <v>Taxi heading offset at 10 Degrees</v>
      </c>
      <c r="F79" s="245" t="str">
        <f ca="1">IF(ISBLANK(TMGen3List23[[#This Row],[Test n'#]]),"",LOOKUP(TMGen3List23[[#This Row],[Test n'#]],TP_CFAR_DB[TPnum],TP_CFAR_DB[Mode]))</f>
        <v>Auto</v>
      </c>
      <c r="G79" s="34">
        <f ca="1">IF(ISBLANK(TMGen3List23[[#This Row],[Test n'#]]),"",LOOKUP(TMGen3List23[[#This Row],[Test n'#]],TP_CFAR_DB[TPnum],TP_CFAR_DB[Time '[sec']]))</f>
        <v>30</v>
      </c>
      <c r="H79" s="34" t="s">
        <v>2058</v>
      </c>
      <c r="I79" s="34" t="s">
        <v>2020</v>
      </c>
      <c r="J79" s="171" t="s">
        <v>8</v>
      </c>
      <c r="K79" s="172">
        <f>SUM(TMGen3Matrix28[#This Row])</f>
        <v>2</v>
      </c>
      <c r="L79" s="506">
        <v>2</v>
      </c>
      <c r="M79" s="506"/>
      <c r="N79" s="506"/>
      <c r="O79" s="104"/>
      <c r="P79" s="104"/>
      <c r="Q79" s="104"/>
      <c r="R79" s="104"/>
      <c r="S79" s="104"/>
      <c r="T79" s="104"/>
      <c r="U79" s="104"/>
      <c r="V79" s="104"/>
      <c r="W79" s="104"/>
      <c r="X79" s="104"/>
      <c r="Y79" s="104"/>
      <c r="Z79" s="104"/>
      <c r="AA79" s="104"/>
      <c r="AB79" s="104"/>
      <c r="AC79" s="104"/>
      <c r="AD79" s="104"/>
      <c r="AE79" s="104"/>
      <c r="AF79" s="104"/>
      <c r="AG79" s="104"/>
      <c r="AH79" s="104"/>
      <c r="AI79" s="104"/>
    </row>
    <row r="80" spans="2:35" ht="18.75" hidden="1" customHeight="1">
      <c r="B80" s="249">
        <v>67</v>
      </c>
      <c r="C80" s="505">
        <v>2045</v>
      </c>
      <c r="D80" s="245" t="str">
        <f ca="1">IF(ISBLANK(TMGen3List23[[#This Row],[Test n'#]]),"",LOOKUP(TMGen3List23[[#This Row],[Test n'#]],TP_CFAR_DB[TPnum],TP_CFAR_DB[TP ID]))</f>
        <v>FT-TP-2045</v>
      </c>
      <c r="E80" s="256" t="str">
        <f ca="1">IF(ISBLANK(TMGen3List23[[#This Row],[Test n'#]]),"",LOOKUP(TMGen3List23[[#This Row],[Test n'#]],TP_CFAR_DB[TPnum],TP_CFAR_DB[Test Point Name]))</f>
        <v>Taxi Heading offset at -10 Degrees</v>
      </c>
      <c r="F80" s="245" t="str">
        <f ca="1">IF(ISBLANK(TMGen3List23[[#This Row],[Test n'#]]),"",LOOKUP(TMGen3List23[[#This Row],[Test n'#]],TP_CFAR_DB[TPnum],TP_CFAR_DB[Mode]))</f>
        <v>Auto</v>
      </c>
      <c r="G80" s="34">
        <f ca="1">IF(ISBLANK(TMGen3List23[[#This Row],[Test n'#]]),"",LOOKUP(TMGen3List23[[#This Row],[Test n'#]],TP_CFAR_DB[TPnum],TP_CFAR_DB[Time '[sec']]))</f>
        <v>30</v>
      </c>
      <c r="H80" s="34" t="s">
        <v>2058</v>
      </c>
      <c r="I80" s="34" t="s">
        <v>2020</v>
      </c>
      <c r="J80" s="171" t="s">
        <v>8</v>
      </c>
      <c r="K80" s="172">
        <f>SUM(TMGen3Matrix28[#This Row])</f>
        <v>2</v>
      </c>
      <c r="L80" s="507">
        <v>2</v>
      </c>
      <c r="M80" s="506"/>
      <c r="N80" s="506"/>
      <c r="O80" s="104"/>
      <c r="P80" s="104"/>
      <c r="Q80" s="104"/>
      <c r="R80" s="104"/>
      <c r="S80" s="104"/>
      <c r="T80" s="104"/>
      <c r="U80" s="104"/>
      <c r="V80" s="104"/>
      <c r="W80" s="104"/>
      <c r="X80" s="104"/>
      <c r="Y80" s="104"/>
      <c r="Z80" s="104"/>
      <c r="AA80" s="104"/>
      <c r="AB80" s="104"/>
      <c r="AC80" s="104"/>
      <c r="AD80" s="104"/>
      <c r="AE80" s="104"/>
      <c r="AF80" s="104"/>
      <c r="AG80" s="104"/>
      <c r="AH80" s="104"/>
      <c r="AI80" s="104"/>
    </row>
    <row r="81" spans="2:35" ht="18.75" hidden="1" customHeight="1">
      <c r="B81" s="249">
        <v>68</v>
      </c>
      <c r="C81" s="505">
        <v>2048</v>
      </c>
      <c r="D81" s="245" t="str">
        <f ca="1">IF(ISBLANK(TMGen3List23[[#This Row],[Test n'#]]),"",LOOKUP(TMGen3List23[[#This Row],[Test n'#]],TP_CFAR_DB[TPnum],TP_CFAR_DB[TP ID]))</f>
        <v>FT-TP-2048</v>
      </c>
      <c r="E81" s="256" t="str">
        <f ca="1">IF(ISBLANK(TMGen3List23[[#This Row],[Test n'#]]),"",LOOKUP(TMGen3List23[[#This Row],[Test n'#]],TP_CFAR_DB[TPnum],TP_CFAR_DB[Test Point Name]))</f>
        <v>Taxi nominal tracking</v>
      </c>
      <c r="F81" s="245" t="str">
        <f ca="1">IF(ISBLANK(TMGen3List23[[#This Row],[Test n'#]]),"",LOOKUP(TMGen3List23[[#This Row],[Test n'#]],TP_CFAR_DB[TPnum],TP_CFAR_DB[Mode]))</f>
        <v>Auto</v>
      </c>
      <c r="G81" s="34">
        <f ca="1">IF(ISBLANK(TMGen3List23[[#This Row],[Test n'#]]),"",LOOKUP(TMGen3List23[[#This Row],[Test n'#]],TP_CFAR_DB[TPnum],TP_CFAR_DB[Time '[sec']]))</f>
        <v>30</v>
      </c>
      <c r="H81" s="34" t="s">
        <v>2058</v>
      </c>
      <c r="I81" s="34" t="s">
        <v>2021</v>
      </c>
      <c r="J81" s="171" t="s">
        <v>8</v>
      </c>
      <c r="K81" s="172">
        <f>SUM(TMGen3Matrix28[#This Row])</f>
        <v>2</v>
      </c>
      <c r="L81" s="506">
        <v>2</v>
      </c>
      <c r="M81" s="506"/>
      <c r="N81" s="506"/>
      <c r="O81" s="104"/>
      <c r="P81" s="104"/>
      <c r="Q81" s="104"/>
      <c r="R81" s="104"/>
      <c r="S81" s="104"/>
      <c r="T81" s="104"/>
      <c r="U81" s="104"/>
      <c r="V81" s="104"/>
      <c r="W81" s="104"/>
      <c r="X81" s="104"/>
      <c r="Y81" s="104"/>
      <c r="Z81" s="104"/>
      <c r="AA81" s="104"/>
      <c r="AB81" s="104"/>
      <c r="AC81" s="104"/>
      <c r="AD81" s="104"/>
      <c r="AE81" s="104"/>
      <c r="AF81" s="104"/>
      <c r="AG81" s="104"/>
      <c r="AH81" s="104"/>
      <c r="AI81" s="104"/>
    </row>
    <row r="82" spans="2:35" ht="18.75" hidden="1" customHeight="1">
      <c r="B82" s="249">
        <v>69</v>
      </c>
      <c r="C82" s="505">
        <v>2041</v>
      </c>
      <c r="D82" s="245" t="str">
        <f ca="1">IF(ISBLANK(TMGen3List23[[#This Row],[Test n'#]]),"",LOOKUP(TMGen3List23[[#This Row],[Test n'#]],TP_CFAR_DB[TPnum],TP_CFAR_DB[TP ID]))</f>
        <v>FT-TP-2041</v>
      </c>
      <c r="E82" s="256" t="str">
        <f ca="1">IF(ISBLANK(TMGen3List23[[#This Row],[Test n'#]]),"",LOOKUP(TMGen3List23[[#This Row],[Test n'#]],TP_CFAR_DB[TPnum],TP_CFAR_DB[Test Point Name]))</f>
        <v>Taxi heading offset at -5 Degrees</v>
      </c>
      <c r="F82" s="245" t="str">
        <f ca="1">IF(ISBLANK(TMGen3List23[[#This Row],[Test n'#]]),"",LOOKUP(TMGen3List23[[#This Row],[Test n'#]],TP_CFAR_DB[TPnum],TP_CFAR_DB[Mode]))</f>
        <v>Auto</v>
      </c>
      <c r="G82" s="34">
        <f ca="1">IF(ISBLANK(TMGen3List23[[#This Row],[Test n'#]]),"",LOOKUP(TMGen3List23[[#This Row],[Test n'#]],TP_CFAR_DB[TPnum],TP_CFAR_DB[Time '[sec']]))</f>
        <v>30</v>
      </c>
      <c r="H82" s="34" t="s">
        <v>2058</v>
      </c>
      <c r="I82" s="34" t="s">
        <v>2021</v>
      </c>
      <c r="J82" s="171" t="s">
        <v>8</v>
      </c>
      <c r="K82" s="172">
        <f>SUM(TMGen3Matrix28[#This Row])</f>
        <v>2</v>
      </c>
      <c r="L82" s="506">
        <v>2</v>
      </c>
      <c r="M82" s="506"/>
      <c r="N82" s="506"/>
      <c r="O82" s="171"/>
      <c r="P82" s="104"/>
      <c r="Q82" s="104"/>
      <c r="R82" s="104"/>
      <c r="S82" s="104"/>
      <c r="T82" s="104"/>
      <c r="U82" s="104"/>
      <c r="V82" s="104"/>
      <c r="W82" s="104"/>
      <c r="X82" s="104"/>
      <c r="Y82" s="104"/>
      <c r="Z82" s="104"/>
      <c r="AA82" s="104"/>
      <c r="AB82" s="104"/>
      <c r="AC82" s="104"/>
      <c r="AD82" s="104"/>
      <c r="AE82" s="104"/>
      <c r="AF82" s="104"/>
      <c r="AG82" s="104"/>
      <c r="AH82" s="104"/>
      <c r="AI82" s="104"/>
    </row>
    <row r="83" spans="2:35" ht="18.75" hidden="1" customHeight="1">
      <c r="B83" s="249">
        <v>70</v>
      </c>
      <c r="C83" s="505">
        <v>2048</v>
      </c>
      <c r="D83" s="245" t="str">
        <f ca="1">IF(ISBLANK(TMGen3List23[[#This Row],[Test n'#]]),"",LOOKUP(TMGen3List23[[#This Row],[Test n'#]],TP_CFAR_DB[TPnum],TP_CFAR_DB[TP ID]))</f>
        <v>FT-TP-2048</v>
      </c>
      <c r="E83" s="256" t="str">
        <f ca="1">IF(ISBLANK(TMGen3List23[[#This Row],[Test n'#]]),"",LOOKUP(TMGen3List23[[#This Row],[Test n'#]],TP_CFAR_DB[TPnum],TP_CFAR_DB[Test Point Name]))</f>
        <v>Taxi nominal tracking</v>
      </c>
      <c r="F83" s="245" t="str">
        <f ca="1">IF(ISBLANK(TMGen3List23[[#This Row],[Test n'#]]),"",LOOKUP(TMGen3List23[[#This Row],[Test n'#]],TP_CFAR_DB[TPnum],TP_CFAR_DB[Mode]))</f>
        <v>Auto</v>
      </c>
      <c r="G83" s="34">
        <f ca="1">IF(ISBLANK(TMGen3List23[[#This Row],[Test n'#]]),"",LOOKUP(TMGen3List23[[#This Row],[Test n'#]],TP_CFAR_DB[TPnum],TP_CFAR_DB[Time '[sec']]))</f>
        <v>30</v>
      </c>
      <c r="H83" s="34" t="s">
        <v>2058</v>
      </c>
      <c r="I83" s="34" t="s">
        <v>2022</v>
      </c>
      <c r="J83" s="171"/>
      <c r="K83" s="34">
        <f>SUM(TMGen3Matrix28[#This Row])</f>
        <v>2</v>
      </c>
      <c r="L83" s="506">
        <v>2</v>
      </c>
      <c r="M83" s="506"/>
      <c r="N83" s="506"/>
      <c r="O83" s="171"/>
      <c r="P83" s="104"/>
      <c r="Q83" s="104"/>
      <c r="R83" s="104"/>
      <c r="S83" s="104"/>
      <c r="T83" s="104"/>
      <c r="U83" s="104"/>
      <c r="V83" s="104"/>
      <c r="W83" s="104"/>
      <c r="X83" s="104"/>
      <c r="Y83" s="104"/>
      <c r="Z83" s="104"/>
      <c r="AA83" s="104"/>
      <c r="AB83" s="104"/>
      <c r="AC83" s="104"/>
      <c r="AD83" s="104"/>
      <c r="AE83" s="104"/>
      <c r="AF83" s="104"/>
      <c r="AG83" s="104"/>
      <c r="AH83" s="104"/>
      <c r="AI83" s="104"/>
    </row>
    <row r="84" spans="2:35" ht="18.75" hidden="1" customHeight="1">
      <c r="B84" s="249">
        <v>71</v>
      </c>
      <c r="C84" s="505"/>
      <c r="D84" s="245" t="str">
        <f>IF(ISBLANK(TMGen3List23[[#This Row],[Test n'#]]),"",LOOKUP(TMGen3List23[[#This Row],[Test n'#]],TP_CFAR_DB[TPnum],TP_CFAR_DB[TP ID]))</f>
        <v/>
      </c>
      <c r="E84" s="256" t="str">
        <f>IF(ISBLANK(TMGen3List23[[#This Row],[Test n'#]]),"",LOOKUP(TMGen3List23[[#This Row],[Test n'#]],TP_CFAR_DB[TPnum],TP_CFAR_DB[Test Point Name]))</f>
        <v/>
      </c>
      <c r="F84" s="245" t="str">
        <f>IF(ISBLANK(TMGen3List23[[#This Row],[Test n'#]]),"",LOOKUP(TMGen3List23[[#This Row],[Test n'#]],TP_CFAR_DB[TPnum],TP_CFAR_DB[Mode]))</f>
        <v/>
      </c>
      <c r="G84" s="34" t="str">
        <f>IF(ISBLANK(TMGen3List23[[#This Row],[Test n'#]]),"",LOOKUP(TMGen3List23[[#This Row],[Test n'#]],TP_CFAR_DB[TPnum],TP_CFAR_DB[Time '[sec']]))</f>
        <v/>
      </c>
      <c r="H84" s="34"/>
      <c r="I84" s="34"/>
      <c r="J84" s="171" t="s">
        <v>8</v>
      </c>
      <c r="K84" s="34">
        <f>SUM(TMGen3Matrix28[#This Row])</f>
        <v>0</v>
      </c>
      <c r="L84" s="506"/>
      <c r="M84" s="506"/>
      <c r="N84" s="506"/>
      <c r="O84" s="171"/>
      <c r="P84" s="104"/>
      <c r="Q84" s="104"/>
      <c r="R84" s="104"/>
      <c r="S84" s="104"/>
      <c r="T84" s="104"/>
      <c r="U84" s="104"/>
      <c r="V84" s="104"/>
      <c r="W84" s="104"/>
      <c r="X84" s="104"/>
      <c r="Y84" s="104"/>
      <c r="Z84" s="104"/>
      <c r="AA84" s="104"/>
      <c r="AB84" s="104"/>
      <c r="AC84" s="104"/>
      <c r="AD84" s="104"/>
      <c r="AE84" s="104"/>
      <c r="AF84" s="104"/>
      <c r="AG84" s="104"/>
      <c r="AH84" s="104"/>
      <c r="AI84" s="104"/>
    </row>
    <row r="85" spans="2:35" ht="18.75" customHeight="1">
      <c r="B85" s="249">
        <v>72</v>
      </c>
      <c r="C85" s="504"/>
      <c r="D85" s="245" t="str">
        <f>IF(ISBLANK(TMGen3List23[[#This Row],[Test n'#]]),"",LOOKUP(TMGen3List23[[#This Row],[Test n'#]],TP_CFAR_DB[TPnum],TP_CFAR_DB[TP ID]))</f>
        <v/>
      </c>
      <c r="E85" s="256" t="str">
        <f>IF(ISBLANK(TMGen3List23[[#This Row],[Test n'#]]),"",LOOKUP(TMGen3List23[[#This Row],[Test n'#]],TP_CFAR_DB[TPnum],TP_CFAR_DB[Test Point Name]))</f>
        <v/>
      </c>
      <c r="F85" s="245" t="str">
        <f>IF(ISBLANK(TMGen3List23[[#This Row],[Test n'#]]),"",LOOKUP(TMGen3List23[[#This Row],[Test n'#]],TP_CFAR_DB[TPnum],TP_CFAR_DB[Mode]))</f>
        <v/>
      </c>
      <c r="G85" s="34" t="str">
        <f>IF(ISBLANK(TMGen3List23[[#This Row],[Test n'#]]),"",LOOKUP(TMGen3List23[[#This Row],[Test n'#]],TP_CFAR_DB[TPnum],TP_CFAR_DB[Time '[sec']]))</f>
        <v/>
      </c>
      <c r="H85" s="34"/>
      <c r="I85" s="34"/>
      <c r="J85" s="171" t="s">
        <v>8</v>
      </c>
      <c r="K85" s="34">
        <f>SUM(TMGen3Matrix28[#This Row])</f>
        <v>0</v>
      </c>
      <c r="L85" s="506"/>
      <c r="M85" s="506"/>
      <c r="N85" s="506"/>
      <c r="O85" s="171"/>
      <c r="P85" s="104"/>
      <c r="Q85" s="104"/>
      <c r="R85" s="104"/>
      <c r="S85" s="104"/>
      <c r="T85" s="104"/>
      <c r="U85" s="104"/>
      <c r="V85" s="104"/>
      <c r="W85" s="104"/>
      <c r="X85" s="104"/>
      <c r="Y85" s="104"/>
      <c r="Z85" s="104"/>
      <c r="AA85" s="104"/>
      <c r="AB85" s="104"/>
      <c r="AC85" s="104"/>
      <c r="AD85" s="104"/>
      <c r="AE85" s="104"/>
      <c r="AF85" s="104"/>
      <c r="AG85" s="104"/>
      <c r="AH85" s="104"/>
      <c r="AI85" s="104"/>
    </row>
    <row r="86" spans="2:35" ht="18.75" customHeight="1">
      <c r="B86" s="249">
        <v>73</v>
      </c>
      <c r="C86" s="505"/>
      <c r="D86" s="245" t="str">
        <f>IF(ISBLANK(TMGen3List23[[#This Row],[Test n'#]]),"",LOOKUP(TMGen3List23[[#This Row],[Test n'#]],TP_CFAR_DB[TPnum],TP_CFAR_DB[TP ID]))</f>
        <v/>
      </c>
      <c r="E86" s="256" t="str">
        <f>IF(ISBLANK(TMGen3List23[[#This Row],[Test n'#]]),"",LOOKUP(TMGen3List23[[#This Row],[Test n'#]],TP_CFAR_DB[TPnum],TP_CFAR_DB[Test Point Name]))</f>
        <v/>
      </c>
      <c r="F86" s="245" t="str">
        <f>IF(ISBLANK(TMGen3List23[[#This Row],[Test n'#]]),"",LOOKUP(TMGen3List23[[#This Row],[Test n'#]],TP_CFAR_DB[TPnum],TP_CFAR_DB[Mode]))</f>
        <v/>
      </c>
      <c r="G86" s="34" t="str">
        <f>IF(ISBLANK(TMGen3List23[[#This Row],[Test n'#]]),"",LOOKUP(TMGen3List23[[#This Row],[Test n'#]],TP_CFAR_DB[TPnum],TP_CFAR_DB[Time '[sec']]))</f>
        <v/>
      </c>
      <c r="H86" s="34"/>
      <c r="I86" s="34"/>
      <c r="J86" s="171" t="s">
        <v>8</v>
      </c>
      <c r="K86" s="34">
        <f>SUM(TMGen3Matrix28[#This Row])</f>
        <v>0</v>
      </c>
      <c r="L86" s="506"/>
      <c r="M86" s="506"/>
      <c r="N86" s="506"/>
      <c r="O86" s="171"/>
      <c r="P86" s="104"/>
      <c r="Q86" s="104"/>
      <c r="R86" s="104"/>
      <c r="S86" s="104"/>
      <c r="T86" s="104"/>
      <c r="U86" s="104"/>
      <c r="V86" s="104"/>
      <c r="W86" s="104"/>
      <c r="X86" s="104"/>
      <c r="Y86" s="104"/>
      <c r="Z86" s="104"/>
      <c r="AA86" s="104"/>
      <c r="AB86" s="104"/>
      <c r="AC86" s="104"/>
      <c r="AD86" s="104"/>
      <c r="AE86" s="104"/>
      <c r="AF86" s="104"/>
      <c r="AG86" s="104"/>
      <c r="AH86" s="104"/>
      <c r="AI86" s="104"/>
    </row>
    <row r="87" spans="2:35" ht="18.75" customHeight="1">
      <c r="B87" s="249">
        <v>74</v>
      </c>
      <c r="C87" s="505"/>
      <c r="D87" s="245" t="str">
        <f>IF(ISBLANK(TMGen3List23[[#This Row],[Test n'#]]),"",LOOKUP(TMGen3List23[[#This Row],[Test n'#]],TP_CFAR_DB[TPnum],TP_CFAR_DB[TP ID]))</f>
        <v/>
      </c>
      <c r="E87" s="256" t="str">
        <f>IF(ISBLANK(TMGen3List23[[#This Row],[Test n'#]]),"",LOOKUP(TMGen3List23[[#This Row],[Test n'#]],TP_CFAR_DB[TPnum],TP_CFAR_DB[Test Point Name]))</f>
        <v/>
      </c>
      <c r="F87" s="245" t="str">
        <f>IF(ISBLANK(TMGen3List23[[#This Row],[Test n'#]]),"",LOOKUP(TMGen3List23[[#This Row],[Test n'#]],TP_CFAR_DB[TPnum],TP_CFAR_DB[Mode]))</f>
        <v/>
      </c>
      <c r="G87" s="34" t="str">
        <f>IF(ISBLANK(TMGen3List23[[#This Row],[Test n'#]]),"",LOOKUP(TMGen3List23[[#This Row],[Test n'#]],TP_CFAR_DB[TPnum],TP_CFAR_DB[Time '[sec']]))</f>
        <v/>
      </c>
      <c r="H87" s="34" t="s">
        <v>8</v>
      </c>
      <c r="I87" s="34" t="s">
        <v>8</v>
      </c>
      <c r="J87" s="171" t="s">
        <v>8</v>
      </c>
      <c r="K87" s="34">
        <f>SUM(TMGen3Matrix28[#This Row])</f>
        <v>0</v>
      </c>
      <c r="L87" s="506"/>
      <c r="M87" s="506"/>
      <c r="N87" s="506"/>
      <c r="O87" s="171"/>
      <c r="P87" s="104"/>
      <c r="Q87" s="104"/>
      <c r="R87" s="104"/>
      <c r="S87" s="104"/>
      <c r="T87" s="104"/>
      <c r="U87" s="104"/>
      <c r="V87" s="104"/>
      <c r="W87" s="104"/>
      <c r="X87" s="104"/>
      <c r="Y87" s="104"/>
      <c r="Z87" s="104"/>
      <c r="AA87" s="104"/>
      <c r="AB87" s="104"/>
      <c r="AC87" s="104"/>
      <c r="AD87" s="104"/>
      <c r="AE87" s="104"/>
      <c r="AF87" s="104"/>
      <c r="AG87" s="104"/>
      <c r="AH87" s="104"/>
      <c r="AI87" s="104"/>
    </row>
    <row r="88" spans="2:35" ht="18.75" customHeight="1">
      <c r="B88" s="249">
        <v>75</v>
      </c>
      <c r="C88" s="505"/>
      <c r="D88" s="245" t="str">
        <f>IF(ISBLANK(TMGen3List23[[#This Row],[Test n'#]]),"",LOOKUP(TMGen3List23[[#This Row],[Test n'#]],TP_CFAR_DB[TPnum],TP_CFAR_DB[TP ID]))</f>
        <v/>
      </c>
      <c r="E88" s="256" t="str">
        <f>IF(ISBLANK(TMGen3List23[[#This Row],[Test n'#]]),"",LOOKUP(TMGen3List23[[#This Row],[Test n'#]],TP_CFAR_DB[TPnum],TP_CFAR_DB[Test Point Name]))</f>
        <v/>
      </c>
      <c r="F88" s="245" t="str">
        <f>IF(ISBLANK(TMGen3List23[[#This Row],[Test n'#]]),"",LOOKUP(TMGen3List23[[#This Row],[Test n'#]],TP_CFAR_DB[TPnum],TP_CFAR_DB[Mode]))</f>
        <v/>
      </c>
      <c r="G88" s="34" t="str">
        <f>IF(ISBLANK(TMGen3List23[[#This Row],[Test n'#]]),"",LOOKUP(TMGen3List23[[#This Row],[Test n'#]],TP_CFAR_DB[TPnum],TP_CFAR_DB[Time '[sec']]))</f>
        <v/>
      </c>
      <c r="H88" s="34" t="s">
        <v>8</v>
      </c>
      <c r="I88" s="34" t="s">
        <v>8</v>
      </c>
      <c r="J88" s="171" t="s">
        <v>8</v>
      </c>
      <c r="K88" s="34">
        <f>SUM(TMGen3Matrix28[#This Row])</f>
        <v>0</v>
      </c>
      <c r="L88" s="506"/>
      <c r="M88" s="506"/>
      <c r="N88" s="506"/>
      <c r="O88" s="171"/>
      <c r="P88" s="104"/>
      <c r="Q88" s="104"/>
      <c r="R88" s="104"/>
      <c r="S88" s="104"/>
      <c r="T88" s="104"/>
      <c r="U88" s="104"/>
      <c r="V88" s="104"/>
      <c r="W88" s="104"/>
      <c r="X88" s="104"/>
      <c r="Y88" s="104"/>
      <c r="Z88" s="104"/>
      <c r="AA88" s="104"/>
      <c r="AB88" s="104"/>
      <c r="AC88" s="104"/>
      <c r="AD88" s="104"/>
      <c r="AE88" s="104"/>
      <c r="AF88" s="104"/>
      <c r="AG88" s="104"/>
      <c r="AH88" s="104"/>
      <c r="AI88" s="104"/>
    </row>
    <row r="89" spans="2:35" ht="18.75" customHeight="1">
      <c r="B89" s="249">
        <v>76</v>
      </c>
      <c r="C89" s="505"/>
      <c r="D89" s="245" t="str">
        <f>IF(ISBLANK(TMGen3List23[[#This Row],[Test n'#]]),"",LOOKUP(TMGen3List23[[#This Row],[Test n'#]],TP_CFAR_DB[TPnum],TP_CFAR_DB[TP ID]))</f>
        <v/>
      </c>
      <c r="E89" s="256" t="str">
        <f>IF(ISBLANK(TMGen3List23[[#This Row],[Test n'#]]),"",LOOKUP(TMGen3List23[[#This Row],[Test n'#]],TP_CFAR_DB[TPnum],TP_CFAR_DB[Test Point Name]))</f>
        <v/>
      </c>
      <c r="F89" s="245" t="str">
        <f>IF(ISBLANK(TMGen3List23[[#This Row],[Test n'#]]),"",LOOKUP(TMGen3List23[[#This Row],[Test n'#]],TP_CFAR_DB[TPnum],TP_CFAR_DB[Mode]))</f>
        <v/>
      </c>
      <c r="G89" s="34" t="str">
        <f>IF(ISBLANK(TMGen3List23[[#This Row],[Test n'#]]),"",LOOKUP(TMGen3List23[[#This Row],[Test n'#]],TP_CFAR_DB[TPnum],TP_CFAR_DB[Time '[sec']]))</f>
        <v/>
      </c>
      <c r="H89" s="34" t="s">
        <v>8</v>
      </c>
      <c r="I89" s="34" t="s">
        <v>8</v>
      </c>
      <c r="J89" s="171" t="s">
        <v>8</v>
      </c>
      <c r="K89" s="172">
        <f>SUM(TMGen3Matrix28[#This Row])</f>
        <v>0</v>
      </c>
      <c r="L89" s="506"/>
      <c r="M89" s="506"/>
      <c r="N89" s="506"/>
      <c r="O89" s="171"/>
      <c r="P89" s="104"/>
      <c r="Q89" s="104"/>
      <c r="R89" s="104"/>
      <c r="S89" s="104"/>
      <c r="T89" s="104"/>
      <c r="U89" s="104"/>
      <c r="V89" s="104"/>
      <c r="W89" s="104"/>
      <c r="X89" s="104"/>
      <c r="Y89" s="104"/>
      <c r="Z89" s="104"/>
      <c r="AA89" s="104"/>
      <c r="AB89" s="104"/>
      <c r="AC89" s="104"/>
      <c r="AD89" s="104"/>
      <c r="AE89" s="104"/>
      <c r="AF89" s="104"/>
      <c r="AG89" s="104"/>
      <c r="AH89" s="104"/>
      <c r="AI89" s="104"/>
    </row>
    <row r="90" spans="2:35" ht="18.75" customHeight="1">
      <c r="B90" s="249">
        <v>77</v>
      </c>
      <c r="C90" s="505"/>
      <c r="D90" s="245" t="str">
        <f>IF(ISBLANK(TMGen3List23[[#This Row],[Test n'#]]),"",LOOKUP(TMGen3List23[[#This Row],[Test n'#]],TP_CFAR_DB[TPnum],TP_CFAR_DB[TP ID]))</f>
        <v/>
      </c>
      <c r="E90" s="256" t="str">
        <f>IF(ISBLANK(TMGen3List23[[#This Row],[Test n'#]]),"",LOOKUP(TMGen3List23[[#This Row],[Test n'#]],TP_CFAR_DB[TPnum],TP_CFAR_DB[Test Point Name]))</f>
        <v/>
      </c>
      <c r="F90" s="245" t="str">
        <f>IF(ISBLANK(TMGen3List23[[#This Row],[Test n'#]]),"",LOOKUP(TMGen3List23[[#This Row],[Test n'#]],TP_CFAR_DB[TPnum],TP_CFAR_DB[Mode]))</f>
        <v/>
      </c>
      <c r="G90" s="34" t="str">
        <f>IF(ISBLANK(TMGen3List23[[#This Row],[Test n'#]]),"",LOOKUP(TMGen3List23[[#This Row],[Test n'#]],TP_CFAR_DB[TPnum],TP_CFAR_DB[Time '[sec']]))</f>
        <v/>
      </c>
      <c r="H90" s="34" t="s">
        <v>8</v>
      </c>
      <c r="I90" s="34" t="s">
        <v>8</v>
      </c>
      <c r="J90" s="171"/>
      <c r="K90" s="172">
        <f>SUM(TMGen3Matrix28[#This Row])</f>
        <v>0</v>
      </c>
      <c r="L90" s="506"/>
      <c r="M90" s="506"/>
      <c r="N90" s="506"/>
      <c r="O90" s="222"/>
      <c r="P90" s="223"/>
      <c r="Q90" s="223"/>
      <c r="R90" s="223"/>
      <c r="S90" s="223"/>
      <c r="T90" s="223"/>
      <c r="U90" s="223"/>
      <c r="V90" s="223"/>
      <c r="W90" s="223"/>
      <c r="X90" s="104"/>
      <c r="Y90" s="104"/>
      <c r="Z90" s="104"/>
      <c r="AA90" s="104"/>
      <c r="AB90" s="104"/>
      <c r="AC90" s="104"/>
      <c r="AD90" s="104"/>
      <c r="AE90" s="104"/>
      <c r="AF90" s="104"/>
      <c r="AG90" s="104"/>
      <c r="AH90" s="104"/>
      <c r="AI90" s="104"/>
    </row>
    <row r="91" spans="2:35" ht="18.75" customHeight="1">
      <c r="B91" s="249">
        <v>78</v>
      </c>
      <c r="C91" s="505"/>
      <c r="D91" s="245" t="str">
        <f>IF(ISBLANK(TMGen3List23[[#This Row],[Test n'#]]),"",LOOKUP(TMGen3List23[[#This Row],[Test n'#]],TP_CFAR_DB[TPnum],TP_CFAR_DB[TP ID]))</f>
        <v/>
      </c>
      <c r="E91" s="256" t="str">
        <f>IF(ISBLANK(TMGen3List23[[#This Row],[Test n'#]]),"",LOOKUP(TMGen3List23[[#This Row],[Test n'#]],TP_CFAR_DB[TPnum],TP_CFAR_DB[Test Point Name]))</f>
        <v/>
      </c>
      <c r="F91" s="245" t="str">
        <f>IF(ISBLANK(TMGen3List23[[#This Row],[Test n'#]]),"",LOOKUP(TMGen3List23[[#This Row],[Test n'#]],TP_CFAR_DB[TPnum],TP_CFAR_DB[Mode]))</f>
        <v/>
      </c>
      <c r="G91" s="34" t="str">
        <f>IF(ISBLANK(TMGen3List23[[#This Row],[Test n'#]]),"",LOOKUP(TMGen3List23[[#This Row],[Test n'#]],TP_CFAR_DB[TPnum],TP_CFAR_DB[Time '[sec']]))</f>
        <v/>
      </c>
      <c r="H91" s="34" t="s">
        <v>8</v>
      </c>
      <c r="I91" s="34" t="s">
        <v>8</v>
      </c>
      <c r="J91" s="171"/>
      <c r="K91" s="172">
        <f>SUM(TMGen3Matrix28[#This Row])</f>
        <v>0</v>
      </c>
      <c r="L91" s="506"/>
      <c r="M91" s="506"/>
      <c r="N91" s="506"/>
      <c r="O91" s="104"/>
      <c r="P91" s="104"/>
      <c r="Q91" s="104"/>
      <c r="R91" s="104"/>
      <c r="S91" s="104"/>
      <c r="T91" s="104"/>
      <c r="U91" s="104"/>
      <c r="V91" s="104"/>
      <c r="W91" s="104"/>
      <c r="X91" s="104"/>
      <c r="Y91" s="104"/>
      <c r="Z91" s="104"/>
      <c r="AA91" s="104"/>
      <c r="AB91" s="104"/>
      <c r="AC91" s="104"/>
      <c r="AD91" s="104"/>
      <c r="AE91" s="104"/>
      <c r="AF91" s="104"/>
      <c r="AG91" s="104"/>
      <c r="AH91" s="104"/>
      <c r="AI91" s="104"/>
    </row>
    <row r="92" spans="2:35" ht="18.75" customHeight="1">
      <c r="B92" s="249">
        <v>79</v>
      </c>
      <c r="C92" s="505"/>
      <c r="D92" s="245" t="str">
        <f>IF(ISBLANK(TMGen3List23[[#This Row],[Test n'#]]),"",LOOKUP(TMGen3List23[[#This Row],[Test n'#]],TP_CFAR_DB[TPnum],TP_CFAR_DB[TP ID]))</f>
        <v/>
      </c>
      <c r="E92" s="256" t="str">
        <f>IF(ISBLANK(TMGen3List23[[#This Row],[Test n'#]]),"",LOOKUP(TMGen3List23[[#This Row],[Test n'#]],TP_CFAR_DB[TPnum],TP_CFAR_DB[Test Point Name]))</f>
        <v/>
      </c>
      <c r="F92" s="245" t="str">
        <f>IF(ISBLANK(TMGen3List23[[#This Row],[Test n'#]]),"",LOOKUP(TMGen3List23[[#This Row],[Test n'#]],TP_CFAR_DB[TPnum],TP_CFAR_DB[Mode]))</f>
        <v/>
      </c>
      <c r="G92" s="34" t="str">
        <f>IF(ISBLANK(TMGen3List23[[#This Row],[Test n'#]]),"",LOOKUP(TMGen3List23[[#This Row],[Test n'#]],TP_CFAR_DB[TPnum],TP_CFAR_DB[Time '[sec']]))</f>
        <v/>
      </c>
      <c r="H92" s="34" t="s">
        <v>8</v>
      </c>
      <c r="I92" s="34" t="s">
        <v>8</v>
      </c>
      <c r="J92" s="171" t="s">
        <v>8</v>
      </c>
      <c r="K92" s="172">
        <f>SUM(TMGen3Matrix28[#This Row])</f>
        <v>0</v>
      </c>
      <c r="L92" s="506"/>
      <c r="M92" s="506"/>
      <c r="N92" s="506"/>
      <c r="O92" s="104"/>
      <c r="P92" s="104"/>
      <c r="Q92" s="104"/>
      <c r="R92" s="104"/>
      <c r="S92" s="104"/>
      <c r="T92" s="104"/>
      <c r="U92" s="104"/>
      <c r="V92" s="104"/>
      <c r="W92" s="104"/>
      <c r="X92" s="104"/>
      <c r="Y92" s="104"/>
      <c r="Z92" s="104"/>
      <c r="AA92" s="104"/>
      <c r="AB92" s="104"/>
      <c r="AC92" s="104"/>
      <c r="AD92" s="104"/>
      <c r="AE92" s="104"/>
      <c r="AF92" s="104"/>
      <c r="AG92" s="104"/>
      <c r="AH92" s="104"/>
      <c r="AI92" s="104"/>
    </row>
    <row r="93" spans="2:35" ht="18.75" customHeight="1">
      <c r="B93" s="249">
        <v>80</v>
      </c>
      <c r="C93" s="505"/>
      <c r="D93" s="245" t="str">
        <f>IF(ISBLANK(TMGen3List23[[#This Row],[Test n'#]]),"",LOOKUP(TMGen3List23[[#This Row],[Test n'#]],TP_CFAR_DB[TPnum],TP_CFAR_DB[TP ID]))</f>
        <v/>
      </c>
      <c r="E93" s="256" t="str">
        <f>IF(ISBLANK(TMGen3List23[[#This Row],[Test n'#]]),"",LOOKUP(TMGen3List23[[#This Row],[Test n'#]],TP_CFAR_DB[TPnum],TP_CFAR_DB[Test Point Name]))</f>
        <v/>
      </c>
      <c r="F93" s="245" t="str">
        <f>IF(ISBLANK(TMGen3List23[[#This Row],[Test n'#]]),"",LOOKUP(TMGen3List23[[#This Row],[Test n'#]],TP_CFAR_DB[TPnum],TP_CFAR_DB[Mode]))</f>
        <v/>
      </c>
      <c r="G93" s="34" t="str">
        <f>IF(ISBLANK(TMGen3List23[[#This Row],[Test n'#]]),"",LOOKUP(TMGen3List23[[#This Row],[Test n'#]],TP_CFAR_DB[TPnum],TP_CFAR_DB[Time '[sec']]))</f>
        <v/>
      </c>
      <c r="H93" s="34"/>
      <c r="I93" s="34"/>
      <c r="J93" s="171" t="s">
        <v>8</v>
      </c>
      <c r="K93" s="172">
        <f>SUM(TMGen3Matrix28[#This Row])</f>
        <v>0</v>
      </c>
      <c r="L93" s="507"/>
      <c r="M93" s="506"/>
      <c r="N93" s="506"/>
      <c r="O93" s="171"/>
      <c r="P93" s="104"/>
      <c r="Q93" s="104"/>
      <c r="R93" s="104"/>
      <c r="S93" s="104"/>
      <c r="T93" s="104"/>
      <c r="U93" s="104"/>
      <c r="V93" s="104"/>
      <c r="W93" s="104"/>
      <c r="X93" s="104"/>
      <c r="Y93" s="104"/>
      <c r="Z93" s="104"/>
      <c r="AA93" s="104"/>
      <c r="AB93" s="104"/>
      <c r="AC93" s="104"/>
      <c r="AD93" s="104"/>
      <c r="AE93" s="104"/>
      <c r="AF93" s="104"/>
      <c r="AG93" s="104"/>
      <c r="AH93" s="104"/>
      <c r="AI93" s="104"/>
    </row>
    <row r="94" spans="2:35" ht="18.75" customHeight="1">
      <c r="B94" s="249">
        <v>81</v>
      </c>
      <c r="C94" s="505"/>
      <c r="D94" s="245" t="str">
        <f>IF(ISBLANK(TMGen3List23[[#This Row],[Test n'#]]),"",LOOKUP(TMGen3List23[[#This Row],[Test n'#]],TP_CFAR_DB[TPnum],TP_CFAR_DB[TP ID]))</f>
        <v/>
      </c>
      <c r="E94" s="256" t="str">
        <f>IF(ISBLANK(TMGen3List23[[#This Row],[Test n'#]]),"",LOOKUP(TMGen3List23[[#This Row],[Test n'#]],TP_CFAR_DB[TPnum],TP_CFAR_DB[Test Point Name]))</f>
        <v/>
      </c>
      <c r="F94" s="245" t="str">
        <f>IF(ISBLANK(TMGen3List23[[#This Row],[Test n'#]]),"",LOOKUP(TMGen3List23[[#This Row],[Test n'#]],TP_CFAR_DB[TPnum],TP_CFAR_DB[Mode]))</f>
        <v/>
      </c>
      <c r="G94" s="34" t="str">
        <f>IF(ISBLANK(TMGen3List23[[#This Row],[Test n'#]]),"",LOOKUP(TMGen3List23[[#This Row],[Test n'#]],TP_CFAR_DB[TPnum],TP_CFAR_DB[Time '[sec']]))</f>
        <v/>
      </c>
      <c r="H94" s="34"/>
      <c r="I94" s="34"/>
      <c r="J94" s="171" t="s">
        <v>8</v>
      </c>
      <c r="K94" s="172">
        <f>SUM(TMGen3Matrix28[#This Row])</f>
        <v>0</v>
      </c>
      <c r="L94" s="506"/>
      <c r="M94" s="506"/>
      <c r="N94" s="506"/>
      <c r="O94" s="171"/>
      <c r="P94" s="104"/>
      <c r="Q94" s="104"/>
      <c r="R94" s="104"/>
      <c r="S94" s="104"/>
      <c r="T94" s="104"/>
      <c r="U94" s="104"/>
      <c r="V94" s="104"/>
      <c r="W94" s="104"/>
      <c r="X94" s="104"/>
      <c r="Y94" s="104"/>
      <c r="Z94" s="104"/>
      <c r="AA94" s="104"/>
      <c r="AB94" s="104"/>
      <c r="AC94" s="104"/>
      <c r="AD94" s="104"/>
      <c r="AE94" s="104"/>
      <c r="AF94" s="104"/>
      <c r="AG94" s="104"/>
      <c r="AH94" s="104"/>
      <c r="AI94" s="104"/>
    </row>
    <row r="95" spans="2:35" ht="18.75" customHeight="1">
      <c r="B95" s="249">
        <v>82</v>
      </c>
      <c r="C95" s="505">
        <v>2100</v>
      </c>
      <c r="D95" s="245" t="str">
        <f ca="1">IF(ISBLANK(TMGen3List23[[#This Row],[Test n'#]]),"",LOOKUP(TMGen3List23[[#This Row],[Test n'#]],TP_CFAR_DB[TPnum],TP_CFAR_DB[TP ID]))</f>
        <v>FT-TP-2100</v>
      </c>
      <c r="E95" s="256" t="str">
        <f ca="1">IF(ISBLANK(TMGen3List23[[#This Row],[Test n'#]]),"",LOOKUP(TMGen3List23[[#This Row],[Test n'#]],TP_CFAR_DB[TPnum],TP_CFAR_DB[Test Point Name]))</f>
        <v>(TP-2100) Taxi Straight Track, 10m/s Abort</v>
      </c>
      <c r="F95" s="245" t="str">
        <f ca="1">IF(ISBLANK(TMGen3List23[[#This Row],[Test n'#]]),"",LOOKUP(TMGen3List23[[#This Row],[Test n'#]],TP_CFAR_DB[TPnum],TP_CFAR_DB[Mode]))</f>
        <v>Auto</v>
      </c>
      <c r="G95" s="34">
        <f ca="1">IF(ISBLANK(TMGen3List23[[#This Row],[Test n'#]]),"",LOOKUP(TMGen3List23[[#This Row],[Test n'#]],TP_CFAR_DB[TPnum],TP_CFAR_DB[Time '[sec']]))</f>
        <v>30</v>
      </c>
      <c r="H95" s="34" t="s">
        <v>2058</v>
      </c>
      <c r="I95" s="34" t="s">
        <v>2018</v>
      </c>
      <c r="J95" s="171" t="s">
        <v>8</v>
      </c>
      <c r="K95" s="172">
        <f>SUM(TMGen3Matrix28[#This Row])</f>
        <v>2</v>
      </c>
      <c r="L95" s="506"/>
      <c r="M95" s="506">
        <v>2</v>
      </c>
      <c r="N95" s="506"/>
      <c r="O95" s="171"/>
      <c r="P95" s="104"/>
      <c r="Q95" s="104"/>
      <c r="R95" s="104"/>
      <c r="S95" s="104"/>
      <c r="T95" s="104"/>
      <c r="U95" s="104"/>
      <c r="V95" s="104"/>
      <c r="W95" s="104"/>
      <c r="X95" s="104"/>
      <c r="Y95" s="104"/>
      <c r="Z95" s="104"/>
      <c r="AA95" s="104"/>
      <c r="AB95" s="104"/>
      <c r="AC95" s="104"/>
      <c r="AD95" s="104"/>
      <c r="AE95" s="104"/>
      <c r="AF95" s="104"/>
      <c r="AG95" s="104"/>
      <c r="AH95" s="104"/>
      <c r="AI95" s="104"/>
    </row>
    <row r="96" spans="2:35" ht="18.75" customHeight="1">
      <c r="B96" s="249">
        <v>83</v>
      </c>
      <c r="C96" s="504">
        <v>2101</v>
      </c>
      <c r="D96" s="245" t="str">
        <f ca="1">IF(ISBLANK(TMGen3List23[[#This Row],[Test n'#]]),"",LOOKUP(TMGen3List23[[#This Row],[Test n'#]],TP_CFAR_DB[TPnum],TP_CFAR_DB[TP ID]))</f>
        <v>FT-TP-2101</v>
      </c>
      <c r="E96" s="256" t="str">
        <f ca="1">IF(ISBLANK(TMGen3List23[[#This Row],[Test n'#]]),"",LOOKUP(TMGen3List23[[#This Row],[Test n'#]],TP_CFAR_DB[TPnum],TP_CFAR_DB[Test Point Name]))</f>
        <v>(TP-2101) Taxi 4m Initial Lateral Offset, 10m/s Abort</v>
      </c>
      <c r="F96" s="245" t="str">
        <f ca="1">IF(ISBLANK(TMGen3List23[[#This Row],[Test n'#]]),"",LOOKUP(TMGen3List23[[#This Row],[Test n'#]],TP_CFAR_DB[TPnum],TP_CFAR_DB[Mode]))</f>
        <v>Auto</v>
      </c>
      <c r="G96" s="34">
        <f ca="1">IF(ISBLANK(TMGen3List23[[#This Row],[Test n'#]]),"",LOOKUP(TMGen3List23[[#This Row],[Test n'#]],TP_CFAR_DB[TPnum],TP_CFAR_DB[Time '[sec']]))</f>
        <v>30</v>
      </c>
      <c r="H96" s="34" t="s">
        <v>2058</v>
      </c>
      <c r="I96" s="34" t="s">
        <v>2018</v>
      </c>
      <c r="J96" s="171" t="s">
        <v>8</v>
      </c>
      <c r="K96" s="172">
        <f>SUM(TMGen3Matrix28[#This Row])</f>
        <v>2</v>
      </c>
      <c r="L96" s="506"/>
      <c r="M96" s="506">
        <v>2</v>
      </c>
      <c r="N96" s="506"/>
      <c r="O96" s="171"/>
      <c r="P96" s="104"/>
      <c r="Q96" s="104"/>
      <c r="R96" s="104"/>
      <c r="S96" s="104"/>
      <c r="T96" s="104"/>
      <c r="U96" s="104"/>
      <c r="V96" s="104"/>
      <c r="W96" s="104"/>
      <c r="X96" s="104"/>
      <c r="Y96" s="104"/>
      <c r="Z96" s="104"/>
      <c r="AA96" s="104"/>
      <c r="AB96" s="104"/>
      <c r="AC96" s="104"/>
      <c r="AD96" s="104"/>
      <c r="AE96" s="104"/>
      <c r="AF96" s="104"/>
      <c r="AG96" s="104"/>
      <c r="AH96" s="104"/>
      <c r="AI96" s="104"/>
    </row>
    <row r="97" spans="2:35" ht="18.75" customHeight="1">
      <c r="B97" s="249">
        <v>84</v>
      </c>
      <c r="C97" s="505">
        <v>2102</v>
      </c>
      <c r="D97" s="245" t="str">
        <f ca="1">IF(ISBLANK(TMGen3List23[[#This Row],[Test n'#]]),"",LOOKUP(TMGen3List23[[#This Row],[Test n'#]],TP_CFAR_DB[TPnum],TP_CFAR_DB[TP ID]))</f>
        <v>FT-TP-2102</v>
      </c>
      <c r="E97" s="256" t="str">
        <f ca="1">IF(ISBLANK(TMGen3List23[[#This Row],[Test n'#]]),"",LOOKUP(TMGen3List23[[#This Row],[Test n'#]],TP_CFAR_DB[TPnum],TP_CFAR_DB[Test Point Name]))</f>
        <v>(TP-2102) Taxi 8m Initial Lateral Offset, 10m/s Abort</v>
      </c>
      <c r="F97" s="245" t="str">
        <f ca="1">IF(ISBLANK(TMGen3List23[[#This Row],[Test n'#]]),"",LOOKUP(TMGen3List23[[#This Row],[Test n'#]],TP_CFAR_DB[TPnum],TP_CFAR_DB[Mode]))</f>
        <v>Auto</v>
      </c>
      <c r="G97" s="34">
        <f ca="1">IF(ISBLANK(TMGen3List23[[#This Row],[Test n'#]]),"",LOOKUP(TMGen3List23[[#This Row],[Test n'#]],TP_CFAR_DB[TPnum],TP_CFAR_DB[Time '[sec']]))</f>
        <v>30</v>
      </c>
      <c r="H97" s="34" t="s">
        <v>2058</v>
      </c>
      <c r="I97" s="34" t="s">
        <v>2018</v>
      </c>
      <c r="J97" s="171" t="s">
        <v>8</v>
      </c>
      <c r="K97" s="172">
        <f>SUM(TMGen3Matrix28[#This Row])</f>
        <v>0</v>
      </c>
      <c r="L97" s="506"/>
      <c r="M97" s="506"/>
      <c r="N97" s="506"/>
      <c r="O97" s="171"/>
      <c r="P97" s="104"/>
      <c r="Q97" s="104"/>
      <c r="R97" s="104"/>
      <c r="S97" s="104"/>
      <c r="T97" s="104"/>
      <c r="U97" s="104"/>
      <c r="V97" s="104"/>
      <c r="W97" s="104"/>
      <c r="X97" s="104"/>
      <c r="Y97" s="104"/>
      <c r="Z97" s="104"/>
      <c r="AA97" s="104"/>
      <c r="AB97" s="104"/>
      <c r="AC97" s="104"/>
      <c r="AD97" s="104"/>
      <c r="AE97" s="104"/>
      <c r="AF97" s="104"/>
      <c r="AG97" s="104"/>
      <c r="AH97" s="104"/>
      <c r="AI97" s="104"/>
    </row>
    <row r="98" spans="2:35" ht="18.75" customHeight="1">
      <c r="B98" s="249">
        <v>85</v>
      </c>
      <c r="C98" s="504">
        <v>2103</v>
      </c>
      <c r="D98" s="245" t="str">
        <f ca="1">IF(ISBLANK(TMGen3List23[[#This Row],[Test n'#]]),"",LOOKUP(TMGen3List23[[#This Row],[Test n'#]],TP_CFAR_DB[TPnum],TP_CFAR_DB[TP ID]))</f>
        <v>FT-TP-2103</v>
      </c>
      <c r="E98" s="256" t="str">
        <f ca="1">IF(ISBLANK(TMGen3List23[[#This Row],[Test n'#]]),"",LOOKUP(TMGen3List23[[#This Row],[Test n'#]],TP_CFAR_DB[TPnum],TP_CFAR_DB[Test Point Name]))</f>
        <v>(TP-2103) Taxi Transition 4m Lateral Step @ 4m/s, 10m/s Abort</v>
      </c>
      <c r="F98" s="245" t="str">
        <f ca="1">IF(ISBLANK(TMGen3List23[[#This Row],[Test n'#]]),"",LOOKUP(TMGen3List23[[#This Row],[Test n'#]],TP_CFAR_DB[TPnum],TP_CFAR_DB[Mode]))</f>
        <v>Auto</v>
      </c>
      <c r="G98" s="34">
        <f ca="1">IF(ISBLANK(TMGen3List23[[#This Row],[Test n'#]]),"",LOOKUP(TMGen3List23[[#This Row],[Test n'#]],TP_CFAR_DB[TPnum],TP_CFAR_DB[Time '[sec']]))</f>
        <v>30</v>
      </c>
      <c r="H98" s="34" t="s">
        <v>2058</v>
      </c>
      <c r="I98" s="34" t="s">
        <v>2018</v>
      </c>
      <c r="J98" s="171" t="s">
        <v>8</v>
      </c>
      <c r="K98" s="172">
        <f>SUM(TMGen3Matrix28[#This Row])</f>
        <v>0</v>
      </c>
      <c r="L98" s="506"/>
      <c r="M98" s="506"/>
      <c r="N98" s="506"/>
      <c r="O98" s="171"/>
      <c r="P98" s="104"/>
      <c r="Q98" s="104"/>
      <c r="R98" s="104"/>
      <c r="S98" s="104"/>
      <c r="T98" s="104"/>
      <c r="U98" s="104"/>
      <c r="V98" s="104"/>
      <c r="W98" s="104"/>
      <c r="X98" s="104"/>
      <c r="Y98" s="104"/>
      <c r="Z98" s="104"/>
      <c r="AA98" s="104"/>
      <c r="AB98" s="104"/>
      <c r="AC98" s="104"/>
      <c r="AD98" s="104"/>
      <c r="AE98" s="104"/>
      <c r="AF98" s="104"/>
      <c r="AG98" s="104"/>
      <c r="AH98" s="104"/>
      <c r="AI98" s="104"/>
    </row>
    <row r="99" spans="2:35" ht="18.75" customHeight="1">
      <c r="B99" s="249">
        <v>86</v>
      </c>
      <c r="C99" s="505">
        <v>2104</v>
      </c>
      <c r="D99" s="245" t="str">
        <f ca="1">IF(ISBLANK(TMGen3List23[[#This Row],[Test n'#]]),"",LOOKUP(TMGen3List23[[#This Row],[Test n'#]],TP_CFAR_DB[TPnum],TP_CFAR_DB[TP ID]))</f>
        <v>FT-TP-2104</v>
      </c>
      <c r="E99" s="256" t="str">
        <f ca="1">IF(ISBLANK(TMGen3List23[[#This Row],[Test n'#]]),"",LOOKUP(TMGen3List23[[#This Row],[Test n'#]],TP_CFAR_DB[TPnum],TP_CFAR_DB[Test Point Name]))</f>
        <v>(TP-2104) Taxi Transition 8m Lateral Step @ 4m/s, 10m/s Abort</v>
      </c>
      <c r="F99" s="245" t="str">
        <f ca="1">IF(ISBLANK(TMGen3List23[[#This Row],[Test n'#]]),"",LOOKUP(TMGen3List23[[#This Row],[Test n'#]],TP_CFAR_DB[TPnum],TP_CFAR_DB[Mode]))</f>
        <v>Auto</v>
      </c>
      <c r="G99" s="34">
        <f ca="1">IF(ISBLANK(TMGen3List23[[#This Row],[Test n'#]]),"",LOOKUP(TMGen3List23[[#This Row],[Test n'#]],TP_CFAR_DB[TPnum],TP_CFAR_DB[Time '[sec']]))</f>
        <v>30</v>
      </c>
      <c r="H99" s="34" t="s">
        <v>2058</v>
      </c>
      <c r="I99" s="34" t="s">
        <v>2018</v>
      </c>
      <c r="J99" s="171" t="s">
        <v>8</v>
      </c>
      <c r="K99" s="172">
        <f>SUM(TMGen3Matrix28[#This Row])</f>
        <v>0</v>
      </c>
      <c r="L99" s="506"/>
      <c r="M99" s="506"/>
      <c r="N99" s="506"/>
      <c r="O99" s="171"/>
      <c r="P99" s="104"/>
      <c r="Q99" s="104"/>
      <c r="R99" s="104"/>
      <c r="S99" s="104"/>
      <c r="T99" s="104"/>
      <c r="U99" s="104"/>
      <c r="V99" s="104"/>
      <c r="W99" s="104"/>
      <c r="X99" s="104"/>
      <c r="Y99" s="104"/>
      <c r="Z99" s="104"/>
      <c r="AA99" s="104"/>
      <c r="AB99" s="104"/>
      <c r="AC99" s="104"/>
      <c r="AD99" s="104"/>
      <c r="AE99" s="104"/>
      <c r="AF99" s="104"/>
      <c r="AG99" s="104"/>
      <c r="AH99" s="104"/>
      <c r="AI99" s="104"/>
    </row>
    <row r="100" spans="2:35" ht="18.75" customHeight="1">
      <c r="B100" s="249">
        <v>87</v>
      </c>
      <c r="C100" s="504">
        <v>2105</v>
      </c>
      <c r="D100" s="245" t="str">
        <f ca="1">IF(ISBLANK(TMGen3List23[[#This Row],[Test n'#]]),"",LOOKUP(TMGen3List23[[#This Row],[Test n'#]],TP_CFAR_DB[TPnum],TP_CFAR_DB[TP ID]))</f>
        <v>FT-TP-2105</v>
      </c>
      <c r="E100" s="256" t="str">
        <f ca="1">IF(ISBLANK(TMGen3List23[[#This Row],[Test n'#]]),"",LOOKUP(TMGen3List23[[#This Row],[Test n'#]],TP_CFAR_DB[TPnum],TP_CFAR_DB[Test Point Name]))</f>
        <v>(TP-2105) Taxi Straight Track, 20m/s Abort</v>
      </c>
      <c r="F100" s="245" t="str">
        <f ca="1">IF(ISBLANK(TMGen3List23[[#This Row],[Test n'#]]),"",LOOKUP(TMGen3List23[[#This Row],[Test n'#]],TP_CFAR_DB[TPnum],TP_CFAR_DB[Mode]))</f>
        <v>Auto</v>
      </c>
      <c r="G100" s="34">
        <f ca="1">IF(ISBLANK(TMGen3List23[[#This Row],[Test n'#]]),"",LOOKUP(TMGen3List23[[#This Row],[Test n'#]],TP_CFAR_DB[TPnum],TP_CFAR_DB[Time '[sec']]))</f>
        <v>30</v>
      </c>
      <c r="H100" s="34" t="s">
        <v>2058</v>
      </c>
      <c r="I100" s="34" t="s">
        <v>2020</v>
      </c>
      <c r="J100" s="171" t="s">
        <v>8</v>
      </c>
      <c r="K100" s="172">
        <f>SUM(TMGen3Matrix28[#This Row])</f>
        <v>3</v>
      </c>
      <c r="L100" s="506"/>
      <c r="M100" s="506">
        <v>2</v>
      </c>
      <c r="N100" s="506">
        <v>1</v>
      </c>
      <c r="O100" s="171"/>
      <c r="P100" s="223"/>
      <c r="Q100" s="223"/>
      <c r="R100" s="223"/>
      <c r="S100" s="223"/>
      <c r="T100" s="223"/>
      <c r="U100" s="223"/>
      <c r="V100" s="223"/>
      <c r="W100" s="223"/>
      <c r="X100" s="104"/>
      <c r="Y100" s="104"/>
      <c r="Z100" s="104"/>
      <c r="AA100" s="104"/>
      <c r="AB100" s="104"/>
      <c r="AC100" s="104"/>
      <c r="AD100" s="104"/>
      <c r="AE100" s="104"/>
      <c r="AF100" s="104"/>
      <c r="AG100" s="104"/>
      <c r="AH100" s="104"/>
      <c r="AI100" s="104"/>
    </row>
    <row r="101" spans="2:35" ht="18.75" customHeight="1">
      <c r="B101" s="249">
        <v>88</v>
      </c>
      <c r="C101" s="505">
        <v>2106</v>
      </c>
      <c r="D101" s="245" t="str">
        <f ca="1">IF(ISBLANK(TMGen3List23[[#This Row],[Test n'#]]),"",LOOKUP(TMGen3List23[[#This Row],[Test n'#]],TP_CFAR_DB[TPnum],TP_CFAR_DB[TP ID]))</f>
        <v>FT-TP-2106</v>
      </c>
      <c r="E101" s="256" t="str">
        <f ca="1">IF(ISBLANK(TMGen3List23[[#This Row],[Test n'#]]),"",LOOKUP(TMGen3List23[[#This Row],[Test n'#]],TP_CFAR_DB[TPnum],TP_CFAR_DB[Test Point Name]))</f>
        <v>(TP-2106) Taxi 4m Initial Lateral Offset, 20m/s Abort</v>
      </c>
      <c r="F101" s="245" t="str">
        <f ca="1">IF(ISBLANK(TMGen3List23[[#This Row],[Test n'#]]),"",LOOKUP(TMGen3List23[[#This Row],[Test n'#]],TP_CFAR_DB[TPnum],TP_CFAR_DB[Mode]))</f>
        <v>Auto</v>
      </c>
      <c r="G101" s="34">
        <f ca="1">IF(ISBLANK(TMGen3List23[[#This Row],[Test n'#]]),"",LOOKUP(TMGen3List23[[#This Row],[Test n'#]],TP_CFAR_DB[TPnum],TP_CFAR_DB[Time '[sec']]))</f>
        <v>30</v>
      </c>
      <c r="H101" s="34" t="s">
        <v>2058</v>
      </c>
      <c r="I101" s="34" t="s">
        <v>2020</v>
      </c>
      <c r="J101" s="171" t="s">
        <v>8</v>
      </c>
      <c r="K101" s="172">
        <f>SUM(TMGen3Matrix28[#This Row])</f>
        <v>2</v>
      </c>
      <c r="L101" s="506"/>
      <c r="M101" s="506">
        <v>2</v>
      </c>
      <c r="N101" s="506"/>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row>
    <row r="102" spans="2:35" ht="18.75" customHeight="1">
      <c r="B102" s="249">
        <v>89</v>
      </c>
      <c r="C102" s="504">
        <v>2107</v>
      </c>
      <c r="D102" s="245" t="str">
        <f ca="1">IF(ISBLANK(TMGen3List23[[#This Row],[Test n'#]]),"",LOOKUP(TMGen3List23[[#This Row],[Test n'#]],TP_CFAR_DB[TPnum],TP_CFAR_DB[TP ID]))</f>
        <v>FT-TP-2107</v>
      </c>
      <c r="E102" s="256" t="str">
        <f ca="1">IF(ISBLANK(TMGen3List23[[#This Row],[Test n'#]]),"",LOOKUP(TMGen3List23[[#This Row],[Test n'#]],TP_CFAR_DB[TPnum],TP_CFAR_DB[Test Point Name]))</f>
        <v>(TP-2107) Taxi 8m Initial Lateral Offset, 20m/s Abort</v>
      </c>
      <c r="F102" s="245" t="str">
        <f ca="1">IF(ISBLANK(TMGen3List23[[#This Row],[Test n'#]]),"",LOOKUP(TMGen3List23[[#This Row],[Test n'#]],TP_CFAR_DB[TPnum],TP_CFAR_DB[Mode]))</f>
        <v>Auto</v>
      </c>
      <c r="G102" s="34">
        <f ca="1">IF(ISBLANK(TMGen3List23[[#This Row],[Test n'#]]),"",LOOKUP(TMGen3List23[[#This Row],[Test n'#]],TP_CFAR_DB[TPnum],TP_CFAR_DB[Time '[sec']]))</f>
        <v>30</v>
      </c>
      <c r="H102" s="34" t="s">
        <v>2058</v>
      </c>
      <c r="I102" s="34" t="s">
        <v>2020</v>
      </c>
      <c r="J102" s="171" t="s">
        <v>8</v>
      </c>
      <c r="K102" s="172">
        <f>SUM(TMGen3Matrix28[#This Row])</f>
        <v>2</v>
      </c>
      <c r="L102" s="506"/>
      <c r="M102" s="506">
        <v>2</v>
      </c>
      <c r="N102" s="506"/>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row>
    <row r="103" spans="2:35" ht="18.75" customHeight="1">
      <c r="B103" s="249">
        <v>90</v>
      </c>
      <c r="C103" s="505">
        <v>2108</v>
      </c>
      <c r="D103" s="245" t="str">
        <f ca="1">IF(ISBLANK(TMGen3List23[[#This Row],[Test n'#]]),"",LOOKUP(TMGen3List23[[#This Row],[Test n'#]],TP_CFAR_DB[TPnum],TP_CFAR_DB[TP ID]))</f>
        <v>FT-TP-2108</v>
      </c>
      <c r="E103" s="256" t="str">
        <f ca="1">IF(ISBLANK(TMGen3List23[[#This Row],[Test n'#]]),"",LOOKUP(TMGen3List23[[#This Row],[Test n'#]],TP_CFAR_DB[TPnum],TP_CFAR_DB[Test Point Name]))</f>
        <v>(TP-2108) Taxi Transition 4m Lateral Step @ 6m/s, 20m/s Abort</v>
      </c>
      <c r="F103" s="245" t="str">
        <f ca="1">IF(ISBLANK(TMGen3List23[[#This Row],[Test n'#]]),"",LOOKUP(TMGen3List23[[#This Row],[Test n'#]],TP_CFAR_DB[TPnum],TP_CFAR_DB[Mode]))</f>
        <v>Auto</v>
      </c>
      <c r="G103" s="34">
        <f ca="1">IF(ISBLANK(TMGen3List23[[#This Row],[Test n'#]]),"",LOOKUP(TMGen3List23[[#This Row],[Test n'#]],TP_CFAR_DB[TPnum],TP_CFAR_DB[Time '[sec']]))</f>
        <v>30</v>
      </c>
      <c r="H103" s="34" t="s">
        <v>2058</v>
      </c>
      <c r="I103" s="34" t="s">
        <v>2020</v>
      </c>
      <c r="J103" s="171" t="s">
        <v>8</v>
      </c>
      <c r="K103" s="172">
        <f>SUM(TMGen3Matrix28[#This Row])</f>
        <v>3</v>
      </c>
      <c r="L103" s="507"/>
      <c r="M103" s="506">
        <v>2</v>
      </c>
      <c r="N103" s="506">
        <v>1</v>
      </c>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row>
    <row r="104" spans="2:35" ht="18.75" customHeight="1">
      <c r="B104" s="249">
        <v>91</v>
      </c>
      <c r="C104" s="504">
        <v>2109</v>
      </c>
      <c r="D104" s="245" t="str">
        <f ca="1">IF(ISBLANK(TMGen3List23[[#This Row],[Test n'#]]),"",LOOKUP(TMGen3List23[[#This Row],[Test n'#]],TP_CFAR_DB[TPnum],TP_CFAR_DB[TP ID]))</f>
        <v>FT-TP-2109</v>
      </c>
      <c r="E104" s="256" t="str">
        <f ca="1">IF(ISBLANK(TMGen3List23[[#This Row],[Test n'#]]),"",LOOKUP(TMGen3List23[[#This Row],[Test n'#]],TP_CFAR_DB[TPnum],TP_CFAR_DB[Test Point Name]))</f>
        <v>(TP-2109) Taxi Transition 8m Lateral Step @ 6m/s, 20m/s Abort</v>
      </c>
      <c r="F104" s="245" t="str">
        <f ca="1">IF(ISBLANK(TMGen3List23[[#This Row],[Test n'#]]),"",LOOKUP(TMGen3List23[[#This Row],[Test n'#]],TP_CFAR_DB[TPnum],TP_CFAR_DB[Mode]))</f>
        <v>Auto</v>
      </c>
      <c r="G104" s="34">
        <f ca="1">IF(ISBLANK(TMGen3List23[[#This Row],[Test n'#]]),"",LOOKUP(TMGen3List23[[#This Row],[Test n'#]],TP_CFAR_DB[TPnum],TP_CFAR_DB[Time '[sec']]))</f>
        <v>30</v>
      </c>
      <c r="H104" s="34" t="s">
        <v>2058</v>
      </c>
      <c r="I104" s="34" t="s">
        <v>2020</v>
      </c>
      <c r="J104" s="171" t="s">
        <v>8</v>
      </c>
      <c r="K104" s="172">
        <f>SUM(TMGen3Matrix28[#This Row])</f>
        <v>2</v>
      </c>
      <c r="L104" s="506"/>
      <c r="M104" s="506">
        <v>2</v>
      </c>
      <c r="N104" s="506"/>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row>
    <row r="105" spans="2:35" ht="18.75" customHeight="1">
      <c r="B105" s="249">
        <v>92</v>
      </c>
      <c r="C105" s="505">
        <v>2110</v>
      </c>
      <c r="D105" s="245" t="str">
        <f ca="1">IF(ISBLANK(TMGen3List23[[#This Row],[Test n'#]]),"",LOOKUP(TMGen3List23[[#This Row],[Test n'#]],TP_CFAR_DB[TPnum],TP_CFAR_DB[TP ID]))</f>
        <v>FT-TP-2110</v>
      </c>
      <c r="E105" s="256" t="str">
        <f ca="1">IF(ISBLANK(TMGen3List23[[#This Row],[Test n'#]]),"",LOOKUP(TMGen3List23[[#This Row],[Test n'#]],TP_CFAR_DB[TPnum],TP_CFAR_DB[Test Point Name]))</f>
        <v>(TP-2110) Taxi 20m/s abort, Rollout 4m Lateral Step @ 18m/s</v>
      </c>
      <c r="F105" s="245" t="str">
        <f ca="1">IF(ISBLANK(TMGen3List23[[#This Row],[Test n'#]]),"",LOOKUP(TMGen3List23[[#This Row],[Test n'#]],TP_CFAR_DB[TPnum],TP_CFAR_DB[Mode]))</f>
        <v>Auto</v>
      </c>
      <c r="G105" s="34">
        <f ca="1">IF(ISBLANK(TMGen3List23[[#This Row],[Test n'#]]),"",LOOKUP(TMGen3List23[[#This Row],[Test n'#]],TP_CFAR_DB[TPnum],TP_CFAR_DB[Time '[sec']]))</f>
        <v>30</v>
      </c>
      <c r="H105" s="34" t="s">
        <v>2058</v>
      </c>
      <c r="I105" s="34" t="s">
        <v>2020</v>
      </c>
      <c r="J105" s="171" t="s">
        <v>8</v>
      </c>
      <c r="K105" s="172">
        <f>SUM(TMGen3Matrix28[#This Row])</f>
        <v>3</v>
      </c>
      <c r="L105" s="506"/>
      <c r="M105" s="506">
        <v>2</v>
      </c>
      <c r="N105" s="506">
        <v>1</v>
      </c>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row>
    <row r="106" spans="2:35" ht="18.75" customHeight="1">
      <c r="B106" s="249">
        <v>93</v>
      </c>
      <c r="C106" s="504">
        <v>2111</v>
      </c>
      <c r="D106" s="245" t="str">
        <f ca="1">IF(ISBLANK(TMGen3List23[[#This Row],[Test n'#]]),"",LOOKUP(TMGen3List23[[#This Row],[Test n'#]],TP_CFAR_DB[TPnum],TP_CFAR_DB[TP ID]))</f>
        <v>FT-TP-2111</v>
      </c>
      <c r="E106" s="256" t="str">
        <f ca="1">IF(ISBLANK(TMGen3List23[[#This Row],[Test n'#]]),"",LOOKUP(TMGen3List23[[#This Row],[Test n'#]],TP_CFAR_DB[TPnum],TP_CFAR_DB[Test Point Name]))</f>
        <v>(TP-2111) Taxi 20m/s abort, Rollout 8m Lateral Step @ 18m/s</v>
      </c>
      <c r="F106" s="245" t="str">
        <f ca="1">IF(ISBLANK(TMGen3List23[[#This Row],[Test n'#]]),"",LOOKUP(TMGen3List23[[#This Row],[Test n'#]],TP_CFAR_DB[TPnum],TP_CFAR_DB[Mode]))</f>
        <v>Auto</v>
      </c>
      <c r="G106" s="34">
        <f ca="1">IF(ISBLANK(TMGen3List23[[#This Row],[Test n'#]]),"",LOOKUP(TMGen3List23[[#This Row],[Test n'#]],TP_CFAR_DB[TPnum],TP_CFAR_DB[Time '[sec']]))</f>
        <v>30</v>
      </c>
      <c r="H106" s="34" t="s">
        <v>2058</v>
      </c>
      <c r="I106" s="34" t="s">
        <v>2020</v>
      </c>
      <c r="J106" s="171" t="s">
        <v>8</v>
      </c>
      <c r="K106" s="172">
        <f>SUM(TMGen3Matrix28[#This Row])</f>
        <v>2</v>
      </c>
      <c r="L106" s="506"/>
      <c r="M106" s="506">
        <v>2</v>
      </c>
      <c r="N106" s="506"/>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row>
    <row r="107" spans="2:35" ht="18.75" customHeight="1">
      <c r="B107" s="249">
        <v>94</v>
      </c>
      <c r="C107" s="505">
        <v>2112</v>
      </c>
      <c r="D107" s="245" t="str">
        <f ca="1">IF(ISBLANK(TMGen3List23[[#This Row],[Test n'#]]),"",LOOKUP(TMGen3List23[[#This Row],[Test n'#]],TP_CFAR_DB[TPnum],TP_CFAR_DB[TP ID]))</f>
        <v>FT-TP-2112</v>
      </c>
      <c r="E107" s="256" t="str">
        <f ca="1">IF(ISBLANK(TMGen3List23[[#This Row],[Test n'#]]),"",LOOKUP(TMGen3List23[[#This Row],[Test n'#]],TP_CFAR_DB[TPnum],TP_CFAR_DB[Test Point Name]))</f>
        <v>(TP-2112) Taxi Straight Track, 25m/s Abort</v>
      </c>
      <c r="F107" s="245" t="str">
        <f ca="1">IF(ISBLANK(TMGen3List23[[#This Row],[Test n'#]]),"",LOOKUP(TMGen3List23[[#This Row],[Test n'#]],TP_CFAR_DB[TPnum],TP_CFAR_DB[Mode]))</f>
        <v>Auto</v>
      </c>
      <c r="G107" s="34">
        <f ca="1">IF(ISBLANK(TMGen3List23[[#This Row],[Test n'#]]),"",LOOKUP(TMGen3List23[[#This Row],[Test n'#]],TP_CFAR_DB[TPnum],TP_CFAR_DB[Time '[sec']]))</f>
        <v>30</v>
      </c>
      <c r="H107" s="34" t="s">
        <v>2058</v>
      </c>
      <c r="I107" s="34" t="s">
        <v>2223</v>
      </c>
      <c r="J107" s="171" t="s">
        <v>8</v>
      </c>
      <c r="K107" s="172">
        <f>SUM(TMGen3Matrix28[#This Row])</f>
        <v>1</v>
      </c>
      <c r="L107" s="506"/>
      <c r="M107" s="506"/>
      <c r="N107" s="506">
        <v>1</v>
      </c>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row>
    <row r="108" spans="2:35" ht="18.75" customHeight="1">
      <c r="B108" s="249">
        <v>95</v>
      </c>
      <c r="C108" s="504">
        <v>2113</v>
      </c>
      <c r="D108" s="245" t="str">
        <f ca="1">IF(ISBLANK(TMGen3List23[[#This Row],[Test n'#]]),"",LOOKUP(TMGen3List23[[#This Row],[Test n'#]],TP_CFAR_DB[TPnum],TP_CFAR_DB[TP ID]))</f>
        <v>FT-TP-2113</v>
      </c>
      <c r="E108" s="256" t="str">
        <f ca="1">IF(ISBLANK(TMGen3List23[[#This Row],[Test n'#]]),"",LOOKUP(TMGen3List23[[#This Row],[Test n'#]],TP_CFAR_DB[TPnum],TP_CFAR_DB[Test Point Name]))</f>
        <v>(TP-2113) Taxi 4m Initial Lateral Offset, 25m/s Abort</v>
      </c>
      <c r="F108" s="245" t="str">
        <f ca="1">IF(ISBLANK(TMGen3List23[[#This Row],[Test n'#]]),"",LOOKUP(TMGen3List23[[#This Row],[Test n'#]],TP_CFAR_DB[TPnum],TP_CFAR_DB[Mode]))</f>
        <v>Auto</v>
      </c>
      <c r="G108" s="34">
        <f ca="1">IF(ISBLANK(TMGen3List23[[#This Row],[Test n'#]]),"",LOOKUP(TMGen3List23[[#This Row],[Test n'#]],TP_CFAR_DB[TPnum],TP_CFAR_DB[Time '[sec']]))</f>
        <v>30</v>
      </c>
      <c r="H108" s="34" t="s">
        <v>2058</v>
      </c>
      <c r="I108" s="34" t="s">
        <v>2223</v>
      </c>
      <c r="J108" s="171" t="s">
        <v>8</v>
      </c>
      <c r="K108" s="172">
        <f>SUM(TMGen3Matrix28[#This Row])</f>
        <v>1</v>
      </c>
      <c r="L108" s="506"/>
      <c r="M108" s="506"/>
      <c r="N108" s="506">
        <v>1</v>
      </c>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row>
    <row r="109" spans="2:35" ht="18.75" customHeight="1">
      <c r="B109" s="249">
        <v>96</v>
      </c>
      <c r="C109" s="505">
        <v>2114</v>
      </c>
      <c r="D109" s="245" t="str">
        <f ca="1">IF(ISBLANK(TMGen3List23[[#This Row],[Test n'#]]),"",LOOKUP(TMGen3List23[[#This Row],[Test n'#]],TP_CFAR_DB[TPnum],TP_CFAR_DB[TP ID]))</f>
        <v>FT-TP-2114</v>
      </c>
      <c r="E109" s="256" t="str">
        <f ca="1">IF(ISBLANK(TMGen3List23[[#This Row],[Test n'#]]),"",LOOKUP(TMGen3List23[[#This Row],[Test n'#]],TP_CFAR_DB[TPnum],TP_CFAR_DB[Test Point Name]))</f>
        <v>(TP-2114) Taxi Transition 4m Lateral Step @ 6m/s, 25m/s Abort</v>
      </c>
      <c r="F109" s="245" t="str">
        <f ca="1">IF(ISBLANK(TMGen3List23[[#This Row],[Test n'#]]),"",LOOKUP(TMGen3List23[[#This Row],[Test n'#]],TP_CFAR_DB[TPnum],TP_CFAR_DB[Mode]))</f>
        <v>Auto</v>
      </c>
      <c r="G109" s="34">
        <f ca="1">IF(ISBLANK(TMGen3List23[[#This Row],[Test n'#]]),"",LOOKUP(TMGen3List23[[#This Row],[Test n'#]],TP_CFAR_DB[TPnum],TP_CFAR_DB[Time '[sec']]))</f>
        <v>30</v>
      </c>
      <c r="H109" s="34" t="s">
        <v>2058</v>
      </c>
      <c r="I109" s="34" t="s">
        <v>2223</v>
      </c>
      <c r="J109" s="171" t="s">
        <v>8</v>
      </c>
      <c r="K109" s="172">
        <f>SUM(TMGen3Matrix28[#This Row])</f>
        <v>1</v>
      </c>
      <c r="L109" s="506"/>
      <c r="M109" s="506"/>
      <c r="N109" s="506">
        <v>1</v>
      </c>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row>
    <row r="110" spans="2:35" ht="18.75" customHeight="1">
      <c r="B110" s="249">
        <v>97</v>
      </c>
      <c r="C110" s="504">
        <v>2115</v>
      </c>
      <c r="D110" s="245" t="str">
        <f ca="1">IF(ISBLANK(TMGen3List23[[#This Row],[Test n'#]]),"",LOOKUP(TMGen3List23[[#This Row],[Test n'#]],TP_CFAR_DB[TPnum],TP_CFAR_DB[TP ID]))</f>
        <v>FT-TP-2115</v>
      </c>
      <c r="E110" s="256" t="str">
        <f ca="1">IF(ISBLANK(TMGen3List23[[#This Row],[Test n'#]]),"",LOOKUP(TMGen3List23[[#This Row],[Test n'#]],TP_CFAR_DB[TPnum],TP_CFAR_DB[Test Point Name]))</f>
        <v>(TP-2115) Taxi Straight Track, 30m/s Abort</v>
      </c>
      <c r="F110" s="245" t="str">
        <f ca="1">IF(ISBLANK(TMGen3List23[[#This Row],[Test n'#]]),"",LOOKUP(TMGen3List23[[#This Row],[Test n'#]],TP_CFAR_DB[TPnum],TP_CFAR_DB[Mode]))</f>
        <v>Auto</v>
      </c>
      <c r="G110" s="34">
        <f ca="1">IF(ISBLANK(TMGen3List23[[#This Row],[Test n'#]]),"",LOOKUP(TMGen3List23[[#This Row],[Test n'#]],TP_CFAR_DB[TPnum],TP_CFAR_DB[Time '[sec']]))</f>
        <v>30</v>
      </c>
      <c r="H110" s="34" t="s">
        <v>2058</v>
      </c>
      <c r="I110" s="34" t="s">
        <v>2021</v>
      </c>
      <c r="J110" s="171" t="s">
        <v>8</v>
      </c>
      <c r="K110" s="172">
        <f>SUM(TMGen3Matrix28[#This Row])</f>
        <v>2</v>
      </c>
      <c r="L110" s="506"/>
      <c r="M110" s="506"/>
      <c r="N110" s="506">
        <v>2</v>
      </c>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row>
    <row r="111" spans="2:35" ht="18.75" customHeight="1">
      <c r="B111" s="249">
        <v>98</v>
      </c>
      <c r="C111" s="505">
        <v>2116</v>
      </c>
      <c r="D111" s="245" t="str">
        <f ca="1">IF(ISBLANK(TMGen3List23[[#This Row],[Test n'#]]),"",LOOKUP(TMGen3List23[[#This Row],[Test n'#]],TP_CFAR_DB[TPnum],TP_CFAR_DB[TP ID]))</f>
        <v>FT-TP-2116</v>
      </c>
      <c r="E111" s="256" t="str">
        <f ca="1">IF(ISBLANK(TMGen3List23[[#This Row],[Test n'#]]),"",LOOKUP(TMGen3List23[[#This Row],[Test n'#]],TP_CFAR_DB[TPnum],TP_CFAR_DB[Test Point Name]))</f>
        <v>(TP-2116) Taxi 4m Initial Lateral Offset, 30m/s Abort</v>
      </c>
      <c r="F111" s="245" t="str">
        <f ca="1">IF(ISBLANK(TMGen3List23[[#This Row],[Test n'#]]),"",LOOKUP(TMGen3List23[[#This Row],[Test n'#]],TP_CFAR_DB[TPnum],TP_CFAR_DB[Mode]))</f>
        <v>Auto</v>
      </c>
      <c r="G111" s="34">
        <f ca="1">IF(ISBLANK(TMGen3List23[[#This Row],[Test n'#]]),"",LOOKUP(TMGen3List23[[#This Row],[Test n'#]],TP_CFAR_DB[TPnum],TP_CFAR_DB[Time '[sec']]))</f>
        <v>60</v>
      </c>
      <c r="H111" s="34" t="s">
        <v>2058</v>
      </c>
      <c r="I111" s="34" t="s">
        <v>2021</v>
      </c>
      <c r="J111" s="171"/>
      <c r="K111" s="172">
        <f>SUM(TMGen3Matrix28[#This Row])</f>
        <v>2</v>
      </c>
      <c r="L111" s="506"/>
      <c r="M111" s="506"/>
      <c r="N111" s="506">
        <v>2</v>
      </c>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row>
    <row r="112" spans="2:35" ht="18.75" customHeight="1">
      <c r="B112" s="249">
        <v>99</v>
      </c>
      <c r="C112" s="504">
        <v>2117</v>
      </c>
      <c r="D112" s="245" t="str">
        <f ca="1">IF(ISBLANK(TMGen3List23[[#This Row],[Test n'#]]),"",LOOKUP(TMGen3List23[[#This Row],[Test n'#]],TP_CFAR_DB[TPnum],TP_CFAR_DB[TP ID]))</f>
        <v>FT-TP-2117</v>
      </c>
      <c r="E112" s="256" t="str">
        <f ca="1">IF(ISBLANK(TMGen3List23[[#This Row],[Test n'#]]),"",LOOKUP(TMGen3List23[[#This Row],[Test n'#]],TP_CFAR_DB[TPnum],TP_CFAR_DB[Test Point Name]))</f>
        <v>(TP-2117) Taxi 8m Initial Lateral Offset, 30m/s Abort</v>
      </c>
      <c r="F112" s="245" t="str">
        <f ca="1">IF(ISBLANK(TMGen3List23[[#This Row],[Test n'#]]),"",LOOKUP(TMGen3List23[[#This Row],[Test n'#]],TP_CFAR_DB[TPnum],TP_CFAR_DB[Mode]))</f>
        <v>Auto</v>
      </c>
      <c r="G112" s="34">
        <f ca="1">IF(ISBLANK(TMGen3List23[[#This Row],[Test n'#]]),"",LOOKUP(TMGen3List23[[#This Row],[Test n'#]],TP_CFAR_DB[TPnum],TP_CFAR_DB[Time '[sec']]))</f>
        <v>60</v>
      </c>
      <c r="H112" s="34" t="s">
        <v>2058</v>
      </c>
      <c r="I112" s="34" t="s">
        <v>2021</v>
      </c>
      <c r="J112" s="171"/>
      <c r="K112" s="172">
        <f>SUM(TMGen3Matrix28[#This Row])</f>
        <v>1</v>
      </c>
      <c r="L112" s="506"/>
      <c r="M112" s="506"/>
      <c r="N112" s="506">
        <v>1</v>
      </c>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row>
    <row r="113" spans="2:35" ht="18.75" customHeight="1">
      <c r="B113" s="249">
        <v>100</v>
      </c>
      <c r="C113" s="505">
        <v>2118</v>
      </c>
      <c r="D113" s="245" t="str">
        <f ca="1">IF(ISBLANK(TMGen3List23[[#This Row],[Test n'#]]),"",LOOKUP(TMGen3List23[[#This Row],[Test n'#]],TP_CFAR_DB[TPnum],TP_CFAR_DB[TP ID]))</f>
        <v>FT-TP-2118</v>
      </c>
      <c r="E113" s="256" t="str">
        <f ca="1">IF(ISBLANK(TMGen3List23[[#This Row],[Test n'#]]),"",LOOKUP(TMGen3List23[[#This Row],[Test n'#]],TP_CFAR_DB[TPnum],TP_CFAR_DB[Test Point Name]))</f>
        <v>(TP-2118) Taxi Transition 4m Lateral Step @ 6m/s, 30m/s Abort</v>
      </c>
      <c r="F113" s="245" t="str">
        <f ca="1">IF(ISBLANK(TMGen3List23[[#This Row],[Test n'#]]),"",LOOKUP(TMGen3List23[[#This Row],[Test n'#]],TP_CFAR_DB[TPnum],TP_CFAR_DB[Mode]))</f>
        <v>Auto</v>
      </c>
      <c r="G113" s="34">
        <f ca="1">IF(ISBLANK(TMGen3List23[[#This Row],[Test n'#]]),"",LOOKUP(TMGen3List23[[#This Row],[Test n'#]],TP_CFAR_DB[TPnum],TP_CFAR_DB[Time '[sec']]))</f>
        <v>60</v>
      </c>
      <c r="H113" s="34" t="s">
        <v>2058</v>
      </c>
      <c r="I113" s="34" t="s">
        <v>2021</v>
      </c>
      <c r="J113" s="171"/>
      <c r="K113" s="178">
        <f>SUM(TMGen3Matrix28[#This Row])</f>
        <v>2</v>
      </c>
      <c r="L113" s="507"/>
      <c r="M113" s="506"/>
      <c r="N113" s="506">
        <v>2</v>
      </c>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row>
    <row r="114" spans="2:35" ht="18.75" customHeight="1">
      <c r="B114" s="249">
        <v>101</v>
      </c>
      <c r="C114" s="87">
        <v>2119</v>
      </c>
      <c r="D114" s="245" t="str">
        <f ca="1">IF(ISBLANK(TMGen3List23[[#This Row],[Test n'#]]),"",LOOKUP(TMGen3List23[[#This Row],[Test n'#]],TP_CFAR_DB[TPnum],TP_CFAR_DB[TP ID]))</f>
        <v>FT-TP-2119</v>
      </c>
      <c r="E114" s="256" t="str">
        <f ca="1">IF(ISBLANK(TMGen3List23[[#This Row],[Test n'#]]),"",LOOKUP(TMGen3List23[[#This Row],[Test n'#]],TP_CFAR_DB[TPnum],TP_CFAR_DB[Test Point Name]))</f>
        <v>(TP-2119) Taxi Transition 8m Lateral Step @ 6m/s, 30m/s Abort</v>
      </c>
      <c r="F114" s="245" t="str">
        <f ca="1">IF(ISBLANK(TMGen3List23[[#This Row],[Test n'#]]),"",LOOKUP(TMGen3List23[[#This Row],[Test n'#]],TP_CFAR_DB[TPnum],TP_CFAR_DB[Mode]))</f>
        <v>Auto</v>
      </c>
      <c r="G114" s="34">
        <f ca="1">IF(ISBLANK(TMGen3List23[[#This Row],[Test n'#]]),"",LOOKUP(TMGen3List23[[#This Row],[Test n'#]],TP_CFAR_DB[TPnum],TP_CFAR_DB[Time '[sec']]))</f>
        <v>60</v>
      </c>
      <c r="H114" s="34" t="s">
        <v>2058</v>
      </c>
      <c r="I114" s="34" t="s">
        <v>2021</v>
      </c>
      <c r="J114" s="171"/>
      <c r="K114" s="178">
        <f>SUM(TMGen3Matrix28[#This Row])</f>
        <v>1</v>
      </c>
      <c r="L114" s="104"/>
      <c r="M114" s="104"/>
      <c r="N114" s="104">
        <v>1</v>
      </c>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row>
    <row r="115" spans="2:35" ht="18.75" customHeight="1">
      <c r="B115" s="249">
        <v>102</v>
      </c>
      <c r="C115" s="87">
        <v>2120</v>
      </c>
      <c r="D115" s="245" t="str">
        <f ca="1">IF(ISBLANK(TMGen3List23[[#This Row],[Test n'#]]),"",LOOKUP(TMGen3List23[[#This Row],[Test n'#]],TP_CFAR_DB[TPnum],TP_CFAR_DB[TP ID]))</f>
        <v>FT-TP-2120</v>
      </c>
      <c r="E115" s="256" t="str">
        <f ca="1">IF(ISBLANK(TMGen3List23[[#This Row],[Test n'#]]),"",LOOKUP(TMGen3List23[[#This Row],[Test n'#]],TP_CFAR_DB[TPnum],TP_CFAR_DB[Test Point Name]))</f>
        <v>(TP-2120) Taxi 30m/s abort, Rollout 4m Lateral Step @ 28m/s</v>
      </c>
      <c r="F115" s="245" t="str">
        <f ca="1">IF(ISBLANK(TMGen3List23[[#This Row],[Test n'#]]),"",LOOKUP(TMGen3List23[[#This Row],[Test n'#]],TP_CFAR_DB[TPnum],TP_CFAR_DB[Mode]))</f>
        <v>Auto</v>
      </c>
      <c r="G115" s="34">
        <f ca="1">IF(ISBLANK(TMGen3List23[[#This Row],[Test n'#]]),"",LOOKUP(TMGen3List23[[#This Row],[Test n'#]],TP_CFAR_DB[TPnum],TP_CFAR_DB[Time '[sec']]))</f>
        <v>60</v>
      </c>
      <c r="H115" s="34" t="s">
        <v>2058</v>
      </c>
      <c r="I115" s="34" t="s">
        <v>2021</v>
      </c>
      <c r="J115" s="171"/>
      <c r="K115" s="178">
        <f>SUM(TMGen3Matrix28[#This Row])</f>
        <v>2</v>
      </c>
      <c r="L115" s="104"/>
      <c r="M115" s="104"/>
      <c r="N115" s="104">
        <v>2</v>
      </c>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row>
    <row r="116" spans="2:35" ht="18.75" customHeight="1">
      <c r="B116" s="249">
        <v>103</v>
      </c>
      <c r="C116" s="87">
        <v>2121</v>
      </c>
      <c r="D116" s="245" t="str">
        <f ca="1">IF(ISBLANK(TMGen3List23[[#This Row],[Test n'#]]),"",LOOKUP(TMGen3List23[[#This Row],[Test n'#]],TP_CFAR_DB[TPnum],TP_CFAR_DB[TP ID]))</f>
        <v>FT-TP-2121</v>
      </c>
      <c r="E116" s="256" t="str">
        <f ca="1">IF(ISBLANK(TMGen3List23[[#This Row],[Test n'#]]),"",LOOKUP(TMGen3List23[[#This Row],[Test n'#]],TP_CFAR_DB[TPnum],TP_CFAR_DB[Test Point Name]))</f>
        <v>(TP-2121) Taxi 30m/s abort, Rollout 8m Lateral Step @ 28m/s</v>
      </c>
      <c r="F116" s="245" t="str">
        <f ca="1">IF(ISBLANK(TMGen3List23[[#This Row],[Test n'#]]),"",LOOKUP(TMGen3List23[[#This Row],[Test n'#]],TP_CFAR_DB[TPnum],TP_CFAR_DB[Mode]))</f>
        <v>Auto</v>
      </c>
      <c r="G116" s="34">
        <f ca="1">IF(ISBLANK(TMGen3List23[[#This Row],[Test n'#]]),"",LOOKUP(TMGen3List23[[#This Row],[Test n'#]],TP_CFAR_DB[TPnum],TP_CFAR_DB[Time '[sec']]))</f>
        <v>60</v>
      </c>
      <c r="H116" s="34" t="s">
        <v>2058</v>
      </c>
      <c r="I116" s="34" t="s">
        <v>2021</v>
      </c>
      <c r="J116" s="171"/>
      <c r="K116" s="178">
        <f>SUM(TMGen3Matrix28[#This Row])</f>
        <v>1</v>
      </c>
      <c r="L116" s="104"/>
      <c r="M116" s="104"/>
      <c r="N116" s="104">
        <v>1</v>
      </c>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row>
    <row r="117" spans="2:35" ht="18.75" customHeight="1">
      <c r="B117" s="249">
        <v>104</v>
      </c>
      <c r="C117" s="87"/>
      <c r="D117" s="245" t="str">
        <f>IF(ISBLANK(TMGen3List23[[#This Row],[Test n'#]]),"",LOOKUP(TMGen3List23[[#This Row],[Test n'#]],TP_CFAR_DB[TPnum],TP_CFAR_DB[TP ID]))</f>
        <v/>
      </c>
      <c r="E117" s="256" t="str">
        <f>IF(ISBLANK(TMGen3List23[[#This Row],[Test n'#]]),"",LOOKUP(TMGen3List23[[#This Row],[Test n'#]],TP_CFAR_DB[TPnum],TP_CFAR_DB[Test Point Name]))</f>
        <v/>
      </c>
      <c r="F117" s="245" t="str">
        <f>IF(ISBLANK(TMGen3List23[[#This Row],[Test n'#]]),"",LOOKUP(TMGen3List23[[#This Row],[Test n'#]],TP_CFAR_DB[TPnum],TP_CFAR_DB[Mode]))</f>
        <v/>
      </c>
      <c r="G117" s="34" t="str">
        <f>IF(ISBLANK(TMGen3List23[[#This Row],[Test n'#]]),"",LOOKUP(TMGen3List23[[#This Row],[Test n'#]],TP_CFAR_DB[TPnum],TP_CFAR_DB[Time '[sec']]))</f>
        <v/>
      </c>
      <c r="H117" s="34"/>
      <c r="I117" s="34" t="str">
        <f>IF(ISBLANK(TMGen3List23[[#This Row],[Test n'#]]),"",LOOKUP(TMGen3List23[[#This Row],[Test n'#]],TP_BA_DB[TPnum],TP_BA_DB[Speed m/s '[kts']]))</f>
        <v/>
      </c>
      <c r="J117" s="171"/>
      <c r="K117" s="178">
        <f>SUM(TMGen3Matrix28[#This Row])</f>
        <v>0</v>
      </c>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row>
    <row r="118" spans="2:35" ht="18.75" customHeight="1">
      <c r="B118" s="249">
        <v>105</v>
      </c>
      <c r="C118" s="87"/>
      <c r="D118" s="245" t="str">
        <f>IF(ISBLANK(TMGen3List23[[#This Row],[Test n'#]]),"",LOOKUP(TMGen3List23[[#This Row],[Test n'#]],TP_CFAR_DB[TPnum],TP_CFAR_DB[TP ID]))</f>
        <v/>
      </c>
      <c r="E118" s="256" t="str">
        <f>IF(ISBLANK(TMGen3List23[[#This Row],[Test n'#]]),"",LOOKUP(TMGen3List23[[#This Row],[Test n'#]],TP_CFAR_DB[TPnum],TP_CFAR_DB[Test Point Name]))</f>
        <v/>
      </c>
      <c r="F118" s="245" t="str">
        <f>IF(ISBLANK(TMGen3List23[[#This Row],[Test n'#]]),"",LOOKUP(TMGen3List23[[#This Row],[Test n'#]],TP_CFAR_DB[TPnum],TP_CFAR_DB[Mode]))</f>
        <v/>
      </c>
      <c r="G118" s="34" t="str">
        <f>IF(ISBLANK(TMGen3List23[[#This Row],[Test n'#]]),"",LOOKUP(TMGen3List23[[#This Row],[Test n'#]],TP_CFAR_DB[TPnum],TP_CFAR_DB[Time '[sec']]))</f>
        <v/>
      </c>
      <c r="H118" s="34"/>
      <c r="I118" s="34" t="str">
        <f>IF(ISBLANK(TMGen3List23[[#This Row],[Test n'#]]),"",LOOKUP(TMGen3List23[[#This Row],[Test n'#]],TP_BA_DB[TPnum],TP_BA_DB[Speed m/s '[kts']]))</f>
        <v/>
      </c>
      <c r="J118" s="171"/>
      <c r="K118" s="177">
        <f>SUM(TMGen3Matrix28[#This Row])</f>
        <v>0</v>
      </c>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row>
    <row r="119" spans="2:35" ht="18.75" customHeight="1">
      <c r="B119" s="249">
        <v>106</v>
      </c>
      <c r="C119" s="87">
        <v>107</v>
      </c>
      <c r="D119" s="245" t="str">
        <f ca="1">IF(ISBLANK(TMGen3List23[[#This Row],[Test n'#]]),"",LOOKUP(TMGen3List23[[#This Row],[Test n'#]],TP_CFAR_DB[TPnum],TP_CFAR_DB[TP ID]))</f>
        <v>FT-TP-107</v>
      </c>
      <c r="E119" s="256" t="str">
        <f ca="1">IF(ISBLANK(TMGen3List23[[#This Row],[Test n'#]]),"",LOOKUP(TMGen3List23[[#This Row],[Test n'#]],TP_CFAR_DB[TPnum],TP_CFAR_DB[Test Point Name]))</f>
        <v>Foremost Transit between Region 1 and Region 2</v>
      </c>
      <c r="F119" s="245" t="str">
        <f ca="1">IF(ISBLANK(TMGen3List23[[#This Row],[Test n'#]]),"",LOOKUP(TMGen3List23[[#This Row],[Test n'#]],TP_CFAR_DB[TPnum],TP_CFAR_DB[Mode]))</f>
        <v>Auto</v>
      </c>
      <c r="G119" s="34">
        <f ca="1">IF(ISBLANK(TMGen3List23[[#This Row],[Test n'#]]),"",LOOKUP(TMGen3List23[[#This Row],[Test n'#]],TP_CFAR_DB[TPnum],TP_CFAR_DB[Time '[sec']]))</f>
        <v>120</v>
      </c>
      <c r="H119" s="34"/>
      <c r="I119" s="34" t="str">
        <f>IF(ISBLANK(TMGen3List23[[#This Row],[Test n'#]]),"",LOOKUP(TMGen3List23[[#This Row],[Test n'#]],TP_BA_DB[TPnum],TP_BA_DB[Speed m/s '[kts']]))</f>
        <v>30.87 [60]</v>
      </c>
      <c r="J119" s="171"/>
      <c r="K119" s="178">
        <f>SUM(TMGen3Matrix28[#This Row])</f>
        <v>4</v>
      </c>
      <c r="L119" s="104"/>
      <c r="M119" s="104"/>
      <c r="N119" s="104"/>
      <c r="O119" s="104"/>
      <c r="P119" s="104"/>
      <c r="Q119" s="104"/>
      <c r="R119" s="104"/>
      <c r="S119" s="104"/>
      <c r="T119" s="104">
        <v>1</v>
      </c>
      <c r="U119" s="104">
        <v>1</v>
      </c>
      <c r="V119" s="104">
        <v>1</v>
      </c>
      <c r="W119" s="104">
        <v>1</v>
      </c>
      <c r="X119" s="104"/>
      <c r="Y119" s="104"/>
      <c r="Z119" s="104"/>
      <c r="AA119" s="104"/>
      <c r="AB119" s="104"/>
      <c r="AC119" s="104"/>
      <c r="AD119" s="104"/>
      <c r="AE119" s="104"/>
      <c r="AF119" s="104"/>
      <c r="AG119" s="104"/>
      <c r="AH119" s="104"/>
      <c r="AI119" s="104"/>
    </row>
    <row r="120" spans="2:35" ht="18.75" customHeight="1">
      <c r="B120" s="249">
        <v>107</v>
      </c>
      <c r="C120" s="87"/>
      <c r="D120" s="245" t="str">
        <f>IF(ISBLANK(TMGen3List23[[#This Row],[Test n'#]]),"",LOOKUP(TMGen3List23[[#This Row],[Test n'#]],TP_CFAR_DB[TPnum],TP_CFAR_DB[TP ID]))</f>
        <v/>
      </c>
      <c r="E120" s="256" t="str">
        <f>IF(ISBLANK(TMGen3List23[[#This Row],[Test n'#]]),"",LOOKUP(TMGen3List23[[#This Row],[Test n'#]],TP_CFAR_DB[TPnum],TP_CFAR_DB[Test Point Name]))</f>
        <v/>
      </c>
      <c r="F120" s="245" t="str">
        <f>IF(ISBLANK(TMGen3List23[[#This Row],[Test n'#]]),"",LOOKUP(TMGen3List23[[#This Row],[Test n'#]],TP_CFAR_DB[TPnum],TP_CFAR_DB[Mode]))</f>
        <v/>
      </c>
      <c r="G120" s="34" t="str">
        <f>IF(ISBLANK(TMGen3List23[[#This Row],[Test n'#]]),"",LOOKUP(TMGen3List23[[#This Row],[Test n'#]],TP_CFAR_DB[TPnum],TP_CFAR_DB[Time '[sec']]))</f>
        <v/>
      </c>
      <c r="H120" s="34"/>
      <c r="I120" s="34" t="str">
        <f>IF(ISBLANK(TMGen3List23[[#This Row],[Test n'#]]),"",LOOKUP(TMGen3List23[[#This Row],[Test n'#]],TP_BA_DB[TPnum],TP_BA_DB[Speed m/s '[kts']]))</f>
        <v/>
      </c>
      <c r="J120" s="171"/>
      <c r="K120" s="177">
        <f>SUM(TMGen3Matrix28[#This Row])</f>
        <v>0</v>
      </c>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row>
    <row r="121" spans="2:35" ht="18.75" customHeight="1">
      <c r="B121" s="249">
        <v>108</v>
      </c>
      <c r="C121" s="88">
        <v>43</v>
      </c>
      <c r="D121" s="245" t="str">
        <f ca="1">IF(ISBLANK(TMGen3List23[[#This Row],[Test n'#]]),"",LOOKUP(TMGen3List23[[#This Row],[Test n'#]],TP_CFAR_DB[TPnum],TP_CFAR_DB[TP ID]))</f>
        <v>FT-TP-43</v>
      </c>
      <c r="E121" s="256" t="str">
        <f ca="1">IF(ISBLANK(TMGen3List23[[#This Row],[Test n'#]]),"",LOOKUP(TMGen3List23[[#This Row],[Test n'#]],TP_CFAR_DB[TPnum],TP_CFAR_DB[Test Point Name]))</f>
        <v>C2 Telemetry Observation Link1</v>
      </c>
      <c r="F121" s="245" t="str">
        <f ca="1">IF(ISBLANK(TMGen3List23[[#This Row],[Test n'#]]),"",LOOKUP(TMGen3List23[[#This Row],[Test n'#]],TP_CFAR_DB[TPnum],TP_CFAR_DB[Mode]))</f>
        <v>-</v>
      </c>
      <c r="G121" s="34">
        <f ca="1">IF(ISBLANK(TMGen3List23[[#This Row],[Test n'#]]),"",LOOKUP(TMGen3List23[[#This Row],[Test n'#]],TP_CFAR_DB[TPnum],TP_CFAR_DB[Time '[sec']]))</f>
        <v>0</v>
      </c>
      <c r="H121" s="34"/>
      <c r="I121" s="34">
        <f>IF(ISBLANK(TMGen3List23[[#This Row],[Test n'#]]),"",LOOKUP(TMGen3List23[[#This Row],[Test n'#]],TP_BA_DB[TPnum],TP_BA_DB[Speed m/s '[kts']]))</f>
        <v>0</v>
      </c>
      <c r="J121" s="171"/>
      <c r="K121" s="177">
        <f>SUM(TMGen3Matrix28[#This Row])</f>
        <v>17</v>
      </c>
      <c r="L121" s="104">
        <v>1</v>
      </c>
      <c r="M121" s="104">
        <v>1</v>
      </c>
      <c r="N121" s="104">
        <v>1</v>
      </c>
      <c r="O121" s="104">
        <v>1</v>
      </c>
      <c r="P121" s="104">
        <v>1</v>
      </c>
      <c r="Q121" s="104">
        <v>1</v>
      </c>
      <c r="R121" s="104">
        <v>1</v>
      </c>
      <c r="S121" s="104">
        <v>1</v>
      </c>
      <c r="T121" s="104">
        <v>1</v>
      </c>
      <c r="U121" s="104">
        <v>1</v>
      </c>
      <c r="V121" s="104">
        <v>1</v>
      </c>
      <c r="W121" s="104">
        <v>1</v>
      </c>
      <c r="X121" s="104">
        <v>1</v>
      </c>
      <c r="Y121" s="104">
        <v>1</v>
      </c>
      <c r="Z121" s="104">
        <v>1</v>
      </c>
      <c r="AA121" s="104">
        <v>1</v>
      </c>
      <c r="AB121" s="104">
        <v>1</v>
      </c>
      <c r="AC121" s="104"/>
      <c r="AD121" s="104"/>
      <c r="AE121" s="104"/>
      <c r="AF121" s="104"/>
      <c r="AG121" s="104"/>
      <c r="AH121" s="104"/>
      <c r="AI121" s="104"/>
    </row>
    <row r="122" spans="2:35" ht="18.75" customHeight="1">
      <c r="B122" s="249">
        <v>109</v>
      </c>
      <c r="C122" s="88">
        <v>44</v>
      </c>
      <c r="D122" s="245" t="str">
        <f ca="1">IF(ISBLANK(TMGen3List23[[#This Row],[Test n'#]]),"",LOOKUP(TMGen3List23[[#This Row],[Test n'#]],TP_CFAR_DB[TPnum],TP_CFAR_DB[TP ID]))</f>
        <v>FT-TP-44</v>
      </c>
      <c r="E122" s="256" t="str">
        <f ca="1">IF(ISBLANK(TMGen3List23[[#This Row],[Test n'#]]),"",LOOKUP(TMGen3List23[[#This Row],[Test n'#]],TP_CFAR_DB[TPnum],TP_CFAR_DB[Test Point Name]))</f>
        <v>C2 Telemetry Observation Link2</v>
      </c>
      <c r="F122" s="245" t="str">
        <f ca="1">IF(ISBLANK(TMGen3List23[[#This Row],[Test n'#]]),"",LOOKUP(TMGen3List23[[#This Row],[Test n'#]],TP_CFAR_DB[TPnum],TP_CFAR_DB[Mode]))</f>
        <v>-</v>
      </c>
      <c r="G122" s="34">
        <f ca="1">IF(ISBLANK(TMGen3List23[[#This Row],[Test n'#]]),"",LOOKUP(TMGen3List23[[#This Row],[Test n'#]],TP_CFAR_DB[TPnum],TP_CFAR_DB[Time '[sec']]))</f>
        <v>0</v>
      </c>
      <c r="H122" s="34"/>
      <c r="I122" s="34">
        <f>IF(ISBLANK(TMGen3List23[[#This Row],[Test n'#]]),"",LOOKUP(TMGen3List23[[#This Row],[Test n'#]],TP_BA_DB[TPnum],TP_BA_DB[Speed m/s '[kts']]))</f>
        <v>0</v>
      </c>
      <c r="J122" s="171"/>
      <c r="K122" s="177">
        <f>SUM(TMGen3Matrix28[#This Row])</f>
        <v>0</v>
      </c>
      <c r="L122" s="104"/>
      <c r="M122" s="104"/>
      <c r="N122" s="104"/>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row>
    <row r="123" spans="2:35" ht="18.75" customHeight="1">
      <c r="B123" s="249">
        <v>110</v>
      </c>
      <c r="C123" s="88">
        <v>45</v>
      </c>
      <c r="D123" s="245" t="str">
        <f ca="1">IF(ISBLANK(TMGen3List23[[#This Row],[Test n'#]]),"",LOOKUP(TMGen3List23[[#This Row],[Test n'#]],TP_CFAR_DB[TPnum],TP_CFAR_DB[TP ID]))</f>
        <v>FT-TP-45</v>
      </c>
      <c r="E123" s="256" t="str">
        <f ca="1">IF(ISBLANK(TMGen3List23[[#This Row],[Test n'#]]),"",LOOKUP(TMGen3List23[[#This Row],[Test n'#]],TP_CFAR_DB[TPnum],TP_CFAR_DB[Test Point Name]))</f>
        <v>Primary Pilot Link Observations</v>
      </c>
      <c r="F123" s="245" t="str">
        <f ca="1">IF(ISBLANK(TMGen3List23[[#This Row],[Test n'#]]),"",LOOKUP(TMGen3List23[[#This Row],[Test n'#]],TP_CFAR_DB[TPnum],TP_CFAR_DB[Mode]))</f>
        <v>-</v>
      </c>
      <c r="G123" s="34">
        <f ca="1">IF(ISBLANK(TMGen3List23[[#This Row],[Test n'#]]),"",LOOKUP(TMGen3List23[[#This Row],[Test n'#]],TP_CFAR_DB[TPnum],TP_CFAR_DB[Time '[sec']]))</f>
        <v>0</v>
      </c>
      <c r="H123" s="34"/>
      <c r="I123" s="34">
        <f>IF(ISBLANK(TMGen3List23[[#This Row],[Test n'#]]),"",LOOKUP(TMGen3List23[[#This Row],[Test n'#]],TP_BA_DB[TPnum],TP_BA_DB[Speed m/s '[kts']]))</f>
        <v>0</v>
      </c>
      <c r="J123" s="171"/>
      <c r="K123" s="177">
        <f>SUM(TMGen3Matrix28[#This Row])</f>
        <v>17</v>
      </c>
      <c r="L123" s="104">
        <v>1</v>
      </c>
      <c r="M123" s="104">
        <v>1</v>
      </c>
      <c r="N123" s="104">
        <v>1</v>
      </c>
      <c r="O123" s="104">
        <v>1</v>
      </c>
      <c r="P123" s="104">
        <v>1</v>
      </c>
      <c r="Q123" s="104">
        <v>1</v>
      </c>
      <c r="R123" s="104">
        <v>1</v>
      </c>
      <c r="S123" s="104">
        <v>1</v>
      </c>
      <c r="T123" s="104">
        <v>1</v>
      </c>
      <c r="U123" s="104">
        <v>1</v>
      </c>
      <c r="V123" s="104">
        <v>1</v>
      </c>
      <c r="W123" s="104">
        <v>1</v>
      </c>
      <c r="X123" s="104">
        <v>1</v>
      </c>
      <c r="Y123" s="104">
        <v>1</v>
      </c>
      <c r="Z123" s="104">
        <v>1</v>
      </c>
      <c r="AA123" s="104">
        <v>1</v>
      </c>
      <c r="AB123" s="104">
        <v>1</v>
      </c>
      <c r="AC123" s="104"/>
      <c r="AD123" s="104"/>
      <c r="AE123" s="104"/>
      <c r="AF123" s="104"/>
      <c r="AG123" s="104"/>
      <c r="AH123" s="104"/>
      <c r="AI123" s="104"/>
    </row>
    <row r="124" spans="2:35" ht="18.75" customHeight="1">
      <c r="B124" s="249">
        <v>111</v>
      </c>
      <c r="C124" s="87">
        <v>47</v>
      </c>
      <c r="D124" s="245" t="str">
        <f ca="1">IF(ISBLANK(TMGen3List23[[#This Row],[Test n'#]]),"",LOOKUP(TMGen3List23[[#This Row],[Test n'#]],TP_CFAR_DB[TPnum],TP_CFAR_DB[TP ID]))</f>
        <v>FT-TP-47</v>
      </c>
      <c r="E124" s="256" t="str">
        <f ca="1">IF(ISBLANK(TMGen3List23[[#This Row],[Test n'#]]),"",LOOKUP(TMGen3List23[[#This Row],[Test n'#]],TP_CFAR_DB[TPnum],TP_CFAR_DB[Test Point Name]))</f>
        <v>GPS Observation</v>
      </c>
      <c r="F124" s="245" t="str">
        <f ca="1">IF(ISBLANK(TMGen3List23[[#This Row],[Test n'#]]),"",LOOKUP(TMGen3List23[[#This Row],[Test n'#]],TP_CFAR_DB[TPnum],TP_CFAR_DB[Mode]))</f>
        <v>-</v>
      </c>
      <c r="G124" s="34">
        <f ca="1">IF(ISBLANK(TMGen3List23[[#This Row],[Test n'#]]),"",LOOKUP(TMGen3List23[[#This Row],[Test n'#]],TP_CFAR_DB[TPnum],TP_CFAR_DB[Time '[sec']]))</f>
        <v>0</v>
      </c>
      <c r="H124" s="34"/>
      <c r="I124" s="34">
        <f>IF(ISBLANK(TMGen3List23[[#This Row],[Test n'#]]),"",LOOKUP(TMGen3List23[[#This Row],[Test n'#]],TP_BA_DB[TPnum],TP_BA_DB[Speed m/s '[kts']]))</f>
        <v>0</v>
      </c>
      <c r="J124" s="171"/>
      <c r="K124" s="178">
        <f>SUM(TMGen3Matrix28[#This Row])</f>
        <v>17</v>
      </c>
      <c r="L124" s="104">
        <v>1</v>
      </c>
      <c r="M124" s="104">
        <v>1</v>
      </c>
      <c r="N124" s="104">
        <v>1</v>
      </c>
      <c r="O124" s="104">
        <v>1</v>
      </c>
      <c r="P124" s="104">
        <v>1</v>
      </c>
      <c r="Q124" s="104">
        <v>1</v>
      </c>
      <c r="R124" s="104">
        <v>1</v>
      </c>
      <c r="S124" s="104">
        <v>1</v>
      </c>
      <c r="T124" s="104">
        <v>1</v>
      </c>
      <c r="U124" s="104">
        <v>1</v>
      </c>
      <c r="V124" s="104">
        <v>1</v>
      </c>
      <c r="W124" s="104">
        <v>1</v>
      </c>
      <c r="X124" s="104">
        <v>1</v>
      </c>
      <c r="Y124" s="104">
        <v>1</v>
      </c>
      <c r="Z124" s="104">
        <v>1</v>
      </c>
      <c r="AA124" s="104">
        <v>1</v>
      </c>
      <c r="AB124" s="104">
        <v>1</v>
      </c>
      <c r="AC124" s="104"/>
      <c r="AD124" s="104"/>
      <c r="AE124" s="104"/>
      <c r="AF124" s="104"/>
      <c r="AG124" s="104"/>
      <c r="AH124" s="104"/>
      <c r="AI124" s="104"/>
    </row>
    <row r="125" spans="2:35" ht="18.75" customHeight="1">
      <c r="B125" s="249">
        <v>112</v>
      </c>
      <c r="C125" s="414">
        <v>94</v>
      </c>
      <c r="D125" s="245" t="str">
        <f ca="1">IF(ISBLANK(TMGen3List23[[#This Row],[Test n'#]]),"",LOOKUP(TMGen3List23[[#This Row],[Test n'#]],TP_CFAR_DB[TPnum],TP_CFAR_DB[TP ID]))</f>
        <v>FT-TP-94</v>
      </c>
      <c r="E125" s="256" t="str">
        <f ca="1">IF(ISBLANK(TMGen3List23[[#This Row],[Test n'#]]),"",LOOKUP(TMGen3List23[[#This Row],[Test n'#]],TP_CFAR_DB[TPnum],TP_CFAR_DB[Test Point Name]))</f>
        <v>Engines Observation</v>
      </c>
      <c r="F125" s="245" t="str">
        <f ca="1">IF(ISBLANK(TMGen3List23[[#This Row],[Test n'#]]),"",LOOKUP(TMGen3List23[[#This Row],[Test n'#]],TP_CFAR_DB[TPnum],TP_CFAR_DB[Mode]))</f>
        <v>-</v>
      </c>
      <c r="G125" s="34">
        <f ca="1">IF(ISBLANK(TMGen3List23[[#This Row],[Test n'#]]),"",LOOKUP(TMGen3List23[[#This Row],[Test n'#]],TP_CFAR_DB[TPnum],TP_CFAR_DB[Time '[sec']]))</f>
        <v>0</v>
      </c>
      <c r="H125" s="34"/>
      <c r="I125" s="34">
        <f>IF(ISBLANK(TMGen3List23[[#This Row],[Test n'#]]),"",LOOKUP(TMGen3List23[[#This Row],[Test n'#]],TP_BA_DB[TPnum],TP_BA_DB[Speed m/s '[kts']]))</f>
        <v>0</v>
      </c>
      <c r="J125" s="171"/>
      <c r="K125" s="178">
        <f>SUM(TMGen3Matrix28[#This Row])</f>
        <v>17</v>
      </c>
      <c r="L125" s="104">
        <v>1</v>
      </c>
      <c r="M125" s="104">
        <v>1</v>
      </c>
      <c r="N125" s="104">
        <v>1</v>
      </c>
      <c r="O125" s="104">
        <v>1</v>
      </c>
      <c r="P125" s="104">
        <v>1</v>
      </c>
      <c r="Q125" s="104">
        <v>1</v>
      </c>
      <c r="R125" s="104">
        <v>1</v>
      </c>
      <c r="S125" s="104">
        <v>1</v>
      </c>
      <c r="T125" s="104">
        <v>1</v>
      </c>
      <c r="U125" s="104">
        <v>1</v>
      </c>
      <c r="V125" s="104">
        <v>1</v>
      </c>
      <c r="W125" s="104">
        <v>1</v>
      </c>
      <c r="X125" s="104">
        <v>1</v>
      </c>
      <c r="Y125" s="104">
        <v>1</v>
      </c>
      <c r="Z125" s="104">
        <v>1</v>
      </c>
      <c r="AA125" s="104">
        <v>1</v>
      </c>
      <c r="AB125" s="104">
        <v>1</v>
      </c>
      <c r="AC125" s="104"/>
      <c r="AD125" s="104"/>
      <c r="AE125" s="104"/>
      <c r="AF125" s="104"/>
      <c r="AG125" s="104"/>
      <c r="AH125" s="104"/>
      <c r="AI125" s="104"/>
    </row>
    <row r="126" spans="2:35" ht="18.75" customHeight="1">
      <c r="B126" s="249">
        <v>113</v>
      </c>
      <c r="C126" s="414">
        <v>95</v>
      </c>
      <c r="D126" s="245" t="str">
        <f ca="1">IF(ISBLANK(TMGen3List23[[#This Row],[Test n'#]]),"",LOOKUP(TMGen3List23[[#This Row],[Test n'#]],TP_CFAR_DB[TPnum],TP_CFAR_DB[TP ID]))</f>
        <v>FT-TP-95</v>
      </c>
      <c r="E126" s="256" t="str">
        <f ca="1">IF(ISBLANK(TMGen3List23[[#This Row],[Test n'#]]),"",LOOKUP(TMGen3List23[[#This Row],[Test n'#]],TP_CFAR_DB[TPnum],TP_CFAR_DB[Test Point Name]))</f>
        <v>FPV Telemetry Observations</v>
      </c>
      <c r="F126" s="245" t="str">
        <f ca="1">IF(ISBLANK(TMGen3List23[[#This Row],[Test n'#]]),"",LOOKUP(TMGen3List23[[#This Row],[Test n'#]],TP_CFAR_DB[TPnum],TP_CFAR_DB[Mode]))</f>
        <v>-</v>
      </c>
      <c r="G126" s="34">
        <f ca="1">IF(ISBLANK(TMGen3List23[[#This Row],[Test n'#]]),"",LOOKUP(TMGen3List23[[#This Row],[Test n'#]],TP_CFAR_DB[TPnum],TP_CFAR_DB[Time '[sec']]))</f>
        <v>0</v>
      </c>
      <c r="H126" s="34"/>
      <c r="I126" s="34">
        <f>IF(ISBLANK(TMGen3List23[[#This Row],[Test n'#]]),"",LOOKUP(TMGen3List23[[#This Row],[Test n'#]],TP_BA_DB[TPnum],TP_BA_DB[Speed m/s '[kts']]))</f>
        <v>0</v>
      </c>
      <c r="J126" s="171"/>
      <c r="K126" s="178">
        <f>SUM(TMGen3Matrix28[#This Row])</f>
        <v>17</v>
      </c>
      <c r="L126" s="104">
        <v>1</v>
      </c>
      <c r="M126" s="104">
        <v>1</v>
      </c>
      <c r="N126" s="104">
        <v>1</v>
      </c>
      <c r="O126" s="104">
        <v>1</v>
      </c>
      <c r="P126" s="104">
        <v>1</v>
      </c>
      <c r="Q126" s="104">
        <v>1</v>
      </c>
      <c r="R126" s="104">
        <v>1</v>
      </c>
      <c r="S126" s="104">
        <v>1</v>
      </c>
      <c r="T126" s="104">
        <v>1</v>
      </c>
      <c r="U126" s="104">
        <v>1</v>
      </c>
      <c r="V126" s="104">
        <v>1</v>
      </c>
      <c r="W126" s="104">
        <v>1</v>
      </c>
      <c r="X126" s="104">
        <v>1</v>
      </c>
      <c r="Y126" s="104">
        <v>1</v>
      </c>
      <c r="Z126" s="104">
        <v>1</v>
      </c>
      <c r="AA126" s="104">
        <v>1</v>
      </c>
      <c r="AB126" s="104">
        <v>1</v>
      </c>
      <c r="AC126" s="104"/>
      <c r="AD126" s="104"/>
      <c r="AE126" s="104"/>
      <c r="AF126" s="104"/>
      <c r="AG126" s="104"/>
      <c r="AH126" s="104"/>
      <c r="AI126" s="104"/>
    </row>
    <row r="127" spans="2:35" ht="18.75" customHeight="1">
      <c r="B127" s="249">
        <v>114</v>
      </c>
      <c r="C127" s="88"/>
      <c r="D127" s="245" t="str">
        <f>IF(ISBLANK(TMGen3List23[[#This Row],[Test n'#]]),"",LOOKUP(TMGen3List23[[#This Row],[Test n'#]],TP_CFAR_DB[TPnum],TP_CFAR_DB[TP ID]))</f>
        <v/>
      </c>
      <c r="E127" s="256" t="str">
        <f>IF(ISBLANK(TMGen3List23[[#This Row],[Test n'#]]),"",LOOKUP(TMGen3List23[[#This Row],[Test n'#]],TP_CFAR_DB[TPnum],TP_CFAR_DB[Test Point Name]))</f>
        <v/>
      </c>
      <c r="F127" s="245" t="str">
        <f>IF(ISBLANK(TMGen3List23[[#This Row],[Test n'#]]),"",LOOKUP(TMGen3List23[[#This Row],[Test n'#]],TP_CFAR_DB[TPnum],TP_CFAR_DB[Mode]))</f>
        <v/>
      </c>
      <c r="G127" s="34" t="str">
        <f>IF(ISBLANK(TMGen3List23[[#This Row],[Test n'#]]),"",LOOKUP(TMGen3List23[[#This Row],[Test n'#]],TP_CFAR_DB[TPnum],TP_CFAR_DB[Time '[sec']]))</f>
        <v/>
      </c>
      <c r="H127" s="34"/>
      <c r="I127" s="34" t="str">
        <f>IF(ISBLANK(TMGen3List23[[#This Row],[Test n'#]]),"",LOOKUP(TMGen3List23[[#This Row],[Test n'#]],TP_BA_DB[TPnum],TP_BA_DB[Speed m/s '[kts']]))</f>
        <v/>
      </c>
      <c r="J127" s="171"/>
      <c r="K127" s="178">
        <f>SUM(TMGen3Matrix28[#This Row])</f>
        <v>0</v>
      </c>
      <c r="L127" s="171"/>
      <c r="M127" s="171"/>
      <c r="N127" s="171"/>
      <c r="O127" s="171"/>
      <c r="P127" s="104"/>
      <c r="Q127" s="104"/>
      <c r="R127" s="104"/>
      <c r="S127" s="104"/>
      <c r="T127" s="104"/>
      <c r="U127" s="104"/>
      <c r="V127" s="104"/>
      <c r="W127" s="104"/>
      <c r="X127" s="104"/>
      <c r="Y127" s="104"/>
      <c r="Z127" s="104"/>
      <c r="AA127" s="104"/>
      <c r="AB127" s="104"/>
      <c r="AC127" s="104"/>
      <c r="AD127" s="104"/>
      <c r="AE127" s="104"/>
      <c r="AF127" s="104"/>
      <c r="AG127" s="104"/>
      <c r="AH127" s="104"/>
      <c r="AI127" s="104"/>
    </row>
    <row r="128" spans="2:35" ht="18.75" customHeight="1">
      <c r="B128" s="249">
        <v>115</v>
      </c>
      <c r="C128" s="88"/>
      <c r="D128" s="245" t="str">
        <f>IF(ISBLANK(TMGen3List23[[#This Row],[Test n'#]]),"",LOOKUP(TMGen3List23[[#This Row],[Test n'#]],TP_CFAR_DB[TPnum],TP_CFAR_DB[TP ID]))</f>
        <v/>
      </c>
      <c r="E128" s="256" t="str">
        <f>IF(ISBLANK(TMGen3List23[[#This Row],[Test n'#]]),"",LOOKUP(TMGen3List23[[#This Row],[Test n'#]],TP_CFAR_DB[TPnum],TP_CFAR_DB[Test Point Name]))</f>
        <v/>
      </c>
      <c r="F128" s="245" t="str">
        <f>IF(ISBLANK(TMGen3List23[[#This Row],[Test n'#]]),"",LOOKUP(TMGen3List23[[#This Row],[Test n'#]],TP_CFAR_DB[TPnum],TP_CFAR_DB[Mode]))</f>
        <v/>
      </c>
      <c r="G128" s="34" t="str">
        <f>IF(ISBLANK(TMGen3List23[[#This Row],[Test n'#]]),"",LOOKUP(TMGen3List23[[#This Row],[Test n'#]],TP_CFAR_DB[TPnum],TP_CFAR_DB[Time '[sec']]))</f>
        <v/>
      </c>
      <c r="H128" s="34"/>
      <c r="I128" s="34" t="str">
        <f>IF(ISBLANK(TMGen3List23[[#This Row],[Test n'#]]),"",LOOKUP(TMGen3List23[[#This Row],[Test n'#]],TP_BA_DB[TPnum],TP_BA_DB[Speed m/s '[kts']]))</f>
        <v/>
      </c>
      <c r="J128" s="171"/>
      <c r="K128" s="178">
        <f>SUM(TMGen3Matrix28[#This Row])</f>
        <v>0</v>
      </c>
      <c r="L128" s="171"/>
      <c r="M128" s="171"/>
      <c r="N128" s="171"/>
      <c r="O128" s="171"/>
      <c r="P128" s="104"/>
      <c r="Q128" s="104"/>
      <c r="R128" s="104"/>
      <c r="S128" s="104"/>
      <c r="T128" s="104"/>
      <c r="U128" s="104"/>
      <c r="V128" s="104"/>
      <c r="W128" s="104"/>
      <c r="X128" s="104"/>
      <c r="Y128" s="104"/>
      <c r="Z128" s="104"/>
      <c r="AA128" s="104"/>
      <c r="AB128" s="104"/>
      <c r="AC128" s="104"/>
      <c r="AD128" s="104"/>
      <c r="AE128" s="104"/>
      <c r="AF128" s="104"/>
      <c r="AG128" s="104"/>
      <c r="AH128" s="104"/>
      <c r="AI128" s="104"/>
    </row>
    <row r="129" spans="2:35" ht="18.75" hidden="1" customHeight="1">
      <c r="B129" s="249">
        <v>116</v>
      </c>
      <c r="C129" s="88"/>
      <c r="D129" s="245" t="str">
        <f>IF(ISBLANK(TMGen3List23[[#This Row],[Test n'#]]),"",LOOKUP(TMGen3List23[[#This Row],[Test n'#]],TP_CFAR_DB[TPnum],TP_CFAR_DB[TP ID]))</f>
        <v/>
      </c>
      <c r="E129" s="256" t="str">
        <f>IF(ISBLANK(TMGen3List23[[#This Row],[Test n'#]]),"",LOOKUP(TMGen3List23[[#This Row],[Test n'#]],TP_CFAR_DB[TPnum],TP_CFAR_DB[Test Point Name]))</f>
        <v/>
      </c>
      <c r="F129" s="245" t="str">
        <f>IF(ISBLANK(TMGen3List23[[#This Row],[Test n'#]]),"",LOOKUP(TMGen3List23[[#This Row],[Test n'#]],TP_CFAR_DB[TPnum],TP_CFAR_DB[Mode]))</f>
        <v/>
      </c>
      <c r="G129" s="34" t="str">
        <f>IF(ISBLANK(TMGen3List23[[#This Row],[Test n'#]]),"",LOOKUP(TMGen3List23[[#This Row],[Test n'#]],TP_CFAR_DB[TPnum],TP_CFAR_DB[Time '[sec']]))</f>
        <v/>
      </c>
      <c r="H129" s="34"/>
      <c r="I129" s="34" t="str">
        <f>IF(ISBLANK(TMGen3List23[[#This Row],[Test n'#]]),"",LOOKUP(TMGen3List23[[#This Row],[Test n'#]],TP_BA_DB[TPnum],TP_BA_DB[Speed m/s '[kts']]))</f>
        <v/>
      </c>
      <c r="J129" s="171"/>
      <c r="K129" s="178">
        <f>SUM(TMGen3Matrix28[#This Row])</f>
        <v>0</v>
      </c>
      <c r="L129" s="171"/>
      <c r="M129" s="171"/>
      <c r="N129" s="171"/>
      <c r="O129" s="171"/>
      <c r="P129" s="104"/>
      <c r="Q129" s="104"/>
      <c r="R129" s="104"/>
      <c r="S129" s="104"/>
      <c r="T129" s="104"/>
      <c r="U129" s="104"/>
      <c r="V129" s="104"/>
      <c r="W129" s="104"/>
      <c r="X129" s="104"/>
      <c r="Y129" s="104"/>
      <c r="Z129" s="104"/>
      <c r="AA129" s="104"/>
      <c r="AB129" s="104"/>
      <c r="AC129" s="104"/>
      <c r="AD129" s="104"/>
      <c r="AE129" s="104"/>
      <c r="AF129" s="104"/>
      <c r="AG129" s="104"/>
      <c r="AH129" s="104"/>
      <c r="AI129" s="104"/>
    </row>
    <row r="130" spans="2:35" ht="18.75" hidden="1" customHeight="1">
      <c r="B130" s="249">
        <v>117</v>
      </c>
      <c r="C130" s="88"/>
      <c r="D130" s="245" t="str">
        <f>IF(ISBLANK(TMGen3List23[[#This Row],[Test n'#]]),"",LOOKUP(TMGen3List23[[#This Row],[Test n'#]],TP_CFAR_DB[TPnum],TP_CFAR_DB[TP ID]))</f>
        <v/>
      </c>
      <c r="E130" s="256" t="str">
        <f>IF(ISBLANK(TMGen3List23[[#This Row],[Test n'#]]),"",LOOKUP(TMGen3List23[[#This Row],[Test n'#]],TP_CFAR_DB[TPnum],TP_CFAR_DB[Test Point Name]))</f>
        <v/>
      </c>
      <c r="F130" s="245" t="str">
        <f>IF(ISBLANK(TMGen3List23[[#This Row],[Test n'#]]),"",LOOKUP(TMGen3List23[[#This Row],[Test n'#]],TP_CFAR_DB[TPnum],TP_CFAR_DB[Mode]))</f>
        <v/>
      </c>
      <c r="G130" s="34" t="str">
        <f>IF(ISBLANK(TMGen3List23[[#This Row],[Test n'#]]),"",LOOKUP(TMGen3List23[[#This Row],[Test n'#]],TP_CFAR_DB[TPnum],TP_CFAR_DB[Time '[sec']]))</f>
        <v/>
      </c>
      <c r="H130" s="34"/>
      <c r="I130" s="34" t="str">
        <f>IF(ISBLANK(TMGen3List23[[#This Row],[Test n'#]]),"",LOOKUP(TMGen3List23[[#This Row],[Test n'#]],TP_BA_DB[TPnum],TP_BA_DB[Speed m/s '[kts']]))</f>
        <v/>
      </c>
      <c r="J130" s="171"/>
      <c r="K130" s="178">
        <f>SUM(TMGen3Matrix28[#This Row])</f>
        <v>0</v>
      </c>
      <c r="L130" s="171"/>
      <c r="M130" s="171"/>
      <c r="N130" s="171"/>
      <c r="O130" s="171"/>
      <c r="P130" s="104"/>
      <c r="Q130" s="104"/>
      <c r="R130" s="104"/>
      <c r="S130" s="104"/>
      <c r="T130" s="104"/>
      <c r="U130" s="104"/>
      <c r="V130" s="104"/>
      <c r="W130" s="104"/>
      <c r="X130" s="104"/>
      <c r="Y130" s="104"/>
      <c r="Z130" s="104"/>
      <c r="AA130" s="104"/>
      <c r="AB130" s="104"/>
      <c r="AC130" s="104"/>
      <c r="AD130" s="104"/>
      <c r="AE130" s="104"/>
      <c r="AF130" s="104"/>
      <c r="AG130" s="104"/>
      <c r="AH130" s="104"/>
      <c r="AI130" s="104"/>
    </row>
    <row r="131" spans="2:35" ht="18.75" hidden="1" customHeight="1">
      <c r="B131" s="249">
        <v>118</v>
      </c>
      <c r="C131" s="88"/>
      <c r="D131" s="245" t="str">
        <f>IF(ISBLANK(TMGen3List23[[#This Row],[Test n'#]]),"",LOOKUP(TMGen3List23[[#This Row],[Test n'#]],TP_CFAR_DB[TPnum],TP_CFAR_DB[TP ID]))</f>
        <v/>
      </c>
      <c r="E131" s="256" t="str">
        <f>IF(ISBLANK(TMGen3List23[[#This Row],[Test n'#]]),"",LOOKUP(TMGen3List23[[#This Row],[Test n'#]],TP_CFAR_DB[TPnum],TP_CFAR_DB[Test Point Name]))</f>
        <v/>
      </c>
      <c r="F131" s="245" t="str">
        <f>IF(ISBLANK(TMGen3List23[[#This Row],[Test n'#]]),"",LOOKUP(TMGen3List23[[#This Row],[Test n'#]],TP_CFAR_DB[TPnum],TP_CFAR_DB[Mode]))</f>
        <v/>
      </c>
      <c r="G131" s="34" t="str">
        <f>IF(ISBLANK(TMGen3List23[[#This Row],[Test n'#]]),"",LOOKUP(TMGen3List23[[#This Row],[Test n'#]],TP_CFAR_DB[TPnum],TP_CFAR_DB[Time '[sec']]))</f>
        <v/>
      </c>
      <c r="H131" s="34"/>
      <c r="I131" s="34" t="str">
        <f>IF(ISBLANK(TMGen3List23[[#This Row],[Test n'#]]),"",LOOKUP(TMGen3List23[[#This Row],[Test n'#]],TP_BA_DB[TPnum],TP_BA_DB[Speed m/s '[kts']]))</f>
        <v/>
      </c>
      <c r="J131" s="171"/>
      <c r="K131" s="178">
        <f>SUM(TMGen3Matrix28[#This Row])</f>
        <v>0</v>
      </c>
      <c r="L131" s="171"/>
      <c r="M131" s="171"/>
      <c r="N131" s="171"/>
      <c r="O131" s="171"/>
      <c r="P131" s="104"/>
      <c r="Q131" s="104"/>
      <c r="R131" s="104"/>
      <c r="S131" s="104"/>
      <c r="T131" s="104"/>
      <c r="U131" s="104"/>
      <c r="V131" s="104"/>
      <c r="W131" s="104"/>
      <c r="X131" s="104"/>
      <c r="Y131" s="104"/>
      <c r="Z131" s="104"/>
      <c r="AA131" s="104"/>
      <c r="AB131" s="104"/>
      <c r="AC131" s="104"/>
      <c r="AD131" s="104"/>
      <c r="AE131" s="104"/>
      <c r="AF131" s="104"/>
      <c r="AG131" s="104"/>
      <c r="AH131" s="104"/>
      <c r="AI131" s="104"/>
    </row>
    <row r="132" spans="2:35" ht="18.75" hidden="1" customHeight="1">
      <c r="B132" s="249">
        <v>119</v>
      </c>
      <c r="C132" s="88"/>
      <c r="D132" s="245" t="str">
        <f>IF(ISBLANK(TMGen3List23[[#This Row],[Test n'#]]),"",LOOKUP(TMGen3List23[[#This Row],[Test n'#]],TP_CFAR_DB[TPnum],TP_CFAR_DB[TP ID]))</f>
        <v/>
      </c>
      <c r="E132" s="256" t="str">
        <f>IF(ISBLANK(TMGen3List23[[#This Row],[Test n'#]]),"",LOOKUP(TMGen3List23[[#This Row],[Test n'#]],TP_CFAR_DB[TPnum],TP_CFAR_DB[Test Point Name]))</f>
        <v/>
      </c>
      <c r="F132" s="245" t="str">
        <f>IF(ISBLANK(TMGen3List23[[#This Row],[Test n'#]]),"",LOOKUP(TMGen3List23[[#This Row],[Test n'#]],TP_CFAR_DB[TPnum],TP_CFAR_DB[Mode]))</f>
        <v/>
      </c>
      <c r="G132" s="34" t="str">
        <f>IF(ISBLANK(TMGen3List23[[#This Row],[Test n'#]]),"",LOOKUP(TMGen3List23[[#This Row],[Test n'#]],TP_CFAR_DB[TPnum],TP_CFAR_DB[Time '[sec']]))</f>
        <v/>
      </c>
      <c r="H132" s="34"/>
      <c r="I132" s="34" t="str">
        <f>IF(ISBLANK(TMGen3List23[[#This Row],[Test n'#]]),"",LOOKUP(TMGen3List23[[#This Row],[Test n'#]],TP_BA_DB[TPnum],TP_BA_DB[Speed m/s '[kts']]))</f>
        <v/>
      </c>
      <c r="J132" s="171"/>
      <c r="K132" s="178">
        <f>SUM(TMGen3Matrix28[#This Row])</f>
        <v>0</v>
      </c>
      <c r="L132" s="171"/>
      <c r="M132" s="171"/>
      <c r="N132" s="171"/>
      <c r="O132" s="171"/>
      <c r="P132" s="104"/>
      <c r="Q132" s="104"/>
      <c r="R132" s="104"/>
      <c r="S132" s="104"/>
      <c r="T132" s="104"/>
      <c r="U132" s="104"/>
      <c r="V132" s="104"/>
      <c r="W132" s="104"/>
      <c r="X132" s="104"/>
      <c r="Y132" s="104"/>
      <c r="Z132" s="104"/>
      <c r="AA132" s="104"/>
      <c r="AB132" s="104"/>
      <c r="AC132" s="104"/>
      <c r="AD132" s="104"/>
      <c r="AE132" s="104"/>
      <c r="AF132" s="104"/>
      <c r="AG132" s="104"/>
      <c r="AH132" s="104"/>
      <c r="AI132" s="104"/>
    </row>
    <row r="133" spans="2:35" ht="18.75" hidden="1" customHeight="1">
      <c r="B133" s="249">
        <v>120</v>
      </c>
      <c r="C133" s="88"/>
      <c r="D133" s="245" t="str">
        <f>IF(ISBLANK(TMGen3List23[[#This Row],[Test n'#]]),"",LOOKUP(TMGen3List23[[#This Row],[Test n'#]],TP_CFAR_DB[TPnum],TP_CFAR_DB[TP ID]))</f>
        <v/>
      </c>
      <c r="E133" s="256" t="str">
        <f>IF(ISBLANK(TMGen3List23[[#This Row],[Test n'#]]),"",LOOKUP(TMGen3List23[[#This Row],[Test n'#]],TP_CFAR_DB[TPnum],TP_CFAR_DB[Test Point Name]))</f>
        <v/>
      </c>
      <c r="F133" s="245" t="str">
        <f>IF(ISBLANK(TMGen3List23[[#This Row],[Test n'#]]),"",LOOKUP(TMGen3List23[[#This Row],[Test n'#]],TP_CFAR_DB[TPnum],TP_CFAR_DB[Mode]))</f>
        <v/>
      </c>
      <c r="G133" s="34" t="str">
        <f>IF(ISBLANK(TMGen3List23[[#This Row],[Test n'#]]),"",LOOKUP(TMGen3List23[[#This Row],[Test n'#]],TP_CFAR_DB[TPnum],TP_CFAR_DB[Time '[sec']]))</f>
        <v/>
      </c>
      <c r="H133" s="34"/>
      <c r="I133" s="34" t="str">
        <f>IF(ISBLANK(TMGen3List23[[#This Row],[Test n'#]]),"",LOOKUP(TMGen3List23[[#This Row],[Test n'#]],TP_BA_DB[TPnum],TP_BA_DB[Speed m/s '[kts']]))</f>
        <v/>
      </c>
      <c r="J133" s="171"/>
      <c r="K133" s="178">
        <f>SUM(TMGen3Matrix28[#This Row])</f>
        <v>0</v>
      </c>
      <c r="L133" s="171"/>
      <c r="M133" s="171"/>
      <c r="N133" s="171"/>
      <c r="O133" s="171"/>
      <c r="P133" s="104"/>
      <c r="Q133" s="104"/>
      <c r="R133" s="104"/>
      <c r="S133" s="104"/>
      <c r="T133" s="104"/>
      <c r="U133" s="104"/>
      <c r="V133" s="104"/>
      <c r="W133" s="104"/>
      <c r="X133" s="104"/>
      <c r="Y133" s="104"/>
      <c r="Z133" s="104"/>
      <c r="AA133" s="104"/>
      <c r="AB133" s="104"/>
      <c r="AC133" s="104"/>
      <c r="AD133" s="104"/>
      <c r="AE133" s="104"/>
      <c r="AF133" s="104"/>
      <c r="AG133" s="104"/>
      <c r="AH133" s="104"/>
      <c r="AI133" s="104"/>
    </row>
    <row r="134" spans="2:35" ht="18.75" hidden="1" customHeight="1">
      <c r="B134" s="249">
        <v>121</v>
      </c>
      <c r="C134" s="88"/>
      <c r="D134" s="245" t="str">
        <f>IF(ISBLANK(TMGen3List23[[#This Row],[Test n'#]]),"",LOOKUP(TMGen3List23[[#This Row],[Test n'#]],TP_CFAR_DB[TPnum],TP_CFAR_DB[TP ID]))</f>
        <v/>
      </c>
      <c r="E134" s="256" t="str">
        <f>IF(ISBLANK(TMGen3List23[[#This Row],[Test n'#]]),"",LOOKUP(TMGen3List23[[#This Row],[Test n'#]],TP_CFAR_DB[TPnum],TP_CFAR_DB[Test Point Name]))</f>
        <v/>
      </c>
      <c r="F134" s="245" t="str">
        <f>IF(ISBLANK(TMGen3List23[[#This Row],[Test n'#]]),"",LOOKUP(TMGen3List23[[#This Row],[Test n'#]],TP_CFAR_DB[TPnum],TP_CFAR_DB[Mode]))</f>
        <v/>
      </c>
      <c r="G134" s="34" t="str">
        <f>IF(ISBLANK(TMGen3List23[[#This Row],[Test n'#]]),"",LOOKUP(TMGen3List23[[#This Row],[Test n'#]],TP_CFAR_DB[TPnum],TP_CFAR_DB[Time '[sec']]))</f>
        <v/>
      </c>
      <c r="H134" s="34"/>
      <c r="I134" s="34" t="str">
        <f>IF(ISBLANK(TMGen3List23[[#This Row],[Test n'#]]),"",LOOKUP(TMGen3List23[[#This Row],[Test n'#]],TP_BA_DB[TPnum],TP_BA_DB[Speed m/s '[kts']]))</f>
        <v/>
      </c>
      <c r="J134" s="171"/>
      <c r="K134" s="178">
        <f>SUM(TMGen3Matrix28[#This Row])</f>
        <v>0</v>
      </c>
      <c r="L134" s="171"/>
      <c r="M134" s="171"/>
      <c r="N134" s="171"/>
      <c r="O134" s="171"/>
      <c r="P134" s="104"/>
      <c r="Q134" s="104"/>
      <c r="R134" s="104"/>
      <c r="S134" s="104"/>
      <c r="T134" s="104"/>
      <c r="U134" s="104"/>
      <c r="V134" s="104"/>
      <c r="W134" s="104"/>
      <c r="X134" s="104"/>
      <c r="Y134" s="104"/>
      <c r="Z134" s="104"/>
      <c r="AA134" s="104"/>
      <c r="AB134" s="104"/>
      <c r="AC134" s="104"/>
      <c r="AD134" s="104"/>
      <c r="AE134" s="104"/>
      <c r="AF134" s="104"/>
      <c r="AG134" s="104"/>
      <c r="AH134" s="104"/>
      <c r="AI134" s="104"/>
    </row>
    <row r="135" spans="2:35" ht="18.75" hidden="1" customHeight="1">
      <c r="B135" s="249">
        <v>122</v>
      </c>
      <c r="C135" s="88"/>
      <c r="D135" s="245" t="str">
        <f>IF(ISBLANK(TMGen3List23[[#This Row],[Test n'#]]),"",LOOKUP(TMGen3List23[[#This Row],[Test n'#]],TP_CFAR_DB[TPnum],TP_CFAR_DB[TP ID]))</f>
        <v/>
      </c>
      <c r="E135" s="256" t="str">
        <f>IF(ISBLANK(TMGen3List23[[#This Row],[Test n'#]]),"",LOOKUP(TMGen3List23[[#This Row],[Test n'#]],TP_CFAR_DB[TPnum],TP_CFAR_DB[Test Point Name]))</f>
        <v/>
      </c>
      <c r="F135" s="245" t="str">
        <f>IF(ISBLANK(TMGen3List23[[#This Row],[Test n'#]]),"",LOOKUP(TMGen3List23[[#This Row],[Test n'#]],TP_CFAR_DB[TPnum],TP_CFAR_DB[Mode]))</f>
        <v/>
      </c>
      <c r="G135" s="34" t="str">
        <f>IF(ISBLANK(TMGen3List23[[#This Row],[Test n'#]]),"",LOOKUP(TMGen3List23[[#This Row],[Test n'#]],TP_CFAR_DB[TPnum],TP_CFAR_DB[Time '[sec']]))</f>
        <v/>
      </c>
      <c r="H135" s="34"/>
      <c r="I135" s="34" t="str">
        <f>IF(ISBLANK(TMGen3List23[[#This Row],[Test n'#]]),"",LOOKUP(TMGen3List23[[#This Row],[Test n'#]],TP_BA_DB[TPnum],TP_BA_DB[Speed m/s '[kts']]))</f>
        <v/>
      </c>
      <c r="J135" s="171"/>
      <c r="K135" s="178">
        <f>SUM(TMGen3Matrix28[#This Row])</f>
        <v>0</v>
      </c>
      <c r="L135" s="171"/>
      <c r="M135" s="171"/>
      <c r="N135" s="171"/>
      <c r="O135" s="171"/>
      <c r="P135" s="104"/>
      <c r="Q135" s="104"/>
      <c r="R135" s="104"/>
      <c r="S135" s="104"/>
      <c r="T135" s="104"/>
      <c r="U135" s="104"/>
      <c r="V135" s="104"/>
      <c r="W135" s="104"/>
      <c r="X135" s="104"/>
      <c r="Y135" s="104"/>
      <c r="Z135" s="104"/>
      <c r="AA135" s="104"/>
      <c r="AB135" s="104"/>
      <c r="AC135" s="104"/>
      <c r="AD135" s="104"/>
      <c r="AE135" s="104"/>
      <c r="AF135" s="104"/>
      <c r="AG135" s="104"/>
      <c r="AH135" s="104"/>
      <c r="AI135" s="104"/>
    </row>
    <row r="136" spans="2:35" ht="18.75" hidden="1" customHeight="1">
      <c r="B136" s="249">
        <v>123</v>
      </c>
      <c r="C136" s="88"/>
      <c r="D136" s="245" t="str">
        <f>IF(ISBLANK(TMGen3List23[[#This Row],[Test n'#]]),"",LOOKUP(TMGen3List23[[#This Row],[Test n'#]],TP_CFAR_DB[TPnum],TP_CFAR_DB[TP ID]))</f>
        <v/>
      </c>
      <c r="E136" s="256" t="str">
        <f>IF(ISBLANK(TMGen3List23[[#This Row],[Test n'#]]),"",LOOKUP(TMGen3List23[[#This Row],[Test n'#]],TP_CFAR_DB[TPnum],TP_CFAR_DB[Test Point Name]))</f>
        <v/>
      </c>
      <c r="F136" s="245" t="str">
        <f>IF(ISBLANK(TMGen3List23[[#This Row],[Test n'#]]),"",LOOKUP(TMGen3List23[[#This Row],[Test n'#]],TP_CFAR_DB[TPnum],TP_CFAR_DB[Mode]))</f>
        <v/>
      </c>
      <c r="G136" s="34" t="str">
        <f>IF(ISBLANK(TMGen3List23[[#This Row],[Test n'#]]),"",LOOKUP(TMGen3List23[[#This Row],[Test n'#]],TP_CFAR_DB[TPnum],TP_CFAR_DB[Time '[sec']]))</f>
        <v/>
      </c>
      <c r="H136" s="34"/>
      <c r="I136" s="34" t="str">
        <f>IF(ISBLANK(TMGen3List23[[#This Row],[Test n'#]]),"",LOOKUP(TMGen3List23[[#This Row],[Test n'#]],TP_BA_DB[TPnum],TP_BA_DB[Speed m/s '[kts']]))</f>
        <v/>
      </c>
      <c r="J136" s="171"/>
      <c r="K136" s="178">
        <f>SUM(TMGen3Matrix28[#This Row])</f>
        <v>0</v>
      </c>
      <c r="L136" s="171"/>
      <c r="M136" s="171"/>
      <c r="N136" s="171"/>
      <c r="O136" s="171"/>
      <c r="P136" s="104"/>
      <c r="Q136" s="104"/>
      <c r="R136" s="104"/>
      <c r="S136" s="104"/>
      <c r="T136" s="104"/>
      <c r="U136" s="104"/>
      <c r="V136" s="104"/>
      <c r="W136" s="104"/>
      <c r="X136" s="104"/>
      <c r="Y136" s="104"/>
      <c r="Z136" s="104"/>
      <c r="AA136" s="104"/>
      <c r="AB136" s="104"/>
      <c r="AC136" s="104"/>
      <c r="AD136" s="104"/>
      <c r="AE136" s="104"/>
      <c r="AF136" s="104"/>
      <c r="AG136" s="104"/>
      <c r="AH136" s="104"/>
      <c r="AI136" s="104"/>
    </row>
    <row r="137" spans="2:35" ht="18.75" hidden="1" customHeight="1">
      <c r="B137" s="249">
        <v>124</v>
      </c>
      <c r="C137" s="88"/>
      <c r="D137" s="245" t="str">
        <f>IF(ISBLANK(TMGen3List23[[#This Row],[Test n'#]]),"",LOOKUP(TMGen3List23[[#This Row],[Test n'#]],TP_CFAR_DB[TPnum],TP_CFAR_DB[TP ID]))</f>
        <v/>
      </c>
      <c r="E137" s="256" t="str">
        <f>IF(ISBLANK(TMGen3List23[[#This Row],[Test n'#]]),"",LOOKUP(TMGen3List23[[#This Row],[Test n'#]],TP_CFAR_DB[TPnum],TP_CFAR_DB[Test Point Name]))</f>
        <v/>
      </c>
      <c r="F137" s="245" t="str">
        <f>IF(ISBLANK(TMGen3List23[[#This Row],[Test n'#]]),"",LOOKUP(TMGen3List23[[#This Row],[Test n'#]],TP_CFAR_DB[TPnum],TP_CFAR_DB[Mode]))</f>
        <v/>
      </c>
      <c r="G137" s="34" t="str">
        <f>IF(ISBLANK(TMGen3List23[[#This Row],[Test n'#]]),"",LOOKUP(TMGen3List23[[#This Row],[Test n'#]],TP_CFAR_DB[TPnum],TP_CFAR_DB[Time '[sec']]))</f>
        <v/>
      </c>
      <c r="H137" s="34"/>
      <c r="I137" s="34" t="str">
        <f>IF(ISBLANK(TMGen3List23[[#This Row],[Test n'#]]),"",LOOKUP(TMGen3List23[[#This Row],[Test n'#]],TP_BA_DB[TPnum],TP_BA_DB[Speed m/s '[kts']]))</f>
        <v/>
      </c>
      <c r="J137" s="171"/>
      <c r="K137" s="178">
        <f>SUM(TMGen3Matrix28[#This Row])</f>
        <v>0</v>
      </c>
      <c r="L137" s="171"/>
      <c r="M137" s="171"/>
      <c r="N137" s="171"/>
      <c r="O137" s="171"/>
      <c r="P137" s="104"/>
      <c r="Q137" s="104"/>
      <c r="R137" s="104"/>
      <c r="S137" s="104"/>
      <c r="T137" s="104"/>
      <c r="U137" s="104"/>
      <c r="V137" s="104"/>
      <c r="W137" s="104"/>
      <c r="X137" s="104"/>
      <c r="Y137" s="104"/>
      <c r="Z137" s="104"/>
      <c r="AA137" s="104"/>
      <c r="AB137" s="104"/>
      <c r="AC137" s="104"/>
      <c r="AD137" s="104"/>
      <c r="AE137" s="104"/>
      <c r="AF137" s="104"/>
      <c r="AG137" s="104"/>
      <c r="AH137" s="104"/>
      <c r="AI137" s="104"/>
    </row>
    <row r="138" spans="2:35" ht="18.75" hidden="1" customHeight="1">
      <c r="B138" s="249">
        <v>125</v>
      </c>
      <c r="C138" s="88"/>
      <c r="D138" s="245" t="str">
        <f>IF(ISBLANK(TMGen3List23[[#This Row],[Test n'#]]),"",LOOKUP(TMGen3List23[[#This Row],[Test n'#]],TP_CFAR_DB[TPnum],TP_CFAR_DB[TP ID]))</f>
        <v/>
      </c>
      <c r="E138" s="256" t="str">
        <f>IF(ISBLANK(TMGen3List23[[#This Row],[Test n'#]]),"",LOOKUP(TMGen3List23[[#This Row],[Test n'#]],TP_CFAR_DB[TPnum],TP_CFAR_DB[Test Point Name]))</f>
        <v/>
      </c>
      <c r="F138" s="245" t="str">
        <f>IF(ISBLANK(TMGen3List23[[#This Row],[Test n'#]]),"",LOOKUP(TMGen3List23[[#This Row],[Test n'#]],TP_CFAR_DB[TPnum],TP_CFAR_DB[Mode]))</f>
        <v/>
      </c>
      <c r="G138" s="34" t="str">
        <f>IF(ISBLANK(TMGen3List23[[#This Row],[Test n'#]]),"",LOOKUP(TMGen3List23[[#This Row],[Test n'#]],TP_CFAR_DB[TPnum],TP_CFAR_DB[Time '[sec']]))</f>
        <v/>
      </c>
      <c r="H138" s="34"/>
      <c r="I138" s="34" t="str">
        <f>IF(ISBLANK(TMGen3List23[[#This Row],[Test n'#]]),"",LOOKUP(TMGen3List23[[#This Row],[Test n'#]],TP_BA_DB[TPnum],TP_BA_DB[Speed m/s '[kts']]))</f>
        <v/>
      </c>
      <c r="J138" s="171"/>
      <c r="K138" s="178">
        <f>SUM(TMGen3Matrix28[#This Row])</f>
        <v>0</v>
      </c>
      <c r="L138" s="171"/>
      <c r="M138" s="171"/>
      <c r="N138" s="171"/>
      <c r="O138" s="171"/>
      <c r="P138" s="104"/>
      <c r="Q138" s="104"/>
      <c r="R138" s="104"/>
      <c r="S138" s="104"/>
      <c r="T138" s="104"/>
      <c r="U138" s="104"/>
      <c r="V138" s="104"/>
      <c r="W138" s="104"/>
      <c r="X138" s="104"/>
      <c r="Y138" s="104"/>
      <c r="Z138" s="104"/>
      <c r="AA138" s="104"/>
      <c r="AB138" s="104"/>
      <c r="AC138" s="104"/>
      <c r="AD138" s="104"/>
      <c r="AE138" s="104"/>
      <c r="AF138" s="104"/>
      <c r="AG138" s="104"/>
      <c r="AH138" s="104"/>
      <c r="AI138" s="104"/>
    </row>
    <row r="139" spans="2:35" ht="18.75" hidden="1" customHeight="1">
      <c r="B139" s="249">
        <v>126</v>
      </c>
      <c r="C139" s="88"/>
      <c r="D139" s="245" t="str">
        <f>IF(ISBLANK(TMGen3List23[[#This Row],[Test n'#]]),"",LOOKUP(TMGen3List23[[#This Row],[Test n'#]],TP_CFAR_DB[TPnum],TP_CFAR_DB[TP ID]))</f>
        <v/>
      </c>
      <c r="E139" s="256" t="str">
        <f>IF(ISBLANK(TMGen3List23[[#This Row],[Test n'#]]),"",LOOKUP(TMGen3List23[[#This Row],[Test n'#]],TP_CFAR_DB[TPnum],TP_CFAR_DB[Test Point Name]))</f>
        <v/>
      </c>
      <c r="F139" s="245" t="str">
        <f>IF(ISBLANK(TMGen3List23[[#This Row],[Test n'#]]),"",LOOKUP(TMGen3List23[[#This Row],[Test n'#]],TP_CFAR_DB[TPnum],TP_CFAR_DB[Mode]))</f>
        <v/>
      </c>
      <c r="G139" s="34" t="str">
        <f>IF(ISBLANK(TMGen3List23[[#This Row],[Test n'#]]),"",LOOKUP(TMGen3List23[[#This Row],[Test n'#]],TP_CFAR_DB[TPnum],TP_CFAR_DB[Time '[sec']]))</f>
        <v/>
      </c>
      <c r="H139" s="34"/>
      <c r="I139" s="34" t="str">
        <f>IF(ISBLANK(TMGen3List23[[#This Row],[Test n'#]]),"",LOOKUP(TMGen3List23[[#This Row],[Test n'#]],TP_BA_DB[TPnum],TP_BA_DB[Speed m/s '[kts']]))</f>
        <v/>
      </c>
      <c r="J139" s="171"/>
      <c r="K139" s="178">
        <f>SUM(TMGen3Matrix28[#This Row])</f>
        <v>0</v>
      </c>
      <c r="L139" s="171"/>
      <c r="M139" s="171"/>
      <c r="N139" s="171"/>
      <c r="O139" s="171"/>
      <c r="P139" s="104"/>
      <c r="Q139" s="104"/>
      <c r="R139" s="104"/>
      <c r="S139" s="104"/>
      <c r="T139" s="104"/>
      <c r="U139" s="104"/>
      <c r="V139" s="104"/>
      <c r="W139" s="104"/>
      <c r="X139" s="104"/>
      <c r="Y139" s="104"/>
      <c r="Z139" s="104"/>
      <c r="AA139" s="104"/>
      <c r="AB139" s="104"/>
      <c r="AC139" s="104"/>
      <c r="AD139" s="104"/>
      <c r="AE139" s="104"/>
      <c r="AF139" s="104"/>
      <c r="AG139" s="104"/>
      <c r="AH139" s="104"/>
      <c r="AI139" s="104"/>
    </row>
    <row r="140" spans="2:35" ht="18.75" hidden="1" customHeight="1">
      <c r="B140" s="249">
        <v>127</v>
      </c>
      <c r="C140" s="88"/>
      <c r="D140" s="245" t="str">
        <f>IF(ISBLANK(TMGen3List23[[#This Row],[Test n'#]]),"",LOOKUP(TMGen3List23[[#This Row],[Test n'#]],TP_CFAR_DB[TPnum],TP_CFAR_DB[TP ID]))</f>
        <v/>
      </c>
      <c r="E140" s="256" t="str">
        <f>IF(ISBLANK(TMGen3List23[[#This Row],[Test n'#]]),"",LOOKUP(TMGen3List23[[#This Row],[Test n'#]],TP_CFAR_DB[TPnum],TP_CFAR_DB[Test Point Name]))</f>
        <v/>
      </c>
      <c r="F140" s="245" t="str">
        <f>IF(ISBLANK(TMGen3List23[[#This Row],[Test n'#]]),"",LOOKUP(TMGen3List23[[#This Row],[Test n'#]],TP_CFAR_DB[TPnum],TP_CFAR_DB[Mode]))</f>
        <v/>
      </c>
      <c r="G140" s="34" t="str">
        <f>IF(ISBLANK(TMGen3List23[[#This Row],[Test n'#]]),"",LOOKUP(TMGen3List23[[#This Row],[Test n'#]],TP_CFAR_DB[TPnum],TP_CFAR_DB[Time '[sec']]))</f>
        <v/>
      </c>
      <c r="H140" s="34"/>
      <c r="I140" s="34" t="str">
        <f>IF(ISBLANK(TMGen3List23[[#This Row],[Test n'#]]),"",LOOKUP(TMGen3List23[[#This Row],[Test n'#]],TP_BA_DB[TPnum],TP_BA_DB[Speed m/s '[kts']]))</f>
        <v/>
      </c>
      <c r="J140" s="171"/>
      <c r="K140" s="178">
        <f>SUM(TMGen3Matrix28[#This Row])</f>
        <v>0</v>
      </c>
      <c r="L140" s="171"/>
      <c r="M140" s="171"/>
      <c r="N140" s="171"/>
      <c r="O140" s="171"/>
      <c r="P140" s="104"/>
      <c r="Q140" s="104"/>
      <c r="R140" s="104"/>
      <c r="S140" s="104"/>
      <c r="T140" s="104"/>
      <c r="U140" s="104"/>
      <c r="V140" s="104"/>
      <c r="W140" s="104"/>
      <c r="X140" s="104"/>
      <c r="Y140" s="104"/>
      <c r="Z140" s="104"/>
      <c r="AA140" s="104"/>
      <c r="AB140" s="104"/>
      <c r="AC140" s="104"/>
      <c r="AD140" s="104"/>
      <c r="AE140" s="104"/>
      <c r="AF140" s="104"/>
      <c r="AG140" s="104"/>
      <c r="AH140" s="104"/>
      <c r="AI140" s="104"/>
    </row>
    <row r="141" spans="2:35" ht="18.75" hidden="1" customHeight="1">
      <c r="B141" s="249">
        <v>128</v>
      </c>
      <c r="C141" s="88"/>
      <c r="D141" s="245" t="str">
        <f>IF(ISBLANK(TMGen3List23[[#This Row],[Test n'#]]),"",LOOKUP(TMGen3List23[[#This Row],[Test n'#]],TP_CFAR_DB[TPnum],TP_CFAR_DB[TP ID]))</f>
        <v/>
      </c>
      <c r="E141" s="256" t="str">
        <f>IF(ISBLANK(TMGen3List23[[#This Row],[Test n'#]]),"",LOOKUP(TMGen3List23[[#This Row],[Test n'#]],TP_CFAR_DB[TPnum],TP_CFAR_DB[Test Point Name]))</f>
        <v/>
      </c>
      <c r="F141" s="245" t="str">
        <f>IF(ISBLANK(TMGen3List23[[#This Row],[Test n'#]]),"",LOOKUP(TMGen3List23[[#This Row],[Test n'#]],TP_CFAR_DB[TPnum],TP_CFAR_DB[Mode]))</f>
        <v/>
      </c>
      <c r="G141" s="34" t="str">
        <f>IF(ISBLANK(TMGen3List23[[#This Row],[Test n'#]]),"",LOOKUP(TMGen3List23[[#This Row],[Test n'#]],TP_CFAR_DB[TPnum],TP_CFAR_DB[Time '[sec']]))</f>
        <v/>
      </c>
      <c r="H141" s="34"/>
      <c r="I141" s="34" t="str">
        <f>IF(ISBLANK(TMGen3List23[[#This Row],[Test n'#]]),"",LOOKUP(TMGen3List23[[#This Row],[Test n'#]],TP_BA_DB[TPnum],TP_BA_DB[Speed m/s '[kts']]))</f>
        <v/>
      </c>
      <c r="J141" s="171"/>
      <c r="K141" s="178">
        <f>SUM(TMGen3Matrix28[#This Row])</f>
        <v>0</v>
      </c>
      <c r="L141" s="171"/>
      <c r="M141" s="171"/>
      <c r="N141" s="171"/>
      <c r="O141" s="171"/>
      <c r="P141" s="104"/>
      <c r="Q141" s="104"/>
      <c r="R141" s="104"/>
      <c r="S141" s="104"/>
      <c r="T141" s="104"/>
      <c r="U141" s="104"/>
      <c r="V141" s="104"/>
      <c r="W141" s="104"/>
      <c r="X141" s="104"/>
      <c r="Y141" s="104"/>
      <c r="Z141" s="104"/>
      <c r="AA141" s="104"/>
      <c r="AB141" s="104"/>
      <c r="AC141" s="104"/>
      <c r="AD141" s="104"/>
      <c r="AE141" s="104"/>
      <c r="AF141" s="104"/>
      <c r="AG141" s="104"/>
      <c r="AH141" s="104"/>
      <c r="AI141" s="104"/>
    </row>
    <row r="142" spans="2:35" ht="18.75" hidden="1" customHeight="1">
      <c r="B142" s="249">
        <v>129</v>
      </c>
      <c r="C142" s="88"/>
      <c r="D142" s="245" t="str">
        <f>IF(ISBLANK(TMGen3List23[[#This Row],[Test n'#]]),"",LOOKUP(TMGen3List23[[#This Row],[Test n'#]],TP_CFAR_DB[TPnum],TP_CFAR_DB[TP ID]))</f>
        <v/>
      </c>
      <c r="E142" s="256" t="str">
        <f>IF(ISBLANK(TMGen3List23[[#This Row],[Test n'#]]),"",LOOKUP(TMGen3List23[[#This Row],[Test n'#]],TP_CFAR_DB[TPnum],TP_CFAR_DB[Test Point Name]))</f>
        <v/>
      </c>
      <c r="F142" s="245" t="str">
        <f>IF(ISBLANK(TMGen3List23[[#This Row],[Test n'#]]),"",LOOKUP(TMGen3List23[[#This Row],[Test n'#]],TP_CFAR_DB[TPnum],TP_CFAR_DB[Mode]))</f>
        <v/>
      </c>
      <c r="G142" s="34" t="str">
        <f>IF(ISBLANK(TMGen3List23[[#This Row],[Test n'#]]),"",LOOKUP(TMGen3List23[[#This Row],[Test n'#]],TP_CFAR_DB[TPnum],TP_CFAR_DB[Time '[sec']]))</f>
        <v/>
      </c>
      <c r="H142" s="34"/>
      <c r="I142" s="34" t="str">
        <f>IF(ISBLANK(TMGen3List23[[#This Row],[Test n'#]]),"",LOOKUP(TMGen3List23[[#This Row],[Test n'#]],TP_BA_DB[TPnum],TP_BA_DB[Speed m/s '[kts']]))</f>
        <v/>
      </c>
      <c r="J142" s="171"/>
      <c r="K142" s="178">
        <f>SUM(TMGen3Matrix28[#This Row])</f>
        <v>0</v>
      </c>
      <c r="L142" s="171"/>
      <c r="M142" s="171"/>
      <c r="N142" s="171"/>
      <c r="O142" s="171"/>
      <c r="P142" s="104"/>
      <c r="Q142" s="104"/>
      <c r="R142" s="104"/>
      <c r="S142" s="104"/>
      <c r="T142" s="104"/>
      <c r="U142" s="104"/>
      <c r="V142" s="104"/>
      <c r="W142" s="104"/>
      <c r="X142" s="104"/>
      <c r="Y142" s="104"/>
      <c r="Z142" s="104"/>
      <c r="AA142" s="104"/>
      <c r="AB142" s="104"/>
      <c r="AC142" s="104"/>
      <c r="AD142" s="104"/>
      <c r="AE142" s="104"/>
      <c r="AF142" s="104"/>
      <c r="AG142" s="104"/>
      <c r="AH142" s="104"/>
      <c r="AI142" s="104"/>
    </row>
    <row r="143" spans="2:35" ht="18.75" hidden="1" customHeight="1">
      <c r="B143" s="249">
        <v>130</v>
      </c>
      <c r="C143" s="88"/>
      <c r="D143" s="245" t="str">
        <f>IF(ISBLANK(TMGen3List23[[#This Row],[Test n'#]]),"",LOOKUP(TMGen3List23[[#This Row],[Test n'#]],TP_CFAR_DB[TPnum],TP_CFAR_DB[TP ID]))</f>
        <v/>
      </c>
      <c r="E143" s="256" t="str">
        <f>IF(ISBLANK(TMGen3List23[[#This Row],[Test n'#]]),"",LOOKUP(TMGen3List23[[#This Row],[Test n'#]],TP_CFAR_DB[TPnum],TP_CFAR_DB[Test Point Name]))</f>
        <v/>
      </c>
      <c r="F143" s="245" t="str">
        <f>IF(ISBLANK(TMGen3List23[[#This Row],[Test n'#]]),"",LOOKUP(TMGen3List23[[#This Row],[Test n'#]],TP_CFAR_DB[TPnum],TP_CFAR_DB[Mode]))</f>
        <v/>
      </c>
      <c r="G143" s="34" t="str">
        <f>IF(ISBLANK(TMGen3List23[[#This Row],[Test n'#]]),"",LOOKUP(TMGen3List23[[#This Row],[Test n'#]],TP_CFAR_DB[TPnum],TP_CFAR_DB[Time '[sec']]))</f>
        <v/>
      </c>
      <c r="H143" s="34"/>
      <c r="I143" s="34" t="str">
        <f>IF(ISBLANK(TMGen3List23[[#This Row],[Test n'#]]),"",LOOKUP(TMGen3List23[[#This Row],[Test n'#]],TP_BA_DB[TPnum],TP_BA_DB[Speed m/s '[kts']]))</f>
        <v/>
      </c>
      <c r="J143" s="171"/>
      <c r="K143" s="178">
        <f>SUM(TMGen3Matrix28[#This Row])</f>
        <v>0</v>
      </c>
      <c r="L143" s="171"/>
      <c r="M143" s="171"/>
      <c r="N143" s="171"/>
      <c r="O143" s="171"/>
      <c r="P143" s="104"/>
      <c r="Q143" s="104"/>
      <c r="R143" s="104"/>
      <c r="S143" s="104"/>
      <c r="T143" s="104"/>
      <c r="U143" s="104"/>
      <c r="V143" s="104"/>
      <c r="W143" s="104"/>
      <c r="X143" s="104"/>
      <c r="Y143" s="104"/>
      <c r="Z143" s="104"/>
      <c r="AA143" s="104"/>
      <c r="AB143" s="104"/>
      <c r="AC143" s="104"/>
      <c r="AD143" s="104"/>
      <c r="AE143" s="104"/>
      <c r="AF143" s="104"/>
      <c r="AG143" s="104"/>
      <c r="AH143" s="104"/>
      <c r="AI143" s="104"/>
    </row>
    <row r="144" spans="2:35" ht="18.75" hidden="1" customHeight="1">
      <c r="B144" s="249">
        <v>131</v>
      </c>
      <c r="C144" s="88"/>
      <c r="D144" s="245" t="str">
        <f>IF(ISBLANK(TMGen3List23[[#This Row],[Test n'#]]),"",LOOKUP(TMGen3List23[[#This Row],[Test n'#]],TP_CFAR_DB[TPnum],TP_CFAR_DB[TP ID]))</f>
        <v/>
      </c>
      <c r="E144" s="256" t="str">
        <f>IF(ISBLANK(TMGen3List23[[#This Row],[Test n'#]]),"",LOOKUP(TMGen3List23[[#This Row],[Test n'#]],TP_CFAR_DB[TPnum],TP_CFAR_DB[Test Point Name]))</f>
        <v/>
      </c>
      <c r="F144" s="245" t="str">
        <f>IF(ISBLANK(TMGen3List23[[#This Row],[Test n'#]]),"",LOOKUP(TMGen3List23[[#This Row],[Test n'#]],TP_CFAR_DB[TPnum],TP_CFAR_DB[Mode]))</f>
        <v/>
      </c>
      <c r="G144" s="34" t="str">
        <f>IF(ISBLANK(TMGen3List23[[#This Row],[Test n'#]]),"",LOOKUP(TMGen3List23[[#This Row],[Test n'#]],TP_CFAR_DB[TPnum],TP_CFAR_DB[Time '[sec']]))</f>
        <v/>
      </c>
      <c r="H144" s="34"/>
      <c r="I144" s="34" t="str">
        <f>IF(ISBLANK(TMGen3List23[[#This Row],[Test n'#]]),"",LOOKUP(TMGen3List23[[#This Row],[Test n'#]],TP_BA_DB[TPnum],TP_BA_DB[Speed m/s '[kts']]))</f>
        <v/>
      </c>
      <c r="J144" s="171"/>
      <c r="K144" s="178">
        <f>SUM(TMGen3Matrix28[#This Row])</f>
        <v>0</v>
      </c>
      <c r="L144" s="171"/>
      <c r="M144" s="171"/>
      <c r="N144" s="171"/>
      <c r="O144" s="171"/>
      <c r="P144" s="104"/>
      <c r="Q144" s="104"/>
      <c r="R144" s="104"/>
      <c r="S144" s="104"/>
      <c r="T144" s="104"/>
      <c r="U144" s="104"/>
      <c r="V144" s="104"/>
      <c r="W144" s="104"/>
      <c r="X144" s="104"/>
      <c r="Y144" s="104"/>
      <c r="Z144" s="104"/>
      <c r="AA144" s="104"/>
      <c r="AB144" s="104"/>
      <c r="AC144" s="104"/>
      <c r="AD144" s="104"/>
      <c r="AE144" s="104"/>
      <c r="AF144" s="104"/>
      <c r="AG144" s="104"/>
      <c r="AH144" s="104"/>
      <c r="AI144" s="104"/>
    </row>
    <row r="145" spans="2:35" ht="18.75" hidden="1" customHeight="1">
      <c r="B145" s="249">
        <v>132</v>
      </c>
      <c r="C145" s="88"/>
      <c r="D145" s="245" t="str">
        <f>IF(ISBLANK(TMGen3List23[[#This Row],[Test n'#]]),"",LOOKUP(TMGen3List23[[#This Row],[Test n'#]],TP_CFAR_DB[TPnum],TP_CFAR_DB[TP ID]))</f>
        <v/>
      </c>
      <c r="E145" s="256" t="str">
        <f>IF(ISBLANK(TMGen3List23[[#This Row],[Test n'#]]),"",LOOKUP(TMGen3List23[[#This Row],[Test n'#]],TP_CFAR_DB[TPnum],TP_CFAR_DB[Test Point Name]))</f>
        <v/>
      </c>
      <c r="F145" s="245" t="str">
        <f>IF(ISBLANK(TMGen3List23[[#This Row],[Test n'#]]),"",LOOKUP(TMGen3List23[[#This Row],[Test n'#]],TP_CFAR_DB[TPnum],TP_CFAR_DB[Mode]))</f>
        <v/>
      </c>
      <c r="G145" s="34" t="str">
        <f>IF(ISBLANK(TMGen3List23[[#This Row],[Test n'#]]),"",LOOKUP(TMGen3List23[[#This Row],[Test n'#]],TP_CFAR_DB[TPnum],TP_CFAR_DB[Time '[sec']]))</f>
        <v/>
      </c>
      <c r="H145" s="34"/>
      <c r="I145" s="34" t="str">
        <f>IF(ISBLANK(TMGen3List23[[#This Row],[Test n'#]]),"",LOOKUP(TMGen3List23[[#This Row],[Test n'#]],TP_BA_DB[TPnum],TP_BA_DB[Speed m/s '[kts']]))</f>
        <v/>
      </c>
      <c r="J145" s="171"/>
      <c r="K145" s="178">
        <f>SUM(TMGen3Matrix28[#This Row])</f>
        <v>0</v>
      </c>
      <c r="L145" s="171"/>
      <c r="M145" s="171"/>
      <c r="N145" s="171"/>
      <c r="O145" s="171"/>
      <c r="P145" s="104"/>
      <c r="Q145" s="104"/>
      <c r="R145" s="104"/>
      <c r="S145" s="104"/>
      <c r="T145" s="104"/>
      <c r="U145" s="104"/>
      <c r="V145" s="104"/>
      <c r="W145" s="104"/>
      <c r="X145" s="104"/>
      <c r="Y145" s="104"/>
      <c r="Z145" s="104"/>
      <c r="AA145" s="104"/>
      <c r="AB145" s="104"/>
      <c r="AC145" s="104"/>
      <c r="AD145" s="104"/>
      <c r="AE145" s="104"/>
      <c r="AF145" s="104"/>
      <c r="AG145" s="104"/>
      <c r="AH145" s="104"/>
      <c r="AI145" s="104"/>
    </row>
    <row r="146" spans="2:35" ht="18.75" hidden="1" customHeight="1">
      <c r="B146" s="249">
        <v>133</v>
      </c>
      <c r="C146" s="88"/>
      <c r="D146" s="245" t="str">
        <f>IF(ISBLANK(TMGen3List23[[#This Row],[Test n'#]]),"",LOOKUP(TMGen3List23[[#This Row],[Test n'#]],TP_CFAR_DB[TPnum],TP_CFAR_DB[TP ID]))</f>
        <v/>
      </c>
      <c r="E146" s="256" t="str">
        <f>IF(ISBLANK(TMGen3List23[[#This Row],[Test n'#]]),"",LOOKUP(TMGen3List23[[#This Row],[Test n'#]],TP_CFAR_DB[TPnum],TP_CFAR_DB[Test Point Name]))</f>
        <v/>
      </c>
      <c r="F146" s="245" t="str">
        <f>IF(ISBLANK(TMGen3List23[[#This Row],[Test n'#]]),"",LOOKUP(TMGen3List23[[#This Row],[Test n'#]],TP_CFAR_DB[TPnum],TP_CFAR_DB[Mode]))</f>
        <v/>
      </c>
      <c r="G146" s="34" t="str">
        <f>IF(ISBLANK(TMGen3List23[[#This Row],[Test n'#]]),"",LOOKUP(TMGen3List23[[#This Row],[Test n'#]],TP_CFAR_DB[TPnum],TP_CFAR_DB[Time '[sec']]))</f>
        <v/>
      </c>
      <c r="H146" s="34"/>
      <c r="I146" s="34" t="str">
        <f>IF(ISBLANK(TMGen3List23[[#This Row],[Test n'#]]),"",LOOKUP(TMGen3List23[[#This Row],[Test n'#]],TP_BA_DB[TPnum],TP_BA_DB[Speed m/s '[kts']]))</f>
        <v/>
      </c>
      <c r="J146" s="171"/>
      <c r="K146" s="178">
        <f>SUM(TMGen3Matrix28[#This Row])</f>
        <v>0</v>
      </c>
      <c r="L146" s="171"/>
      <c r="M146" s="171"/>
      <c r="N146" s="171"/>
      <c r="O146" s="171"/>
      <c r="P146" s="104"/>
      <c r="Q146" s="104"/>
      <c r="R146" s="104"/>
      <c r="S146" s="104"/>
      <c r="T146" s="104"/>
      <c r="U146" s="104"/>
      <c r="V146" s="104"/>
      <c r="W146" s="104"/>
      <c r="X146" s="104"/>
      <c r="Y146" s="104"/>
      <c r="Z146" s="104"/>
      <c r="AA146" s="104"/>
      <c r="AB146" s="104"/>
      <c r="AC146" s="104"/>
      <c r="AD146" s="104"/>
      <c r="AE146" s="104"/>
      <c r="AF146" s="104"/>
      <c r="AG146" s="104"/>
      <c r="AH146" s="104"/>
      <c r="AI146" s="104"/>
    </row>
    <row r="147" spans="2:35" ht="18.75" hidden="1" customHeight="1">
      <c r="B147" s="249">
        <v>134</v>
      </c>
      <c r="C147" s="88"/>
      <c r="D147" s="245" t="str">
        <f>IF(ISBLANK(TMGen3List23[[#This Row],[Test n'#]]),"",LOOKUP(TMGen3List23[[#This Row],[Test n'#]],TP_CFAR_DB[TPnum],TP_CFAR_DB[TP ID]))</f>
        <v/>
      </c>
      <c r="E147" s="256" t="str">
        <f>IF(ISBLANK(TMGen3List23[[#This Row],[Test n'#]]),"",LOOKUP(TMGen3List23[[#This Row],[Test n'#]],TP_CFAR_DB[TPnum],TP_CFAR_DB[Test Point Name]))</f>
        <v/>
      </c>
      <c r="F147" s="245" t="str">
        <f>IF(ISBLANK(TMGen3List23[[#This Row],[Test n'#]]),"",LOOKUP(TMGen3List23[[#This Row],[Test n'#]],TP_CFAR_DB[TPnum],TP_CFAR_DB[Mode]))</f>
        <v/>
      </c>
      <c r="G147" s="34" t="str">
        <f>IF(ISBLANK(TMGen3List23[[#This Row],[Test n'#]]),"",LOOKUP(TMGen3List23[[#This Row],[Test n'#]],TP_CFAR_DB[TPnum],TP_CFAR_DB[Time '[sec']]))</f>
        <v/>
      </c>
      <c r="H147" s="34"/>
      <c r="I147" s="34" t="str">
        <f>IF(ISBLANK(TMGen3List23[[#This Row],[Test n'#]]),"",LOOKUP(TMGen3List23[[#This Row],[Test n'#]],TP_BA_DB[TPnum],TP_BA_DB[Speed m/s '[kts']]))</f>
        <v/>
      </c>
      <c r="J147" s="171"/>
      <c r="K147" s="178">
        <f>SUM(TMGen3Matrix28[#This Row])</f>
        <v>0</v>
      </c>
      <c r="L147" s="171"/>
      <c r="M147" s="171"/>
      <c r="N147" s="171"/>
      <c r="O147" s="171"/>
      <c r="P147" s="104"/>
      <c r="Q147" s="104"/>
      <c r="R147" s="104"/>
      <c r="S147" s="104"/>
      <c r="T147" s="104"/>
      <c r="U147" s="104"/>
      <c r="V147" s="104"/>
      <c r="W147" s="104"/>
      <c r="X147" s="104"/>
      <c r="Y147" s="104"/>
      <c r="Z147" s="104"/>
      <c r="AA147" s="104"/>
      <c r="AB147" s="104"/>
      <c r="AC147" s="104"/>
      <c r="AD147" s="104"/>
      <c r="AE147" s="104"/>
      <c r="AF147" s="104"/>
      <c r="AG147" s="104"/>
      <c r="AH147" s="104"/>
      <c r="AI147" s="104"/>
    </row>
    <row r="148" spans="2:35" ht="18.75" hidden="1" customHeight="1">
      <c r="B148" s="249">
        <v>135</v>
      </c>
      <c r="C148" s="88"/>
      <c r="D148" s="245" t="str">
        <f>IF(ISBLANK(TMGen3List23[[#This Row],[Test n'#]]),"",LOOKUP(TMGen3List23[[#This Row],[Test n'#]],TP_CFAR_DB[TPnum],TP_CFAR_DB[TP ID]))</f>
        <v/>
      </c>
      <c r="E148" s="256" t="str">
        <f>IF(ISBLANK(TMGen3List23[[#This Row],[Test n'#]]),"",LOOKUP(TMGen3List23[[#This Row],[Test n'#]],TP_CFAR_DB[TPnum],TP_CFAR_DB[Test Point Name]))</f>
        <v/>
      </c>
      <c r="F148" s="245" t="str">
        <f>IF(ISBLANK(TMGen3List23[[#This Row],[Test n'#]]),"",LOOKUP(TMGen3List23[[#This Row],[Test n'#]],TP_CFAR_DB[TPnum],TP_CFAR_DB[Mode]))</f>
        <v/>
      </c>
      <c r="G148" s="34" t="str">
        <f>IF(ISBLANK(TMGen3List23[[#This Row],[Test n'#]]),"",LOOKUP(TMGen3List23[[#This Row],[Test n'#]],TP_CFAR_DB[TPnum],TP_CFAR_DB[Time '[sec']]))</f>
        <v/>
      </c>
      <c r="H148" s="34"/>
      <c r="I148" s="34" t="str">
        <f>IF(ISBLANK(TMGen3List23[[#This Row],[Test n'#]]),"",LOOKUP(TMGen3List23[[#This Row],[Test n'#]],TP_BA_DB[TPnum],TP_BA_DB[Speed m/s '[kts']]))</f>
        <v/>
      </c>
      <c r="J148" s="171"/>
      <c r="K148" s="178">
        <f>SUM(TMGen3Matrix28[#This Row])</f>
        <v>0</v>
      </c>
      <c r="L148" s="171"/>
      <c r="M148" s="171"/>
      <c r="N148" s="171"/>
      <c r="O148" s="171"/>
      <c r="P148" s="104"/>
      <c r="Q148" s="104"/>
      <c r="R148" s="104"/>
      <c r="S148" s="104"/>
      <c r="T148" s="104"/>
      <c r="U148" s="104"/>
      <c r="V148" s="104"/>
      <c r="W148" s="104"/>
      <c r="X148" s="104"/>
      <c r="Y148" s="104"/>
      <c r="Z148" s="104"/>
      <c r="AA148" s="104"/>
      <c r="AB148" s="104"/>
      <c r="AC148" s="104"/>
      <c r="AD148" s="104"/>
      <c r="AE148" s="104"/>
      <c r="AF148" s="104"/>
      <c r="AG148" s="104"/>
      <c r="AH148" s="104"/>
      <c r="AI148" s="104"/>
    </row>
    <row r="149" spans="2:35" ht="18.75" hidden="1" customHeight="1">
      <c r="B149" s="249">
        <v>136</v>
      </c>
      <c r="C149" s="88"/>
      <c r="D149" s="245" t="str">
        <f>IF(ISBLANK(TMGen3List23[[#This Row],[Test n'#]]),"",LOOKUP(TMGen3List23[[#This Row],[Test n'#]],TP_CFAR_DB[TPnum],TP_CFAR_DB[TP ID]))</f>
        <v/>
      </c>
      <c r="E149" s="256" t="str">
        <f>IF(ISBLANK(TMGen3List23[[#This Row],[Test n'#]]),"",LOOKUP(TMGen3List23[[#This Row],[Test n'#]],TP_CFAR_DB[TPnum],TP_CFAR_DB[Test Point Name]))</f>
        <v/>
      </c>
      <c r="F149" s="245" t="str">
        <f>IF(ISBLANK(TMGen3List23[[#This Row],[Test n'#]]),"",LOOKUP(TMGen3List23[[#This Row],[Test n'#]],TP_CFAR_DB[TPnum],TP_CFAR_DB[Mode]))</f>
        <v/>
      </c>
      <c r="G149" s="34" t="str">
        <f>IF(ISBLANK(TMGen3List23[[#This Row],[Test n'#]]),"",LOOKUP(TMGen3List23[[#This Row],[Test n'#]],TP_CFAR_DB[TPnum],TP_CFAR_DB[Time '[sec']]))</f>
        <v/>
      </c>
      <c r="H149" s="34"/>
      <c r="I149" s="34" t="str">
        <f>IF(ISBLANK(TMGen3List23[[#This Row],[Test n'#]]),"",LOOKUP(TMGen3List23[[#This Row],[Test n'#]],TP_BA_DB[TPnum],TP_BA_DB[Speed m/s '[kts']]))</f>
        <v/>
      </c>
      <c r="J149" s="171"/>
      <c r="K149" s="178">
        <f>SUM(TMGen3Matrix28[#This Row])</f>
        <v>0</v>
      </c>
      <c r="L149" s="171"/>
      <c r="M149" s="171"/>
      <c r="N149" s="171"/>
      <c r="O149" s="171"/>
      <c r="P149" s="104"/>
      <c r="Q149" s="104"/>
      <c r="R149" s="104"/>
      <c r="S149" s="104"/>
      <c r="T149" s="104"/>
      <c r="U149" s="104"/>
      <c r="V149" s="104"/>
      <c r="W149" s="104"/>
      <c r="X149" s="104"/>
      <c r="Y149" s="104"/>
      <c r="Z149" s="104"/>
      <c r="AA149" s="104"/>
      <c r="AB149" s="104"/>
      <c r="AC149" s="104"/>
      <c r="AD149" s="104"/>
      <c r="AE149" s="104"/>
      <c r="AF149" s="104"/>
      <c r="AG149" s="104"/>
      <c r="AH149" s="104"/>
      <c r="AI149" s="104"/>
    </row>
    <row r="150" spans="2:35" ht="18.75" hidden="1" customHeight="1">
      <c r="B150" s="249">
        <v>137</v>
      </c>
      <c r="C150" s="88"/>
      <c r="D150" s="245" t="str">
        <f>IF(ISBLANK(TMGen3List23[[#This Row],[Test n'#]]),"",LOOKUP(TMGen3List23[[#This Row],[Test n'#]],TP_CFAR_DB[TPnum],TP_CFAR_DB[TP ID]))</f>
        <v/>
      </c>
      <c r="E150" s="256" t="str">
        <f>IF(ISBLANK(TMGen3List23[[#This Row],[Test n'#]]),"",LOOKUP(TMGen3List23[[#This Row],[Test n'#]],TP_CFAR_DB[TPnum],TP_CFAR_DB[Test Point Name]))</f>
        <v/>
      </c>
      <c r="F150" s="245" t="str">
        <f>IF(ISBLANK(TMGen3List23[[#This Row],[Test n'#]]),"",LOOKUP(TMGen3List23[[#This Row],[Test n'#]],TP_CFAR_DB[TPnum],TP_CFAR_DB[Mode]))</f>
        <v/>
      </c>
      <c r="G150" s="34" t="str">
        <f>IF(ISBLANK(TMGen3List23[[#This Row],[Test n'#]]),"",LOOKUP(TMGen3List23[[#This Row],[Test n'#]],TP_CFAR_DB[TPnum],TP_CFAR_DB[Time '[sec']]))</f>
        <v/>
      </c>
      <c r="H150" s="34"/>
      <c r="I150" s="34" t="str">
        <f>IF(ISBLANK(TMGen3List23[[#This Row],[Test n'#]]),"",LOOKUP(TMGen3List23[[#This Row],[Test n'#]],TP_BA_DB[TPnum],TP_BA_DB[Speed m/s '[kts']]))</f>
        <v/>
      </c>
      <c r="J150" s="171"/>
      <c r="K150" s="178">
        <f>SUM(TMGen3Matrix28[#This Row])</f>
        <v>0</v>
      </c>
      <c r="L150" s="171"/>
      <c r="M150" s="171"/>
      <c r="N150" s="171"/>
      <c r="O150" s="171"/>
      <c r="P150" s="104"/>
      <c r="Q150" s="104"/>
      <c r="R150" s="104"/>
      <c r="S150" s="104"/>
      <c r="T150" s="104"/>
      <c r="U150" s="104"/>
      <c r="V150" s="104"/>
      <c r="W150" s="104"/>
      <c r="X150" s="104"/>
      <c r="Y150" s="104"/>
      <c r="Z150" s="104"/>
      <c r="AA150" s="104"/>
      <c r="AB150" s="104"/>
      <c r="AC150" s="104"/>
      <c r="AD150" s="104"/>
      <c r="AE150" s="104"/>
      <c r="AF150" s="104"/>
      <c r="AG150" s="104"/>
      <c r="AH150" s="104"/>
      <c r="AI150" s="104"/>
    </row>
    <row r="151" spans="2:35" ht="18.75" hidden="1" customHeight="1">
      <c r="B151" s="249">
        <v>138</v>
      </c>
      <c r="C151" s="88"/>
      <c r="D151" s="245" t="str">
        <f>IF(ISBLANK(TMGen3List23[[#This Row],[Test n'#]]),"",LOOKUP(TMGen3List23[[#This Row],[Test n'#]],TP_CFAR_DB[TPnum],TP_CFAR_DB[TP ID]))</f>
        <v/>
      </c>
      <c r="E151" s="256" t="str">
        <f>IF(ISBLANK(TMGen3List23[[#This Row],[Test n'#]]),"",LOOKUP(TMGen3List23[[#This Row],[Test n'#]],TP_CFAR_DB[TPnum],TP_CFAR_DB[Test Point Name]))</f>
        <v/>
      </c>
      <c r="F151" s="245" t="str">
        <f>IF(ISBLANK(TMGen3List23[[#This Row],[Test n'#]]),"",LOOKUP(TMGen3List23[[#This Row],[Test n'#]],TP_CFAR_DB[TPnum],TP_CFAR_DB[Mode]))</f>
        <v/>
      </c>
      <c r="G151" s="34" t="str">
        <f>IF(ISBLANK(TMGen3List23[[#This Row],[Test n'#]]),"",LOOKUP(TMGen3List23[[#This Row],[Test n'#]],TP_CFAR_DB[TPnum],TP_CFAR_DB[Time '[sec']]))</f>
        <v/>
      </c>
      <c r="H151" s="34"/>
      <c r="I151" s="34" t="str">
        <f>IF(ISBLANK(TMGen3List23[[#This Row],[Test n'#]]),"",LOOKUP(TMGen3List23[[#This Row],[Test n'#]],TP_BA_DB[TPnum],TP_BA_DB[Speed m/s '[kts']]))</f>
        <v/>
      </c>
      <c r="J151" s="171"/>
      <c r="K151" s="178">
        <f>SUM(TMGen3Matrix28[#This Row])</f>
        <v>0</v>
      </c>
      <c r="L151" s="171"/>
      <c r="M151" s="171"/>
      <c r="N151" s="171"/>
      <c r="O151" s="171"/>
      <c r="P151" s="104"/>
      <c r="Q151" s="104"/>
      <c r="R151" s="104"/>
      <c r="S151" s="104"/>
      <c r="T151" s="104"/>
      <c r="U151" s="104"/>
      <c r="V151" s="104"/>
      <c r="W151" s="104"/>
      <c r="X151" s="104"/>
      <c r="Y151" s="104"/>
      <c r="Z151" s="104"/>
      <c r="AA151" s="104"/>
      <c r="AB151" s="104"/>
      <c r="AC151" s="104"/>
      <c r="AD151" s="104"/>
      <c r="AE151" s="104"/>
      <c r="AF151" s="104"/>
      <c r="AG151" s="104"/>
      <c r="AH151" s="104"/>
      <c r="AI151" s="104"/>
    </row>
    <row r="152" spans="2:35" ht="18.75" hidden="1" customHeight="1">
      <c r="B152" s="249">
        <v>139</v>
      </c>
      <c r="C152" s="88"/>
      <c r="D152" s="245" t="str">
        <f>IF(ISBLANK(TMGen3List23[[#This Row],[Test n'#]]),"",LOOKUP(TMGen3List23[[#This Row],[Test n'#]],TP_CFAR_DB[TPnum],TP_CFAR_DB[TP ID]))</f>
        <v/>
      </c>
      <c r="E152" s="256" t="str">
        <f>IF(ISBLANK(TMGen3List23[[#This Row],[Test n'#]]),"",LOOKUP(TMGen3List23[[#This Row],[Test n'#]],TP_CFAR_DB[TPnum],TP_CFAR_DB[Test Point Name]))</f>
        <v/>
      </c>
      <c r="F152" s="245" t="str">
        <f>IF(ISBLANK(TMGen3List23[[#This Row],[Test n'#]]),"",LOOKUP(TMGen3List23[[#This Row],[Test n'#]],TP_CFAR_DB[TPnum],TP_CFAR_DB[Mode]))</f>
        <v/>
      </c>
      <c r="G152" s="34" t="str">
        <f>IF(ISBLANK(TMGen3List23[[#This Row],[Test n'#]]),"",LOOKUP(TMGen3List23[[#This Row],[Test n'#]],TP_CFAR_DB[TPnum],TP_CFAR_DB[Time '[sec']]))</f>
        <v/>
      </c>
      <c r="H152" s="34"/>
      <c r="I152" s="34" t="str">
        <f>IF(ISBLANK(TMGen3List23[[#This Row],[Test n'#]]),"",LOOKUP(TMGen3List23[[#This Row],[Test n'#]],TP_BA_DB[TPnum],TP_BA_DB[Speed m/s '[kts']]))</f>
        <v/>
      </c>
      <c r="J152" s="171"/>
      <c r="K152" s="178">
        <f>SUM(TMGen3Matrix28[#This Row])</f>
        <v>0</v>
      </c>
      <c r="L152" s="171"/>
      <c r="M152" s="171"/>
      <c r="N152" s="171"/>
      <c r="O152" s="171"/>
      <c r="P152" s="104"/>
      <c r="Q152" s="104"/>
      <c r="R152" s="104"/>
      <c r="S152" s="104"/>
      <c r="T152" s="104"/>
      <c r="U152" s="104"/>
      <c r="V152" s="104"/>
      <c r="W152" s="104"/>
      <c r="X152" s="104"/>
      <c r="Y152" s="104"/>
      <c r="Z152" s="104"/>
      <c r="AA152" s="104"/>
      <c r="AB152" s="104"/>
      <c r="AC152" s="104"/>
      <c r="AD152" s="104"/>
      <c r="AE152" s="104"/>
      <c r="AF152" s="104"/>
      <c r="AG152" s="104"/>
      <c r="AH152" s="104"/>
      <c r="AI152" s="104"/>
    </row>
    <row r="153" spans="2:35" ht="18.75" hidden="1" customHeight="1">
      <c r="B153" s="249">
        <v>140</v>
      </c>
      <c r="C153" s="88"/>
      <c r="D153" s="245" t="str">
        <f>IF(ISBLANK(TMGen3List23[[#This Row],[Test n'#]]),"",LOOKUP(TMGen3List23[[#This Row],[Test n'#]],TP_CFAR_DB[TPnum],TP_CFAR_DB[TP ID]))</f>
        <v/>
      </c>
      <c r="E153" s="256" t="str">
        <f>IF(ISBLANK(TMGen3List23[[#This Row],[Test n'#]]),"",LOOKUP(TMGen3List23[[#This Row],[Test n'#]],TP_CFAR_DB[TPnum],TP_CFAR_DB[Test Point Name]))</f>
        <v/>
      </c>
      <c r="F153" s="245" t="str">
        <f>IF(ISBLANK(TMGen3List23[[#This Row],[Test n'#]]),"",LOOKUP(TMGen3List23[[#This Row],[Test n'#]],TP_CFAR_DB[TPnum],TP_CFAR_DB[Mode]))</f>
        <v/>
      </c>
      <c r="G153" s="34" t="str">
        <f>IF(ISBLANK(TMGen3List23[[#This Row],[Test n'#]]),"",LOOKUP(TMGen3List23[[#This Row],[Test n'#]],TP_CFAR_DB[TPnum],TP_CFAR_DB[Time '[sec']]))</f>
        <v/>
      </c>
      <c r="H153" s="34"/>
      <c r="I153" s="34" t="str">
        <f>IF(ISBLANK(TMGen3List23[[#This Row],[Test n'#]]),"",LOOKUP(TMGen3List23[[#This Row],[Test n'#]],TP_BA_DB[TPnum],TP_BA_DB[Speed m/s '[kts']]))</f>
        <v/>
      </c>
      <c r="J153" s="171"/>
      <c r="K153" s="178">
        <f>SUM(TMGen3Matrix28[#This Row])</f>
        <v>0</v>
      </c>
      <c r="L153" s="171"/>
      <c r="M153" s="171"/>
      <c r="N153" s="171"/>
      <c r="O153" s="171"/>
      <c r="P153" s="104"/>
      <c r="Q153" s="104"/>
      <c r="R153" s="104"/>
      <c r="S153" s="104"/>
      <c r="T153" s="104"/>
      <c r="U153" s="104"/>
      <c r="V153" s="104"/>
      <c r="W153" s="104"/>
      <c r="X153" s="104"/>
      <c r="Y153" s="104"/>
      <c r="Z153" s="104"/>
      <c r="AA153" s="104"/>
      <c r="AB153" s="104"/>
      <c r="AC153" s="104"/>
      <c r="AD153" s="104"/>
      <c r="AE153" s="104"/>
      <c r="AF153" s="104"/>
      <c r="AG153" s="104"/>
      <c r="AH153" s="104"/>
      <c r="AI153" s="104"/>
    </row>
    <row r="154" spans="2:35" ht="18.75" hidden="1" customHeight="1">
      <c r="B154" s="249">
        <v>141</v>
      </c>
      <c r="C154" s="88"/>
      <c r="D154" s="245" t="str">
        <f>IF(ISBLANK(TMGen3List23[[#This Row],[Test n'#]]),"",LOOKUP(TMGen3List23[[#This Row],[Test n'#]],TP_CFAR_DB[TPnum],TP_CFAR_DB[TP ID]))</f>
        <v/>
      </c>
      <c r="E154" s="256" t="str">
        <f>IF(ISBLANK(TMGen3List23[[#This Row],[Test n'#]]),"",LOOKUP(TMGen3List23[[#This Row],[Test n'#]],TP_CFAR_DB[TPnum],TP_CFAR_DB[Test Point Name]))</f>
        <v/>
      </c>
      <c r="F154" s="245" t="str">
        <f>IF(ISBLANK(TMGen3List23[[#This Row],[Test n'#]]),"",LOOKUP(TMGen3List23[[#This Row],[Test n'#]],TP_CFAR_DB[TPnum],TP_CFAR_DB[Mode]))</f>
        <v/>
      </c>
      <c r="G154" s="34" t="str">
        <f>IF(ISBLANK(TMGen3List23[[#This Row],[Test n'#]]),"",LOOKUP(TMGen3List23[[#This Row],[Test n'#]],TP_CFAR_DB[TPnum],TP_CFAR_DB[Time '[sec']]))</f>
        <v/>
      </c>
      <c r="H154" s="34"/>
      <c r="I154" s="34" t="str">
        <f>IF(ISBLANK(TMGen3List23[[#This Row],[Test n'#]]),"",LOOKUP(TMGen3List23[[#This Row],[Test n'#]],TP_BA_DB[TPnum],TP_BA_DB[Speed m/s '[kts']]))</f>
        <v/>
      </c>
      <c r="J154" s="171"/>
      <c r="K154" s="178">
        <f>SUM(TMGen3Matrix28[#This Row])</f>
        <v>0</v>
      </c>
      <c r="L154" s="171"/>
      <c r="M154" s="171"/>
      <c r="N154" s="171"/>
      <c r="O154" s="171"/>
      <c r="P154" s="104"/>
      <c r="Q154" s="104"/>
      <c r="R154" s="104"/>
      <c r="S154" s="104"/>
      <c r="T154" s="104"/>
      <c r="U154" s="104"/>
      <c r="V154" s="104"/>
      <c r="W154" s="104"/>
      <c r="X154" s="104"/>
      <c r="Y154" s="104"/>
      <c r="Z154" s="104"/>
      <c r="AA154" s="104"/>
      <c r="AB154" s="104"/>
      <c r="AC154" s="104"/>
      <c r="AD154" s="104"/>
      <c r="AE154" s="104"/>
      <c r="AF154" s="104"/>
      <c r="AG154" s="104"/>
      <c r="AH154" s="104"/>
      <c r="AI154" s="104"/>
    </row>
    <row r="155" spans="2:35" ht="18.75" hidden="1" customHeight="1">
      <c r="B155" s="249">
        <v>142</v>
      </c>
      <c r="C155" s="88"/>
      <c r="D155" s="245" t="str">
        <f>IF(ISBLANK(TMGen3List23[[#This Row],[Test n'#]]),"",LOOKUP(TMGen3List23[[#This Row],[Test n'#]],TP_CFAR_DB[TPnum],TP_CFAR_DB[TP ID]))</f>
        <v/>
      </c>
      <c r="E155" s="256" t="str">
        <f>IF(ISBLANK(TMGen3List23[[#This Row],[Test n'#]]),"",LOOKUP(TMGen3List23[[#This Row],[Test n'#]],TP_CFAR_DB[TPnum],TP_CFAR_DB[Test Point Name]))</f>
        <v/>
      </c>
      <c r="F155" s="245" t="str">
        <f>IF(ISBLANK(TMGen3List23[[#This Row],[Test n'#]]),"",LOOKUP(TMGen3List23[[#This Row],[Test n'#]],TP_CFAR_DB[TPnum],TP_CFAR_DB[Mode]))</f>
        <v/>
      </c>
      <c r="G155" s="34" t="str">
        <f>IF(ISBLANK(TMGen3List23[[#This Row],[Test n'#]]),"",LOOKUP(TMGen3List23[[#This Row],[Test n'#]],TP_CFAR_DB[TPnum],TP_CFAR_DB[Time '[sec']]))</f>
        <v/>
      </c>
      <c r="H155" s="34"/>
      <c r="I155" s="34" t="str">
        <f>IF(ISBLANK(TMGen3List23[[#This Row],[Test n'#]]),"",LOOKUP(TMGen3List23[[#This Row],[Test n'#]],TP_BA_DB[TPnum],TP_BA_DB[Speed m/s '[kts']]))</f>
        <v/>
      </c>
      <c r="J155" s="171"/>
      <c r="K155" s="178">
        <f>SUM(TMGen3Matrix28[#This Row])</f>
        <v>0</v>
      </c>
      <c r="L155" s="171"/>
      <c r="M155" s="171"/>
      <c r="N155" s="171"/>
      <c r="O155" s="171"/>
      <c r="P155" s="104"/>
      <c r="Q155" s="104"/>
      <c r="R155" s="104"/>
      <c r="S155" s="104"/>
      <c r="T155" s="104"/>
      <c r="U155" s="104"/>
      <c r="V155" s="104"/>
      <c r="W155" s="104"/>
      <c r="X155" s="104"/>
      <c r="Y155" s="104"/>
      <c r="Z155" s="104"/>
      <c r="AA155" s="104"/>
      <c r="AB155" s="104"/>
      <c r="AC155" s="104"/>
      <c r="AD155" s="104"/>
      <c r="AE155" s="104"/>
      <c r="AF155" s="104"/>
      <c r="AG155" s="104"/>
      <c r="AH155" s="104"/>
      <c r="AI155" s="104"/>
    </row>
    <row r="156" spans="2:35" ht="18.75" hidden="1" customHeight="1">
      <c r="B156" s="249">
        <v>143</v>
      </c>
      <c r="C156" s="88"/>
      <c r="D156" s="245" t="str">
        <f>IF(ISBLANK(TMGen3List23[[#This Row],[Test n'#]]),"",LOOKUP(TMGen3List23[[#This Row],[Test n'#]],TP_CFAR_DB[TPnum],TP_CFAR_DB[TP ID]))</f>
        <v/>
      </c>
      <c r="E156" s="256" t="str">
        <f>IF(ISBLANK(TMGen3List23[[#This Row],[Test n'#]]),"",LOOKUP(TMGen3List23[[#This Row],[Test n'#]],TP_CFAR_DB[TPnum],TP_CFAR_DB[Test Point Name]))</f>
        <v/>
      </c>
      <c r="F156" s="245" t="str">
        <f>IF(ISBLANK(TMGen3List23[[#This Row],[Test n'#]]),"",LOOKUP(TMGen3List23[[#This Row],[Test n'#]],TP_CFAR_DB[TPnum],TP_CFAR_DB[Mode]))</f>
        <v/>
      </c>
      <c r="G156" s="34" t="str">
        <f>IF(ISBLANK(TMGen3List23[[#This Row],[Test n'#]]),"",LOOKUP(TMGen3List23[[#This Row],[Test n'#]],TP_CFAR_DB[TPnum],TP_CFAR_DB[Time '[sec']]))</f>
        <v/>
      </c>
      <c r="H156" s="34"/>
      <c r="I156" s="34" t="str">
        <f>IF(ISBLANK(TMGen3List23[[#This Row],[Test n'#]]),"",LOOKUP(TMGen3List23[[#This Row],[Test n'#]],TP_BA_DB[TPnum],TP_BA_DB[Speed m/s '[kts']]))</f>
        <v/>
      </c>
      <c r="J156" s="171"/>
      <c r="K156" s="178">
        <f>SUM(TMGen3Matrix28[#This Row])</f>
        <v>0</v>
      </c>
      <c r="L156" s="171"/>
      <c r="M156" s="171"/>
      <c r="N156" s="171"/>
      <c r="O156" s="171"/>
      <c r="P156" s="104"/>
      <c r="Q156" s="104"/>
      <c r="R156" s="104"/>
      <c r="S156" s="104"/>
      <c r="T156" s="104"/>
      <c r="U156" s="104"/>
      <c r="V156" s="104"/>
      <c r="W156" s="104"/>
      <c r="X156" s="104"/>
      <c r="Y156" s="104"/>
      <c r="Z156" s="104"/>
      <c r="AA156" s="104"/>
      <c r="AB156" s="104"/>
      <c r="AC156" s="104"/>
      <c r="AD156" s="104"/>
      <c r="AE156" s="104"/>
      <c r="AF156" s="104"/>
      <c r="AG156" s="104"/>
      <c r="AH156" s="104"/>
      <c r="AI156" s="104"/>
    </row>
    <row r="157" spans="2:35" ht="18.75" hidden="1" customHeight="1">
      <c r="B157" s="249">
        <v>144</v>
      </c>
      <c r="C157" s="88"/>
      <c r="D157" s="245" t="str">
        <f>IF(ISBLANK(TMGen3List23[[#This Row],[Test n'#]]),"",LOOKUP(TMGen3List23[[#This Row],[Test n'#]],TP_CFAR_DB[TPnum],TP_CFAR_DB[TP ID]))</f>
        <v/>
      </c>
      <c r="E157" s="256" t="str">
        <f>IF(ISBLANK(TMGen3List23[[#This Row],[Test n'#]]),"",LOOKUP(TMGen3List23[[#This Row],[Test n'#]],TP_CFAR_DB[TPnum],TP_CFAR_DB[Test Point Name]))</f>
        <v/>
      </c>
      <c r="F157" s="245" t="str">
        <f>IF(ISBLANK(TMGen3List23[[#This Row],[Test n'#]]),"",LOOKUP(TMGen3List23[[#This Row],[Test n'#]],TP_CFAR_DB[TPnum],TP_CFAR_DB[Mode]))</f>
        <v/>
      </c>
      <c r="G157" s="34" t="str">
        <f>IF(ISBLANK(TMGen3List23[[#This Row],[Test n'#]]),"",LOOKUP(TMGen3List23[[#This Row],[Test n'#]],TP_CFAR_DB[TPnum],TP_CFAR_DB[Time '[sec']]))</f>
        <v/>
      </c>
      <c r="H157" s="34"/>
      <c r="I157" s="34" t="str">
        <f>IF(ISBLANK(TMGen3List23[[#This Row],[Test n'#]]),"",LOOKUP(TMGen3List23[[#This Row],[Test n'#]],TP_BA_DB[TPnum],TP_BA_DB[Speed m/s '[kts']]))</f>
        <v/>
      </c>
      <c r="J157" s="171"/>
      <c r="K157" s="178">
        <f>SUM(TMGen3Matrix28[#This Row])</f>
        <v>0</v>
      </c>
      <c r="L157" s="171"/>
      <c r="M157" s="171"/>
      <c r="N157" s="171"/>
      <c r="O157" s="171"/>
      <c r="P157" s="104"/>
      <c r="Q157" s="104"/>
      <c r="R157" s="104"/>
      <c r="S157" s="104"/>
      <c r="T157" s="104"/>
      <c r="U157" s="104"/>
      <c r="V157" s="104"/>
      <c r="W157" s="104"/>
      <c r="X157" s="104"/>
      <c r="Y157" s="104"/>
      <c r="Z157" s="104"/>
      <c r="AA157" s="104"/>
      <c r="AB157" s="104"/>
      <c r="AC157" s="104"/>
      <c r="AD157" s="104"/>
      <c r="AE157" s="104"/>
      <c r="AF157" s="104"/>
      <c r="AG157" s="104"/>
      <c r="AH157" s="104"/>
      <c r="AI157" s="104"/>
    </row>
    <row r="158" spans="2:35" ht="18.75" hidden="1" customHeight="1">
      <c r="B158" s="249">
        <v>145</v>
      </c>
      <c r="C158" s="88"/>
      <c r="D158" s="245" t="str">
        <f>IF(ISBLANK(TMGen3List23[[#This Row],[Test n'#]]),"",LOOKUP(TMGen3List23[[#This Row],[Test n'#]],TP_CFAR_DB[TPnum],TP_CFAR_DB[TP ID]))</f>
        <v/>
      </c>
      <c r="E158" s="256" t="str">
        <f>IF(ISBLANK(TMGen3List23[[#This Row],[Test n'#]]),"",LOOKUP(TMGen3List23[[#This Row],[Test n'#]],TP_CFAR_DB[TPnum],TP_CFAR_DB[Test Point Name]))</f>
        <v/>
      </c>
      <c r="F158" s="245" t="str">
        <f>IF(ISBLANK(TMGen3List23[[#This Row],[Test n'#]]),"",LOOKUP(TMGen3List23[[#This Row],[Test n'#]],TP_CFAR_DB[TPnum],TP_CFAR_DB[Mode]))</f>
        <v/>
      </c>
      <c r="G158" s="34" t="str">
        <f>IF(ISBLANK(TMGen3List23[[#This Row],[Test n'#]]),"",LOOKUP(TMGen3List23[[#This Row],[Test n'#]],TP_CFAR_DB[TPnum],TP_CFAR_DB[Time '[sec']]))</f>
        <v/>
      </c>
      <c r="H158" s="34"/>
      <c r="I158" s="34" t="str">
        <f>IF(ISBLANK(TMGen3List23[[#This Row],[Test n'#]]),"",LOOKUP(TMGen3List23[[#This Row],[Test n'#]],TP_BA_DB[TPnum],TP_BA_DB[Speed m/s '[kts']]))</f>
        <v/>
      </c>
      <c r="J158" s="171"/>
      <c r="K158" s="178">
        <f>SUM(TMGen3Matrix28[#This Row])</f>
        <v>0</v>
      </c>
      <c r="L158" s="171"/>
      <c r="M158" s="171"/>
      <c r="N158" s="171"/>
      <c r="O158" s="171"/>
      <c r="P158" s="104"/>
      <c r="Q158" s="104"/>
      <c r="R158" s="104"/>
      <c r="S158" s="104"/>
      <c r="T158" s="104"/>
      <c r="U158" s="104"/>
      <c r="V158" s="104"/>
      <c r="W158" s="104"/>
      <c r="X158" s="104"/>
      <c r="Y158" s="104"/>
      <c r="Z158" s="104"/>
      <c r="AA158" s="104"/>
      <c r="AB158" s="104"/>
      <c r="AC158" s="104"/>
      <c r="AD158" s="104"/>
      <c r="AE158" s="104"/>
      <c r="AF158" s="104"/>
      <c r="AG158" s="104"/>
      <c r="AH158" s="104"/>
      <c r="AI158" s="104"/>
    </row>
    <row r="159" spans="2:35" ht="18.75" hidden="1" customHeight="1">
      <c r="B159" s="249">
        <v>146</v>
      </c>
      <c r="C159" s="88"/>
      <c r="D159" s="245" t="str">
        <f>IF(ISBLANK(TMGen3List23[[#This Row],[Test n'#]]),"",LOOKUP(TMGen3List23[[#This Row],[Test n'#]],TP_CFAR_DB[TPnum],TP_CFAR_DB[TP ID]))</f>
        <v/>
      </c>
      <c r="E159" s="256" t="str">
        <f>IF(ISBLANK(TMGen3List23[[#This Row],[Test n'#]]),"",LOOKUP(TMGen3List23[[#This Row],[Test n'#]],TP_CFAR_DB[TPnum],TP_CFAR_DB[Test Point Name]))</f>
        <v/>
      </c>
      <c r="F159" s="245" t="str">
        <f>IF(ISBLANK(TMGen3List23[[#This Row],[Test n'#]]),"",LOOKUP(TMGen3List23[[#This Row],[Test n'#]],TP_CFAR_DB[TPnum],TP_CFAR_DB[Mode]))</f>
        <v/>
      </c>
      <c r="G159" s="34" t="str">
        <f>IF(ISBLANK(TMGen3List23[[#This Row],[Test n'#]]),"",LOOKUP(TMGen3List23[[#This Row],[Test n'#]],TP_CFAR_DB[TPnum],TP_CFAR_DB[Time '[sec']]))</f>
        <v/>
      </c>
      <c r="H159" s="34"/>
      <c r="I159" s="34" t="str">
        <f>IF(ISBLANK(TMGen3List23[[#This Row],[Test n'#]]),"",LOOKUP(TMGen3List23[[#This Row],[Test n'#]],TP_BA_DB[TPnum],TP_BA_DB[Speed m/s '[kts']]))</f>
        <v/>
      </c>
      <c r="J159" s="171"/>
      <c r="K159" s="178">
        <f>SUM(TMGen3Matrix28[#This Row])</f>
        <v>0</v>
      </c>
      <c r="L159" s="171"/>
      <c r="M159" s="171"/>
      <c r="N159" s="171"/>
      <c r="O159" s="171"/>
      <c r="P159" s="104"/>
      <c r="Q159" s="104"/>
      <c r="R159" s="104"/>
      <c r="S159" s="104"/>
      <c r="T159" s="104"/>
      <c r="U159" s="104"/>
      <c r="V159" s="104"/>
      <c r="W159" s="104"/>
      <c r="X159" s="104"/>
      <c r="Y159" s="104"/>
      <c r="Z159" s="104"/>
      <c r="AA159" s="104"/>
      <c r="AB159" s="104"/>
      <c r="AC159" s="104"/>
      <c r="AD159" s="104"/>
      <c r="AE159" s="104"/>
      <c r="AF159" s="104"/>
      <c r="AG159" s="104"/>
      <c r="AH159" s="104"/>
      <c r="AI159" s="104"/>
    </row>
    <row r="160" spans="2:35" ht="18.75" hidden="1" customHeight="1">
      <c r="B160" s="249">
        <v>147</v>
      </c>
      <c r="C160" s="88"/>
      <c r="D160" s="245" t="str">
        <f>IF(ISBLANK(TMGen3List23[[#This Row],[Test n'#]]),"",LOOKUP(TMGen3List23[[#This Row],[Test n'#]],TP_CFAR_DB[TPnum],TP_CFAR_DB[TP ID]))</f>
        <v/>
      </c>
      <c r="E160" s="256" t="str">
        <f>IF(ISBLANK(TMGen3List23[[#This Row],[Test n'#]]),"",LOOKUP(TMGen3List23[[#This Row],[Test n'#]],TP_CFAR_DB[TPnum],TP_CFAR_DB[Test Point Name]))</f>
        <v/>
      </c>
      <c r="F160" s="245" t="str">
        <f>IF(ISBLANK(TMGen3List23[[#This Row],[Test n'#]]),"",LOOKUP(TMGen3List23[[#This Row],[Test n'#]],TP_CFAR_DB[TPnum],TP_CFAR_DB[Mode]))</f>
        <v/>
      </c>
      <c r="G160" s="34" t="str">
        <f>IF(ISBLANK(TMGen3List23[[#This Row],[Test n'#]]),"",LOOKUP(TMGen3List23[[#This Row],[Test n'#]],TP_CFAR_DB[TPnum],TP_CFAR_DB[Time '[sec']]))</f>
        <v/>
      </c>
      <c r="H160" s="34"/>
      <c r="I160" s="34" t="str">
        <f>IF(ISBLANK(TMGen3List23[[#This Row],[Test n'#]]),"",LOOKUP(TMGen3List23[[#This Row],[Test n'#]],TP_BA_DB[TPnum],TP_BA_DB[Speed m/s '[kts']]))</f>
        <v/>
      </c>
      <c r="J160" s="171"/>
      <c r="K160" s="178">
        <f>SUM(TMGen3Matrix28[#This Row])</f>
        <v>0</v>
      </c>
      <c r="L160" s="171"/>
      <c r="M160" s="171"/>
      <c r="N160" s="171"/>
      <c r="O160" s="171"/>
      <c r="P160" s="104"/>
      <c r="Q160" s="104"/>
      <c r="R160" s="104"/>
      <c r="S160" s="104"/>
      <c r="T160" s="104"/>
      <c r="U160" s="104"/>
      <c r="V160" s="104"/>
      <c r="W160" s="104"/>
      <c r="X160" s="104"/>
      <c r="Y160" s="104"/>
      <c r="Z160" s="104"/>
      <c r="AA160" s="104"/>
      <c r="AB160" s="104"/>
      <c r="AC160" s="104"/>
      <c r="AD160" s="104"/>
      <c r="AE160" s="104"/>
      <c r="AF160" s="104"/>
      <c r="AG160" s="104"/>
      <c r="AH160" s="104"/>
      <c r="AI160" s="104"/>
    </row>
    <row r="161" spans="2:35" ht="18.75" hidden="1" customHeight="1">
      <c r="B161" s="249">
        <v>148</v>
      </c>
      <c r="C161" s="88"/>
      <c r="D161" s="245" t="str">
        <f>IF(ISBLANK(TMGen3List23[[#This Row],[Test n'#]]),"",LOOKUP(TMGen3List23[[#This Row],[Test n'#]],TP_CFAR_DB[TPnum],TP_CFAR_DB[TP ID]))</f>
        <v/>
      </c>
      <c r="E161" s="256" t="str">
        <f>IF(ISBLANK(TMGen3List23[[#This Row],[Test n'#]]),"",LOOKUP(TMGen3List23[[#This Row],[Test n'#]],TP_CFAR_DB[TPnum],TP_CFAR_DB[Test Point Name]))</f>
        <v/>
      </c>
      <c r="F161" s="245" t="str">
        <f>IF(ISBLANK(TMGen3List23[[#This Row],[Test n'#]]),"",LOOKUP(TMGen3List23[[#This Row],[Test n'#]],TP_CFAR_DB[TPnum],TP_CFAR_DB[Mode]))</f>
        <v/>
      </c>
      <c r="G161" s="34" t="str">
        <f>IF(ISBLANK(TMGen3List23[[#This Row],[Test n'#]]),"",LOOKUP(TMGen3List23[[#This Row],[Test n'#]],TP_CFAR_DB[TPnum],TP_CFAR_DB[Time '[sec']]))</f>
        <v/>
      </c>
      <c r="H161" s="34"/>
      <c r="I161" s="34" t="str">
        <f>IF(ISBLANK(TMGen3List23[[#This Row],[Test n'#]]),"",LOOKUP(TMGen3List23[[#This Row],[Test n'#]],TP_BA_DB[TPnum],TP_BA_DB[Speed m/s '[kts']]))</f>
        <v/>
      </c>
      <c r="J161" s="171"/>
      <c r="K161" s="178">
        <f>SUM(TMGen3Matrix28[#This Row])</f>
        <v>0</v>
      </c>
      <c r="L161" s="171"/>
      <c r="M161" s="171"/>
      <c r="N161" s="171"/>
      <c r="O161" s="171"/>
      <c r="P161" s="104"/>
      <c r="Q161" s="104"/>
      <c r="R161" s="104"/>
      <c r="S161" s="104"/>
      <c r="T161" s="104"/>
      <c r="U161" s="104"/>
      <c r="V161" s="104"/>
      <c r="W161" s="104"/>
      <c r="X161" s="104"/>
      <c r="Y161" s="104"/>
      <c r="Z161" s="104"/>
      <c r="AA161" s="104"/>
      <c r="AB161" s="104"/>
      <c r="AC161" s="104"/>
      <c r="AD161" s="104"/>
      <c r="AE161" s="104"/>
      <c r="AF161" s="104"/>
      <c r="AG161" s="104"/>
      <c r="AH161" s="104"/>
      <c r="AI161" s="104"/>
    </row>
    <row r="162" spans="2:35" ht="18.75" hidden="1" customHeight="1">
      <c r="B162" s="249">
        <v>149</v>
      </c>
      <c r="C162" s="88"/>
      <c r="D162" s="245" t="str">
        <f>IF(ISBLANK(TMGen3List23[[#This Row],[Test n'#]]),"",LOOKUP(TMGen3List23[[#This Row],[Test n'#]],TP_CFAR_DB[TPnum],TP_CFAR_DB[TP ID]))</f>
        <v/>
      </c>
      <c r="E162" s="256" t="str">
        <f>IF(ISBLANK(TMGen3List23[[#This Row],[Test n'#]]),"",LOOKUP(TMGen3List23[[#This Row],[Test n'#]],TP_CFAR_DB[TPnum],TP_CFAR_DB[Test Point Name]))</f>
        <v/>
      </c>
      <c r="F162" s="245" t="str">
        <f>IF(ISBLANK(TMGen3List23[[#This Row],[Test n'#]]),"",LOOKUP(TMGen3List23[[#This Row],[Test n'#]],TP_CFAR_DB[TPnum],TP_CFAR_DB[Mode]))</f>
        <v/>
      </c>
      <c r="G162" s="34" t="str">
        <f>IF(ISBLANK(TMGen3List23[[#This Row],[Test n'#]]),"",LOOKUP(TMGen3List23[[#This Row],[Test n'#]],TP_CFAR_DB[TPnum],TP_CFAR_DB[Time '[sec']]))</f>
        <v/>
      </c>
      <c r="H162" s="34"/>
      <c r="I162" s="34" t="str">
        <f>IF(ISBLANK(TMGen3List23[[#This Row],[Test n'#]]),"",LOOKUP(TMGen3List23[[#This Row],[Test n'#]],TP_BA_DB[TPnum],TP_BA_DB[Speed m/s '[kts']]))</f>
        <v/>
      </c>
      <c r="J162" s="171"/>
      <c r="K162" s="178">
        <f>SUM(TMGen3Matrix28[#This Row])</f>
        <v>0</v>
      </c>
      <c r="L162" s="171"/>
      <c r="M162" s="171"/>
      <c r="N162" s="171"/>
      <c r="O162" s="171"/>
      <c r="P162" s="104"/>
      <c r="Q162" s="104"/>
      <c r="R162" s="104"/>
      <c r="S162" s="104"/>
      <c r="T162" s="104"/>
      <c r="U162" s="104"/>
      <c r="V162" s="104"/>
      <c r="W162" s="104"/>
      <c r="X162" s="104"/>
      <c r="Y162" s="104"/>
      <c r="Z162" s="104"/>
      <c r="AA162" s="104"/>
      <c r="AB162" s="104"/>
      <c r="AC162" s="104"/>
      <c r="AD162" s="104"/>
      <c r="AE162" s="104"/>
      <c r="AF162" s="104"/>
      <c r="AG162" s="104"/>
      <c r="AH162" s="104"/>
      <c r="AI162" s="104"/>
    </row>
    <row r="163" spans="2:35" ht="18.75" hidden="1" customHeight="1">
      <c r="B163" s="249">
        <v>150</v>
      </c>
      <c r="C163" s="88"/>
      <c r="D163" s="245" t="str">
        <f>IF(ISBLANK(TMGen3List23[[#This Row],[Test n'#]]),"",LOOKUP(TMGen3List23[[#This Row],[Test n'#]],TP_CFAR_DB[TPnum],TP_CFAR_DB[TP ID]))</f>
        <v/>
      </c>
      <c r="E163" s="256" t="str">
        <f>IF(ISBLANK(TMGen3List23[[#This Row],[Test n'#]]),"",LOOKUP(TMGen3List23[[#This Row],[Test n'#]],TP_CFAR_DB[TPnum],TP_CFAR_DB[Test Point Name]))</f>
        <v/>
      </c>
      <c r="F163" s="245" t="str">
        <f>IF(ISBLANK(TMGen3List23[[#This Row],[Test n'#]]),"",LOOKUP(TMGen3List23[[#This Row],[Test n'#]],TP_CFAR_DB[TPnum],TP_CFAR_DB[Mode]))</f>
        <v/>
      </c>
      <c r="G163" s="34" t="str">
        <f>IF(ISBLANK(TMGen3List23[[#This Row],[Test n'#]]),"",LOOKUP(TMGen3List23[[#This Row],[Test n'#]],TP_CFAR_DB[TPnum],TP_CFAR_DB[Time '[sec']]))</f>
        <v/>
      </c>
      <c r="H163" s="34"/>
      <c r="I163" s="34" t="str">
        <f>IF(ISBLANK(TMGen3List23[[#This Row],[Test n'#]]),"",LOOKUP(TMGen3List23[[#This Row],[Test n'#]],TP_BA_DB[TPnum],TP_BA_DB[Speed m/s '[kts']]))</f>
        <v/>
      </c>
      <c r="J163" s="171"/>
      <c r="K163" s="178">
        <f>SUM(TMGen3Matrix28[#This Row])</f>
        <v>0</v>
      </c>
      <c r="L163" s="171"/>
      <c r="M163" s="171"/>
      <c r="N163" s="171"/>
      <c r="O163" s="171"/>
      <c r="P163" s="104"/>
      <c r="Q163" s="104"/>
      <c r="R163" s="104"/>
      <c r="S163" s="104"/>
      <c r="T163" s="104"/>
      <c r="U163" s="104"/>
      <c r="V163" s="104"/>
      <c r="W163" s="104"/>
      <c r="X163" s="104"/>
      <c r="Y163" s="104"/>
      <c r="Z163" s="104"/>
      <c r="AA163" s="104"/>
      <c r="AB163" s="104"/>
      <c r="AC163" s="104"/>
      <c r="AD163" s="104"/>
      <c r="AE163" s="104"/>
      <c r="AF163" s="104"/>
      <c r="AG163" s="104"/>
      <c r="AH163" s="104"/>
      <c r="AI163" s="104"/>
    </row>
    <row r="164" spans="2:35" ht="18.75" hidden="1" customHeight="1">
      <c r="B164" s="249">
        <v>151</v>
      </c>
      <c r="C164" s="88"/>
      <c r="D164" s="245" t="str">
        <f>IF(ISBLANK(TMGen3List23[[#This Row],[Test n'#]]),"",LOOKUP(TMGen3List23[[#This Row],[Test n'#]],TP_CFAR_DB[TPnum],TP_CFAR_DB[TP ID]))</f>
        <v/>
      </c>
      <c r="E164" s="256" t="str">
        <f>IF(ISBLANK(TMGen3List23[[#This Row],[Test n'#]]),"",LOOKUP(TMGen3List23[[#This Row],[Test n'#]],TP_CFAR_DB[TPnum],TP_CFAR_DB[Test Point Name]))</f>
        <v/>
      </c>
      <c r="F164" s="245" t="str">
        <f>IF(ISBLANK(TMGen3List23[[#This Row],[Test n'#]]),"",LOOKUP(TMGen3List23[[#This Row],[Test n'#]],TP_CFAR_DB[TPnum],TP_CFAR_DB[Mode]))</f>
        <v/>
      </c>
      <c r="G164" s="34" t="str">
        <f>IF(ISBLANK(TMGen3List23[[#This Row],[Test n'#]]),"",LOOKUP(TMGen3List23[[#This Row],[Test n'#]],TP_CFAR_DB[TPnum],TP_CFAR_DB[Time '[sec']]))</f>
        <v/>
      </c>
      <c r="H164" s="34"/>
      <c r="I164" s="34" t="str">
        <f>IF(ISBLANK(TMGen3List23[[#This Row],[Test n'#]]),"",LOOKUP(TMGen3List23[[#This Row],[Test n'#]],TP_BA_DB[TPnum],TP_BA_DB[Speed m/s '[kts']]))</f>
        <v/>
      </c>
      <c r="J164" s="171"/>
      <c r="K164" s="178">
        <f>SUM(TMGen3Matrix28[#This Row])</f>
        <v>0</v>
      </c>
      <c r="L164" s="171"/>
      <c r="M164" s="171"/>
      <c r="N164" s="171"/>
      <c r="O164" s="171"/>
      <c r="P164" s="104"/>
      <c r="Q164" s="104"/>
      <c r="R164" s="104"/>
      <c r="S164" s="104"/>
      <c r="T164" s="104"/>
      <c r="U164" s="104"/>
      <c r="V164" s="104"/>
      <c r="W164" s="104"/>
      <c r="X164" s="104"/>
      <c r="Y164" s="104"/>
      <c r="Z164" s="104"/>
      <c r="AA164" s="104"/>
      <c r="AB164" s="104"/>
      <c r="AC164" s="104"/>
      <c r="AD164" s="104"/>
      <c r="AE164" s="104"/>
      <c r="AF164" s="104"/>
      <c r="AG164" s="104"/>
      <c r="AH164" s="104"/>
      <c r="AI164" s="104"/>
    </row>
    <row r="165" spans="2:35" ht="18.75" hidden="1" customHeight="1">
      <c r="B165" s="249">
        <v>152</v>
      </c>
      <c r="C165" s="88"/>
      <c r="D165" s="245" t="str">
        <f>IF(ISBLANK(TMGen3List23[[#This Row],[Test n'#]]),"",LOOKUP(TMGen3List23[[#This Row],[Test n'#]],TP_CFAR_DB[TPnum],TP_CFAR_DB[TP ID]))</f>
        <v/>
      </c>
      <c r="E165" s="256" t="str">
        <f>IF(ISBLANK(TMGen3List23[[#This Row],[Test n'#]]),"",LOOKUP(TMGen3List23[[#This Row],[Test n'#]],TP_CFAR_DB[TPnum],TP_CFAR_DB[Test Point Name]))</f>
        <v/>
      </c>
      <c r="F165" s="245" t="str">
        <f>IF(ISBLANK(TMGen3List23[[#This Row],[Test n'#]]),"",LOOKUP(TMGen3List23[[#This Row],[Test n'#]],TP_CFAR_DB[TPnum],TP_CFAR_DB[Mode]))</f>
        <v/>
      </c>
      <c r="G165" s="34" t="str">
        <f>IF(ISBLANK(TMGen3List23[[#This Row],[Test n'#]]),"",LOOKUP(TMGen3List23[[#This Row],[Test n'#]],TP_CFAR_DB[TPnum],TP_CFAR_DB[Time '[sec']]))</f>
        <v/>
      </c>
      <c r="H165" s="34"/>
      <c r="I165" s="34" t="str">
        <f>IF(ISBLANK(TMGen3List23[[#This Row],[Test n'#]]),"",LOOKUP(TMGen3List23[[#This Row],[Test n'#]],TP_BA_DB[TPnum],TP_BA_DB[Speed m/s '[kts']]))</f>
        <v/>
      </c>
      <c r="J165" s="171"/>
      <c r="K165" s="178">
        <f>SUM(TMGen3Matrix28[#This Row])</f>
        <v>0</v>
      </c>
      <c r="L165" s="171"/>
      <c r="M165" s="171"/>
      <c r="N165" s="171"/>
      <c r="O165" s="171"/>
      <c r="P165" s="104"/>
      <c r="Q165" s="104"/>
      <c r="R165" s="104"/>
      <c r="S165" s="104"/>
      <c r="T165" s="104"/>
      <c r="U165" s="104"/>
      <c r="V165" s="104"/>
      <c r="W165" s="104"/>
      <c r="X165" s="104"/>
      <c r="Y165" s="104"/>
      <c r="Z165" s="104"/>
      <c r="AA165" s="104"/>
      <c r="AB165" s="104"/>
      <c r="AC165" s="104"/>
      <c r="AD165" s="104"/>
      <c r="AE165" s="104"/>
      <c r="AF165" s="104"/>
      <c r="AG165" s="104"/>
      <c r="AH165" s="104"/>
      <c r="AI165" s="104"/>
    </row>
    <row r="166" spans="2:35" ht="18.75" hidden="1" customHeight="1">
      <c r="B166" s="249">
        <v>153</v>
      </c>
      <c r="C166" s="88"/>
      <c r="D166" s="245" t="str">
        <f>IF(ISBLANK(TMGen3List23[[#This Row],[Test n'#]]),"",LOOKUP(TMGen3List23[[#This Row],[Test n'#]],TP_CFAR_DB[TPnum],TP_CFAR_DB[TP ID]))</f>
        <v/>
      </c>
      <c r="E166" s="256" t="str">
        <f>IF(ISBLANK(TMGen3List23[[#This Row],[Test n'#]]),"",LOOKUP(TMGen3List23[[#This Row],[Test n'#]],TP_CFAR_DB[TPnum],TP_CFAR_DB[Test Point Name]))</f>
        <v/>
      </c>
      <c r="F166" s="245" t="str">
        <f>IF(ISBLANK(TMGen3List23[[#This Row],[Test n'#]]),"",LOOKUP(TMGen3List23[[#This Row],[Test n'#]],TP_CFAR_DB[TPnum],TP_CFAR_DB[Mode]))</f>
        <v/>
      </c>
      <c r="G166" s="34" t="str">
        <f>IF(ISBLANK(TMGen3List23[[#This Row],[Test n'#]]),"",LOOKUP(TMGen3List23[[#This Row],[Test n'#]],TP_CFAR_DB[TPnum],TP_CFAR_DB[Time '[sec']]))</f>
        <v/>
      </c>
      <c r="H166" s="34"/>
      <c r="I166" s="34" t="str">
        <f>IF(ISBLANK(TMGen3List23[[#This Row],[Test n'#]]),"",LOOKUP(TMGen3List23[[#This Row],[Test n'#]],TP_BA_DB[TPnum],TP_BA_DB[Speed m/s '[kts']]))</f>
        <v/>
      </c>
      <c r="J166" s="171"/>
      <c r="K166" s="178">
        <f>SUM(TMGen3Matrix28[#This Row])</f>
        <v>0</v>
      </c>
      <c r="L166" s="171"/>
      <c r="M166" s="171"/>
      <c r="N166" s="171"/>
      <c r="O166" s="171"/>
      <c r="P166" s="104"/>
      <c r="Q166" s="104"/>
      <c r="R166" s="104"/>
      <c r="S166" s="104"/>
      <c r="T166" s="104"/>
      <c r="U166" s="104"/>
      <c r="V166" s="104"/>
      <c r="W166" s="104"/>
      <c r="X166" s="104"/>
      <c r="Y166" s="104"/>
      <c r="Z166" s="104"/>
      <c r="AA166" s="104"/>
      <c r="AB166" s="104"/>
      <c r="AC166" s="104"/>
      <c r="AD166" s="104"/>
      <c r="AE166" s="104"/>
      <c r="AF166" s="104"/>
      <c r="AG166" s="104"/>
      <c r="AH166" s="104"/>
      <c r="AI166" s="104"/>
    </row>
    <row r="167" spans="2:35" ht="18.75" hidden="1" customHeight="1">
      <c r="B167" s="249">
        <v>154</v>
      </c>
      <c r="C167" s="88"/>
      <c r="D167" s="245" t="str">
        <f>IF(ISBLANK(TMGen3List23[[#This Row],[Test n'#]]),"",LOOKUP(TMGen3List23[[#This Row],[Test n'#]],TP_CFAR_DB[TPnum],TP_CFAR_DB[TP ID]))</f>
        <v/>
      </c>
      <c r="E167" s="256" t="str">
        <f>IF(ISBLANK(TMGen3List23[[#This Row],[Test n'#]]),"",LOOKUP(TMGen3List23[[#This Row],[Test n'#]],TP_CFAR_DB[TPnum],TP_CFAR_DB[Test Point Name]))</f>
        <v/>
      </c>
      <c r="F167" s="245" t="str">
        <f>IF(ISBLANK(TMGen3List23[[#This Row],[Test n'#]]),"",LOOKUP(TMGen3List23[[#This Row],[Test n'#]],TP_CFAR_DB[TPnum],TP_CFAR_DB[Mode]))</f>
        <v/>
      </c>
      <c r="G167" s="34" t="str">
        <f>IF(ISBLANK(TMGen3List23[[#This Row],[Test n'#]]),"",LOOKUP(TMGen3List23[[#This Row],[Test n'#]],TP_CFAR_DB[TPnum],TP_CFAR_DB[Time '[sec']]))</f>
        <v/>
      </c>
      <c r="H167" s="34"/>
      <c r="I167" s="34" t="str">
        <f>IF(ISBLANK(TMGen3List23[[#This Row],[Test n'#]]),"",LOOKUP(TMGen3List23[[#This Row],[Test n'#]],TP_BA_DB[TPnum],TP_BA_DB[Speed m/s '[kts']]))</f>
        <v/>
      </c>
      <c r="J167" s="171"/>
      <c r="K167" s="178">
        <f>SUM(TMGen3Matrix28[#This Row])</f>
        <v>0</v>
      </c>
      <c r="L167" s="171"/>
      <c r="M167" s="171"/>
      <c r="N167" s="171"/>
      <c r="O167" s="171"/>
      <c r="P167" s="104"/>
      <c r="Q167" s="104"/>
      <c r="R167" s="104"/>
      <c r="S167" s="104"/>
      <c r="T167" s="104"/>
      <c r="U167" s="104"/>
      <c r="V167" s="104"/>
      <c r="W167" s="104"/>
      <c r="X167" s="104"/>
      <c r="Y167" s="104"/>
      <c r="Z167" s="104"/>
      <c r="AA167" s="104"/>
      <c r="AB167" s="104"/>
      <c r="AC167" s="104"/>
      <c r="AD167" s="104"/>
      <c r="AE167" s="104"/>
      <c r="AF167" s="104"/>
      <c r="AG167" s="104"/>
      <c r="AH167" s="104"/>
      <c r="AI167" s="104"/>
    </row>
    <row r="168" spans="2:35" ht="18.75" hidden="1" customHeight="1">
      <c r="B168" s="249">
        <v>155</v>
      </c>
      <c r="C168" s="88"/>
      <c r="D168" s="245" t="str">
        <f>IF(ISBLANK(TMGen3List23[[#This Row],[Test n'#]]),"",LOOKUP(TMGen3List23[[#This Row],[Test n'#]],TP_CFAR_DB[TPnum],TP_CFAR_DB[TP ID]))</f>
        <v/>
      </c>
      <c r="E168" s="256" t="str">
        <f>IF(ISBLANK(TMGen3List23[[#This Row],[Test n'#]]),"",LOOKUP(TMGen3List23[[#This Row],[Test n'#]],TP_CFAR_DB[TPnum],TP_CFAR_DB[Test Point Name]))</f>
        <v/>
      </c>
      <c r="F168" s="245" t="str">
        <f>IF(ISBLANK(TMGen3List23[[#This Row],[Test n'#]]),"",LOOKUP(TMGen3List23[[#This Row],[Test n'#]],TP_CFAR_DB[TPnum],TP_CFAR_DB[Mode]))</f>
        <v/>
      </c>
      <c r="G168" s="34" t="str">
        <f>IF(ISBLANK(TMGen3List23[[#This Row],[Test n'#]]),"",LOOKUP(TMGen3List23[[#This Row],[Test n'#]],TP_CFAR_DB[TPnum],TP_CFAR_DB[Time '[sec']]))</f>
        <v/>
      </c>
      <c r="H168" s="34"/>
      <c r="I168" s="34" t="str">
        <f>IF(ISBLANK(TMGen3List23[[#This Row],[Test n'#]]),"",LOOKUP(TMGen3List23[[#This Row],[Test n'#]],TP_BA_DB[TPnum],TP_BA_DB[Speed m/s '[kts']]))</f>
        <v/>
      </c>
      <c r="J168" s="171"/>
      <c r="K168" s="178">
        <f>SUM(TMGen3Matrix28[#This Row])</f>
        <v>0</v>
      </c>
      <c r="L168" s="171"/>
      <c r="M168" s="171"/>
      <c r="N168" s="171"/>
      <c r="O168" s="171"/>
      <c r="P168" s="104"/>
      <c r="Q168" s="104"/>
      <c r="R168" s="104"/>
      <c r="S168" s="104"/>
      <c r="T168" s="104"/>
      <c r="U168" s="104"/>
      <c r="V168" s="104"/>
      <c r="W168" s="104"/>
      <c r="X168" s="104"/>
      <c r="Y168" s="104"/>
      <c r="Z168" s="104"/>
      <c r="AA168" s="104"/>
      <c r="AB168" s="104"/>
      <c r="AC168" s="104"/>
      <c r="AD168" s="104"/>
      <c r="AE168" s="104"/>
      <c r="AF168" s="104"/>
      <c r="AG168" s="104"/>
      <c r="AH168" s="104"/>
      <c r="AI168" s="104"/>
    </row>
    <row r="169" spans="2:35" ht="18.75" hidden="1" customHeight="1">
      <c r="B169" s="249">
        <v>156</v>
      </c>
      <c r="C169" s="88"/>
      <c r="D169" s="245" t="str">
        <f>IF(ISBLANK(TMGen3List23[[#This Row],[Test n'#]]),"",LOOKUP(TMGen3List23[[#This Row],[Test n'#]],TP_CFAR_DB[TPnum],TP_CFAR_DB[TP ID]))</f>
        <v/>
      </c>
      <c r="E169" s="256" t="str">
        <f>IF(ISBLANK(TMGen3List23[[#This Row],[Test n'#]]),"",LOOKUP(TMGen3List23[[#This Row],[Test n'#]],TP_CFAR_DB[TPnum],TP_CFAR_DB[Test Point Name]))</f>
        <v/>
      </c>
      <c r="F169" s="245" t="str">
        <f>IF(ISBLANK(TMGen3List23[[#This Row],[Test n'#]]),"",LOOKUP(TMGen3List23[[#This Row],[Test n'#]],TP_CFAR_DB[TPnum],TP_CFAR_DB[Mode]))</f>
        <v/>
      </c>
      <c r="G169" s="34" t="str">
        <f>IF(ISBLANK(TMGen3List23[[#This Row],[Test n'#]]),"",LOOKUP(TMGen3List23[[#This Row],[Test n'#]],TP_CFAR_DB[TPnum],TP_CFAR_DB[Time '[sec']]))</f>
        <v/>
      </c>
      <c r="H169" s="34"/>
      <c r="I169" s="34" t="str">
        <f>IF(ISBLANK(TMGen3List23[[#This Row],[Test n'#]]),"",LOOKUP(TMGen3List23[[#This Row],[Test n'#]],TP_BA_DB[TPnum],TP_BA_DB[Speed m/s '[kts']]))</f>
        <v/>
      </c>
      <c r="J169" s="171"/>
      <c r="K169" s="178">
        <f>SUM(TMGen3Matrix28[#This Row])</f>
        <v>0</v>
      </c>
      <c r="L169" s="171"/>
      <c r="M169" s="171"/>
      <c r="N169" s="171"/>
      <c r="O169" s="171"/>
      <c r="P169" s="104"/>
      <c r="Q169" s="104"/>
      <c r="R169" s="104"/>
      <c r="S169" s="104"/>
      <c r="T169" s="104"/>
      <c r="U169" s="104"/>
      <c r="V169" s="104"/>
      <c r="W169" s="104"/>
      <c r="X169" s="104"/>
      <c r="Y169" s="104"/>
      <c r="Z169" s="104"/>
      <c r="AA169" s="104"/>
      <c r="AB169" s="104"/>
      <c r="AC169" s="104"/>
      <c r="AD169" s="104"/>
      <c r="AE169" s="104"/>
      <c r="AF169" s="104"/>
      <c r="AG169" s="104"/>
      <c r="AH169" s="104"/>
      <c r="AI169" s="104"/>
    </row>
    <row r="170" spans="2:35" ht="18.75" hidden="1" customHeight="1">
      <c r="B170" s="249">
        <v>157</v>
      </c>
      <c r="C170" s="88"/>
      <c r="D170" s="245" t="str">
        <f>IF(ISBLANK(TMGen3List23[[#This Row],[Test n'#]]),"",LOOKUP(TMGen3List23[[#This Row],[Test n'#]],TP_CFAR_DB[TPnum],TP_CFAR_DB[TP ID]))</f>
        <v/>
      </c>
      <c r="E170" s="256" t="str">
        <f>IF(ISBLANK(TMGen3List23[[#This Row],[Test n'#]]),"",LOOKUP(TMGen3List23[[#This Row],[Test n'#]],TP_CFAR_DB[TPnum],TP_CFAR_DB[Test Point Name]))</f>
        <v/>
      </c>
      <c r="F170" s="245" t="str">
        <f>IF(ISBLANK(TMGen3List23[[#This Row],[Test n'#]]),"",LOOKUP(TMGen3List23[[#This Row],[Test n'#]],TP_CFAR_DB[TPnum],TP_CFAR_DB[Mode]))</f>
        <v/>
      </c>
      <c r="G170" s="34" t="str">
        <f>IF(ISBLANK(TMGen3List23[[#This Row],[Test n'#]]),"",LOOKUP(TMGen3List23[[#This Row],[Test n'#]],TP_CFAR_DB[TPnum],TP_CFAR_DB[Time '[sec']]))</f>
        <v/>
      </c>
      <c r="H170" s="34"/>
      <c r="I170" s="34" t="str">
        <f>IF(ISBLANK(TMGen3List23[[#This Row],[Test n'#]]),"",LOOKUP(TMGen3List23[[#This Row],[Test n'#]],TP_BA_DB[TPnum],TP_BA_DB[Speed m/s '[kts']]))</f>
        <v/>
      </c>
      <c r="J170" s="171"/>
      <c r="K170" s="178">
        <f>SUM(TMGen3Matrix28[#This Row])</f>
        <v>0</v>
      </c>
      <c r="L170" s="171"/>
      <c r="M170" s="171"/>
      <c r="N170" s="171"/>
      <c r="O170" s="171"/>
      <c r="P170" s="104"/>
      <c r="Q170" s="104"/>
      <c r="R170" s="104"/>
      <c r="S170" s="104"/>
      <c r="T170" s="104"/>
      <c r="U170" s="104"/>
      <c r="V170" s="104"/>
      <c r="W170" s="104"/>
      <c r="X170" s="104"/>
      <c r="Y170" s="104"/>
      <c r="Z170" s="104"/>
      <c r="AA170" s="104"/>
      <c r="AB170" s="104"/>
      <c r="AC170" s="104"/>
      <c r="AD170" s="104"/>
      <c r="AE170" s="104"/>
      <c r="AF170" s="104"/>
      <c r="AG170" s="104"/>
      <c r="AH170" s="104"/>
      <c r="AI170" s="104"/>
    </row>
    <row r="171" spans="2:35" ht="18.75" hidden="1" customHeight="1">
      <c r="B171" s="249">
        <v>158</v>
      </c>
      <c r="C171" s="88"/>
      <c r="D171" s="245" t="str">
        <f>IF(ISBLANK(TMGen3List23[[#This Row],[Test n'#]]),"",LOOKUP(TMGen3List23[[#This Row],[Test n'#]],TP_CFAR_DB[TPnum],TP_CFAR_DB[TP ID]))</f>
        <v/>
      </c>
      <c r="E171" s="256" t="str">
        <f>IF(ISBLANK(TMGen3List23[[#This Row],[Test n'#]]),"",LOOKUP(TMGen3List23[[#This Row],[Test n'#]],TP_CFAR_DB[TPnum],TP_CFAR_DB[Test Point Name]))</f>
        <v/>
      </c>
      <c r="F171" s="245" t="str">
        <f>IF(ISBLANK(TMGen3List23[[#This Row],[Test n'#]]),"",LOOKUP(TMGen3List23[[#This Row],[Test n'#]],TP_CFAR_DB[TPnum],TP_CFAR_DB[Mode]))</f>
        <v/>
      </c>
      <c r="G171" s="34" t="str">
        <f>IF(ISBLANK(TMGen3List23[[#This Row],[Test n'#]]),"",LOOKUP(TMGen3List23[[#This Row],[Test n'#]],TP_CFAR_DB[TPnum],TP_CFAR_DB[Time '[sec']]))</f>
        <v/>
      </c>
      <c r="H171" s="34"/>
      <c r="I171" s="34" t="str">
        <f>IF(ISBLANK(TMGen3List23[[#This Row],[Test n'#]]),"",LOOKUP(TMGen3List23[[#This Row],[Test n'#]],TP_BA_DB[TPnum],TP_BA_DB[Speed m/s '[kts']]))</f>
        <v/>
      </c>
      <c r="J171" s="171"/>
      <c r="K171" s="178">
        <f>SUM(TMGen3Matrix28[#This Row])</f>
        <v>0</v>
      </c>
      <c r="L171" s="171"/>
      <c r="M171" s="171"/>
      <c r="N171" s="171"/>
      <c r="O171" s="171"/>
      <c r="P171" s="104"/>
      <c r="Q171" s="104"/>
      <c r="R171" s="104"/>
      <c r="S171" s="104"/>
      <c r="T171" s="104"/>
      <c r="U171" s="104"/>
      <c r="V171" s="104"/>
      <c r="W171" s="104"/>
      <c r="X171" s="104"/>
      <c r="Y171" s="104"/>
      <c r="Z171" s="104"/>
      <c r="AA171" s="104"/>
      <c r="AB171" s="104"/>
      <c r="AC171" s="104"/>
      <c r="AD171" s="104"/>
      <c r="AE171" s="104"/>
      <c r="AF171" s="104"/>
      <c r="AG171" s="104"/>
      <c r="AH171" s="104"/>
      <c r="AI171" s="104"/>
    </row>
    <row r="172" spans="2:35" ht="18.75" hidden="1" customHeight="1">
      <c r="B172" s="249">
        <v>159</v>
      </c>
      <c r="C172" s="88"/>
      <c r="D172" s="245" t="str">
        <f>IF(ISBLANK(TMGen3List23[[#This Row],[Test n'#]]),"",LOOKUP(TMGen3List23[[#This Row],[Test n'#]],TP_CFAR_DB[TPnum],TP_CFAR_DB[TP ID]))</f>
        <v/>
      </c>
      <c r="E172" s="256" t="str">
        <f>IF(ISBLANK(TMGen3List23[[#This Row],[Test n'#]]),"",LOOKUP(TMGen3List23[[#This Row],[Test n'#]],TP_CFAR_DB[TPnum],TP_CFAR_DB[Test Point Name]))</f>
        <v/>
      </c>
      <c r="F172" s="245" t="str">
        <f>IF(ISBLANK(TMGen3List23[[#This Row],[Test n'#]]),"",LOOKUP(TMGen3List23[[#This Row],[Test n'#]],TP_CFAR_DB[TPnum],TP_CFAR_DB[Mode]))</f>
        <v/>
      </c>
      <c r="G172" s="34" t="str">
        <f>IF(ISBLANK(TMGen3List23[[#This Row],[Test n'#]]),"",LOOKUP(TMGen3List23[[#This Row],[Test n'#]],TP_CFAR_DB[TPnum],TP_CFAR_DB[Time '[sec']]))</f>
        <v/>
      </c>
      <c r="H172" s="34"/>
      <c r="I172" s="34" t="str">
        <f>IF(ISBLANK(TMGen3List23[[#This Row],[Test n'#]]),"",LOOKUP(TMGen3List23[[#This Row],[Test n'#]],TP_BA_DB[TPnum],TP_BA_DB[Speed m/s '[kts']]))</f>
        <v/>
      </c>
      <c r="J172" s="171"/>
      <c r="K172" s="178">
        <f>SUM(TMGen3Matrix28[#This Row])</f>
        <v>0</v>
      </c>
      <c r="L172" s="171"/>
      <c r="M172" s="171"/>
      <c r="N172" s="171"/>
      <c r="O172" s="171"/>
      <c r="P172" s="104"/>
      <c r="Q172" s="104"/>
      <c r="R172" s="104"/>
      <c r="S172" s="104"/>
      <c r="T172" s="104"/>
      <c r="U172" s="104"/>
      <c r="V172" s="104"/>
      <c r="W172" s="104"/>
      <c r="X172" s="104"/>
      <c r="Y172" s="104"/>
      <c r="Z172" s="104"/>
      <c r="AA172" s="104"/>
      <c r="AB172" s="104"/>
      <c r="AC172" s="104"/>
      <c r="AD172" s="104"/>
      <c r="AE172" s="104"/>
      <c r="AF172" s="104"/>
      <c r="AG172" s="104"/>
      <c r="AH172" s="104"/>
      <c r="AI172" s="104"/>
    </row>
    <row r="173" spans="2:35" ht="18.75" hidden="1" customHeight="1">
      <c r="B173" s="249">
        <v>160</v>
      </c>
      <c r="C173" s="88"/>
      <c r="D173" s="245" t="str">
        <f>IF(ISBLANK(TMGen3List23[[#This Row],[Test n'#]]),"",LOOKUP(TMGen3List23[[#This Row],[Test n'#]],TP_CFAR_DB[TPnum],TP_CFAR_DB[TP ID]))</f>
        <v/>
      </c>
      <c r="E173" s="256" t="str">
        <f>IF(ISBLANK(TMGen3List23[[#This Row],[Test n'#]]),"",LOOKUP(TMGen3List23[[#This Row],[Test n'#]],TP_CFAR_DB[TPnum],TP_CFAR_DB[Test Point Name]))</f>
        <v/>
      </c>
      <c r="F173" s="245" t="str">
        <f>IF(ISBLANK(TMGen3List23[[#This Row],[Test n'#]]),"",LOOKUP(TMGen3List23[[#This Row],[Test n'#]],TP_CFAR_DB[TPnum],TP_CFAR_DB[Mode]))</f>
        <v/>
      </c>
      <c r="G173" s="34" t="str">
        <f>IF(ISBLANK(TMGen3List23[[#This Row],[Test n'#]]),"",LOOKUP(TMGen3List23[[#This Row],[Test n'#]],TP_CFAR_DB[TPnum],TP_CFAR_DB[Time '[sec']]))</f>
        <v/>
      </c>
      <c r="H173" s="34"/>
      <c r="I173" s="34" t="str">
        <f>IF(ISBLANK(TMGen3List23[[#This Row],[Test n'#]]),"",LOOKUP(TMGen3List23[[#This Row],[Test n'#]],TP_BA_DB[TPnum],TP_BA_DB[Speed m/s '[kts']]))</f>
        <v/>
      </c>
      <c r="J173" s="171"/>
      <c r="K173" s="178">
        <f>SUM(TMGen3Matrix28[#This Row])</f>
        <v>0</v>
      </c>
      <c r="L173" s="171"/>
      <c r="M173" s="171"/>
      <c r="N173" s="171"/>
      <c r="O173" s="171"/>
      <c r="P173" s="104"/>
      <c r="Q173" s="104"/>
      <c r="R173" s="104"/>
      <c r="S173" s="104"/>
      <c r="T173" s="104"/>
      <c r="U173" s="104"/>
      <c r="V173" s="104"/>
      <c r="W173" s="104"/>
      <c r="X173" s="104"/>
      <c r="Y173" s="104"/>
      <c r="Z173" s="104"/>
      <c r="AA173" s="104"/>
      <c r="AB173" s="104"/>
      <c r="AC173" s="104"/>
      <c r="AD173" s="104"/>
      <c r="AE173" s="104"/>
      <c r="AF173" s="104"/>
      <c r="AG173" s="104"/>
      <c r="AH173" s="104"/>
      <c r="AI173" s="104"/>
    </row>
    <row r="174" spans="2:35" ht="18.75" hidden="1" customHeight="1">
      <c r="B174" s="249">
        <v>161</v>
      </c>
      <c r="C174" s="88"/>
      <c r="D174" s="245" t="str">
        <f>IF(ISBLANK(TMGen3List23[[#This Row],[Test n'#]]),"",LOOKUP(TMGen3List23[[#This Row],[Test n'#]],TP_CFAR_DB[TPnum],TP_CFAR_DB[TP ID]))</f>
        <v/>
      </c>
      <c r="E174" s="256" t="str">
        <f>IF(ISBLANK(TMGen3List23[[#This Row],[Test n'#]]),"",LOOKUP(TMGen3List23[[#This Row],[Test n'#]],TP_CFAR_DB[TPnum],TP_CFAR_DB[Test Point Name]))</f>
        <v/>
      </c>
      <c r="F174" s="245" t="str">
        <f>IF(ISBLANK(TMGen3List23[[#This Row],[Test n'#]]),"",LOOKUP(TMGen3List23[[#This Row],[Test n'#]],TP_CFAR_DB[TPnum],TP_CFAR_DB[Mode]))</f>
        <v/>
      </c>
      <c r="G174" s="34" t="str">
        <f>IF(ISBLANK(TMGen3List23[[#This Row],[Test n'#]]),"",LOOKUP(TMGen3List23[[#This Row],[Test n'#]],TP_CFAR_DB[TPnum],TP_CFAR_DB[Time '[sec']]))</f>
        <v/>
      </c>
      <c r="H174" s="34"/>
      <c r="I174" s="34" t="str">
        <f>IF(ISBLANK(TMGen3List23[[#This Row],[Test n'#]]),"",LOOKUP(TMGen3List23[[#This Row],[Test n'#]],TP_BA_DB[TPnum],TP_BA_DB[Speed m/s '[kts']]))</f>
        <v/>
      </c>
      <c r="J174" s="171"/>
      <c r="K174" s="178">
        <f>SUM(TMGen3Matrix28[#This Row])</f>
        <v>0</v>
      </c>
      <c r="L174" s="171"/>
      <c r="M174" s="171"/>
      <c r="N174" s="171"/>
      <c r="O174" s="171"/>
      <c r="P174" s="104"/>
      <c r="Q174" s="104"/>
      <c r="R174" s="104"/>
      <c r="S174" s="104"/>
      <c r="T174" s="104"/>
      <c r="U174" s="104"/>
      <c r="V174" s="104"/>
      <c r="W174" s="104"/>
      <c r="X174" s="104"/>
      <c r="Y174" s="104"/>
      <c r="Z174" s="104"/>
      <c r="AA174" s="104"/>
      <c r="AB174" s="104"/>
      <c r="AC174" s="104"/>
      <c r="AD174" s="104"/>
      <c r="AE174" s="104"/>
      <c r="AF174" s="104"/>
      <c r="AG174" s="104"/>
      <c r="AH174" s="104"/>
      <c r="AI174" s="104"/>
    </row>
    <row r="175" spans="2:35" ht="18.75" hidden="1" customHeight="1">
      <c r="B175" s="249">
        <v>162</v>
      </c>
      <c r="C175" s="88"/>
      <c r="D175" s="245" t="str">
        <f>IF(ISBLANK(TMGen3List23[[#This Row],[Test n'#]]),"",LOOKUP(TMGen3List23[[#This Row],[Test n'#]],TP_CFAR_DB[TPnum],TP_CFAR_DB[TP ID]))</f>
        <v/>
      </c>
      <c r="E175" s="256" t="str">
        <f>IF(ISBLANK(TMGen3List23[[#This Row],[Test n'#]]),"",LOOKUP(TMGen3List23[[#This Row],[Test n'#]],TP_CFAR_DB[TPnum],TP_CFAR_DB[Test Point Name]))</f>
        <v/>
      </c>
      <c r="F175" s="245" t="str">
        <f>IF(ISBLANK(TMGen3List23[[#This Row],[Test n'#]]),"",LOOKUP(TMGen3List23[[#This Row],[Test n'#]],TP_CFAR_DB[TPnum],TP_CFAR_DB[Mode]))</f>
        <v/>
      </c>
      <c r="G175" s="34" t="str">
        <f>IF(ISBLANK(TMGen3List23[[#This Row],[Test n'#]]),"",LOOKUP(TMGen3List23[[#This Row],[Test n'#]],TP_CFAR_DB[TPnum],TP_CFAR_DB[Time '[sec']]))</f>
        <v/>
      </c>
      <c r="H175" s="34"/>
      <c r="I175" s="34" t="str">
        <f>IF(ISBLANK(TMGen3List23[[#This Row],[Test n'#]]),"",LOOKUP(TMGen3List23[[#This Row],[Test n'#]],TP_BA_DB[TPnum],TP_BA_DB[Speed m/s '[kts']]))</f>
        <v/>
      </c>
      <c r="J175" s="171"/>
      <c r="K175" s="178">
        <f>SUM(TMGen3Matrix28[#This Row])</f>
        <v>0</v>
      </c>
      <c r="L175" s="171"/>
      <c r="M175" s="171"/>
      <c r="N175" s="171"/>
      <c r="O175" s="171"/>
      <c r="P175" s="104"/>
      <c r="Q175" s="104"/>
      <c r="R175" s="104"/>
      <c r="S175" s="104"/>
      <c r="T175" s="104"/>
      <c r="U175" s="104"/>
      <c r="V175" s="104"/>
      <c r="W175" s="104"/>
      <c r="X175" s="104"/>
      <c r="Y175" s="104"/>
      <c r="Z175" s="104"/>
      <c r="AA175" s="104"/>
      <c r="AB175" s="104"/>
      <c r="AC175" s="104"/>
      <c r="AD175" s="104"/>
      <c r="AE175" s="104"/>
      <c r="AF175" s="104"/>
      <c r="AG175" s="104"/>
      <c r="AH175" s="104"/>
      <c r="AI175" s="104"/>
    </row>
    <row r="176" spans="2:35" ht="18.75" hidden="1" customHeight="1">
      <c r="B176" s="249">
        <v>163</v>
      </c>
      <c r="C176" s="88"/>
      <c r="D176" s="245" t="str">
        <f>IF(ISBLANK(TMGen3List23[[#This Row],[Test n'#]]),"",LOOKUP(TMGen3List23[[#This Row],[Test n'#]],TP_CFAR_DB[TPnum],TP_CFAR_DB[TP ID]))</f>
        <v/>
      </c>
      <c r="E176" s="256" t="str">
        <f>IF(ISBLANK(TMGen3List23[[#This Row],[Test n'#]]),"",LOOKUP(TMGen3List23[[#This Row],[Test n'#]],TP_CFAR_DB[TPnum],TP_CFAR_DB[Test Point Name]))</f>
        <v/>
      </c>
      <c r="F176" s="245" t="str">
        <f>IF(ISBLANK(TMGen3List23[[#This Row],[Test n'#]]),"",LOOKUP(TMGen3List23[[#This Row],[Test n'#]],TP_CFAR_DB[TPnum],TP_CFAR_DB[Mode]))</f>
        <v/>
      </c>
      <c r="G176" s="34" t="str">
        <f>IF(ISBLANK(TMGen3List23[[#This Row],[Test n'#]]),"",LOOKUP(TMGen3List23[[#This Row],[Test n'#]],TP_CFAR_DB[TPnum],TP_CFAR_DB[Time '[sec']]))</f>
        <v/>
      </c>
      <c r="H176" s="34"/>
      <c r="I176" s="34" t="str">
        <f>IF(ISBLANK(TMGen3List23[[#This Row],[Test n'#]]),"",LOOKUP(TMGen3List23[[#This Row],[Test n'#]],TP_BA_DB[TPnum],TP_BA_DB[Speed m/s '[kts']]))</f>
        <v/>
      </c>
      <c r="J176" s="171"/>
      <c r="K176" s="178">
        <f>SUM(TMGen3Matrix28[#This Row])</f>
        <v>0</v>
      </c>
      <c r="L176" s="171"/>
      <c r="M176" s="171"/>
      <c r="N176" s="171"/>
      <c r="O176" s="171"/>
      <c r="P176" s="104"/>
      <c r="Q176" s="104"/>
      <c r="R176" s="104"/>
      <c r="S176" s="104"/>
      <c r="T176" s="104"/>
      <c r="U176" s="104"/>
      <c r="V176" s="104"/>
      <c r="W176" s="104"/>
      <c r="X176" s="104"/>
      <c r="Y176" s="104"/>
      <c r="Z176" s="104"/>
      <c r="AA176" s="104"/>
      <c r="AB176" s="104"/>
      <c r="AC176" s="104"/>
      <c r="AD176" s="104"/>
      <c r="AE176" s="104"/>
      <c r="AF176" s="104"/>
      <c r="AG176" s="104"/>
      <c r="AH176" s="104"/>
      <c r="AI176" s="104"/>
    </row>
    <row r="177" spans="2:35" ht="18.75" hidden="1" customHeight="1">
      <c r="B177" s="249">
        <v>164</v>
      </c>
      <c r="C177" s="88"/>
      <c r="D177" s="245" t="str">
        <f>IF(ISBLANK(TMGen3List23[[#This Row],[Test n'#]]),"",LOOKUP(TMGen3List23[[#This Row],[Test n'#]],TP_CFAR_DB[TPnum],TP_CFAR_DB[TP ID]))</f>
        <v/>
      </c>
      <c r="E177" s="256" t="str">
        <f>IF(ISBLANK(TMGen3List23[[#This Row],[Test n'#]]),"",LOOKUP(TMGen3List23[[#This Row],[Test n'#]],TP_CFAR_DB[TPnum],TP_CFAR_DB[Test Point Name]))</f>
        <v/>
      </c>
      <c r="F177" s="245" t="str">
        <f>IF(ISBLANK(TMGen3List23[[#This Row],[Test n'#]]),"",LOOKUP(TMGen3List23[[#This Row],[Test n'#]],TP_CFAR_DB[TPnum],TP_CFAR_DB[Mode]))</f>
        <v/>
      </c>
      <c r="G177" s="34" t="str">
        <f>IF(ISBLANK(TMGen3List23[[#This Row],[Test n'#]]),"",LOOKUP(TMGen3List23[[#This Row],[Test n'#]],TP_CFAR_DB[TPnum],TP_CFAR_DB[Time '[sec']]))</f>
        <v/>
      </c>
      <c r="H177" s="34"/>
      <c r="I177" s="34" t="str">
        <f>IF(ISBLANK(TMGen3List23[[#This Row],[Test n'#]]),"",LOOKUP(TMGen3List23[[#This Row],[Test n'#]],TP_BA_DB[TPnum],TP_BA_DB[Speed m/s '[kts']]))</f>
        <v/>
      </c>
      <c r="J177" s="171"/>
      <c r="K177" s="178">
        <f>SUM(TMGen3Matrix28[#This Row])</f>
        <v>0</v>
      </c>
      <c r="L177" s="171"/>
      <c r="M177" s="171"/>
      <c r="N177" s="171"/>
      <c r="O177" s="171"/>
      <c r="P177" s="104"/>
      <c r="Q177" s="104"/>
      <c r="R177" s="104"/>
      <c r="S177" s="104"/>
      <c r="T177" s="104"/>
      <c r="U177" s="104"/>
      <c r="V177" s="104"/>
      <c r="W177" s="104"/>
      <c r="X177" s="104"/>
      <c r="Y177" s="104"/>
      <c r="Z177" s="104"/>
      <c r="AA177" s="104"/>
      <c r="AB177" s="104"/>
      <c r="AC177" s="104"/>
      <c r="AD177" s="104"/>
      <c r="AE177" s="104"/>
      <c r="AF177" s="104"/>
      <c r="AG177" s="104"/>
      <c r="AH177" s="104"/>
      <c r="AI177" s="104"/>
    </row>
    <row r="178" spans="2:35" ht="18.75" hidden="1" customHeight="1">
      <c r="B178" s="249">
        <v>165</v>
      </c>
      <c r="C178" s="88"/>
      <c r="D178" s="245" t="str">
        <f>IF(ISBLANK(TMGen3List23[[#This Row],[Test n'#]]),"",LOOKUP(TMGen3List23[[#This Row],[Test n'#]],TP_CFAR_DB[TPnum],TP_CFAR_DB[TP ID]))</f>
        <v/>
      </c>
      <c r="E178" s="256" t="str">
        <f>IF(ISBLANK(TMGen3List23[[#This Row],[Test n'#]]),"",LOOKUP(TMGen3List23[[#This Row],[Test n'#]],TP_CFAR_DB[TPnum],TP_CFAR_DB[Test Point Name]))</f>
        <v/>
      </c>
      <c r="F178" s="245" t="str">
        <f>IF(ISBLANK(TMGen3List23[[#This Row],[Test n'#]]),"",LOOKUP(TMGen3List23[[#This Row],[Test n'#]],TP_CFAR_DB[TPnum],TP_CFAR_DB[Mode]))</f>
        <v/>
      </c>
      <c r="G178" s="34" t="str">
        <f>IF(ISBLANK(TMGen3List23[[#This Row],[Test n'#]]),"",LOOKUP(TMGen3List23[[#This Row],[Test n'#]],TP_CFAR_DB[TPnum],TP_CFAR_DB[Time '[sec']]))</f>
        <v/>
      </c>
      <c r="H178" s="34"/>
      <c r="I178" s="34" t="str">
        <f>IF(ISBLANK(TMGen3List23[[#This Row],[Test n'#]]),"",LOOKUP(TMGen3List23[[#This Row],[Test n'#]],TP_BA_DB[TPnum],TP_BA_DB[Speed m/s '[kts']]))</f>
        <v/>
      </c>
      <c r="J178" s="171"/>
      <c r="K178" s="178">
        <f>SUM(TMGen3Matrix28[#This Row])</f>
        <v>0</v>
      </c>
      <c r="L178" s="171"/>
      <c r="M178" s="171"/>
      <c r="N178" s="171"/>
      <c r="O178" s="171"/>
      <c r="P178" s="104"/>
      <c r="Q178" s="104"/>
      <c r="R178" s="104"/>
      <c r="S178" s="104"/>
      <c r="T178" s="104"/>
      <c r="U178" s="104"/>
      <c r="V178" s="104"/>
      <c r="W178" s="104"/>
      <c r="X178" s="104"/>
      <c r="Y178" s="104"/>
      <c r="Z178" s="104"/>
      <c r="AA178" s="104"/>
      <c r="AB178" s="104"/>
      <c r="AC178" s="104"/>
      <c r="AD178" s="104"/>
      <c r="AE178" s="104"/>
      <c r="AF178" s="104"/>
      <c r="AG178" s="104"/>
      <c r="AH178" s="104"/>
      <c r="AI178" s="104"/>
    </row>
    <row r="179" spans="2:35" ht="18.75" hidden="1" customHeight="1">
      <c r="B179" s="249">
        <v>166</v>
      </c>
      <c r="C179" s="88"/>
      <c r="D179" s="245" t="str">
        <f>IF(ISBLANK(TMGen3List23[[#This Row],[Test n'#]]),"",LOOKUP(TMGen3List23[[#This Row],[Test n'#]],TP_CFAR_DB[TPnum],TP_CFAR_DB[TP ID]))</f>
        <v/>
      </c>
      <c r="E179" s="256" t="str">
        <f>IF(ISBLANK(TMGen3List23[[#This Row],[Test n'#]]),"",LOOKUP(TMGen3List23[[#This Row],[Test n'#]],TP_CFAR_DB[TPnum],TP_CFAR_DB[Test Point Name]))</f>
        <v/>
      </c>
      <c r="F179" s="245" t="str">
        <f>IF(ISBLANK(TMGen3List23[[#This Row],[Test n'#]]),"",LOOKUP(TMGen3List23[[#This Row],[Test n'#]],TP_CFAR_DB[TPnum],TP_CFAR_DB[Mode]))</f>
        <v/>
      </c>
      <c r="G179" s="34" t="str">
        <f>IF(ISBLANK(TMGen3List23[[#This Row],[Test n'#]]),"",LOOKUP(TMGen3List23[[#This Row],[Test n'#]],TP_CFAR_DB[TPnum],TP_CFAR_DB[Time '[sec']]))</f>
        <v/>
      </c>
      <c r="H179" s="34"/>
      <c r="I179" s="34" t="str">
        <f>IF(ISBLANK(TMGen3List23[[#This Row],[Test n'#]]),"",LOOKUP(TMGen3List23[[#This Row],[Test n'#]],TP_BA_DB[TPnum],TP_BA_DB[Speed m/s '[kts']]))</f>
        <v/>
      </c>
      <c r="J179" s="171"/>
      <c r="K179" s="178">
        <f>SUM(TMGen3Matrix28[#This Row])</f>
        <v>0</v>
      </c>
      <c r="L179" s="171"/>
      <c r="M179" s="171"/>
      <c r="N179" s="171"/>
      <c r="O179" s="171"/>
      <c r="P179" s="104"/>
      <c r="Q179" s="104"/>
      <c r="R179" s="104"/>
      <c r="S179" s="104"/>
      <c r="T179" s="104"/>
      <c r="U179" s="104"/>
      <c r="V179" s="104"/>
      <c r="W179" s="104"/>
      <c r="X179" s="104"/>
      <c r="Y179" s="104"/>
      <c r="Z179" s="104"/>
      <c r="AA179" s="104"/>
      <c r="AB179" s="104"/>
      <c r="AC179" s="104"/>
      <c r="AD179" s="104"/>
      <c r="AE179" s="104"/>
      <c r="AF179" s="104"/>
      <c r="AG179" s="104"/>
      <c r="AH179" s="104"/>
      <c r="AI179" s="104"/>
    </row>
    <row r="180" spans="2:35" ht="18.75" hidden="1" customHeight="1">
      <c r="B180" s="249">
        <v>167</v>
      </c>
      <c r="C180" s="88"/>
      <c r="D180" s="245" t="str">
        <f>IF(ISBLANK(TMGen3List23[[#This Row],[Test n'#]]),"",LOOKUP(TMGen3List23[[#This Row],[Test n'#]],TP_CFAR_DB[TPnum],TP_CFAR_DB[TP ID]))</f>
        <v/>
      </c>
      <c r="E180" s="256" t="str">
        <f>IF(ISBLANK(TMGen3List23[[#This Row],[Test n'#]]),"",LOOKUP(TMGen3List23[[#This Row],[Test n'#]],TP_CFAR_DB[TPnum],TP_CFAR_DB[Test Point Name]))</f>
        <v/>
      </c>
      <c r="F180" s="245" t="str">
        <f>IF(ISBLANK(TMGen3List23[[#This Row],[Test n'#]]),"",LOOKUP(TMGen3List23[[#This Row],[Test n'#]],TP_CFAR_DB[TPnum],TP_CFAR_DB[Mode]))</f>
        <v/>
      </c>
      <c r="G180" s="34" t="str">
        <f>IF(ISBLANK(TMGen3List23[[#This Row],[Test n'#]]),"",LOOKUP(TMGen3List23[[#This Row],[Test n'#]],TP_CFAR_DB[TPnum],TP_CFAR_DB[Time '[sec']]))</f>
        <v/>
      </c>
      <c r="H180" s="34"/>
      <c r="I180" s="34" t="str">
        <f>IF(ISBLANK(TMGen3List23[[#This Row],[Test n'#]]),"",LOOKUP(TMGen3List23[[#This Row],[Test n'#]],TP_BA_DB[TPnum],TP_BA_DB[Speed m/s '[kts']]))</f>
        <v/>
      </c>
      <c r="J180" s="171"/>
      <c r="K180" s="178">
        <f>SUM(TMGen3Matrix28[#This Row])</f>
        <v>0</v>
      </c>
      <c r="L180" s="171"/>
      <c r="M180" s="171"/>
      <c r="N180" s="171"/>
      <c r="O180" s="171"/>
      <c r="P180" s="104"/>
      <c r="Q180" s="104"/>
      <c r="R180" s="104"/>
      <c r="S180" s="104"/>
      <c r="T180" s="104"/>
      <c r="U180" s="104"/>
      <c r="V180" s="104"/>
      <c r="W180" s="104"/>
      <c r="X180" s="104"/>
      <c r="Y180" s="104"/>
      <c r="Z180" s="104"/>
      <c r="AA180" s="104"/>
      <c r="AB180" s="104"/>
      <c r="AC180" s="104"/>
      <c r="AD180" s="104"/>
      <c r="AE180" s="104"/>
      <c r="AF180" s="104"/>
      <c r="AG180" s="104"/>
      <c r="AH180" s="104"/>
      <c r="AI180" s="104"/>
    </row>
    <row r="181" spans="2:35" ht="18.75" hidden="1" customHeight="1">
      <c r="B181" s="249">
        <v>168</v>
      </c>
      <c r="C181" s="88"/>
      <c r="D181" s="245" t="str">
        <f>IF(ISBLANK(TMGen3List23[[#This Row],[Test n'#]]),"",LOOKUP(TMGen3List23[[#This Row],[Test n'#]],TP_CFAR_DB[TPnum],TP_CFAR_DB[TP ID]))</f>
        <v/>
      </c>
      <c r="E181" s="256" t="str">
        <f>IF(ISBLANK(TMGen3List23[[#This Row],[Test n'#]]),"",LOOKUP(TMGen3List23[[#This Row],[Test n'#]],TP_CFAR_DB[TPnum],TP_CFAR_DB[Test Point Name]))</f>
        <v/>
      </c>
      <c r="F181" s="245" t="str">
        <f>IF(ISBLANK(TMGen3List23[[#This Row],[Test n'#]]),"",LOOKUP(TMGen3List23[[#This Row],[Test n'#]],TP_CFAR_DB[TPnum],TP_CFAR_DB[Mode]))</f>
        <v/>
      </c>
      <c r="G181" s="34" t="str">
        <f>IF(ISBLANK(TMGen3List23[[#This Row],[Test n'#]]),"",LOOKUP(TMGen3List23[[#This Row],[Test n'#]],TP_CFAR_DB[TPnum],TP_CFAR_DB[Time '[sec']]))</f>
        <v/>
      </c>
      <c r="H181" s="34"/>
      <c r="I181" s="34" t="str">
        <f>IF(ISBLANK(TMGen3List23[[#This Row],[Test n'#]]),"",LOOKUP(TMGen3List23[[#This Row],[Test n'#]],TP_BA_DB[TPnum],TP_BA_DB[Speed m/s '[kts']]))</f>
        <v/>
      </c>
      <c r="J181" s="171"/>
      <c r="K181" s="178">
        <f>SUM(TMGen3Matrix28[#This Row])</f>
        <v>0</v>
      </c>
      <c r="L181" s="171"/>
      <c r="M181" s="171"/>
      <c r="N181" s="171"/>
      <c r="O181" s="171"/>
      <c r="P181" s="104"/>
      <c r="Q181" s="104"/>
      <c r="R181" s="104"/>
      <c r="S181" s="104"/>
      <c r="T181" s="104"/>
      <c r="U181" s="104"/>
      <c r="V181" s="104"/>
      <c r="W181" s="104"/>
      <c r="X181" s="104"/>
      <c r="Y181" s="104"/>
      <c r="Z181" s="104"/>
      <c r="AA181" s="104"/>
      <c r="AB181" s="104"/>
      <c r="AC181" s="104"/>
      <c r="AD181" s="104"/>
      <c r="AE181" s="104"/>
      <c r="AF181" s="104"/>
      <c r="AG181" s="104"/>
      <c r="AH181" s="104"/>
      <c r="AI181" s="104"/>
    </row>
    <row r="182" spans="2:35" ht="18.75" hidden="1" customHeight="1">
      <c r="B182" s="249">
        <v>169</v>
      </c>
      <c r="C182" s="88"/>
      <c r="D182" s="245" t="str">
        <f>IF(ISBLANK(TMGen3List23[[#This Row],[Test n'#]]),"",LOOKUP(TMGen3List23[[#This Row],[Test n'#]],TP_CFAR_DB[TPnum],TP_CFAR_DB[TP ID]))</f>
        <v/>
      </c>
      <c r="E182" s="256" t="str">
        <f>IF(ISBLANK(TMGen3List23[[#This Row],[Test n'#]]),"",LOOKUP(TMGen3List23[[#This Row],[Test n'#]],TP_CFAR_DB[TPnum],TP_CFAR_DB[Test Point Name]))</f>
        <v/>
      </c>
      <c r="F182" s="245" t="str">
        <f>IF(ISBLANK(TMGen3List23[[#This Row],[Test n'#]]),"",LOOKUP(TMGen3List23[[#This Row],[Test n'#]],TP_CFAR_DB[TPnum],TP_CFAR_DB[Mode]))</f>
        <v/>
      </c>
      <c r="G182" s="34" t="str">
        <f>IF(ISBLANK(TMGen3List23[[#This Row],[Test n'#]]),"",LOOKUP(TMGen3List23[[#This Row],[Test n'#]],TP_CFAR_DB[TPnum],TP_CFAR_DB[Time '[sec']]))</f>
        <v/>
      </c>
      <c r="H182" s="34"/>
      <c r="I182" s="34" t="str">
        <f>IF(ISBLANK(TMGen3List23[[#This Row],[Test n'#]]),"",LOOKUP(TMGen3List23[[#This Row],[Test n'#]],TP_BA_DB[TPnum],TP_BA_DB[Speed m/s '[kts']]))</f>
        <v/>
      </c>
      <c r="J182" s="171"/>
      <c r="K182" s="178">
        <f>SUM(TMGen3Matrix28[#This Row])</f>
        <v>0</v>
      </c>
      <c r="L182" s="171"/>
      <c r="M182" s="171"/>
      <c r="N182" s="171"/>
      <c r="O182" s="171"/>
      <c r="P182" s="104"/>
      <c r="Q182" s="104"/>
      <c r="R182" s="104"/>
      <c r="S182" s="104"/>
      <c r="T182" s="104"/>
      <c r="U182" s="104"/>
      <c r="V182" s="104"/>
      <c r="W182" s="104"/>
      <c r="X182" s="104"/>
      <c r="Y182" s="104"/>
      <c r="Z182" s="104"/>
      <c r="AA182" s="104"/>
      <c r="AB182" s="104"/>
      <c r="AC182" s="104"/>
      <c r="AD182" s="104"/>
      <c r="AE182" s="104"/>
      <c r="AF182" s="104"/>
      <c r="AG182" s="104"/>
      <c r="AH182" s="104"/>
      <c r="AI182" s="104"/>
    </row>
    <row r="183" spans="2:35" ht="18.75" hidden="1" customHeight="1">
      <c r="B183" s="249">
        <v>170</v>
      </c>
      <c r="C183" s="88"/>
      <c r="D183" s="245" t="str">
        <f>IF(ISBLANK(TMGen3List23[[#This Row],[Test n'#]]),"",LOOKUP(TMGen3List23[[#This Row],[Test n'#]],TP_CFAR_DB[TPnum],TP_CFAR_DB[TP ID]))</f>
        <v/>
      </c>
      <c r="E183" s="256" t="str">
        <f>IF(ISBLANK(TMGen3List23[[#This Row],[Test n'#]]),"",LOOKUP(TMGen3List23[[#This Row],[Test n'#]],TP_CFAR_DB[TPnum],TP_CFAR_DB[Test Point Name]))</f>
        <v/>
      </c>
      <c r="F183" s="245" t="str">
        <f>IF(ISBLANK(TMGen3List23[[#This Row],[Test n'#]]),"",LOOKUP(TMGen3List23[[#This Row],[Test n'#]],TP_CFAR_DB[TPnum],TP_CFAR_DB[Mode]))</f>
        <v/>
      </c>
      <c r="G183" s="34" t="str">
        <f>IF(ISBLANK(TMGen3List23[[#This Row],[Test n'#]]),"",LOOKUP(TMGen3List23[[#This Row],[Test n'#]],TP_CFAR_DB[TPnum],TP_CFAR_DB[Time '[sec']]))</f>
        <v/>
      </c>
      <c r="H183" s="34"/>
      <c r="I183" s="34" t="str">
        <f>IF(ISBLANK(TMGen3List23[[#This Row],[Test n'#]]),"",LOOKUP(TMGen3List23[[#This Row],[Test n'#]],TP_BA_DB[TPnum],TP_BA_DB[Speed m/s '[kts']]))</f>
        <v/>
      </c>
      <c r="J183" s="171"/>
      <c r="K183" s="178">
        <f>SUM(TMGen3Matrix28[#This Row])</f>
        <v>0</v>
      </c>
      <c r="L183" s="171"/>
      <c r="M183" s="171"/>
      <c r="N183" s="171"/>
      <c r="O183" s="171"/>
      <c r="P183" s="104"/>
      <c r="Q183" s="104"/>
      <c r="R183" s="104"/>
      <c r="S183" s="104"/>
      <c r="T183" s="104"/>
      <c r="U183" s="104"/>
      <c r="V183" s="104"/>
      <c r="W183" s="104"/>
      <c r="X183" s="104"/>
      <c r="Y183" s="104"/>
      <c r="Z183" s="104"/>
      <c r="AA183" s="104"/>
      <c r="AB183" s="104"/>
      <c r="AC183" s="104"/>
      <c r="AD183" s="104"/>
      <c r="AE183" s="104"/>
      <c r="AF183" s="104"/>
      <c r="AG183" s="104"/>
      <c r="AH183" s="104"/>
      <c r="AI183" s="104"/>
    </row>
    <row r="184" spans="2:35" ht="18.75" hidden="1" customHeight="1">
      <c r="B184" s="249">
        <v>171</v>
      </c>
      <c r="C184" s="88"/>
      <c r="D184" s="245" t="str">
        <f>IF(ISBLANK(TMGen3List23[[#This Row],[Test n'#]]),"",LOOKUP(TMGen3List23[[#This Row],[Test n'#]],TP_CFAR_DB[TPnum],TP_CFAR_DB[TP ID]))</f>
        <v/>
      </c>
      <c r="E184" s="256" t="str">
        <f>IF(ISBLANK(TMGen3List23[[#This Row],[Test n'#]]),"",LOOKUP(TMGen3List23[[#This Row],[Test n'#]],TP_CFAR_DB[TPnum],TP_CFAR_DB[Test Point Name]))</f>
        <v/>
      </c>
      <c r="F184" s="245" t="str">
        <f>IF(ISBLANK(TMGen3List23[[#This Row],[Test n'#]]),"",LOOKUP(TMGen3List23[[#This Row],[Test n'#]],TP_CFAR_DB[TPnum],TP_CFAR_DB[Mode]))</f>
        <v/>
      </c>
      <c r="G184" s="34" t="str">
        <f>IF(ISBLANK(TMGen3List23[[#This Row],[Test n'#]]),"",LOOKUP(TMGen3List23[[#This Row],[Test n'#]],TP_CFAR_DB[TPnum],TP_CFAR_DB[Time '[sec']]))</f>
        <v/>
      </c>
      <c r="H184" s="34"/>
      <c r="I184" s="34" t="str">
        <f>IF(ISBLANK(TMGen3List23[[#This Row],[Test n'#]]),"",LOOKUP(TMGen3List23[[#This Row],[Test n'#]],TP_BA_DB[TPnum],TP_BA_DB[Speed m/s '[kts']]))</f>
        <v/>
      </c>
      <c r="J184" s="171"/>
      <c r="K184" s="178">
        <f>SUM(TMGen3Matrix28[#This Row])</f>
        <v>0</v>
      </c>
      <c r="L184" s="171"/>
      <c r="M184" s="171"/>
      <c r="N184" s="171"/>
      <c r="O184" s="171"/>
      <c r="P184" s="104"/>
      <c r="Q184" s="104"/>
      <c r="R184" s="104"/>
      <c r="S184" s="104"/>
      <c r="T184" s="104"/>
      <c r="U184" s="104"/>
      <c r="V184" s="104"/>
      <c r="W184" s="104"/>
      <c r="X184" s="104"/>
      <c r="Y184" s="104"/>
      <c r="Z184" s="104"/>
      <c r="AA184" s="104"/>
      <c r="AB184" s="104"/>
      <c r="AC184" s="104"/>
      <c r="AD184" s="104"/>
      <c r="AE184" s="104"/>
      <c r="AF184" s="104"/>
      <c r="AG184" s="104"/>
      <c r="AH184" s="104"/>
      <c r="AI184" s="104"/>
    </row>
    <row r="185" spans="2:35" ht="18.75" hidden="1" customHeight="1">
      <c r="B185" s="249">
        <v>172</v>
      </c>
      <c r="C185" s="88"/>
      <c r="D185" s="245" t="str">
        <f>IF(ISBLANK(TMGen3List23[[#This Row],[Test n'#]]),"",LOOKUP(TMGen3List23[[#This Row],[Test n'#]],TP_CFAR_DB[TPnum],TP_CFAR_DB[TP ID]))</f>
        <v/>
      </c>
      <c r="E185" s="256" t="str">
        <f>IF(ISBLANK(TMGen3List23[[#This Row],[Test n'#]]),"",LOOKUP(TMGen3List23[[#This Row],[Test n'#]],TP_CFAR_DB[TPnum],TP_CFAR_DB[Test Point Name]))</f>
        <v/>
      </c>
      <c r="F185" s="245" t="str">
        <f>IF(ISBLANK(TMGen3List23[[#This Row],[Test n'#]]),"",LOOKUP(TMGen3List23[[#This Row],[Test n'#]],TP_CFAR_DB[TPnum],TP_CFAR_DB[Mode]))</f>
        <v/>
      </c>
      <c r="G185" s="34" t="str">
        <f>IF(ISBLANK(TMGen3List23[[#This Row],[Test n'#]]),"",LOOKUP(TMGen3List23[[#This Row],[Test n'#]],TP_CFAR_DB[TPnum],TP_CFAR_DB[Time '[sec']]))</f>
        <v/>
      </c>
      <c r="H185" s="34"/>
      <c r="I185" s="34" t="str">
        <f>IF(ISBLANK(TMGen3List23[[#This Row],[Test n'#]]),"",LOOKUP(TMGen3List23[[#This Row],[Test n'#]],TP_BA_DB[TPnum],TP_BA_DB[Speed m/s '[kts']]))</f>
        <v/>
      </c>
      <c r="J185" s="171"/>
      <c r="K185" s="178">
        <f>SUM(TMGen3Matrix28[#This Row])</f>
        <v>0</v>
      </c>
      <c r="L185" s="171"/>
      <c r="M185" s="171"/>
      <c r="N185" s="171"/>
      <c r="O185" s="171"/>
      <c r="P185" s="104"/>
      <c r="Q185" s="104"/>
      <c r="R185" s="104"/>
      <c r="S185" s="104"/>
      <c r="T185" s="104"/>
      <c r="U185" s="104"/>
      <c r="V185" s="104"/>
      <c r="W185" s="104"/>
      <c r="X185" s="104"/>
      <c r="Y185" s="104"/>
      <c r="Z185" s="104"/>
      <c r="AA185" s="104"/>
      <c r="AB185" s="104"/>
      <c r="AC185" s="104"/>
      <c r="AD185" s="104"/>
      <c r="AE185" s="104"/>
      <c r="AF185" s="104"/>
      <c r="AG185" s="104"/>
      <c r="AH185" s="104"/>
      <c r="AI185" s="104"/>
    </row>
    <row r="186" spans="2:35" ht="18.75" hidden="1" customHeight="1">
      <c r="B186" s="249">
        <v>173</v>
      </c>
      <c r="C186" s="88"/>
      <c r="D186" s="245" t="str">
        <f>IF(ISBLANK(TMGen3List23[[#This Row],[Test n'#]]),"",LOOKUP(TMGen3List23[[#This Row],[Test n'#]],TP_CFAR_DB[TPnum],TP_CFAR_DB[TP ID]))</f>
        <v/>
      </c>
      <c r="E186" s="256" t="str">
        <f>IF(ISBLANK(TMGen3List23[[#This Row],[Test n'#]]),"",LOOKUP(TMGen3List23[[#This Row],[Test n'#]],TP_CFAR_DB[TPnum],TP_CFAR_DB[Test Point Name]))</f>
        <v/>
      </c>
      <c r="F186" s="245" t="str">
        <f>IF(ISBLANK(TMGen3List23[[#This Row],[Test n'#]]),"",LOOKUP(TMGen3List23[[#This Row],[Test n'#]],TP_CFAR_DB[TPnum],TP_CFAR_DB[Mode]))</f>
        <v/>
      </c>
      <c r="G186" s="34" t="str">
        <f>IF(ISBLANK(TMGen3List23[[#This Row],[Test n'#]]),"",LOOKUP(TMGen3List23[[#This Row],[Test n'#]],TP_CFAR_DB[TPnum],TP_CFAR_DB[Time '[sec']]))</f>
        <v/>
      </c>
      <c r="H186" s="34"/>
      <c r="I186" s="34" t="str">
        <f>IF(ISBLANK(TMGen3List23[[#This Row],[Test n'#]]),"",LOOKUP(TMGen3List23[[#This Row],[Test n'#]],TP_BA_DB[TPnum],TP_BA_DB[Speed m/s '[kts']]))</f>
        <v/>
      </c>
      <c r="J186" s="171"/>
      <c r="K186" s="178">
        <f>SUM(TMGen3Matrix28[#This Row])</f>
        <v>0</v>
      </c>
      <c r="L186" s="171"/>
      <c r="M186" s="171"/>
      <c r="N186" s="171"/>
      <c r="O186" s="171"/>
      <c r="P186" s="104"/>
      <c r="Q186" s="104"/>
      <c r="R186" s="104"/>
      <c r="S186" s="104"/>
      <c r="T186" s="104"/>
      <c r="U186" s="104"/>
      <c r="V186" s="104"/>
      <c r="W186" s="104"/>
      <c r="X186" s="104"/>
      <c r="Y186" s="104"/>
      <c r="Z186" s="104"/>
      <c r="AA186" s="104"/>
      <c r="AB186" s="104"/>
      <c r="AC186" s="104"/>
      <c r="AD186" s="104"/>
      <c r="AE186" s="104"/>
      <c r="AF186" s="104"/>
      <c r="AG186" s="104"/>
      <c r="AH186" s="104"/>
      <c r="AI186" s="104"/>
    </row>
    <row r="187" spans="2:35" ht="18.75" hidden="1" customHeight="1">
      <c r="B187" s="249">
        <v>174</v>
      </c>
      <c r="C187" s="88"/>
      <c r="D187" s="245" t="str">
        <f>IF(ISBLANK(TMGen3List23[[#This Row],[Test n'#]]),"",LOOKUP(TMGen3List23[[#This Row],[Test n'#]],TP_CFAR_DB[TPnum],TP_CFAR_DB[TP ID]))</f>
        <v/>
      </c>
      <c r="E187" s="256" t="str">
        <f>IF(ISBLANK(TMGen3List23[[#This Row],[Test n'#]]),"",LOOKUP(TMGen3List23[[#This Row],[Test n'#]],TP_CFAR_DB[TPnum],TP_CFAR_DB[Test Point Name]))</f>
        <v/>
      </c>
      <c r="F187" s="245" t="str">
        <f>IF(ISBLANK(TMGen3List23[[#This Row],[Test n'#]]),"",LOOKUP(TMGen3List23[[#This Row],[Test n'#]],TP_CFAR_DB[TPnum],TP_CFAR_DB[Mode]))</f>
        <v/>
      </c>
      <c r="G187" s="34" t="str">
        <f>IF(ISBLANK(TMGen3List23[[#This Row],[Test n'#]]),"",LOOKUP(TMGen3List23[[#This Row],[Test n'#]],TP_CFAR_DB[TPnum],TP_CFAR_DB[Time '[sec']]))</f>
        <v/>
      </c>
      <c r="H187" s="34"/>
      <c r="I187" s="34" t="str">
        <f>IF(ISBLANK(TMGen3List23[[#This Row],[Test n'#]]),"",LOOKUP(TMGen3List23[[#This Row],[Test n'#]],TP_BA_DB[TPnum],TP_BA_DB[Speed m/s '[kts']]))</f>
        <v/>
      </c>
      <c r="J187" s="171"/>
      <c r="K187" s="178">
        <f>SUM(TMGen3Matrix28[#This Row])</f>
        <v>0</v>
      </c>
      <c r="L187" s="171"/>
      <c r="M187" s="171"/>
      <c r="N187" s="171"/>
      <c r="O187" s="171"/>
      <c r="P187" s="104"/>
      <c r="Q187" s="104"/>
      <c r="R187" s="104"/>
      <c r="S187" s="104"/>
      <c r="T187" s="104"/>
      <c r="U187" s="104"/>
      <c r="V187" s="104"/>
      <c r="W187" s="104"/>
      <c r="X187" s="104"/>
      <c r="Y187" s="104"/>
      <c r="Z187" s="104"/>
      <c r="AA187" s="104"/>
      <c r="AB187" s="104"/>
      <c r="AC187" s="104"/>
      <c r="AD187" s="104"/>
      <c r="AE187" s="104"/>
      <c r="AF187" s="104"/>
      <c r="AG187" s="104"/>
      <c r="AH187" s="104"/>
      <c r="AI187" s="104"/>
    </row>
    <row r="188" spans="2:35" ht="18.75" hidden="1" customHeight="1">
      <c r="B188" s="249">
        <v>175</v>
      </c>
      <c r="C188" s="88"/>
      <c r="D188" s="245" t="str">
        <f>IF(ISBLANK(TMGen3List23[[#This Row],[Test n'#]]),"",LOOKUP(TMGen3List23[[#This Row],[Test n'#]],TP_CFAR_DB[TPnum],TP_CFAR_DB[TP ID]))</f>
        <v/>
      </c>
      <c r="E188" s="256" t="str">
        <f>IF(ISBLANK(TMGen3List23[[#This Row],[Test n'#]]),"",LOOKUP(TMGen3List23[[#This Row],[Test n'#]],TP_CFAR_DB[TPnum],TP_CFAR_DB[Test Point Name]))</f>
        <v/>
      </c>
      <c r="F188" s="245" t="str">
        <f>IF(ISBLANK(TMGen3List23[[#This Row],[Test n'#]]),"",LOOKUP(TMGen3List23[[#This Row],[Test n'#]],TP_CFAR_DB[TPnum],TP_CFAR_DB[Mode]))</f>
        <v/>
      </c>
      <c r="G188" s="34" t="str">
        <f>IF(ISBLANK(TMGen3List23[[#This Row],[Test n'#]]),"",LOOKUP(TMGen3List23[[#This Row],[Test n'#]],TP_CFAR_DB[TPnum],TP_CFAR_DB[Time '[sec']]))</f>
        <v/>
      </c>
      <c r="H188" s="34"/>
      <c r="I188" s="34" t="str">
        <f>IF(ISBLANK(TMGen3List23[[#This Row],[Test n'#]]),"",LOOKUP(TMGen3List23[[#This Row],[Test n'#]],TP_BA_DB[TPnum],TP_BA_DB[Speed m/s '[kts']]))</f>
        <v/>
      </c>
      <c r="J188" s="171"/>
      <c r="K188" s="178">
        <f>SUM(TMGen3Matrix28[#This Row])</f>
        <v>0</v>
      </c>
      <c r="L188" s="171"/>
      <c r="M188" s="171"/>
      <c r="N188" s="171"/>
      <c r="O188" s="171"/>
      <c r="P188" s="104"/>
      <c r="Q188" s="104"/>
      <c r="R188" s="104"/>
      <c r="S188" s="104"/>
      <c r="T188" s="104"/>
      <c r="U188" s="104"/>
      <c r="V188" s="104"/>
      <c r="W188" s="104"/>
      <c r="X188" s="104"/>
      <c r="Y188" s="104"/>
      <c r="Z188" s="104"/>
      <c r="AA188" s="104"/>
      <c r="AB188" s="104"/>
      <c r="AC188" s="104"/>
      <c r="AD188" s="104"/>
      <c r="AE188" s="104"/>
      <c r="AF188" s="104"/>
      <c r="AG188" s="104"/>
      <c r="AH188" s="104"/>
      <c r="AI188" s="104"/>
    </row>
    <row r="189" spans="2:35" ht="18.75" hidden="1" customHeight="1">
      <c r="B189" s="249">
        <v>176</v>
      </c>
      <c r="C189" s="88"/>
      <c r="D189" s="245" t="str">
        <f>IF(ISBLANK(TMGen3List23[[#This Row],[Test n'#]]),"",LOOKUP(TMGen3List23[[#This Row],[Test n'#]],TP_CFAR_DB[TPnum],TP_CFAR_DB[TP ID]))</f>
        <v/>
      </c>
      <c r="E189" s="256" t="str">
        <f>IF(ISBLANK(TMGen3List23[[#This Row],[Test n'#]]),"",LOOKUP(TMGen3List23[[#This Row],[Test n'#]],TP_CFAR_DB[TPnum],TP_CFAR_DB[Test Point Name]))</f>
        <v/>
      </c>
      <c r="F189" s="245" t="str">
        <f>IF(ISBLANK(TMGen3List23[[#This Row],[Test n'#]]),"",LOOKUP(TMGen3List23[[#This Row],[Test n'#]],TP_CFAR_DB[TPnum],TP_CFAR_DB[Mode]))</f>
        <v/>
      </c>
      <c r="G189" s="34" t="str">
        <f>IF(ISBLANK(TMGen3List23[[#This Row],[Test n'#]]),"",LOOKUP(TMGen3List23[[#This Row],[Test n'#]],TP_CFAR_DB[TPnum],TP_CFAR_DB[Time '[sec']]))</f>
        <v/>
      </c>
      <c r="H189" s="34"/>
      <c r="I189" s="34" t="str">
        <f>IF(ISBLANK(TMGen3List23[[#This Row],[Test n'#]]),"",LOOKUP(TMGen3List23[[#This Row],[Test n'#]],TP_BA_DB[TPnum],TP_BA_DB[Speed m/s '[kts']]))</f>
        <v/>
      </c>
      <c r="J189" s="171"/>
      <c r="K189" s="178">
        <f>SUM(TMGen3Matrix28[#This Row])</f>
        <v>0</v>
      </c>
      <c r="L189" s="171"/>
      <c r="M189" s="171"/>
      <c r="N189" s="171"/>
      <c r="O189" s="171"/>
      <c r="P189" s="104"/>
      <c r="Q189" s="104"/>
      <c r="R189" s="104"/>
      <c r="S189" s="104"/>
      <c r="T189" s="104"/>
      <c r="U189" s="104"/>
      <c r="V189" s="104"/>
      <c r="W189" s="104"/>
      <c r="X189" s="104"/>
      <c r="Y189" s="104"/>
      <c r="Z189" s="104"/>
      <c r="AA189" s="104"/>
      <c r="AB189" s="104"/>
      <c r="AC189" s="104"/>
      <c r="AD189" s="104"/>
      <c r="AE189" s="104"/>
      <c r="AF189" s="104"/>
      <c r="AG189" s="104"/>
      <c r="AH189" s="104"/>
      <c r="AI189" s="104"/>
    </row>
    <row r="190" spans="2:35" ht="18.75" hidden="1" customHeight="1">
      <c r="B190" s="249">
        <v>177</v>
      </c>
      <c r="C190" s="88"/>
      <c r="D190" s="245" t="str">
        <f>IF(ISBLANK(TMGen3List23[[#This Row],[Test n'#]]),"",LOOKUP(TMGen3List23[[#This Row],[Test n'#]],TP_CFAR_DB[TPnum],TP_CFAR_DB[TP ID]))</f>
        <v/>
      </c>
      <c r="E190" s="256" t="str">
        <f>IF(ISBLANK(TMGen3List23[[#This Row],[Test n'#]]),"",LOOKUP(TMGen3List23[[#This Row],[Test n'#]],TP_CFAR_DB[TPnum],TP_CFAR_DB[Test Point Name]))</f>
        <v/>
      </c>
      <c r="F190" s="245" t="str">
        <f>IF(ISBLANK(TMGen3List23[[#This Row],[Test n'#]]),"",LOOKUP(TMGen3List23[[#This Row],[Test n'#]],TP_CFAR_DB[TPnum],TP_CFAR_DB[Mode]))</f>
        <v/>
      </c>
      <c r="G190" s="34" t="str">
        <f>IF(ISBLANK(TMGen3List23[[#This Row],[Test n'#]]),"",LOOKUP(TMGen3List23[[#This Row],[Test n'#]],TP_CFAR_DB[TPnum],TP_CFAR_DB[Time '[sec']]))</f>
        <v/>
      </c>
      <c r="H190" s="34"/>
      <c r="I190" s="34" t="str">
        <f>IF(ISBLANK(TMGen3List23[[#This Row],[Test n'#]]),"",LOOKUP(TMGen3List23[[#This Row],[Test n'#]],TP_BA_DB[TPnum],TP_BA_DB[Speed m/s '[kts']]))</f>
        <v/>
      </c>
      <c r="J190" s="171"/>
      <c r="K190" s="178">
        <f>SUM(TMGen3Matrix28[#This Row])</f>
        <v>0</v>
      </c>
      <c r="L190" s="171"/>
      <c r="M190" s="171"/>
      <c r="N190" s="171"/>
      <c r="O190" s="171"/>
      <c r="P190" s="104"/>
      <c r="Q190" s="104"/>
      <c r="R190" s="104"/>
      <c r="S190" s="104"/>
      <c r="T190" s="104"/>
      <c r="U190" s="104"/>
      <c r="V190" s="104"/>
      <c r="W190" s="104"/>
      <c r="X190" s="104"/>
      <c r="Y190" s="104"/>
      <c r="Z190" s="104"/>
      <c r="AA190" s="104"/>
      <c r="AB190" s="104"/>
      <c r="AC190" s="104"/>
      <c r="AD190" s="104"/>
      <c r="AE190" s="104"/>
      <c r="AF190" s="104"/>
      <c r="AG190" s="104"/>
      <c r="AH190" s="104"/>
      <c r="AI190" s="104"/>
    </row>
    <row r="191" spans="2:35" ht="18.75" hidden="1" customHeight="1">
      <c r="B191" s="249">
        <v>178</v>
      </c>
      <c r="C191" s="88"/>
      <c r="D191" s="245" t="str">
        <f>IF(ISBLANK(TMGen3List23[[#This Row],[Test n'#]]),"",LOOKUP(TMGen3List23[[#This Row],[Test n'#]],TP_CFAR_DB[TPnum],TP_CFAR_DB[TP ID]))</f>
        <v/>
      </c>
      <c r="E191" s="256" t="str">
        <f>IF(ISBLANK(TMGen3List23[[#This Row],[Test n'#]]),"",LOOKUP(TMGen3List23[[#This Row],[Test n'#]],TP_CFAR_DB[TPnum],TP_CFAR_DB[Test Point Name]))</f>
        <v/>
      </c>
      <c r="F191" s="245" t="str">
        <f>IF(ISBLANK(TMGen3List23[[#This Row],[Test n'#]]),"",LOOKUP(TMGen3List23[[#This Row],[Test n'#]],TP_CFAR_DB[TPnum],TP_CFAR_DB[Mode]))</f>
        <v/>
      </c>
      <c r="G191" s="34" t="str">
        <f>IF(ISBLANK(TMGen3List23[[#This Row],[Test n'#]]),"",LOOKUP(TMGen3List23[[#This Row],[Test n'#]],TP_CFAR_DB[TPnum],TP_CFAR_DB[Time '[sec']]))</f>
        <v/>
      </c>
      <c r="H191" s="34"/>
      <c r="I191" s="34" t="str">
        <f>IF(ISBLANK(TMGen3List23[[#This Row],[Test n'#]]),"",LOOKUP(TMGen3List23[[#This Row],[Test n'#]],TP_BA_DB[TPnum],TP_BA_DB[Speed m/s '[kts']]))</f>
        <v/>
      </c>
      <c r="J191" s="171"/>
      <c r="K191" s="178">
        <f>SUM(TMGen3Matrix28[#This Row])</f>
        <v>0</v>
      </c>
      <c r="L191" s="171"/>
      <c r="M191" s="171"/>
      <c r="N191" s="171"/>
      <c r="O191" s="171"/>
      <c r="P191" s="104"/>
      <c r="Q191" s="104"/>
      <c r="R191" s="104"/>
      <c r="S191" s="104"/>
      <c r="T191" s="104"/>
      <c r="U191" s="104"/>
      <c r="V191" s="104"/>
      <c r="W191" s="104"/>
      <c r="X191" s="104"/>
      <c r="Y191" s="104"/>
      <c r="Z191" s="104"/>
      <c r="AA191" s="104"/>
      <c r="AB191" s="104"/>
      <c r="AC191" s="104"/>
      <c r="AD191" s="104"/>
      <c r="AE191" s="104"/>
      <c r="AF191" s="104"/>
      <c r="AG191" s="104"/>
      <c r="AH191" s="104"/>
      <c r="AI191" s="104"/>
    </row>
    <row r="192" spans="2:35" ht="18.75" hidden="1" customHeight="1">
      <c r="B192" s="249">
        <v>179</v>
      </c>
      <c r="C192" s="88"/>
      <c r="D192" s="245" t="str">
        <f>IF(ISBLANK(TMGen3List23[[#This Row],[Test n'#]]),"",LOOKUP(TMGen3List23[[#This Row],[Test n'#]],TP_CFAR_DB[TPnum],TP_CFAR_DB[TP ID]))</f>
        <v/>
      </c>
      <c r="E192" s="256" t="str">
        <f>IF(ISBLANK(TMGen3List23[[#This Row],[Test n'#]]),"",LOOKUP(TMGen3List23[[#This Row],[Test n'#]],TP_CFAR_DB[TPnum],TP_CFAR_DB[Test Point Name]))</f>
        <v/>
      </c>
      <c r="F192" s="245" t="str">
        <f>IF(ISBLANK(TMGen3List23[[#This Row],[Test n'#]]),"",LOOKUP(TMGen3List23[[#This Row],[Test n'#]],TP_CFAR_DB[TPnum],TP_CFAR_DB[Mode]))</f>
        <v/>
      </c>
      <c r="G192" s="34" t="str">
        <f>IF(ISBLANK(TMGen3List23[[#This Row],[Test n'#]]),"",LOOKUP(TMGen3List23[[#This Row],[Test n'#]],TP_CFAR_DB[TPnum],TP_CFAR_DB[Time '[sec']]))</f>
        <v/>
      </c>
      <c r="H192" s="34"/>
      <c r="I192" s="34" t="str">
        <f>IF(ISBLANK(TMGen3List23[[#This Row],[Test n'#]]),"",LOOKUP(TMGen3List23[[#This Row],[Test n'#]],TP_BA_DB[TPnum],TP_BA_DB[Speed m/s '[kts']]))</f>
        <v/>
      </c>
      <c r="J192" s="171"/>
      <c r="K192" s="178">
        <f>SUM(TMGen3Matrix28[#This Row])</f>
        <v>0</v>
      </c>
      <c r="L192" s="171"/>
      <c r="M192" s="171"/>
      <c r="N192" s="171"/>
      <c r="O192" s="171"/>
      <c r="P192" s="104"/>
      <c r="Q192" s="104"/>
      <c r="R192" s="104"/>
      <c r="S192" s="104"/>
      <c r="T192" s="104"/>
      <c r="U192" s="104"/>
      <c r="V192" s="104"/>
      <c r="W192" s="104"/>
      <c r="X192" s="104"/>
      <c r="Y192" s="104"/>
      <c r="Z192" s="104"/>
      <c r="AA192" s="104"/>
      <c r="AB192" s="104"/>
      <c r="AC192" s="104"/>
      <c r="AD192" s="104"/>
      <c r="AE192" s="104"/>
      <c r="AF192" s="104"/>
      <c r="AG192" s="104"/>
      <c r="AH192" s="104"/>
      <c r="AI192" s="104"/>
    </row>
    <row r="193" spans="2:35" ht="18.75" hidden="1" customHeight="1">
      <c r="B193" s="249">
        <v>180</v>
      </c>
      <c r="C193" s="88"/>
      <c r="D193" s="245" t="str">
        <f>IF(ISBLANK(TMGen3List23[[#This Row],[Test n'#]]),"",LOOKUP(TMGen3List23[[#This Row],[Test n'#]],TP_CFAR_DB[TPnum],TP_CFAR_DB[TP ID]))</f>
        <v/>
      </c>
      <c r="E193" s="256" t="str">
        <f>IF(ISBLANK(TMGen3List23[[#This Row],[Test n'#]]),"",LOOKUP(TMGen3List23[[#This Row],[Test n'#]],TP_CFAR_DB[TPnum],TP_CFAR_DB[Test Point Name]))</f>
        <v/>
      </c>
      <c r="F193" s="245" t="str">
        <f>IF(ISBLANK(TMGen3List23[[#This Row],[Test n'#]]),"",LOOKUP(TMGen3List23[[#This Row],[Test n'#]],TP_CFAR_DB[TPnum],TP_CFAR_DB[Mode]))</f>
        <v/>
      </c>
      <c r="G193" s="34" t="str">
        <f>IF(ISBLANK(TMGen3List23[[#This Row],[Test n'#]]),"",LOOKUP(TMGen3List23[[#This Row],[Test n'#]],TP_CFAR_DB[TPnum],TP_CFAR_DB[Time '[sec']]))</f>
        <v/>
      </c>
      <c r="H193" s="34"/>
      <c r="I193" s="34" t="str">
        <f>IF(ISBLANK(TMGen3List23[[#This Row],[Test n'#]]),"",LOOKUP(TMGen3List23[[#This Row],[Test n'#]],TP_BA_DB[TPnum],TP_BA_DB[Speed m/s '[kts']]))</f>
        <v/>
      </c>
      <c r="J193" s="171"/>
      <c r="K193" s="178">
        <f>SUM(TMGen3Matrix28[#This Row])</f>
        <v>0</v>
      </c>
      <c r="L193" s="171"/>
      <c r="M193" s="171"/>
      <c r="N193" s="171"/>
      <c r="O193" s="171"/>
      <c r="P193" s="104"/>
      <c r="Q193" s="104"/>
      <c r="R193" s="104"/>
      <c r="S193" s="104"/>
      <c r="T193" s="104"/>
      <c r="U193" s="104"/>
      <c r="V193" s="104"/>
      <c r="W193" s="104"/>
      <c r="X193" s="104"/>
      <c r="Y193" s="104"/>
      <c r="Z193" s="104"/>
      <c r="AA193" s="104"/>
      <c r="AB193" s="104"/>
      <c r="AC193" s="104"/>
      <c r="AD193" s="104"/>
      <c r="AE193" s="104"/>
      <c r="AF193" s="104"/>
      <c r="AG193" s="104"/>
      <c r="AH193" s="104"/>
      <c r="AI193" s="104"/>
    </row>
    <row r="194" spans="2:35" ht="18.75" hidden="1" customHeight="1">
      <c r="B194" s="249">
        <v>181</v>
      </c>
      <c r="C194" s="88"/>
      <c r="D194" s="245" t="str">
        <f>IF(ISBLANK(TMGen3List23[[#This Row],[Test n'#]]),"",LOOKUP(TMGen3List23[[#This Row],[Test n'#]],TP_CFAR_DB[TPnum],TP_CFAR_DB[TP ID]))</f>
        <v/>
      </c>
      <c r="E194" s="256" t="str">
        <f>IF(ISBLANK(TMGen3List23[[#This Row],[Test n'#]]),"",LOOKUP(TMGen3List23[[#This Row],[Test n'#]],TP_CFAR_DB[TPnum],TP_CFAR_DB[Test Point Name]))</f>
        <v/>
      </c>
      <c r="F194" s="245" t="str">
        <f>IF(ISBLANK(TMGen3List23[[#This Row],[Test n'#]]),"",LOOKUP(TMGen3List23[[#This Row],[Test n'#]],TP_CFAR_DB[TPnum],TP_CFAR_DB[Mode]))</f>
        <v/>
      </c>
      <c r="G194" s="34" t="str">
        <f>IF(ISBLANK(TMGen3List23[[#This Row],[Test n'#]]),"",LOOKUP(TMGen3List23[[#This Row],[Test n'#]],TP_CFAR_DB[TPnum],TP_CFAR_DB[Time '[sec']]))</f>
        <v/>
      </c>
      <c r="H194" s="34"/>
      <c r="I194" s="34" t="str">
        <f>IF(ISBLANK(TMGen3List23[[#This Row],[Test n'#]]),"",LOOKUP(TMGen3List23[[#This Row],[Test n'#]],TP_BA_DB[TPnum],TP_BA_DB[Speed m/s '[kts']]))</f>
        <v/>
      </c>
      <c r="J194" s="171"/>
      <c r="K194" s="178">
        <f>SUM(TMGen3Matrix28[#This Row])</f>
        <v>0</v>
      </c>
      <c r="L194" s="171"/>
      <c r="M194" s="171"/>
      <c r="N194" s="171"/>
      <c r="O194" s="171"/>
      <c r="P194" s="104"/>
      <c r="Q194" s="104"/>
      <c r="R194" s="104"/>
      <c r="S194" s="104"/>
      <c r="T194" s="104"/>
      <c r="U194" s="104"/>
      <c r="V194" s="104"/>
      <c r="W194" s="104"/>
      <c r="X194" s="104"/>
      <c r="Y194" s="104"/>
      <c r="Z194" s="104"/>
      <c r="AA194" s="104"/>
      <c r="AB194" s="104"/>
      <c r="AC194" s="104"/>
      <c r="AD194" s="104"/>
      <c r="AE194" s="104"/>
      <c r="AF194" s="104"/>
      <c r="AG194" s="104"/>
      <c r="AH194" s="104"/>
      <c r="AI194" s="104"/>
    </row>
    <row r="195" spans="2:35" ht="18.75" hidden="1" customHeight="1">
      <c r="B195" s="249">
        <v>182</v>
      </c>
      <c r="C195" s="88"/>
      <c r="D195" s="245" t="str">
        <f>IF(ISBLANK(TMGen3List23[[#This Row],[Test n'#]]),"",LOOKUP(TMGen3List23[[#This Row],[Test n'#]],TP_CFAR_DB[TPnum],TP_CFAR_DB[TP ID]))</f>
        <v/>
      </c>
      <c r="E195" s="256" t="str">
        <f>IF(ISBLANK(TMGen3List23[[#This Row],[Test n'#]]),"",LOOKUP(TMGen3List23[[#This Row],[Test n'#]],TP_CFAR_DB[TPnum],TP_CFAR_DB[Test Point Name]))</f>
        <v/>
      </c>
      <c r="F195" s="245" t="str">
        <f>IF(ISBLANK(TMGen3List23[[#This Row],[Test n'#]]),"",LOOKUP(TMGen3List23[[#This Row],[Test n'#]],TP_CFAR_DB[TPnum],TP_CFAR_DB[Mode]))</f>
        <v/>
      </c>
      <c r="G195" s="34" t="str">
        <f>IF(ISBLANK(TMGen3List23[[#This Row],[Test n'#]]),"",LOOKUP(TMGen3List23[[#This Row],[Test n'#]],TP_CFAR_DB[TPnum],TP_CFAR_DB[Time '[sec']]))</f>
        <v/>
      </c>
      <c r="H195" s="34"/>
      <c r="I195" s="34" t="str">
        <f>IF(ISBLANK(TMGen3List23[[#This Row],[Test n'#]]),"",LOOKUP(TMGen3List23[[#This Row],[Test n'#]],TP_BA_DB[TPnum],TP_BA_DB[Speed m/s '[kts']]))</f>
        <v/>
      </c>
      <c r="J195" s="171"/>
      <c r="K195" s="178">
        <f>SUM(TMGen3Matrix28[#This Row])</f>
        <v>0</v>
      </c>
      <c r="L195" s="171"/>
      <c r="M195" s="171"/>
      <c r="N195" s="171"/>
      <c r="O195" s="171"/>
      <c r="P195" s="104"/>
      <c r="Q195" s="104"/>
      <c r="R195" s="104"/>
      <c r="S195" s="104"/>
      <c r="T195" s="104"/>
      <c r="U195" s="104"/>
      <c r="V195" s="104"/>
      <c r="W195" s="104"/>
      <c r="X195" s="104"/>
      <c r="Y195" s="104"/>
      <c r="Z195" s="104"/>
      <c r="AA195" s="104"/>
      <c r="AB195" s="104"/>
      <c r="AC195" s="104"/>
      <c r="AD195" s="104"/>
      <c r="AE195" s="104"/>
      <c r="AF195" s="104"/>
      <c r="AG195" s="104"/>
      <c r="AH195" s="104"/>
      <c r="AI195" s="104"/>
    </row>
    <row r="196" spans="2:35" ht="18.75" hidden="1" customHeight="1">
      <c r="B196" s="249">
        <v>183</v>
      </c>
      <c r="C196" s="88"/>
      <c r="D196" s="245" t="str">
        <f>IF(ISBLANK(TMGen3List23[[#This Row],[Test n'#]]),"",LOOKUP(TMGen3List23[[#This Row],[Test n'#]],TP_CFAR_DB[TPnum],TP_CFAR_DB[TP ID]))</f>
        <v/>
      </c>
      <c r="E196" s="256" t="str">
        <f>IF(ISBLANK(TMGen3List23[[#This Row],[Test n'#]]),"",LOOKUP(TMGen3List23[[#This Row],[Test n'#]],TP_CFAR_DB[TPnum],TP_CFAR_DB[Test Point Name]))</f>
        <v/>
      </c>
      <c r="F196" s="245" t="str">
        <f>IF(ISBLANK(TMGen3List23[[#This Row],[Test n'#]]),"",LOOKUP(TMGen3List23[[#This Row],[Test n'#]],TP_CFAR_DB[TPnum],TP_CFAR_DB[Mode]))</f>
        <v/>
      </c>
      <c r="G196" s="34" t="str">
        <f>IF(ISBLANK(TMGen3List23[[#This Row],[Test n'#]]),"",LOOKUP(TMGen3List23[[#This Row],[Test n'#]],TP_CFAR_DB[TPnum],TP_CFAR_DB[Time '[sec']]))</f>
        <v/>
      </c>
      <c r="H196" s="34"/>
      <c r="I196" s="34" t="str">
        <f>IF(ISBLANK(TMGen3List23[[#This Row],[Test n'#]]),"",LOOKUP(TMGen3List23[[#This Row],[Test n'#]],TP_BA_DB[TPnum],TP_BA_DB[Speed m/s '[kts']]))</f>
        <v/>
      </c>
      <c r="J196" s="171"/>
      <c r="K196" s="178">
        <f>SUM(TMGen3Matrix28[#This Row])</f>
        <v>0</v>
      </c>
      <c r="L196" s="171"/>
      <c r="M196" s="171"/>
      <c r="N196" s="171"/>
      <c r="O196" s="171"/>
      <c r="P196" s="104"/>
      <c r="Q196" s="104"/>
      <c r="R196" s="104"/>
      <c r="S196" s="104"/>
      <c r="T196" s="104"/>
      <c r="U196" s="104"/>
      <c r="V196" s="104"/>
      <c r="W196" s="104"/>
      <c r="X196" s="104"/>
      <c r="Y196" s="104"/>
      <c r="Z196" s="104"/>
      <c r="AA196" s="104"/>
      <c r="AB196" s="104"/>
      <c r="AC196" s="104"/>
      <c r="AD196" s="104"/>
      <c r="AE196" s="104"/>
      <c r="AF196" s="104"/>
      <c r="AG196" s="104"/>
      <c r="AH196" s="104"/>
      <c r="AI196" s="104"/>
    </row>
    <row r="197" spans="2:35" ht="18.75" hidden="1" customHeight="1">
      <c r="B197" s="249">
        <v>184</v>
      </c>
      <c r="C197" s="88"/>
      <c r="D197" s="245" t="str">
        <f>IF(ISBLANK(TMGen3List23[[#This Row],[Test n'#]]),"",LOOKUP(TMGen3List23[[#This Row],[Test n'#]],TP_CFAR_DB[TPnum],TP_CFAR_DB[TP ID]))</f>
        <v/>
      </c>
      <c r="E197" s="256" t="str">
        <f>IF(ISBLANK(TMGen3List23[[#This Row],[Test n'#]]),"",LOOKUP(TMGen3List23[[#This Row],[Test n'#]],TP_CFAR_DB[TPnum],TP_CFAR_DB[Test Point Name]))</f>
        <v/>
      </c>
      <c r="F197" s="245" t="str">
        <f>IF(ISBLANK(TMGen3List23[[#This Row],[Test n'#]]),"",LOOKUP(TMGen3List23[[#This Row],[Test n'#]],TP_CFAR_DB[TPnum],TP_CFAR_DB[Mode]))</f>
        <v/>
      </c>
      <c r="G197" s="34" t="str">
        <f>IF(ISBLANK(TMGen3List23[[#This Row],[Test n'#]]),"",LOOKUP(TMGen3List23[[#This Row],[Test n'#]],TP_CFAR_DB[TPnum],TP_CFAR_DB[Time '[sec']]))</f>
        <v/>
      </c>
      <c r="H197" s="34"/>
      <c r="I197" s="34" t="str">
        <f>IF(ISBLANK(TMGen3List23[[#This Row],[Test n'#]]),"",LOOKUP(TMGen3List23[[#This Row],[Test n'#]],TP_BA_DB[TPnum],TP_BA_DB[Speed m/s '[kts']]))</f>
        <v/>
      </c>
      <c r="J197" s="171"/>
      <c r="K197" s="178">
        <f>SUM(TMGen3Matrix28[#This Row])</f>
        <v>0</v>
      </c>
      <c r="L197" s="171"/>
      <c r="M197" s="171"/>
      <c r="N197" s="171"/>
      <c r="O197" s="171"/>
      <c r="P197" s="104"/>
      <c r="Q197" s="104"/>
      <c r="R197" s="104"/>
      <c r="S197" s="104"/>
      <c r="T197" s="104"/>
      <c r="U197" s="104"/>
      <c r="V197" s="104"/>
      <c r="W197" s="104"/>
      <c r="X197" s="104"/>
      <c r="Y197" s="104"/>
      <c r="Z197" s="104"/>
      <c r="AA197" s="104"/>
      <c r="AB197" s="104"/>
      <c r="AC197" s="104"/>
      <c r="AD197" s="104"/>
      <c r="AE197" s="104"/>
      <c r="AF197" s="104"/>
      <c r="AG197" s="104"/>
      <c r="AH197" s="104"/>
      <c r="AI197" s="104"/>
    </row>
    <row r="198" spans="2:35" ht="18.75" hidden="1" customHeight="1">
      <c r="B198" s="249">
        <v>185</v>
      </c>
      <c r="C198" s="88"/>
      <c r="D198" s="245" t="str">
        <f>IF(ISBLANK(TMGen3List23[[#This Row],[Test n'#]]),"",LOOKUP(TMGen3List23[[#This Row],[Test n'#]],TP_CFAR_DB[TPnum],TP_CFAR_DB[TP ID]))</f>
        <v/>
      </c>
      <c r="E198" s="256" t="str">
        <f>IF(ISBLANK(TMGen3List23[[#This Row],[Test n'#]]),"",LOOKUP(TMGen3List23[[#This Row],[Test n'#]],TP_CFAR_DB[TPnum],TP_CFAR_DB[Test Point Name]))</f>
        <v/>
      </c>
      <c r="F198" s="245" t="str">
        <f>IF(ISBLANK(TMGen3List23[[#This Row],[Test n'#]]),"",LOOKUP(TMGen3List23[[#This Row],[Test n'#]],TP_CFAR_DB[TPnum],TP_CFAR_DB[Mode]))</f>
        <v/>
      </c>
      <c r="G198" s="34" t="str">
        <f>IF(ISBLANK(TMGen3List23[[#This Row],[Test n'#]]),"",LOOKUP(TMGen3List23[[#This Row],[Test n'#]],TP_CFAR_DB[TPnum],TP_CFAR_DB[Time '[sec']]))</f>
        <v/>
      </c>
      <c r="H198" s="34"/>
      <c r="I198" s="34" t="str">
        <f>IF(ISBLANK(TMGen3List23[[#This Row],[Test n'#]]),"",LOOKUP(TMGen3List23[[#This Row],[Test n'#]],TP_BA_DB[TPnum],TP_BA_DB[Speed m/s '[kts']]))</f>
        <v/>
      </c>
      <c r="J198" s="171"/>
      <c r="K198" s="178">
        <f>SUM(TMGen3Matrix28[#This Row])</f>
        <v>0</v>
      </c>
      <c r="L198" s="171"/>
      <c r="M198" s="171"/>
      <c r="N198" s="171"/>
      <c r="O198" s="171"/>
      <c r="P198" s="104"/>
      <c r="Q198" s="104"/>
      <c r="R198" s="104"/>
      <c r="S198" s="104"/>
      <c r="T198" s="104"/>
      <c r="U198" s="104"/>
      <c r="V198" s="104"/>
      <c r="W198" s="104"/>
      <c r="X198" s="104"/>
      <c r="Y198" s="104"/>
      <c r="Z198" s="104"/>
      <c r="AA198" s="104"/>
      <c r="AB198" s="104"/>
      <c r="AC198" s="104"/>
      <c r="AD198" s="104"/>
      <c r="AE198" s="104"/>
      <c r="AF198" s="104"/>
      <c r="AG198" s="104"/>
      <c r="AH198" s="104"/>
      <c r="AI198" s="104"/>
    </row>
    <row r="199" spans="2:35" ht="18.75" hidden="1" customHeight="1">
      <c r="B199" s="249">
        <v>186</v>
      </c>
      <c r="C199" s="88"/>
      <c r="D199" s="245" t="str">
        <f>IF(ISBLANK(TMGen3List23[[#This Row],[Test n'#]]),"",LOOKUP(TMGen3List23[[#This Row],[Test n'#]],TP_CFAR_DB[TPnum],TP_CFAR_DB[TP ID]))</f>
        <v/>
      </c>
      <c r="E199" s="256" t="str">
        <f>IF(ISBLANK(TMGen3List23[[#This Row],[Test n'#]]),"",LOOKUP(TMGen3List23[[#This Row],[Test n'#]],TP_CFAR_DB[TPnum],TP_CFAR_DB[Test Point Name]))</f>
        <v/>
      </c>
      <c r="F199" s="245" t="str">
        <f>IF(ISBLANK(TMGen3List23[[#This Row],[Test n'#]]),"",LOOKUP(TMGen3List23[[#This Row],[Test n'#]],TP_CFAR_DB[TPnum],TP_CFAR_DB[Mode]))</f>
        <v/>
      </c>
      <c r="G199" s="34" t="str">
        <f>IF(ISBLANK(TMGen3List23[[#This Row],[Test n'#]]),"",LOOKUP(TMGen3List23[[#This Row],[Test n'#]],TP_CFAR_DB[TPnum],TP_CFAR_DB[Time '[sec']]))</f>
        <v/>
      </c>
      <c r="H199" s="34"/>
      <c r="I199" s="34" t="str">
        <f>IF(ISBLANK(TMGen3List23[[#This Row],[Test n'#]]),"",LOOKUP(TMGen3List23[[#This Row],[Test n'#]],TP_BA_DB[TPnum],TP_BA_DB[Speed m/s '[kts']]))</f>
        <v/>
      </c>
      <c r="J199" s="171"/>
      <c r="K199" s="178">
        <f>SUM(TMGen3Matrix28[#This Row])</f>
        <v>0</v>
      </c>
      <c r="L199" s="171"/>
      <c r="M199" s="171"/>
      <c r="N199" s="171"/>
      <c r="O199" s="171"/>
      <c r="P199" s="104"/>
      <c r="Q199" s="104"/>
      <c r="R199" s="104"/>
      <c r="S199" s="104"/>
      <c r="T199" s="104"/>
      <c r="U199" s="104"/>
      <c r="V199" s="104"/>
      <c r="W199" s="104"/>
      <c r="X199" s="104"/>
      <c r="Y199" s="104"/>
      <c r="Z199" s="104"/>
      <c r="AA199" s="104"/>
      <c r="AB199" s="104"/>
      <c r="AC199" s="104"/>
      <c r="AD199" s="104"/>
      <c r="AE199" s="104"/>
      <c r="AF199" s="104"/>
      <c r="AG199" s="104"/>
      <c r="AH199" s="104"/>
      <c r="AI199" s="104"/>
    </row>
    <row r="200" spans="2:35" ht="18.75" hidden="1" customHeight="1">
      <c r="B200" s="249">
        <v>187</v>
      </c>
      <c r="C200" s="88"/>
      <c r="D200" s="245" t="str">
        <f>IF(ISBLANK(TMGen3List23[[#This Row],[Test n'#]]),"",LOOKUP(TMGen3List23[[#This Row],[Test n'#]],TP_CFAR_DB[TPnum],TP_CFAR_DB[TP ID]))</f>
        <v/>
      </c>
      <c r="E200" s="256" t="str">
        <f>IF(ISBLANK(TMGen3List23[[#This Row],[Test n'#]]),"",LOOKUP(TMGen3List23[[#This Row],[Test n'#]],TP_CFAR_DB[TPnum],TP_CFAR_DB[Test Point Name]))</f>
        <v/>
      </c>
      <c r="F200" s="245" t="str">
        <f>IF(ISBLANK(TMGen3List23[[#This Row],[Test n'#]]),"",LOOKUP(TMGen3List23[[#This Row],[Test n'#]],TP_CFAR_DB[TPnum],TP_CFAR_DB[Mode]))</f>
        <v/>
      </c>
      <c r="G200" s="34" t="str">
        <f>IF(ISBLANK(TMGen3List23[[#This Row],[Test n'#]]),"",LOOKUP(TMGen3List23[[#This Row],[Test n'#]],TP_CFAR_DB[TPnum],TP_CFAR_DB[Time '[sec']]))</f>
        <v/>
      </c>
      <c r="H200" s="34"/>
      <c r="I200" s="34" t="str">
        <f>IF(ISBLANK(TMGen3List23[[#This Row],[Test n'#]]),"",LOOKUP(TMGen3List23[[#This Row],[Test n'#]],TP_BA_DB[TPnum],TP_BA_DB[Speed m/s '[kts']]))</f>
        <v/>
      </c>
      <c r="J200" s="171"/>
      <c r="K200" s="178">
        <f>SUM(TMGen3Matrix28[#This Row])</f>
        <v>0</v>
      </c>
      <c r="L200" s="171"/>
      <c r="M200" s="171"/>
      <c r="N200" s="171"/>
      <c r="O200" s="171"/>
      <c r="P200" s="104"/>
      <c r="Q200" s="104"/>
      <c r="R200" s="104"/>
      <c r="S200" s="104"/>
      <c r="T200" s="104"/>
      <c r="U200" s="104"/>
      <c r="V200" s="104"/>
      <c r="W200" s="104"/>
      <c r="X200" s="104"/>
      <c r="Y200" s="104"/>
      <c r="Z200" s="104"/>
      <c r="AA200" s="104"/>
      <c r="AB200" s="104"/>
      <c r="AC200" s="104"/>
      <c r="AD200" s="104"/>
      <c r="AE200" s="104"/>
      <c r="AF200" s="104"/>
      <c r="AG200" s="104"/>
      <c r="AH200" s="104"/>
      <c r="AI200" s="104"/>
    </row>
    <row r="201" spans="2:35" ht="18.75" hidden="1" customHeight="1">
      <c r="B201" s="249">
        <v>188</v>
      </c>
      <c r="C201" s="88"/>
      <c r="D201" s="245" t="str">
        <f>IF(ISBLANK(TMGen3List23[[#This Row],[Test n'#]]),"",LOOKUP(TMGen3List23[[#This Row],[Test n'#]],TP_CFAR_DB[TPnum],TP_CFAR_DB[TP ID]))</f>
        <v/>
      </c>
      <c r="E201" s="256" t="str">
        <f>IF(ISBLANK(TMGen3List23[[#This Row],[Test n'#]]),"",LOOKUP(TMGen3List23[[#This Row],[Test n'#]],TP_CFAR_DB[TPnum],TP_CFAR_DB[Test Point Name]))</f>
        <v/>
      </c>
      <c r="F201" s="245" t="str">
        <f>IF(ISBLANK(TMGen3List23[[#This Row],[Test n'#]]),"",LOOKUP(TMGen3List23[[#This Row],[Test n'#]],TP_CFAR_DB[TPnum],TP_CFAR_DB[Mode]))</f>
        <v/>
      </c>
      <c r="G201" s="34" t="str">
        <f>IF(ISBLANK(TMGen3List23[[#This Row],[Test n'#]]),"",LOOKUP(TMGen3List23[[#This Row],[Test n'#]],TP_CFAR_DB[TPnum],TP_CFAR_DB[Time '[sec']]))</f>
        <v/>
      </c>
      <c r="H201" s="34"/>
      <c r="I201" s="34" t="str">
        <f>IF(ISBLANK(TMGen3List23[[#This Row],[Test n'#]]),"",LOOKUP(TMGen3List23[[#This Row],[Test n'#]],TP_BA_DB[TPnum],TP_BA_DB[Speed m/s '[kts']]))</f>
        <v/>
      </c>
      <c r="J201" s="171"/>
      <c r="K201" s="178">
        <f>SUM(TMGen3Matrix28[#This Row])</f>
        <v>0</v>
      </c>
      <c r="L201" s="171"/>
      <c r="M201" s="171"/>
      <c r="N201" s="171"/>
      <c r="O201" s="171"/>
      <c r="P201" s="104"/>
      <c r="Q201" s="104"/>
      <c r="R201" s="104"/>
      <c r="S201" s="104"/>
      <c r="T201" s="104"/>
      <c r="U201" s="104"/>
      <c r="V201" s="104"/>
      <c r="W201" s="104"/>
      <c r="X201" s="104"/>
      <c r="Y201" s="104"/>
      <c r="Z201" s="104"/>
      <c r="AA201" s="104"/>
      <c r="AB201" s="104"/>
      <c r="AC201" s="104"/>
      <c r="AD201" s="104"/>
      <c r="AE201" s="104"/>
      <c r="AF201" s="104"/>
      <c r="AG201" s="104"/>
      <c r="AH201" s="104"/>
      <c r="AI201" s="104"/>
    </row>
    <row r="202" spans="2:35" ht="18.75" hidden="1" customHeight="1">
      <c r="B202" s="249">
        <v>189</v>
      </c>
      <c r="C202" s="88"/>
      <c r="D202" s="245" t="str">
        <f>IF(ISBLANK(TMGen3List23[[#This Row],[Test n'#]]),"",LOOKUP(TMGen3List23[[#This Row],[Test n'#]],TP_CFAR_DB[TPnum],TP_CFAR_DB[TP ID]))</f>
        <v/>
      </c>
      <c r="E202" s="256" t="str">
        <f>IF(ISBLANK(TMGen3List23[[#This Row],[Test n'#]]),"",LOOKUP(TMGen3List23[[#This Row],[Test n'#]],TP_CFAR_DB[TPnum],TP_CFAR_DB[Test Point Name]))</f>
        <v/>
      </c>
      <c r="F202" s="245" t="str">
        <f>IF(ISBLANK(TMGen3List23[[#This Row],[Test n'#]]),"",LOOKUP(TMGen3List23[[#This Row],[Test n'#]],TP_CFAR_DB[TPnum],TP_CFAR_DB[Mode]))</f>
        <v/>
      </c>
      <c r="G202" s="34" t="str">
        <f>IF(ISBLANK(TMGen3List23[[#This Row],[Test n'#]]),"",LOOKUP(TMGen3List23[[#This Row],[Test n'#]],TP_CFAR_DB[TPnum],TP_CFAR_DB[Time '[sec']]))</f>
        <v/>
      </c>
      <c r="H202" s="34"/>
      <c r="I202" s="34" t="str">
        <f>IF(ISBLANK(TMGen3List23[[#This Row],[Test n'#]]),"",LOOKUP(TMGen3List23[[#This Row],[Test n'#]],TP_BA_DB[TPnum],TP_BA_DB[Speed m/s '[kts']]))</f>
        <v/>
      </c>
      <c r="J202" s="171"/>
      <c r="K202" s="178">
        <f>SUM(TMGen3Matrix28[#This Row])</f>
        <v>0</v>
      </c>
      <c r="L202" s="171"/>
      <c r="M202" s="171"/>
      <c r="N202" s="171"/>
      <c r="O202" s="171"/>
      <c r="P202" s="104"/>
      <c r="Q202" s="104"/>
      <c r="R202" s="104"/>
      <c r="S202" s="104"/>
      <c r="T202" s="104"/>
      <c r="U202" s="104"/>
      <c r="V202" s="104"/>
      <c r="W202" s="104"/>
      <c r="X202" s="104"/>
      <c r="Y202" s="104"/>
      <c r="Z202" s="104"/>
      <c r="AA202" s="104"/>
      <c r="AB202" s="104"/>
      <c r="AC202" s="104"/>
      <c r="AD202" s="104"/>
      <c r="AE202" s="104"/>
      <c r="AF202" s="104"/>
      <c r="AG202" s="104"/>
      <c r="AH202" s="104"/>
      <c r="AI202" s="104"/>
    </row>
    <row r="203" spans="2:35" ht="18.75" hidden="1" customHeight="1">
      <c r="B203" s="249">
        <v>190</v>
      </c>
      <c r="C203" s="88"/>
      <c r="D203" s="245" t="str">
        <f>IF(ISBLANK(TMGen3List23[[#This Row],[Test n'#]]),"",LOOKUP(TMGen3List23[[#This Row],[Test n'#]],TP_CFAR_DB[TPnum],TP_CFAR_DB[TP ID]))</f>
        <v/>
      </c>
      <c r="E203" s="256" t="str">
        <f>IF(ISBLANK(TMGen3List23[[#This Row],[Test n'#]]),"",LOOKUP(TMGen3List23[[#This Row],[Test n'#]],TP_CFAR_DB[TPnum],TP_CFAR_DB[Test Point Name]))</f>
        <v/>
      </c>
      <c r="F203" s="245" t="str">
        <f>IF(ISBLANK(TMGen3List23[[#This Row],[Test n'#]]),"",LOOKUP(TMGen3List23[[#This Row],[Test n'#]],TP_CFAR_DB[TPnum],TP_CFAR_DB[Mode]))</f>
        <v/>
      </c>
      <c r="G203" s="34" t="str">
        <f>IF(ISBLANK(TMGen3List23[[#This Row],[Test n'#]]),"",LOOKUP(TMGen3List23[[#This Row],[Test n'#]],TP_CFAR_DB[TPnum],TP_CFAR_DB[Time '[sec']]))</f>
        <v/>
      </c>
      <c r="H203" s="34"/>
      <c r="I203" s="34" t="str">
        <f>IF(ISBLANK(TMGen3List23[[#This Row],[Test n'#]]),"",LOOKUP(TMGen3List23[[#This Row],[Test n'#]],TP_BA_DB[TPnum],TP_BA_DB[Speed m/s '[kts']]))</f>
        <v/>
      </c>
      <c r="J203" s="171"/>
      <c r="K203" s="178">
        <f>SUM(TMGen3Matrix28[#This Row])</f>
        <v>0</v>
      </c>
      <c r="L203" s="171"/>
      <c r="M203" s="171"/>
      <c r="N203" s="171"/>
      <c r="O203" s="171"/>
      <c r="P203" s="104"/>
      <c r="Q203" s="104"/>
      <c r="R203" s="104"/>
      <c r="S203" s="104"/>
      <c r="T203" s="104"/>
      <c r="U203" s="104"/>
      <c r="V203" s="104"/>
      <c r="W203" s="104"/>
      <c r="X203" s="104"/>
      <c r="Y203" s="104"/>
      <c r="Z203" s="104"/>
      <c r="AA203" s="104"/>
      <c r="AB203" s="104"/>
      <c r="AC203" s="104"/>
      <c r="AD203" s="104"/>
      <c r="AE203" s="104"/>
      <c r="AF203" s="104"/>
      <c r="AG203" s="104"/>
      <c r="AH203" s="104"/>
      <c r="AI203" s="104"/>
    </row>
    <row r="204" spans="2:35" ht="18.75" hidden="1" customHeight="1">
      <c r="B204" s="249">
        <v>191</v>
      </c>
      <c r="C204" s="88"/>
      <c r="D204" s="245" t="str">
        <f>IF(ISBLANK(TMGen3List23[[#This Row],[Test n'#]]),"",LOOKUP(TMGen3List23[[#This Row],[Test n'#]],TP_CFAR_DB[TPnum],TP_CFAR_DB[TP ID]))</f>
        <v/>
      </c>
      <c r="E204" s="256" t="str">
        <f>IF(ISBLANK(TMGen3List23[[#This Row],[Test n'#]]),"",LOOKUP(TMGen3List23[[#This Row],[Test n'#]],TP_CFAR_DB[TPnum],TP_CFAR_DB[Test Point Name]))</f>
        <v/>
      </c>
      <c r="F204" s="245" t="str">
        <f>IF(ISBLANK(TMGen3List23[[#This Row],[Test n'#]]),"",LOOKUP(TMGen3List23[[#This Row],[Test n'#]],TP_CFAR_DB[TPnum],TP_CFAR_DB[Mode]))</f>
        <v/>
      </c>
      <c r="G204" s="34" t="str">
        <f>IF(ISBLANK(TMGen3List23[[#This Row],[Test n'#]]),"",LOOKUP(TMGen3List23[[#This Row],[Test n'#]],TP_CFAR_DB[TPnum],TP_CFAR_DB[Time '[sec']]))</f>
        <v/>
      </c>
      <c r="H204" s="34"/>
      <c r="I204" s="34" t="str">
        <f>IF(ISBLANK(TMGen3List23[[#This Row],[Test n'#]]),"",LOOKUP(TMGen3List23[[#This Row],[Test n'#]],TP_BA_DB[TPnum],TP_BA_DB[Speed m/s '[kts']]))</f>
        <v/>
      </c>
      <c r="J204" s="171"/>
      <c r="K204" s="178">
        <f>SUM(TMGen3Matrix28[#This Row])</f>
        <v>0</v>
      </c>
      <c r="L204" s="171"/>
      <c r="M204" s="171"/>
      <c r="N204" s="171"/>
      <c r="O204" s="171"/>
      <c r="P204" s="104"/>
      <c r="Q204" s="104"/>
      <c r="R204" s="104"/>
      <c r="S204" s="104"/>
      <c r="T204" s="104"/>
      <c r="U204" s="104"/>
      <c r="V204" s="104"/>
      <c r="W204" s="104"/>
      <c r="X204" s="104"/>
      <c r="Y204" s="104"/>
      <c r="Z204" s="104"/>
      <c r="AA204" s="104"/>
      <c r="AB204" s="104"/>
      <c r="AC204" s="104"/>
      <c r="AD204" s="104"/>
      <c r="AE204" s="104"/>
      <c r="AF204" s="104"/>
      <c r="AG204" s="104"/>
      <c r="AH204" s="104"/>
      <c r="AI204" s="104"/>
    </row>
    <row r="205" spans="2:35" ht="18.75" hidden="1" customHeight="1">
      <c r="B205" s="249">
        <v>192</v>
      </c>
      <c r="C205" s="88"/>
      <c r="D205" s="245" t="str">
        <f>IF(ISBLANK(TMGen3List23[[#This Row],[Test n'#]]),"",LOOKUP(TMGen3List23[[#This Row],[Test n'#]],TP_CFAR_DB[TPnum],TP_CFAR_DB[TP ID]))</f>
        <v/>
      </c>
      <c r="E205" s="256" t="str">
        <f>IF(ISBLANK(TMGen3List23[[#This Row],[Test n'#]]),"",LOOKUP(TMGen3List23[[#This Row],[Test n'#]],TP_CFAR_DB[TPnum],TP_CFAR_DB[Test Point Name]))</f>
        <v/>
      </c>
      <c r="F205" s="245" t="str">
        <f>IF(ISBLANK(TMGen3List23[[#This Row],[Test n'#]]),"",LOOKUP(TMGen3List23[[#This Row],[Test n'#]],TP_CFAR_DB[TPnum],TP_CFAR_DB[Mode]))</f>
        <v/>
      </c>
      <c r="G205" s="34" t="str">
        <f>IF(ISBLANK(TMGen3List23[[#This Row],[Test n'#]]),"",LOOKUP(TMGen3List23[[#This Row],[Test n'#]],TP_CFAR_DB[TPnum],TP_CFAR_DB[Time '[sec']]))</f>
        <v/>
      </c>
      <c r="H205" s="34"/>
      <c r="I205" s="34" t="str">
        <f>IF(ISBLANK(TMGen3List23[[#This Row],[Test n'#]]),"",LOOKUP(TMGen3List23[[#This Row],[Test n'#]],TP_BA_DB[TPnum],TP_BA_DB[Speed m/s '[kts']]))</f>
        <v/>
      </c>
      <c r="J205" s="171"/>
      <c r="K205" s="178">
        <f>SUM(TMGen3Matrix28[#This Row])</f>
        <v>0</v>
      </c>
      <c r="L205" s="171"/>
      <c r="M205" s="171"/>
      <c r="N205" s="171"/>
      <c r="O205" s="171"/>
      <c r="P205" s="104"/>
      <c r="Q205" s="104"/>
      <c r="R205" s="104"/>
      <c r="S205" s="104"/>
      <c r="T205" s="104"/>
      <c r="U205" s="104"/>
      <c r="V205" s="104"/>
      <c r="W205" s="104"/>
      <c r="X205" s="104"/>
      <c r="Y205" s="104"/>
      <c r="Z205" s="104"/>
      <c r="AA205" s="104"/>
      <c r="AB205" s="104"/>
      <c r="AC205" s="104"/>
      <c r="AD205" s="104"/>
      <c r="AE205" s="104"/>
      <c r="AF205" s="104"/>
      <c r="AG205" s="104"/>
      <c r="AH205" s="104"/>
      <c r="AI205" s="104"/>
    </row>
    <row r="206" spans="2:35" ht="18.75" hidden="1" customHeight="1">
      <c r="B206" s="249">
        <v>193</v>
      </c>
      <c r="C206" s="88"/>
      <c r="D206" s="245" t="str">
        <f>IF(ISBLANK(TMGen3List23[[#This Row],[Test n'#]]),"",LOOKUP(TMGen3List23[[#This Row],[Test n'#]],TP_CFAR_DB[TPnum],TP_CFAR_DB[TP ID]))</f>
        <v/>
      </c>
      <c r="E206" s="256" t="str">
        <f>IF(ISBLANK(TMGen3List23[[#This Row],[Test n'#]]),"",LOOKUP(TMGen3List23[[#This Row],[Test n'#]],TP_CFAR_DB[TPnum],TP_CFAR_DB[Test Point Name]))</f>
        <v/>
      </c>
      <c r="F206" s="245" t="str">
        <f>IF(ISBLANK(TMGen3List23[[#This Row],[Test n'#]]),"",LOOKUP(TMGen3List23[[#This Row],[Test n'#]],TP_CFAR_DB[TPnum],TP_CFAR_DB[Mode]))</f>
        <v/>
      </c>
      <c r="G206" s="34" t="str">
        <f>IF(ISBLANK(TMGen3List23[[#This Row],[Test n'#]]),"",LOOKUP(TMGen3List23[[#This Row],[Test n'#]],TP_CFAR_DB[TPnum],TP_CFAR_DB[Time '[sec']]))</f>
        <v/>
      </c>
      <c r="H206" s="34"/>
      <c r="I206" s="34" t="str">
        <f>IF(ISBLANK(TMGen3List23[[#This Row],[Test n'#]]),"",LOOKUP(TMGen3List23[[#This Row],[Test n'#]],TP_BA_DB[TPnum],TP_BA_DB[Speed m/s '[kts']]))</f>
        <v/>
      </c>
      <c r="J206" s="171"/>
      <c r="K206" s="178">
        <f>SUM(TMGen3Matrix28[#This Row])</f>
        <v>0</v>
      </c>
      <c r="L206" s="171"/>
      <c r="M206" s="171"/>
      <c r="N206" s="171"/>
      <c r="O206" s="171"/>
      <c r="P206" s="104"/>
      <c r="Q206" s="104"/>
      <c r="R206" s="104"/>
      <c r="S206" s="104"/>
      <c r="T206" s="104"/>
      <c r="U206" s="104"/>
      <c r="V206" s="104"/>
      <c r="W206" s="104"/>
      <c r="X206" s="104"/>
      <c r="Y206" s="104"/>
      <c r="Z206" s="104"/>
      <c r="AA206" s="104"/>
      <c r="AB206" s="104"/>
      <c r="AC206" s="104"/>
      <c r="AD206" s="104"/>
      <c r="AE206" s="104"/>
      <c r="AF206" s="104"/>
      <c r="AG206" s="104"/>
      <c r="AH206" s="104"/>
      <c r="AI206" s="104"/>
    </row>
    <row r="207" spans="2:35" ht="18.75" hidden="1" customHeight="1">
      <c r="B207" s="249">
        <v>194</v>
      </c>
      <c r="C207" s="88"/>
      <c r="D207" s="245" t="str">
        <f>IF(ISBLANK(TMGen3List23[[#This Row],[Test n'#]]),"",LOOKUP(TMGen3List23[[#This Row],[Test n'#]],TP_CFAR_DB[TPnum],TP_CFAR_DB[TP ID]))</f>
        <v/>
      </c>
      <c r="E207" s="256" t="str">
        <f>IF(ISBLANK(TMGen3List23[[#This Row],[Test n'#]]),"",LOOKUP(TMGen3List23[[#This Row],[Test n'#]],TP_CFAR_DB[TPnum],TP_CFAR_DB[Test Point Name]))</f>
        <v/>
      </c>
      <c r="F207" s="245" t="str">
        <f>IF(ISBLANK(TMGen3List23[[#This Row],[Test n'#]]),"",LOOKUP(TMGen3List23[[#This Row],[Test n'#]],TP_CFAR_DB[TPnum],TP_CFAR_DB[Mode]))</f>
        <v/>
      </c>
      <c r="G207" s="34" t="str">
        <f>IF(ISBLANK(TMGen3List23[[#This Row],[Test n'#]]),"",LOOKUP(TMGen3List23[[#This Row],[Test n'#]],TP_CFAR_DB[TPnum],TP_CFAR_DB[Time '[sec']]))</f>
        <v/>
      </c>
      <c r="H207" s="34"/>
      <c r="I207" s="34" t="str">
        <f>IF(ISBLANK(TMGen3List23[[#This Row],[Test n'#]]),"",LOOKUP(TMGen3List23[[#This Row],[Test n'#]],TP_BA_DB[TPnum],TP_BA_DB[Speed m/s '[kts']]))</f>
        <v/>
      </c>
      <c r="J207" s="171"/>
      <c r="K207" s="178">
        <f>SUM(TMGen3Matrix28[#This Row])</f>
        <v>0</v>
      </c>
      <c r="L207" s="171"/>
      <c r="M207" s="171"/>
      <c r="N207" s="171"/>
      <c r="O207" s="171"/>
      <c r="P207" s="104"/>
      <c r="Q207" s="104"/>
      <c r="R207" s="104"/>
      <c r="S207" s="104"/>
      <c r="T207" s="104"/>
      <c r="U207" s="104"/>
      <c r="V207" s="104"/>
      <c r="W207" s="104"/>
      <c r="X207" s="104"/>
      <c r="Y207" s="104"/>
      <c r="Z207" s="104"/>
      <c r="AA207" s="104"/>
      <c r="AB207" s="104"/>
      <c r="AC207" s="104"/>
      <c r="AD207" s="104"/>
      <c r="AE207" s="104"/>
      <c r="AF207" s="104"/>
      <c r="AG207" s="104"/>
      <c r="AH207" s="104"/>
      <c r="AI207" s="104"/>
    </row>
    <row r="208" spans="2:35" ht="18.75" hidden="1" customHeight="1">
      <c r="B208" s="249">
        <v>195</v>
      </c>
      <c r="C208" s="88"/>
      <c r="D208" s="245" t="str">
        <f>IF(ISBLANK(TMGen3List23[[#This Row],[Test n'#]]),"",LOOKUP(TMGen3List23[[#This Row],[Test n'#]],TP_CFAR_DB[TPnum],TP_CFAR_DB[TP ID]))</f>
        <v/>
      </c>
      <c r="E208" s="256" t="str">
        <f>IF(ISBLANK(TMGen3List23[[#This Row],[Test n'#]]),"",LOOKUP(TMGen3List23[[#This Row],[Test n'#]],TP_CFAR_DB[TPnum],TP_CFAR_DB[Test Point Name]))</f>
        <v/>
      </c>
      <c r="F208" s="245" t="str">
        <f>IF(ISBLANK(TMGen3List23[[#This Row],[Test n'#]]),"",LOOKUP(TMGen3List23[[#This Row],[Test n'#]],TP_CFAR_DB[TPnum],TP_CFAR_DB[Mode]))</f>
        <v/>
      </c>
      <c r="G208" s="34" t="str">
        <f>IF(ISBLANK(TMGen3List23[[#This Row],[Test n'#]]),"",LOOKUP(TMGen3List23[[#This Row],[Test n'#]],TP_CFAR_DB[TPnum],TP_CFAR_DB[Time '[sec']]))</f>
        <v/>
      </c>
      <c r="H208" s="34"/>
      <c r="I208" s="34" t="str">
        <f>IF(ISBLANK(TMGen3List23[[#This Row],[Test n'#]]),"",LOOKUP(TMGen3List23[[#This Row],[Test n'#]],TP_BA_DB[TPnum],TP_BA_DB[Speed m/s '[kts']]))</f>
        <v/>
      </c>
      <c r="J208" s="171"/>
      <c r="K208" s="177">
        <f>SUM(TMGen3Matrix28[#This Row])</f>
        <v>0</v>
      </c>
      <c r="L208" s="171"/>
      <c r="M208" s="171"/>
      <c r="N208" s="171"/>
      <c r="O208" s="171"/>
      <c r="P208" s="104"/>
      <c r="Q208" s="104"/>
      <c r="R208" s="104"/>
      <c r="S208" s="104"/>
      <c r="T208" s="104"/>
      <c r="U208" s="104"/>
      <c r="V208" s="104"/>
      <c r="W208" s="104"/>
      <c r="X208" s="104"/>
      <c r="Y208" s="104"/>
      <c r="Z208" s="104"/>
      <c r="AA208" s="104"/>
      <c r="AB208" s="104"/>
      <c r="AC208" s="104"/>
      <c r="AD208" s="104"/>
      <c r="AE208" s="104"/>
      <c r="AF208" s="104"/>
      <c r="AG208" s="104"/>
      <c r="AH208" s="104"/>
      <c r="AI208" s="104"/>
    </row>
    <row r="209" spans="2:37" ht="18.75" hidden="1" customHeight="1">
      <c r="B209" s="249">
        <v>196</v>
      </c>
      <c r="C209" s="88"/>
      <c r="D209" s="245" t="str">
        <f>IF(ISBLANK(TMGen3List23[[#This Row],[Test n'#]]),"",LOOKUP(TMGen3List23[[#This Row],[Test n'#]],TP_CFAR_DB[TPnum],TP_CFAR_DB[TP ID]))</f>
        <v/>
      </c>
      <c r="E209" s="256" t="str">
        <f>IF(ISBLANK(TMGen3List23[[#This Row],[Test n'#]]),"",LOOKUP(TMGen3List23[[#This Row],[Test n'#]],TP_CFAR_DB[TPnum],TP_CFAR_DB[Test Point Name]))</f>
        <v/>
      </c>
      <c r="F209" s="245" t="str">
        <f>IF(ISBLANK(TMGen3List23[[#This Row],[Test n'#]]),"",LOOKUP(TMGen3List23[[#This Row],[Test n'#]],TP_CFAR_DB[TPnum],TP_CFAR_DB[Mode]))</f>
        <v/>
      </c>
      <c r="G209" s="34" t="str">
        <f>IF(ISBLANK(TMGen3List23[[#This Row],[Test n'#]]),"",LOOKUP(TMGen3List23[[#This Row],[Test n'#]],TP_CFAR_DB[TPnum],TP_CFAR_DB[Time '[sec']]))</f>
        <v/>
      </c>
      <c r="H209" s="34"/>
      <c r="I209" s="34" t="str">
        <f>IF(ISBLANK(TMGen3List23[[#This Row],[Test n'#]]),"",LOOKUP(TMGen3List23[[#This Row],[Test n'#]],TP_BA_DB[TPnum],TP_BA_DB[Speed m/s '[kts']]))</f>
        <v/>
      </c>
      <c r="J209" s="171"/>
      <c r="K209" s="178">
        <f>SUM(TMGen3Matrix28[#This Row])</f>
        <v>0</v>
      </c>
      <c r="L209" s="171"/>
      <c r="M209" s="171"/>
      <c r="N209" s="171"/>
      <c r="O209" s="171"/>
      <c r="P209" s="104"/>
      <c r="Q209" s="104"/>
      <c r="R209" s="104"/>
      <c r="S209" s="104"/>
      <c r="T209" s="104"/>
      <c r="U209" s="104"/>
      <c r="V209" s="104"/>
      <c r="W209" s="104"/>
      <c r="X209" s="104"/>
      <c r="Y209" s="104"/>
      <c r="Z209" s="104"/>
      <c r="AA209" s="104"/>
      <c r="AB209" s="104"/>
      <c r="AC209" s="104"/>
      <c r="AD209" s="104"/>
      <c r="AE209" s="104"/>
      <c r="AF209" s="104"/>
      <c r="AG209" s="104"/>
      <c r="AH209" s="104"/>
      <c r="AI209" s="104"/>
    </row>
    <row r="210" spans="2:37" ht="18.75" hidden="1" customHeight="1">
      <c r="B210" s="87">
        <v>197</v>
      </c>
      <c r="C210" s="88"/>
      <c r="D210" s="245" t="str">
        <f>IF(ISBLANK(TMGen3List23[[#This Row],[Test n'#]]),"",LOOKUP(TMGen3List23[[#This Row],[Test n'#]],TP_CFAR_DB[TPnum],TP_CFAR_DB[TP ID]))</f>
        <v/>
      </c>
      <c r="E210" s="256" t="str">
        <f>IF(ISBLANK(TMGen3List23[[#This Row],[Test n'#]]),"",LOOKUP(TMGen3List23[[#This Row],[Test n'#]],TP_CFAR_DB[TPnum],TP_CFAR_DB[Test Point Name]))</f>
        <v/>
      </c>
      <c r="F210" s="245" t="str">
        <f>IF(ISBLANK(TMGen3List23[[#This Row],[Test n'#]]),"",LOOKUP(TMGen3List23[[#This Row],[Test n'#]],TP_CFAR_DB[TPnum],TP_CFAR_DB[Mode]))</f>
        <v/>
      </c>
      <c r="G210" s="34" t="str">
        <f>IF(ISBLANK(TMGen3List23[[#This Row],[Test n'#]]),"",LOOKUP(TMGen3List23[[#This Row],[Test n'#]],TP_CFAR_DB[TPnum],TP_CFAR_DB[Time '[sec']]))</f>
        <v/>
      </c>
      <c r="H210" s="34"/>
      <c r="I210" s="34" t="str">
        <f>IF(ISBLANK(TMGen3List23[[#This Row],[Test n'#]]),"",LOOKUP(TMGen3List23[[#This Row],[Test n'#]],TP_BA_DB[TPnum],TP_BA_DB[Speed m/s '[kts']]))</f>
        <v/>
      </c>
      <c r="J210" s="171"/>
      <c r="K210" s="178">
        <f>SUM(TMGen3Matrix28[#This Row])</f>
        <v>0</v>
      </c>
      <c r="L210" s="171"/>
      <c r="M210" s="171"/>
      <c r="N210" s="171"/>
      <c r="O210" s="171"/>
      <c r="P210" s="104"/>
      <c r="Q210" s="104"/>
      <c r="R210" s="104"/>
      <c r="S210" s="104"/>
      <c r="T210" s="104"/>
      <c r="U210" s="104"/>
      <c r="V210" s="104"/>
      <c r="W210" s="104"/>
      <c r="X210" s="104"/>
      <c r="Y210" s="104"/>
      <c r="Z210" s="104"/>
      <c r="AA210" s="104"/>
      <c r="AB210" s="104"/>
      <c r="AC210" s="104"/>
      <c r="AD210" s="104"/>
      <c r="AE210" s="104"/>
      <c r="AF210" s="104"/>
      <c r="AG210" s="104"/>
      <c r="AH210" s="104"/>
      <c r="AI210" s="104"/>
    </row>
    <row r="211" spans="2:37" ht="18.75" hidden="1" customHeight="1">
      <c r="B211" s="87">
        <v>198</v>
      </c>
      <c r="C211" s="88"/>
      <c r="D211" s="245" t="str">
        <f>IF(ISBLANK(TMGen3List23[[#This Row],[Test n'#]]),"",LOOKUP(TMGen3List23[[#This Row],[Test n'#]],TP_CFAR_DB[TPnum],TP_CFAR_DB[TP ID]))</f>
        <v/>
      </c>
      <c r="E211" s="256" t="str">
        <f>IF(ISBLANK(TMGen3List23[[#This Row],[Test n'#]]),"",LOOKUP(TMGen3List23[[#This Row],[Test n'#]],TP_CFAR_DB[TPnum],TP_CFAR_DB[Test Point Name]))</f>
        <v/>
      </c>
      <c r="F211" s="245" t="str">
        <f>IF(ISBLANK(TMGen3List23[[#This Row],[Test n'#]]),"",LOOKUP(TMGen3List23[[#This Row],[Test n'#]],TP_CFAR_DB[TPnum],TP_CFAR_DB[Mode]))</f>
        <v/>
      </c>
      <c r="G211" s="34" t="str">
        <f>IF(ISBLANK(TMGen3List23[[#This Row],[Test n'#]]),"",LOOKUP(TMGen3List23[[#This Row],[Test n'#]],TP_CFAR_DB[TPnum],TP_CFAR_DB[Time '[sec']]))</f>
        <v/>
      </c>
      <c r="H211" s="34"/>
      <c r="I211" s="34" t="str">
        <f>IF(ISBLANK(TMGen3List23[[#This Row],[Test n'#]]),"",LOOKUP(TMGen3List23[[#This Row],[Test n'#]],TP_BA_DB[TPnum],TP_BA_DB[Speed m/s '[kts']]))</f>
        <v/>
      </c>
      <c r="J211" s="171"/>
      <c r="K211" s="178">
        <f>SUM(TMGen3Matrix28[#This Row])</f>
        <v>0</v>
      </c>
      <c r="L211" s="171"/>
      <c r="M211" s="171"/>
      <c r="N211" s="171"/>
      <c r="O211" s="171"/>
      <c r="P211" s="104"/>
      <c r="Q211" s="104"/>
      <c r="R211" s="104"/>
      <c r="S211" s="104"/>
      <c r="T211" s="104"/>
      <c r="U211" s="104"/>
      <c r="V211" s="104"/>
      <c r="W211" s="104"/>
      <c r="X211" s="104"/>
      <c r="Y211" s="104"/>
      <c r="Z211" s="104"/>
      <c r="AA211" s="104"/>
      <c r="AB211" s="104"/>
      <c r="AC211" s="104"/>
      <c r="AD211" s="104"/>
      <c r="AE211" s="104"/>
      <c r="AF211" s="104"/>
      <c r="AG211" s="104"/>
      <c r="AH211" s="104"/>
      <c r="AI211" s="104"/>
    </row>
    <row r="212" spans="2:37" ht="18.75" hidden="1" customHeight="1">
      <c r="B212" s="87">
        <v>199</v>
      </c>
      <c r="C212" s="88"/>
      <c r="D212" s="245" t="str">
        <f>IF(ISBLANK(TMGen3List23[[#This Row],[Test n'#]]),"",LOOKUP(TMGen3List23[[#This Row],[Test n'#]],TP_CFAR_DB[TPnum],TP_CFAR_DB[TP ID]))</f>
        <v/>
      </c>
      <c r="E212" s="256" t="str">
        <f>IF(ISBLANK(TMGen3List23[[#This Row],[Test n'#]]),"",LOOKUP(TMGen3List23[[#This Row],[Test n'#]],TP_CFAR_DB[TPnum],TP_CFAR_DB[Test Point Name]))</f>
        <v/>
      </c>
      <c r="F212" s="245" t="str">
        <f>IF(ISBLANK(TMGen3List23[[#This Row],[Test n'#]]),"",LOOKUP(TMGen3List23[[#This Row],[Test n'#]],TP_CFAR_DB[TPnum],TP_CFAR_DB[Mode]))</f>
        <v/>
      </c>
      <c r="G212" s="34" t="str">
        <f>IF(ISBLANK(TMGen3List23[[#This Row],[Test n'#]]),"",LOOKUP(TMGen3List23[[#This Row],[Test n'#]],TP_CFAR_DB[TPnum],TP_CFAR_DB[Time '[sec']]))</f>
        <v/>
      </c>
      <c r="H212" s="34"/>
      <c r="I212" s="34" t="str">
        <f>IF(ISBLANK(TMGen3List23[[#This Row],[Test n'#]]),"",LOOKUP(TMGen3List23[[#This Row],[Test n'#]],TP_BA_DB[TPnum],TP_BA_DB[Speed m/s '[kts']]))</f>
        <v/>
      </c>
      <c r="J212" s="171"/>
      <c r="K212" s="178">
        <f>SUM(TMGen3Matrix28[#This Row])</f>
        <v>0</v>
      </c>
      <c r="L212" s="171"/>
      <c r="M212" s="171"/>
      <c r="N212" s="171"/>
      <c r="O212" s="171"/>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31"/>
      <c r="AK212" s="31"/>
    </row>
    <row r="213" spans="2:37" ht="18.75" hidden="1" customHeight="1">
      <c r="B213" s="87">
        <v>200</v>
      </c>
      <c r="C213" s="88"/>
      <c r="D213" s="245" t="str">
        <f>IF(ISBLANK(TMGen3List23[[#This Row],[Test n'#]]),"",LOOKUP(TMGen3List23[[#This Row],[Test n'#]],TP_CFAR_DB[TPnum],TP_CFAR_DB[TP ID]))</f>
        <v/>
      </c>
      <c r="E213" s="256" t="str">
        <f>IF(ISBLANK(TMGen3List23[[#This Row],[Test n'#]]),"",LOOKUP(TMGen3List23[[#This Row],[Test n'#]],TP_CFAR_DB[TPnum],TP_CFAR_DB[Test Point Name]))</f>
        <v/>
      </c>
      <c r="F213" s="245" t="str">
        <f>IF(ISBLANK(TMGen3List23[[#This Row],[Test n'#]]),"",LOOKUP(TMGen3List23[[#This Row],[Test n'#]],TP_CFAR_DB[TPnum],TP_CFAR_DB[Mode]))</f>
        <v/>
      </c>
      <c r="G213" s="34" t="str">
        <f>IF(ISBLANK(TMGen3List23[[#This Row],[Test n'#]]),"",LOOKUP(TMGen3List23[[#This Row],[Test n'#]],TP_CFAR_DB[TPnum],TP_CFAR_DB[Time '[sec']]))</f>
        <v/>
      </c>
      <c r="H213" s="34"/>
      <c r="I213" s="34" t="str">
        <f>IF(ISBLANK(TMGen3List23[[#This Row],[Test n'#]]),"",LOOKUP(TMGen3List23[[#This Row],[Test n'#]],TP_BA_DB[TPnum],TP_BA_DB[Speed m/s '[kts']]))</f>
        <v/>
      </c>
      <c r="J213" s="171"/>
      <c r="K213" s="178">
        <f>SUM(TMGen3Matrix28[#This Row])</f>
        <v>0</v>
      </c>
      <c r="L213" s="171"/>
      <c r="M213" s="171"/>
      <c r="N213" s="171"/>
      <c r="O213" s="171"/>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31"/>
      <c r="AK213" s="31"/>
    </row>
    <row r="214" spans="2:37" ht="18.75" hidden="1" customHeight="1">
      <c r="B214" s="87">
        <v>201</v>
      </c>
      <c r="C214" s="88"/>
      <c r="D214" s="245" t="str">
        <f>IF(ISBLANK(TMGen3List23[[#This Row],[Test n'#]]),"",LOOKUP(TMGen3List23[[#This Row],[Test n'#]],TP_CFAR_DB[TPnum],TP_CFAR_DB[TP ID]))</f>
        <v/>
      </c>
      <c r="E214" s="256" t="str">
        <f>IF(ISBLANK(TMGen3List23[[#This Row],[Test n'#]]),"",LOOKUP(TMGen3List23[[#This Row],[Test n'#]],TP_CFAR_DB[TPnum],TP_CFAR_DB[Test Point Name]))</f>
        <v/>
      </c>
      <c r="F214" s="245" t="str">
        <f>IF(ISBLANK(TMGen3List23[[#This Row],[Test n'#]]),"",LOOKUP(TMGen3List23[[#This Row],[Test n'#]],TP_CFAR_DB[TPnum],TP_CFAR_DB[Mode]))</f>
        <v/>
      </c>
      <c r="G214" s="34" t="str">
        <f>IF(ISBLANK(TMGen3List23[[#This Row],[Test n'#]]),"",LOOKUP(TMGen3List23[[#This Row],[Test n'#]],TP_CFAR_DB[TPnum],TP_CFAR_DB[Time '[sec']]))</f>
        <v/>
      </c>
      <c r="H214" s="34"/>
      <c r="I214" s="34" t="str">
        <f>IF(ISBLANK(TMGen3List23[[#This Row],[Test n'#]]),"",LOOKUP(TMGen3List23[[#This Row],[Test n'#]],TP_BA_DB[TPnum],TP_BA_DB[Speed m/s '[kts']]))</f>
        <v/>
      </c>
      <c r="J214" s="171"/>
      <c r="K214" s="178">
        <f>SUM(TMGen3Matrix28[#This Row])</f>
        <v>0</v>
      </c>
      <c r="L214" s="171"/>
      <c r="M214" s="171"/>
      <c r="N214" s="171"/>
      <c r="O214" s="171"/>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31"/>
      <c r="AK214" s="31"/>
    </row>
    <row r="215" spans="2:37" ht="18.75" hidden="1" customHeight="1">
      <c r="B215" s="87">
        <v>202</v>
      </c>
      <c r="C215" s="88"/>
      <c r="D215" s="245" t="str">
        <f>IF(ISBLANK(TMGen3List23[[#This Row],[Test n'#]]),"",LOOKUP(TMGen3List23[[#This Row],[Test n'#]],TP_CFAR_DB[TPnum],TP_CFAR_DB[TP ID]))</f>
        <v/>
      </c>
      <c r="E215" s="256" t="str">
        <f>IF(ISBLANK(TMGen3List23[[#This Row],[Test n'#]]),"",LOOKUP(TMGen3List23[[#This Row],[Test n'#]],TP_CFAR_DB[TPnum],TP_CFAR_DB[Test Point Name]))</f>
        <v/>
      </c>
      <c r="F215" s="245" t="str">
        <f>IF(ISBLANK(TMGen3List23[[#This Row],[Test n'#]]),"",LOOKUP(TMGen3List23[[#This Row],[Test n'#]],TP_CFAR_DB[TPnum],TP_CFAR_DB[Mode]))</f>
        <v/>
      </c>
      <c r="G215" s="34" t="str">
        <f>IF(ISBLANK(TMGen3List23[[#This Row],[Test n'#]]),"",LOOKUP(TMGen3List23[[#This Row],[Test n'#]],TP_CFAR_DB[TPnum],TP_CFAR_DB[Time '[sec']]))</f>
        <v/>
      </c>
      <c r="H215" s="34"/>
      <c r="I215" s="34" t="str">
        <f>IF(ISBLANK(TMGen3List23[[#This Row],[Test n'#]]),"",LOOKUP(TMGen3List23[[#This Row],[Test n'#]],TP_BA_DB[TPnum],TP_BA_DB[Speed m/s '[kts']]))</f>
        <v/>
      </c>
      <c r="J215" s="171"/>
      <c r="K215" s="178">
        <f>SUM(TMGen3Matrix28[#This Row])</f>
        <v>0</v>
      </c>
      <c r="L215" s="171"/>
      <c r="M215" s="171"/>
      <c r="N215" s="171"/>
      <c r="O215" s="171"/>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31"/>
      <c r="AK215" s="31"/>
    </row>
    <row r="216" spans="2:37" ht="18.75" hidden="1" customHeight="1">
      <c r="B216" s="87">
        <v>203</v>
      </c>
      <c r="C216" s="88"/>
      <c r="D216" s="245" t="str">
        <f>IF(ISBLANK(TMGen3List23[[#This Row],[Test n'#]]),"",LOOKUP(TMGen3List23[[#This Row],[Test n'#]],TP_CFAR_DB[TPnum],TP_CFAR_DB[TP ID]))</f>
        <v/>
      </c>
      <c r="E216" s="256" t="str">
        <f>IF(ISBLANK(TMGen3List23[[#This Row],[Test n'#]]),"",LOOKUP(TMGen3List23[[#This Row],[Test n'#]],TP_CFAR_DB[TPnum],TP_CFAR_DB[Test Point Name]))</f>
        <v/>
      </c>
      <c r="F216" s="245" t="str">
        <f>IF(ISBLANK(TMGen3List23[[#This Row],[Test n'#]]),"",LOOKUP(TMGen3List23[[#This Row],[Test n'#]],TP_CFAR_DB[TPnum],TP_CFAR_DB[Mode]))</f>
        <v/>
      </c>
      <c r="G216" s="34" t="str">
        <f>IF(ISBLANK(TMGen3List23[[#This Row],[Test n'#]]),"",LOOKUP(TMGen3List23[[#This Row],[Test n'#]],TP_CFAR_DB[TPnum],TP_CFAR_DB[Time '[sec']]))</f>
        <v/>
      </c>
      <c r="H216" s="34"/>
      <c r="I216" s="34" t="str">
        <f>IF(ISBLANK(TMGen3List23[[#This Row],[Test n'#]]),"",LOOKUP(TMGen3List23[[#This Row],[Test n'#]],TP_BA_DB[TPnum],TP_BA_DB[Speed m/s '[kts']]))</f>
        <v/>
      </c>
      <c r="J216" s="171"/>
      <c r="K216" s="178">
        <f>SUM(TMGen3Matrix28[#This Row])</f>
        <v>0</v>
      </c>
      <c r="L216" s="171"/>
      <c r="M216" s="171"/>
      <c r="N216" s="171"/>
      <c r="O216" s="171"/>
      <c r="P216" s="104"/>
      <c r="Q216" s="104"/>
      <c r="R216" s="104"/>
      <c r="S216" s="104"/>
      <c r="T216" s="104"/>
      <c r="U216" s="104"/>
      <c r="V216" s="104"/>
      <c r="W216" s="104"/>
      <c r="X216" s="104"/>
      <c r="Y216" s="104"/>
      <c r="Z216" s="104"/>
      <c r="AA216" s="104"/>
      <c r="AB216" s="104"/>
      <c r="AC216" s="104"/>
      <c r="AD216" s="104"/>
      <c r="AE216" s="104"/>
      <c r="AF216" s="104"/>
      <c r="AG216" s="104"/>
      <c r="AH216" s="104"/>
      <c r="AI216" s="104"/>
    </row>
    <row r="217" spans="2:37" ht="18.75" hidden="1" customHeight="1">
      <c r="B217" s="87">
        <v>204</v>
      </c>
      <c r="C217" s="88"/>
      <c r="D217" s="245" t="str">
        <f>IF(ISBLANK(TMGen3List23[[#This Row],[Test n'#]]),"",LOOKUP(TMGen3List23[[#This Row],[Test n'#]],TP_CFAR_DB[TPnum],TP_CFAR_DB[TP ID]))</f>
        <v/>
      </c>
      <c r="E217" s="256" t="str">
        <f>IF(ISBLANK(TMGen3List23[[#This Row],[Test n'#]]),"",LOOKUP(TMGen3List23[[#This Row],[Test n'#]],TP_CFAR_DB[TPnum],TP_CFAR_DB[Test Point Name]))</f>
        <v/>
      </c>
      <c r="F217" s="245" t="str">
        <f>IF(ISBLANK(TMGen3List23[[#This Row],[Test n'#]]),"",LOOKUP(TMGen3List23[[#This Row],[Test n'#]],TP_CFAR_DB[TPnum],TP_CFAR_DB[Mode]))</f>
        <v/>
      </c>
      <c r="G217" s="34" t="str">
        <f>IF(ISBLANK(TMGen3List23[[#This Row],[Test n'#]]),"",LOOKUP(TMGen3List23[[#This Row],[Test n'#]],TP_CFAR_DB[TPnum],TP_CFAR_DB[Time '[sec']]))</f>
        <v/>
      </c>
      <c r="H217" s="34"/>
      <c r="I217" s="34" t="str">
        <f>IF(ISBLANK(TMGen3List23[[#This Row],[Test n'#]]),"",LOOKUP(TMGen3List23[[#This Row],[Test n'#]],TP_BA_DB[TPnum],TP_BA_DB[Speed m/s '[kts']]))</f>
        <v/>
      </c>
      <c r="J217" s="171"/>
      <c r="K217" s="178">
        <f>SUM(TMGen3Matrix28[#This Row])</f>
        <v>0</v>
      </c>
      <c r="L217" s="171"/>
      <c r="M217" s="171"/>
      <c r="N217" s="171"/>
      <c r="O217" s="171"/>
      <c r="P217" s="104"/>
      <c r="Q217" s="104"/>
      <c r="R217" s="104"/>
      <c r="S217" s="104"/>
      <c r="T217" s="104"/>
      <c r="U217" s="104"/>
      <c r="V217" s="104"/>
      <c r="W217" s="104"/>
      <c r="X217" s="104"/>
      <c r="Y217" s="104"/>
      <c r="Z217" s="104"/>
      <c r="AA217" s="104"/>
      <c r="AB217" s="104"/>
      <c r="AC217" s="104"/>
      <c r="AD217" s="104"/>
      <c r="AE217" s="104"/>
      <c r="AF217" s="104"/>
      <c r="AG217" s="104"/>
      <c r="AH217" s="104"/>
      <c r="AI217" s="104"/>
    </row>
    <row r="218" spans="2:37" ht="18.75" hidden="1" customHeight="1">
      <c r="B218" s="87">
        <v>205</v>
      </c>
      <c r="C218" s="88"/>
      <c r="D218" s="245" t="str">
        <f>IF(ISBLANK(TMGen3List23[[#This Row],[Test n'#]]),"",LOOKUP(TMGen3List23[[#This Row],[Test n'#]],TP_CFAR_DB[TPnum],TP_CFAR_DB[TP ID]))</f>
        <v/>
      </c>
      <c r="E218" s="256" t="str">
        <f>IF(ISBLANK(TMGen3List23[[#This Row],[Test n'#]]),"",LOOKUP(TMGen3List23[[#This Row],[Test n'#]],TP_CFAR_DB[TPnum],TP_CFAR_DB[Test Point Name]))</f>
        <v/>
      </c>
      <c r="F218" s="245" t="str">
        <f>IF(ISBLANK(TMGen3List23[[#This Row],[Test n'#]]),"",LOOKUP(TMGen3List23[[#This Row],[Test n'#]],TP_CFAR_DB[TPnum],TP_CFAR_DB[Mode]))</f>
        <v/>
      </c>
      <c r="G218" s="34" t="str">
        <f>IF(ISBLANK(TMGen3List23[[#This Row],[Test n'#]]),"",LOOKUP(TMGen3List23[[#This Row],[Test n'#]],TP_CFAR_DB[TPnum],TP_CFAR_DB[Time '[sec']]))</f>
        <v/>
      </c>
      <c r="H218" s="34"/>
      <c r="I218" s="34" t="str">
        <f>IF(ISBLANK(TMGen3List23[[#This Row],[Test n'#]]),"",LOOKUP(TMGen3List23[[#This Row],[Test n'#]],TP_BA_DB[TPnum],TP_BA_DB[Speed m/s '[kts']]))</f>
        <v/>
      </c>
      <c r="J218" s="171"/>
      <c r="K218" s="178">
        <f>SUM(TMGen3Matrix28[#This Row])</f>
        <v>0</v>
      </c>
      <c r="L218" s="171"/>
      <c r="M218" s="171"/>
      <c r="N218" s="171"/>
      <c r="O218" s="171"/>
      <c r="P218" s="104"/>
      <c r="Q218" s="104"/>
      <c r="R218" s="104"/>
      <c r="S218" s="104"/>
      <c r="T218" s="104"/>
      <c r="U218" s="104"/>
      <c r="V218" s="104"/>
      <c r="W218" s="104"/>
      <c r="X218" s="104"/>
      <c r="Y218" s="104"/>
      <c r="Z218" s="104"/>
      <c r="AA218" s="104"/>
      <c r="AB218" s="104"/>
      <c r="AC218" s="104"/>
      <c r="AD218" s="104"/>
      <c r="AE218" s="104"/>
      <c r="AF218" s="104"/>
      <c r="AG218" s="104"/>
      <c r="AH218" s="104"/>
      <c r="AI218" s="104"/>
    </row>
    <row r="219" spans="2:37" ht="18.75" hidden="1" customHeight="1">
      <c r="B219" s="87">
        <v>206</v>
      </c>
      <c r="C219" s="88"/>
      <c r="D219" s="245" t="str">
        <f>IF(ISBLANK(TMGen3List23[[#This Row],[Test n'#]]),"",LOOKUP(TMGen3List23[[#This Row],[Test n'#]],TP_CFAR_DB[TPnum],TP_CFAR_DB[TP ID]))</f>
        <v/>
      </c>
      <c r="E219" s="256" t="str">
        <f>IF(ISBLANK(TMGen3List23[[#This Row],[Test n'#]]),"",LOOKUP(TMGen3List23[[#This Row],[Test n'#]],TP_CFAR_DB[TPnum],TP_CFAR_DB[Test Point Name]))</f>
        <v/>
      </c>
      <c r="F219" s="245" t="str">
        <f>IF(ISBLANK(TMGen3List23[[#This Row],[Test n'#]]),"",LOOKUP(TMGen3List23[[#This Row],[Test n'#]],TP_CFAR_DB[TPnum],TP_CFAR_DB[Mode]))</f>
        <v/>
      </c>
      <c r="G219" s="34" t="str">
        <f>IF(ISBLANK(TMGen3List23[[#This Row],[Test n'#]]),"",LOOKUP(TMGen3List23[[#This Row],[Test n'#]],TP_CFAR_DB[TPnum],TP_CFAR_DB[Time '[sec']]))</f>
        <v/>
      </c>
      <c r="H219" s="34"/>
      <c r="I219" s="34" t="str">
        <f>IF(ISBLANK(TMGen3List23[[#This Row],[Test n'#]]),"",LOOKUP(TMGen3List23[[#This Row],[Test n'#]],TP_BA_DB[TPnum],TP_BA_DB[Speed m/s '[kts']]))</f>
        <v/>
      </c>
      <c r="J219" s="171"/>
      <c r="K219" s="178">
        <f>SUM(TMGen3Matrix28[#This Row])</f>
        <v>0</v>
      </c>
      <c r="L219" s="171"/>
      <c r="M219" s="171"/>
      <c r="N219" s="171"/>
      <c r="O219" s="171"/>
      <c r="P219" s="104"/>
      <c r="Q219" s="104"/>
      <c r="R219" s="104"/>
      <c r="S219" s="104"/>
      <c r="T219" s="104"/>
      <c r="U219" s="104"/>
      <c r="V219" s="104"/>
      <c r="W219" s="104"/>
      <c r="X219" s="104"/>
      <c r="Y219" s="104"/>
      <c r="Z219" s="104"/>
      <c r="AA219" s="104"/>
      <c r="AB219" s="104"/>
      <c r="AC219" s="104"/>
      <c r="AD219" s="104"/>
      <c r="AE219" s="104"/>
      <c r="AF219" s="104"/>
      <c r="AG219" s="104"/>
      <c r="AH219" s="104"/>
      <c r="AI219" s="104"/>
    </row>
    <row r="220" spans="2:37" ht="18.75" hidden="1" customHeight="1">
      <c r="B220" s="87">
        <v>207</v>
      </c>
      <c r="C220" s="88"/>
      <c r="D220" s="245" t="str">
        <f>IF(ISBLANK(TMGen3List23[[#This Row],[Test n'#]]),"",LOOKUP(TMGen3List23[[#This Row],[Test n'#]],TP_CFAR_DB[TPnum],TP_CFAR_DB[TP ID]))</f>
        <v/>
      </c>
      <c r="E220" s="256" t="str">
        <f>IF(ISBLANK(TMGen3List23[[#This Row],[Test n'#]]),"",LOOKUP(TMGen3List23[[#This Row],[Test n'#]],TP_CFAR_DB[TPnum],TP_CFAR_DB[Test Point Name]))</f>
        <v/>
      </c>
      <c r="F220" s="245" t="str">
        <f>IF(ISBLANK(TMGen3List23[[#This Row],[Test n'#]]),"",LOOKUP(TMGen3List23[[#This Row],[Test n'#]],TP_CFAR_DB[TPnum],TP_CFAR_DB[Mode]))</f>
        <v/>
      </c>
      <c r="G220" s="34" t="str">
        <f>IF(ISBLANK(TMGen3List23[[#This Row],[Test n'#]]),"",LOOKUP(TMGen3List23[[#This Row],[Test n'#]],TP_CFAR_DB[TPnum],TP_CFAR_DB[Time '[sec']]))</f>
        <v/>
      </c>
      <c r="H220" s="34"/>
      <c r="I220" s="34" t="str">
        <f>IF(ISBLANK(TMGen3List23[[#This Row],[Test n'#]]),"",LOOKUP(TMGen3List23[[#This Row],[Test n'#]],TP_BA_DB[TPnum],TP_BA_DB[Speed m/s '[kts']]))</f>
        <v/>
      </c>
      <c r="J220" s="171"/>
      <c r="K220" s="178">
        <f>SUM(TMGen3Matrix28[#This Row])</f>
        <v>0</v>
      </c>
      <c r="L220" s="171"/>
      <c r="M220" s="171"/>
      <c r="N220" s="171"/>
      <c r="O220" s="171"/>
      <c r="P220" s="104"/>
      <c r="Q220" s="104"/>
      <c r="R220" s="104"/>
      <c r="S220" s="104"/>
      <c r="T220" s="104"/>
      <c r="U220" s="104"/>
      <c r="V220" s="104"/>
      <c r="W220" s="104"/>
      <c r="X220" s="104"/>
      <c r="Y220" s="104"/>
      <c r="Z220" s="104"/>
      <c r="AA220" s="104"/>
      <c r="AB220" s="104"/>
      <c r="AC220" s="104"/>
      <c r="AD220" s="104"/>
      <c r="AE220" s="104"/>
      <c r="AF220" s="104"/>
      <c r="AG220" s="104"/>
      <c r="AH220" s="104"/>
      <c r="AI220" s="104"/>
    </row>
    <row r="221" spans="2:37" ht="18.75" hidden="1" customHeight="1">
      <c r="B221" s="87">
        <v>208</v>
      </c>
      <c r="C221" s="88"/>
      <c r="D221" s="245" t="str">
        <f>IF(ISBLANK(TMGen3List23[[#This Row],[Test n'#]]),"",LOOKUP(TMGen3List23[[#This Row],[Test n'#]],TP_CFAR_DB[TPnum],TP_CFAR_DB[TP ID]))</f>
        <v/>
      </c>
      <c r="E221" s="256" t="str">
        <f>IF(ISBLANK(TMGen3List23[[#This Row],[Test n'#]]),"",LOOKUP(TMGen3List23[[#This Row],[Test n'#]],TP_CFAR_DB[TPnum],TP_CFAR_DB[Test Point Name]))</f>
        <v/>
      </c>
      <c r="F221" s="245" t="str">
        <f>IF(ISBLANK(TMGen3List23[[#This Row],[Test n'#]]),"",LOOKUP(TMGen3List23[[#This Row],[Test n'#]],TP_CFAR_DB[TPnum],TP_CFAR_DB[Mode]))</f>
        <v/>
      </c>
      <c r="G221" s="34" t="str">
        <f>IF(ISBLANK(TMGen3List23[[#This Row],[Test n'#]]),"",LOOKUP(TMGen3List23[[#This Row],[Test n'#]],TP_CFAR_DB[TPnum],TP_CFAR_DB[Time '[sec']]))</f>
        <v/>
      </c>
      <c r="H221" s="34"/>
      <c r="I221" s="34" t="str">
        <f>IF(ISBLANK(TMGen3List23[[#This Row],[Test n'#]]),"",LOOKUP(TMGen3List23[[#This Row],[Test n'#]],TP_BA_DB[TPnum],TP_BA_DB[Speed m/s '[kts']]))</f>
        <v/>
      </c>
      <c r="J221" s="171"/>
      <c r="K221" s="178">
        <f>SUM(TMGen3Matrix28[#This Row])</f>
        <v>0</v>
      </c>
      <c r="L221" s="171"/>
      <c r="M221" s="171"/>
      <c r="N221" s="171"/>
      <c r="O221" s="171"/>
      <c r="P221" s="104"/>
      <c r="Q221" s="104"/>
      <c r="R221" s="104"/>
      <c r="S221" s="104"/>
      <c r="T221" s="104"/>
      <c r="U221" s="104"/>
      <c r="V221" s="104"/>
      <c r="W221" s="104"/>
      <c r="X221" s="104"/>
      <c r="Y221" s="104"/>
      <c r="Z221" s="104"/>
      <c r="AA221" s="104"/>
      <c r="AB221" s="104"/>
      <c r="AC221" s="104"/>
      <c r="AD221" s="104"/>
      <c r="AE221" s="104"/>
      <c r="AF221" s="104"/>
      <c r="AG221" s="104"/>
      <c r="AH221" s="104"/>
      <c r="AI221" s="104"/>
    </row>
    <row r="222" spans="2:37" ht="18.75" hidden="1" customHeight="1">
      <c r="B222" s="87">
        <v>209</v>
      </c>
      <c r="C222" s="88"/>
      <c r="D222" s="245" t="str">
        <f>IF(ISBLANK(TMGen3List23[[#This Row],[Test n'#]]),"",LOOKUP(TMGen3List23[[#This Row],[Test n'#]],TP_CFAR_DB[TPnum],TP_CFAR_DB[TP ID]))</f>
        <v/>
      </c>
      <c r="E222" s="256" t="str">
        <f>IF(ISBLANK(TMGen3List23[[#This Row],[Test n'#]]),"",LOOKUP(TMGen3List23[[#This Row],[Test n'#]],TP_CFAR_DB[TPnum],TP_CFAR_DB[Test Point Name]))</f>
        <v/>
      </c>
      <c r="F222" s="245" t="str">
        <f>IF(ISBLANK(TMGen3List23[[#This Row],[Test n'#]]),"",LOOKUP(TMGen3List23[[#This Row],[Test n'#]],TP_CFAR_DB[TPnum],TP_CFAR_DB[Mode]))</f>
        <v/>
      </c>
      <c r="G222" s="34" t="str">
        <f>IF(ISBLANK(TMGen3List23[[#This Row],[Test n'#]]),"",LOOKUP(TMGen3List23[[#This Row],[Test n'#]],TP_CFAR_DB[TPnum],TP_CFAR_DB[Time '[sec']]))</f>
        <v/>
      </c>
      <c r="H222" s="34"/>
      <c r="I222" s="34" t="str">
        <f>IF(ISBLANK(TMGen3List23[[#This Row],[Test n'#]]),"",LOOKUP(TMGen3List23[[#This Row],[Test n'#]],TP_BA_DB[TPnum],TP_BA_DB[Speed m/s '[kts']]))</f>
        <v/>
      </c>
      <c r="J222" s="171"/>
      <c r="K222" s="178">
        <f>SUM(TMGen3Matrix28[#This Row])</f>
        <v>0</v>
      </c>
      <c r="L222" s="171"/>
      <c r="M222" s="171"/>
      <c r="N222" s="171"/>
      <c r="O222" s="171"/>
      <c r="P222" s="104"/>
      <c r="Q222" s="104"/>
      <c r="R222" s="104"/>
      <c r="S222" s="104"/>
      <c r="T222" s="104"/>
      <c r="U222" s="104"/>
      <c r="V222" s="104"/>
      <c r="W222" s="104"/>
      <c r="X222" s="104"/>
      <c r="Y222" s="104"/>
      <c r="Z222" s="104"/>
      <c r="AA222" s="104"/>
      <c r="AB222" s="104"/>
      <c r="AC222" s="104"/>
      <c r="AD222" s="104"/>
      <c r="AE222" s="104"/>
      <c r="AF222" s="104"/>
      <c r="AG222" s="104"/>
      <c r="AH222" s="104"/>
      <c r="AI222" s="104"/>
    </row>
    <row r="223" spans="2:37" ht="18.75" hidden="1" customHeight="1">
      <c r="B223" s="87">
        <v>210</v>
      </c>
      <c r="C223" s="88"/>
      <c r="D223" s="245" t="str">
        <f>IF(ISBLANK(TMGen3List23[[#This Row],[Test n'#]]),"",LOOKUP(TMGen3List23[[#This Row],[Test n'#]],TP_CFAR_DB[TPnum],TP_CFAR_DB[TP ID]))</f>
        <v/>
      </c>
      <c r="E223" s="256" t="str">
        <f>IF(ISBLANK(TMGen3List23[[#This Row],[Test n'#]]),"",LOOKUP(TMGen3List23[[#This Row],[Test n'#]],TP_CFAR_DB[TPnum],TP_CFAR_DB[Test Point Name]))</f>
        <v/>
      </c>
      <c r="F223" s="245" t="str">
        <f>IF(ISBLANK(TMGen3List23[[#This Row],[Test n'#]]),"",LOOKUP(TMGen3List23[[#This Row],[Test n'#]],TP_CFAR_DB[TPnum],TP_CFAR_DB[Mode]))</f>
        <v/>
      </c>
      <c r="G223" s="34" t="str">
        <f>IF(ISBLANK(TMGen3List23[[#This Row],[Test n'#]]),"",LOOKUP(TMGen3List23[[#This Row],[Test n'#]],TP_CFAR_DB[TPnum],TP_CFAR_DB[Time '[sec']]))</f>
        <v/>
      </c>
      <c r="H223" s="34"/>
      <c r="I223" s="34" t="str">
        <f>IF(ISBLANK(TMGen3List23[[#This Row],[Test n'#]]),"",LOOKUP(TMGen3List23[[#This Row],[Test n'#]],TP_BA_DB[TPnum],TP_BA_DB[Speed m/s '[kts']]))</f>
        <v/>
      </c>
      <c r="J223" s="171"/>
      <c r="K223" s="178">
        <f>SUM(TMGen3Matrix28[#This Row])</f>
        <v>0</v>
      </c>
      <c r="L223" s="171"/>
      <c r="M223" s="171"/>
      <c r="N223" s="171"/>
      <c r="O223" s="171"/>
      <c r="P223" s="104"/>
      <c r="Q223" s="104"/>
      <c r="R223" s="104"/>
      <c r="S223" s="104"/>
      <c r="T223" s="104"/>
      <c r="U223" s="104"/>
      <c r="V223" s="104"/>
      <c r="W223" s="104"/>
      <c r="X223" s="104"/>
      <c r="Y223" s="104"/>
      <c r="Z223" s="104"/>
      <c r="AA223" s="104"/>
      <c r="AB223" s="104"/>
      <c r="AC223" s="104"/>
      <c r="AD223" s="104"/>
      <c r="AE223" s="104"/>
      <c r="AF223" s="104"/>
      <c r="AG223" s="104"/>
      <c r="AH223" s="104"/>
      <c r="AI223" s="104"/>
    </row>
    <row r="224" spans="2:37" ht="18.75" hidden="1" customHeight="1">
      <c r="B224" s="87">
        <v>211</v>
      </c>
      <c r="C224" s="88"/>
      <c r="D224" s="245" t="str">
        <f>IF(ISBLANK(TMGen3List23[[#This Row],[Test n'#]]),"",LOOKUP(TMGen3List23[[#This Row],[Test n'#]],TP_CFAR_DB[TPnum],TP_CFAR_DB[TP ID]))</f>
        <v/>
      </c>
      <c r="E224" s="256" t="str">
        <f>IF(ISBLANK(TMGen3List23[[#This Row],[Test n'#]]),"",LOOKUP(TMGen3List23[[#This Row],[Test n'#]],TP_CFAR_DB[TPnum],TP_CFAR_DB[Test Point Name]))</f>
        <v/>
      </c>
      <c r="F224" s="245" t="str">
        <f>IF(ISBLANK(TMGen3List23[[#This Row],[Test n'#]]),"",LOOKUP(TMGen3List23[[#This Row],[Test n'#]],TP_CFAR_DB[TPnum],TP_CFAR_DB[Mode]))</f>
        <v/>
      </c>
      <c r="G224" s="34" t="str">
        <f>IF(ISBLANK(TMGen3List23[[#This Row],[Test n'#]]),"",LOOKUP(TMGen3List23[[#This Row],[Test n'#]],TP_CFAR_DB[TPnum],TP_CFAR_DB[Time '[sec']]))</f>
        <v/>
      </c>
      <c r="H224" s="34"/>
      <c r="I224" s="34" t="str">
        <f>IF(ISBLANK(TMGen3List23[[#This Row],[Test n'#]]),"",LOOKUP(TMGen3List23[[#This Row],[Test n'#]],TP_BA_DB[TPnum],TP_BA_DB[Speed m/s '[kts']]))</f>
        <v/>
      </c>
      <c r="J224" s="171"/>
      <c r="K224" s="178">
        <f>SUM(TMGen3Matrix28[#This Row])</f>
        <v>0</v>
      </c>
      <c r="L224" s="171"/>
      <c r="M224" s="171"/>
      <c r="N224" s="171"/>
      <c r="O224" s="171"/>
      <c r="P224" s="104"/>
      <c r="Q224" s="104"/>
      <c r="R224" s="104"/>
      <c r="S224" s="104"/>
      <c r="T224" s="104"/>
      <c r="U224" s="104"/>
      <c r="V224" s="104"/>
      <c r="W224" s="104"/>
      <c r="X224" s="104"/>
      <c r="Y224" s="104"/>
      <c r="Z224" s="104"/>
      <c r="AA224" s="104"/>
      <c r="AB224" s="104"/>
      <c r="AC224" s="104"/>
      <c r="AD224" s="104"/>
      <c r="AE224" s="104"/>
      <c r="AF224" s="104"/>
      <c r="AG224" s="104"/>
      <c r="AH224" s="104"/>
      <c r="AI224" s="104"/>
    </row>
    <row r="225" spans="2:35" ht="18.75" hidden="1" customHeight="1">
      <c r="B225" s="87">
        <v>212</v>
      </c>
      <c r="C225" s="88"/>
      <c r="D225" s="245" t="str">
        <f>IF(ISBLANK(TMGen3List23[[#This Row],[Test n'#]]),"",LOOKUP(TMGen3List23[[#This Row],[Test n'#]],TP_CFAR_DB[TPnum],TP_CFAR_DB[TP ID]))</f>
        <v/>
      </c>
      <c r="E225" s="256" t="str">
        <f>IF(ISBLANK(TMGen3List23[[#This Row],[Test n'#]]),"",LOOKUP(TMGen3List23[[#This Row],[Test n'#]],TP_CFAR_DB[TPnum],TP_CFAR_DB[Test Point Name]))</f>
        <v/>
      </c>
      <c r="F225" s="245" t="str">
        <f>IF(ISBLANK(TMGen3List23[[#This Row],[Test n'#]]),"",LOOKUP(TMGen3List23[[#This Row],[Test n'#]],TP_CFAR_DB[TPnum],TP_CFAR_DB[Mode]))</f>
        <v/>
      </c>
      <c r="G225" s="34" t="str">
        <f>IF(ISBLANK(TMGen3List23[[#This Row],[Test n'#]]),"",LOOKUP(TMGen3List23[[#This Row],[Test n'#]],TP_CFAR_DB[TPnum],TP_CFAR_DB[Time '[sec']]))</f>
        <v/>
      </c>
      <c r="H225" s="34"/>
      <c r="I225" s="34" t="str">
        <f>IF(ISBLANK(TMGen3List23[[#This Row],[Test n'#]]),"",LOOKUP(TMGen3List23[[#This Row],[Test n'#]],TP_BA_DB[TPnum],TP_BA_DB[Speed m/s '[kts']]))</f>
        <v/>
      </c>
      <c r="J225" s="171"/>
      <c r="K225" s="177">
        <f>SUM(TMGen3Matrix28[#This Row])</f>
        <v>0</v>
      </c>
      <c r="L225" s="171"/>
      <c r="M225" s="171"/>
      <c r="N225" s="171"/>
      <c r="O225" s="171"/>
      <c r="P225" s="104"/>
      <c r="Q225" s="104"/>
      <c r="R225" s="104"/>
      <c r="S225" s="104"/>
      <c r="T225" s="104"/>
      <c r="U225" s="104"/>
      <c r="V225" s="104"/>
      <c r="W225" s="104"/>
      <c r="X225" s="104"/>
      <c r="Y225" s="104"/>
      <c r="Z225" s="104"/>
      <c r="AA225" s="104"/>
      <c r="AB225" s="104"/>
      <c r="AC225" s="104"/>
      <c r="AD225" s="104"/>
      <c r="AE225" s="104"/>
      <c r="AF225" s="104"/>
      <c r="AG225" s="104"/>
      <c r="AH225" s="104"/>
      <c r="AI225" s="104"/>
    </row>
    <row r="226" spans="2:35" ht="18.75" hidden="1" customHeight="1">
      <c r="B226" s="87">
        <v>213</v>
      </c>
      <c r="C226" s="88"/>
      <c r="D226" s="245" t="str">
        <f>IF(ISBLANK(TMGen3List23[[#This Row],[Test n'#]]),"",LOOKUP(TMGen3List23[[#This Row],[Test n'#]],TP_CFAR_DB[TPnum],TP_CFAR_DB[TP ID]))</f>
        <v/>
      </c>
      <c r="E226" s="256" t="str">
        <f>IF(ISBLANK(TMGen3List23[[#This Row],[Test n'#]]),"",LOOKUP(TMGen3List23[[#This Row],[Test n'#]],TP_CFAR_DB[TPnum],TP_CFAR_DB[Test Point Name]))</f>
        <v/>
      </c>
      <c r="F226" s="245" t="str">
        <f>IF(ISBLANK(TMGen3List23[[#This Row],[Test n'#]]),"",LOOKUP(TMGen3List23[[#This Row],[Test n'#]],TP_CFAR_DB[TPnum],TP_CFAR_DB[Mode]))</f>
        <v/>
      </c>
      <c r="G226" s="34" t="str">
        <f>IF(ISBLANK(TMGen3List23[[#This Row],[Test n'#]]),"",LOOKUP(TMGen3List23[[#This Row],[Test n'#]],TP_CFAR_DB[TPnum],TP_CFAR_DB[Time '[sec']]))</f>
        <v/>
      </c>
      <c r="H226" s="34"/>
      <c r="I226" s="34" t="str">
        <f>IF(ISBLANK(TMGen3List23[[#This Row],[Test n'#]]),"",LOOKUP(TMGen3List23[[#This Row],[Test n'#]],TP_BA_DB[TPnum],TP_BA_DB[Speed m/s '[kts']]))</f>
        <v/>
      </c>
      <c r="J226" s="171"/>
      <c r="K226" s="178">
        <f>SUM(TMGen3Matrix28[#This Row])</f>
        <v>0</v>
      </c>
      <c r="L226" s="171"/>
      <c r="M226" s="171"/>
      <c r="N226" s="171"/>
      <c r="O226" s="171"/>
      <c r="P226" s="104"/>
      <c r="Q226" s="104"/>
      <c r="R226" s="104"/>
      <c r="S226" s="104"/>
      <c r="T226" s="104"/>
      <c r="U226" s="104"/>
      <c r="V226" s="104"/>
      <c r="W226" s="104"/>
      <c r="X226" s="104"/>
      <c r="Y226" s="104"/>
      <c r="Z226" s="104"/>
      <c r="AA226" s="104"/>
      <c r="AB226" s="104"/>
      <c r="AC226" s="104"/>
      <c r="AD226" s="104"/>
      <c r="AE226" s="104"/>
      <c r="AF226" s="104"/>
      <c r="AG226" s="104"/>
      <c r="AH226" s="104"/>
      <c r="AI226" s="104"/>
    </row>
    <row r="227" spans="2:35" ht="18.75" hidden="1" customHeight="1">
      <c r="B227" s="87">
        <v>214</v>
      </c>
      <c r="C227" s="88"/>
      <c r="D227" s="245" t="str">
        <f>IF(ISBLANK(TMGen3List23[[#This Row],[Test n'#]]),"",LOOKUP(TMGen3List23[[#This Row],[Test n'#]],TP_CFAR_DB[TPnum],TP_CFAR_DB[TP ID]))</f>
        <v/>
      </c>
      <c r="E227" s="256" t="str">
        <f>IF(ISBLANK(TMGen3List23[[#This Row],[Test n'#]]),"",LOOKUP(TMGen3List23[[#This Row],[Test n'#]],TP_CFAR_DB[TPnum],TP_CFAR_DB[Test Point Name]))</f>
        <v/>
      </c>
      <c r="F227" s="245" t="str">
        <f>IF(ISBLANK(TMGen3List23[[#This Row],[Test n'#]]),"",LOOKUP(TMGen3List23[[#This Row],[Test n'#]],TP_CFAR_DB[TPnum],TP_CFAR_DB[Mode]))</f>
        <v/>
      </c>
      <c r="G227" s="34" t="str">
        <f>IF(ISBLANK(TMGen3List23[[#This Row],[Test n'#]]),"",LOOKUP(TMGen3List23[[#This Row],[Test n'#]],TP_CFAR_DB[TPnum],TP_CFAR_DB[Time '[sec']]))</f>
        <v/>
      </c>
      <c r="H227" s="34"/>
      <c r="I227" s="34" t="str">
        <f>IF(ISBLANK(TMGen3List23[[#This Row],[Test n'#]]),"",LOOKUP(TMGen3List23[[#This Row],[Test n'#]],TP_BA_DB[TPnum],TP_BA_DB[Speed m/s '[kts']]))</f>
        <v/>
      </c>
      <c r="J227" s="171"/>
      <c r="K227" s="178">
        <f>SUM(TMGen3Matrix28[#This Row])</f>
        <v>0</v>
      </c>
      <c r="L227" s="171"/>
      <c r="M227" s="171"/>
      <c r="N227" s="171"/>
      <c r="O227" s="171"/>
      <c r="P227" s="104"/>
      <c r="Q227" s="104"/>
      <c r="R227" s="104"/>
      <c r="S227" s="104"/>
      <c r="T227" s="104"/>
      <c r="U227" s="104"/>
      <c r="V227" s="104"/>
      <c r="W227" s="104"/>
      <c r="X227" s="104"/>
      <c r="Y227" s="104"/>
      <c r="Z227" s="104"/>
      <c r="AA227" s="104"/>
      <c r="AB227" s="104"/>
      <c r="AC227" s="104"/>
      <c r="AD227" s="104"/>
      <c r="AE227" s="104"/>
      <c r="AF227" s="104"/>
      <c r="AG227" s="104"/>
      <c r="AH227" s="104"/>
      <c r="AI227" s="104"/>
    </row>
    <row r="228" spans="2:35" ht="18.75" hidden="1" customHeight="1">
      <c r="B228" s="87">
        <v>215</v>
      </c>
      <c r="C228" s="88"/>
      <c r="D228" s="245" t="str">
        <f>IF(ISBLANK(TMGen3List23[[#This Row],[Test n'#]]),"",LOOKUP(TMGen3List23[[#This Row],[Test n'#]],TP_CFAR_DB[TPnum],TP_CFAR_DB[TP ID]))</f>
        <v/>
      </c>
      <c r="E228" s="256" t="str">
        <f>IF(ISBLANK(TMGen3List23[[#This Row],[Test n'#]]),"",LOOKUP(TMGen3List23[[#This Row],[Test n'#]],TP_CFAR_DB[TPnum],TP_CFAR_DB[Test Point Name]))</f>
        <v/>
      </c>
      <c r="F228" s="245" t="str">
        <f>IF(ISBLANK(TMGen3List23[[#This Row],[Test n'#]]),"",LOOKUP(TMGen3List23[[#This Row],[Test n'#]],TP_CFAR_DB[TPnum],TP_CFAR_DB[Mode]))</f>
        <v/>
      </c>
      <c r="G228" s="34" t="str">
        <f>IF(ISBLANK(TMGen3List23[[#This Row],[Test n'#]]),"",LOOKUP(TMGen3List23[[#This Row],[Test n'#]],TP_CFAR_DB[TPnum],TP_CFAR_DB[Time '[sec']]))</f>
        <v/>
      </c>
      <c r="H228" s="34"/>
      <c r="I228" s="34" t="str">
        <f>IF(ISBLANK(TMGen3List23[[#This Row],[Test n'#]]),"",LOOKUP(TMGen3List23[[#This Row],[Test n'#]],TP_BA_DB[TPnum],TP_BA_DB[Speed m/s '[kts']]))</f>
        <v/>
      </c>
      <c r="J228" s="171"/>
      <c r="K228" s="178">
        <f>SUM(TMGen3Matrix28[#This Row])</f>
        <v>0</v>
      </c>
      <c r="L228" s="171"/>
      <c r="M228" s="171"/>
      <c r="N228" s="171"/>
      <c r="O228" s="171"/>
      <c r="P228" s="104"/>
      <c r="Q228" s="104"/>
      <c r="R228" s="104"/>
      <c r="S228" s="104"/>
      <c r="T228" s="104"/>
      <c r="U228" s="104"/>
      <c r="V228" s="104"/>
      <c r="W228" s="104"/>
      <c r="X228" s="104"/>
      <c r="Y228" s="104"/>
      <c r="Z228" s="104"/>
      <c r="AA228" s="104"/>
      <c r="AB228" s="104"/>
      <c r="AC228" s="104"/>
      <c r="AD228" s="104"/>
      <c r="AE228" s="104"/>
      <c r="AF228" s="104"/>
      <c r="AG228" s="104"/>
      <c r="AH228" s="104"/>
      <c r="AI228" s="104"/>
    </row>
    <row r="229" spans="2:35" ht="18.75" hidden="1" customHeight="1">
      <c r="B229" s="87">
        <v>216</v>
      </c>
      <c r="C229" s="88"/>
      <c r="D229" s="245" t="str">
        <f>IF(ISBLANK(TMGen3List23[[#This Row],[Test n'#]]),"",LOOKUP(TMGen3List23[[#This Row],[Test n'#]],TP_CFAR_DB[TPnum],TP_CFAR_DB[TP ID]))</f>
        <v/>
      </c>
      <c r="E229" s="256" t="str">
        <f>IF(ISBLANK(TMGen3List23[[#This Row],[Test n'#]]),"",LOOKUP(TMGen3List23[[#This Row],[Test n'#]],TP_CFAR_DB[TPnum],TP_CFAR_DB[Test Point Name]))</f>
        <v/>
      </c>
      <c r="F229" s="245" t="str">
        <f>IF(ISBLANK(TMGen3List23[[#This Row],[Test n'#]]),"",LOOKUP(TMGen3List23[[#This Row],[Test n'#]],TP_CFAR_DB[TPnum],TP_CFAR_DB[Mode]))</f>
        <v/>
      </c>
      <c r="G229" s="34" t="str">
        <f>IF(ISBLANK(TMGen3List23[[#This Row],[Test n'#]]),"",LOOKUP(TMGen3List23[[#This Row],[Test n'#]],TP_CFAR_DB[TPnum],TP_CFAR_DB[Time '[sec']]))</f>
        <v/>
      </c>
      <c r="H229" s="34"/>
      <c r="I229" s="34" t="str">
        <f>IF(ISBLANK(TMGen3List23[[#This Row],[Test n'#]]),"",LOOKUP(TMGen3List23[[#This Row],[Test n'#]],TP_BA_DB[TPnum],TP_BA_DB[Speed m/s '[kts']]))</f>
        <v/>
      </c>
      <c r="J229" s="171"/>
      <c r="K229" s="177">
        <f>SUM(TMGen3Matrix28[#This Row])</f>
        <v>0</v>
      </c>
      <c r="L229" s="171"/>
      <c r="M229" s="171"/>
      <c r="N229" s="171"/>
      <c r="O229" s="171"/>
      <c r="P229" s="104"/>
      <c r="Q229" s="104"/>
      <c r="R229" s="104"/>
      <c r="S229" s="104"/>
      <c r="T229" s="104"/>
      <c r="U229" s="104"/>
      <c r="V229" s="104"/>
      <c r="W229" s="104"/>
      <c r="X229" s="104"/>
      <c r="Y229" s="104"/>
      <c r="Z229" s="104"/>
      <c r="AA229" s="104"/>
      <c r="AB229" s="104"/>
      <c r="AC229" s="104"/>
      <c r="AD229" s="104"/>
      <c r="AE229" s="104"/>
      <c r="AF229" s="104"/>
      <c r="AG229" s="104"/>
      <c r="AH229" s="104"/>
      <c r="AI229" s="104"/>
    </row>
    <row r="230" spans="2:35" ht="18.75" hidden="1" customHeight="1">
      <c r="B230" s="87">
        <v>217</v>
      </c>
      <c r="C230" s="88"/>
      <c r="D230" s="245" t="str">
        <f>IF(ISBLANK(TMGen3List23[[#This Row],[Test n'#]]),"",LOOKUP(TMGen3List23[[#This Row],[Test n'#]],TP_CFAR_DB[TPnum],TP_CFAR_DB[TP ID]))</f>
        <v/>
      </c>
      <c r="E230" s="256" t="str">
        <f>IF(ISBLANK(TMGen3List23[[#This Row],[Test n'#]]),"",LOOKUP(TMGen3List23[[#This Row],[Test n'#]],TP_CFAR_DB[TPnum],TP_CFAR_DB[Test Point Name]))</f>
        <v/>
      </c>
      <c r="F230" s="245" t="str">
        <f>IF(ISBLANK(TMGen3List23[[#This Row],[Test n'#]]),"",LOOKUP(TMGen3List23[[#This Row],[Test n'#]],TP_CFAR_DB[TPnum],TP_CFAR_DB[Mode]))</f>
        <v/>
      </c>
      <c r="G230" s="34" t="str">
        <f>IF(ISBLANK(TMGen3List23[[#This Row],[Test n'#]]),"",LOOKUP(TMGen3List23[[#This Row],[Test n'#]],TP_CFAR_DB[TPnum],TP_CFAR_DB[Time '[sec']]))</f>
        <v/>
      </c>
      <c r="H230" s="34"/>
      <c r="I230" s="34" t="str">
        <f>IF(ISBLANK(TMGen3List23[[#This Row],[Test n'#]]),"",LOOKUP(TMGen3List23[[#This Row],[Test n'#]],TP_BA_DB[TPnum],TP_BA_DB[Speed m/s '[kts']]))</f>
        <v/>
      </c>
      <c r="J230" s="171"/>
      <c r="K230" s="178">
        <f>SUM(TMGen3Matrix28[#This Row])</f>
        <v>0</v>
      </c>
      <c r="L230" s="171"/>
      <c r="M230" s="171"/>
      <c r="N230" s="171"/>
      <c r="O230" s="171"/>
      <c r="P230" s="104"/>
      <c r="Q230" s="104"/>
      <c r="R230" s="104"/>
      <c r="S230" s="104"/>
      <c r="T230" s="104"/>
      <c r="U230" s="104"/>
      <c r="V230" s="104"/>
      <c r="W230" s="104"/>
      <c r="X230" s="104"/>
      <c r="Y230" s="104"/>
      <c r="Z230" s="104"/>
      <c r="AA230" s="104"/>
      <c r="AB230" s="104"/>
      <c r="AC230" s="104"/>
      <c r="AD230" s="104"/>
      <c r="AE230" s="104"/>
      <c r="AF230" s="104"/>
      <c r="AG230" s="104"/>
      <c r="AH230" s="104"/>
      <c r="AI230" s="104"/>
    </row>
    <row r="231" spans="2:35" ht="18.75" hidden="1" customHeight="1">
      <c r="B231" s="87">
        <v>218</v>
      </c>
      <c r="C231" s="88"/>
      <c r="D231" s="245" t="str">
        <f>IF(ISBLANK(TMGen3List23[[#This Row],[Test n'#]]),"",LOOKUP(TMGen3List23[[#This Row],[Test n'#]],TP_CFAR_DB[TPnum],TP_CFAR_DB[TP ID]))</f>
        <v/>
      </c>
      <c r="E231" s="256" t="str">
        <f>IF(ISBLANK(TMGen3List23[[#This Row],[Test n'#]]),"",LOOKUP(TMGen3List23[[#This Row],[Test n'#]],TP_CFAR_DB[TPnum],TP_CFAR_DB[Test Point Name]))</f>
        <v/>
      </c>
      <c r="F231" s="245" t="str">
        <f>IF(ISBLANK(TMGen3List23[[#This Row],[Test n'#]]),"",LOOKUP(TMGen3List23[[#This Row],[Test n'#]],TP_CFAR_DB[TPnum],TP_CFAR_DB[Mode]))</f>
        <v/>
      </c>
      <c r="G231" s="34" t="str">
        <f>IF(ISBLANK(TMGen3List23[[#This Row],[Test n'#]]),"",LOOKUP(TMGen3List23[[#This Row],[Test n'#]],TP_CFAR_DB[TPnum],TP_CFAR_DB[Time '[sec']]))</f>
        <v/>
      </c>
      <c r="H231" s="34"/>
      <c r="I231" s="34" t="str">
        <f>IF(ISBLANK(TMGen3List23[[#This Row],[Test n'#]]),"",LOOKUP(TMGen3List23[[#This Row],[Test n'#]],TP_BA_DB[TPnum],TP_BA_DB[Speed m/s '[kts']]))</f>
        <v/>
      </c>
      <c r="J231" s="171"/>
      <c r="K231" s="178">
        <f>SUM(TMGen3Matrix28[#This Row])</f>
        <v>0</v>
      </c>
      <c r="L231" s="171"/>
      <c r="M231" s="171"/>
      <c r="N231" s="171"/>
      <c r="O231" s="171"/>
      <c r="P231" s="104"/>
      <c r="Q231" s="104"/>
      <c r="R231" s="104"/>
      <c r="S231" s="104"/>
      <c r="T231" s="104"/>
      <c r="U231" s="104"/>
      <c r="V231" s="104"/>
      <c r="W231" s="104"/>
      <c r="X231" s="104"/>
      <c r="Y231" s="104"/>
      <c r="Z231" s="104"/>
      <c r="AA231" s="104"/>
      <c r="AB231" s="104"/>
      <c r="AC231" s="104"/>
      <c r="AD231" s="104"/>
      <c r="AE231" s="104"/>
      <c r="AF231" s="104"/>
      <c r="AG231" s="104"/>
      <c r="AH231" s="104"/>
      <c r="AI231" s="104"/>
    </row>
    <row r="232" spans="2:35" ht="18.75" hidden="1" customHeight="1">
      <c r="B232" s="87">
        <v>219</v>
      </c>
      <c r="C232" s="88"/>
      <c r="D232" s="245" t="str">
        <f>IF(ISBLANK(TMGen3List23[[#This Row],[Test n'#]]),"",LOOKUP(TMGen3List23[[#This Row],[Test n'#]],TP_CFAR_DB[TPnum],TP_CFAR_DB[TP ID]))</f>
        <v/>
      </c>
      <c r="E232" s="256" t="str">
        <f>IF(ISBLANK(TMGen3List23[[#This Row],[Test n'#]]),"",LOOKUP(TMGen3List23[[#This Row],[Test n'#]],TP_CFAR_DB[TPnum],TP_CFAR_DB[Test Point Name]))</f>
        <v/>
      </c>
      <c r="F232" s="245" t="str">
        <f>IF(ISBLANK(TMGen3List23[[#This Row],[Test n'#]]),"",LOOKUP(TMGen3List23[[#This Row],[Test n'#]],TP_CFAR_DB[TPnum],TP_CFAR_DB[Mode]))</f>
        <v/>
      </c>
      <c r="G232" s="34" t="str">
        <f>IF(ISBLANK(TMGen3List23[[#This Row],[Test n'#]]),"",LOOKUP(TMGen3List23[[#This Row],[Test n'#]],TP_CFAR_DB[TPnum],TP_CFAR_DB[Time '[sec']]))</f>
        <v/>
      </c>
      <c r="H232" s="34"/>
      <c r="I232" s="34" t="str">
        <f>IF(ISBLANK(TMGen3List23[[#This Row],[Test n'#]]),"",LOOKUP(TMGen3List23[[#This Row],[Test n'#]],TP_BA_DB[TPnum],TP_BA_DB[Speed m/s '[kts']]))</f>
        <v/>
      </c>
      <c r="J232" s="171"/>
      <c r="K232" s="178">
        <f>SUM(TMGen3Matrix28[#This Row])</f>
        <v>0</v>
      </c>
      <c r="L232" s="171"/>
      <c r="M232" s="171"/>
      <c r="N232" s="171"/>
      <c r="O232" s="171"/>
      <c r="P232" s="104"/>
      <c r="Q232" s="104"/>
      <c r="R232" s="104"/>
      <c r="S232" s="104"/>
      <c r="T232" s="104"/>
      <c r="U232" s="104"/>
      <c r="V232" s="104"/>
      <c r="W232" s="104"/>
      <c r="X232" s="104"/>
      <c r="Y232" s="104"/>
      <c r="Z232" s="104"/>
      <c r="AA232" s="104"/>
      <c r="AB232" s="104"/>
      <c r="AC232" s="104"/>
      <c r="AD232" s="104"/>
      <c r="AE232" s="104"/>
      <c r="AF232" s="104"/>
      <c r="AG232" s="104"/>
      <c r="AH232" s="104"/>
      <c r="AI232" s="104"/>
    </row>
    <row r="233" spans="2:35" ht="18.75" hidden="1" customHeight="1">
      <c r="B233" s="87">
        <v>220</v>
      </c>
      <c r="C233" s="88"/>
      <c r="D233" s="245" t="str">
        <f>IF(ISBLANK(TMGen3List23[[#This Row],[Test n'#]]),"",LOOKUP(TMGen3List23[[#This Row],[Test n'#]],TP_CFAR_DB[TPnum],TP_CFAR_DB[TP ID]))</f>
        <v/>
      </c>
      <c r="E233" s="256" t="str">
        <f>IF(ISBLANK(TMGen3List23[[#This Row],[Test n'#]]),"",LOOKUP(TMGen3List23[[#This Row],[Test n'#]],TP_CFAR_DB[TPnum],TP_CFAR_DB[Test Point Name]))</f>
        <v/>
      </c>
      <c r="F233" s="245" t="str">
        <f>IF(ISBLANK(TMGen3List23[[#This Row],[Test n'#]]),"",LOOKUP(TMGen3List23[[#This Row],[Test n'#]],TP_CFAR_DB[TPnum],TP_CFAR_DB[Mode]))</f>
        <v/>
      </c>
      <c r="G233" s="34" t="str">
        <f>IF(ISBLANK(TMGen3List23[[#This Row],[Test n'#]]),"",LOOKUP(TMGen3List23[[#This Row],[Test n'#]],TP_CFAR_DB[TPnum],TP_CFAR_DB[Time '[sec']]))</f>
        <v/>
      </c>
      <c r="H233" s="34"/>
      <c r="I233" s="34" t="str">
        <f>IF(ISBLANK(TMGen3List23[[#This Row],[Test n'#]]),"",LOOKUP(TMGen3List23[[#This Row],[Test n'#]],TP_BA_DB[TPnum],TP_BA_DB[Speed m/s '[kts']]))</f>
        <v/>
      </c>
      <c r="J233" s="171"/>
      <c r="K233" s="178">
        <f>SUM(TMGen3Matrix28[#This Row])</f>
        <v>0</v>
      </c>
      <c r="L233" s="171"/>
      <c r="M233" s="171"/>
      <c r="N233" s="171"/>
      <c r="O233" s="171"/>
      <c r="P233" s="104"/>
      <c r="Q233" s="104"/>
      <c r="R233" s="104"/>
      <c r="S233" s="104"/>
      <c r="T233" s="104"/>
      <c r="U233" s="104"/>
      <c r="V233" s="104"/>
      <c r="W233" s="104"/>
      <c r="X233" s="104"/>
      <c r="Y233" s="104"/>
      <c r="Z233" s="104"/>
      <c r="AA233" s="104"/>
      <c r="AB233" s="104"/>
      <c r="AC233" s="104"/>
      <c r="AD233" s="104"/>
      <c r="AE233" s="104"/>
      <c r="AF233" s="104"/>
      <c r="AG233" s="104"/>
      <c r="AH233" s="104"/>
      <c r="AI233" s="104"/>
    </row>
    <row r="234" spans="2:35" ht="18.75" hidden="1" customHeight="1">
      <c r="B234" s="87">
        <v>221</v>
      </c>
      <c r="C234" s="88"/>
      <c r="D234" s="245" t="str">
        <f>IF(ISBLANK(TMGen3List23[[#This Row],[Test n'#]]),"",LOOKUP(TMGen3List23[[#This Row],[Test n'#]],TP_CFAR_DB[TPnum],TP_CFAR_DB[TP ID]))</f>
        <v/>
      </c>
      <c r="E234" s="256" t="str">
        <f>IF(ISBLANK(TMGen3List23[[#This Row],[Test n'#]]),"",LOOKUP(TMGen3List23[[#This Row],[Test n'#]],TP_CFAR_DB[TPnum],TP_CFAR_DB[Test Point Name]))</f>
        <v/>
      </c>
      <c r="F234" s="245" t="str">
        <f>IF(ISBLANK(TMGen3List23[[#This Row],[Test n'#]]),"",LOOKUP(TMGen3List23[[#This Row],[Test n'#]],TP_CFAR_DB[TPnum],TP_CFAR_DB[Mode]))</f>
        <v/>
      </c>
      <c r="G234" s="34" t="str">
        <f>IF(ISBLANK(TMGen3List23[[#This Row],[Test n'#]]),"",LOOKUP(TMGen3List23[[#This Row],[Test n'#]],TP_CFAR_DB[TPnum],TP_CFAR_DB[Time '[sec']]))</f>
        <v/>
      </c>
      <c r="H234" s="34"/>
      <c r="I234" s="34" t="str">
        <f>IF(ISBLANK(TMGen3List23[[#This Row],[Test n'#]]),"",LOOKUP(TMGen3List23[[#This Row],[Test n'#]],TP_BA_DB[TPnum],TP_BA_DB[Speed m/s '[kts']]))</f>
        <v/>
      </c>
      <c r="J234" s="171"/>
      <c r="K234" s="178">
        <f>SUM(TMGen3Matrix28[#This Row])</f>
        <v>0</v>
      </c>
      <c r="L234" s="171"/>
      <c r="M234" s="171"/>
      <c r="N234" s="171"/>
      <c r="O234" s="171"/>
      <c r="P234" s="104"/>
      <c r="Q234" s="104"/>
      <c r="R234" s="104"/>
      <c r="S234" s="104"/>
      <c r="T234" s="104"/>
      <c r="U234" s="104"/>
      <c r="V234" s="104"/>
      <c r="W234" s="104"/>
      <c r="X234" s="104"/>
      <c r="Y234" s="104"/>
      <c r="Z234" s="104"/>
      <c r="AA234" s="104"/>
      <c r="AB234" s="104"/>
      <c r="AC234" s="104"/>
      <c r="AD234" s="104"/>
      <c r="AE234" s="104"/>
      <c r="AF234" s="104"/>
      <c r="AG234" s="104"/>
      <c r="AH234" s="104"/>
      <c r="AI234" s="104"/>
    </row>
    <row r="235" spans="2:35" ht="18.75" hidden="1" customHeight="1">
      <c r="B235" s="87">
        <v>222</v>
      </c>
      <c r="C235" s="88"/>
      <c r="D235" s="245" t="str">
        <f>IF(ISBLANK(TMGen3List23[[#This Row],[Test n'#]]),"",LOOKUP(TMGen3List23[[#This Row],[Test n'#]],TP_CFAR_DB[TPnum],TP_CFAR_DB[TP ID]))</f>
        <v/>
      </c>
      <c r="E235" s="256" t="str">
        <f>IF(ISBLANK(TMGen3List23[[#This Row],[Test n'#]]),"",LOOKUP(TMGen3List23[[#This Row],[Test n'#]],TP_CFAR_DB[TPnum],TP_CFAR_DB[Test Point Name]))</f>
        <v/>
      </c>
      <c r="F235" s="245" t="str">
        <f>IF(ISBLANK(TMGen3List23[[#This Row],[Test n'#]]),"",LOOKUP(TMGen3List23[[#This Row],[Test n'#]],TP_CFAR_DB[TPnum],TP_CFAR_DB[Mode]))</f>
        <v/>
      </c>
      <c r="G235" s="34" t="str">
        <f>IF(ISBLANK(TMGen3List23[[#This Row],[Test n'#]]),"",LOOKUP(TMGen3List23[[#This Row],[Test n'#]],TP_CFAR_DB[TPnum],TP_CFAR_DB[Time '[sec']]))</f>
        <v/>
      </c>
      <c r="H235" s="34"/>
      <c r="I235" s="34" t="str">
        <f>IF(ISBLANK(TMGen3List23[[#This Row],[Test n'#]]),"",LOOKUP(TMGen3List23[[#This Row],[Test n'#]],TP_BA_DB[TPnum],TP_BA_DB[Speed m/s '[kts']]))</f>
        <v/>
      </c>
      <c r="J235" s="171"/>
      <c r="K235" s="178">
        <f>SUM(TMGen3Matrix28[#This Row])</f>
        <v>0</v>
      </c>
      <c r="L235" s="171"/>
      <c r="M235" s="171"/>
      <c r="N235" s="171"/>
      <c r="O235" s="171"/>
      <c r="P235" s="104"/>
      <c r="Q235" s="104"/>
      <c r="R235" s="104"/>
      <c r="S235" s="104"/>
      <c r="T235" s="104"/>
      <c r="U235" s="104"/>
      <c r="V235" s="104"/>
      <c r="W235" s="104"/>
      <c r="X235" s="104"/>
      <c r="Y235" s="104"/>
      <c r="Z235" s="104"/>
      <c r="AA235" s="104"/>
      <c r="AB235" s="104"/>
      <c r="AC235" s="104"/>
      <c r="AD235" s="104"/>
      <c r="AE235" s="104"/>
      <c r="AF235" s="104"/>
      <c r="AG235" s="104"/>
      <c r="AH235" s="104"/>
      <c r="AI235" s="104"/>
    </row>
    <row r="236" spans="2:35" ht="18.75" hidden="1" customHeight="1">
      <c r="B236" s="87">
        <v>223</v>
      </c>
      <c r="C236" s="88"/>
      <c r="D236" s="245" t="str">
        <f>IF(ISBLANK(TMGen3List23[[#This Row],[Test n'#]]),"",LOOKUP(TMGen3List23[[#This Row],[Test n'#]],TP_CFAR_DB[TPnum],TP_CFAR_DB[TP ID]))</f>
        <v/>
      </c>
      <c r="E236" s="256" t="str">
        <f>IF(ISBLANK(TMGen3List23[[#This Row],[Test n'#]]),"",LOOKUP(TMGen3List23[[#This Row],[Test n'#]],TP_CFAR_DB[TPnum],TP_CFAR_DB[Test Point Name]))</f>
        <v/>
      </c>
      <c r="F236" s="245" t="str">
        <f>IF(ISBLANK(TMGen3List23[[#This Row],[Test n'#]]),"",LOOKUP(TMGen3List23[[#This Row],[Test n'#]],TP_CFAR_DB[TPnum],TP_CFAR_DB[Mode]))</f>
        <v/>
      </c>
      <c r="G236" s="34" t="str">
        <f>IF(ISBLANK(TMGen3List23[[#This Row],[Test n'#]]),"",LOOKUP(TMGen3List23[[#This Row],[Test n'#]],TP_CFAR_DB[TPnum],TP_CFAR_DB[Time '[sec']]))</f>
        <v/>
      </c>
      <c r="H236" s="34"/>
      <c r="I236" s="34" t="str">
        <f>IF(ISBLANK(TMGen3List23[[#This Row],[Test n'#]]),"",LOOKUP(TMGen3List23[[#This Row],[Test n'#]],TP_BA_DB[TPnum],TP_BA_DB[Speed m/s '[kts']]))</f>
        <v/>
      </c>
      <c r="J236" s="171"/>
      <c r="K236" s="178">
        <f>SUM(TMGen3Matrix28[#This Row])</f>
        <v>0</v>
      </c>
      <c r="L236" s="171"/>
      <c r="M236" s="171"/>
      <c r="N236" s="171"/>
      <c r="O236" s="171"/>
      <c r="P236" s="104"/>
      <c r="Q236" s="104"/>
      <c r="R236" s="104"/>
      <c r="S236" s="104"/>
      <c r="T236" s="104"/>
      <c r="U236" s="104"/>
      <c r="V236" s="104"/>
      <c r="W236" s="104"/>
      <c r="X236" s="104"/>
      <c r="Y236" s="104"/>
      <c r="Z236" s="104"/>
      <c r="AA236" s="104"/>
      <c r="AB236" s="104"/>
      <c r="AC236" s="104"/>
      <c r="AD236" s="104"/>
      <c r="AE236" s="104"/>
      <c r="AF236" s="104"/>
      <c r="AG236" s="104"/>
      <c r="AH236" s="104"/>
      <c r="AI236" s="104"/>
    </row>
    <row r="237" spans="2:35" ht="18.75" hidden="1" customHeight="1">
      <c r="B237" s="87">
        <v>224</v>
      </c>
      <c r="C237" s="88"/>
      <c r="D237" s="245" t="str">
        <f>IF(ISBLANK(TMGen3List23[[#This Row],[Test n'#]]),"",LOOKUP(TMGen3List23[[#This Row],[Test n'#]],TP_CFAR_DB[TPnum],TP_CFAR_DB[TP ID]))</f>
        <v/>
      </c>
      <c r="E237" s="256" t="str">
        <f>IF(ISBLANK(TMGen3List23[[#This Row],[Test n'#]]),"",LOOKUP(TMGen3List23[[#This Row],[Test n'#]],TP_CFAR_DB[TPnum],TP_CFAR_DB[Test Point Name]))</f>
        <v/>
      </c>
      <c r="F237" s="245" t="str">
        <f>IF(ISBLANK(TMGen3List23[[#This Row],[Test n'#]]),"",LOOKUP(TMGen3List23[[#This Row],[Test n'#]],TP_CFAR_DB[TPnum],TP_CFAR_DB[Mode]))</f>
        <v/>
      </c>
      <c r="G237" s="34" t="str">
        <f>IF(ISBLANK(TMGen3List23[[#This Row],[Test n'#]]),"",LOOKUP(TMGen3List23[[#This Row],[Test n'#]],TP_CFAR_DB[TPnum],TP_CFAR_DB[Time '[sec']]))</f>
        <v/>
      </c>
      <c r="H237" s="34"/>
      <c r="I237" s="34" t="str">
        <f>IF(ISBLANK(TMGen3List23[[#This Row],[Test n'#]]),"",LOOKUP(TMGen3List23[[#This Row],[Test n'#]],TP_BA_DB[TPnum],TP_BA_DB[Speed m/s '[kts']]))</f>
        <v/>
      </c>
      <c r="J237" s="171"/>
      <c r="K237" s="178">
        <f>SUM(TMGen3Matrix28[#This Row])</f>
        <v>0</v>
      </c>
      <c r="L237" s="171"/>
      <c r="M237" s="171"/>
      <c r="N237" s="171"/>
      <c r="O237" s="171"/>
      <c r="P237" s="104"/>
      <c r="Q237" s="104"/>
      <c r="R237" s="104"/>
      <c r="S237" s="104"/>
      <c r="T237" s="104"/>
      <c r="U237" s="104"/>
      <c r="V237" s="104"/>
      <c r="W237" s="104"/>
      <c r="X237" s="104"/>
      <c r="Y237" s="104"/>
      <c r="Z237" s="104"/>
      <c r="AA237" s="104"/>
      <c r="AB237" s="104"/>
      <c r="AC237" s="104"/>
      <c r="AD237" s="104"/>
      <c r="AE237" s="104"/>
      <c r="AF237" s="104"/>
      <c r="AG237" s="104"/>
      <c r="AH237" s="104"/>
      <c r="AI237" s="104"/>
    </row>
    <row r="238" spans="2:35" ht="18.75" hidden="1" customHeight="1">
      <c r="B238" s="87">
        <v>225</v>
      </c>
      <c r="C238" s="88"/>
      <c r="D238" s="245" t="str">
        <f>IF(ISBLANK(TMGen3List23[[#This Row],[Test n'#]]),"",LOOKUP(TMGen3List23[[#This Row],[Test n'#]],TP_CFAR_DB[TPnum],TP_CFAR_DB[TP ID]))</f>
        <v/>
      </c>
      <c r="E238" s="256" t="str">
        <f>IF(ISBLANK(TMGen3List23[[#This Row],[Test n'#]]),"",LOOKUP(TMGen3List23[[#This Row],[Test n'#]],TP_CFAR_DB[TPnum],TP_CFAR_DB[Test Point Name]))</f>
        <v/>
      </c>
      <c r="F238" s="245" t="str">
        <f>IF(ISBLANK(TMGen3List23[[#This Row],[Test n'#]]),"",LOOKUP(TMGen3List23[[#This Row],[Test n'#]],TP_CFAR_DB[TPnum],TP_CFAR_DB[Mode]))</f>
        <v/>
      </c>
      <c r="G238" s="34" t="str">
        <f>IF(ISBLANK(TMGen3List23[[#This Row],[Test n'#]]),"",LOOKUP(TMGen3List23[[#This Row],[Test n'#]],TP_CFAR_DB[TPnum],TP_CFAR_DB[Time '[sec']]))</f>
        <v/>
      </c>
      <c r="H238" s="34"/>
      <c r="I238" s="34" t="str">
        <f>IF(ISBLANK(TMGen3List23[[#This Row],[Test n'#]]),"",LOOKUP(TMGen3List23[[#This Row],[Test n'#]],TP_BA_DB[TPnum],TP_BA_DB[Speed m/s '[kts']]))</f>
        <v/>
      </c>
      <c r="J238" s="171"/>
      <c r="K238" s="178">
        <f>SUM(TMGen3Matrix28[#This Row])</f>
        <v>0</v>
      </c>
      <c r="L238" s="171"/>
      <c r="M238" s="171"/>
      <c r="N238" s="171"/>
      <c r="O238" s="171"/>
      <c r="P238" s="104"/>
      <c r="Q238" s="104"/>
      <c r="R238" s="104"/>
      <c r="S238" s="104"/>
      <c r="T238" s="104"/>
      <c r="U238" s="104"/>
      <c r="V238" s="104"/>
      <c r="W238" s="104"/>
      <c r="X238" s="104"/>
      <c r="Y238" s="104"/>
      <c r="Z238" s="104"/>
      <c r="AA238" s="104"/>
      <c r="AB238" s="104"/>
      <c r="AC238" s="104"/>
      <c r="AD238" s="104"/>
      <c r="AE238" s="104"/>
      <c r="AF238" s="104"/>
      <c r="AG238" s="104"/>
      <c r="AH238" s="104"/>
      <c r="AI238" s="104"/>
    </row>
    <row r="239" spans="2:35" ht="18.75" hidden="1" customHeight="1">
      <c r="B239" s="87">
        <v>226</v>
      </c>
      <c r="C239" s="88"/>
      <c r="D239" s="245" t="str">
        <f>IF(ISBLANK(TMGen3List23[[#This Row],[Test n'#]]),"",LOOKUP(TMGen3List23[[#This Row],[Test n'#]],TP_CFAR_DB[TPnum],TP_CFAR_DB[TP ID]))</f>
        <v/>
      </c>
      <c r="E239" s="256" t="str">
        <f>IF(ISBLANK(TMGen3List23[[#This Row],[Test n'#]]),"",LOOKUP(TMGen3List23[[#This Row],[Test n'#]],TP_CFAR_DB[TPnum],TP_CFAR_DB[Test Point Name]))</f>
        <v/>
      </c>
      <c r="F239" s="245" t="str">
        <f>IF(ISBLANK(TMGen3List23[[#This Row],[Test n'#]]),"",LOOKUP(TMGen3List23[[#This Row],[Test n'#]],TP_CFAR_DB[TPnum],TP_CFAR_DB[Mode]))</f>
        <v/>
      </c>
      <c r="G239" s="34" t="str">
        <f>IF(ISBLANK(TMGen3List23[[#This Row],[Test n'#]]),"",LOOKUP(TMGen3List23[[#This Row],[Test n'#]],TP_CFAR_DB[TPnum],TP_CFAR_DB[Time '[sec']]))</f>
        <v/>
      </c>
      <c r="H239" s="34"/>
      <c r="I239" s="34" t="str">
        <f>IF(ISBLANK(TMGen3List23[[#This Row],[Test n'#]]),"",LOOKUP(TMGen3List23[[#This Row],[Test n'#]],TP_BA_DB[TPnum],TP_BA_DB[Speed m/s '[kts']]))</f>
        <v/>
      </c>
      <c r="J239" s="171"/>
      <c r="K239" s="178">
        <f>SUM(TMGen3Matrix28[#This Row])</f>
        <v>0</v>
      </c>
      <c r="L239" s="171"/>
      <c r="M239" s="171"/>
      <c r="N239" s="171"/>
      <c r="O239" s="171"/>
      <c r="P239" s="104"/>
      <c r="Q239" s="104"/>
      <c r="R239" s="104"/>
      <c r="S239" s="104"/>
      <c r="T239" s="104"/>
      <c r="U239" s="104"/>
      <c r="V239" s="104"/>
      <c r="W239" s="104"/>
      <c r="X239" s="104"/>
      <c r="Y239" s="104"/>
      <c r="Z239" s="104"/>
      <c r="AA239" s="104"/>
      <c r="AB239" s="104"/>
      <c r="AC239" s="104"/>
      <c r="AD239" s="104"/>
      <c r="AE239" s="104"/>
      <c r="AF239" s="104"/>
      <c r="AG239" s="104"/>
      <c r="AH239" s="104"/>
      <c r="AI239" s="104"/>
    </row>
    <row r="240" spans="2:35" ht="18.75" hidden="1" customHeight="1">
      <c r="B240" s="87">
        <v>227</v>
      </c>
      <c r="C240" s="88"/>
      <c r="D240" s="245" t="str">
        <f>IF(ISBLANK(TMGen3List23[[#This Row],[Test n'#]]),"",LOOKUP(TMGen3List23[[#This Row],[Test n'#]],TP_CFAR_DB[TPnum],TP_CFAR_DB[TP ID]))</f>
        <v/>
      </c>
      <c r="E240" s="256" t="str">
        <f>IF(ISBLANK(TMGen3List23[[#This Row],[Test n'#]]),"",LOOKUP(TMGen3List23[[#This Row],[Test n'#]],TP_CFAR_DB[TPnum],TP_CFAR_DB[Test Point Name]))</f>
        <v/>
      </c>
      <c r="F240" s="245" t="str">
        <f>IF(ISBLANK(TMGen3List23[[#This Row],[Test n'#]]),"",LOOKUP(TMGen3List23[[#This Row],[Test n'#]],TP_CFAR_DB[TPnum],TP_CFAR_DB[Mode]))</f>
        <v/>
      </c>
      <c r="G240" s="34" t="str">
        <f>IF(ISBLANK(TMGen3List23[[#This Row],[Test n'#]]),"",LOOKUP(TMGen3List23[[#This Row],[Test n'#]],TP_CFAR_DB[TPnum],TP_CFAR_DB[Time '[sec']]))</f>
        <v/>
      </c>
      <c r="H240" s="34"/>
      <c r="I240" s="34" t="str">
        <f>IF(ISBLANK(TMGen3List23[[#This Row],[Test n'#]]),"",LOOKUP(TMGen3List23[[#This Row],[Test n'#]],TP_BA_DB[TPnum],TP_BA_DB[Speed m/s '[kts']]))</f>
        <v/>
      </c>
      <c r="J240" s="171"/>
      <c r="K240" s="178">
        <f>SUM(TMGen3Matrix28[#This Row])</f>
        <v>0</v>
      </c>
      <c r="L240" s="171"/>
      <c r="M240" s="171"/>
      <c r="N240" s="171"/>
      <c r="O240" s="171"/>
      <c r="P240" s="104"/>
      <c r="Q240" s="104"/>
      <c r="R240" s="104"/>
      <c r="S240" s="104"/>
      <c r="T240" s="104"/>
      <c r="U240" s="104"/>
      <c r="V240" s="104"/>
      <c r="W240" s="104"/>
      <c r="X240" s="104"/>
      <c r="Y240" s="104"/>
      <c r="Z240" s="104"/>
      <c r="AA240" s="104"/>
      <c r="AB240" s="104"/>
      <c r="AC240" s="104"/>
      <c r="AD240" s="104"/>
      <c r="AE240" s="104"/>
      <c r="AF240" s="104"/>
      <c r="AG240" s="104"/>
      <c r="AH240" s="104"/>
      <c r="AI240" s="104"/>
    </row>
    <row r="241" spans="2:35" ht="18.75" hidden="1" customHeight="1">
      <c r="B241" s="87">
        <v>228</v>
      </c>
      <c r="C241" s="88"/>
      <c r="D241" s="245" t="str">
        <f>IF(ISBLANK(TMGen3List23[[#This Row],[Test n'#]]),"",LOOKUP(TMGen3List23[[#This Row],[Test n'#]],TP_CFAR_DB[TPnum],TP_CFAR_DB[TP ID]))</f>
        <v/>
      </c>
      <c r="E241" s="256" t="str">
        <f>IF(ISBLANK(TMGen3List23[[#This Row],[Test n'#]]),"",LOOKUP(TMGen3List23[[#This Row],[Test n'#]],TP_CFAR_DB[TPnum],TP_CFAR_DB[Test Point Name]))</f>
        <v/>
      </c>
      <c r="F241" s="245" t="str">
        <f>IF(ISBLANK(TMGen3List23[[#This Row],[Test n'#]]),"",LOOKUP(TMGen3List23[[#This Row],[Test n'#]],TP_CFAR_DB[TPnum],TP_CFAR_DB[Mode]))</f>
        <v/>
      </c>
      <c r="G241" s="34" t="str">
        <f>IF(ISBLANK(TMGen3List23[[#This Row],[Test n'#]]),"",LOOKUP(TMGen3List23[[#This Row],[Test n'#]],TP_CFAR_DB[TPnum],TP_CFAR_DB[Time '[sec']]))</f>
        <v/>
      </c>
      <c r="H241" s="34"/>
      <c r="I241" s="34" t="str">
        <f>IF(ISBLANK(TMGen3List23[[#This Row],[Test n'#]]),"",LOOKUP(TMGen3List23[[#This Row],[Test n'#]],TP_BA_DB[TPnum],TP_BA_DB[Speed m/s '[kts']]))</f>
        <v/>
      </c>
      <c r="J241" s="171"/>
      <c r="K241" s="178">
        <f>SUM(TMGen3Matrix28[#This Row])</f>
        <v>0</v>
      </c>
      <c r="L241" s="171"/>
      <c r="M241" s="171"/>
      <c r="N241" s="171"/>
      <c r="O241" s="171"/>
      <c r="P241" s="104"/>
      <c r="Q241" s="104"/>
      <c r="R241" s="104"/>
      <c r="S241" s="104"/>
      <c r="T241" s="104"/>
      <c r="U241" s="104"/>
      <c r="V241" s="104"/>
      <c r="W241" s="104"/>
      <c r="X241" s="104"/>
      <c r="Y241" s="104"/>
      <c r="Z241" s="104"/>
      <c r="AA241" s="104"/>
      <c r="AB241" s="104"/>
      <c r="AC241" s="104"/>
      <c r="AD241" s="104"/>
      <c r="AE241" s="104"/>
      <c r="AF241" s="104"/>
      <c r="AG241" s="104"/>
      <c r="AH241" s="104"/>
      <c r="AI241" s="104"/>
    </row>
    <row r="242" spans="2:35" ht="18.75" hidden="1" customHeight="1">
      <c r="B242" s="87">
        <v>229</v>
      </c>
      <c r="C242" s="88"/>
      <c r="D242" s="245" t="str">
        <f>IF(ISBLANK(TMGen3List23[[#This Row],[Test n'#]]),"",LOOKUP(TMGen3List23[[#This Row],[Test n'#]],TP_CFAR_DB[TPnum],TP_CFAR_DB[TP ID]))</f>
        <v/>
      </c>
      <c r="E242" s="256" t="str">
        <f>IF(ISBLANK(TMGen3List23[[#This Row],[Test n'#]]),"",LOOKUP(TMGen3List23[[#This Row],[Test n'#]],TP_CFAR_DB[TPnum],TP_CFAR_DB[Test Point Name]))</f>
        <v/>
      </c>
      <c r="F242" s="245" t="str">
        <f>IF(ISBLANK(TMGen3List23[[#This Row],[Test n'#]]),"",LOOKUP(TMGen3List23[[#This Row],[Test n'#]],TP_CFAR_DB[TPnum],TP_CFAR_DB[Mode]))</f>
        <v/>
      </c>
      <c r="G242" s="34" t="str">
        <f>IF(ISBLANK(TMGen3List23[[#This Row],[Test n'#]]),"",LOOKUP(TMGen3List23[[#This Row],[Test n'#]],TP_CFAR_DB[TPnum],TP_CFAR_DB[Time '[sec']]))</f>
        <v/>
      </c>
      <c r="H242" s="34"/>
      <c r="I242" s="34" t="str">
        <f>IF(ISBLANK(TMGen3List23[[#This Row],[Test n'#]]),"",LOOKUP(TMGen3List23[[#This Row],[Test n'#]],TP_BA_DB[TPnum],TP_BA_DB[Speed m/s '[kts']]))</f>
        <v/>
      </c>
      <c r="J242" s="171"/>
      <c r="K242" s="178">
        <f>SUM(TMGen3Matrix28[#This Row])</f>
        <v>0</v>
      </c>
      <c r="L242" s="171"/>
      <c r="M242" s="171"/>
      <c r="N242" s="171"/>
      <c r="O242" s="171"/>
      <c r="P242" s="104"/>
      <c r="Q242" s="104"/>
      <c r="R242" s="104"/>
      <c r="S242" s="104"/>
      <c r="T242" s="104"/>
      <c r="U242" s="104"/>
      <c r="V242" s="104"/>
      <c r="W242" s="104"/>
      <c r="X242" s="104"/>
      <c r="Y242" s="104"/>
      <c r="Z242" s="104"/>
      <c r="AA242" s="104"/>
      <c r="AB242" s="104"/>
      <c r="AC242" s="104"/>
      <c r="AD242" s="104"/>
      <c r="AE242" s="104"/>
      <c r="AF242" s="104"/>
      <c r="AG242" s="104"/>
      <c r="AH242" s="104"/>
      <c r="AI242" s="104"/>
    </row>
    <row r="243" spans="2:35" ht="18.75" hidden="1" customHeight="1">
      <c r="B243" s="87">
        <v>230</v>
      </c>
      <c r="C243" s="88"/>
      <c r="D243" s="245" t="str">
        <f>IF(ISBLANK(TMGen3List23[[#This Row],[Test n'#]]),"",LOOKUP(TMGen3List23[[#This Row],[Test n'#]],TP_CFAR_DB[TPnum],TP_CFAR_DB[TP ID]))</f>
        <v/>
      </c>
      <c r="E243" s="256" t="str">
        <f>IF(ISBLANK(TMGen3List23[[#This Row],[Test n'#]]),"",LOOKUP(TMGen3List23[[#This Row],[Test n'#]],TP_CFAR_DB[TPnum],TP_CFAR_DB[Test Point Name]))</f>
        <v/>
      </c>
      <c r="F243" s="245" t="str">
        <f>IF(ISBLANK(TMGen3List23[[#This Row],[Test n'#]]),"",LOOKUP(TMGen3List23[[#This Row],[Test n'#]],TP_CFAR_DB[TPnum],TP_CFAR_DB[Mode]))</f>
        <v/>
      </c>
      <c r="G243" s="34" t="str">
        <f>IF(ISBLANK(TMGen3List23[[#This Row],[Test n'#]]),"",LOOKUP(TMGen3List23[[#This Row],[Test n'#]],TP_CFAR_DB[TPnum],TP_CFAR_DB[Time '[sec']]))</f>
        <v/>
      </c>
      <c r="H243" s="34"/>
      <c r="I243" s="34" t="str">
        <f>IF(ISBLANK(TMGen3List23[[#This Row],[Test n'#]]),"",LOOKUP(TMGen3List23[[#This Row],[Test n'#]],TP_BA_DB[TPnum],TP_BA_DB[Speed m/s '[kts']]))</f>
        <v/>
      </c>
      <c r="J243" s="171"/>
      <c r="K243" s="178">
        <f>SUM(TMGen3Matrix28[#This Row])</f>
        <v>0</v>
      </c>
      <c r="L243" s="171"/>
      <c r="M243" s="171"/>
      <c r="N243" s="171"/>
      <c r="O243" s="171"/>
      <c r="P243" s="104"/>
      <c r="Q243" s="104"/>
      <c r="R243" s="104"/>
      <c r="S243" s="104"/>
      <c r="T243" s="104"/>
      <c r="U243" s="104"/>
      <c r="V243" s="104"/>
      <c r="W243" s="104"/>
      <c r="X243" s="104"/>
      <c r="Y243" s="104"/>
      <c r="Z243" s="104"/>
      <c r="AA243" s="104"/>
      <c r="AB243" s="104"/>
      <c r="AC243" s="104"/>
      <c r="AD243" s="104"/>
      <c r="AE243" s="104"/>
      <c r="AF243" s="104"/>
      <c r="AG243" s="104"/>
      <c r="AH243" s="104"/>
      <c r="AI243" s="104"/>
    </row>
    <row r="244" spans="2:35" ht="18.75" hidden="1" customHeight="1">
      <c r="B244" s="87">
        <v>231</v>
      </c>
      <c r="C244" s="88"/>
      <c r="D244" s="245" t="str">
        <f>IF(ISBLANK(TMGen3List23[[#This Row],[Test n'#]]),"",LOOKUP(TMGen3List23[[#This Row],[Test n'#]],TP_CFAR_DB[TPnum],TP_CFAR_DB[TP ID]))</f>
        <v/>
      </c>
      <c r="E244" s="256" t="str">
        <f>IF(ISBLANK(TMGen3List23[[#This Row],[Test n'#]]),"",LOOKUP(TMGen3List23[[#This Row],[Test n'#]],TP_CFAR_DB[TPnum],TP_CFAR_DB[Test Point Name]))</f>
        <v/>
      </c>
      <c r="F244" s="245" t="str">
        <f>IF(ISBLANK(TMGen3List23[[#This Row],[Test n'#]]),"",LOOKUP(TMGen3List23[[#This Row],[Test n'#]],TP_CFAR_DB[TPnum],TP_CFAR_DB[Mode]))</f>
        <v/>
      </c>
      <c r="G244" s="34" t="str">
        <f>IF(ISBLANK(TMGen3List23[[#This Row],[Test n'#]]),"",LOOKUP(TMGen3List23[[#This Row],[Test n'#]],TP_CFAR_DB[TPnum],TP_CFAR_DB[Time '[sec']]))</f>
        <v/>
      </c>
      <c r="H244" s="34"/>
      <c r="I244" s="34" t="str">
        <f>IF(ISBLANK(TMGen3List23[[#This Row],[Test n'#]]),"",LOOKUP(TMGen3List23[[#This Row],[Test n'#]],TP_BA_DB[TPnum],TP_BA_DB[Speed m/s '[kts']]))</f>
        <v/>
      </c>
      <c r="J244" s="171"/>
      <c r="K244" s="178">
        <f>SUM(TMGen3Matrix28[#This Row])</f>
        <v>0</v>
      </c>
      <c r="L244" s="171"/>
      <c r="M244" s="171"/>
      <c r="N244" s="171"/>
      <c r="O244" s="171"/>
      <c r="P244" s="104"/>
      <c r="Q244" s="104"/>
      <c r="R244" s="104"/>
      <c r="S244" s="104"/>
      <c r="T244" s="104"/>
      <c r="U244" s="104"/>
      <c r="V244" s="104"/>
      <c r="W244" s="104"/>
      <c r="X244" s="104"/>
      <c r="Y244" s="104"/>
      <c r="Z244" s="104"/>
      <c r="AA244" s="104"/>
      <c r="AB244" s="104"/>
      <c r="AC244" s="104"/>
      <c r="AD244" s="104"/>
      <c r="AE244" s="104"/>
      <c r="AF244" s="104"/>
      <c r="AG244" s="104"/>
      <c r="AH244" s="104"/>
      <c r="AI244" s="104"/>
    </row>
    <row r="245" spans="2:35" ht="18.75" hidden="1" customHeight="1">
      <c r="B245" s="87">
        <v>232</v>
      </c>
      <c r="C245" s="88"/>
      <c r="D245" s="245" t="str">
        <f>IF(ISBLANK(TMGen3List23[[#This Row],[Test n'#]]),"",LOOKUP(TMGen3List23[[#This Row],[Test n'#]],TP_CFAR_DB[TPnum],TP_CFAR_DB[TP ID]))</f>
        <v/>
      </c>
      <c r="E245" s="256" t="str">
        <f>IF(ISBLANK(TMGen3List23[[#This Row],[Test n'#]]),"",LOOKUP(TMGen3List23[[#This Row],[Test n'#]],TP_CFAR_DB[TPnum],TP_CFAR_DB[Test Point Name]))</f>
        <v/>
      </c>
      <c r="F245" s="245" t="str">
        <f>IF(ISBLANK(TMGen3List23[[#This Row],[Test n'#]]),"",LOOKUP(TMGen3List23[[#This Row],[Test n'#]],TP_CFAR_DB[TPnum],TP_CFAR_DB[Mode]))</f>
        <v/>
      </c>
      <c r="G245" s="34" t="str">
        <f>IF(ISBLANK(TMGen3List23[[#This Row],[Test n'#]]),"",LOOKUP(TMGen3List23[[#This Row],[Test n'#]],TP_CFAR_DB[TPnum],TP_CFAR_DB[Time '[sec']]))</f>
        <v/>
      </c>
      <c r="H245" s="34"/>
      <c r="I245" s="34" t="str">
        <f>IF(ISBLANK(TMGen3List23[[#This Row],[Test n'#]]),"",LOOKUP(TMGen3List23[[#This Row],[Test n'#]],TP_BA_DB[TPnum],TP_BA_DB[Speed m/s '[kts']]))</f>
        <v/>
      </c>
      <c r="J245" s="171"/>
      <c r="K245" s="178">
        <f>SUM(TMGen3Matrix28[#This Row])</f>
        <v>0</v>
      </c>
      <c r="L245" s="171"/>
      <c r="M245" s="171"/>
      <c r="N245" s="171"/>
      <c r="O245" s="171"/>
      <c r="P245" s="104"/>
      <c r="Q245" s="104"/>
      <c r="R245" s="104"/>
      <c r="S245" s="104"/>
      <c r="T245" s="104"/>
      <c r="U245" s="104"/>
      <c r="V245" s="104"/>
      <c r="W245" s="104"/>
      <c r="X245" s="104"/>
      <c r="Y245" s="104"/>
      <c r="Z245" s="104"/>
      <c r="AA245" s="104"/>
      <c r="AB245" s="104"/>
      <c r="AC245" s="104"/>
      <c r="AD245" s="104"/>
      <c r="AE245" s="104"/>
      <c r="AF245" s="104"/>
      <c r="AG245" s="104"/>
      <c r="AH245" s="104"/>
      <c r="AI245" s="104"/>
    </row>
    <row r="246" spans="2:35" ht="18.75" hidden="1" customHeight="1">
      <c r="B246" s="87">
        <v>233</v>
      </c>
      <c r="C246" s="88"/>
      <c r="D246" s="245" t="str">
        <f>IF(ISBLANK(TMGen3List23[[#This Row],[Test n'#]]),"",LOOKUP(TMGen3List23[[#This Row],[Test n'#]],TP_CFAR_DB[TPnum],TP_CFAR_DB[TP ID]))</f>
        <v/>
      </c>
      <c r="E246" s="256" t="str">
        <f>IF(ISBLANK(TMGen3List23[[#This Row],[Test n'#]]),"",LOOKUP(TMGen3List23[[#This Row],[Test n'#]],TP_CFAR_DB[TPnum],TP_CFAR_DB[Test Point Name]))</f>
        <v/>
      </c>
      <c r="F246" s="245" t="str">
        <f>IF(ISBLANK(TMGen3List23[[#This Row],[Test n'#]]),"",LOOKUP(TMGen3List23[[#This Row],[Test n'#]],TP_CFAR_DB[TPnum],TP_CFAR_DB[Mode]))</f>
        <v/>
      </c>
      <c r="G246" s="34" t="str">
        <f>IF(ISBLANK(TMGen3List23[[#This Row],[Test n'#]]),"",LOOKUP(TMGen3List23[[#This Row],[Test n'#]],TP_CFAR_DB[TPnum],TP_CFAR_DB[Time '[sec']]))</f>
        <v/>
      </c>
      <c r="H246" s="34"/>
      <c r="I246" s="34" t="str">
        <f>IF(ISBLANK(TMGen3List23[[#This Row],[Test n'#]]),"",LOOKUP(TMGen3List23[[#This Row],[Test n'#]],TP_BA_DB[TPnum],TP_BA_DB[Speed m/s '[kts']]))</f>
        <v/>
      </c>
      <c r="J246" s="171"/>
      <c r="K246" s="178">
        <f>SUM(TMGen3Matrix28[#This Row])</f>
        <v>0</v>
      </c>
      <c r="L246" s="171"/>
      <c r="M246" s="171"/>
      <c r="N246" s="171"/>
      <c r="O246" s="171"/>
      <c r="P246" s="104"/>
      <c r="Q246" s="104"/>
      <c r="R246" s="104"/>
      <c r="S246" s="104"/>
      <c r="T246" s="104"/>
      <c r="U246" s="104"/>
      <c r="V246" s="104"/>
      <c r="W246" s="104"/>
      <c r="X246" s="104"/>
      <c r="Y246" s="104"/>
      <c r="Z246" s="104"/>
      <c r="AA246" s="104"/>
      <c r="AB246" s="104"/>
      <c r="AC246" s="104"/>
      <c r="AD246" s="104"/>
      <c r="AE246" s="104"/>
      <c r="AF246" s="104"/>
      <c r="AG246" s="104"/>
      <c r="AH246" s="104"/>
      <c r="AI246" s="104"/>
    </row>
    <row r="247" spans="2:35" ht="18.75" hidden="1" customHeight="1">
      <c r="B247" s="87">
        <v>234</v>
      </c>
      <c r="C247" s="88"/>
      <c r="D247" s="245" t="str">
        <f>IF(ISBLANK(TMGen3List23[[#This Row],[Test n'#]]),"",LOOKUP(TMGen3List23[[#This Row],[Test n'#]],TP_CFAR_DB[TPnum],TP_CFAR_DB[TP ID]))</f>
        <v/>
      </c>
      <c r="E247" s="256" t="str">
        <f>IF(ISBLANK(TMGen3List23[[#This Row],[Test n'#]]),"",LOOKUP(TMGen3List23[[#This Row],[Test n'#]],TP_CFAR_DB[TPnum],TP_CFAR_DB[Test Point Name]))</f>
        <v/>
      </c>
      <c r="F247" s="245" t="str">
        <f>IF(ISBLANK(TMGen3List23[[#This Row],[Test n'#]]),"",LOOKUP(TMGen3List23[[#This Row],[Test n'#]],TP_CFAR_DB[TPnum],TP_CFAR_DB[Mode]))</f>
        <v/>
      </c>
      <c r="G247" s="34" t="str">
        <f>IF(ISBLANK(TMGen3List23[[#This Row],[Test n'#]]),"",LOOKUP(TMGen3List23[[#This Row],[Test n'#]],TP_CFAR_DB[TPnum],TP_CFAR_DB[Time '[sec']]))</f>
        <v/>
      </c>
      <c r="H247" s="34"/>
      <c r="I247" s="34" t="str">
        <f>IF(ISBLANK(TMGen3List23[[#This Row],[Test n'#]]),"",LOOKUP(TMGen3List23[[#This Row],[Test n'#]],TP_BA_DB[TPnum],TP_BA_DB[Speed m/s '[kts']]))</f>
        <v/>
      </c>
      <c r="J247" s="171"/>
      <c r="K247" s="178">
        <f>SUM(TMGen3Matrix28[#This Row])</f>
        <v>0</v>
      </c>
      <c r="L247" s="171"/>
      <c r="M247" s="171"/>
      <c r="N247" s="171"/>
      <c r="O247" s="171"/>
      <c r="P247" s="104"/>
      <c r="Q247" s="104"/>
      <c r="R247" s="104"/>
      <c r="S247" s="104"/>
      <c r="T247" s="104"/>
      <c r="U247" s="104"/>
      <c r="V247" s="104"/>
      <c r="W247" s="104"/>
      <c r="X247" s="104"/>
      <c r="Y247" s="104"/>
      <c r="Z247" s="104"/>
      <c r="AA247" s="104"/>
      <c r="AB247" s="104"/>
      <c r="AC247" s="104"/>
      <c r="AD247" s="104"/>
      <c r="AE247" s="104"/>
      <c r="AF247" s="104"/>
      <c r="AG247" s="104"/>
      <c r="AH247" s="104"/>
      <c r="AI247" s="104"/>
    </row>
    <row r="248" spans="2:35" ht="18.75" hidden="1" customHeight="1">
      <c r="B248" s="87">
        <v>235</v>
      </c>
      <c r="C248" s="88"/>
      <c r="D248" s="245" t="str">
        <f>IF(ISBLANK(TMGen3List23[[#This Row],[Test n'#]]),"",LOOKUP(TMGen3List23[[#This Row],[Test n'#]],TP_CFAR_DB[TPnum],TP_CFAR_DB[TP ID]))</f>
        <v/>
      </c>
      <c r="E248" s="256" t="str">
        <f>IF(ISBLANK(TMGen3List23[[#This Row],[Test n'#]]),"",LOOKUP(TMGen3List23[[#This Row],[Test n'#]],TP_CFAR_DB[TPnum],TP_CFAR_DB[Test Point Name]))</f>
        <v/>
      </c>
      <c r="F248" s="245" t="str">
        <f>IF(ISBLANK(TMGen3List23[[#This Row],[Test n'#]]),"",LOOKUP(TMGen3List23[[#This Row],[Test n'#]],TP_CFAR_DB[TPnum],TP_CFAR_DB[Mode]))</f>
        <v/>
      </c>
      <c r="G248" s="34" t="str">
        <f>IF(ISBLANK(TMGen3List23[[#This Row],[Test n'#]]),"",LOOKUP(TMGen3List23[[#This Row],[Test n'#]],TP_CFAR_DB[TPnum],TP_CFAR_DB[Time '[sec']]))</f>
        <v/>
      </c>
      <c r="H248" s="34"/>
      <c r="I248" s="34" t="str">
        <f>IF(ISBLANK(TMGen3List23[[#This Row],[Test n'#]]),"",LOOKUP(TMGen3List23[[#This Row],[Test n'#]],TP_BA_DB[TPnum],TP_BA_DB[Speed m/s '[kts']]))</f>
        <v/>
      </c>
      <c r="J248" s="171"/>
      <c r="K248" s="178">
        <f>SUM(TMGen3Matrix28[#This Row])</f>
        <v>0</v>
      </c>
      <c r="L248" s="171"/>
      <c r="M248" s="171"/>
      <c r="N248" s="171"/>
      <c r="O248" s="171"/>
      <c r="P248" s="104"/>
      <c r="Q248" s="104"/>
      <c r="R248" s="104"/>
      <c r="S248" s="104"/>
      <c r="T248" s="104"/>
      <c r="U248" s="104"/>
      <c r="V248" s="104"/>
      <c r="W248" s="104"/>
      <c r="X248" s="104"/>
      <c r="Y248" s="104"/>
      <c r="Z248" s="104"/>
      <c r="AA248" s="104"/>
      <c r="AB248" s="104"/>
      <c r="AC248" s="104"/>
      <c r="AD248" s="104"/>
      <c r="AE248" s="104"/>
      <c r="AF248" s="104"/>
      <c r="AG248" s="104"/>
      <c r="AH248" s="104"/>
      <c r="AI248" s="104"/>
    </row>
    <row r="249" spans="2:35" ht="18.75" hidden="1" customHeight="1">
      <c r="B249" s="87">
        <v>236</v>
      </c>
      <c r="C249" s="88"/>
      <c r="D249" s="245" t="str">
        <f>IF(ISBLANK(TMGen3List23[[#This Row],[Test n'#]]),"",LOOKUP(TMGen3List23[[#This Row],[Test n'#]],TP_CFAR_DB[TPnum],TP_CFAR_DB[TP ID]))</f>
        <v/>
      </c>
      <c r="E249" s="256" t="str">
        <f>IF(ISBLANK(TMGen3List23[[#This Row],[Test n'#]]),"",LOOKUP(TMGen3List23[[#This Row],[Test n'#]],TP_CFAR_DB[TPnum],TP_CFAR_DB[Test Point Name]))</f>
        <v/>
      </c>
      <c r="F249" s="245" t="str">
        <f>IF(ISBLANK(TMGen3List23[[#This Row],[Test n'#]]),"",LOOKUP(TMGen3List23[[#This Row],[Test n'#]],TP_CFAR_DB[TPnum],TP_CFAR_DB[Mode]))</f>
        <v/>
      </c>
      <c r="G249" s="34" t="str">
        <f>IF(ISBLANK(TMGen3List23[[#This Row],[Test n'#]]),"",LOOKUP(TMGen3List23[[#This Row],[Test n'#]],TP_CFAR_DB[TPnum],TP_CFAR_DB[Time '[sec']]))</f>
        <v/>
      </c>
      <c r="H249" s="34"/>
      <c r="I249" s="34" t="str">
        <f>IF(ISBLANK(TMGen3List23[[#This Row],[Test n'#]]),"",LOOKUP(TMGen3List23[[#This Row],[Test n'#]],TP_BA_DB[TPnum],TP_BA_DB[Speed m/s '[kts']]))</f>
        <v/>
      </c>
      <c r="J249" s="171"/>
      <c r="K249" s="178">
        <f>SUM(TMGen3Matrix28[#This Row])</f>
        <v>0</v>
      </c>
      <c r="L249" s="171"/>
      <c r="M249" s="171"/>
      <c r="N249" s="171"/>
      <c r="O249" s="171"/>
      <c r="P249" s="104"/>
      <c r="Q249" s="104"/>
      <c r="R249" s="104"/>
      <c r="S249" s="104"/>
      <c r="T249" s="104"/>
      <c r="U249" s="104"/>
      <c r="V249" s="104"/>
      <c r="W249" s="104"/>
      <c r="X249" s="104"/>
      <c r="Y249" s="104"/>
      <c r="Z249" s="104"/>
      <c r="AA249" s="104"/>
      <c r="AB249" s="104"/>
      <c r="AC249" s="104"/>
      <c r="AD249" s="104"/>
      <c r="AE249" s="104"/>
      <c r="AF249" s="104"/>
      <c r="AG249" s="104"/>
      <c r="AH249" s="104"/>
      <c r="AI249" s="104"/>
    </row>
    <row r="250" spans="2:35" ht="18.75" hidden="1" customHeight="1">
      <c r="B250" s="87">
        <v>237</v>
      </c>
      <c r="C250" s="88"/>
      <c r="D250" s="245" t="str">
        <f>IF(ISBLANK(TMGen3List23[[#This Row],[Test n'#]]),"",LOOKUP(TMGen3List23[[#This Row],[Test n'#]],TP_CFAR_DB[TPnum],TP_CFAR_DB[TP ID]))</f>
        <v/>
      </c>
      <c r="E250" s="256" t="str">
        <f>IF(ISBLANK(TMGen3List23[[#This Row],[Test n'#]]),"",LOOKUP(TMGen3List23[[#This Row],[Test n'#]],TP_CFAR_DB[TPnum],TP_CFAR_DB[Test Point Name]))</f>
        <v/>
      </c>
      <c r="F250" s="245" t="str">
        <f>IF(ISBLANK(TMGen3List23[[#This Row],[Test n'#]]),"",LOOKUP(TMGen3List23[[#This Row],[Test n'#]],TP_CFAR_DB[TPnum],TP_CFAR_DB[Mode]))</f>
        <v/>
      </c>
      <c r="G250" s="34" t="str">
        <f>IF(ISBLANK(TMGen3List23[[#This Row],[Test n'#]]),"",LOOKUP(TMGen3List23[[#This Row],[Test n'#]],TP_CFAR_DB[TPnum],TP_CFAR_DB[Time '[sec']]))</f>
        <v/>
      </c>
      <c r="H250" s="34"/>
      <c r="I250" s="34" t="str">
        <f>IF(ISBLANK(TMGen3List23[[#This Row],[Test n'#]]),"",LOOKUP(TMGen3List23[[#This Row],[Test n'#]],TP_BA_DB[TPnum],TP_BA_DB[Speed m/s '[kts']]))</f>
        <v/>
      </c>
      <c r="J250" s="171"/>
      <c r="K250" s="178">
        <f>SUM(TMGen3Matrix28[#This Row])</f>
        <v>0</v>
      </c>
      <c r="L250" s="171"/>
      <c r="M250" s="171"/>
      <c r="N250" s="171"/>
      <c r="O250" s="171"/>
      <c r="P250" s="104"/>
      <c r="Q250" s="104"/>
      <c r="R250" s="104"/>
      <c r="S250" s="104"/>
      <c r="T250" s="104"/>
      <c r="U250" s="104"/>
      <c r="V250" s="104"/>
      <c r="W250" s="104"/>
      <c r="X250" s="104"/>
      <c r="Y250" s="104"/>
      <c r="Z250" s="104"/>
      <c r="AA250" s="104"/>
      <c r="AB250" s="104"/>
      <c r="AC250" s="104"/>
      <c r="AD250" s="104"/>
      <c r="AE250" s="104"/>
      <c r="AF250" s="104"/>
      <c r="AG250" s="104"/>
      <c r="AH250" s="104"/>
      <c r="AI250" s="104"/>
    </row>
    <row r="251" spans="2:35" ht="18.75" hidden="1" customHeight="1">
      <c r="B251" s="87">
        <v>238</v>
      </c>
      <c r="C251" s="88"/>
      <c r="D251" s="245" t="str">
        <f>IF(ISBLANK(TMGen3List23[[#This Row],[Test n'#]]),"",LOOKUP(TMGen3List23[[#This Row],[Test n'#]],TP_CFAR_DB[TPnum],TP_CFAR_DB[TP ID]))</f>
        <v/>
      </c>
      <c r="E251" s="256" t="str">
        <f>IF(ISBLANK(TMGen3List23[[#This Row],[Test n'#]]),"",LOOKUP(TMGen3List23[[#This Row],[Test n'#]],TP_CFAR_DB[TPnum],TP_CFAR_DB[Test Point Name]))</f>
        <v/>
      </c>
      <c r="F251" s="245" t="str">
        <f>IF(ISBLANK(TMGen3List23[[#This Row],[Test n'#]]),"",LOOKUP(TMGen3List23[[#This Row],[Test n'#]],TP_CFAR_DB[TPnum],TP_CFAR_DB[Mode]))</f>
        <v/>
      </c>
      <c r="G251" s="34" t="str">
        <f>IF(ISBLANK(TMGen3List23[[#This Row],[Test n'#]]),"",LOOKUP(TMGen3List23[[#This Row],[Test n'#]],TP_CFAR_DB[TPnum],TP_CFAR_DB[Time '[sec']]))</f>
        <v/>
      </c>
      <c r="H251" s="34"/>
      <c r="I251" s="34" t="str">
        <f>IF(ISBLANK(TMGen3List23[[#This Row],[Test n'#]]),"",LOOKUP(TMGen3List23[[#This Row],[Test n'#]],TP_BA_DB[TPnum],TP_BA_DB[Speed m/s '[kts']]))</f>
        <v/>
      </c>
      <c r="J251" s="171"/>
      <c r="K251" s="178">
        <f>SUM(TMGen3Matrix28[#This Row])</f>
        <v>0</v>
      </c>
      <c r="L251" s="171"/>
      <c r="M251" s="171"/>
      <c r="N251" s="171"/>
      <c r="O251" s="171"/>
      <c r="P251" s="104"/>
      <c r="Q251" s="104"/>
      <c r="R251" s="104"/>
      <c r="S251" s="104"/>
      <c r="T251" s="104"/>
      <c r="U251" s="104"/>
      <c r="V251" s="104"/>
      <c r="W251" s="104"/>
      <c r="X251" s="104"/>
      <c r="Y251" s="104"/>
      <c r="Z251" s="104"/>
      <c r="AA251" s="104"/>
      <c r="AB251" s="104"/>
      <c r="AC251" s="104"/>
      <c r="AD251" s="104"/>
      <c r="AE251" s="104"/>
      <c r="AF251" s="104"/>
      <c r="AG251" s="104"/>
      <c r="AH251" s="104"/>
      <c r="AI251" s="104"/>
    </row>
    <row r="252" spans="2:35" ht="18.75" hidden="1" customHeight="1">
      <c r="B252" s="87">
        <v>239</v>
      </c>
      <c r="C252" s="88"/>
      <c r="D252" s="245" t="str">
        <f>IF(ISBLANK(TMGen3List23[[#This Row],[Test n'#]]),"",LOOKUP(TMGen3List23[[#This Row],[Test n'#]],TP_CFAR_DB[TPnum],TP_CFAR_DB[TP ID]))</f>
        <v/>
      </c>
      <c r="E252" s="256" t="str">
        <f>IF(ISBLANK(TMGen3List23[[#This Row],[Test n'#]]),"",LOOKUP(TMGen3List23[[#This Row],[Test n'#]],TP_CFAR_DB[TPnum],TP_CFAR_DB[Test Point Name]))</f>
        <v/>
      </c>
      <c r="F252" s="245" t="str">
        <f>IF(ISBLANK(TMGen3List23[[#This Row],[Test n'#]]),"",LOOKUP(TMGen3List23[[#This Row],[Test n'#]],TP_CFAR_DB[TPnum],TP_CFAR_DB[Mode]))</f>
        <v/>
      </c>
      <c r="G252" s="34" t="str">
        <f>IF(ISBLANK(TMGen3List23[[#This Row],[Test n'#]]),"",LOOKUP(TMGen3List23[[#This Row],[Test n'#]],TP_CFAR_DB[TPnum],TP_CFAR_DB[Time '[sec']]))</f>
        <v/>
      </c>
      <c r="H252" s="34"/>
      <c r="I252" s="34" t="str">
        <f>IF(ISBLANK(TMGen3List23[[#This Row],[Test n'#]]),"",LOOKUP(TMGen3List23[[#This Row],[Test n'#]],TP_BA_DB[TPnum],TP_BA_DB[Speed m/s '[kts']]))</f>
        <v/>
      </c>
      <c r="J252" s="171"/>
      <c r="K252" s="178">
        <f>SUM(TMGen3Matrix28[#This Row])</f>
        <v>0</v>
      </c>
      <c r="L252" s="171"/>
      <c r="M252" s="171"/>
      <c r="N252" s="171"/>
      <c r="O252" s="171"/>
      <c r="P252" s="104"/>
      <c r="Q252" s="104"/>
      <c r="R252" s="104"/>
      <c r="S252" s="104"/>
      <c r="T252" s="104"/>
      <c r="U252" s="104"/>
      <c r="V252" s="104"/>
      <c r="W252" s="104"/>
      <c r="X252" s="104"/>
      <c r="Y252" s="104"/>
      <c r="Z252" s="104"/>
      <c r="AA252" s="104"/>
      <c r="AB252" s="104"/>
      <c r="AC252" s="104"/>
      <c r="AD252" s="104"/>
      <c r="AE252" s="104"/>
      <c r="AF252" s="104"/>
      <c r="AG252" s="104"/>
      <c r="AH252" s="104"/>
      <c r="AI252" s="104"/>
    </row>
    <row r="253" spans="2:35" ht="18.75" hidden="1" customHeight="1">
      <c r="B253" s="87">
        <v>240</v>
      </c>
      <c r="C253" s="88"/>
      <c r="D253" s="245" t="str">
        <f>IF(ISBLANK(TMGen3List23[[#This Row],[Test n'#]]),"",LOOKUP(TMGen3List23[[#This Row],[Test n'#]],TP_CFAR_DB[TPnum],TP_CFAR_DB[TP ID]))</f>
        <v/>
      </c>
      <c r="E253" s="256" t="str">
        <f>IF(ISBLANK(TMGen3List23[[#This Row],[Test n'#]]),"",LOOKUP(TMGen3List23[[#This Row],[Test n'#]],TP_CFAR_DB[TPnum],TP_CFAR_DB[Test Point Name]))</f>
        <v/>
      </c>
      <c r="F253" s="245" t="str">
        <f>IF(ISBLANK(TMGen3List23[[#This Row],[Test n'#]]),"",LOOKUP(TMGen3List23[[#This Row],[Test n'#]],TP_CFAR_DB[TPnum],TP_CFAR_DB[Mode]))</f>
        <v/>
      </c>
      <c r="G253" s="34" t="str">
        <f>IF(ISBLANK(TMGen3List23[[#This Row],[Test n'#]]),"",LOOKUP(TMGen3List23[[#This Row],[Test n'#]],TP_CFAR_DB[TPnum],TP_CFAR_DB[Time '[sec']]))</f>
        <v/>
      </c>
      <c r="H253" s="34"/>
      <c r="I253" s="34" t="str">
        <f>IF(ISBLANK(TMGen3List23[[#This Row],[Test n'#]]),"",LOOKUP(TMGen3List23[[#This Row],[Test n'#]],TP_BA_DB[TPnum],TP_BA_DB[Speed m/s '[kts']]))</f>
        <v/>
      </c>
      <c r="J253" s="171"/>
      <c r="K253" s="178">
        <f>SUM(TMGen3Matrix28[#This Row])</f>
        <v>0</v>
      </c>
      <c r="L253" s="171"/>
      <c r="M253" s="171"/>
      <c r="N253" s="171"/>
      <c r="O253" s="171"/>
      <c r="P253" s="104"/>
      <c r="Q253" s="104"/>
      <c r="R253" s="104"/>
      <c r="S253" s="104"/>
      <c r="T253" s="104"/>
      <c r="U253" s="104"/>
      <c r="V253" s="104"/>
      <c r="W253" s="104"/>
      <c r="X253" s="104"/>
      <c r="Y253" s="104"/>
      <c r="Z253" s="104"/>
      <c r="AA253" s="104"/>
      <c r="AB253" s="104"/>
      <c r="AC253" s="104"/>
      <c r="AD253" s="104"/>
      <c r="AE253" s="104"/>
      <c r="AF253" s="104"/>
      <c r="AG253" s="104"/>
      <c r="AH253" s="104"/>
      <c r="AI253" s="104"/>
    </row>
    <row r="254" spans="2:35" ht="18.75" hidden="1" customHeight="1">
      <c r="B254" s="87">
        <v>241</v>
      </c>
      <c r="C254" s="88"/>
      <c r="D254" s="245" t="str">
        <f>IF(ISBLANK(TMGen3List23[[#This Row],[Test n'#]]),"",LOOKUP(TMGen3List23[[#This Row],[Test n'#]],TP_CFAR_DB[TPnum],TP_CFAR_DB[TP ID]))</f>
        <v/>
      </c>
      <c r="E254" s="256" t="str">
        <f>IF(ISBLANK(TMGen3List23[[#This Row],[Test n'#]]),"",LOOKUP(TMGen3List23[[#This Row],[Test n'#]],TP_CFAR_DB[TPnum],TP_CFAR_DB[Test Point Name]))</f>
        <v/>
      </c>
      <c r="F254" s="245" t="str">
        <f>IF(ISBLANK(TMGen3List23[[#This Row],[Test n'#]]),"",LOOKUP(TMGen3List23[[#This Row],[Test n'#]],TP_CFAR_DB[TPnum],TP_CFAR_DB[Mode]))</f>
        <v/>
      </c>
      <c r="G254" s="34" t="str">
        <f>IF(ISBLANK(TMGen3List23[[#This Row],[Test n'#]]),"",LOOKUP(TMGen3List23[[#This Row],[Test n'#]],TP_CFAR_DB[TPnum],TP_CFAR_DB[Time '[sec']]))</f>
        <v/>
      </c>
      <c r="H254" s="34"/>
      <c r="I254" s="34" t="str">
        <f>IF(ISBLANK(TMGen3List23[[#This Row],[Test n'#]]),"",LOOKUP(TMGen3List23[[#This Row],[Test n'#]],TP_BA_DB[TPnum],TP_BA_DB[Speed m/s '[kts']]))</f>
        <v/>
      </c>
      <c r="J254" s="171"/>
      <c r="K254" s="178">
        <f>SUM(TMGen3Matrix28[#This Row])</f>
        <v>0</v>
      </c>
      <c r="L254" s="171"/>
      <c r="M254" s="171"/>
      <c r="N254" s="171"/>
      <c r="O254" s="171"/>
      <c r="P254" s="104"/>
      <c r="Q254" s="104"/>
      <c r="R254" s="104"/>
      <c r="S254" s="104"/>
      <c r="T254" s="104"/>
      <c r="U254" s="104"/>
      <c r="V254" s="104"/>
      <c r="W254" s="104"/>
      <c r="X254" s="104"/>
      <c r="Y254" s="104"/>
      <c r="Z254" s="104"/>
      <c r="AA254" s="104"/>
      <c r="AB254" s="104"/>
      <c r="AC254" s="104"/>
      <c r="AD254" s="104"/>
      <c r="AE254" s="104"/>
      <c r="AF254" s="104"/>
      <c r="AG254" s="104"/>
      <c r="AH254" s="104"/>
      <c r="AI254" s="104"/>
    </row>
    <row r="255" spans="2:35" ht="18.75" hidden="1" customHeight="1">
      <c r="B255" s="87">
        <v>242</v>
      </c>
      <c r="C255" s="88"/>
      <c r="D255" s="245" t="str">
        <f>IF(ISBLANK(TMGen3List23[[#This Row],[Test n'#]]),"",LOOKUP(TMGen3List23[[#This Row],[Test n'#]],TP_CFAR_DB[TPnum],TP_CFAR_DB[TP ID]))</f>
        <v/>
      </c>
      <c r="E255" s="256" t="str">
        <f>IF(ISBLANK(TMGen3List23[[#This Row],[Test n'#]]),"",LOOKUP(TMGen3List23[[#This Row],[Test n'#]],TP_CFAR_DB[TPnum],TP_CFAR_DB[Test Point Name]))</f>
        <v/>
      </c>
      <c r="F255" s="245" t="str">
        <f>IF(ISBLANK(TMGen3List23[[#This Row],[Test n'#]]),"",LOOKUP(TMGen3List23[[#This Row],[Test n'#]],TP_CFAR_DB[TPnum],TP_CFAR_DB[Mode]))</f>
        <v/>
      </c>
      <c r="G255" s="34" t="str">
        <f>IF(ISBLANK(TMGen3List23[[#This Row],[Test n'#]]),"",LOOKUP(TMGen3List23[[#This Row],[Test n'#]],TP_CFAR_DB[TPnum],TP_CFAR_DB[Time '[sec']]))</f>
        <v/>
      </c>
      <c r="H255" s="34"/>
      <c r="I255" s="34" t="str">
        <f>IF(ISBLANK(TMGen3List23[[#This Row],[Test n'#]]),"",LOOKUP(TMGen3List23[[#This Row],[Test n'#]],TP_BA_DB[TPnum],TP_BA_DB[Speed m/s '[kts']]))</f>
        <v/>
      </c>
      <c r="J255" s="171"/>
      <c r="K255" s="178">
        <f>SUM(TMGen3Matrix28[#This Row])</f>
        <v>0</v>
      </c>
      <c r="L255" s="171"/>
      <c r="M255" s="171"/>
      <c r="N255" s="171"/>
      <c r="O255" s="171"/>
      <c r="P255" s="104"/>
      <c r="Q255" s="104"/>
      <c r="R255" s="104"/>
      <c r="S255" s="104"/>
      <c r="T255" s="104"/>
      <c r="U255" s="104"/>
      <c r="V255" s="104"/>
      <c r="W255" s="104"/>
      <c r="X255" s="104"/>
      <c r="Y255" s="104"/>
      <c r="Z255" s="104"/>
      <c r="AA255" s="104"/>
      <c r="AB255" s="104"/>
      <c r="AC255" s="104"/>
      <c r="AD255" s="104"/>
      <c r="AE255" s="104"/>
      <c r="AF255" s="104"/>
      <c r="AG255" s="104"/>
      <c r="AH255" s="104"/>
      <c r="AI255" s="104"/>
    </row>
    <row r="256" spans="2:35" ht="18.75" hidden="1" customHeight="1">
      <c r="B256" s="87">
        <v>243</v>
      </c>
      <c r="C256" s="88"/>
      <c r="D256" s="245" t="str">
        <f>IF(ISBLANK(TMGen3List23[[#This Row],[Test n'#]]),"",LOOKUP(TMGen3List23[[#This Row],[Test n'#]],TP_CFAR_DB[TPnum],TP_CFAR_DB[TP ID]))</f>
        <v/>
      </c>
      <c r="E256" s="256" t="str">
        <f>IF(ISBLANK(TMGen3List23[[#This Row],[Test n'#]]),"",LOOKUP(TMGen3List23[[#This Row],[Test n'#]],TP_CFAR_DB[TPnum],TP_CFAR_DB[Test Point Name]))</f>
        <v/>
      </c>
      <c r="F256" s="245" t="str">
        <f>IF(ISBLANK(TMGen3List23[[#This Row],[Test n'#]]),"",LOOKUP(TMGen3List23[[#This Row],[Test n'#]],TP_CFAR_DB[TPnum],TP_CFAR_DB[Mode]))</f>
        <v/>
      </c>
      <c r="G256" s="34" t="str">
        <f>IF(ISBLANK(TMGen3List23[[#This Row],[Test n'#]]),"",LOOKUP(TMGen3List23[[#This Row],[Test n'#]],TP_CFAR_DB[TPnum],TP_CFAR_DB[Time '[sec']]))</f>
        <v/>
      </c>
      <c r="H256" s="34"/>
      <c r="I256" s="34" t="str">
        <f>IF(ISBLANK(TMGen3List23[[#This Row],[Test n'#]]),"",LOOKUP(TMGen3List23[[#This Row],[Test n'#]],TP_BA_DB[TPnum],TP_BA_DB[Speed m/s '[kts']]))</f>
        <v/>
      </c>
      <c r="J256" s="171"/>
      <c r="K256" s="178">
        <f>SUM(TMGen3Matrix28[#This Row])</f>
        <v>0</v>
      </c>
      <c r="L256" s="171"/>
      <c r="M256" s="171"/>
      <c r="N256" s="171"/>
      <c r="O256" s="171"/>
      <c r="P256" s="104"/>
      <c r="Q256" s="104"/>
      <c r="R256" s="104"/>
      <c r="S256" s="104"/>
      <c r="T256" s="104"/>
      <c r="U256" s="104"/>
      <c r="V256" s="104"/>
      <c r="W256" s="104"/>
      <c r="X256" s="104"/>
      <c r="Y256" s="104"/>
      <c r="Z256" s="104"/>
      <c r="AA256" s="104"/>
      <c r="AB256" s="104"/>
      <c r="AC256" s="104"/>
      <c r="AD256" s="104"/>
      <c r="AE256" s="104"/>
      <c r="AF256" s="104"/>
      <c r="AG256" s="104"/>
      <c r="AH256" s="104"/>
      <c r="AI256" s="104"/>
    </row>
    <row r="257" spans="2:35" ht="18.75" hidden="1" customHeight="1">
      <c r="B257" s="87">
        <v>244</v>
      </c>
      <c r="C257" s="88"/>
      <c r="D257" s="245" t="str">
        <f>IF(ISBLANK(TMGen3List23[[#This Row],[Test n'#]]),"",LOOKUP(TMGen3List23[[#This Row],[Test n'#]],TP_CFAR_DB[TPnum],TP_CFAR_DB[TP ID]))</f>
        <v/>
      </c>
      <c r="E257" s="256" t="str">
        <f>IF(ISBLANK(TMGen3List23[[#This Row],[Test n'#]]),"",LOOKUP(TMGen3List23[[#This Row],[Test n'#]],TP_CFAR_DB[TPnum],TP_CFAR_DB[Test Point Name]))</f>
        <v/>
      </c>
      <c r="F257" s="245" t="str">
        <f>IF(ISBLANK(TMGen3List23[[#This Row],[Test n'#]]),"",LOOKUP(TMGen3List23[[#This Row],[Test n'#]],TP_CFAR_DB[TPnum],TP_CFAR_DB[Mode]))</f>
        <v/>
      </c>
      <c r="G257" s="34" t="str">
        <f>IF(ISBLANK(TMGen3List23[[#This Row],[Test n'#]]),"",LOOKUP(TMGen3List23[[#This Row],[Test n'#]],TP_CFAR_DB[TPnum],TP_CFAR_DB[Time '[sec']]))</f>
        <v/>
      </c>
      <c r="H257" s="34"/>
      <c r="I257" s="34" t="str">
        <f>IF(ISBLANK(TMGen3List23[[#This Row],[Test n'#]]),"",LOOKUP(TMGen3List23[[#This Row],[Test n'#]],TP_BA_DB[TPnum],TP_BA_DB[Speed m/s '[kts']]))</f>
        <v/>
      </c>
      <c r="J257" s="171"/>
      <c r="K257" s="178">
        <f>SUM(TMGen3Matrix28[#This Row])</f>
        <v>0</v>
      </c>
      <c r="L257" s="171"/>
      <c r="M257" s="171"/>
      <c r="N257" s="171"/>
      <c r="O257" s="171"/>
      <c r="P257" s="104"/>
      <c r="Q257" s="104"/>
      <c r="R257" s="104"/>
      <c r="S257" s="104"/>
      <c r="T257" s="104"/>
      <c r="U257" s="104"/>
      <c r="V257" s="104"/>
      <c r="W257" s="104"/>
      <c r="X257" s="104"/>
      <c r="Y257" s="104"/>
      <c r="Z257" s="104"/>
      <c r="AA257" s="104"/>
      <c r="AB257" s="104"/>
      <c r="AC257" s="104"/>
      <c r="AD257" s="104"/>
      <c r="AE257" s="104"/>
      <c r="AF257" s="104"/>
      <c r="AG257" s="104"/>
      <c r="AH257" s="104"/>
      <c r="AI257" s="104"/>
    </row>
    <row r="258" spans="2:35" ht="18.75" hidden="1" customHeight="1">
      <c r="B258" s="87">
        <v>245</v>
      </c>
      <c r="C258" s="88"/>
      <c r="D258" s="245" t="str">
        <f>IF(ISBLANK(TMGen3List23[[#This Row],[Test n'#]]),"",LOOKUP(TMGen3List23[[#This Row],[Test n'#]],TP_CFAR_DB[TPnum],TP_CFAR_DB[TP ID]))</f>
        <v/>
      </c>
      <c r="E258" s="256" t="str">
        <f>IF(ISBLANK(TMGen3List23[[#This Row],[Test n'#]]),"",LOOKUP(TMGen3List23[[#This Row],[Test n'#]],TP_CFAR_DB[TPnum],TP_CFAR_DB[Test Point Name]))</f>
        <v/>
      </c>
      <c r="F258" s="245" t="str">
        <f>IF(ISBLANK(TMGen3List23[[#This Row],[Test n'#]]),"",LOOKUP(TMGen3List23[[#This Row],[Test n'#]],TP_CFAR_DB[TPnum],TP_CFAR_DB[Mode]))</f>
        <v/>
      </c>
      <c r="G258" s="34" t="str">
        <f>IF(ISBLANK(TMGen3List23[[#This Row],[Test n'#]]),"",LOOKUP(TMGen3List23[[#This Row],[Test n'#]],TP_CFAR_DB[TPnum],TP_CFAR_DB[Time '[sec']]))</f>
        <v/>
      </c>
      <c r="H258" s="34"/>
      <c r="I258" s="34" t="str">
        <f>IF(ISBLANK(TMGen3List23[[#This Row],[Test n'#]]),"",LOOKUP(TMGen3List23[[#This Row],[Test n'#]],TP_BA_DB[TPnum],TP_BA_DB[Speed m/s '[kts']]))</f>
        <v/>
      </c>
      <c r="J258" s="171"/>
      <c r="K258" s="178">
        <f>SUM(TMGen3Matrix28[#This Row])</f>
        <v>0</v>
      </c>
      <c r="L258" s="171"/>
      <c r="M258" s="171"/>
      <c r="N258" s="171"/>
      <c r="O258" s="171"/>
      <c r="P258" s="104"/>
      <c r="Q258" s="104"/>
      <c r="R258" s="104"/>
      <c r="S258" s="104"/>
      <c r="T258" s="104"/>
      <c r="U258" s="104"/>
      <c r="V258" s="104"/>
      <c r="W258" s="104"/>
      <c r="X258" s="104"/>
      <c r="Y258" s="104"/>
      <c r="Z258" s="104"/>
      <c r="AA258" s="104"/>
      <c r="AB258" s="104"/>
      <c r="AC258" s="104"/>
      <c r="AD258" s="104"/>
      <c r="AE258" s="104"/>
      <c r="AF258" s="104"/>
      <c r="AG258" s="104"/>
      <c r="AH258" s="104"/>
      <c r="AI258" s="104"/>
    </row>
    <row r="259" spans="2:35" ht="18.75" hidden="1" customHeight="1">
      <c r="B259" s="87">
        <v>246</v>
      </c>
      <c r="C259" s="88"/>
      <c r="D259" s="245" t="str">
        <f>IF(ISBLANK(TMGen3List23[[#This Row],[Test n'#]]),"",LOOKUP(TMGen3List23[[#This Row],[Test n'#]],TP_CFAR_DB[TPnum],TP_CFAR_DB[TP ID]))</f>
        <v/>
      </c>
      <c r="E259" s="256" t="str">
        <f>IF(ISBLANK(TMGen3List23[[#This Row],[Test n'#]]),"",LOOKUP(TMGen3List23[[#This Row],[Test n'#]],TP_CFAR_DB[TPnum],TP_CFAR_DB[Test Point Name]))</f>
        <v/>
      </c>
      <c r="F259" s="245" t="str">
        <f>IF(ISBLANK(TMGen3List23[[#This Row],[Test n'#]]),"",LOOKUP(TMGen3List23[[#This Row],[Test n'#]],TP_CFAR_DB[TPnum],TP_CFAR_DB[Mode]))</f>
        <v/>
      </c>
      <c r="G259" s="34" t="str">
        <f>IF(ISBLANK(TMGen3List23[[#This Row],[Test n'#]]),"",LOOKUP(TMGen3List23[[#This Row],[Test n'#]],TP_CFAR_DB[TPnum],TP_CFAR_DB[Time '[sec']]))</f>
        <v/>
      </c>
      <c r="H259" s="34"/>
      <c r="I259" s="34" t="str">
        <f>IF(ISBLANK(TMGen3List23[[#This Row],[Test n'#]]),"",LOOKUP(TMGen3List23[[#This Row],[Test n'#]],TP_BA_DB[TPnum],TP_BA_DB[Speed m/s '[kts']]))</f>
        <v/>
      </c>
      <c r="J259" s="171"/>
      <c r="K259" s="178">
        <f>SUM(TMGen3Matrix28[#This Row])</f>
        <v>0</v>
      </c>
      <c r="L259" s="171"/>
      <c r="M259" s="171"/>
      <c r="N259" s="171"/>
      <c r="O259" s="171"/>
      <c r="P259" s="104"/>
      <c r="Q259" s="104"/>
      <c r="R259" s="104"/>
      <c r="S259" s="104"/>
      <c r="T259" s="104"/>
      <c r="U259" s="104"/>
      <c r="V259" s="104"/>
      <c r="W259" s="104"/>
      <c r="X259" s="104"/>
      <c r="Y259" s="104"/>
      <c r="Z259" s="104"/>
      <c r="AA259" s="104"/>
      <c r="AB259" s="104"/>
      <c r="AC259" s="104"/>
      <c r="AD259" s="104"/>
      <c r="AE259" s="104"/>
      <c r="AF259" s="104"/>
      <c r="AG259" s="104"/>
      <c r="AH259" s="104"/>
      <c r="AI259" s="104"/>
    </row>
    <row r="260" spans="2:35" ht="18.75" hidden="1" customHeight="1">
      <c r="B260" s="87">
        <v>247</v>
      </c>
      <c r="C260" s="88"/>
      <c r="D260" s="245" t="str">
        <f>IF(ISBLANK(TMGen3List23[[#This Row],[Test n'#]]),"",LOOKUP(TMGen3List23[[#This Row],[Test n'#]],TP_CFAR_DB[TPnum],TP_CFAR_DB[TP ID]))</f>
        <v/>
      </c>
      <c r="E260" s="256" t="str">
        <f>IF(ISBLANK(TMGen3List23[[#This Row],[Test n'#]]),"",LOOKUP(TMGen3List23[[#This Row],[Test n'#]],TP_CFAR_DB[TPnum],TP_CFAR_DB[Test Point Name]))</f>
        <v/>
      </c>
      <c r="F260" s="245" t="str">
        <f>IF(ISBLANK(TMGen3List23[[#This Row],[Test n'#]]),"",LOOKUP(TMGen3List23[[#This Row],[Test n'#]],TP_CFAR_DB[TPnum],TP_CFAR_DB[Mode]))</f>
        <v/>
      </c>
      <c r="G260" s="34" t="str">
        <f>IF(ISBLANK(TMGen3List23[[#This Row],[Test n'#]]),"",LOOKUP(TMGen3List23[[#This Row],[Test n'#]],TP_CFAR_DB[TPnum],TP_CFAR_DB[Time '[sec']]))</f>
        <v/>
      </c>
      <c r="H260" s="34"/>
      <c r="I260" s="34" t="str">
        <f>IF(ISBLANK(TMGen3List23[[#This Row],[Test n'#]]),"",LOOKUP(TMGen3List23[[#This Row],[Test n'#]],TP_BA_DB[TPnum],TP_BA_DB[Speed m/s '[kts']]))</f>
        <v/>
      </c>
      <c r="J260" s="171"/>
      <c r="K260" s="178">
        <f>SUM(TMGen3Matrix28[#This Row])</f>
        <v>0</v>
      </c>
      <c r="L260" s="171"/>
      <c r="M260" s="171"/>
      <c r="N260" s="171"/>
      <c r="O260" s="171"/>
      <c r="P260" s="104"/>
      <c r="Q260" s="104"/>
      <c r="R260" s="104"/>
      <c r="S260" s="104"/>
      <c r="T260" s="104"/>
      <c r="U260" s="104"/>
      <c r="V260" s="104"/>
      <c r="W260" s="104"/>
      <c r="X260" s="104"/>
      <c r="Y260" s="104"/>
      <c r="Z260" s="104"/>
      <c r="AA260" s="104"/>
      <c r="AB260" s="104"/>
      <c r="AC260" s="104"/>
      <c r="AD260" s="104"/>
      <c r="AE260" s="104"/>
      <c r="AF260" s="104"/>
      <c r="AG260" s="104"/>
      <c r="AH260" s="104"/>
      <c r="AI260" s="104"/>
    </row>
    <row r="261" spans="2:35" ht="18.75" hidden="1" customHeight="1">
      <c r="B261" s="87">
        <v>248</v>
      </c>
      <c r="C261" s="88"/>
      <c r="D261" s="245" t="str">
        <f>IF(ISBLANK(TMGen3List23[[#This Row],[Test n'#]]),"",LOOKUP(TMGen3List23[[#This Row],[Test n'#]],TP_CFAR_DB[TPnum],TP_CFAR_DB[TP ID]))</f>
        <v/>
      </c>
      <c r="E261" s="256" t="str">
        <f>IF(ISBLANK(TMGen3List23[[#This Row],[Test n'#]]),"",LOOKUP(TMGen3List23[[#This Row],[Test n'#]],TP_CFAR_DB[TPnum],TP_CFAR_DB[Test Point Name]))</f>
        <v/>
      </c>
      <c r="F261" s="245" t="str">
        <f>IF(ISBLANK(TMGen3List23[[#This Row],[Test n'#]]),"",LOOKUP(TMGen3List23[[#This Row],[Test n'#]],TP_CFAR_DB[TPnum],TP_CFAR_DB[Mode]))</f>
        <v/>
      </c>
      <c r="G261" s="34" t="str">
        <f>IF(ISBLANK(TMGen3List23[[#This Row],[Test n'#]]),"",LOOKUP(TMGen3List23[[#This Row],[Test n'#]],TP_CFAR_DB[TPnum],TP_CFAR_DB[Time '[sec']]))</f>
        <v/>
      </c>
      <c r="H261" s="34"/>
      <c r="I261" s="34" t="str">
        <f>IF(ISBLANK(TMGen3List23[[#This Row],[Test n'#]]),"",LOOKUP(TMGen3List23[[#This Row],[Test n'#]],TP_BA_DB[TPnum],TP_BA_DB[Speed m/s '[kts']]))</f>
        <v/>
      </c>
      <c r="J261" s="171"/>
      <c r="K261" s="178">
        <f>SUM(TMGen3Matrix28[#This Row])</f>
        <v>0</v>
      </c>
      <c r="L261" s="171"/>
      <c r="M261" s="171"/>
      <c r="N261" s="171"/>
      <c r="O261" s="171"/>
      <c r="P261" s="104"/>
      <c r="Q261" s="104"/>
      <c r="R261" s="104"/>
      <c r="S261" s="104"/>
      <c r="T261" s="104"/>
      <c r="U261" s="104"/>
      <c r="V261" s="104"/>
      <c r="W261" s="104"/>
      <c r="X261" s="104"/>
      <c r="Y261" s="104"/>
      <c r="Z261" s="104"/>
      <c r="AA261" s="104"/>
      <c r="AB261" s="104"/>
      <c r="AC261" s="104"/>
      <c r="AD261" s="104"/>
      <c r="AE261" s="104"/>
      <c r="AF261" s="104"/>
      <c r="AG261" s="104"/>
      <c r="AH261" s="104"/>
      <c r="AI261" s="104"/>
    </row>
    <row r="262" spans="2:35" ht="18.75" hidden="1" customHeight="1">
      <c r="B262" s="87">
        <v>249</v>
      </c>
      <c r="C262" s="88"/>
      <c r="D262" s="245" t="str">
        <f>IF(ISBLANK(TMGen3List23[[#This Row],[Test n'#]]),"",LOOKUP(TMGen3List23[[#This Row],[Test n'#]],TP_CFAR_DB[TPnum],TP_CFAR_DB[TP ID]))</f>
        <v/>
      </c>
      <c r="E262" s="256" t="str">
        <f>IF(ISBLANK(TMGen3List23[[#This Row],[Test n'#]]),"",LOOKUP(TMGen3List23[[#This Row],[Test n'#]],TP_CFAR_DB[TPnum],TP_CFAR_DB[Test Point Name]))</f>
        <v/>
      </c>
      <c r="F262" s="245" t="str">
        <f>IF(ISBLANK(TMGen3List23[[#This Row],[Test n'#]]),"",LOOKUP(TMGen3List23[[#This Row],[Test n'#]],TP_CFAR_DB[TPnum],TP_CFAR_DB[Mode]))</f>
        <v/>
      </c>
      <c r="G262" s="34" t="str">
        <f>IF(ISBLANK(TMGen3List23[[#This Row],[Test n'#]]),"",LOOKUP(TMGen3List23[[#This Row],[Test n'#]],TP_CFAR_DB[TPnum],TP_CFAR_DB[Time '[sec']]))</f>
        <v/>
      </c>
      <c r="H262" s="34"/>
      <c r="I262" s="34" t="str">
        <f>IF(ISBLANK(TMGen3List23[[#This Row],[Test n'#]]),"",LOOKUP(TMGen3List23[[#This Row],[Test n'#]],TP_BA_DB[TPnum],TP_BA_DB[Speed m/s '[kts']]))</f>
        <v/>
      </c>
      <c r="J262" s="171"/>
      <c r="K262" s="178">
        <f>SUM(TMGen3Matrix28[#This Row])</f>
        <v>0</v>
      </c>
      <c r="L262" s="171"/>
      <c r="M262" s="171"/>
      <c r="N262" s="171"/>
      <c r="O262" s="171"/>
      <c r="P262" s="104"/>
      <c r="Q262" s="104"/>
      <c r="R262" s="104"/>
      <c r="S262" s="104"/>
      <c r="T262" s="104"/>
      <c r="U262" s="104"/>
      <c r="V262" s="104"/>
      <c r="W262" s="104"/>
      <c r="X262" s="104"/>
      <c r="Y262" s="104"/>
      <c r="Z262" s="104"/>
      <c r="AA262" s="104"/>
      <c r="AB262" s="104"/>
      <c r="AC262" s="104"/>
      <c r="AD262" s="104"/>
      <c r="AE262" s="104"/>
      <c r="AF262" s="104"/>
      <c r="AG262" s="104"/>
      <c r="AH262" s="104"/>
      <c r="AI262" s="104"/>
    </row>
    <row r="263" spans="2:35" ht="18.75" hidden="1" customHeight="1">
      <c r="B263" s="87">
        <v>250</v>
      </c>
      <c r="C263" s="88"/>
      <c r="D263" s="245" t="str">
        <f>IF(ISBLANK(TMGen3List23[[#This Row],[Test n'#]]),"",LOOKUP(TMGen3List23[[#This Row],[Test n'#]],TP_CFAR_DB[TPnum],TP_CFAR_DB[TP ID]))</f>
        <v/>
      </c>
      <c r="E263" s="256" t="str">
        <f>IF(ISBLANK(TMGen3List23[[#This Row],[Test n'#]]),"",LOOKUP(TMGen3List23[[#This Row],[Test n'#]],TP_CFAR_DB[TPnum],TP_CFAR_DB[Test Point Name]))</f>
        <v/>
      </c>
      <c r="F263" s="245" t="str">
        <f>IF(ISBLANK(TMGen3List23[[#This Row],[Test n'#]]),"",LOOKUP(TMGen3List23[[#This Row],[Test n'#]],TP_CFAR_DB[TPnum],TP_CFAR_DB[Mode]))</f>
        <v/>
      </c>
      <c r="G263" s="34" t="str">
        <f>IF(ISBLANK(TMGen3List23[[#This Row],[Test n'#]]),"",LOOKUP(TMGen3List23[[#This Row],[Test n'#]],TP_CFAR_DB[TPnum],TP_CFAR_DB[Time '[sec']]))</f>
        <v/>
      </c>
      <c r="H263" s="34"/>
      <c r="I263" s="34" t="str">
        <f>IF(ISBLANK(TMGen3List23[[#This Row],[Test n'#]]),"",LOOKUP(TMGen3List23[[#This Row],[Test n'#]],TP_BA_DB[TPnum],TP_BA_DB[Speed m/s '[kts']]))</f>
        <v/>
      </c>
      <c r="J263" s="171"/>
      <c r="K263" s="178">
        <f>SUM(TMGen3Matrix28[#This Row])</f>
        <v>0</v>
      </c>
      <c r="L263" s="171"/>
      <c r="M263" s="171"/>
      <c r="N263" s="171"/>
      <c r="O263" s="171"/>
      <c r="P263" s="104"/>
      <c r="Q263" s="104"/>
      <c r="R263" s="104"/>
      <c r="S263" s="104"/>
      <c r="T263" s="104"/>
      <c r="U263" s="104"/>
      <c r="V263" s="104"/>
      <c r="W263" s="104"/>
      <c r="X263" s="104"/>
      <c r="Y263" s="104"/>
      <c r="Z263" s="104"/>
      <c r="AA263" s="104"/>
      <c r="AB263" s="104"/>
      <c r="AC263" s="104"/>
      <c r="AD263" s="104"/>
      <c r="AE263" s="104"/>
      <c r="AF263" s="104"/>
      <c r="AG263" s="104"/>
      <c r="AH263" s="104"/>
      <c r="AI263" s="104"/>
    </row>
    <row r="264" spans="2:35" ht="18.75" hidden="1" customHeight="1">
      <c r="B264" s="87">
        <v>251</v>
      </c>
      <c r="C264" s="88"/>
      <c r="D264" s="245" t="str">
        <f>IF(ISBLANK(TMGen3List23[[#This Row],[Test n'#]]),"",LOOKUP(TMGen3List23[[#This Row],[Test n'#]],TP_CFAR_DB[TPnum],TP_CFAR_DB[TP ID]))</f>
        <v/>
      </c>
      <c r="E264" s="256" t="str">
        <f>IF(ISBLANK(TMGen3List23[[#This Row],[Test n'#]]),"",LOOKUP(TMGen3List23[[#This Row],[Test n'#]],TP_CFAR_DB[TPnum],TP_CFAR_DB[Test Point Name]))</f>
        <v/>
      </c>
      <c r="F264" s="245" t="str">
        <f>IF(ISBLANK(TMGen3List23[[#This Row],[Test n'#]]),"",LOOKUP(TMGen3List23[[#This Row],[Test n'#]],TP_CFAR_DB[TPnum],TP_CFAR_DB[Mode]))</f>
        <v/>
      </c>
      <c r="G264" s="34" t="str">
        <f>IF(ISBLANK(TMGen3List23[[#This Row],[Test n'#]]),"",LOOKUP(TMGen3List23[[#This Row],[Test n'#]],TP_CFAR_DB[TPnum],TP_CFAR_DB[Time '[sec']]))</f>
        <v/>
      </c>
      <c r="H264" s="34"/>
      <c r="I264" s="34" t="str">
        <f>IF(ISBLANK(TMGen3List23[[#This Row],[Test n'#]]),"",LOOKUP(TMGen3List23[[#This Row],[Test n'#]],TP_BA_DB[TPnum],TP_BA_DB[Speed m/s '[kts']]))</f>
        <v/>
      </c>
      <c r="J264" s="171"/>
      <c r="K264" s="178">
        <f>SUM(TMGen3Matrix28[#This Row])</f>
        <v>0</v>
      </c>
      <c r="L264" s="171"/>
      <c r="M264" s="171"/>
      <c r="N264" s="171"/>
      <c r="O264" s="171"/>
      <c r="P264" s="104"/>
      <c r="Q264" s="104"/>
      <c r="R264" s="104"/>
      <c r="S264" s="104"/>
      <c r="T264" s="104"/>
      <c r="U264" s="104"/>
      <c r="V264" s="104"/>
      <c r="W264" s="104"/>
      <c r="X264" s="104"/>
      <c r="Y264" s="104"/>
      <c r="Z264" s="104"/>
      <c r="AA264" s="104"/>
      <c r="AB264" s="104"/>
      <c r="AC264" s="104"/>
      <c r="AD264" s="104"/>
      <c r="AE264" s="104"/>
      <c r="AF264" s="104"/>
      <c r="AG264" s="104"/>
      <c r="AH264" s="104"/>
      <c r="AI264" s="104"/>
    </row>
    <row r="265" spans="2:35" ht="18.75" hidden="1" customHeight="1">
      <c r="B265" s="87">
        <v>252</v>
      </c>
      <c r="C265" s="88"/>
      <c r="D265" s="245" t="str">
        <f>IF(ISBLANK(TMGen3List23[[#This Row],[Test n'#]]),"",LOOKUP(TMGen3List23[[#This Row],[Test n'#]],TP_CFAR_DB[TPnum],TP_CFAR_DB[TP ID]))</f>
        <v/>
      </c>
      <c r="E265" s="256" t="str">
        <f>IF(ISBLANK(TMGen3List23[[#This Row],[Test n'#]]),"",LOOKUP(TMGen3List23[[#This Row],[Test n'#]],TP_CFAR_DB[TPnum],TP_CFAR_DB[Test Point Name]))</f>
        <v/>
      </c>
      <c r="F265" s="245" t="str">
        <f>IF(ISBLANK(TMGen3List23[[#This Row],[Test n'#]]),"",LOOKUP(TMGen3List23[[#This Row],[Test n'#]],TP_CFAR_DB[TPnum],TP_CFAR_DB[Mode]))</f>
        <v/>
      </c>
      <c r="G265" s="34" t="str">
        <f>IF(ISBLANK(TMGen3List23[[#This Row],[Test n'#]]),"",LOOKUP(TMGen3List23[[#This Row],[Test n'#]],TP_CFAR_DB[TPnum],TP_CFAR_DB[Time '[sec']]))</f>
        <v/>
      </c>
      <c r="H265" s="34"/>
      <c r="I265" s="34" t="str">
        <f>IF(ISBLANK(TMGen3List23[[#This Row],[Test n'#]]),"",LOOKUP(TMGen3List23[[#This Row],[Test n'#]],TP_BA_DB[TPnum],TP_BA_DB[Speed m/s '[kts']]))</f>
        <v/>
      </c>
      <c r="J265" s="171"/>
      <c r="K265" s="178">
        <f>SUM(TMGen3Matrix28[#This Row])</f>
        <v>0</v>
      </c>
      <c r="L265" s="171"/>
      <c r="M265" s="171"/>
      <c r="N265" s="171"/>
      <c r="O265" s="171"/>
      <c r="P265" s="104"/>
      <c r="Q265" s="104"/>
      <c r="R265" s="104"/>
      <c r="S265" s="104"/>
      <c r="T265" s="104"/>
      <c r="U265" s="104"/>
      <c r="V265" s="104"/>
      <c r="W265" s="104"/>
      <c r="X265" s="104"/>
      <c r="Y265" s="104"/>
      <c r="Z265" s="104"/>
      <c r="AA265" s="104"/>
      <c r="AB265" s="104"/>
      <c r="AC265" s="104"/>
      <c r="AD265" s="104"/>
      <c r="AE265" s="104"/>
      <c r="AF265" s="104"/>
      <c r="AG265" s="104"/>
      <c r="AH265" s="104"/>
      <c r="AI265" s="104"/>
    </row>
    <row r="266" spans="2:35" ht="18.75" hidden="1" customHeight="1">
      <c r="B266" s="87">
        <v>253</v>
      </c>
      <c r="C266" s="88"/>
      <c r="D266" s="245" t="str">
        <f>IF(ISBLANK(TMGen3List23[[#This Row],[Test n'#]]),"",LOOKUP(TMGen3List23[[#This Row],[Test n'#]],TP_CFAR_DB[TPnum],TP_CFAR_DB[TP ID]))</f>
        <v/>
      </c>
      <c r="E266" s="256" t="str">
        <f>IF(ISBLANK(TMGen3List23[[#This Row],[Test n'#]]),"",LOOKUP(TMGen3List23[[#This Row],[Test n'#]],TP_CFAR_DB[TPnum],TP_CFAR_DB[Test Point Name]))</f>
        <v/>
      </c>
      <c r="F266" s="245" t="str">
        <f>IF(ISBLANK(TMGen3List23[[#This Row],[Test n'#]]),"",LOOKUP(TMGen3List23[[#This Row],[Test n'#]],TP_CFAR_DB[TPnum],TP_CFAR_DB[Mode]))</f>
        <v/>
      </c>
      <c r="G266" s="34" t="str">
        <f>IF(ISBLANK(TMGen3List23[[#This Row],[Test n'#]]),"",LOOKUP(TMGen3List23[[#This Row],[Test n'#]],TP_CFAR_DB[TPnum],TP_CFAR_DB[Time '[sec']]))</f>
        <v/>
      </c>
      <c r="H266" s="34"/>
      <c r="I266" s="34" t="str">
        <f>IF(ISBLANK(TMGen3List23[[#This Row],[Test n'#]]),"",LOOKUP(TMGen3List23[[#This Row],[Test n'#]],TP_BA_DB[TPnum],TP_BA_DB[Speed m/s '[kts']]))</f>
        <v/>
      </c>
      <c r="J266" s="171"/>
      <c r="K266" s="178">
        <f>SUM(TMGen3Matrix28[#This Row])</f>
        <v>0</v>
      </c>
      <c r="L266" s="171"/>
      <c r="M266" s="171"/>
      <c r="N266" s="171"/>
      <c r="O266" s="171"/>
      <c r="P266" s="104"/>
      <c r="Q266" s="104"/>
      <c r="R266" s="104"/>
      <c r="S266" s="104"/>
      <c r="T266" s="104"/>
      <c r="U266" s="104"/>
      <c r="V266" s="104"/>
      <c r="W266" s="104"/>
      <c r="X266" s="104"/>
      <c r="Y266" s="104"/>
      <c r="Z266" s="104"/>
      <c r="AA266" s="104"/>
      <c r="AB266" s="104"/>
      <c r="AC266" s="104"/>
      <c r="AD266" s="104"/>
      <c r="AE266" s="104"/>
      <c r="AF266" s="104"/>
      <c r="AG266" s="104"/>
      <c r="AH266" s="104"/>
      <c r="AI266" s="104"/>
    </row>
    <row r="267" spans="2:35" ht="18.75" hidden="1" customHeight="1">
      <c r="B267" s="87">
        <v>254</v>
      </c>
      <c r="C267" s="88"/>
      <c r="D267" s="245" t="str">
        <f>IF(ISBLANK(TMGen3List23[[#This Row],[Test n'#]]),"",LOOKUP(TMGen3List23[[#This Row],[Test n'#]],TP_CFAR_DB[TPnum],TP_CFAR_DB[TP ID]))</f>
        <v/>
      </c>
      <c r="E267" s="256" t="str">
        <f>IF(ISBLANK(TMGen3List23[[#This Row],[Test n'#]]),"",LOOKUP(TMGen3List23[[#This Row],[Test n'#]],TP_CFAR_DB[TPnum],TP_CFAR_DB[Test Point Name]))</f>
        <v/>
      </c>
      <c r="F267" s="245" t="str">
        <f>IF(ISBLANK(TMGen3List23[[#This Row],[Test n'#]]),"",LOOKUP(TMGen3List23[[#This Row],[Test n'#]],TP_CFAR_DB[TPnum],TP_CFAR_DB[Mode]))</f>
        <v/>
      </c>
      <c r="G267" s="34" t="str">
        <f>IF(ISBLANK(TMGen3List23[[#This Row],[Test n'#]]),"",LOOKUP(TMGen3List23[[#This Row],[Test n'#]],TP_CFAR_DB[TPnum],TP_CFAR_DB[Time '[sec']]))</f>
        <v/>
      </c>
      <c r="H267" s="34"/>
      <c r="I267" s="34" t="str">
        <f>IF(ISBLANK(TMGen3List23[[#This Row],[Test n'#]]),"",LOOKUP(TMGen3List23[[#This Row],[Test n'#]],TP_BA_DB[TPnum],TP_BA_DB[Speed m/s '[kts']]))</f>
        <v/>
      </c>
      <c r="J267" s="171"/>
      <c r="K267" s="178">
        <f>SUM(TMGen3Matrix28[#This Row])</f>
        <v>0</v>
      </c>
      <c r="L267" s="171"/>
      <c r="M267" s="171"/>
      <c r="N267" s="171"/>
      <c r="O267" s="171"/>
      <c r="P267" s="104"/>
      <c r="Q267" s="104"/>
      <c r="R267" s="104"/>
      <c r="S267" s="104"/>
      <c r="T267" s="104"/>
      <c r="U267" s="104"/>
      <c r="V267" s="104"/>
      <c r="W267" s="104"/>
      <c r="X267" s="104"/>
      <c r="Y267" s="104"/>
      <c r="Z267" s="104"/>
      <c r="AA267" s="104"/>
      <c r="AB267" s="104"/>
      <c r="AC267" s="104"/>
      <c r="AD267" s="104"/>
      <c r="AE267" s="104"/>
      <c r="AF267" s="104"/>
      <c r="AG267" s="104"/>
      <c r="AH267" s="104"/>
      <c r="AI267" s="104"/>
    </row>
    <row r="268" spans="2:35" ht="18.75" hidden="1" customHeight="1">
      <c r="B268" s="87">
        <v>255</v>
      </c>
      <c r="C268" s="88"/>
      <c r="D268" s="245" t="str">
        <f>IF(ISBLANK(TMGen3List23[[#This Row],[Test n'#]]),"",LOOKUP(TMGen3List23[[#This Row],[Test n'#]],TP_CFAR_DB[TPnum],TP_CFAR_DB[TP ID]))</f>
        <v/>
      </c>
      <c r="E268" s="256" t="str">
        <f>IF(ISBLANK(TMGen3List23[[#This Row],[Test n'#]]),"",LOOKUP(TMGen3List23[[#This Row],[Test n'#]],TP_CFAR_DB[TPnum],TP_CFAR_DB[Test Point Name]))</f>
        <v/>
      </c>
      <c r="F268" s="245" t="str">
        <f>IF(ISBLANK(TMGen3List23[[#This Row],[Test n'#]]),"",LOOKUP(TMGen3List23[[#This Row],[Test n'#]],TP_CFAR_DB[TPnum],TP_CFAR_DB[Mode]))</f>
        <v/>
      </c>
      <c r="G268" s="34" t="str">
        <f>IF(ISBLANK(TMGen3List23[[#This Row],[Test n'#]]),"",LOOKUP(TMGen3List23[[#This Row],[Test n'#]],TP_CFAR_DB[TPnum],TP_CFAR_DB[Time '[sec']]))</f>
        <v/>
      </c>
      <c r="H268" s="34"/>
      <c r="I268" s="34" t="str">
        <f>IF(ISBLANK(TMGen3List23[[#This Row],[Test n'#]]),"",LOOKUP(TMGen3List23[[#This Row],[Test n'#]],TP_BA_DB[TPnum],TP_BA_DB[Speed m/s '[kts']]))</f>
        <v/>
      </c>
      <c r="J268" s="171"/>
      <c r="K268" s="178">
        <f>SUM(TMGen3Matrix28[#This Row])</f>
        <v>0</v>
      </c>
      <c r="L268" s="171"/>
      <c r="M268" s="171"/>
      <c r="N268" s="171"/>
      <c r="O268" s="171"/>
      <c r="P268" s="104"/>
      <c r="Q268" s="104"/>
      <c r="R268" s="104"/>
      <c r="S268" s="104"/>
      <c r="T268" s="104"/>
      <c r="U268" s="104"/>
      <c r="V268" s="104"/>
      <c r="W268" s="104"/>
      <c r="X268" s="104"/>
      <c r="Y268" s="104"/>
      <c r="Z268" s="104"/>
      <c r="AA268" s="104"/>
      <c r="AB268" s="104"/>
      <c r="AC268" s="104"/>
      <c r="AD268" s="104"/>
      <c r="AE268" s="104"/>
      <c r="AF268" s="104"/>
      <c r="AG268" s="104"/>
      <c r="AH268" s="104"/>
      <c r="AI268" s="104"/>
    </row>
    <row r="269" spans="2:35" ht="18.75" hidden="1" customHeight="1">
      <c r="B269" s="87">
        <v>256</v>
      </c>
      <c r="C269" s="88"/>
      <c r="D269" s="245" t="str">
        <f>IF(ISBLANK(TMGen3List23[[#This Row],[Test n'#]]),"",LOOKUP(TMGen3List23[[#This Row],[Test n'#]],TP_CFAR_DB[TPnum],TP_CFAR_DB[TP ID]))</f>
        <v/>
      </c>
      <c r="E269" s="256" t="str">
        <f>IF(ISBLANK(TMGen3List23[[#This Row],[Test n'#]]),"",LOOKUP(TMGen3List23[[#This Row],[Test n'#]],TP_CFAR_DB[TPnum],TP_CFAR_DB[Test Point Name]))</f>
        <v/>
      </c>
      <c r="F269" s="245" t="str">
        <f>IF(ISBLANK(TMGen3List23[[#This Row],[Test n'#]]),"",LOOKUP(TMGen3List23[[#This Row],[Test n'#]],TP_CFAR_DB[TPnum],TP_CFAR_DB[Mode]))</f>
        <v/>
      </c>
      <c r="G269" s="34" t="str">
        <f>IF(ISBLANK(TMGen3List23[[#This Row],[Test n'#]]),"",LOOKUP(TMGen3List23[[#This Row],[Test n'#]],TP_CFAR_DB[TPnum],TP_CFAR_DB[Time '[sec']]))</f>
        <v/>
      </c>
      <c r="H269" s="34"/>
      <c r="I269" s="34" t="str">
        <f>IF(ISBLANK(TMGen3List23[[#This Row],[Test n'#]]),"",LOOKUP(TMGen3List23[[#This Row],[Test n'#]],TP_BA_DB[TPnum],TP_BA_DB[Speed m/s '[kts']]))</f>
        <v/>
      </c>
      <c r="J269" s="171"/>
      <c r="K269" s="178">
        <f>SUM(TMGen3Matrix28[#This Row])</f>
        <v>0</v>
      </c>
      <c r="L269" s="171"/>
      <c r="M269" s="171"/>
      <c r="N269" s="171"/>
      <c r="O269" s="171"/>
      <c r="P269" s="104"/>
      <c r="Q269" s="104"/>
      <c r="R269" s="104"/>
      <c r="S269" s="104"/>
      <c r="T269" s="104"/>
      <c r="U269" s="104"/>
      <c r="V269" s="104"/>
      <c r="W269" s="104"/>
      <c r="X269" s="104"/>
      <c r="Y269" s="104"/>
      <c r="Z269" s="104"/>
      <c r="AA269" s="104"/>
      <c r="AB269" s="104"/>
      <c r="AC269" s="104"/>
      <c r="AD269" s="104"/>
      <c r="AE269" s="104"/>
      <c r="AF269" s="104"/>
      <c r="AG269" s="104"/>
      <c r="AH269" s="104"/>
      <c r="AI269" s="104"/>
    </row>
    <row r="270" spans="2:35" ht="18.75" hidden="1" customHeight="1">
      <c r="B270" s="87">
        <v>257</v>
      </c>
      <c r="C270" s="88"/>
      <c r="D270" s="245" t="str">
        <f>IF(ISBLANK(TMGen3List23[[#This Row],[Test n'#]]),"",LOOKUP(TMGen3List23[[#This Row],[Test n'#]],TP_CFAR_DB[TPnum],TP_CFAR_DB[TP ID]))</f>
        <v/>
      </c>
      <c r="E270" s="256" t="str">
        <f>IF(ISBLANK(TMGen3List23[[#This Row],[Test n'#]]),"",LOOKUP(TMGen3List23[[#This Row],[Test n'#]],TP_CFAR_DB[TPnum],TP_CFAR_DB[Test Point Name]))</f>
        <v/>
      </c>
      <c r="F270" s="245" t="str">
        <f>IF(ISBLANK(TMGen3List23[[#This Row],[Test n'#]]),"",LOOKUP(TMGen3List23[[#This Row],[Test n'#]],TP_CFAR_DB[TPnum],TP_CFAR_DB[Mode]))</f>
        <v/>
      </c>
      <c r="G270" s="34" t="str">
        <f>IF(ISBLANK(TMGen3List23[[#This Row],[Test n'#]]),"",LOOKUP(TMGen3List23[[#This Row],[Test n'#]],TP_CFAR_DB[TPnum],TP_CFAR_DB[Time '[sec']]))</f>
        <v/>
      </c>
      <c r="H270" s="34"/>
      <c r="I270" s="34" t="str">
        <f>IF(ISBLANK(TMGen3List23[[#This Row],[Test n'#]]),"",LOOKUP(TMGen3List23[[#This Row],[Test n'#]],TP_BA_DB[TPnum],TP_BA_DB[Speed m/s '[kts']]))</f>
        <v/>
      </c>
      <c r="J270" s="171"/>
      <c r="K270" s="178">
        <f>SUM(TMGen3Matrix28[#This Row])</f>
        <v>0</v>
      </c>
      <c r="L270" s="171"/>
      <c r="M270" s="171"/>
      <c r="N270" s="171"/>
      <c r="O270" s="171"/>
      <c r="P270" s="104"/>
      <c r="Q270" s="104"/>
      <c r="R270" s="104"/>
      <c r="S270" s="104"/>
      <c r="T270" s="104"/>
      <c r="U270" s="104"/>
      <c r="V270" s="104"/>
      <c r="W270" s="104"/>
      <c r="X270" s="104"/>
      <c r="Y270" s="104"/>
      <c r="Z270" s="104"/>
      <c r="AA270" s="104"/>
      <c r="AB270" s="104"/>
      <c r="AC270" s="104"/>
      <c r="AD270" s="104"/>
      <c r="AE270" s="104"/>
      <c r="AF270" s="104"/>
      <c r="AG270" s="104"/>
      <c r="AH270" s="104"/>
      <c r="AI270" s="104"/>
    </row>
    <row r="271" spans="2:35" ht="18.75" hidden="1" customHeight="1">
      <c r="B271" s="87">
        <v>258</v>
      </c>
      <c r="C271" s="88"/>
      <c r="D271" s="245" t="str">
        <f>IF(ISBLANK(TMGen3List23[[#This Row],[Test n'#]]),"",LOOKUP(TMGen3List23[[#This Row],[Test n'#]],TP_CFAR_DB[TPnum],TP_CFAR_DB[TP ID]))</f>
        <v/>
      </c>
      <c r="E271" s="256" t="str">
        <f>IF(ISBLANK(TMGen3List23[[#This Row],[Test n'#]]),"",LOOKUP(TMGen3List23[[#This Row],[Test n'#]],TP_CFAR_DB[TPnum],TP_CFAR_DB[Test Point Name]))</f>
        <v/>
      </c>
      <c r="F271" s="245" t="str">
        <f>IF(ISBLANK(TMGen3List23[[#This Row],[Test n'#]]),"",LOOKUP(TMGen3List23[[#This Row],[Test n'#]],TP_CFAR_DB[TPnum],TP_CFAR_DB[Mode]))</f>
        <v/>
      </c>
      <c r="G271" s="34" t="str">
        <f>IF(ISBLANK(TMGen3List23[[#This Row],[Test n'#]]),"",LOOKUP(TMGen3List23[[#This Row],[Test n'#]],TP_CFAR_DB[TPnum],TP_CFAR_DB[Time '[sec']]))</f>
        <v/>
      </c>
      <c r="H271" s="34"/>
      <c r="I271" s="34" t="str">
        <f>IF(ISBLANK(TMGen3List23[[#This Row],[Test n'#]]),"",LOOKUP(TMGen3List23[[#This Row],[Test n'#]],TP_BA_DB[TPnum],TP_BA_DB[Speed m/s '[kts']]))</f>
        <v/>
      </c>
      <c r="J271" s="171"/>
      <c r="K271" s="178">
        <f>SUM(TMGen3Matrix28[#This Row])</f>
        <v>0</v>
      </c>
      <c r="L271" s="171"/>
      <c r="M271" s="171"/>
      <c r="N271" s="171"/>
      <c r="O271" s="171"/>
      <c r="P271" s="104"/>
      <c r="Q271" s="104"/>
      <c r="R271" s="104"/>
      <c r="S271" s="104"/>
      <c r="T271" s="104"/>
      <c r="U271" s="104"/>
      <c r="V271" s="104"/>
      <c r="W271" s="104"/>
      <c r="X271" s="104"/>
      <c r="Y271" s="104"/>
      <c r="Z271" s="104"/>
      <c r="AA271" s="104"/>
      <c r="AB271" s="104"/>
      <c r="AC271" s="104"/>
      <c r="AD271" s="104"/>
      <c r="AE271" s="104"/>
      <c r="AF271" s="104"/>
      <c r="AG271" s="104"/>
      <c r="AH271" s="104"/>
      <c r="AI271" s="104"/>
    </row>
    <row r="272" spans="2:35" ht="18.75" hidden="1" customHeight="1">
      <c r="B272" s="87">
        <v>259</v>
      </c>
      <c r="C272" s="88"/>
      <c r="D272" s="245" t="str">
        <f>IF(ISBLANK(TMGen3List23[[#This Row],[Test n'#]]),"",LOOKUP(TMGen3List23[[#This Row],[Test n'#]],TP_CFAR_DB[TPnum],TP_CFAR_DB[TP ID]))</f>
        <v/>
      </c>
      <c r="E272" s="256" t="str">
        <f>IF(ISBLANK(TMGen3List23[[#This Row],[Test n'#]]),"",LOOKUP(TMGen3List23[[#This Row],[Test n'#]],TP_CFAR_DB[TPnum],TP_CFAR_DB[Test Point Name]))</f>
        <v/>
      </c>
      <c r="F272" s="245" t="str">
        <f>IF(ISBLANK(TMGen3List23[[#This Row],[Test n'#]]),"",LOOKUP(TMGen3List23[[#This Row],[Test n'#]],TP_CFAR_DB[TPnum],TP_CFAR_DB[Mode]))</f>
        <v/>
      </c>
      <c r="G272" s="34" t="str">
        <f>IF(ISBLANK(TMGen3List23[[#This Row],[Test n'#]]),"",LOOKUP(TMGen3List23[[#This Row],[Test n'#]],TP_CFAR_DB[TPnum],TP_CFAR_DB[Time '[sec']]))</f>
        <v/>
      </c>
      <c r="H272" s="34"/>
      <c r="I272" s="34" t="str">
        <f>IF(ISBLANK(TMGen3List23[[#This Row],[Test n'#]]),"",LOOKUP(TMGen3List23[[#This Row],[Test n'#]],TP_BA_DB[TPnum],TP_BA_DB[Speed m/s '[kts']]))</f>
        <v/>
      </c>
      <c r="J272" s="171"/>
      <c r="K272" s="178">
        <f>SUM(TMGen3Matrix28[#This Row])</f>
        <v>0</v>
      </c>
      <c r="L272" s="171"/>
      <c r="M272" s="171"/>
      <c r="N272" s="171"/>
      <c r="O272" s="171"/>
      <c r="P272" s="104"/>
      <c r="Q272" s="104"/>
      <c r="R272" s="104"/>
      <c r="S272" s="104"/>
      <c r="T272" s="104"/>
      <c r="U272" s="104"/>
      <c r="V272" s="104"/>
      <c r="W272" s="104"/>
      <c r="X272" s="104"/>
      <c r="Y272" s="104"/>
      <c r="Z272" s="104"/>
      <c r="AA272" s="104"/>
      <c r="AB272" s="104"/>
      <c r="AC272" s="104"/>
      <c r="AD272" s="104"/>
      <c r="AE272" s="104"/>
      <c r="AF272" s="104"/>
      <c r="AG272" s="104"/>
      <c r="AH272" s="104"/>
      <c r="AI272" s="104"/>
    </row>
    <row r="273" spans="2:35" ht="18.75" hidden="1" customHeight="1">
      <c r="B273" s="87">
        <v>260</v>
      </c>
      <c r="C273" s="88"/>
      <c r="D273" s="245" t="str">
        <f>IF(ISBLANK(TMGen3List23[[#This Row],[Test n'#]]),"",LOOKUP(TMGen3List23[[#This Row],[Test n'#]],TP_CFAR_DB[TPnum],TP_CFAR_DB[TP ID]))</f>
        <v/>
      </c>
      <c r="E273" s="256" t="str">
        <f>IF(ISBLANK(TMGen3List23[[#This Row],[Test n'#]]),"",LOOKUP(TMGen3List23[[#This Row],[Test n'#]],TP_CFAR_DB[TPnum],TP_CFAR_DB[Test Point Name]))</f>
        <v/>
      </c>
      <c r="F273" s="245" t="str">
        <f>IF(ISBLANK(TMGen3List23[[#This Row],[Test n'#]]),"",LOOKUP(TMGen3List23[[#This Row],[Test n'#]],TP_CFAR_DB[TPnum],TP_CFAR_DB[Mode]))</f>
        <v/>
      </c>
      <c r="G273" s="34" t="str">
        <f>IF(ISBLANK(TMGen3List23[[#This Row],[Test n'#]]),"",LOOKUP(TMGen3List23[[#This Row],[Test n'#]],TP_CFAR_DB[TPnum],TP_CFAR_DB[Time '[sec']]))</f>
        <v/>
      </c>
      <c r="H273" s="34"/>
      <c r="I273" s="34" t="str">
        <f>IF(ISBLANK(TMGen3List23[[#This Row],[Test n'#]]),"",LOOKUP(TMGen3List23[[#This Row],[Test n'#]],TP_BA_DB[TPnum],TP_BA_DB[Speed m/s '[kts']]))</f>
        <v/>
      </c>
      <c r="J273" s="171"/>
      <c r="K273" s="178">
        <f>SUM(TMGen3Matrix28[#This Row])</f>
        <v>0</v>
      </c>
      <c r="L273" s="171"/>
      <c r="M273" s="171"/>
      <c r="N273" s="171"/>
      <c r="O273" s="171"/>
      <c r="P273" s="104"/>
      <c r="Q273" s="104"/>
      <c r="R273" s="104"/>
      <c r="S273" s="104"/>
      <c r="T273" s="104"/>
      <c r="U273" s="104"/>
      <c r="V273" s="104"/>
      <c r="W273" s="104"/>
      <c r="X273" s="104"/>
      <c r="Y273" s="104"/>
      <c r="Z273" s="104"/>
      <c r="AA273" s="104"/>
      <c r="AB273" s="104"/>
      <c r="AC273" s="104"/>
      <c r="AD273" s="104"/>
      <c r="AE273" s="104"/>
      <c r="AF273" s="104"/>
      <c r="AG273" s="104"/>
      <c r="AH273" s="104"/>
      <c r="AI273" s="104"/>
    </row>
    <row r="274" spans="2:35" ht="18.75" hidden="1" customHeight="1">
      <c r="B274" s="87">
        <v>261</v>
      </c>
      <c r="C274" s="88"/>
      <c r="D274" s="245" t="str">
        <f>IF(ISBLANK(TMGen3List23[[#This Row],[Test n'#]]),"",LOOKUP(TMGen3List23[[#This Row],[Test n'#]],TP_CFAR_DB[TPnum],TP_CFAR_DB[TP ID]))</f>
        <v/>
      </c>
      <c r="E274" s="256" t="str">
        <f>IF(ISBLANK(TMGen3List23[[#This Row],[Test n'#]]),"",LOOKUP(TMGen3List23[[#This Row],[Test n'#]],TP_CFAR_DB[TPnum],TP_CFAR_DB[Test Point Name]))</f>
        <v/>
      </c>
      <c r="F274" s="245" t="str">
        <f>IF(ISBLANK(TMGen3List23[[#This Row],[Test n'#]]),"",LOOKUP(TMGen3List23[[#This Row],[Test n'#]],TP_CFAR_DB[TPnum],TP_CFAR_DB[Mode]))</f>
        <v/>
      </c>
      <c r="G274" s="34" t="str">
        <f>IF(ISBLANK(TMGen3List23[[#This Row],[Test n'#]]),"",LOOKUP(TMGen3List23[[#This Row],[Test n'#]],TP_CFAR_DB[TPnum],TP_CFAR_DB[Time '[sec']]))</f>
        <v/>
      </c>
      <c r="H274" s="34"/>
      <c r="I274" s="34" t="str">
        <f>IF(ISBLANK(TMGen3List23[[#This Row],[Test n'#]]),"",LOOKUP(TMGen3List23[[#This Row],[Test n'#]],TP_BA_DB[TPnum],TP_BA_DB[Speed m/s '[kts']]))</f>
        <v/>
      </c>
      <c r="J274" s="171"/>
      <c r="K274" s="178">
        <f>SUM(TMGen3Matrix28[#This Row])</f>
        <v>0</v>
      </c>
      <c r="L274" s="171"/>
      <c r="M274" s="171"/>
      <c r="N274" s="171"/>
      <c r="O274" s="171"/>
      <c r="P274" s="104"/>
      <c r="Q274" s="104"/>
      <c r="R274" s="104"/>
      <c r="S274" s="104"/>
      <c r="T274" s="104"/>
      <c r="U274" s="104"/>
      <c r="V274" s="104"/>
      <c r="W274" s="104"/>
      <c r="X274" s="104"/>
      <c r="Y274" s="104"/>
      <c r="Z274" s="104"/>
      <c r="AA274" s="104"/>
      <c r="AB274" s="104"/>
      <c r="AC274" s="104"/>
      <c r="AD274" s="104"/>
      <c r="AE274" s="104"/>
      <c r="AF274" s="104"/>
      <c r="AG274" s="104"/>
      <c r="AH274" s="104"/>
      <c r="AI274" s="104"/>
    </row>
    <row r="275" spans="2:35" ht="18.75" hidden="1" customHeight="1">
      <c r="B275" s="87">
        <v>262</v>
      </c>
      <c r="C275" s="88"/>
      <c r="D275" s="245" t="str">
        <f>IF(ISBLANK(TMGen3List23[[#This Row],[Test n'#]]),"",LOOKUP(TMGen3List23[[#This Row],[Test n'#]],TP_CFAR_DB[TPnum],TP_CFAR_DB[TP ID]))</f>
        <v/>
      </c>
      <c r="E275" s="256" t="str">
        <f>IF(ISBLANK(TMGen3List23[[#This Row],[Test n'#]]),"",LOOKUP(TMGen3List23[[#This Row],[Test n'#]],TP_CFAR_DB[TPnum],TP_CFAR_DB[Test Point Name]))</f>
        <v/>
      </c>
      <c r="F275" s="245" t="str">
        <f>IF(ISBLANK(TMGen3List23[[#This Row],[Test n'#]]),"",LOOKUP(TMGen3List23[[#This Row],[Test n'#]],TP_CFAR_DB[TPnum],TP_CFAR_DB[Mode]))</f>
        <v/>
      </c>
      <c r="G275" s="34" t="str">
        <f>IF(ISBLANK(TMGen3List23[[#This Row],[Test n'#]]),"",LOOKUP(TMGen3List23[[#This Row],[Test n'#]],TP_CFAR_DB[TPnum],TP_CFAR_DB[Time '[sec']]))</f>
        <v/>
      </c>
      <c r="H275" s="34"/>
      <c r="I275" s="34" t="str">
        <f>IF(ISBLANK(TMGen3List23[[#This Row],[Test n'#]]),"",LOOKUP(TMGen3List23[[#This Row],[Test n'#]],TP_BA_DB[TPnum],TP_BA_DB[Speed m/s '[kts']]))</f>
        <v/>
      </c>
      <c r="J275" s="171"/>
      <c r="K275" s="178">
        <f>SUM(TMGen3Matrix28[#This Row])</f>
        <v>0</v>
      </c>
      <c r="L275" s="171"/>
      <c r="M275" s="171"/>
      <c r="N275" s="171"/>
      <c r="O275" s="171"/>
      <c r="P275" s="104"/>
      <c r="Q275" s="104"/>
      <c r="R275" s="104"/>
      <c r="S275" s="104"/>
      <c r="T275" s="104"/>
      <c r="U275" s="104"/>
      <c r="V275" s="104"/>
      <c r="W275" s="104"/>
      <c r="X275" s="104"/>
      <c r="Y275" s="104"/>
      <c r="Z275" s="104"/>
      <c r="AA275" s="104"/>
      <c r="AB275" s="104"/>
      <c r="AC275" s="104"/>
      <c r="AD275" s="104"/>
      <c r="AE275" s="104"/>
      <c r="AF275" s="104"/>
      <c r="AG275" s="104"/>
      <c r="AH275" s="104"/>
      <c r="AI275" s="104"/>
    </row>
    <row r="276" spans="2:35" ht="18.75" hidden="1" customHeight="1">
      <c r="B276" s="87">
        <v>263</v>
      </c>
      <c r="C276" s="88"/>
      <c r="D276" s="245" t="str">
        <f>IF(ISBLANK(TMGen3List23[[#This Row],[Test n'#]]),"",LOOKUP(TMGen3List23[[#This Row],[Test n'#]],TP_CFAR_DB[TPnum],TP_CFAR_DB[TP ID]))</f>
        <v/>
      </c>
      <c r="E276" s="256" t="str">
        <f>IF(ISBLANK(TMGen3List23[[#This Row],[Test n'#]]),"",LOOKUP(TMGen3List23[[#This Row],[Test n'#]],TP_CFAR_DB[TPnum],TP_CFAR_DB[Test Point Name]))</f>
        <v/>
      </c>
      <c r="F276" s="245" t="str">
        <f>IF(ISBLANK(TMGen3List23[[#This Row],[Test n'#]]),"",LOOKUP(TMGen3List23[[#This Row],[Test n'#]],TP_CFAR_DB[TPnum],TP_CFAR_DB[Mode]))</f>
        <v/>
      </c>
      <c r="G276" s="34" t="str">
        <f>IF(ISBLANK(TMGen3List23[[#This Row],[Test n'#]]),"",LOOKUP(TMGen3List23[[#This Row],[Test n'#]],TP_CFAR_DB[TPnum],TP_CFAR_DB[Time '[sec']]))</f>
        <v/>
      </c>
      <c r="H276" s="34"/>
      <c r="I276" s="34" t="str">
        <f>IF(ISBLANK(TMGen3List23[[#This Row],[Test n'#]]),"",LOOKUP(TMGen3List23[[#This Row],[Test n'#]],TP_BA_DB[TPnum],TP_BA_DB[Speed m/s '[kts']]))</f>
        <v/>
      </c>
      <c r="J276" s="171"/>
      <c r="K276" s="178">
        <f>SUM(TMGen3Matrix28[#This Row])</f>
        <v>0</v>
      </c>
      <c r="L276" s="171"/>
      <c r="M276" s="171"/>
      <c r="N276" s="171"/>
      <c r="O276" s="171"/>
      <c r="P276" s="104"/>
      <c r="Q276" s="104"/>
      <c r="R276" s="104"/>
      <c r="S276" s="104"/>
      <c r="T276" s="104"/>
      <c r="U276" s="104"/>
      <c r="V276" s="104"/>
      <c r="W276" s="104"/>
      <c r="X276" s="104"/>
      <c r="Y276" s="104"/>
      <c r="Z276" s="104"/>
      <c r="AA276" s="104"/>
      <c r="AB276" s="104"/>
      <c r="AC276" s="104"/>
      <c r="AD276" s="104"/>
      <c r="AE276" s="104"/>
      <c r="AF276" s="104"/>
      <c r="AG276" s="104"/>
      <c r="AH276" s="104"/>
      <c r="AI276" s="104"/>
    </row>
    <row r="277" spans="2:35" ht="18.75" hidden="1" customHeight="1">
      <c r="B277" s="87">
        <v>264</v>
      </c>
      <c r="C277" s="88"/>
      <c r="D277" s="245" t="str">
        <f>IF(ISBLANK(TMGen3List23[[#This Row],[Test n'#]]),"",LOOKUP(TMGen3List23[[#This Row],[Test n'#]],TP_CFAR_DB[TPnum],TP_CFAR_DB[TP ID]))</f>
        <v/>
      </c>
      <c r="E277" s="256" t="str">
        <f>IF(ISBLANK(TMGen3List23[[#This Row],[Test n'#]]),"",LOOKUP(TMGen3List23[[#This Row],[Test n'#]],TP_CFAR_DB[TPnum],TP_CFAR_DB[Test Point Name]))</f>
        <v/>
      </c>
      <c r="F277" s="245" t="str">
        <f>IF(ISBLANK(TMGen3List23[[#This Row],[Test n'#]]),"",LOOKUP(TMGen3List23[[#This Row],[Test n'#]],TP_CFAR_DB[TPnum],TP_CFAR_DB[Mode]))</f>
        <v/>
      </c>
      <c r="G277" s="34" t="str">
        <f>IF(ISBLANK(TMGen3List23[[#This Row],[Test n'#]]),"",LOOKUP(TMGen3List23[[#This Row],[Test n'#]],TP_CFAR_DB[TPnum],TP_CFAR_DB[Time '[sec']]))</f>
        <v/>
      </c>
      <c r="H277" s="34"/>
      <c r="I277" s="34" t="str">
        <f>IF(ISBLANK(TMGen3List23[[#This Row],[Test n'#]]),"",LOOKUP(TMGen3List23[[#This Row],[Test n'#]],TP_BA_DB[TPnum],TP_BA_DB[Speed m/s '[kts']]))</f>
        <v/>
      </c>
      <c r="J277" s="171"/>
      <c r="K277" s="178">
        <f>SUM(TMGen3Matrix28[#This Row])</f>
        <v>0</v>
      </c>
      <c r="L277" s="171"/>
      <c r="M277" s="171"/>
      <c r="N277" s="171"/>
      <c r="O277" s="171"/>
      <c r="P277" s="104"/>
      <c r="Q277" s="104"/>
      <c r="R277" s="104"/>
      <c r="S277" s="104"/>
      <c r="T277" s="104"/>
      <c r="U277" s="104"/>
      <c r="V277" s="104"/>
      <c r="W277" s="104"/>
      <c r="X277" s="104"/>
      <c r="Y277" s="104"/>
      <c r="Z277" s="104"/>
      <c r="AA277" s="104"/>
      <c r="AB277" s="104"/>
      <c r="AC277" s="104"/>
      <c r="AD277" s="104"/>
      <c r="AE277" s="104"/>
      <c r="AF277" s="104"/>
      <c r="AG277" s="104"/>
      <c r="AH277" s="104"/>
      <c r="AI277" s="104"/>
    </row>
    <row r="278" spans="2:35" ht="18.75" hidden="1" customHeight="1">
      <c r="B278" s="87">
        <v>265</v>
      </c>
      <c r="C278" s="88"/>
      <c r="D278" s="245" t="str">
        <f>IF(ISBLANK(TMGen3List23[[#This Row],[Test n'#]]),"",LOOKUP(TMGen3List23[[#This Row],[Test n'#]],TP_CFAR_DB[TPnum],TP_CFAR_DB[TP ID]))</f>
        <v/>
      </c>
      <c r="E278" s="256" t="str">
        <f>IF(ISBLANK(TMGen3List23[[#This Row],[Test n'#]]),"",LOOKUP(TMGen3List23[[#This Row],[Test n'#]],TP_CFAR_DB[TPnum],TP_CFAR_DB[Test Point Name]))</f>
        <v/>
      </c>
      <c r="F278" s="245" t="str">
        <f>IF(ISBLANK(TMGen3List23[[#This Row],[Test n'#]]),"",LOOKUP(TMGen3List23[[#This Row],[Test n'#]],TP_CFAR_DB[TPnum],TP_CFAR_DB[Mode]))</f>
        <v/>
      </c>
      <c r="G278" s="34" t="str">
        <f>IF(ISBLANK(TMGen3List23[[#This Row],[Test n'#]]),"",LOOKUP(TMGen3List23[[#This Row],[Test n'#]],TP_CFAR_DB[TPnum],TP_CFAR_DB[Time '[sec']]))</f>
        <v/>
      </c>
      <c r="H278" s="34"/>
      <c r="I278" s="34" t="str">
        <f>IF(ISBLANK(TMGen3List23[[#This Row],[Test n'#]]),"",LOOKUP(TMGen3List23[[#This Row],[Test n'#]],TP_BA_DB[TPnum],TP_BA_DB[Speed m/s '[kts']]))</f>
        <v/>
      </c>
      <c r="J278" s="171"/>
      <c r="K278" s="178">
        <f>SUM(TMGen3Matrix28[#This Row])</f>
        <v>0</v>
      </c>
      <c r="L278" s="171"/>
      <c r="M278" s="171"/>
      <c r="N278" s="171"/>
      <c r="O278" s="171"/>
      <c r="P278" s="104"/>
      <c r="Q278" s="104"/>
      <c r="R278" s="104"/>
      <c r="S278" s="104"/>
      <c r="T278" s="104"/>
      <c r="U278" s="104"/>
      <c r="V278" s="104"/>
      <c r="W278" s="104"/>
      <c r="X278" s="104"/>
      <c r="Y278" s="104"/>
      <c r="Z278" s="104"/>
      <c r="AA278" s="104"/>
      <c r="AB278" s="104"/>
      <c r="AC278" s="104"/>
      <c r="AD278" s="104"/>
      <c r="AE278" s="104"/>
      <c r="AF278" s="104"/>
      <c r="AG278" s="104"/>
      <c r="AH278" s="104"/>
      <c r="AI278" s="104"/>
    </row>
    <row r="279" spans="2:35" ht="18.75" hidden="1" customHeight="1">
      <c r="B279" s="87">
        <v>266</v>
      </c>
      <c r="C279" s="88"/>
      <c r="D279" s="245" t="str">
        <f>IF(ISBLANK(TMGen3List23[[#This Row],[Test n'#]]),"",LOOKUP(TMGen3List23[[#This Row],[Test n'#]],TP_CFAR_DB[TPnum],TP_CFAR_DB[TP ID]))</f>
        <v/>
      </c>
      <c r="E279" s="256" t="str">
        <f>IF(ISBLANK(TMGen3List23[[#This Row],[Test n'#]]),"",LOOKUP(TMGen3List23[[#This Row],[Test n'#]],TP_CFAR_DB[TPnum],TP_CFAR_DB[Test Point Name]))</f>
        <v/>
      </c>
      <c r="F279" s="245" t="str">
        <f>IF(ISBLANK(TMGen3List23[[#This Row],[Test n'#]]),"",LOOKUP(TMGen3List23[[#This Row],[Test n'#]],TP_CFAR_DB[TPnum],TP_CFAR_DB[Mode]))</f>
        <v/>
      </c>
      <c r="G279" s="34" t="str">
        <f>IF(ISBLANK(TMGen3List23[[#This Row],[Test n'#]]),"",LOOKUP(TMGen3List23[[#This Row],[Test n'#]],TP_CFAR_DB[TPnum],TP_CFAR_DB[Time '[sec']]))</f>
        <v/>
      </c>
      <c r="H279" s="34"/>
      <c r="I279" s="34" t="str">
        <f>IF(ISBLANK(TMGen3List23[[#This Row],[Test n'#]]),"",LOOKUP(TMGen3List23[[#This Row],[Test n'#]],TP_BA_DB[TPnum],TP_BA_DB[Speed m/s '[kts']]))</f>
        <v/>
      </c>
      <c r="J279" s="171"/>
      <c r="K279" s="178">
        <f>SUM(TMGen3Matrix28[#This Row])</f>
        <v>0</v>
      </c>
      <c r="L279" s="171"/>
      <c r="M279" s="171"/>
      <c r="N279" s="171"/>
      <c r="O279" s="171"/>
      <c r="P279" s="104"/>
      <c r="Q279" s="104"/>
      <c r="R279" s="104"/>
      <c r="S279" s="104"/>
      <c r="T279" s="104"/>
      <c r="U279" s="104"/>
      <c r="V279" s="104"/>
      <c r="W279" s="104"/>
      <c r="X279" s="104"/>
      <c r="Y279" s="104"/>
      <c r="Z279" s="104"/>
      <c r="AA279" s="104"/>
      <c r="AB279" s="104"/>
      <c r="AC279" s="104"/>
      <c r="AD279" s="104"/>
      <c r="AE279" s="104"/>
      <c r="AF279" s="104"/>
      <c r="AG279" s="104"/>
      <c r="AH279" s="104"/>
      <c r="AI279" s="104"/>
    </row>
    <row r="280" spans="2:35" ht="18.75" hidden="1" customHeight="1">
      <c r="B280" s="87">
        <v>267</v>
      </c>
      <c r="C280" s="88"/>
      <c r="D280" s="245" t="str">
        <f>IF(ISBLANK(TMGen3List23[[#This Row],[Test n'#]]),"",LOOKUP(TMGen3List23[[#This Row],[Test n'#]],TP_CFAR_DB[TPnum],TP_CFAR_DB[TP ID]))</f>
        <v/>
      </c>
      <c r="E280" s="256" t="str">
        <f>IF(ISBLANK(TMGen3List23[[#This Row],[Test n'#]]),"",LOOKUP(TMGen3List23[[#This Row],[Test n'#]],TP_CFAR_DB[TPnum],TP_CFAR_DB[Test Point Name]))</f>
        <v/>
      </c>
      <c r="F280" s="245" t="str">
        <f>IF(ISBLANK(TMGen3List23[[#This Row],[Test n'#]]),"",LOOKUP(TMGen3List23[[#This Row],[Test n'#]],TP_CFAR_DB[TPnum],TP_CFAR_DB[Mode]))</f>
        <v/>
      </c>
      <c r="G280" s="34" t="str">
        <f>IF(ISBLANK(TMGen3List23[[#This Row],[Test n'#]]),"",LOOKUP(TMGen3List23[[#This Row],[Test n'#]],TP_CFAR_DB[TPnum],TP_CFAR_DB[Time '[sec']]))</f>
        <v/>
      </c>
      <c r="H280" s="34"/>
      <c r="I280" s="34" t="str">
        <f>IF(ISBLANK(TMGen3List23[[#This Row],[Test n'#]]),"",LOOKUP(TMGen3List23[[#This Row],[Test n'#]],TP_BA_DB[TPnum],TP_BA_DB[Speed m/s '[kts']]))</f>
        <v/>
      </c>
      <c r="J280" s="171"/>
      <c r="K280" s="178">
        <f>SUM(TMGen3Matrix28[#This Row])</f>
        <v>0</v>
      </c>
      <c r="L280" s="171"/>
      <c r="M280" s="171"/>
      <c r="N280" s="171"/>
      <c r="O280" s="171"/>
      <c r="P280" s="104"/>
      <c r="Q280" s="104"/>
      <c r="R280" s="104"/>
      <c r="S280" s="104"/>
      <c r="T280" s="104"/>
      <c r="U280" s="104"/>
      <c r="V280" s="104"/>
      <c r="W280" s="104"/>
      <c r="X280" s="104"/>
      <c r="Y280" s="104"/>
      <c r="Z280" s="104"/>
      <c r="AA280" s="104"/>
      <c r="AB280" s="104"/>
      <c r="AC280" s="104"/>
      <c r="AD280" s="104"/>
      <c r="AE280" s="104"/>
      <c r="AF280" s="104"/>
      <c r="AG280" s="104"/>
      <c r="AH280" s="104"/>
      <c r="AI280" s="104"/>
    </row>
    <row r="281" spans="2:35" ht="18.75" hidden="1" customHeight="1">
      <c r="B281" s="87">
        <v>268</v>
      </c>
      <c r="C281" s="88"/>
      <c r="D281" s="245" t="str">
        <f>IF(ISBLANK(TMGen3List23[[#This Row],[Test n'#]]),"",LOOKUP(TMGen3List23[[#This Row],[Test n'#]],TP_CFAR_DB[TPnum],TP_CFAR_DB[TP ID]))</f>
        <v/>
      </c>
      <c r="E281" s="256" t="str">
        <f>IF(ISBLANK(TMGen3List23[[#This Row],[Test n'#]]),"",LOOKUP(TMGen3List23[[#This Row],[Test n'#]],TP_CFAR_DB[TPnum],TP_CFAR_DB[Test Point Name]))</f>
        <v/>
      </c>
      <c r="F281" s="245" t="str">
        <f>IF(ISBLANK(TMGen3List23[[#This Row],[Test n'#]]),"",LOOKUP(TMGen3List23[[#This Row],[Test n'#]],TP_CFAR_DB[TPnum],TP_CFAR_DB[Mode]))</f>
        <v/>
      </c>
      <c r="G281" s="34" t="str">
        <f>IF(ISBLANK(TMGen3List23[[#This Row],[Test n'#]]),"",LOOKUP(TMGen3List23[[#This Row],[Test n'#]],TP_CFAR_DB[TPnum],TP_CFAR_DB[Time '[sec']]))</f>
        <v/>
      </c>
      <c r="H281" s="34"/>
      <c r="I281" s="34" t="str">
        <f>IF(ISBLANK(TMGen3List23[[#This Row],[Test n'#]]),"",LOOKUP(TMGen3List23[[#This Row],[Test n'#]],TP_BA_DB[TPnum],TP_BA_DB[Speed m/s '[kts']]))</f>
        <v/>
      </c>
      <c r="J281" s="171"/>
      <c r="K281" s="178">
        <f>SUM(TMGen3Matrix28[#This Row])</f>
        <v>0</v>
      </c>
      <c r="L281" s="171"/>
      <c r="M281" s="171"/>
      <c r="N281" s="171"/>
      <c r="O281" s="171"/>
      <c r="P281" s="104"/>
      <c r="Q281" s="104"/>
      <c r="R281" s="104"/>
      <c r="S281" s="104"/>
      <c r="T281" s="104"/>
      <c r="U281" s="104"/>
      <c r="V281" s="104"/>
      <c r="W281" s="104"/>
      <c r="X281" s="104"/>
      <c r="Y281" s="104"/>
      <c r="Z281" s="104"/>
      <c r="AA281" s="104"/>
      <c r="AB281" s="104"/>
      <c r="AC281" s="104"/>
      <c r="AD281" s="104"/>
      <c r="AE281" s="104"/>
      <c r="AF281" s="104"/>
      <c r="AG281" s="104"/>
      <c r="AH281" s="104"/>
      <c r="AI281" s="104"/>
    </row>
    <row r="282" spans="2:35" ht="18.75" hidden="1" customHeight="1">
      <c r="B282" s="87">
        <v>269</v>
      </c>
      <c r="C282" s="88"/>
      <c r="D282" s="245" t="str">
        <f>IF(ISBLANK(TMGen3List23[[#This Row],[Test n'#]]),"",LOOKUP(TMGen3List23[[#This Row],[Test n'#]],TP_CFAR_DB[TPnum],TP_CFAR_DB[TP ID]))</f>
        <v/>
      </c>
      <c r="E282" s="256" t="str">
        <f>IF(ISBLANK(TMGen3List23[[#This Row],[Test n'#]]),"",LOOKUP(TMGen3List23[[#This Row],[Test n'#]],TP_CFAR_DB[TPnum],TP_CFAR_DB[Test Point Name]))</f>
        <v/>
      </c>
      <c r="F282" s="245" t="str">
        <f>IF(ISBLANK(TMGen3List23[[#This Row],[Test n'#]]),"",LOOKUP(TMGen3List23[[#This Row],[Test n'#]],TP_CFAR_DB[TPnum],TP_CFAR_DB[Mode]))</f>
        <v/>
      </c>
      <c r="G282" s="34" t="str">
        <f>IF(ISBLANK(TMGen3List23[[#This Row],[Test n'#]]),"",LOOKUP(TMGen3List23[[#This Row],[Test n'#]],TP_CFAR_DB[TPnum],TP_CFAR_DB[Time '[sec']]))</f>
        <v/>
      </c>
      <c r="H282" s="34"/>
      <c r="I282" s="34" t="str">
        <f>IF(ISBLANK(TMGen3List23[[#This Row],[Test n'#]]),"",LOOKUP(TMGen3List23[[#This Row],[Test n'#]],TP_BA_DB[TPnum],TP_BA_DB[Speed m/s '[kts']]))</f>
        <v/>
      </c>
      <c r="J282" s="171"/>
      <c r="K282" s="178">
        <f>SUM(TMGen3Matrix28[#This Row])</f>
        <v>0</v>
      </c>
      <c r="L282" s="171"/>
      <c r="M282" s="171"/>
      <c r="N282" s="171"/>
      <c r="O282" s="171"/>
      <c r="P282" s="104"/>
      <c r="Q282" s="104"/>
      <c r="R282" s="104"/>
      <c r="S282" s="104"/>
      <c r="T282" s="104"/>
      <c r="U282" s="104"/>
      <c r="V282" s="104"/>
      <c r="W282" s="104"/>
      <c r="X282" s="104"/>
      <c r="Y282" s="104"/>
      <c r="Z282" s="104"/>
      <c r="AA282" s="104"/>
      <c r="AB282" s="104"/>
      <c r="AC282" s="104"/>
      <c r="AD282" s="104"/>
      <c r="AE282" s="104"/>
      <c r="AF282" s="104"/>
      <c r="AG282" s="104"/>
      <c r="AH282" s="104"/>
      <c r="AI282" s="104"/>
    </row>
    <row r="283" spans="2:35" ht="18.75" hidden="1" customHeight="1">
      <c r="B283" s="87">
        <v>270</v>
      </c>
      <c r="C283" s="88"/>
      <c r="D283" s="245" t="str">
        <f>IF(ISBLANK(TMGen3List23[[#This Row],[Test n'#]]),"",LOOKUP(TMGen3List23[[#This Row],[Test n'#]],TP_CFAR_DB[TPnum],TP_CFAR_DB[TP ID]))</f>
        <v/>
      </c>
      <c r="E283" s="256" t="str">
        <f>IF(ISBLANK(TMGen3List23[[#This Row],[Test n'#]]),"",LOOKUP(TMGen3List23[[#This Row],[Test n'#]],TP_CFAR_DB[TPnum],TP_CFAR_DB[Test Point Name]))</f>
        <v/>
      </c>
      <c r="F283" s="245" t="str">
        <f>IF(ISBLANK(TMGen3List23[[#This Row],[Test n'#]]),"",LOOKUP(TMGen3List23[[#This Row],[Test n'#]],TP_CFAR_DB[TPnum],TP_CFAR_DB[Mode]))</f>
        <v/>
      </c>
      <c r="G283" s="34" t="str">
        <f>IF(ISBLANK(TMGen3List23[[#This Row],[Test n'#]]),"",LOOKUP(TMGen3List23[[#This Row],[Test n'#]],TP_CFAR_DB[TPnum],TP_CFAR_DB[Time '[sec']]))</f>
        <v/>
      </c>
      <c r="H283" s="34"/>
      <c r="I283" s="34" t="str">
        <f>IF(ISBLANK(TMGen3List23[[#This Row],[Test n'#]]),"",LOOKUP(TMGen3List23[[#This Row],[Test n'#]],TP_BA_DB[TPnum],TP_BA_DB[Speed m/s '[kts']]))</f>
        <v/>
      </c>
      <c r="J283" s="171"/>
      <c r="K283" s="178">
        <f>SUM(TMGen3Matrix28[#This Row])</f>
        <v>0</v>
      </c>
      <c r="L283" s="171"/>
      <c r="M283" s="171"/>
      <c r="N283" s="171"/>
      <c r="O283" s="171"/>
      <c r="P283" s="104"/>
      <c r="Q283" s="104"/>
      <c r="R283" s="104"/>
      <c r="S283" s="104"/>
      <c r="T283" s="104"/>
      <c r="U283" s="104"/>
      <c r="V283" s="104"/>
      <c r="W283" s="104"/>
      <c r="X283" s="104"/>
      <c r="Y283" s="104"/>
      <c r="Z283" s="104"/>
      <c r="AA283" s="104"/>
      <c r="AB283" s="104"/>
      <c r="AC283" s="104"/>
      <c r="AD283" s="104"/>
      <c r="AE283" s="104"/>
      <c r="AF283" s="104"/>
      <c r="AG283" s="104"/>
      <c r="AH283" s="104"/>
      <c r="AI283" s="104"/>
    </row>
    <row r="284" spans="2:35" ht="18.75" hidden="1" customHeight="1">
      <c r="B284" s="87">
        <v>271</v>
      </c>
      <c r="C284" s="88"/>
      <c r="D284" s="245" t="str">
        <f>IF(ISBLANK(TMGen3List23[[#This Row],[Test n'#]]),"",LOOKUP(TMGen3List23[[#This Row],[Test n'#]],TP_CFAR_DB[TPnum],TP_CFAR_DB[TP ID]))</f>
        <v/>
      </c>
      <c r="E284" s="256" t="str">
        <f>IF(ISBLANK(TMGen3List23[[#This Row],[Test n'#]]),"",LOOKUP(TMGen3List23[[#This Row],[Test n'#]],TP_CFAR_DB[TPnum],TP_CFAR_DB[Test Point Name]))</f>
        <v/>
      </c>
      <c r="F284" s="245" t="str">
        <f>IF(ISBLANK(TMGen3List23[[#This Row],[Test n'#]]),"",LOOKUP(TMGen3List23[[#This Row],[Test n'#]],TP_CFAR_DB[TPnum],TP_CFAR_DB[Mode]))</f>
        <v/>
      </c>
      <c r="G284" s="34" t="str">
        <f>IF(ISBLANK(TMGen3List23[[#This Row],[Test n'#]]),"",LOOKUP(TMGen3List23[[#This Row],[Test n'#]],TP_CFAR_DB[TPnum],TP_CFAR_DB[Time '[sec']]))</f>
        <v/>
      </c>
      <c r="H284" s="34"/>
      <c r="I284" s="34" t="str">
        <f>IF(ISBLANK(TMGen3List23[[#This Row],[Test n'#]]),"",LOOKUP(TMGen3List23[[#This Row],[Test n'#]],TP_BA_DB[TPnum],TP_BA_DB[Speed m/s '[kts']]))</f>
        <v/>
      </c>
      <c r="J284" s="171"/>
      <c r="K284" s="178">
        <f>SUM(TMGen3Matrix28[#This Row])</f>
        <v>0</v>
      </c>
      <c r="L284" s="171"/>
      <c r="M284" s="171"/>
      <c r="N284" s="171"/>
      <c r="O284" s="171"/>
      <c r="P284" s="104"/>
      <c r="Q284" s="104"/>
      <c r="R284" s="104"/>
      <c r="S284" s="104"/>
      <c r="T284" s="104"/>
      <c r="U284" s="104"/>
      <c r="V284" s="104"/>
      <c r="W284" s="104"/>
      <c r="X284" s="104"/>
      <c r="Y284" s="104"/>
      <c r="Z284" s="104"/>
      <c r="AA284" s="104"/>
      <c r="AB284" s="104"/>
      <c r="AC284" s="104"/>
      <c r="AD284" s="104"/>
      <c r="AE284" s="104"/>
      <c r="AF284" s="104"/>
      <c r="AG284" s="104"/>
      <c r="AH284" s="104"/>
      <c r="AI284" s="104"/>
    </row>
    <row r="285" spans="2:35" ht="18.75" hidden="1" customHeight="1">
      <c r="B285" s="87">
        <v>272</v>
      </c>
      <c r="C285" s="88"/>
      <c r="D285" s="245" t="str">
        <f>IF(ISBLANK(TMGen3List23[[#This Row],[Test n'#]]),"",LOOKUP(TMGen3List23[[#This Row],[Test n'#]],TP_CFAR_DB[TPnum],TP_CFAR_DB[TP ID]))</f>
        <v/>
      </c>
      <c r="E285" s="256" t="str">
        <f>IF(ISBLANK(TMGen3List23[[#This Row],[Test n'#]]),"",LOOKUP(TMGen3List23[[#This Row],[Test n'#]],TP_CFAR_DB[TPnum],TP_CFAR_DB[Test Point Name]))</f>
        <v/>
      </c>
      <c r="F285" s="245" t="str">
        <f>IF(ISBLANK(TMGen3List23[[#This Row],[Test n'#]]),"",LOOKUP(TMGen3List23[[#This Row],[Test n'#]],TP_CFAR_DB[TPnum],TP_CFAR_DB[Mode]))</f>
        <v/>
      </c>
      <c r="G285" s="34" t="str">
        <f>IF(ISBLANK(TMGen3List23[[#This Row],[Test n'#]]),"",LOOKUP(TMGen3List23[[#This Row],[Test n'#]],TP_CFAR_DB[TPnum],TP_CFAR_DB[Time '[sec']]))</f>
        <v/>
      </c>
      <c r="H285" s="34"/>
      <c r="I285" s="34" t="str">
        <f>IF(ISBLANK(TMGen3List23[[#This Row],[Test n'#]]),"",LOOKUP(TMGen3List23[[#This Row],[Test n'#]],TP_BA_DB[TPnum],TP_BA_DB[Speed m/s '[kts']]))</f>
        <v/>
      </c>
      <c r="J285" s="171"/>
      <c r="K285" s="178">
        <f>SUM(TMGen3Matrix28[#This Row])</f>
        <v>0</v>
      </c>
      <c r="L285" s="171"/>
      <c r="M285" s="171"/>
      <c r="N285" s="171"/>
      <c r="O285" s="171"/>
      <c r="P285" s="104"/>
      <c r="Q285" s="104"/>
      <c r="R285" s="104"/>
      <c r="S285" s="104"/>
      <c r="T285" s="104"/>
      <c r="U285" s="104"/>
      <c r="V285" s="104"/>
      <c r="W285" s="104"/>
      <c r="X285" s="104"/>
      <c r="Y285" s="104"/>
      <c r="Z285" s="104"/>
      <c r="AA285" s="104"/>
      <c r="AB285" s="104"/>
      <c r="AC285" s="104"/>
      <c r="AD285" s="104"/>
      <c r="AE285" s="104"/>
      <c r="AF285" s="104"/>
      <c r="AG285" s="104"/>
      <c r="AH285" s="104"/>
      <c r="AI285" s="104"/>
    </row>
    <row r="286" spans="2:35" ht="18.75" hidden="1" customHeight="1">
      <c r="B286" s="87">
        <v>273</v>
      </c>
      <c r="C286" s="88"/>
      <c r="D286" s="245" t="str">
        <f>IF(ISBLANK(TMGen3List23[[#This Row],[Test n'#]]),"",LOOKUP(TMGen3List23[[#This Row],[Test n'#]],TP_CFAR_DB[TPnum],TP_CFAR_DB[TP ID]))</f>
        <v/>
      </c>
      <c r="E286" s="256" t="str">
        <f>IF(ISBLANK(TMGen3List23[[#This Row],[Test n'#]]),"",LOOKUP(TMGen3List23[[#This Row],[Test n'#]],TP_CFAR_DB[TPnum],TP_CFAR_DB[Test Point Name]))</f>
        <v/>
      </c>
      <c r="F286" s="245" t="str">
        <f>IF(ISBLANK(TMGen3List23[[#This Row],[Test n'#]]),"",LOOKUP(TMGen3List23[[#This Row],[Test n'#]],TP_CFAR_DB[TPnum],TP_CFAR_DB[Mode]))</f>
        <v/>
      </c>
      <c r="G286" s="34" t="str">
        <f>IF(ISBLANK(TMGen3List23[[#This Row],[Test n'#]]),"",LOOKUP(TMGen3List23[[#This Row],[Test n'#]],TP_CFAR_DB[TPnum],TP_CFAR_DB[Time '[sec']]))</f>
        <v/>
      </c>
      <c r="H286" s="34"/>
      <c r="I286" s="34" t="str">
        <f>IF(ISBLANK(TMGen3List23[[#This Row],[Test n'#]]),"",LOOKUP(TMGen3List23[[#This Row],[Test n'#]],TP_BA_DB[TPnum],TP_BA_DB[Speed m/s '[kts']]))</f>
        <v/>
      </c>
      <c r="J286" s="171"/>
      <c r="K286" s="178">
        <f>SUM(TMGen3Matrix28[#This Row])</f>
        <v>0</v>
      </c>
      <c r="L286" s="171"/>
      <c r="M286" s="171"/>
      <c r="N286" s="171"/>
      <c r="O286" s="171"/>
      <c r="P286" s="104"/>
      <c r="Q286" s="104"/>
      <c r="R286" s="104"/>
      <c r="S286" s="104"/>
      <c r="T286" s="104"/>
      <c r="U286" s="104"/>
      <c r="V286" s="104"/>
      <c r="W286" s="104"/>
      <c r="X286" s="104"/>
      <c r="Y286" s="104"/>
      <c r="Z286" s="104"/>
      <c r="AA286" s="104"/>
      <c r="AB286" s="104"/>
      <c r="AC286" s="104"/>
      <c r="AD286" s="104"/>
      <c r="AE286" s="104"/>
      <c r="AF286" s="104"/>
      <c r="AG286" s="104"/>
      <c r="AH286" s="104"/>
      <c r="AI286" s="104"/>
    </row>
    <row r="287" spans="2:35" ht="18.75" hidden="1" customHeight="1">
      <c r="B287" s="87">
        <v>274</v>
      </c>
      <c r="C287" s="88"/>
      <c r="D287" s="245" t="str">
        <f>IF(ISBLANK(TMGen3List23[[#This Row],[Test n'#]]),"",LOOKUP(TMGen3List23[[#This Row],[Test n'#]],TP_CFAR_DB[TPnum],TP_CFAR_DB[TP ID]))</f>
        <v/>
      </c>
      <c r="E287" s="256" t="str">
        <f>IF(ISBLANK(TMGen3List23[[#This Row],[Test n'#]]),"",LOOKUP(TMGen3List23[[#This Row],[Test n'#]],TP_CFAR_DB[TPnum],TP_CFAR_DB[Test Point Name]))</f>
        <v/>
      </c>
      <c r="F287" s="245" t="str">
        <f>IF(ISBLANK(TMGen3List23[[#This Row],[Test n'#]]),"",LOOKUP(TMGen3List23[[#This Row],[Test n'#]],TP_CFAR_DB[TPnum],TP_CFAR_DB[Mode]))</f>
        <v/>
      </c>
      <c r="G287" s="34" t="str">
        <f>IF(ISBLANK(TMGen3List23[[#This Row],[Test n'#]]),"",LOOKUP(TMGen3List23[[#This Row],[Test n'#]],TP_CFAR_DB[TPnum],TP_CFAR_DB[Time '[sec']]))</f>
        <v/>
      </c>
      <c r="H287" s="34"/>
      <c r="I287" s="34" t="str">
        <f>IF(ISBLANK(TMGen3List23[[#This Row],[Test n'#]]),"",LOOKUP(TMGen3List23[[#This Row],[Test n'#]],TP_BA_DB[TPnum],TP_BA_DB[Speed m/s '[kts']]))</f>
        <v/>
      </c>
      <c r="J287" s="171"/>
      <c r="K287" s="178">
        <f>SUM(TMGen3Matrix28[#This Row])</f>
        <v>0</v>
      </c>
      <c r="L287" s="171"/>
      <c r="M287" s="171"/>
      <c r="N287" s="171"/>
      <c r="O287" s="171"/>
      <c r="P287" s="104"/>
      <c r="Q287" s="104"/>
      <c r="R287" s="104"/>
      <c r="S287" s="104"/>
      <c r="T287" s="104"/>
      <c r="U287" s="104"/>
      <c r="V287" s="104"/>
      <c r="W287" s="104"/>
      <c r="X287" s="104"/>
      <c r="Y287" s="104"/>
      <c r="Z287" s="104"/>
      <c r="AA287" s="104"/>
      <c r="AB287" s="104"/>
      <c r="AC287" s="104"/>
      <c r="AD287" s="104"/>
      <c r="AE287" s="104"/>
      <c r="AF287" s="104"/>
      <c r="AG287" s="104"/>
      <c r="AH287" s="104"/>
      <c r="AI287" s="104"/>
    </row>
    <row r="288" spans="2:35" ht="18.75" hidden="1" customHeight="1">
      <c r="B288" s="87">
        <v>275</v>
      </c>
      <c r="C288" s="88"/>
      <c r="D288" s="245" t="str">
        <f>IF(ISBLANK(TMGen3List23[[#This Row],[Test n'#]]),"",LOOKUP(TMGen3List23[[#This Row],[Test n'#]],TP_CFAR_DB[TPnum],TP_CFAR_DB[TP ID]))</f>
        <v/>
      </c>
      <c r="E288" s="256" t="str">
        <f>IF(ISBLANK(TMGen3List23[[#This Row],[Test n'#]]),"",LOOKUP(TMGen3List23[[#This Row],[Test n'#]],TP_CFAR_DB[TPnum],TP_CFAR_DB[Test Point Name]))</f>
        <v/>
      </c>
      <c r="F288" s="245" t="str">
        <f>IF(ISBLANK(TMGen3List23[[#This Row],[Test n'#]]),"",LOOKUP(TMGen3List23[[#This Row],[Test n'#]],TP_CFAR_DB[TPnum],TP_CFAR_DB[Mode]))</f>
        <v/>
      </c>
      <c r="G288" s="34" t="str">
        <f>IF(ISBLANK(TMGen3List23[[#This Row],[Test n'#]]),"",LOOKUP(TMGen3List23[[#This Row],[Test n'#]],TP_CFAR_DB[TPnum],TP_CFAR_DB[Time '[sec']]))</f>
        <v/>
      </c>
      <c r="H288" s="34"/>
      <c r="I288" s="34" t="str">
        <f>IF(ISBLANK(TMGen3List23[[#This Row],[Test n'#]]),"",LOOKUP(TMGen3List23[[#This Row],[Test n'#]],TP_BA_DB[TPnum],TP_BA_DB[Speed m/s '[kts']]))</f>
        <v/>
      </c>
      <c r="J288" s="171"/>
      <c r="K288" s="178">
        <f>SUM(TMGen3Matrix28[#This Row])</f>
        <v>0</v>
      </c>
      <c r="L288" s="171"/>
      <c r="M288" s="171"/>
      <c r="N288" s="171"/>
      <c r="O288" s="171"/>
      <c r="P288" s="104"/>
      <c r="Q288" s="104"/>
      <c r="R288" s="104"/>
      <c r="S288" s="104"/>
      <c r="T288" s="104"/>
      <c r="U288" s="104"/>
      <c r="V288" s="104"/>
      <c r="W288" s="104"/>
      <c r="X288" s="104"/>
      <c r="Y288" s="104"/>
      <c r="Z288" s="104"/>
      <c r="AA288" s="104"/>
      <c r="AB288" s="104"/>
      <c r="AC288" s="104"/>
      <c r="AD288" s="104"/>
      <c r="AE288" s="104"/>
      <c r="AF288" s="104"/>
      <c r="AG288" s="104"/>
      <c r="AH288" s="104"/>
      <c r="AI288" s="104"/>
    </row>
    <row r="289" spans="2:35" ht="18.75" hidden="1" customHeight="1">
      <c r="B289" s="87">
        <v>276</v>
      </c>
      <c r="C289" s="88"/>
      <c r="D289" s="245" t="str">
        <f>IF(ISBLANK(TMGen3List23[[#This Row],[Test n'#]]),"",LOOKUP(TMGen3List23[[#This Row],[Test n'#]],TP_CFAR_DB[TPnum],TP_CFAR_DB[TP ID]))</f>
        <v/>
      </c>
      <c r="E289" s="256" t="str">
        <f>IF(ISBLANK(TMGen3List23[[#This Row],[Test n'#]]),"",LOOKUP(TMGen3List23[[#This Row],[Test n'#]],TP_CFAR_DB[TPnum],TP_CFAR_DB[Test Point Name]))</f>
        <v/>
      </c>
      <c r="F289" s="245" t="str">
        <f>IF(ISBLANK(TMGen3List23[[#This Row],[Test n'#]]),"",LOOKUP(TMGen3List23[[#This Row],[Test n'#]],TP_CFAR_DB[TPnum],TP_CFAR_DB[Mode]))</f>
        <v/>
      </c>
      <c r="G289" s="34" t="str">
        <f>IF(ISBLANK(TMGen3List23[[#This Row],[Test n'#]]),"",LOOKUP(TMGen3List23[[#This Row],[Test n'#]],TP_CFAR_DB[TPnum],TP_CFAR_DB[Time '[sec']]))</f>
        <v/>
      </c>
      <c r="H289" s="34"/>
      <c r="I289" s="34" t="str">
        <f>IF(ISBLANK(TMGen3List23[[#This Row],[Test n'#]]),"",LOOKUP(TMGen3List23[[#This Row],[Test n'#]],TP_BA_DB[TPnum],TP_BA_DB[Speed m/s '[kts']]))</f>
        <v/>
      </c>
      <c r="J289" s="171"/>
      <c r="K289" s="178">
        <f>SUM(TMGen3Matrix28[#This Row])</f>
        <v>0</v>
      </c>
      <c r="L289" s="171"/>
      <c r="M289" s="171"/>
      <c r="N289" s="171"/>
      <c r="O289" s="171"/>
      <c r="P289" s="104"/>
      <c r="Q289" s="104"/>
      <c r="R289" s="104"/>
      <c r="S289" s="104"/>
      <c r="T289" s="104"/>
      <c r="U289" s="104"/>
      <c r="V289" s="104"/>
      <c r="W289" s="104"/>
      <c r="X289" s="104"/>
      <c r="Y289" s="104"/>
      <c r="Z289" s="104"/>
      <c r="AA289" s="104"/>
      <c r="AB289" s="104"/>
      <c r="AC289" s="104"/>
      <c r="AD289" s="104"/>
      <c r="AE289" s="104"/>
      <c r="AF289" s="104"/>
      <c r="AG289" s="104"/>
      <c r="AH289" s="104"/>
      <c r="AI289" s="104"/>
    </row>
    <row r="290" spans="2:35" ht="18.75" hidden="1" customHeight="1">
      <c r="B290" s="87">
        <v>277</v>
      </c>
      <c r="C290" s="88"/>
      <c r="D290" s="245" t="str">
        <f>IF(ISBLANK(TMGen3List23[[#This Row],[Test n'#]]),"",LOOKUP(TMGen3List23[[#This Row],[Test n'#]],TP_CFAR_DB[TPnum],TP_CFAR_DB[TP ID]))</f>
        <v/>
      </c>
      <c r="E290" s="256" t="str">
        <f>IF(ISBLANK(TMGen3List23[[#This Row],[Test n'#]]),"",LOOKUP(TMGen3List23[[#This Row],[Test n'#]],TP_CFAR_DB[TPnum],TP_CFAR_DB[Test Point Name]))</f>
        <v/>
      </c>
      <c r="F290" s="245" t="str">
        <f>IF(ISBLANK(TMGen3List23[[#This Row],[Test n'#]]),"",LOOKUP(TMGen3List23[[#This Row],[Test n'#]],TP_CFAR_DB[TPnum],TP_CFAR_DB[Mode]))</f>
        <v/>
      </c>
      <c r="G290" s="34" t="str">
        <f>IF(ISBLANK(TMGen3List23[[#This Row],[Test n'#]]),"",LOOKUP(TMGen3List23[[#This Row],[Test n'#]],TP_CFAR_DB[TPnum],TP_CFAR_DB[Time '[sec']]))</f>
        <v/>
      </c>
      <c r="H290" s="34"/>
      <c r="I290" s="34" t="str">
        <f>IF(ISBLANK(TMGen3List23[[#This Row],[Test n'#]]),"",LOOKUP(TMGen3List23[[#This Row],[Test n'#]],TP_BA_DB[TPnum],TP_BA_DB[Speed m/s '[kts']]))</f>
        <v/>
      </c>
      <c r="J290" s="171"/>
      <c r="K290" s="178">
        <f>SUM(TMGen3Matrix28[#This Row])</f>
        <v>0</v>
      </c>
      <c r="L290" s="171"/>
      <c r="M290" s="171"/>
      <c r="N290" s="171"/>
      <c r="O290" s="171"/>
      <c r="P290" s="104"/>
      <c r="Q290" s="104"/>
      <c r="R290" s="104"/>
      <c r="S290" s="104"/>
      <c r="T290" s="104"/>
      <c r="U290" s="104"/>
      <c r="V290" s="104"/>
      <c r="W290" s="104"/>
      <c r="X290" s="104"/>
      <c r="Y290" s="104"/>
      <c r="Z290" s="104"/>
      <c r="AA290" s="104"/>
      <c r="AB290" s="104"/>
      <c r="AC290" s="104"/>
      <c r="AD290" s="104"/>
      <c r="AE290" s="104"/>
      <c r="AF290" s="104"/>
      <c r="AG290" s="104"/>
      <c r="AH290" s="104"/>
      <c r="AI290" s="104"/>
    </row>
    <row r="291" spans="2:35" ht="18.75" hidden="1" customHeight="1">
      <c r="B291" s="87">
        <v>278</v>
      </c>
      <c r="C291" s="88"/>
      <c r="D291" s="245" t="str">
        <f>IF(ISBLANK(TMGen3List23[[#This Row],[Test n'#]]),"",LOOKUP(TMGen3List23[[#This Row],[Test n'#]],TP_CFAR_DB[TPnum],TP_CFAR_DB[TP ID]))</f>
        <v/>
      </c>
      <c r="E291" s="256" t="str">
        <f>IF(ISBLANK(TMGen3List23[[#This Row],[Test n'#]]),"",LOOKUP(TMGen3List23[[#This Row],[Test n'#]],TP_CFAR_DB[TPnum],TP_CFAR_DB[Test Point Name]))</f>
        <v/>
      </c>
      <c r="F291" s="245" t="str">
        <f>IF(ISBLANK(TMGen3List23[[#This Row],[Test n'#]]),"",LOOKUP(TMGen3List23[[#This Row],[Test n'#]],TP_CFAR_DB[TPnum],TP_CFAR_DB[Mode]))</f>
        <v/>
      </c>
      <c r="G291" s="34" t="str">
        <f>IF(ISBLANK(TMGen3List23[[#This Row],[Test n'#]]),"",LOOKUP(TMGen3List23[[#This Row],[Test n'#]],TP_CFAR_DB[TPnum],TP_CFAR_DB[Time '[sec']]))</f>
        <v/>
      </c>
      <c r="H291" s="34"/>
      <c r="I291" s="34" t="str">
        <f>IF(ISBLANK(TMGen3List23[[#This Row],[Test n'#]]),"",LOOKUP(TMGen3List23[[#This Row],[Test n'#]],TP_BA_DB[TPnum],TP_BA_DB[Speed m/s '[kts']]))</f>
        <v/>
      </c>
      <c r="J291" s="171"/>
      <c r="K291" s="178">
        <f>SUM(TMGen3Matrix28[#This Row])</f>
        <v>0</v>
      </c>
      <c r="L291" s="171"/>
      <c r="M291" s="171"/>
      <c r="N291" s="171"/>
      <c r="O291" s="171"/>
      <c r="P291" s="104"/>
      <c r="Q291" s="104"/>
      <c r="R291" s="104"/>
      <c r="S291" s="104"/>
      <c r="T291" s="104"/>
      <c r="U291" s="104"/>
      <c r="V291" s="104"/>
      <c r="W291" s="104"/>
      <c r="X291" s="104"/>
      <c r="Y291" s="104"/>
      <c r="Z291" s="104"/>
      <c r="AA291" s="104"/>
      <c r="AB291" s="104"/>
      <c r="AC291" s="104"/>
      <c r="AD291" s="104"/>
      <c r="AE291" s="104"/>
      <c r="AF291" s="104"/>
      <c r="AG291" s="104"/>
      <c r="AH291" s="104"/>
      <c r="AI291" s="104"/>
    </row>
    <row r="292" spans="2:35" ht="18.75" hidden="1" customHeight="1">
      <c r="B292" s="87">
        <v>279</v>
      </c>
      <c r="C292" s="88"/>
      <c r="D292" s="245" t="str">
        <f>IF(ISBLANK(TMGen3List23[[#This Row],[Test n'#]]),"",LOOKUP(TMGen3List23[[#This Row],[Test n'#]],TP_CFAR_DB[TPnum],TP_CFAR_DB[TP ID]))</f>
        <v/>
      </c>
      <c r="E292" s="256" t="str">
        <f>IF(ISBLANK(TMGen3List23[[#This Row],[Test n'#]]),"",LOOKUP(TMGen3List23[[#This Row],[Test n'#]],TP_CFAR_DB[TPnum],TP_CFAR_DB[Test Point Name]))</f>
        <v/>
      </c>
      <c r="F292" s="245" t="str">
        <f>IF(ISBLANK(TMGen3List23[[#This Row],[Test n'#]]),"",LOOKUP(TMGen3List23[[#This Row],[Test n'#]],TP_CFAR_DB[TPnum],TP_CFAR_DB[Mode]))</f>
        <v/>
      </c>
      <c r="G292" s="34" t="str">
        <f>IF(ISBLANK(TMGen3List23[[#This Row],[Test n'#]]),"",LOOKUP(TMGen3List23[[#This Row],[Test n'#]],TP_CFAR_DB[TPnum],TP_CFAR_DB[Time '[sec']]))</f>
        <v/>
      </c>
      <c r="H292" s="34"/>
      <c r="I292" s="34" t="str">
        <f>IF(ISBLANK(TMGen3List23[[#This Row],[Test n'#]]),"",LOOKUP(TMGen3List23[[#This Row],[Test n'#]],TP_BA_DB[TPnum],TP_BA_DB[Speed m/s '[kts']]))</f>
        <v/>
      </c>
      <c r="J292" s="171"/>
      <c r="K292" s="178">
        <f>SUM(TMGen3Matrix28[#This Row])</f>
        <v>0</v>
      </c>
      <c r="L292" s="171"/>
      <c r="M292" s="171"/>
      <c r="N292" s="171"/>
      <c r="O292" s="171"/>
      <c r="P292" s="104"/>
      <c r="Q292" s="104"/>
      <c r="R292" s="104"/>
      <c r="S292" s="104"/>
      <c r="T292" s="104"/>
      <c r="U292" s="104"/>
      <c r="V292" s="104"/>
      <c r="W292" s="104"/>
      <c r="X292" s="104"/>
      <c r="Y292" s="104"/>
      <c r="Z292" s="104"/>
      <c r="AA292" s="104"/>
      <c r="AB292" s="104"/>
      <c r="AC292" s="104"/>
      <c r="AD292" s="104"/>
      <c r="AE292" s="104"/>
      <c r="AF292" s="104"/>
      <c r="AG292" s="104"/>
      <c r="AH292" s="104"/>
      <c r="AI292" s="104"/>
    </row>
    <row r="293" spans="2:35" ht="18.75" hidden="1" customHeight="1">
      <c r="B293" s="87">
        <v>280</v>
      </c>
      <c r="C293" s="88"/>
      <c r="D293" s="245" t="str">
        <f>IF(ISBLANK(TMGen3List23[[#This Row],[Test n'#]]),"",LOOKUP(TMGen3List23[[#This Row],[Test n'#]],TP_CFAR_DB[TPnum],TP_CFAR_DB[TP ID]))</f>
        <v/>
      </c>
      <c r="E293" s="256" t="str">
        <f>IF(ISBLANK(TMGen3List23[[#This Row],[Test n'#]]),"",LOOKUP(TMGen3List23[[#This Row],[Test n'#]],TP_CFAR_DB[TPnum],TP_CFAR_DB[Test Point Name]))</f>
        <v/>
      </c>
      <c r="F293" s="245" t="str">
        <f>IF(ISBLANK(TMGen3List23[[#This Row],[Test n'#]]),"",LOOKUP(TMGen3List23[[#This Row],[Test n'#]],TP_CFAR_DB[TPnum],TP_CFAR_DB[Mode]))</f>
        <v/>
      </c>
      <c r="G293" s="34" t="str">
        <f>IF(ISBLANK(TMGen3List23[[#This Row],[Test n'#]]),"",LOOKUP(TMGen3List23[[#This Row],[Test n'#]],TP_CFAR_DB[TPnum],TP_CFAR_DB[Time '[sec']]))</f>
        <v/>
      </c>
      <c r="H293" s="34"/>
      <c r="I293" s="34" t="str">
        <f>IF(ISBLANK(TMGen3List23[[#This Row],[Test n'#]]),"",LOOKUP(TMGen3List23[[#This Row],[Test n'#]],TP_BA_DB[TPnum],TP_BA_DB[Speed m/s '[kts']]))</f>
        <v/>
      </c>
      <c r="J293" s="171"/>
      <c r="K293" s="178">
        <f>SUM(TMGen3Matrix28[#This Row])</f>
        <v>0</v>
      </c>
      <c r="L293" s="171"/>
      <c r="M293" s="171"/>
      <c r="N293" s="171"/>
      <c r="O293" s="171"/>
      <c r="P293" s="104"/>
      <c r="Q293" s="104"/>
      <c r="R293" s="104"/>
      <c r="S293" s="104"/>
      <c r="T293" s="104"/>
      <c r="U293" s="104"/>
      <c r="V293" s="104"/>
      <c r="W293" s="104"/>
      <c r="X293" s="104"/>
      <c r="Y293" s="104"/>
      <c r="Z293" s="104"/>
      <c r="AA293" s="104"/>
      <c r="AB293" s="104"/>
      <c r="AC293" s="104"/>
      <c r="AD293" s="104"/>
      <c r="AE293" s="104"/>
      <c r="AF293" s="104"/>
      <c r="AG293" s="104"/>
      <c r="AH293" s="104"/>
      <c r="AI293" s="104"/>
    </row>
    <row r="294" spans="2:35" ht="18.75" hidden="1" customHeight="1">
      <c r="B294" s="87">
        <v>281</v>
      </c>
      <c r="C294" s="88"/>
      <c r="D294" s="245" t="str">
        <f>IF(ISBLANK(TMGen3List23[[#This Row],[Test n'#]]),"",LOOKUP(TMGen3List23[[#This Row],[Test n'#]],TP_CFAR_DB[TPnum],TP_CFAR_DB[TP ID]))</f>
        <v/>
      </c>
      <c r="E294" s="256" t="str">
        <f>IF(ISBLANK(TMGen3List23[[#This Row],[Test n'#]]),"",LOOKUP(TMGen3List23[[#This Row],[Test n'#]],TP_CFAR_DB[TPnum],TP_CFAR_DB[Test Point Name]))</f>
        <v/>
      </c>
      <c r="F294" s="245" t="str">
        <f>IF(ISBLANK(TMGen3List23[[#This Row],[Test n'#]]),"",LOOKUP(TMGen3List23[[#This Row],[Test n'#]],TP_CFAR_DB[TPnum],TP_CFAR_DB[Mode]))</f>
        <v/>
      </c>
      <c r="G294" s="34" t="str">
        <f>IF(ISBLANK(TMGen3List23[[#This Row],[Test n'#]]),"",LOOKUP(TMGen3List23[[#This Row],[Test n'#]],TP_CFAR_DB[TPnum],TP_CFAR_DB[Time '[sec']]))</f>
        <v/>
      </c>
      <c r="H294" s="34"/>
      <c r="I294" s="34" t="str">
        <f>IF(ISBLANK(TMGen3List23[[#This Row],[Test n'#]]),"",LOOKUP(TMGen3List23[[#This Row],[Test n'#]],TP_BA_DB[TPnum],TP_BA_DB[Speed m/s '[kts']]))</f>
        <v/>
      </c>
      <c r="J294" s="171"/>
      <c r="K294" s="178">
        <f>SUM(TMGen3Matrix28[#This Row])</f>
        <v>0</v>
      </c>
      <c r="L294" s="171"/>
      <c r="M294" s="171"/>
      <c r="N294" s="171"/>
      <c r="O294" s="171"/>
      <c r="P294" s="104"/>
      <c r="Q294" s="104"/>
      <c r="R294" s="104"/>
      <c r="S294" s="104"/>
      <c r="T294" s="104"/>
      <c r="U294" s="104"/>
      <c r="V294" s="104"/>
      <c r="W294" s="104"/>
      <c r="X294" s="104"/>
      <c r="Y294" s="104"/>
      <c r="Z294" s="104"/>
      <c r="AA294" s="104"/>
      <c r="AB294" s="104"/>
      <c r="AC294" s="104"/>
      <c r="AD294" s="104"/>
      <c r="AE294" s="104"/>
      <c r="AF294" s="104"/>
      <c r="AG294" s="104"/>
      <c r="AH294" s="104"/>
      <c r="AI294" s="104"/>
    </row>
    <row r="295" spans="2:35" ht="18.75" hidden="1" customHeight="1">
      <c r="B295" s="87">
        <v>282</v>
      </c>
      <c r="C295" s="88"/>
      <c r="D295" s="245" t="str">
        <f>IF(ISBLANK(TMGen3List23[[#This Row],[Test n'#]]),"",LOOKUP(TMGen3List23[[#This Row],[Test n'#]],TP_CFAR_DB[TPnum],TP_CFAR_DB[TP ID]))</f>
        <v/>
      </c>
      <c r="E295" s="256" t="str">
        <f>IF(ISBLANK(TMGen3List23[[#This Row],[Test n'#]]),"",LOOKUP(TMGen3List23[[#This Row],[Test n'#]],TP_CFAR_DB[TPnum],TP_CFAR_DB[Test Point Name]))</f>
        <v/>
      </c>
      <c r="F295" s="245" t="str">
        <f>IF(ISBLANK(TMGen3List23[[#This Row],[Test n'#]]),"",LOOKUP(TMGen3List23[[#This Row],[Test n'#]],TP_CFAR_DB[TPnum],TP_CFAR_DB[Mode]))</f>
        <v/>
      </c>
      <c r="G295" s="34" t="str">
        <f>IF(ISBLANK(TMGen3List23[[#This Row],[Test n'#]]),"",LOOKUP(TMGen3List23[[#This Row],[Test n'#]],TP_CFAR_DB[TPnum],TP_CFAR_DB[Time '[sec']]))</f>
        <v/>
      </c>
      <c r="H295" s="34"/>
      <c r="I295" s="34" t="str">
        <f>IF(ISBLANK(TMGen3List23[[#This Row],[Test n'#]]),"",LOOKUP(TMGen3List23[[#This Row],[Test n'#]],TP_BA_DB[TPnum],TP_BA_DB[Speed m/s '[kts']]))</f>
        <v/>
      </c>
      <c r="J295" s="171"/>
      <c r="K295" s="178">
        <f>SUM(TMGen3Matrix28[#This Row])</f>
        <v>0</v>
      </c>
      <c r="L295" s="171"/>
      <c r="M295" s="171"/>
      <c r="N295" s="171"/>
      <c r="O295" s="171"/>
      <c r="P295" s="104"/>
      <c r="Q295" s="104"/>
      <c r="R295" s="104"/>
      <c r="S295" s="104"/>
      <c r="T295" s="104"/>
      <c r="U295" s="104"/>
      <c r="V295" s="104"/>
      <c r="W295" s="104"/>
      <c r="X295" s="104"/>
      <c r="Y295" s="104"/>
      <c r="Z295" s="104"/>
      <c r="AA295" s="104"/>
      <c r="AB295" s="104"/>
      <c r="AC295" s="104"/>
      <c r="AD295" s="104"/>
      <c r="AE295" s="104"/>
      <c r="AF295" s="104"/>
      <c r="AG295" s="104"/>
      <c r="AH295" s="104"/>
      <c r="AI295" s="104"/>
    </row>
    <row r="296" spans="2:35" ht="18.75" hidden="1" customHeight="1">
      <c r="B296" s="87">
        <v>283</v>
      </c>
      <c r="C296" s="88"/>
      <c r="D296" s="245" t="str">
        <f>IF(ISBLANK(TMGen3List23[[#This Row],[Test n'#]]),"",LOOKUP(TMGen3List23[[#This Row],[Test n'#]],TP_CFAR_DB[TPnum],TP_CFAR_DB[TP ID]))</f>
        <v/>
      </c>
      <c r="E296" s="256" t="str">
        <f>IF(ISBLANK(TMGen3List23[[#This Row],[Test n'#]]),"",LOOKUP(TMGen3List23[[#This Row],[Test n'#]],TP_CFAR_DB[TPnum],TP_CFAR_DB[Test Point Name]))</f>
        <v/>
      </c>
      <c r="F296" s="245" t="str">
        <f>IF(ISBLANK(TMGen3List23[[#This Row],[Test n'#]]),"",LOOKUP(TMGen3List23[[#This Row],[Test n'#]],TP_CFAR_DB[TPnum],TP_CFAR_DB[Mode]))</f>
        <v/>
      </c>
      <c r="G296" s="34" t="str">
        <f>IF(ISBLANK(TMGen3List23[[#This Row],[Test n'#]]),"",LOOKUP(TMGen3List23[[#This Row],[Test n'#]],TP_CFAR_DB[TPnum],TP_CFAR_DB[Time '[sec']]))</f>
        <v/>
      </c>
      <c r="H296" s="34"/>
      <c r="I296" s="34" t="str">
        <f>IF(ISBLANK(TMGen3List23[[#This Row],[Test n'#]]),"",LOOKUP(TMGen3List23[[#This Row],[Test n'#]],TP_BA_DB[TPnum],TP_BA_DB[Speed m/s '[kts']]))</f>
        <v/>
      </c>
      <c r="J296" s="171"/>
      <c r="K296" s="178">
        <f>SUM(TMGen3Matrix28[#This Row])</f>
        <v>0</v>
      </c>
      <c r="L296" s="171"/>
      <c r="M296" s="171"/>
      <c r="N296" s="171"/>
      <c r="O296" s="171"/>
      <c r="P296" s="104"/>
      <c r="Q296" s="104"/>
      <c r="R296" s="104"/>
      <c r="S296" s="104"/>
      <c r="T296" s="104"/>
      <c r="U296" s="104"/>
      <c r="V296" s="104"/>
      <c r="W296" s="104"/>
      <c r="X296" s="104"/>
      <c r="Y296" s="104"/>
      <c r="Z296" s="104"/>
      <c r="AA296" s="104"/>
      <c r="AB296" s="104"/>
      <c r="AC296" s="104"/>
      <c r="AD296" s="104"/>
      <c r="AE296" s="104"/>
      <c r="AF296" s="104"/>
      <c r="AG296" s="104"/>
      <c r="AH296" s="104"/>
      <c r="AI296" s="104"/>
    </row>
    <row r="297" spans="2:35" ht="18.75" hidden="1" customHeight="1">
      <c r="B297" s="87">
        <v>284</v>
      </c>
      <c r="C297" s="88"/>
      <c r="D297" s="245" t="str">
        <f>IF(ISBLANK(TMGen3List23[[#This Row],[Test n'#]]),"",LOOKUP(TMGen3List23[[#This Row],[Test n'#]],TP_CFAR_DB[TPnum],TP_CFAR_DB[TP ID]))</f>
        <v/>
      </c>
      <c r="E297" s="256" t="str">
        <f>IF(ISBLANK(TMGen3List23[[#This Row],[Test n'#]]),"",LOOKUP(TMGen3List23[[#This Row],[Test n'#]],TP_CFAR_DB[TPnum],TP_CFAR_DB[Test Point Name]))</f>
        <v/>
      </c>
      <c r="F297" s="245" t="str">
        <f>IF(ISBLANK(TMGen3List23[[#This Row],[Test n'#]]),"",LOOKUP(TMGen3List23[[#This Row],[Test n'#]],TP_CFAR_DB[TPnum],TP_CFAR_DB[Mode]))</f>
        <v/>
      </c>
      <c r="G297" s="34" t="str">
        <f>IF(ISBLANK(TMGen3List23[[#This Row],[Test n'#]]),"",LOOKUP(TMGen3List23[[#This Row],[Test n'#]],TP_CFAR_DB[TPnum],TP_CFAR_DB[Time '[sec']]))</f>
        <v/>
      </c>
      <c r="H297" s="34"/>
      <c r="I297" s="34" t="str">
        <f>IF(ISBLANK(TMGen3List23[[#This Row],[Test n'#]]),"",LOOKUP(TMGen3List23[[#This Row],[Test n'#]],TP_BA_DB[TPnum],TP_BA_DB[Speed m/s '[kts']]))</f>
        <v/>
      </c>
      <c r="J297" s="171"/>
      <c r="K297" s="178">
        <f>SUM(TMGen3Matrix28[#This Row])</f>
        <v>0</v>
      </c>
      <c r="L297" s="171"/>
      <c r="M297" s="171"/>
      <c r="N297" s="171"/>
      <c r="O297" s="171"/>
      <c r="P297" s="104"/>
      <c r="Q297" s="104"/>
      <c r="R297" s="104"/>
      <c r="S297" s="104"/>
      <c r="T297" s="104"/>
      <c r="U297" s="104"/>
      <c r="V297" s="104"/>
      <c r="W297" s="104"/>
      <c r="X297" s="104"/>
      <c r="Y297" s="104"/>
      <c r="Z297" s="104"/>
      <c r="AA297" s="104"/>
      <c r="AB297" s="104"/>
      <c r="AC297" s="104"/>
      <c r="AD297" s="104"/>
      <c r="AE297" s="104"/>
      <c r="AF297" s="104"/>
      <c r="AG297" s="104"/>
      <c r="AH297" s="104"/>
      <c r="AI297" s="104"/>
    </row>
    <row r="298" spans="2:35" ht="18.75" hidden="1" customHeight="1">
      <c r="B298" s="87">
        <v>285</v>
      </c>
      <c r="C298" s="88"/>
      <c r="D298" s="245" t="str">
        <f>IF(ISBLANK(TMGen3List23[[#This Row],[Test n'#]]),"",LOOKUP(TMGen3List23[[#This Row],[Test n'#]],TP_CFAR_DB[TPnum],TP_CFAR_DB[TP ID]))</f>
        <v/>
      </c>
      <c r="E298" s="256" t="str">
        <f>IF(ISBLANK(TMGen3List23[[#This Row],[Test n'#]]),"",LOOKUP(TMGen3List23[[#This Row],[Test n'#]],TP_CFAR_DB[TPnum],TP_CFAR_DB[Test Point Name]))</f>
        <v/>
      </c>
      <c r="F298" s="245" t="str">
        <f>IF(ISBLANK(TMGen3List23[[#This Row],[Test n'#]]),"",LOOKUP(TMGen3List23[[#This Row],[Test n'#]],TP_CFAR_DB[TPnum],TP_CFAR_DB[Mode]))</f>
        <v/>
      </c>
      <c r="G298" s="34" t="str">
        <f>IF(ISBLANK(TMGen3List23[[#This Row],[Test n'#]]),"",LOOKUP(TMGen3List23[[#This Row],[Test n'#]],TP_CFAR_DB[TPnum],TP_CFAR_DB[Time '[sec']]))</f>
        <v/>
      </c>
      <c r="H298" s="34"/>
      <c r="I298" s="34" t="str">
        <f>IF(ISBLANK(TMGen3List23[[#This Row],[Test n'#]]),"",LOOKUP(TMGen3List23[[#This Row],[Test n'#]],TP_BA_DB[TPnum],TP_BA_DB[Speed m/s '[kts']]))</f>
        <v/>
      </c>
      <c r="J298" s="171"/>
      <c r="K298" s="178">
        <f>SUM(TMGen3Matrix28[#This Row])</f>
        <v>0</v>
      </c>
      <c r="L298" s="171"/>
      <c r="M298" s="171"/>
      <c r="N298" s="171"/>
      <c r="O298" s="171"/>
      <c r="P298" s="104"/>
      <c r="Q298" s="104"/>
      <c r="R298" s="104"/>
      <c r="S298" s="104"/>
      <c r="T298" s="104"/>
      <c r="U298" s="104"/>
      <c r="V298" s="104"/>
      <c r="W298" s="104"/>
      <c r="X298" s="104"/>
      <c r="Y298" s="104"/>
      <c r="Z298" s="104"/>
      <c r="AA298" s="104"/>
      <c r="AB298" s="104"/>
      <c r="AC298" s="104"/>
      <c r="AD298" s="104"/>
      <c r="AE298" s="104"/>
      <c r="AF298" s="104"/>
      <c r="AG298" s="104"/>
      <c r="AH298" s="104"/>
      <c r="AI298" s="104"/>
    </row>
    <row r="299" spans="2:35" ht="18.75" hidden="1" customHeight="1">
      <c r="B299" s="87">
        <v>286</v>
      </c>
      <c r="C299" s="88"/>
      <c r="D299" s="245" t="str">
        <f>IF(ISBLANK(TMGen3List23[[#This Row],[Test n'#]]),"",LOOKUP(TMGen3List23[[#This Row],[Test n'#]],TP_CFAR_DB[TPnum],TP_CFAR_DB[TP ID]))</f>
        <v/>
      </c>
      <c r="E299" s="256" t="str">
        <f>IF(ISBLANK(TMGen3List23[[#This Row],[Test n'#]]),"",LOOKUP(TMGen3List23[[#This Row],[Test n'#]],TP_CFAR_DB[TPnum],TP_CFAR_DB[Test Point Name]))</f>
        <v/>
      </c>
      <c r="F299" s="245" t="str">
        <f>IF(ISBLANK(TMGen3List23[[#This Row],[Test n'#]]),"",LOOKUP(TMGen3List23[[#This Row],[Test n'#]],TP_CFAR_DB[TPnum],TP_CFAR_DB[Mode]))</f>
        <v/>
      </c>
      <c r="G299" s="34" t="str">
        <f>IF(ISBLANK(TMGen3List23[[#This Row],[Test n'#]]),"",LOOKUP(TMGen3List23[[#This Row],[Test n'#]],TP_CFAR_DB[TPnum],TP_CFAR_DB[Time '[sec']]))</f>
        <v/>
      </c>
      <c r="H299" s="34"/>
      <c r="I299" s="34" t="str">
        <f>IF(ISBLANK(TMGen3List23[[#This Row],[Test n'#]]),"",LOOKUP(TMGen3List23[[#This Row],[Test n'#]],TP_BA_DB[TPnum],TP_BA_DB[Speed m/s '[kts']]))</f>
        <v/>
      </c>
      <c r="J299" s="171"/>
      <c r="K299" s="178">
        <f>SUM(TMGen3Matrix28[#This Row])</f>
        <v>0</v>
      </c>
      <c r="L299" s="171"/>
      <c r="M299" s="171"/>
      <c r="N299" s="171"/>
      <c r="O299" s="171"/>
      <c r="P299" s="104"/>
      <c r="Q299" s="104"/>
      <c r="R299" s="104"/>
      <c r="S299" s="104"/>
      <c r="T299" s="104"/>
      <c r="U299" s="104"/>
      <c r="V299" s="104"/>
      <c r="W299" s="104"/>
      <c r="X299" s="104"/>
      <c r="Y299" s="104"/>
      <c r="Z299" s="104"/>
      <c r="AA299" s="104"/>
      <c r="AB299" s="104"/>
      <c r="AC299" s="104"/>
      <c r="AD299" s="104"/>
      <c r="AE299" s="104"/>
      <c r="AF299" s="104"/>
      <c r="AG299" s="104"/>
      <c r="AH299" s="104"/>
      <c r="AI299" s="104"/>
    </row>
    <row r="300" spans="2:35" ht="18.75" hidden="1" customHeight="1">
      <c r="B300" s="87">
        <v>287</v>
      </c>
      <c r="C300" s="88"/>
      <c r="D300" s="245" t="str">
        <f>IF(ISBLANK(TMGen3List23[[#This Row],[Test n'#]]),"",LOOKUP(TMGen3List23[[#This Row],[Test n'#]],TP_CFAR_DB[TPnum],TP_CFAR_DB[TP ID]))</f>
        <v/>
      </c>
      <c r="E300" s="256" t="str">
        <f>IF(ISBLANK(TMGen3List23[[#This Row],[Test n'#]]),"",LOOKUP(TMGen3List23[[#This Row],[Test n'#]],TP_CFAR_DB[TPnum],TP_CFAR_DB[Test Point Name]))</f>
        <v/>
      </c>
      <c r="F300" s="245" t="str">
        <f>IF(ISBLANK(TMGen3List23[[#This Row],[Test n'#]]),"",LOOKUP(TMGen3List23[[#This Row],[Test n'#]],TP_CFAR_DB[TPnum],TP_CFAR_DB[Mode]))</f>
        <v/>
      </c>
      <c r="G300" s="34" t="str">
        <f>IF(ISBLANK(TMGen3List23[[#This Row],[Test n'#]]),"",LOOKUP(TMGen3List23[[#This Row],[Test n'#]],TP_CFAR_DB[TPnum],TP_CFAR_DB[Time '[sec']]))</f>
        <v/>
      </c>
      <c r="H300" s="34"/>
      <c r="I300" s="34" t="str">
        <f>IF(ISBLANK(TMGen3List23[[#This Row],[Test n'#]]),"",LOOKUP(TMGen3List23[[#This Row],[Test n'#]],TP_BA_DB[TPnum],TP_BA_DB[Speed m/s '[kts']]))</f>
        <v/>
      </c>
      <c r="J300" s="171"/>
      <c r="K300" s="178">
        <f>SUM(TMGen3Matrix28[#This Row])</f>
        <v>0</v>
      </c>
      <c r="L300" s="171"/>
      <c r="M300" s="171"/>
      <c r="N300" s="171"/>
      <c r="O300" s="171"/>
      <c r="P300" s="104"/>
      <c r="Q300" s="104"/>
      <c r="R300" s="104"/>
      <c r="S300" s="104"/>
      <c r="T300" s="104"/>
      <c r="U300" s="104"/>
      <c r="V300" s="104"/>
      <c r="W300" s="104"/>
      <c r="X300" s="104"/>
      <c r="Y300" s="104"/>
      <c r="Z300" s="104"/>
      <c r="AA300" s="104"/>
      <c r="AB300" s="104"/>
      <c r="AC300" s="104"/>
      <c r="AD300" s="104"/>
      <c r="AE300" s="104"/>
      <c r="AF300" s="104"/>
      <c r="AG300" s="104"/>
      <c r="AH300" s="104"/>
      <c r="AI300" s="104"/>
    </row>
    <row r="301" spans="2:35" ht="18.75" hidden="1" customHeight="1">
      <c r="B301" s="87">
        <v>288</v>
      </c>
      <c r="C301" s="88"/>
      <c r="D301" s="245" t="str">
        <f>IF(ISBLANK(TMGen3List23[[#This Row],[Test n'#]]),"",LOOKUP(TMGen3List23[[#This Row],[Test n'#]],TP_CFAR_DB[TPnum],TP_CFAR_DB[TP ID]))</f>
        <v/>
      </c>
      <c r="E301" s="256" t="str">
        <f>IF(ISBLANK(TMGen3List23[[#This Row],[Test n'#]]),"",LOOKUP(TMGen3List23[[#This Row],[Test n'#]],TP_CFAR_DB[TPnum],TP_CFAR_DB[Test Point Name]))</f>
        <v/>
      </c>
      <c r="F301" s="245" t="str">
        <f>IF(ISBLANK(TMGen3List23[[#This Row],[Test n'#]]),"",LOOKUP(TMGen3List23[[#This Row],[Test n'#]],TP_CFAR_DB[TPnum],TP_CFAR_DB[Mode]))</f>
        <v/>
      </c>
      <c r="G301" s="34" t="str">
        <f>IF(ISBLANK(TMGen3List23[[#This Row],[Test n'#]]),"",LOOKUP(TMGen3List23[[#This Row],[Test n'#]],TP_CFAR_DB[TPnum],TP_CFAR_DB[Time '[sec']]))</f>
        <v/>
      </c>
      <c r="H301" s="34"/>
      <c r="I301" s="34" t="str">
        <f>IF(ISBLANK(TMGen3List23[[#This Row],[Test n'#]]),"",LOOKUP(TMGen3List23[[#This Row],[Test n'#]],TP_BA_DB[TPnum],TP_BA_DB[Speed m/s '[kts']]))</f>
        <v/>
      </c>
      <c r="J301" s="171"/>
      <c r="K301" s="178">
        <f>SUM(TMGen3Matrix28[#This Row])</f>
        <v>0</v>
      </c>
      <c r="L301" s="171"/>
      <c r="M301" s="171"/>
      <c r="N301" s="171"/>
      <c r="O301" s="171"/>
      <c r="P301" s="104"/>
      <c r="Q301" s="104"/>
      <c r="R301" s="104"/>
      <c r="S301" s="104"/>
      <c r="T301" s="104"/>
      <c r="U301" s="104"/>
      <c r="V301" s="104"/>
      <c r="W301" s="104"/>
      <c r="X301" s="104"/>
      <c r="Y301" s="104"/>
      <c r="Z301" s="104"/>
      <c r="AA301" s="104"/>
      <c r="AB301" s="104"/>
      <c r="AC301" s="104"/>
      <c r="AD301" s="104"/>
      <c r="AE301" s="104"/>
      <c r="AF301" s="104"/>
      <c r="AG301" s="104"/>
      <c r="AH301" s="104"/>
      <c r="AI301" s="104"/>
    </row>
    <row r="302" spans="2:35" ht="18.75" hidden="1" customHeight="1">
      <c r="B302" s="87">
        <v>289</v>
      </c>
      <c r="C302" s="88"/>
      <c r="D302" s="245" t="str">
        <f>IF(ISBLANK(TMGen3List23[[#This Row],[Test n'#]]),"",LOOKUP(TMGen3List23[[#This Row],[Test n'#]],TP_CFAR_DB[TPnum],TP_CFAR_DB[TP ID]))</f>
        <v/>
      </c>
      <c r="E302" s="256" t="str">
        <f>IF(ISBLANK(TMGen3List23[[#This Row],[Test n'#]]),"",LOOKUP(TMGen3List23[[#This Row],[Test n'#]],TP_CFAR_DB[TPnum],TP_CFAR_DB[Test Point Name]))</f>
        <v/>
      </c>
      <c r="F302" s="245" t="str">
        <f>IF(ISBLANK(TMGen3List23[[#This Row],[Test n'#]]),"",LOOKUP(TMGen3List23[[#This Row],[Test n'#]],TP_CFAR_DB[TPnum],TP_CFAR_DB[Mode]))</f>
        <v/>
      </c>
      <c r="G302" s="34" t="str">
        <f>IF(ISBLANK(TMGen3List23[[#This Row],[Test n'#]]),"",LOOKUP(TMGen3List23[[#This Row],[Test n'#]],TP_CFAR_DB[TPnum],TP_CFAR_DB[Time '[sec']]))</f>
        <v/>
      </c>
      <c r="H302" s="34"/>
      <c r="I302" s="34" t="str">
        <f>IF(ISBLANK(TMGen3List23[[#This Row],[Test n'#]]),"",LOOKUP(TMGen3List23[[#This Row],[Test n'#]],TP_BA_DB[TPnum],TP_BA_DB[Speed m/s '[kts']]))</f>
        <v/>
      </c>
      <c r="J302" s="171"/>
      <c r="K302" s="178">
        <f>SUM(TMGen3Matrix28[#This Row])</f>
        <v>0</v>
      </c>
      <c r="L302" s="171"/>
      <c r="M302" s="171"/>
      <c r="N302" s="171"/>
      <c r="O302" s="171"/>
      <c r="P302" s="104"/>
      <c r="Q302" s="104"/>
      <c r="R302" s="104"/>
      <c r="S302" s="104"/>
      <c r="T302" s="104"/>
      <c r="U302" s="104"/>
      <c r="V302" s="104"/>
      <c r="W302" s="104"/>
      <c r="X302" s="104"/>
      <c r="Y302" s="104"/>
      <c r="Z302" s="104"/>
      <c r="AA302" s="104"/>
      <c r="AB302" s="104"/>
      <c r="AC302" s="104"/>
      <c r="AD302" s="104"/>
      <c r="AE302" s="104"/>
      <c r="AF302" s="104"/>
      <c r="AG302" s="104"/>
      <c r="AH302" s="104"/>
      <c r="AI302" s="104"/>
    </row>
    <row r="303" spans="2:35" ht="18.75" hidden="1" customHeight="1">
      <c r="B303" s="87">
        <v>290</v>
      </c>
      <c r="C303" s="88"/>
      <c r="D303" s="245" t="str">
        <f>IF(ISBLANK(TMGen3List23[[#This Row],[Test n'#]]),"",LOOKUP(TMGen3List23[[#This Row],[Test n'#]],TP_CFAR_DB[TPnum],TP_CFAR_DB[TP ID]))</f>
        <v/>
      </c>
      <c r="E303" s="256" t="str">
        <f>IF(ISBLANK(TMGen3List23[[#This Row],[Test n'#]]),"",LOOKUP(TMGen3List23[[#This Row],[Test n'#]],TP_CFAR_DB[TPnum],TP_CFAR_DB[Test Point Name]))</f>
        <v/>
      </c>
      <c r="F303" s="245" t="str">
        <f>IF(ISBLANK(TMGen3List23[[#This Row],[Test n'#]]),"",LOOKUP(TMGen3List23[[#This Row],[Test n'#]],TP_CFAR_DB[TPnum],TP_CFAR_DB[Mode]))</f>
        <v/>
      </c>
      <c r="G303" s="34" t="str">
        <f>IF(ISBLANK(TMGen3List23[[#This Row],[Test n'#]]),"",LOOKUP(TMGen3List23[[#This Row],[Test n'#]],TP_CFAR_DB[TPnum],TP_CFAR_DB[Time '[sec']]))</f>
        <v/>
      </c>
      <c r="H303" s="34"/>
      <c r="I303" s="34" t="str">
        <f>IF(ISBLANK(TMGen3List23[[#This Row],[Test n'#]]),"",LOOKUP(TMGen3List23[[#This Row],[Test n'#]],TP_BA_DB[TPnum],TP_BA_DB[Speed m/s '[kts']]))</f>
        <v/>
      </c>
      <c r="J303" s="171"/>
      <c r="K303" s="178">
        <f>SUM(TMGen3Matrix28[#This Row])</f>
        <v>0</v>
      </c>
      <c r="L303" s="171"/>
      <c r="M303" s="171"/>
      <c r="N303" s="171"/>
      <c r="O303" s="171"/>
      <c r="P303" s="104"/>
      <c r="Q303" s="104"/>
      <c r="R303" s="104"/>
      <c r="S303" s="104"/>
      <c r="T303" s="104"/>
      <c r="U303" s="104"/>
      <c r="V303" s="104"/>
      <c r="W303" s="104"/>
      <c r="X303" s="104"/>
      <c r="Y303" s="104"/>
      <c r="Z303" s="104"/>
      <c r="AA303" s="104"/>
      <c r="AB303" s="104"/>
      <c r="AC303" s="104"/>
      <c r="AD303" s="104"/>
      <c r="AE303" s="104"/>
      <c r="AF303" s="104"/>
      <c r="AG303" s="104"/>
      <c r="AH303" s="104"/>
      <c r="AI303" s="104"/>
    </row>
    <row r="304" spans="2:35" ht="18.75" hidden="1" customHeight="1">
      <c r="B304" s="87">
        <v>291</v>
      </c>
      <c r="C304" s="88"/>
      <c r="D304" s="245" t="str">
        <f>IF(ISBLANK(TMGen3List23[[#This Row],[Test n'#]]),"",LOOKUP(TMGen3List23[[#This Row],[Test n'#]],TP_CFAR_DB[TPnum],TP_CFAR_DB[TP ID]))</f>
        <v/>
      </c>
      <c r="E304" s="256" t="str">
        <f>IF(ISBLANK(TMGen3List23[[#This Row],[Test n'#]]),"",LOOKUP(TMGen3List23[[#This Row],[Test n'#]],TP_CFAR_DB[TPnum],TP_CFAR_DB[Test Point Name]))</f>
        <v/>
      </c>
      <c r="F304" s="245" t="str">
        <f>IF(ISBLANK(TMGen3List23[[#This Row],[Test n'#]]),"",LOOKUP(TMGen3List23[[#This Row],[Test n'#]],TP_CFAR_DB[TPnum],TP_CFAR_DB[Mode]))</f>
        <v/>
      </c>
      <c r="G304" s="34" t="str">
        <f>IF(ISBLANK(TMGen3List23[[#This Row],[Test n'#]]),"",LOOKUP(TMGen3List23[[#This Row],[Test n'#]],TP_CFAR_DB[TPnum],TP_CFAR_DB[Time '[sec']]))</f>
        <v/>
      </c>
      <c r="H304" s="34"/>
      <c r="I304" s="34" t="str">
        <f>IF(ISBLANK(TMGen3List23[[#This Row],[Test n'#]]),"",LOOKUP(TMGen3List23[[#This Row],[Test n'#]],TP_BA_DB[TPnum],TP_BA_DB[Speed m/s '[kts']]))</f>
        <v/>
      </c>
      <c r="J304" s="171"/>
      <c r="K304" s="178">
        <f>SUM(TMGen3Matrix28[#This Row])</f>
        <v>0</v>
      </c>
      <c r="L304" s="171"/>
      <c r="M304" s="171"/>
      <c r="N304" s="171"/>
      <c r="O304" s="171"/>
      <c r="P304" s="104"/>
      <c r="Q304" s="104"/>
      <c r="R304" s="104"/>
      <c r="S304" s="104"/>
      <c r="T304" s="104"/>
      <c r="U304" s="104"/>
      <c r="V304" s="104"/>
      <c r="W304" s="104"/>
      <c r="X304" s="104"/>
      <c r="Y304" s="104"/>
      <c r="Z304" s="104"/>
      <c r="AA304" s="104"/>
      <c r="AB304" s="104"/>
      <c r="AC304" s="104"/>
      <c r="AD304" s="104"/>
      <c r="AE304" s="104"/>
      <c r="AF304" s="104"/>
      <c r="AG304" s="104"/>
      <c r="AH304" s="104"/>
      <c r="AI304" s="104"/>
    </row>
    <row r="305" spans="2:35" ht="18.75" hidden="1" customHeight="1">
      <c r="B305" s="87">
        <v>292</v>
      </c>
      <c r="C305" s="88"/>
      <c r="D305" s="245" t="str">
        <f>IF(ISBLANK(TMGen3List23[[#This Row],[Test n'#]]),"",LOOKUP(TMGen3List23[[#This Row],[Test n'#]],TP_CFAR_DB[TPnum],TP_CFAR_DB[TP ID]))</f>
        <v/>
      </c>
      <c r="E305" s="256" t="str">
        <f>IF(ISBLANK(TMGen3List23[[#This Row],[Test n'#]]),"",LOOKUP(TMGen3List23[[#This Row],[Test n'#]],TP_CFAR_DB[TPnum],TP_CFAR_DB[Test Point Name]))</f>
        <v/>
      </c>
      <c r="F305" s="245" t="str">
        <f>IF(ISBLANK(TMGen3List23[[#This Row],[Test n'#]]),"",LOOKUP(TMGen3List23[[#This Row],[Test n'#]],TP_CFAR_DB[TPnum],TP_CFAR_DB[Mode]))</f>
        <v/>
      </c>
      <c r="G305" s="34" t="str">
        <f>IF(ISBLANK(TMGen3List23[[#This Row],[Test n'#]]),"",LOOKUP(TMGen3List23[[#This Row],[Test n'#]],TP_CFAR_DB[TPnum],TP_CFAR_DB[Time '[sec']]))</f>
        <v/>
      </c>
      <c r="H305" s="34"/>
      <c r="I305" s="34" t="str">
        <f>IF(ISBLANK(TMGen3List23[[#This Row],[Test n'#]]),"",LOOKUP(TMGen3List23[[#This Row],[Test n'#]],TP_BA_DB[TPnum],TP_BA_DB[Speed m/s '[kts']]))</f>
        <v/>
      </c>
      <c r="J305" s="171"/>
      <c r="K305" s="178">
        <f>SUM(TMGen3Matrix28[#This Row])</f>
        <v>0</v>
      </c>
      <c r="L305" s="171"/>
      <c r="M305" s="171"/>
      <c r="N305" s="171"/>
      <c r="O305" s="171"/>
      <c r="P305" s="104"/>
      <c r="Q305" s="104"/>
      <c r="R305" s="104"/>
      <c r="S305" s="104"/>
      <c r="T305" s="104"/>
      <c r="U305" s="104"/>
      <c r="V305" s="104"/>
      <c r="W305" s="104"/>
      <c r="X305" s="104"/>
      <c r="Y305" s="104"/>
      <c r="Z305" s="104"/>
      <c r="AA305" s="104"/>
      <c r="AB305" s="104"/>
      <c r="AC305" s="104"/>
      <c r="AD305" s="104"/>
      <c r="AE305" s="104"/>
      <c r="AF305" s="104"/>
      <c r="AG305" s="104"/>
      <c r="AH305" s="104"/>
      <c r="AI305" s="104"/>
    </row>
    <row r="306" spans="2:35" ht="18.75" hidden="1" customHeight="1">
      <c r="B306" s="87">
        <v>293</v>
      </c>
      <c r="C306" s="88"/>
      <c r="D306" s="245" t="str">
        <f>IF(ISBLANK(TMGen3List23[[#This Row],[Test n'#]]),"",LOOKUP(TMGen3List23[[#This Row],[Test n'#]],TP_CFAR_DB[TPnum],TP_CFAR_DB[TP ID]))</f>
        <v/>
      </c>
      <c r="E306" s="256" t="str">
        <f>IF(ISBLANK(TMGen3List23[[#This Row],[Test n'#]]),"",LOOKUP(TMGen3List23[[#This Row],[Test n'#]],TP_CFAR_DB[TPnum],TP_CFAR_DB[Test Point Name]))</f>
        <v/>
      </c>
      <c r="F306" s="245" t="str">
        <f>IF(ISBLANK(TMGen3List23[[#This Row],[Test n'#]]),"",LOOKUP(TMGen3List23[[#This Row],[Test n'#]],TP_CFAR_DB[TPnum],TP_CFAR_DB[Mode]))</f>
        <v/>
      </c>
      <c r="G306" s="34" t="str">
        <f>IF(ISBLANK(TMGen3List23[[#This Row],[Test n'#]]),"",LOOKUP(TMGen3List23[[#This Row],[Test n'#]],TP_CFAR_DB[TPnum],TP_CFAR_DB[Time '[sec']]))</f>
        <v/>
      </c>
      <c r="H306" s="34"/>
      <c r="I306" s="34" t="str">
        <f>IF(ISBLANK(TMGen3List23[[#This Row],[Test n'#]]),"",LOOKUP(TMGen3List23[[#This Row],[Test n'#]],TP_BA_DB[TPnum],TP_BA_DB[Speed m/s '[kts']]))</f>
        <v/>
      </c>
      <c r="J306" s="171"/>
      <c r="K306" s="178">
        <f>SUM(TMGen3Matrix28[#This Row])</f>
        <v>0</v>
      </c>
      <c r="L306" s="171"/>
      <c r="M306" s="171"/>
      <c r="N306" s="171"/>
      <c r="O306" s="171"/>
      <c r="P306" s="104"/>
      <c r="Q306" s="104"/>
      <c r="R306" s="104"/>
      <c r="S306" s="104"/>
      <c r="T306" s="104"/>
      <c r="U306" s="104"/>
      <c r="V306" s="104"/>
      <c r="W306" s="104"/>
      <c r="X306" s="104"/>
      <c r="Y306" s="104"/>
      <c r="Z306" s="104"/>
      <c r="AA306" s="104"/>
      <c r="AB306" s="104"/>
      <c r="AC306" s="104"/>
      <c r="AD306" s="104"/>
      <c r="AE306" s="104"/>
      <c r="AF306" s="104"/>
      <c r="AG306" s="104"/>
      <c r="AH306" s="104"/>
      <c r="AI306" s="104"/>
    </row>
    <row r="307" spans="2:35" ht="18.75" hidden="1" customHeight="1">
      <c r="B307" s="87">
        <v>294</v>
      </c>
      <c r="C307" s="88"/>
      <c r="D307" s="245" t="str">
        <f>IF(ISBLANK(TMGen3List23[[#This Row],[Test n'#]]),"",LOOKUP(TMGen3List23[[#This Row],[Test n'#]],TP_CFAR_DB[TPnum],TP_CFAR_DB[TP ID]))</f>
        <v/>
      </c>
      <c r="E307" s="256" t="str">
        <f>IF(ISBLANK(TMGen3List23[[#This Row],[Test n'#]]),"",LOOKUP(TMGen3List23[[#This Row],[Test n'#]],TP_CFAR_DB[TPnum],TP_CFAR_DB[Test Point Name]))</f>
        <v/>
      </c>
      <c r="F307" s="245" t="str">
        <f>IF(ISBLANK(TMGen3List23[[#This Row],[Test n'#]]),"",LOOKUP(TMGen3List23[[#This Row],[Test n'#]],TP_CFAR_DB[TPnum],TP_CFAR_DB[Mode]))</f>
        <v/>
      </c>
      <c r="G307" s="34" t="str">
        <f>IF(ISBLANK(TMGen3List23[[#This Row],[Test n'#]]),"",LOOKUP(TMGen3List23[[#This Row],[Test n'#]],TP_CFAR_DB[TPnum],TP_CFAR_DB[Time '[sec']]))</f>
        <v/>
      </c>
      <c r="H307" s="34"/>
      <c r="I307" s="34" t="str">
        <f>IF(ISBLANK(TMGen3List23[[#This Row],[Test n'#]]),"",LOOKUP(TMGen3List23[[#This Row],[Test n'#]],TP_BA_DB[TPnum],TP_BA_DB[Speed m/s '[kts']]))</f>
        <v/>
      </c>
      <c r="J307" s="171"/>
      <c r="K307" s="178">
        <f>SUM(TMGen3Matrix28[#This Row])</f>
        <v>0</v>
      </c>
      <c r="L307" s="171"/>
      <c r="M307" s="171"/>
      <c r="N307" s="171"/>
      <c r="O307" s="171"/>
      <c r="P307" s="104"/>
      <c r="Q307" s="104"/>
      <c r="R307" s="104"/>
      <c r="S307" s="104"/>
      <c r="T307" s="104"/>
      <c r="U307" s="104"/>
      <c r="V307" s="104"/>
      <c r="W307" s="104"/>
      <c r="X307" s="104"/>
      <c r="Y307" s="104"/>
      <c r="Z307" s="104"/>
      <c r="AA307" s="104"/>
      <c r="AB307" s="104"/>
      <c r="AC307" s="104"/>
      <c r="AD307" s="104"/>
      <c r="AE307" s="104"/>
      <c r="AF307" s="104"/>
      <c r="AG307" s="104"/>
      <c r="AH307" s="104"/>
      <c r="AI307" s="104"/>
    </row>
    <row r="308" spans="2:35" ht="18.75" hidden="1" customHeight="1">
      <c r="B308" s="87">
        <v>295</v>
      </c>
      <c r="C308" s="88"/>
      <c r="D308" s="245" t="str">
        <f>IF(ISBLANK(TMGen3List23[[#This Row],[Test n'#]]),"",LOOKUP(TMGen3List23[[#This Row],[Test n'#]],TP_CFAR_DB[TPnum],TP_CFAR_DB[TP ID]))</f>
        <v/>
      </c>
      <c r="E308" s="256" t="str">
        <f>IF(ISBLANK(TMGen3List23[[#This Row],[Test n'#]]),"",LOOKUP(TMGen3List23[[#This Row],[Test n'#]],TP_CFAR_DB[TPnum],TP_CFAR_DB[Test Point Name]))</f>
        <v/>
      </c>
      <c r="F308" s="245" t="str">
        <f>IF(ISBLANK(TMGen3List23[[#This Row],[Test n'#]]),"",LOOKUP(TMGen3List23[[#This Row],[Test n'#]],TP_CFAR_DB[TPnum],TP_CFAR_DB[Mode]))</f>
        <v/>
      </c>
      <c r="G308" s="34" t="str">
        <f>IF(ISBLANK(TMGen3List23[[#This Row],[Test n'#]]),"",LOOKUP(TMGen3List23[[#This Row],[Test n'#]],TP_CFAR_DB[TPnum],TP_CFAR_DB[Time '[sec']]))</f>
        <v/>
      </c>
      <c r="H308" s="34"/>
      <c r="I308" s="34" t="str">
        <f>IF(ISBLANK(TMGen3List23[[#This Row],[Test n'#]]),"",LOOKUP(TMGen3List23[[#This Row],[Test n'#]],TP_BA_DB[TPnum],TP_BA_DB[Speed m/s '[kts']]))</f>
        <v/>
      </c>
      <c r="J308" s="171"/>
      <c r="K308" s="178">
        <f>SUM(TMGen3Matrix28[#This Row])</f>
        <v>0</v>
      </c>
      <c r="L308" s="171"/>
      <c r="M308" s="171"/>
      <c r="N308" s="171"/>
      <c r="O308" s="171"/>
      <c r="P308" s="104"/>
      <c r="Q308" s="104"/>
      <c r="R308" s="104"/>
      <c r="S308" s="104"/>
      <c r="T308" s="104"/>
      <c r="U308" s="104"/>
      <c r="V308" s="104"/>
      <c r="W308" s="104"/>
      <c r="X308" s="104"/>
      <c r="Y308" s="104"/>
      <c r="Z308" s="104"/>
      <c r="AA308" s="104"/>
      <c r="AB308" s="104"/>
      <c r="AC308" s="104"/>
      <c r="AD308" s="104"/>
      <c r="AE308" s="104"/>
      <c r="AF308" s="104"/>
      <c r="AG308" s="104"/>
      <c r="AH308" s="104"/>
      <c r="AI308" s="104"/>
    </row>
    <row r="309" spans="2:35" ht="18.75" hidden="1" customHeight="1">
      <c r="B309" s="87">
        <v>296</v>
      </c>
      <c r="C309" s="88"/>
      <c r="D309" s="245" t="str">
        <f>IF(ISBLANK(TMGen3List23[[#This Row],[Test n'#]]),"",LOOKUP(TMGen3List23[[#This Row],[Test n'#]],TP_CFAR_DB[TPnum],TP_CFAR_DB[TP ID]))</f>
        <v/>
      </c>
      <c r="E309" s="256" t="str">
        <f>IF(ISBLANK(TMGen3List23[[#This Row],[Test n'#]]),"",LOOKUP(TMGen3List23[[#This Row],[Test n'#]],TP_CFAR_DB[TPnum],TP_CFAR_DB[Test Point Name]))</f>
        <v/>
      </c>
      <c r="F309" s="245" t="str">
        <f>IF(ISBLANK(TMGen3List23[[#This Row],[Test n'#]]),"",LOOKUP(TMGen3List23[[#This Row],[Test n'#]],TP_CFAR_DB[TPnum],TP_CFAR_DB[Mode]))</f>
        <v/>
      </c>
      <c r="G309" s="34" t="str">
        <f>IF(ISBLANK(TMGen3List23[[#This Row],[Test n'#]]),"",LOOKUP(TMGen3List23[[#This Row],[Test n'#]],TP_CFAR_DB[TPnum],TP_CFAR_DB[Time '[sec']]))</f>
        <v/>
      </c>
      <c r="H309" s="34"/>
      <c r="I309" s="34" t="str">
        <f>IF(ISBLANK(TMGen3List23[[#This Row],[Test n'#]]),"",LOOKUP(TMGen3List23[[#This Row],[Test n'#]],TP_BA_DB[TPnum],TP_BA_DB[Speed m/s '[kts']]))</f>
        <v/>
      </c>
      <c r="J309" s="171"/>
      <c r="K309" s="178">
        <f>SUM(TMGen3Matrix28[#This Row])</f>
        <v>0</v>
      </c>
      <c r="L309" s="171"/>
      <c r="M309" s="171"/>
      <c r="N309" s="171"/>
      <c r="O309" s="171"/>
      <c r="P309" s="104"/>
      <c r="Q309" s="104"/>
      <c r="R309" s="104"/>
      <c r="S309" s="104"/>
      <c r="T309" s="104"/>
      <c r="U309" s="104"/>
      <c r="V309" s="104"/>
      <c r="W309" s="104"/>
      <c r="X309" s="104"/>
      <c r="Y309" s="104"/>
      <c r="Z309" s="104"/>
      <c r="AA309" s="104"/>
      <c r="AB309" s="104"/>
      <c r="AC309" s="104"/>
      <c r="AD309" s="104"/>
      <c r="AE309" s="104"/>
      <c r="AF309" s="104"/>
      <c r="AG309" s="104"/>
      <c r="AH309" s="104"/>
      <c r="AI309" s="104"/>
    </row>
    <row r="310" spans="2:35" ht="18.75" hidden="1" customHeight="1">
      <c r="B310" s="87">
        <v>297</v>
      </c>
      <c r="C310" s="88"/>
      <c r="D310" s="245" t="str">
        <f>IF(ISBLANK(TMGen3List23[[#This Row],[Test n'#]]),"",LOOKUP(TMGen3List23[[#This Row],[Test n'#]],TP_CFAR_DB[TPnum],TP_CFAR_DB[TP ID]))</f>
        <v/>
      </c>
      <c r="E310" s="256" t="str">
        <f>IF(ISBLANK(TMGen3List23[[#This Row],[Test n'#]]),"",LOOKUP(TMGen3List23[[#This Row],[Test n'#]],TP_CFAR_DB[TPnum],TP_CFAR_DB[Test Point Name]))</f>
        <v/>
      </c>
      <c r="F310" s="245" t="str">
        <f>IF(ISBLANK(TMGen3List23[[#This Row],[Test n'#]]),"",LOOKUP(TMGen3List23[[#This Row],[Test n'#]],TP_CFAR_DB[TPnum],TP_CFAR_DB[Mode]))</f>
        <v/>
      </c>
      <c r="G310" s="34" t="str">
        <f>IF(ISBLANK(TMGen3List23[[#This Row],[Test n'#]]),"",LOOKUP(TMGen3List23[[#This Row],[Test n'#]],TP_CFAR_DB[TPnum],TP_CFAR_DB[Time '[sec']]))</f>
        <v/>
      </c>
      <c r="H310" s="34"/>
      <c r="I310" s="34" t="str">
        <f>IF(ISBLANK(TMGen3List23[[#This Row],[Test n'#]]),"",LOOKUP(TMGen3List23[[#This Row],[Test n'#]],TP_BA_DB[TPnum],TP_BA_DB[Speed m/s '[kts']]))</f>
        <v/>
      </c>
      <c r="J310" s="171"/>
      <c r="K310" s="178">
        <f>SUM(TMGen3Matrix28[#This Row])</f>
        <v>0</v>
      </c>
      <c r="L310" s="171"/>
      <c r="M310" s="171"/>
      <c r="N310" s="171"/>
      <c r="O310" s="171"/>
      <c r="P310" s="104"/>
      <c r="Q310" s="104"/>
      <c r="R310" s="104"/>
      <c r="S310" s="104"/>
      <c r="T310" s="104"/>
      <c r="U310" s="104"/>
      <c r="V310" s="104"/>
      <c r="W310" s="104"/>
      <c r="X310" s="104"/>
      <c r="Y310" s="104"/>
      <c r="Z310" s="104"/>
      <c r="AA310" s="104"/>
      <c r="AB310" s="104"/>
      <c r="AC310" s="104"/>
      <c r="AD310" s="104"/>
      <c r="AE310" s="104"/>
      <c r="AF310" s="104"/>
      <c r="AG310" s="104"/>
      <c r="AH310" s="104"/>
      <c r="AI310" s="104"/>
    </row>
    <row r="311" spans="2:35" ht="18.75" hidden="1" customHeight="1">
      <c r="B311" s="87">
        <v>298</v>
      </c>
      <c r="C311" s="88"/>
      <c r="D311" s="245" t="str">
        <f>IF(ISBLANK(TMGen3List23[[#This Row],[Test n'#]]),"",LOOKUP(TMGen3List23[[#This Row],[Test n'#]],TP_CFAR_DB[TPnum],TP_CFAR_DB[TP ID]))</f>
        <v/>
      </c>
      <c r="E311" s="256" t="str">
        <f>IF(ISBLANK(TMGen3List23[[#This Row],[Test n'#]]),"",LOOKUP(TMGen3List23[[#This Row],[Test n'#]],TP_CFAR_DB[TPnum],TP_CFAR_DB[Test Point Name]))</f>
        <v/>
      </c>
      <c r="F311" s="245" t="str">
        <f>IF(ISBLANK(TMGen3List23[[#This Row],[Test n'#]]),"",LOOKUP(TMGen3List23[[#This Row],[Test n'#]],TP_CFAR_DB[TPnum],TP_CFAR_DB[Mode]))</f>
        <v/>
      </c>
      <c r="G311" s="34" t="str">
        <f>IF(ISBLANK(TMGen3List23[[#This Row],[Test n'#]]),"",LOOKUP(TMGen3List23[[#This Row],[Test n'#]],TP_CFAR_DB[TPnum],TP_CFAR_DB[Time '[sec']]))</f>
        <v/>
      </c>
      <c r="H311" s="34"/>
      <c r="I311" s="34" t="str">
        <f>IF(ISBLANK(TMGen3List23[[#This Row],[Test n'#]]),"",LOOKUP(TMGen3List23[[#This Row],[Test n'#]],TP_BA_DB[TPnum],TP_BA_DB[Speed m/s '[kts']]))</f>
        <v/>
      </c>
      <c r="J311" s="171"/>
      <c r="K311" s="178">
        <f>SUM(TMGen3Matrix28[#This Row])</f>
        <v>0</v>
      </c>
      <c r="L311" s="171"/>
      <c r="M311" s="171"/>
      <c r="N311" s="171"/>
      <c r="O311" s="171"/>
      <c r="P311" s="104"/>
      <c r="Q311" s="104"/>
      <c r="R311" s="104"/>
      <c r="S311" s="104"/>
      <c r="T311" s="104"/>
      <c r="U311" s="104"/>
      <c r="V311" s="104"/>
      <c r="W311" s="104"/>
      <c r="X311" s="104"/>
      <c r="Y311" s="104"/>
      <c r="Z311" s="104"/>
      <c r="AA311" s="104"/>
      <c r="AB311" s="104"/>
      <c r="AC311" s="104"/>
      <c r="AD311" s="104"/>
      <c r="AE311" s="104"/>
      <c r="AF311" s="104"/>
      <c r="AG311" s="104"/>
      <c r="AH311" s="104"/>
      <c r="AI311" s="104"/>
    </row>
    <row r="312" spans="2:35" ht="18.75" hidden="1" customHeight="1">
      <c r="B312" s="87">
        <v>299</v>
      </c>
      <c r="C312" s="88"/>
      <c r="D312" s="245" t="str">
        <f>IF(ISBLANK(TMGen3List23[[#This Row],[Test n'#]]),"",LOOKUP(TMGen3List23[[#This Row],[Test n'#]],TP_CFAR_DB[TPnum],TP_CFAR_DB[TP ID]))</f>
        <v/>
      </c>
      <c r="E312" s="256" t="str">
        <f>IF(ISBLANK(TMGen3List23[[#This Row],[Test n'#]]),"",LOOKUP(TMGen3List23[[#This Row],[Test n'#]],TP_CFAR_DB[TPnum],TP_CFAR_DB[Test Point Name]))</f>
        <v/>
      </c>
      <c r="F312" s="245" t="str">
        <f>IF(ISBLANK(TMGen3List23[[#This Row],[Test n'#]]),"",LOOKUP(TMGen3List23[[#This Row],[Test n'#]],TP_CFAR_DB[TPnum],TP_CFAR_DB[Mode]))</f>
        <v/>
      </c>
      <c r="G312" s="34" t="str">
        <f>IF(ISBLANK(TMGen3List23[[#This Row],[Test n'#]]),"",LOOKUP(TMGen3List23[[#This Row],[Test n'#]],TP_CFAR_DB[TPnum],TP_CFAR_DB[Time '[sec']]))</f>
        <v/>
      </c>
      <c r="H312" s="34"/>
      <c r="I312" s="34" t="str">
        <f>IF(ISBLANK(TMGen3List23[[#This Row],[Test n'#]]),"",LOOKUP(TMGen3List23[[#This Row],[Test n'#]],TP_BA_DB[TPnum],TP_BA_DB[Speed m/s '[kts']]))</f>
        <v/>
      </c>
      <c r="J312" s="171"/>
      <c r="K312" s="178">
        <f>SUM(TMGen3Matrix28[#This Row])</f>
        <v>0</v>
      </c>
      <c r="L312" s="171"/>
      <c r="M312" s="171"/>
      <c r="N312" s="171"/>
      <c r="O312" s="171"/>
      <c r="P312" s="104"/>
      <c r="Q312" s="104"/>
      <c r="R312" s="104"/>
      <c r="S312" s="104"/>
      <c r="T312" s="104"/>
      <c r="U312" s="104"/>
      <c r="V312" s="104"/>
      <c r="W312" s="104"/>
      <c r="X312" s="104"/>
      <c r="Y312" s="104"/>
      <c r="Z312" s="104"/>
      <c r="AA312" s="104"/>
      <c r="AB312" s="104"/>
      <c r="AC312" s="104"/>
      <c r="AD312" s="104"/>
      <c r="AE312" s="104"/>
      <c r="AF312" s="104"/>
      <c r="AG312" s="104"/>
      <c r="AH312" s="104"/>
      <c r="AI312" s="104"/>
    </row>
    <row r="313" spans="2:35" ht="18.75" hidden="1" customHeight="1">
      <c r="B313" s="87">
        <v>300</v>
      </c>
      <c r="C313" s="88"/>
      <c r="D313" s="245" t="str">
        <f>IF(ISBLANK(TMGen3List23[[#This Row],[Test n'#]]),"",LOOKUP(TMGen3List23[[#This Row],[Test n'#]],TP_CFAR_DB[TPnum],TP_CFAR_DB[TP ID]))</f>
        <v/>
      </c>
      <c r="E313" s="256" t="str">
        <f>IF(ISBLANK(TMGen3List23[[#This Row],[Test n'#]]),"",LOOKUP(TMGen3List23[[#This Row],[Test n'#]],TP_CFAR_DB[TPnum],TP_CFAR_DB[Test Point Name]))</f>
        <v/>
      </c>
      <c r="F313" s="245" t="str">
        <f>IF(ISBLANK(TMGen3List23[[#This Row],[Test n'#]]),"",LOOKUP(TMGen3List23[[#This Row],[Test n'#]],TP_CFAR_DB[TPnum],TP_CFAR_DB[Mode]))</f>
        <v/>
      </c>
      <c r="G313" s="34" t="str">
        <f>IF(ISBLANK(TMGen3List23[[#This Row],[Test n'#]]),"",LOOKUP(TMGen3List23[[#This Row],[Test n'#]],TP_CFAR_DB[TPnum],TP_CFAR_DB[Time '[sec']]))</f>
        <v/>
      </c>
      <c r="H313" s="34"/>
      <c r="I313" s="34" t="str">
        <f>IF(ISBLANK(TMGen3List23[[#This Row],[Test n'#]]),"",LOOKUP(TMGen3List23[[#This Row],[Test n'#]],TP_BA_DB[TPnum],TP_BA_DB[Speed m/s '[kts']]))</f>
        <v/>
      </c>
      <c r="J313" s="171"/>
      <c r="K313" s="178">
        <f>SUM(TMGen3Matrix28[#This Row])</f>
        <v>0</v>
      </c>
      <c r="L313" s="171"/>
      <c r="M313" s="171"/>
      <c r="N313" s="171"/>
      <c r="O313" s="171"/>
      <c r="P313" s="104"/>
      <c r="Q313" s="104"/>
      <c r="R313" s="104"/>
      <c r="S313" s="104"/>
      <c r="T313" s="104"/>
      <c r="U313" s="104"/>
      <c r="V313" s="104"/>
      <c r="W313" s="104"/>
      <c r="X313" s="104"/>
      <c r="Y313" s="104"/>
      <c r="Z313" s="104"/>
      <c r="AA313" s="104"/>
      <c r="AB313" s="104"/>
      <c r="AC313" s="104"/>
      <c r="AD313" s="104"/>
      <c r="AE313" s="104"/>
      <c r="AF313" s="104"/>
      <c r="AG313" s="104"/>
      <c r="AH313" s="104"/>
      <c r="AI313" s="104"/>
    </row>
    <row r="314" spans="2:35" ht="18.75" hidden="1" customHeight="1">
      <c r="B314" s="87">
        <v>301</v>
      </c>
      <c r="C314" s="88"/>
      <c r="D314" s="245" t="str">
        <f>IF(ISBLANK(TMGen3List23[[#This Row],[Test n'#]]),"",LOOKUP(TMGen3List23[[#This Row],[Test n'#]],TP_CFAR_DB[TPnum],TP_CFAR_DB[TP ID]))</f>
        <v/>
      </c>
      <c r="E314" s="256" t="str">
        <f>IF(ISBLANK(TMGen3List23[[#This Row],[Test n'#]]),"",LOOKUP(TMGen3List23[[#This Row],[Test n'#]],TP_CFAR_DB[TPnum],TP_CFAR_DB[Test Point Name]))</f>
        <v/>
      </c>
      <c r="F314" s="245" t="str">
        <f>IF(ISBLANK(TMGen3List23[[#This Row],[Test n'#]]),"",LOOKUP(TMGen3List23[[#This Row],[Test n'#]],TP_CFAR_DB[TPnum],TP_CFAR_DB[Mode]))</f>
        <v/>
      </c>
      <c r="G314" s="34" t="str">
        <f>IF(ISBLANK(TMGen3List23[[#This Row],[Test n'#]]),"",LOOKUP(TMGen3List23[[#This Row],[Test n'#]],TP_CFAR_DB[TPnum],TP_CFAR_DB[Time '[sec']]))</f>
        <v/>
      </c>
      <c r="H314" s="34"/>
      <c r="I314" s="34" t="str">
        <f>IF(ISBLANK(TMGen3List23[[#This Row],[Test n'#]]),"",LOOKUP(TMGen3List23[[#This Row],[Test n'#]],TP_BA_DB[TPnum],TP_BA_DB[Speed m/s '[kts']]))</f>
        <v/>
      </c>
      <c r="J314" s="171"/>
      <c r="K314" s="178">
        <f>SUM(TMGen3Matrix28[#This Row])</f>
        <v>0</v>
      </c>
      <c r="L314" s="171"/>
      <c r="M314" s="171"/>
      <c r="N314" s="171"/>
      <c r="O314" s="171"/>
      <c r="P314" s="104"/>
      <c r="Q314" s="104"/>
      <c r="R314" s="104"/>
      <c r="S314" s="104"/>
      <c r="T314" s="104"/>
      <c r="U314" s="104"/>
      <c r="V314" s="104"/>
      <c r="W314" s="104"/>
      <c r="X314" s="104"/>
      <c r="Y314" s="104"/>
      <c r="Z314" s="104"/>
      <c r="AA314" s="104"/>
      <c r="AB314" s="104"/>
      <c r="AC314" s="104"/>
      <c r="AD314" s="104"/>
      <c r="AE314" s="104"/>
      <c r="AF314" s="104"/>
      <c r="AG314" s="104"/>
      <c r="AH314" s="104"/>
      <c r="AI314" s="104"/>
    </row>
    <row r="315" spans="2:35" ht="18.75" hidden="1" customHeight="1">
      <c r="B315" s="87">
        <v>302</v>
      </c>
      <c r="C315" s="88"/>
      <c r="D315" s="245" t="str">
        <f>IF(ISBLANK(TMGen3List23[[#This Row],[Test n'#]]),"",LOOKUP(TMGen3List23[[#This Row],[Test n'#]],TP_CFAR_DB[TPnum],TP_CFAR_DB[TP ID]))</f>
        <v/>
      </c>
      <c r="E315" s="256" t="str">
        <f>IF(ISBLANK(TMGen3List23[[#This Row],[Test n'#]]),"",LOOKUP(TMGen3List23[[#This Row],[Test n'#]],TP_CFAR_DB[TPnum],TP_CFAR_DB[Test Point Name]))</f>
        <v/>
      </c>
      <c r="F315" s="245" t="str">
        <f>IF(ISBLANK(TMGen3List23[[#This Row],[Test n'#]]),"",LOOKUP(TMGen3List23[[#This Row],[Test n'#]],TP_CFAR_DB[TPnum],TP_CFAR_DB[Mode]))</f>
        <v/>
      </c>
      <c r="G315" s="34" t="str">
        <f>IF(ISBLANK(TMGen3List23[[#This Row],[Test n'#]]),"",LOOKUP(TMGen3List23[[#This Row],[Test n'#]],TP_CFAR_DB[TPnum],TP_CFAR_DB[Time '[sec']]))</f>
        <v/>
      </c>
      <c r="H315" s="34"/>
      <c r="I315" s="34" t="str">
        <f>IF(ISBLANK(TMGen3List23[[#This Row],[Test n'#]]),"",LOOKUP(TMGen3List23[[#This Row],[Test n'#]],TP_BA_DB[TPnum],TP_BA_DB[Speed m/s '[kts']]))</f>
        <v/>
      </c>
      <c r="J315" s="171"/>
      <c r="K315" s="178">
        <f>SUM(TMGen3Matrix28[#This Row])</f>
        <v>0</v>
      </c>
      <c r="L315" s="171"/>
      <c r="M315" s="171"/>
      <c r="N315" s="171"/>
      <c r="O315" s="171"/>
      <c r="P315" s="104"/>
      <c r="Q315" s="104"/>
      <c r="R315" s="104"/>
      <c r="S315" s="104"/>
      <c r="T315" s="104"/>
      <c r="U315" s="104"/>
      <c r="V315" s="104"/>
      <c r="W315" s="104"/>
      <c r="X315" s="104"/>
      <c r="Y315" s="104"/>
      <c r="Z315" s="104"/>
      <c r="AA315" s="104"/>
      <c r="AB315" s="104"/>
      <c r="AC315" s="104"/>
      <c r="AD315" s="104"/>
      <c r="AE315" s="104"/>
      <c r="AF315" s="104"/>
      <c r="AG315" s="104"/>
      <c r="AH315" s="104"/>
      <c r="AI315" s="104"/>
    </row>
    <row r="316" spans="2:35" ht="18.75" hidden="1" customHeight="1">
      <c r="B316" s="87">
        <v>303</v>
      </c>
      <c r="C316" s="88"/>
      <c r="D316" s="245" t="str">
        <f>IF(ISBLANK(TMGen3List23[[#This Row],[Test n'#]]),"",LOOKUP(TMGen3List23[[#This Row],[Test n'#]],TP_CFAR_DB[TPnum],TP_CFAR_DB[TP ID]))</f>
        <v/>
      </c>
      <c r="E316" s="256" t="str">
        <f>IF(ISBLANK(TMGen3List23[[#This Row],[Test n'#]]),"",LOOKUP(TMGen3List23[[#This Row],[Test n'#]],TP_CFAR_DB[TPnum],TP_CFAR_DB[Test Point Name]))</f>
        <v/>
      </c>
      <c r="F316" s="245" t="str">
        <f>IF(ISBLANK(TMGen3List23[[#This Row],[Test n'#]]),"",LOOKUP(TMGen3List23[[#This Row],[Test n'#]],TP_CFAR_DB[TPnum],TP_CFAR_DB[Mode]))</f>
        <v/>
      </c>
      <c r="G316" s="34" t="str">
        <f>IF(ISBLANK(TMGen3List23[[#This Row],[Test n'#]]),"",LOOKUP(TMGen3List23[[#This Row],[Test n'#]],TP_CFAR_DB[TPnum],TP_CFAR_DB[Time '[sec']]))</f>
        <v/>
      </c>
      <c r="H316" s="34"/>
      <c r="I316" s="34" t="str">
        <f>IF(ISBLANK(TMGen3List23[[#This Row],[Test n'#]]),"",LOOKUP(TMGen3List23[[#This Row],[Test n'#]],TP_BA_DB[TPnum],TP_BA_DB[Speed m/s '[kts']]))</f>
        <v/>
      </c>
      <c r="J316" s="171"/>
      <c r="K316" s="178">
        <f>SUM(TMGen3Matrix28[#This Row])</f>
        <v>0</v>
      </c>
      <c r="L316" s="171"/>
      <c r="M316" s="171"/>
      <c r="N316" s="171"/>
      <c r="O316" s="171"/>
      <c r="P316" s="104"/>
      <c r="Q316" s="104"/>
      <c r="R316" s="104"/>
      <c r="S316" s="104"/>
      <c r="T316" s="104"/>
      <c r="U316" s="104"/>
      <c r="V316" s="104"/>
      <c r="W316" s="104"/>
      <c r="X316" s="104"/>
      <c r="Y316" s="104"/>
      <c r="Z316" s="104"/>
      <c r="AA316" s="104"/>
      <c r="AB316" s="104"/>
      <c r="AC316" s="104"/>
      <c r="AD316" s="104"/>
      <c r="AE316" s="104"/>
      <c r="AF316" s="104"/>
      <c r="AG316" s="104"/>
      <c r="AH316" s="104"/>
      <c r="AI316" s="104"/>
    </row>
    <row r="317" spans="2:35" ht="18.75" hidden="1" customHeight="1">
      <c r="B317" s="87">
        <v>304</v>
      </c>
      <c r="C317" s="88"/>
      <c r="D317" s="245" t="str">
        <f>IF(ISBLANK(TMGen3List23[[#This Row],[Test n'#]]),"",LOOKUP(TMGen3List23[[#This Row],[Test n'#]],TP_CFAR_DB[TPnum],TP_CFAR_DB[TP ID]))</f>
        <v/>
      </c>
      <c r="E317" s="256" t="str">
        <f>IF(ISBLANK(TMGen3List23[[#This Row],[Test n'#]]),"",LOOKUP(TMGen3List23[[#This Row],[Test n'#]],TP_CFAR_DB[TPnum],TP_CFAR_DB[Test Point Name]))</f>
        <v/>
      </c>
      <c r="F317" s="245" t="str">
        <f>IF(ISBLANK(TMGen3List23[[#This Row],[Test n'#]]),"",LOOKUP(TMGen3List23[[#This Row],[Test n'#]],TP_CFAR_DB[TPnum],TP_CFAR_DB[Mode]))</f>
        <v/>
      </c>
      <c r="G317" s="34" t="str">
        <f>IF(ISBLANK(TMGen3List23[[#This Row],[Test n'#]]),"",LOOKUP(TMGen3List23[[#This Row],[Test n'#]],TP_CFAR_DB[TPnum],TP_CFAR_DB[Time '[sec']]))</f>
        <v/>
      </c>
      <c r="H317" s="34"/>
      <c r="I317" s="34" t="str">
        <f>IF(ISBLANK(TMGen3List23[[#This Row],[Test n'#]]),"",LOOKUP(TMGen3List23[[#This Row],[Test n'#]],TP_BA_DB[TPnum],TP_BA_DB[Speed m/s '[kts']]))</f>
        <v/>
      </c>
      <c r="J317" s="171"/>
      <c r="K317" s="178">
        <f>SUM(TMGen3Matrix28[#This Row])</f>
        <v>0</v>
      </c>
      <c r="L317" s="171"/>
      <c r="M317" s="171"/>
      <c r="N317" s="171"/>
      <c r="O317" s="171"/>
      <c r="P317" s="104"/>
      <c r="Q317" s="104"/>
      <c r="R317" s="104"/>
      <c r="S317" s="104"/>
      <c r="T317" s="104"/>
      <c r="U317" s="104"/>
      <c r="V317" s="104"/>
      <c r="W317" s="104"/>
      <c r="X317" s="104"/>
      <c r="Y317" s="104"/>
      <c r="Z317" s="104"/>
      <c r="AA317" s="104"/>
      <c r="AB317" s="104"/>
      <c r="AC317" s="104"/>
      <c r="AD317" s="104"/>
      <c r="AE317" s="104"/>
      <c r="AF317" s="104"/>
      <c r="AG317" s="104"/>
      <c r="AH317" s="104"/>
      <c r="AI317" s="104"/>
    </row>
    <row r="318" spans="2:35" ht="18.75" hidden="1" customHeight="1">
      <c r="B318" s="87">
        <v>305</v>
      </c>
      <c r="C318" s="88"/>
      <c r="D318" s="245" t="str">
        <f>IF(ISBLANK(TMGen3List23[[#This Row],[Test n'#]]),"",LOOKUP(TMGen3List23[[#This Row],[Test n'#]],TP_CFAR_DB[TPnum],TP_CFAR_DB[TP ID]))</f>
        <v/>
      </c>
      <c r="E318" s="256" t="str">
        <f>IF(ISBLANK(TMGen3List23[[#This Row],[Test n'#]]),"",LOOKUP(TMGen3List23[[#This Row],[Test n'#]],TP_CFAR_DB[TPnum],TP_CFAR_DB[Test Point Name]))</f>
        <v/>
      </c>
      <c r="F318" s="245" t="str">
        <f>IF(ISBLANK(TMGen3List23[[#This Row],[Test n'#]]),"",LOOKUP(TMGen3List23[[#This Row],[Test n'#]],TP_CFAR_DB[TPnum],TP_CFAR_DB[Mode]))</f>
        <v/>
      </c>
      <c r="G318" s="34" t="str">
        <f>IF(ISBLANK(TMGen3List23[[#This Row],[Test n'#]]),"",LOOKUP(TMGen3List23[[#This Row],[Test n'#]],TP_CFAR_DB[TPnum],TP_CFAR_DB[Time '[sec']]))</f>
        <v/>
      </c>
      <c r="H318" s="34"/>
      <c r="I318" s="34" t="str">
        <f>IF(ISBLANK(TMGen3List23[[#This Row],[Test n'#]]),"",LOOKUP(TMGen3List23[[#This Row],[Test n'#]],TP_BA_DB[TPnum],TP_BA_DB[Speed m/s '[kts']]))</f>
        <v/>
      </c>
      <c r="J318" s="171"/>
      <c r="K318" s="178">
        <f>SUM(TMGen3Matrix28[#This Row])</f>
        <v>0</v>
      </c>
      <c r="L318" s="171"/>
      <c r="M318" s="171"/>
      <c r="N318" s="171"/>
      <c r="O318" s="171"/>
      <c r="P318" s="104"/>
      <c r="Q318" s="104"/>
      <c r="R318" s="104"/>
      <c r="S318" s="104"/>
      <c r="T318" s="104"/>
      <c r="U318" s="104"/>
      <c r="V318" s="104"/>
      <c r="W318" s="104"/>
      <c r="X318" s="104"/>
      <c r="Y318" s="104"/>
      <c r="Z318" s="104"/>
      <c r="AA318" s="104"/>
      <c r="AB318" s="104"/>
      <c r="AC318" s="104"/>
      <c r="AD318" s="104"/>
      <c r="AE318" s="104"/>
      <c r="AF318" s="104"/>
      <c r="AG318" s="104"/>
      <c r="AH318" s="104"/>
      <c r="AI318" s="104"/>
    </row>
    <row r="319" spans="2:35" ht="18.75" hidden="1" customHeight="1">
      <c r="B319" s="87">
        <v>306</v>
      </c>
      <c r="C319" s="88"/>
      <c r="D319" s="245" t="str">
        <f>IF(ISBLANK(TMGen3List23[[#This Row],[Test n'#]]),"",LOOKUP(TMGen3List23[[#This Row],[Test n'#]],TP_CFAR_DB[TPnum],TP_CFAR_DB[TP ID]))</f>
        <v/>
      </c>
      <c r="E319" s="256" t="str">
        <f>IF(ISBLANK(TMGen3List23[[#This Row],[Test n'#]]),"",LOOKUP(TMGen3List23[[#This Row],[Test n'#]],TP_CFAR_DB[TPnum],TP_CFAR_DB[Test Point Name]))</f>
        <v/>
      </c>
      <c r="F319" s="245" t="str">
        <f>IF(ISBLANK(TMGen3List23[[#This Row],[Test n'#]]),"",LOOKUP(TMGen3List23[[#This Row],[Test n'#]],TP_CFAR_DB[TPnum],TP_CFAR_DB[Mode]))</f>
        <v/>
      </c>
      <c r="G319" s="34" t="str">
        <f>IF(ISBLANK(TMGen3List23[[#This Row],[Test n'#]]),"",LOOKUP(TMGen3List23[[#This Row],[Test n'#]],TP_CFAR_DB[TPnum],TP_CFAR_DB[Time '[sec']]))</f>
        <v/>
      </c>
      <c r="H319" s="34"/>
      <c r="I319" s="34" t="str">
        <f>IF(ISBLANK(TMGen3List23[[#This Row],[Test n'#]]),"",LOOKUP(TMGen3List23[[#This Row],[Test n'#]],TP_BA_DB[TPnum],TP_BA_DB[Speed m/s '[kts']]))</f>
        <v/>
      </c>
      <c r="J319" s="171"/>
      <c r="K319" s="178">
        <f>SUM(TMGen3Matrix28[#This Row])</f>
        <v>0</v>
      </c>
      <c r="L319" s="171"/>
      <c r="M319" s="171"/>
      <c r="N319" s="171"/>
      <c r="O319" s="171"/>
      <c r="P319" s="104"/>
      <c r="Q319" s="104"/>
      <c r="R319" s="104"/>
      <c r="S319" s="104"/>
      <c r="T319" s="104"/>
      <c r="U319" s="104"/>
      <c r="V319" s="104"/>
      <c r="W319" s="104"/>
      <c r="X319" s="104"/>
      <c r="Y319" s="104"/>
      <c r="Z319" s="104"/>
      <c r="AA319" s="104"/>
      <c r="AB319" s="104"/>
      <c r="AC319" s="104"/>
      <c r="AD319" s="104"/>
      <c r="AE319" s="104"/>
      <c r="AF319" s="104"/>
      <c r="AG319" s="104"/>
      <c r="AH319" s="104"/>
      <c r="AI319" s="104"/>
    </row>
    <row r="320" spans="2:35" ht="18.75" hidden="1" customHeight="1">
      <c r="B320" s="87">
        <v>307</v>
      </c>
      <c r="C320" s="88"/>
      <c r="D320" s="245" t="str">
        <f>IF(ISBLANK(TMGen3List23[[#This Row],[Test n'#]]),"",LOOKUP(TMGen3List23[[#This Row],[Test n'#]],TP_CFAR_DB[TPnum],TP_CFAR_DB[TP ID]))</f>
        <v/>
      </c>
      <c r="E320" s="256" t="str">
        <f>IF(ISBLANK(TMGen3List23[[#This Row],[Test n'#]]),"",LOOKUP(TMGen3List23[[#This Row],[Test n'#]],TP_CFAR_DB[TPnum],TP_CFAR_DB[Test Point Name]))</f>
        <v/>
      </c>
      <c r="F320" s="245" t="str">
        <f>IF(ISBLANK(TMGen3List23[[#This Row],[Test n'#]]),"",LOOKUP(TMGen3List23[[#This Row],[Test n'#]],TP_CFAR_DB[TPnum],TP_CFAR_DB[Mode]))</f>
        <v/>
      </c>
      <c r="G320" s="34" t="str">
        <f>IF(ISBLANK(TMGen3List23[[#This Row],[Test n'#]]),"",LOOKUP(TMGen3List23[[#This Row],[Test n'#]],TP_CFAR_DB[TPnum],TP_CFAR_DB[Time '[sec']]))</f>
        <v/>
      </c>
      <c r="H320" s="34"/>
      <c r="I320" s="34" t="str">
        <f>IF(ISBLANK(TMGen3List23[[#This Row],[Test n'#]]),"",LOOKUP(TMGen3List23[[#This Row],[Test n'#]],TP_BA_DB[TPnum],TP_BA_DB[Speed m/s '[kts']]))</f>
        <v/>
      </c>
      <c r="J320" s="171"/>
      <c r="K320" s="178">
        <f>SUM(TMGen3Matrix28[#This Row])</f>
        <v>0</v>
      </c>
      <c r="L320" s="171"/>
      <c r="M320" s="171"/>
      <c r="N320" s="171"/>
      <c r="O320" s="171"/>
      <c r="P320" s="104"/>
      <c r="Q320" s="104"/>
      <c r="R320" s="104"/>
      <c r="S320" s="104"/>
      <c r="T320" s="104"/>
      <c r="U320" s="104"/>
      <c r="V320" s="104"/>
      <c r="W320" s="104"/>
      <c r="X320" s="104"/>
      <c r="Y320" s="104"/>
      <c r="Z320" s="104"/>
      <c r="AA320" s="104"/>
      <c r="AB320" s="104"/>
      <c r="AC320" s="104"/>
      <c r="AD320" s="104"/>
      <c r="AE320" s="104"/>
      <c r="AF320" s="104"/>
      <c r="AG320" s="104"/>
      <c r="AH320" s="104"/>
      <c r="AI320" s="104"/>
    </row>
    <row r="321" spans="2:35" ht="18.75" hidden="1" customHeight="1">
      <c r="B321" s="87">
        <v>308</v>
      </c>
      <c r="C321" s="88"/>
      <c r="D321" s="245" t="str">
        <f>IF(ISBLANK(TMGen3List23[[#This Row],[Test n'#]]),"",LOOKUP(TMGen3List23[[#This Row],[Test n'#]],TP_CFAR_DB[TPnum],TP_CFAR_DB[TP ID]))</f>
        <v/>
      </c>
      <c r="E321" s="256" t="str">
        <f>IF(ISBLANK(TMGen3List23[[#This Row],[Test n'#]]),"",LOOKUP(TMGen3List23[[#This Row],[Test n'#]],TP_CFAR_DB[TPnum],TP_CFAR_DB[Test Point Name]))</f>
        <v/>
      </c>
      <c r="F321" s="245" t="str">
        <f>IF(ISBLANK(TMGen3List23[[#This Row],[Test n'#]]),"",LOOKUP(TMGen3List23[[#This Row],[Test n'#]],TP_CFAR_DB[TPnum],TP_CFAR_DB[Mode]))</f>
        <v/>
      </c>
      <c r="G321" s="34" t="str">
        <f>IF(ISBLANK(TMGen3List23[[#This Row],[Test n'#]]),"",LOOKUP(TMGen3List23[[#This Row],[Test n'#]],TP_CFAR_DB[TPnum],TP_CFAR_DB[Time '[sec']]))</f>
        <v/>
      </c>
      <c r="H321" s="34"/>
      <c r="I321" s="34" t="str">
        <f>IF(ISBLANK(TMGen3List23[[#This Row],[Test n'#]]),"",LOOKUP(TMGen3List23[[#This Row],[Test n'#]],TP_BA_DB[TPnum],TP_BA_DB[Speed m/s '[kts']]))</f>
        <v/>
      </c>
      <c r="J321" s="171"/>
      <c r="K321" s="178">
        <f>SUM(TMGen3Matrix28[#This Row])</f>
        <v>0</v>
      </c>
      <c r="L321" s="171"/>
      <c r="M321" s="171"/>
      <c r="N321" s="171"/>
      <c r="O321" s="171"/>
      <c r="P321" s="104"/>
      <c r="Q321" s="104"/>
      <c r="R321" s="104"/>
      <c r="S321" s="104"/>
      <c r="T321" s="104"/>
      <c r="U321" s="104"/>
      <c r="V321" s="104"/>
      <c r="W321" s="104"/>
      <c r="X321" s="104"/>
      <c r="Y321" s="104"/>
      <c r="Z321" s="104"/>
      <c r="AA321" s="104"/>
      <c r="AB321" s="104"/>
      <c r="AC321" s="104"/>
      <c r="AD321" s="104"/>
      <c r="AE321" s="104"/>
      <c r="AF321" s="104"/>
      <c r="AG321" s="104"/>
      <c r="AH321" s="104"/>
      <c r="AI321" s="104"/>
    </row>
    <row r="322" spans="2:35" ht="18.75" customHeight="1" thickBot="1">
      <c r="B322" s="87">
        <v>309</v>
      </c>
      <c r="C322" s="88"/>
      <c r="D322" s="245" t="str">
        <f>IF(ISBLANK(TMGen3List23[[#This Row],[Test n'#]]),"",LOOKUP(TMGen3List23[[#This Row],[Test n'#]],TP_CFAR_DB[TPnum],TP_CFAR_DB[TP ID]))</f>
        <v/>
      </c>
      <c r="E322" s="256" t="str">
        <f>IF(ISBLANK(TMGen3List23[[#This Row],[Test n'#]]),"",LOOKUP(TMGen3List23[[#This Row],[Test n'#]],TP_CFAR_DB[TPnum],TP_CFAR_DB[Test Point Name]))</f>
        <v/>
      </c>
      <c r="F322" s="245" t="str">
        <f>IF(ISBLANK(TMGen3List23[[#This Row],[Test n'#]]),"",LOOKUP(TMGen3List23[[#This Row],[Test n'#]],TP_CFAR_DB[TPnum],TP_CFAR_DB[Mode]))</f>
        <v/>
      </c>
      <c r="G322" s="34" t="str">
        <f>IF(ISBLANK(TMGen3List23[[#This Row],[Test n'#]]),"",LOOKUP(TMGen3List23[[#This Row],[Test n'#]],TP_CFAR_DB[TPnum],TP_CFAR_DB[Time '[sec']]))</f>
        <v/>
      </c>
      <c r="H322" s="34"/>
      <c r="I322" s="34" t="str">
        <f>IF(ISBLANK(TMGen3List23[[#This Row],[Test n'#]]),"",LOOKUP(TMGen3List23[[#This Row],[Test n'#]],TP_BA_DB[TPnum],TP_BA_DB[Speed m/s '[kts']]))</f>
        <v/>
      </c>
      <c r="J322" s="171"/>
      <c r="K322" s="178">
        <f>SUM(TMGen3Matrix28[#This Row])</f>
        <v>0</v>
      </c>
      <c r="L322" s="171"/>
      <c r="M322" s="171"/>
      <c r="N322" s="171"/>
      <c r="O322" s="171"/>
      <c r="P322" s="104"/>
      <c r="Q322" s="104"/>
      <c r="R322" s="104"/>
      <c r="S322" s="104"/>
      <c r="T322" s="104"/>
      <c r="U322" s="104"/>
      <c r="V322" s="104"/>
      <c r="W322" s="104"/>
      <c r="X322" s="104"/>
      <c r="Y322" s="104"/>
      <c r="Z322" s="104"/>
      <c r="AA322" s="104"/>
      <c r="AB322" s="104"/>
      <c r="AC322" s="104"/>
      <c r="AD322" s="104"/>
      <c r="AE322" s="104"/>
      <c r="AF322" s="104"/>
      <c r="AG322" s="104"/>
      <c r="AH322" s="104"/>
      <c r="AI322" s="104"/>
    </row>
    <row r="323" spans="2:35" ht="18.75" customHeight="1" thickBot="1">
      <c r="B323" s="422"/>
      <c r="C323" s="418"/>
      <c r="D323" s="418"/>
      <c r="E323" s="423"/>
      <c r="F323" s="424"/>
      <c r="G323" s="424"/>
      <c r="H323" s="418"/>
      <c r="I323" s="418"/>
      <c r="J323" s="418"/>
      <c r="K323" s="418"/>
      <c r="L323" s="418"/>
      <c r="M323" s="418"/>
      <c r="N323" s="418"/>
      <c r="O323" s="418"/>
      <c r="P323" s="418"/>
      <c r="Q323" s="418"/>
      <c r="R323" s="418"/>
      <c r="S323" s="418"/>
      <c r="T323" s="418"/>
      <c r="U323" s="418"/>
      <c r="V323" s="418"/>
      <c r="W323" s="418"/>
      <c r="X323" s="418"/>
      <c r="Y323" s="418"/>
      <c r="Z323" s="418"/>
      <c r="AA323" s="418"/>
      <c r="AB323" s="418"/>
      <c r="AC323" s="418"/>
      <c r="AD323" s="418"/>
      <c r="AE323" s="418"/>
      <c r="AF323" s="418"/>
      <c r="AG323" s="418"/>
      <c r="AH323" s="418"/>
      <c r="AI323" s="418"/>
    </row>
    <row r="324" spans="2:35" ht="18.75" customHeight="1" thickBot="1">
      <c r="D324" s="352">
        <v>12</v>
      </c>
      <c r="E324" s="351" t="s">
        <v>2047</v>
      </c>
      <c r="F324"/>
      <c r="I324" s="102"/>
      <c r="J324" s="129" t="s">
        <v>90</v>
      </c>
      <c r="L324" s="208" t="str">
        <f>IF(ISBLANK(L15),"",(SUMPRODUCT(TMGen3List23[Time Req '[s']],L6:L322)+LOOKUP(L15,Table1113[Takeoff types],Table1113[Time '[S']])+LOOKUP(L18,Table111316[Landing types],Table111316[Time])+L17/$D$326)/60)</f>
        <v/>
      </c>
      <c r="M324" s="208" t="str">
        <f>IF(ISBLANK(M15),"",(SUMPRODUCT(TMGen3List23[Time Req '[s']],M6:M322)+LOOKUP(M15,Table1113[Takeoff types],Table1113[Time '[S']])+LOOKUP(M18,Table111316[Landing types],Table111316[Time])+M17/$D$326)/60)</f>
        <v/>
      </c>
      <c r="N324" s="208" t="str">
        <f>IF(ISBLANK(N15),"",(SUMPRODUCT(TMGen3List23[Time Req '[s']],N6:N322)+LOOKUP(N15,Table1113[Takeoff types],Table1113[Time '[S']])+LOOKUP(N18,Table111316[Landing types],Table111316[Time])+N17/$D$326)/60)</f>
        <v/>
      </c>
      <c r="O324" s="208" t="str">
        <f>IF(ISBLANK(O15),"",(SUMPRODUCT(TMGen3List23[Time Req '[s']],O6:O322)+LOOKUP(O15,Table1113[Takeoff types],Table1113[Time '[S']])+LOOKUP(O18,Table111316[Landing types],Table111316[Time])+O17/$D$326)/60)</f>
        <v/>
      </c>
      <c r="P324" s="208">
        <f ca="1">IF(ISBLANK(P15),"",(SUMPRODUCT(TMGen3List23[Time Req '[s']],P6:P322)+LOOKUP(P15,Table1113[Takeoff types],Table1113[Time '[S']])+LOOKUP(P18,Table111316[Landing types],Table111316[Time])+P17/$D$326)/60)</f>
        <v>14.90925925925926</v>
      </c>
      <c r="Q324" s="208">
        <f ca="1">IF(ISBLANK(Q15),"",(SUMPRODUCT(TMGen3List23[Time Req '[s']],Q6:Q322)+LOOKUP(Q15,Table1113[Takeoff types],Table1113[Time '[S']])+LOOKUP(Q18,Table111316[Landing types],Table111316[Time])+Q17/$D$326)/60)</f>
        <v>14.90925925925926</v>
      </c>
      <c r="R324" s="208">
        <f ca="1">IF(ISBLANK(R15),"",(SUMPRODUCT(TMGen3List23[Time Req '[s']],R6:R322)+LOOKUP(R15,Table1113[Takeoff types],Table1113[Time '[S']])+LOOKUP(R18,Table111316[Landing types],Table111316[Time])+R17/$D$326)/60)</f>
        <v>14.092592592592592</v>
      </c>
      <c r="S324" s="208">
        <f ca="1">IF(ISBLANK(S15),"",(SUMPRODUCT(TMGen3List23[Time Req '[s']],S6:S322)+LOOKUP(S15,Table1113[Takeoff types],Table1113[Time '[S']])+LOOKUP(S18,Table111316[Landing types],Table111316[Time])+S17/$D$326)/60)</f>
        <v>21.575925925925926</v>
      </c>
      <c r="T324" s="208">
        <f ca="1">IF(ISBLANK(T15),"",(SUMPRODUCT(TMGen3List23[Time Req '[s']],T6:T322)+LOOKUP(T15,Table1113[Takeoff types],Table1113[Time '[S']])+LOOKUP(T18,Table111316[Landing types],Table111316[Time])+T17/$D$326)/60)</f>
        <v>21.50925925925926</v>
      </c>
      <c r="U324" s="208">
        <f ca="1">IF(ISBLANK(U15),"",(SUMPRODUCT(TMGen3List23[Time Req '[s']],U6:U322)+LOOKUP(U15,Table1113[Takeoff types],Table1113[Time '[S']])+LOOKUP(U18,Table111316[Landing types],Table111316[Time])+U17/$D$326)/60)</f>
        <v>19.50925925925926</v>
      </c>
      <c r="V324" s="208">
        <f ca="1">IF(ISBLANK(V15),"",(SUMPRODUCT(TMGen3List23[Time Req '[s']],V6:V322)+LOOKUP(V15,Table1113[Takeoff types],Table1113[Time '[S']])+LOOKUP(V18,Table111316[Landing types],Table111316[Time])+V17/$D$326)/60)</f>
        <v>23.50925925925926</v>
      </c>
      <c r="W324" s="208">
        <f ca="1">IF(ISBLANK(W15),"",(SUMPRODUCT(TMGen3List23[Time Req '[s']],W6:W322)+LOOKUP(W15,Table1113[Takeoff types],Table1113[Time '[S']])+LOOKUP(W18,Table111316[Landing types],Table111316[Time])+W17/$D$326)/60)</f>
        <v>21.50925925925926</v>
      </c>
      <c r="X324" s="208">
        <f ca="1">IF(ISBLANK(X15),"",(SUMPRODUCT(TMGen3List23[Time Req '[s']],X6:X322)+LOOKUP(X15,Table1113[Takeoff types],Table1113[Time '[S']])+LOOKUP(X18,Table111316[Landing types],Table111316[Time])+X17/$D$326)/60)</f>
        <v>15.175925925925926</v>
      </c>
      <c r="Y324" s="208">
        <f ca="1">IF(ISBLANK(Y15),"",(SUMPRODUCT(TMGen3List23[Time Req '[s']],Y6:Y322)+LOOKUP(Y15,Table1113[Takeoff types],Table1113[Time '[S']])+LOOKUP(Y18,Table111316[Landing types],Table111316[Time])+Y17/$D$326)/60)</f>
        <v>20.842592592592595</v>
      </c>
      <c r="Z324" s="208">
        <f ca="1">IF(ISBLANK(Z15),"",(SUMPRODUCT(TMGen3List23[Time Req '[s']],Z6:Z322)+LOOKUP(Z15,Table1113[Takeoff types],Table1113[Time '[S']])+LOOKUP(Z18,Table111316[Landing types],Table111316[Time])+Z17/$D$326)/60)</f>
        <v>17.842592592592595</v>
      </c>
      <c r="AA324" s="208">
        <f ca="1">IF(ISBLANK(AA15),"",(SUMPRODUCT(TMGen3List23[Time Req '[s']],AA6:AA322)+LOOKUP(AA15,Table1113[Takeoff types],Table1113[Time '[S']])+LOOKUP(AA18,Table111316[Landing types],Table111316[Time])+AA17/$D$326)/60)</f>
        <v>17.842592592592595</v>
      </c>
      <c r="AB324" s="208">
        <f ca="1">IF(ISBLANK(AB15),"",(SUMPRODUCT(TMGen3List23[Time Req '[s']],AB6:AB322)+LOOKUP(AB15,Table1113[Takeoff types],Table1113[Time '[S']])+LOOKUP(AB18,Table111316[Landing types],Table111316[Time])+AB17/$D$326)/60)</f>
        <v>17.00925925925926</v>
      </c>
      <c r="AC324" s="208"/>
      <c r="AD324" s="208"/>
      <c r="AE324" s="208"/>
      <c r="AF324" s="208"/>
      <c r="AG324" s="208"/>
      <c r="AH324" s="208"/>
      <c r="AI324" s="208" t="str">
        <f>IF(ISBLANK(AI15),"",(SUMPRODUCT(TMGen3List23[Time Req '[s']],AI6:AI322)+LOOKUP(AI15,Table1113[Takeoff types],Table1113[Time '[S']])+LOOKUP(AI18,Table111316[Landing types],Table111316[Time])+AI17/$D$326)/60)</f>
        <v/>
      </c>
    </row>
    <row r="325" spans="2:35" ht="18.75" customHeight="1" thickBot="1">
      <c r="D325" s="352">
        <v>22</v>
      </c>
      <c r="E325" s="351" t="s">
        <v>2046</v>
      </c>
      <c r="F325"/>
      <c r="I325" s="102"/>
      <c r="J325" s="129"/>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c r="AH325" s="208"/>
      <c r="AI325" s="208"/>
    </row>
    <row r="326" spans="2:35" ht="18.75" customHeight="1" thickBot="1">
      <c r="D326" s="352">
        <v>9</v>
      </c>
      <c r="E326" s="351" t="s">
        <v>1973</v>
      </c>
    </row>
  </sheetData>
  <dataConsolidate/>
  <conditionalFormatting sqref="AJ15:AK60 E324:E326">
    <cfRule type="iconSet" priority="39">
      <iconSet iconSet="3Symbols2" showValue="0">
        <cfvo type="percent" val="0"/>
        <cfvo type="num" val="0"/>
        <cfvo type="num" val="0" gte="0"/>
      </iconSet>
    </cfRule>
  </conditionalFormatting>
  <conditionalFormatting sqref="AJ14:AK14">
    <cfRule type="iconSet" priority="38">
      <iconSet iconSet="3Symbols2" showValue="0">
        <cfvo type="percent" val="0"/>
        <cfvo type="num" val="0"/>
        <cfvo type="num" val="0" gte="0"/>
      </iconSet>
    </cfRule>
  </conditionalFormatting>
  <conditionalFormatting sqref="X76:AI95 L99:L100 O59:AI75 L111:AI111 O96:AI110 Z112:AI118 X82:Y101 L101:N116 O65:Y81 L117:Y117 O102:Y116 L63:L84 M62:N84 L112:W125 L127:AI322 L121:Y126 AI119:AI126 L20:AI58 Y45:AC63">
    <cfRule type="colorScale" priority="22">
      <colorScale>
        <cfvo type="min"/>
        <cfvo type="max"/>
        <color rgb="FFFCFCFF"/>
        <color rgb="FF63BE7B"/>
      </colorScale>
    </cfRule>
  </conditionalFormatting>
  <conditionalFormatting sqref="M89:M90">
    <cfRule type="colorScale" priority="18">
      <colorScale>
        <cfvo type="min"/>
        <cfvo type="max"/>
        <color rgb="FFFCFCFF"/>
        <color rgb="FF63BE7B"/>
      </colorScale>
    </cfRule>
  </conditionalFormatting>
  <conditionalFormatting sqref="M94:M106 N100 N106">
    <cfRule type="colorScale" priority="17">
      <colorScale>
        <cfvo type="min"/>
        <cfvo type="max"/>
        <color rgb="FFFCFCFF"/>
        <color rgb="FF63BE7B"/>
      </colorScale>
    </cfRule>
  </conditionalFormatting>
  <conditionalFormatting sqref="N99">
    <cfRule type="colorScale" priority="14">
      <colorScale>
        <cfvo type="min"/>
        <cfvo type="max"/>
        <color rgb="FFFCFCFF"/>
        <color rgb="FF63BE7B"/>
      </colorScale>
    </cfRule>
  </conditionalFormatting>
  <conditionalFormatting sqref="N97">
    <cfRule type="colorScale" priority="15">
      <colorScale>
        <cfvo type="min"/>
        <cfvo type="max"/>
        <color rgb="FFFCFCFF"/>
        <color rgb="FF63BE7B"/>
      </colorScale>
    </cfRule>
  </conditionalFormatting>
  <conditionalFormatting sqref="N94">
    <cfRule type="colorScale" priority="13">
      <colorScale>
        <cfvo type="min"/>
        <cfvo type="max"/>
        <color rgb="FFFCFCFF"/>
        <color rgb="FF63BE7B"/>
      </colorScale>
    </cfRule>
  </conditionalFormatting>
  <conditionalFormatting sqref="X112:X125">
    <cfRule type="colorScale" priority="12">
      <colorScale>
        <cfvo type="min"/>
        <cfvo type="max"/>
        <color rgb="FFFCFCFF"/>
        <color rgb="FF63BE7B"/>
      </colorScale>
    </cfRule>
  </conditionalFormatting>
  <conditionalFormatting sqref="Y112:Y125">
    <cfRule type="colorScale" priority="11">
      <colorScale>
        <cfvo type="min"/>
        <cfvo type="max"/>
        <color rgb="FFFCFCFF"/>
        <color rgb="FF63BE7B"/>
      </colorScale>
    </cfRule>
  </conditionalFormatting>
  <conditionalFormatting sqref="M95:M96">
    <cfRule type="colorScale" priority="10">
      <colorScale>
        <cfvo type="min"/>
        <cfvo type="max"/>
        <color rgb="FFFCFCFF"/>
        <color rgb="FF63BE7B"/>
      </colorScale>
    </cfRule>
  </conditionalFormatting>
  <conditionalFormatting sqref="N105">
    <cfRule type="colorScale" priority="8">
      <colorScale>
        <cfvo type="min"/>
        <cfvo type="max"/>
        <color rgb="FFFCFCFF"/>
        <color rgb="FF63BE7B"/>
      </colorScale>
    </cfRule>
  </conditionalFormatting>
  <conditionalFormatting sqref="N103">
    <cfRule type="colorScale" priority="9">
      <colorScale>
        <cfvo type="min"/>
        <cfvo type="max"/>
        <color rgb="FFFCFCFF"/>
        <color rgb="FF63BE7B"/>
      </colorScale>
    </cfRule>
  </conditionalFormatting>
  <conditionalFormatting sqref="N100">
    <cfRule type="colorScale" priority="7">
      <colorScale>
        <cfvo type="min"/>
        <cfvo type="max"/>
        <color rgb="FFFCFCFF"/>
        <color rgb="FF63BE7B"/>
      </colorScale>
    </cfRule>
  </conditionalFormatting>
  <conditionalFormatting sqref="Z121:Z126">
    <cfRule type="colorScale" priority="6">
      <colorScale>
        <cfvo type="min"/>
        <cfvo type="max"/>
        <color rgb="FFFCFCFF"/>
        <color rgb="FF63BE7B"/>
      </colorScale>
    </cfRule>
  </conditionalFormatting>
  <conditionalFormatting sqref="Z119:Z125">
    <cfRule type="colorScale" priority="5">
      <colorScale>
        <cfvo type="min"/>
        <cfvo type="max"/>
        <color rgb="FFFCFCFF"/>
        <color rgb="FF63BE7B"/>
      </colorScale>
    </cfRule>
  </conditionalFormatting>
  <conditionalFormatting sqref="AA121:AA126">
    <cfRule type="colorScale" priority="4">
      <colorScale>
        <cfvo type="min"/>
        <cfvo type="max"/>
        <color rgb="FFFCFCFF"/>
        <color rgb="FF63BE7B"/>
      </colorScale>
    </cfRule>
  </conditionalFormatting>
  <conditionalFormatting sqref="AA119:AA125">
    <cfRule type="colorScale" priority="3">
      <colorScale>
        <cfvo type="min"/>
        <cfvo type="max"/>
        <color rgb="FFFCFCFF"/>
        <color rgb="FF63BE7B"/>
      </colorScale>
    </cfRule>
  </conditionalFormatting>
  <conditionalFormatting sqref="AB121:AH126">
    <cfRule type="colorScale" priority="2">
      <colorScale>
        <cfvo type="min"/>
        <cfvo type="max"/>
        <color rgb="FFFCFCFF"/>
        <color rgb="FF63BE7B"/>
      </colorScale>
    </cfRule>
  </conditionalFormatting>
  <conditionalFormatting sqref="AB119:AH125">
    <cfRule type="colorScale" priority="1">
      <colorScale>
        <cfvo type="min"/>
        <cfvo type="max"/>
        <color rgb="FFFCFCFF"/>
        <color rgb="FF63BE7B"/>
      </colorScale>
    </cfRule>
  </conditionalFormatting>
  <conditionalFormatting sqref="S324:AI325">
    <cfRule type="iconSet" priority="5115">
      <iconSet reverse="1">
        <cfvo type="percent" val="0"/>
        <cfvo type="num" val="$D$325"/>
        <cfvo type="num" val="$D$325" gte="0"/>
      </iconSet>
    </cfRule>
  </conditionalFormatting>
  <dataValidations count="7">
    <dataValidation type="list" allowBlank="1" showInputMessage="1" showErrorMessage="1" sqref="I15:I19">
      <formula1>Speeds</formula1>
    </dataValidation>
    <dataValidation type="list" allowBlank="1" showInputMessage="1" showErrorMessage="1" sqref="H15:H322">
      <formula1>Altitudes</formula1>
    </dataValidation>
    <dataValidation type="list" allowBlank="1" showInputMessage="1" showErrorMessage="1" sqref="L13:AI13">
      <formula1>Location</formula1>
    </dataValidation>
    <dataValidation type="list" allowBlank="1" showInputMessage="1" showErrorMessage="1" sqref="L7:AI7">
      <formula1>Config</formula1>
    </dataValidation>
    <dataValidation type="list" allowBlank="1" showInputMessage="1" showErrorMessage="1" sqref="L18:AI18">
      <formula1>LandingTypes</formula1>
    </dataValidation>
    <dataValidation type="list" allowBlank="1" showInputMessage="1" showErrorMessage="1" sqref="L15:AI15">
      <formula1>TakeoffType</formula1>
    </dataValidation>
    <dataValidation type="list" allowBlank="1" showInputMessage="1" showErrorMessage="1" sqref="L19:AI19 L16:AI16">
      <formula1>Modes</formula1>
    </dataValidation>
  </dataValidations>
  <pageMargins left="0.70866141732283472" right="0.70866141732283472" top="0.74803149606299213" bottom="0.74803149606299213" header="0.31496062992125984" footer="0.31496062992125984"/>
  <pageSetup paperSize="17" scale="26" orientation="portrait" r:id="rId1"/>
  <rowBreaks count="3" manualBreakCount="3">
    <brk id="1" min="1" max="29" man="1"/>
    <brk id="10" max="16383" man="1"/>
    <brk id="46" min="1" max="29" man="1"/>
  </rowBreaks>
  <colBreaks count="3" manualBreakCount="3">
    <brk id="10" max="101" man="1"/>
    <brk id="20" max="101" man="1"/>
    <brk id="22" max="101" man="1"/>
  </colBreaks>
  <legacy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iconSet" priority="5113" id="{BD6A157D-EFBC-4C5E-B480-3643F3B4CDA5}">
            <x14:iconSet custom="1">
              <x14:cfvo type="percent">
                <xm:f>0</xm:f>
              </x14:cfvo>
              <x14:cfvo type="percent">
                <xm:f>$D$324</xm:f>
              </x14:cfvo>
              <x14:cfvo type="percent" gte="0">
                <xm:f>$D$324</xm:f>
              </x14:cfvo>
              <x14:cfIcon iconSet="3TrafficLights1" iconId="2"/>
              <x14:cfIcon iconSet="3TrafficLights1" iconId="1"/>
              <x14:cfIcon iconSet="3TrafficLights1" iconId="0"/>
            </x14:iconSet>
          </x14:cfRule>
          <xm:sqref>L324:R324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3" tint="0.59999389629810485"/>
    <pageSetUpPr fitToPage="1"/>
  </sheetPr>
  <dimension ref="A1:AU326"/>
  <sheetViews>
    <sheetView workbookViewId="0"/>
  </sheetViews>
  <sheetFormatPr defaultRowHeight="18.75" customHeight="1"/>
  <cols>
    <col min="1" max="1" width="2.25" customWidth="1"/>
    <col min="2" max="2" width="6" style="6" customWidth="1"/>
    <col min="3" max="3" width="8" customWidth="1"/>
    <col min="4" max="4" width="12.5" customWidth="1"/>
    <col min="5" max="5" width="45.83203125" style="5" customWidth="1"/>
    <col min="6" max="6" width="10.25" style="1" customWidth="1"/>
    <col min="7" max="7" width="11.33203125" style="1" customWidth="1"/>
    <col min="8" max="8" width="13.08203125" customWidth="1"/>
    <col min="9" max="9" width="11.75" customWidth="1"/>
    <col min="10" max="10" width="14.08203125" customWidth="1"/>
    <col min="11" max="11" width="11.33203125" hidden="1" customWidth="1"/>
    <col min="12" max="24" width="14.33203125" customWidth="1"/>
    <col min="25" max="33" width="14.33203125" hidden="1" customWidth="1"/>
    <col min="34" max="34" width="3.5" customWidth="1"/>
    <col min="35" max="35" width="6.08203125" customWidth="1"/>
    <col min="36" max="36" width="9.75" customWidth="1"/>
    <col min="37" max="37" width="6" customWidth="1"/>
  </cols>
  <sheetData>
    <row r="1" spans="1:47" ht="31.5" customHeight="1">
      <c r="A1" s="85"/>
      <c r="B1" s="156" t="s">
        <v>1394</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row>
    <row r="2" spans="1:47" ht="17.25" customHeight="1" thickBot="1">
      <c r="B2" s="130" t="str">
        <f>revision</f>
        <v>Version 3 (March 10, 2025)</v>
      </c>
    </row>
    <row r="3" spans="1:47" ht="18.75" customHeight="1" thickBot="1">
      <c r="B3" s="11" t="str">
        <f>modifiedBy</f>
        <v>JF</v>
      </c>
      <c r="C3" s="3"/>
      <c r="D3" s="4"/>
      <c r="F3" s="3"/>
      <c r="G3" s="3"/>
      <c r="L3" s="12" t="s">
        <v>1</v>
      </c>
      <c r="M3" s="13"/>
      <c r="N3" s="13"/>
      <c r="O3" s="13"/>
      <c r="P3" s="13"/>
      <c r="Q3" s="13"/>
      <c r="R3" s="13"/>
      <c r="S3" s="13"/>
      <c r="T3" s="13"/>
      <c r="U3" s="13"/>
      <c r="V3" s="13"/>
      <c r="W3" s="13"/>
      <c r="X3" s="13"/>
      <c r="Y3" s="13"/>
      <c r="Z3" s="13"/>
      <c r="AA3" s="13"/>
      <c r="AB3" s="13"/>
      <c r="AC3" s="13"/>
      <c r="AD3" s="13"/>
      <c r="AE3" s="13"/>
      <c r="AF3" s="13"/>
      <c r="AG3" s="38"/>
    </row>
    <row r="4" spans="1:47" ht="18.75" customHeight="1" thickBot="1">
      <c r="C4" s="3"/>
      <c r="D4" s="4"/>
      <c r="F4" s="3"/>
      <c r="G4" s="3"/>
      <c r="L4" s="32" t="s">
        <v>15</v>
      </c>
      <c r="M4" s="33"/>
      <c r="N4" s="33"/>
      <c r="O4" s="33"/>
      <c r="P4" s="33"/>
      <c r="Q4" s="33"/>
      <c r="R4" s="33"/>
      <c r="S4" s="33"/>
      <c r="T4" s="33"/>
      <c r="U4" s="33"/>
      <c r="V4" s="33"/>
      <c r="W4" s="33"/>
      <c r="X4" s="33"/>
      <c r="Y4" s="33"/>
      <c r="Z4" s="33"/>
      <c r="AA4" s="33"/>
      <c r="AB4" s="33"/>
      <c r="AC4" s="33"/>
      <c r="AD4" s="33"/>
      <c r="AE4" s="33"/>
      <c r="AF4" s="33"/>
      <c r="AG4" s="39"/>
    </row>
    <row r="5" spans="1:47" s="7" customFormat="1" ht="18.75" customHeight="1" thickBot="1">
      <c r="B5" s="112" t="s">
        <v>12</v>
      </c>
      <c r="C5" s="115" t="s">
        <v>48</v>
      </c>
      <c r="D5" s="118" t="s">
        <v>47</v>
      </c>
      <c r="E5" s="118" t="s">
        <v>0</v>
      </c>
      <c r="F5" s="120" t="s">
        <v>49</v>
      </c>
      <c r="G5" s="118" t="s">
        <v>74</v>
      </c>
      <c r="H5" s="118" t="s">
        <v>73</v>
      </c>
      <c r="I5" s="118" t="s">
        <v>126</v>
      </c>
      <c r="J5" s="121" t="s">
        <v>83</v>
      </c>
      <c r="K5" s="118" t="s">
        <v>84</v>
      </c>
      <c r="L5" s="211" t="s">
        <v>581</v>
      </c>
      <c r="M5" s="211" t="s">
        <v>582</v>
      </c>
      <c r="N5" s="211" t="s">
        <v>583</v>
      </c>
      <c r="O5" s="211" t="s">
        <v>584</v>
      </c>
      <c r="P5" s="211" t="s">
        <v>585</v>
      </c>
      <c r="Q5" s="211" t="s">
        <v>586</v>
      </c>
      <c r="R5" s="211" t="s">
        <v>587</v>
      </c>
      <c r="S5" s="211" t="s">
        <v>588</v>
      </c>
      <c r="T5" s="211" t="s">
        <v>589</v>
      </c>
      <c r="U5" s="211" t="s">
        <v>590</v>
      </c>
      <c r="V5" s="211" t="s">
        <v>591</v>
      </c>
      <c r="W5" s="211" t="s">
        <v>592</v>
      </c>
      <c r="X5" s="211" t="s">
        <v>593</v>
      </c>
      <c r="Y5" s="211" t="s">
        <v>594</v>
      </c>
      <c r="Z5" s="211" t="s">
        <v>595</v>
      </c>
      <c r="AA5" s="211" t="s">
        <v>596</v>
      </c>
      <c r="AB5" s="211" t="s">
        <v>597</v>
      </c>
      <c r="AC5" s="211" t="s">
        <v>598</v>
      </c>
      <c r="AD5" s="211" t="s">
        <v>599</v>
      </c>
      <c r="AE5" s="211" t="s">
        <v>600</v>
      </c>
      <c r="AF5" s="211" t="s">
        <v>601</v>
      </c>
      <c r="AG5" s="211" t="s">
        <v>602</v>
      </c>
      <c r="AH5" s="90" t="s">
        <v>17</v>
      </c>
      <c r="AI5" s="126"/>
      <c r="AJ5" s="91"/>
      <c r="AK5"/>
      <c r="AL5"/>
    </row>
    <row r="6" spans="1:47" s="7" customFormat="1" ht="18.75" customHeight="1" thickBot="1">
      <c r="B6" s="113"/>
      <c r="C6" s="116"/>
      <c r="D6" s="106"/>
      <c r="E6" s="106"/>
      <c r="F6" s="106"/>
      <c r="G6" s="106"/>
      <c r="H6" s="106"/>
      <c r="I6" s="106"/>
      <c r="J6" s="326" t="s">
        <v>575</v>
      </c>
      <c r="K6" s="122">
        <f>SUM(TMGen3Matrix287[#This Row])</f>
        <v>7</v>
      </c>
      <c r="L6" s="101">
        <v>1</v>
      </c>
      <c r="M6" s="101">
        <v>1</v>
      </c>
      <c r="N6" s="101">
        <v>1</v>
      </c>
      <c r="O6" s="100">
        <v>1</v>
      </c>
      <c r="P6" s="89">
        <v>1</v>
      </c>
      <c r="Q6" s="89">
        <v>1</v>
      </c>
      <c r="R6" s="89">
        <v>1</v>
      </c>
      <c r="S6" s="89">
        <v>0</v>
      </c>
      <c r="T6" s="89">
        <v>0</v>
      </c>
      <c r="U6" s="89">
        <v>0</v>
      </c>
      <c r="V6" s="89">
        <v>0</v>
      </c>
      <c r="W6" s="89">
        <v>0</v>
      </c>
      <c r="X6" s="89">
        <v>0</v>
      </c>
      <c r="Y6" s="89">
        <v>0</v>
      </c>
      <c r="Z6" s="89">
        <v>0</v>
      </c>
      <c r="AA6" s="105">
        <v>0</v>
      </c>
      <c r="AB6" s="105">
        <v>0</v>
      </c>
      <c r="AC6" s="105">
        <v>0</v>
      </c>
      <c r="AD6" s="105">
        <v>0</v>
      </c>
      <c r="AE6" s="105">
        <v>0</v>
      </c>
      <c r="AF6" s="105"/>
      <c r="AG6" s="105"/>
      <c r="AH6" s="94" t="s">
        <v>16</v>
      </c>
      <c r="AI6" s="127"/>
      <c r="AJ6" s="95"/>
      <c r="AK6"/>
      <c r="AL6"/>
    </row>
    <row r="7" spans="1:47" s="7" customFormat="1" ht="18.75" customHeight="1" thickBot="1">
      <c r="B7" s="185"/>
      <c r="C7" s="116"/>
      <c r="D7" s="106"/>
      <c r="E7" s="106"/>
      <c r="F7" s="106"/>
      <c r="G7" s="106"/>
      <c r="H7" s="106"/>
      <c r="I7" s="106"/>
      <c r="J7" s="326" t="s">
        <v>97</v>
      </c>
      <c r="K7" s="177">
        <f>SUM(TMGen3Matrix287[#This Row])</f>
        <v>0</v>
      </c>
      <c r="L7" s="204" t="s">
        <v>740</v>
      </c>
      <c r="M7" s="204" t="s">
        <v>740</v>
      </c>
      <c r="N7" s="204" t="s">
        <v>740</v>
      </c>
      <c r="O7" s="204" t="s">
        <v>740</v>
      </c>
      <c r="P7" s="204" t="s">
        <v>741</v>
      </c>
      <c r="Q7" s="204" t="s">
        <v>741</v>
      </c>
      <c r="R7" s="204" t="s">
        <v>741</v>
      </c>
      <c r="S7" s="204" t="s">
        <v>741</v>
      </c>
      <c r="T7" s="204" t="s">
        <v>741</v>
      </c>
      <c r="U7" s="204"/>
      <c r="V7" s="204"/>
      <c r="W7" s="124"/>
      <c r="X7" s="124"/>
      <c r="Y7" s="124"/>
      <c r="Z7" s="124"/>
      <c r="AA7" s="124"/>
      <c r="AB7" s="124"/>
      <c r="AC7" s="124"/>
      <c r="AD7" s="124"/>
      <c r="AE7" s="124"/>
      <c r="AF7" s="124"/>
      <c r="AG7" s="124"/>
      <c r="AH7" s="92" t="s">
        <v>60</v>
      </c>
      <c r="AI7" s="128"/>
      <c r="AJ7" s="93"/>
      <c r="AK7"/>
      <c r="AL7"/>
    </row>
    <row r="8" spans="1:47" s="37" customFormat="1" ht="18.75" customHeight="1" thickBot="1">
      <c r="B8" s="185"/>
      <c r="C8" s="116"/>
      <c r="D8" s="106"/>
      <c r="E8" s="106"/>
      <c r="F8" s="106"/>
      <c r="G8" s="106"/>
      <c r="H8" s="106"/>
      <c r="I8" s="106"/>
      <c r="J8" s="326" t="s">
        <v>1980</v>
      </c>
      <c r="K8" s="177">
        <f>SUM(TMGen3Matrix287[#This Row])</f>
        <v>0</v>
      </c>
      <c r="L8" s="241" t="str">
        <f>IF(ISBLANK(L$7),"",MID(LOOKUP(VALUE(MID(L$7, 8, 1))+1, Table7[['#]:['#]],Table7[Mass TOW '[kg']]),1,3))</f>
        <v>180</v>
      </c>
      <c r="M8" s="241" t="str">
        <f>IF(ISBLANK(M$7),"",MID(LOOKUP(VALUE(MID(M$7, 8, 1))+1, Table7[['#]:['#]],Table7[Mass TOW '[kg']]),1,3))</f>
        <v>180</v>
      </c>
      <c r="N8" s="241" t="str">
        <f>IF(ISBLANK(N$7),"",MID(LOOKUP(VALUE(MID(N$7, 8, 1))+1, Table7[['#]:['#]],Table7[Mass TOW '[kg']]),1,3))</f>
        <v>180</v>
      </c>
      <c r="O8" s="241" t="str">
        <f>IF(ISBLANK(O$7),"",MID(LOOKUP(VALUE(MID(O$7, 8, 1))+1, Table7[['#]:['#]],Table7[Mass TOW '[kg']]),1,3))</f>
        <v>180</v>
      </c>
      <c r="P8" s="241" t="str">
        <f>IF(ISBLANK(P$7),"",MID(LOOKUP(VALUE(MID(P$7, 8, 1))+1, Table7[['#]:['#]],Table7[Mass TOW '[kg']]),1,3))</f>
        <v>192</v>
      </c>
      <c r="Q8" s="241" t="str">
        <f>IF(ISBLANK(Q$7),"",MID(LOOKUP(VALUE(MID(Q$7, 8, 1))+1, Table7[['#]:['#]],Table7[Mass TOW '[kg']]),1,3))</f>
        <v>192</v>
      </c>
      <c r="R8" s="241" t="str">
        <f>IF(ISBLANK(R$7),"",MID(LOOKUP(VALUE(MID(R$7, 8, 1))+1, Table7[['#]:['#]],Table7[Mass TOW '[kg']]),1,3))</f>
        <v>192</v>
      </c>
      <c r="S8" s="241" t="str">
        <f>IF(ISBLANK(S$7),"",MID(LOOKUP(VALUE(MID(S$7, 8, 1))+1, Table7[['#]:['#]],Table7[Mass TOW '[kg']]),1,3))</f>
        <v>192</v>
      </c>
      <c r="T8" s="241" t="str">
        <f>IF(ISBLANK(T$7),"",MID(LOOKUP(VALUE(MID(T$7, 8, 1))+1, Table7[['#]:['#]],Table7[Mass TOW '[kg']]),1,3))</f>
        <v>192</v>
      </c>
      <c r="U8" s="241" t="str">
        <f>IF(ISBLANK(U$7),"",MID(LOOKUP(VALUE(MID(U$7, 8, 1))+1, Table7[['#]:['#]],Table7[Mass TOW '[kg']]),1,3))</f>
        <v/>
      </c>
      <c r="V8" s="241" t="str">
        <f>IF(ISBLANK(V$7),"",MID(LOOKUP(VALUE(MID(V$7, 8, 1))+1, Table7[['#]:['#]],Table7[Mass TOW '[kg']]),1,3))</f>
        <v/>
      </c>
      <c r="W8" s="241" t="str">
        <f>IF(ISBLANK(W$7),"",MID(LOOKUP(VALUE(MID(W$7, 8, 1))+1, Table7[['#]:['#]],Table7[Mass TOW '[kg']]),1,3))</f>
        <v/>
      </c>
      <c r="X8" s="241" t="str">
        <f>IF(ISBLANK(X$7),"",MID(LOOKUP(VALUE(MID(X$7, 8, 1))+1, Table7[['#]:['#]],Table7[Mass TOW '[kg']]),1,3))</f>
        <v/>
      </c>
      <c r="Y8" s="241" t="str">
        <f>IF(ISBLANK(Y$7),"",MID(LOOKUP(VALUE(MID(Y$7, 8, 1))+1, Table7[['#]:['#]],Table7[Mass TOW '[kg']]),1,3))</f>
        <v/>
      </c>
      <c r="Z8" s="241" t="str">
        <f>IF(ISBLANK(Z$7),"",MID(LOOKUP(VALUE(MID(Z$7, 8, 1))+1, Table7[['#]:['#]],Table7[Mass TOW '[kg']]),1,3))</f>
        <v/>
      </c>
      <c r="AA8" s="241" t="str">
        <f>IF(ISBLANK(AA$7),"",MID(LOOKUP(VALUE(MID(AA$7, 8, 1))+1, Table7[['#]:['#]],Table7[Mass TOW '[kg']]),1,3))</f>
        <v/>
      </c>
      <c r="AB8" s="241" t="str">
        <f>IF(ISBLANK(AB$7),"",MID(LOOKUP(VALUE(MID(AB$7, 8, 1))+1, Table7[['#]:['#]],Table7[Mass TOW '[kg']]),1,3))</f>
        <v/>
      </c>
      <c r="AC8" s="241" t="str">
        <f>IF(ISBLANK(AC$7),"",MID(LOOKUP(VALUE(MID(AC$7, 8, 1))+1, Table7[['#]:['#]],Table7[Mass TOW '[kg']]),1,3))</f>
        <v/>
      </c>
      <c r="AD8" s="241" t="str">
        <f>IF(ISBLANK(AD$7),"",MID(LOOKUP(VALUE(MID(AD$7, 8, 1))+1, Table7[['#]:['#]],Table7[Mass TOW '[kg']]),1,3))</f>
        <v/>
      </c>
      <c r="AE8" s="241" t="str">
        <f>IF(ISBLANK(AE$7),"",MID(LOOKUP(VALUE(MID(AE$7, 8, 1))+1, Table7[['#]:['#]],Table7[Mass TOW '[kg']]),1,3))</f>
        <v/>
      </c>
      <c r="AF8" s="241" t="str">
        <f>IF(ISBLANK(AF$7),"",MID(LOOKUP(VALUE(MID(AF$7, 8, 1))+1, Table7[['#]:['#]],Table7[Mass TOW '[kg']]),1,3))</f>
        <v/>
      </c>
      <c r="AG8" s="241" t="str">
        <f>IF(ISBLANK(AG$7),"",MID(LOOKUP(VALUE(MID(AG$7, 8, 1))+1, Table7[['#]:['#]],Table7[Mass TOW '[kg']]),1,3))</f>
        <v/>
      </c>
      <c r="AH8" s="94" t="s">
        <v>223</v>
      </c>
      <c r="AI8" s="127"/>
      <c r="AJ8" s="95"/>
      <c r="AL8"/>
      <c r="AM8"/>
      <c r="AN8"/>
      <c r="AO8"/>
      <c r="AP8"/>
      <c r="AQ8"/>
      <c r="AR8"/>
      <c r="AS8"/>
      <c r="AT8"/>
      <c r="AU8"/>
    </row>
    <row r="9" spans="1:47" s="37" customFormat="1" ht="18.75" customHeight="1" thickBot="1">
      <c r="B9" s="185"/>
      <c r="C9" s="116"/>
      <c r="D9" s="106"/>
      <c r="E9" s="106"/>
      <c r="F9" s="106"/>
      <c r="G9" s="106"/>
      <c r="H9" s="106"/>
      <c r="I9" s="106"/>
      <c r="J9" s="326" t="s">
        <v>576</v>
      </c>
      <c r="K9" s="177">
        <f>SUM(TMGen3Matrix287[#This Row])</f>
        <v>0</v>
      </c>
      <c r="L9" s="205" t="str">
        <f>IF(ISBLANK(L$7),"",LOOKUP(VALUE(MID(L$7, 8, 1))+1, Table7[['#]:['#]],Table7[[CG '[%MAC']]:[CG '[%MAC']]]))</f>
        <v>[57.9 - 59.1]</v>
      </c>
      <c r="M9" s="205" t="str">
        <f>IF(ISBLANK(M$7),"",LOOKUP(VALUE(MID(M$7, 8, 1)), Table7[['#]:['#]],Table7[[CG '[%MAC']]:[CG '[%MAC']]]))</f>
        <v>[59.1 - 59.1]</v>
      </c>
      <c r="N9" s="205" t="str">
        <f>IF(ISBLANK(N$7),"",LOOKUP(VALUE(MID(N$7, 8, 1)), Table7[['#]:['#]],Table7[[CG '[%MAC']]:[CG '[%MAC']]]))</f>
        <v>[59.1 - 59.1]</v>
      </c>
      <c r="O9" s="205" t="str">
        <f>IF(ISBLANK(O$7),"",LOOKUP(VALUE(MID(O$7, 8, 1)), Table7[['#]:['#]],Table7[[CG '[%MAC']]:[CG '[%MAC']]]))</f>
        <v>[59.1 - 59.1]</v>
      </c>
      <c r="P9" s="205" t="str">
        <f>IF(ISBLANK(P$7),"",LOOKUP(VALUE(MID(P$7, 8, 1)), Table7[['#]:['#]],Table7[[CG '[%MAC']]:[CG '[%MAC']]]))</f>
        <v>[57.9 - 59.1]</v>
      </c>
      <c r="Q9" s="205" t="str">
        <f>IF(ISBLANK(Q$7),"",LOOKUP(VALUE(MID(Q$7, 8, 1)), Table7[['#]:['#]],Table7[[CG '[%MAC']]:[CG '[%MAC']]]))</f>
        <v>[57.9 - 59.1]</v>
      </c>
      <c r="R9" s="205" t="str">
        <f>IF(ISBLANK(R$7),"",LOOKUP(VALUE(MID(R$7, 8, 1)), Table7[['#]:['#]],Table7[[CG '[%MAC']]:[CG '[%MAC']]]))</f>
        <v>[57.9 - 59.1]</v>
      </c>
      <c r="S9" s="205" t="str">
        <f>IF(ISBLANK(S$7),"",LOOKUP(VALUE(MID(S$7, 8, 1)), Table7[['#]:['#]],Table7[[CG '[%MAC']]:[CG '[%MAC']]]))</f>
        <v>[57.9 - 59.1]</v>
      </c>
      <c r="T9" s="205" t="str">
        <f>IF(ISBLANK(T$7),"",LOOKUP(VALUE(MID(T$7, 8, 1)), Table7[['#]:['#]],Table7[[CG '[%MAC']]:[CG '[%MAC']]]))</f>
        <v>[57.9 - 59.1]</v>
      </c>
      <c r="U9" s="205" t="str">
        <f>IF(ISBLANK(U$7),"",LOOKUP(VALUE(MID(U$7, 8, 1)), Table7[['#]:['#]],Table7[[CG '[%MAC']]:[CG '[%MAC']]]))</f>
        <v/>
      </c>
      <c r="V9" s="205" t="str">
        <f>IF(ISBLANK(V$7),"",LOOKUP(VALUE(MID(V$7, 8, 1)), Table7[['#]:['#]],Table7[[CG '[%MAC']]:[CG '[%MAC']]]))</f>
        <v/>
      </c>
      <c r="W9" s="205" t="str">
        <f>IF(ISBLANK(W$7),"",LOOKUP(VALUE(MID(W$7, 8, 1)), Table7[['#]:['#]],Table7[[CG '[%MAC']]:[CG '[%MAC']]]))</f>
        <v/>
      </c>
      <c r="X9" s="205" t="str">
        <f>IF(ISBLANK(X$7),"",LOOKUP(VALUE(MID(X$7, 8, 1)), Table7[['#]:['#]],Table7[[CG '[%MAC']]:[CG '[%MAC']]]))</f>
        <v/>
      </c>
      <c r="Y9" s="205" t="str">
        <f>IF(ISBLANK(Y$7),"",LOOKUP(VALUE(MID(Y$7, 8, 1)), Table7[['#]:['#]],Table7[[CG '[%MAC']]:[CG '[%MAC']]]))</f>
        <v/>
      </c>
      <c r="Z9" s="205" t="str">
        <f>IF(ISBLANK(Z$7),"",LOOKUP(VALUE(MID(Z$7, 8, 1)), Table7[['#]:['#]],Table7[[CG '[%MAC']]:[CG '[%MAC']]]))</f>
        <v/>
      </c>
      <c r="AA9" s="205" t="str">
        <f>IF(ISBLANK(AA$7),"",LOOKUP(VALUE(MID(AA$7, 8, 1)), Table7[['#]:['#]],Table7[[CG '[%MAC']]:[CG '[%MAC']]]))</f>
        <v/>
      </c>
      <c r="AB9" s="205" t="str">
        <f>IF(ISBLANK(AB$7),"",LOOKUP(VALUE(MID(AB$7, 8, 1)), Table7[['#]:['#]],Table7[[CG '[%MAC']]:[CG '[%MAC']]]))</f>
        <v/>
      </c>
      <c r="AC9" s="205" t="str">
        <f>IF(ISBLANK(AC$7),"",LOOKUP(VALUE(MID(AC$7, 8, 1)), Table7[['#]:['#]],Table7[[CG '[%MAC']]:[CG '[%MAC']]]))</f>
        <v/>
      </c>
      <c r="AD9" s="205" t="str">
        <f>IF(ISBLANK(AD$7),"",LOOKUP(VALUE(MID(AD$7, 8, 1)), Table7[['#]:['#]],Table7[[CG '[%MAC']]:[CG '[%MAC']]]))</f>
        <v/>
      </c>
      <c r="AE9" s="205" t="str">
        <f>IF(ISBLANK(AE$7),"",LOOKUP(VALUE(MID(AE$7, 8, 1)), Table7[['#]:['#]],Table7[[CG '[%MAC']]:[CG '[%MAC']]]))</f>
        <v/>
      </c>
      <c r="AF9" s="205" t="str">
        <f>IF(ISBLANK(AF$7),"",LOOKUP(VALUE(MID(AF$7, 8, 1)), Table7[['#]:['#]],Table7[[CG '[%MAC']]:[CG '[%MAC']]]))</f>
        <v/>
      </c>
      <c r="AG9" s="205" t="str">
        <f>IF(ISBLANK(AG$7),"",LOOKUP(VALUE(MID(AG$7, 8, 1)), Table7[['#]:['#]],Table7[[CG '[%MAC']]:[CG '[%MAC']]]))</f>
        <v/>
      </c>
      <c r="AH9" s="94" t="s">
        <v>223</v>
      </c>
      <c r="AI9" s="127"/>
      <c r="AJ9" s="95"/>
      <c r="AL9"/>
      <c r="AM9"/>
      <c r="AN9"/>
      <c r="AO9"/>
      <c r="AP9"/>
      <c r="AQ9"/>
      <c r="AR9"/>
      <c r="AS9"/>
      <c r="AT9"/>
      <c r="AU9"/>
    </row>
    <row r="10" spans="1:47" s="37" customFormat="1" ht="18.75" customHeight="1" thickBot="1">
      <c r="B10" s="185"/>
      <c r="C10" s="116"/>
      <c r="D10" s="106"/>
      <c r="E10" s="106"/>
      <c r="F10" s="106"/>
      <c r="G10" s="106"/>
      <c r="H10" s="106"/>
      <c r="I10" s="106"/>
      <c r="J10" s="326" t="s">
        <v>577</v>
      </c>
      <c r="K10" s="177">
        <f>SUM(TMGen3Matrix287[#This Row])</f>
        <v>0</v>
      </c>
      <c r="L10" s="241" t="str">
        <f>IF(ISBLANK(L$7),"",MID(LOOKUP(VALUE(MID(L7, 8, 1))+1, Table7[['#]:['#]],Table7[[Surfaces Matrix]:[Surfaces Matrix]]),1,3))</f>
        <v>M2+</v>
      </c>
      <c r="M10" s="241" t="str">
        <f>IF(ISBLANK(M$7),"",MID(LOOKUP(VALUE(MID(M7, 8, 1)), Table7[['#]:['#]],Table7[[Surfaces Matrix]:[Surfaces Matrix]]),1,3))</f>
        <v>M2+</v>
      </c>
      <c r="N10" s="241" t="str">
        <f>IF(ISBLANK(N$7),"",MID(LOOKUP(VALUE(MID(N7, 8, 1)), Table7[['#]:['#]],Table7[[Surfaces Matrix]:[Surfaces Matrix]]),1,3))</f>
        <v>M2+</v>
      </c>
      <c r="O10" s="241" t="str">
        <f>IF(ISBLANK(O$7),"",MID(LOOKUP(VALUE(MID(O7, 8, 1)), Table7[['#]:['#]],Table7[[Surfaces Matrix]:[Surfaces Matrix]]),1,3))</f>
        <v>M2+</v>
      </c>
      <c r="P10" s="241" t="str">
        <f>IF(ISBLANK(P$7),"",MID(LOOKUP(VALUE(MID(P7, 8, 1)), Table7[['#]:['#]],Table7[[Surfaces Matrix]:[Surfaces Matrix]]),1,3))</f>
        <v>M2+</v>
      </c>
      <c r="Q10" s="241" t="str">
        <f>IF(ISBLANK(Q$7),"",MID(LOOKUP(VALUE(MID(Q7, 8, 1)), Table7[['#]:['#]],Table7[[Surfaces Matrix]:[Surfaces Matrix]]),1,3))</f>
        <v>M2+</v>
      </c>
      <c r="R10" s="241" t="str">
        <f>IF(ISBLANK(R$7),"",MID(LOOKUP(VALUE(MID(R7, 8, 1)), Table7[['#]:['#]],Table7[[Surfaces Matrix]:[Surfaces Matrix]]),1,3))</f>
        <v>M2+</v>
      </c>
      <c r="S10" s="241" t="str">
        <f>IF(ISBLANK(S$7),"",MID(LOOKUP(VALUE(MID(S7, 8, 1)), Table7[['#]:['#]],Table7[[Surfaces Matrix]:[Surfaces Matrix]]),1,3))</f>
        <v>M2+</v>
      </c>
      <c r="T10" s="241" t="str">
        <f>IF(ISBLANK(T$7),"",MID(LOOKUP(VALUE(MID(T7, 8, 1)), Table7[['#]:['#]],Table7[[Surfaces Matrix]:[Surfaces Matrix]]),1,3))</f>
        <v>M2+</v>
      </c>
      <c r="U10" s="241" t="str">
        <f>IF(ISBLANK(U$7),"",MID(LOOKUP(VALUE(MID(U7, 8, 1)), Table7[['#]:['#]],Table7[[Surfaces Matrix]:[Surfaces Matrix]]),1,3))</f>
        <v/>
      </c>
      <c r="V10" s="241" t="str">
        <f>IF(ISBLANK(V$7),"",MID(LOOKUP(VALUE(MID(V7, 8, 1)), Table7[['#]:['#]],Table7[[Surfaces Matrix]:[Surfaces Matrix]]),1,3))</f>
        <v/>
      </c>
      <c r="W10" s="241" t="str">
        <f>IF(ISBLANK(W$7),"",MID(LOOKUP(VALUE(MID(W7, 8, 1)), Table7[['#]:['#]],Table7[[Surfaces Matrix]:[Surfaces Matrix]]),1,3))</f>
        <v/>
      </c>
      <c r="X10" s="241" t="str">
        <f>IF(ISBLANK(X$7),"",MID(LOOKUP(VALUE(MID(X7, 8, 1)), Table7[['#]:['#]],Table7[[Surfaces Matrix]:[Surfaces Matrix]]),1,3))</f>
        <v/>
      </c>
      <c r="Y10" s="241" t="str">
        <f>IF(ISBLANK(Y$7),"",MID(LOOKUP(VALUE(MID(Y7, 8, 1)), Table7[['#]:['#]],Table7[[Surfaces Matrix]:[Surfaces Matrix]]),1,3))</f>
        <v/>
      </c>
      <c r="Z10" s="241" t="str">
        <f>IF(ISBLANK(Z$7),"",MID(LOOKUP(VALUE(MID(Z7, 8, 1)), Table7[['#]:['#]],Table7[[Surfaces Matrix]:[Surfaces Matrix]]),1,3))</f>
        <v/>
      </c>
      <c r="AA10" s="241" t="str">
        <f>IF(ISBLANK(AA$7),"",MID(LOOKUP(VALUE(MID(AA7, 8, 1)), Table7[['#]:['#]],Table7[[Surfaces Matrix]:[Surfaces Matrix]]),1,3))</f>
        <v/>
      </c>
      <c r="AB10" s="241" t="str">
        <f>IF(ISBLANK(AB$7),"",MID(LOOKUP(VALUE(MID(AB7, 8, 1)), Table7[['#]:['#]],Table7[[Surfaces Matrix]:[Surfaces Matrix]]),1,3))</f>
        <v/>
      </c>
      <c r="AC10" s="241" t="str">
        <f>IF(ISBLANK(AC$7),"",MID(LOOKUP(VALUE(MID(AC7, 8, 1)), Table7[['#]:['#]],Table7[[Surfaces Matrix]:[Surfaces Matrix]]),1,3))</f>
        <v/>
      </c>
      <c r="AD10" s="241" t="str">
        <f>IF(ISBLANK(AD$7),"",MID(LOOKUP(VALUE(MID(AD7, 8, 1)), Table7[['#]:['#]],Table7[[Surfaces Matrix]:[Surfaces Matrix]]),1,3))</f>
        <v/>
      </c>
      <c r="AE10" s="241" t="str">
        <f>IF(ISBLANK(AE$7),"",MID(LOOKUP(VALUE(MID(AE7, 8, 1)), Table7[['#]:['#]],Table7[[Surfaces Matrix]:[Surfaces Matrix]]),1,3))</f>
        <v/>
      </c>
      <c r="AF10" s="241" t="str">
        <f>IF(ISBLANK(AF$7),"",MID(LOOKUP(VALUE(MID(AF7, 8, 1)), Table7[['#]:['#]],Table7[[Surfaces Matrix]:[Surfaces Matrix]]),1,3))</f>
        <v/>
      </c>
      <c r="AG10" s="241" t="str">
        <f>IF(ISBLANK(AG$7),"",MID(LOOKUP(VALUE(MID(AG7, 8, 1)), Table7[['#]:['#]],Table7[[Surfaces Matrix]:[Surfaces Matrix]]),1,3))</f>
        <v/>
      </c>
      <c r="AH10" s="92" t="s">
        <v>224</v>
      </c>
      <c r="AI10" s="128"/>
      <c r="AJ10" s="93"/>
      <c r="AL10"/>
      <c r="AM10"/>
      <c r="AN10"/>
      <c r="AO10"/>
      <c r="AP10"/>
      <c r="AQ10"/>
      <c r="AR10"/>
      <c r="AS10"/>
      <c r="AT10"/>
      <c r="AU10"/>
    </row>
    <row r="11" spans="1:47" s="37" customFormat="1" ht="18.75" customHeight="1" thickBot="1">
      <c r="B11" s="113"/>
      <c r="C11" s="116"/>
      <c r="D11" s="106"/>
      <c r="E11" s="106"/>
      <c r="F11" s="106"/>
      <c r="G11" s="106"/>
      <c r="H11" s="106"/>
      <c r="I11" s="106"/>
      <c r="J11" s="326" t="s">
        <v>578</v>
      </c>
      <c r="K11" s="122">
        <f>SUM(TMGen3Matrix287[#This Row])</f>
        <v>0</v>
      </c>
      <c r="L11" s="241" t="str">
        <f>IF(ISBLANK(L$7),"",MID(LOOKUP(VALUE(MID(L$7, 8, 1))+1, Table7[['#]:['#]],Table7[[TAIL]:[TAIL]]),1,9))</f>
        <v>UTail</v>
      </c>
      <c r="M11" s="241" t="str">
        <f>IF(ISBLANK(M$7),"",MID(LOOKUP(VALUE(MID(M$7, 8, 1)), Table7[['#]:['#]],Table7[[TAIL]:[TAIL]]),1,9))</f>
        <v>UTail</v>
      </c>
      <c r="N11" s="241" t="str">
        <f>IF(ISBLANK(N$7),"",MID(LOOKUP(VALUE(MID(N$7, 8, 1)), Table7[['#]:['#]],Table7[[TAIL]:[TAIL]]),1,9))</f>
        <v>UTail</v>
      </c>
      <c r="O11" s="241" t="str">
        <f>IF(ISBLANK(O$7),"",MID(LOOKUP(VALUE(MID(O$7, 8, 1)), Table7[['#]:['#]],Table7[[TAIL]:[TAIL]]),1,9))</f>
        <v>UTail</v>
      </c>
      <c r="P11" s="241" t="str">
        <f>IF(ISBLANK(P$7),"",MID(LOOKUP(VALUE(MID(P$7, 8, 1)), Table7[['#]:['#]],Table7[[TAIL]:[TAIL]]),1,9))</f>
        <v>UTail</v>
      </c>
      <c r="Q11" s="241" t="str">
        <f>IF(ISBLANK(Q$7),"",MID(LOOKUP(VALUE(MID(Q$7, 8, 1)), Table7[['#]:['#]],Table7[[TAIL]:[TAIL]]),1,9))</f>
        <v>UTail</v>
      </c>
      <c r="R11" s="241" t="str">
        <f>IF(ISBLANK(R$7),"",MID(LOOKUP(VALUE(MID(R$7, 8, 1)), Table7[['#]:['#]],Table7[[TAIL]:[TAIL]]),1,9))</f>
        <v>UTail</v>
      </c>
      <c r="S11" s="241" t="str">
        <f>IF(ISBLANK(S$7),"",MID(LOOKUP(VALUE(MID(S$7, 8, 1)), Table7[['#]:['#]],Table7[[TAIL]:[TAIL]]),1,9))</f>
        <v>UTail</v>
      </c>
      <c r="T11" s="241" t="str">
        <f>IF(ISBLANK(T$7),"",MID(LOOKUP(VALUE(MID(T$7, 8, 1)), Table7[['#]:['#]],Table7[[TAIL]:[TAIL]]),1,9))</f>
        <v>UTail</v>
      </c>
      <c r="U11" s="241" t="str">
        <f>IF(ISBLANK(U$7),"",MID(LOOKUP(VALUE(MID(U$7, 8, 1)), Table7[['#]:['#]],Table7[[TAIL]:[TAIL]]),1,9))</f>
        <v/>
      </c>
      <c r="V11" s="241" t="str">
        <f>IF(ISBLANK(V$7),"",MID(LOOKUP(VALUE(MID(V$7, 8, 1)), Table7[['#]:['#]],Table7[[TAIL]:[TAIL]]),1,9))</f>
        <v/>
      </c>
      <c r="W11" s="241" t="str">
        <f>IF(ISBLANK(W$7),"",MID(LOOKUP(VALUE(MID(W$7, 8, 1)), Table7[['#]:['#]],Table7[[TAIL]:[TAIL]]),1,9))</f>
        <v/>
      </c>
      <c r="X11" s="241" t="str">
        <f>IF(ISBLANK(X$7),"",MID(LOOKUP(VALUE(MID(X$7, 8, 1)), Table7[['#]:['#]],Table7[[TAIL]:[TAIL]]),1,9))</f>
        <v/>
      </c>
      <c r="Y11" s="241" t="str">
        <f>IF(ISBLANK(Y$7),"",MID(LOOKUP(VALUE(MID(Y$7, 8, 1)), Table7[['#]:['#]],Table7[[TAIL]:[TAIL]]),1,9))</f>
        <v/>
      </c>
      <c r="Z11" s="241" t="str">
        <f>IF(ISBLANK(Z$7),"",MID(LOOKUP(VALUE(MID(Z$7, 8, 1)), Table7[['#]:['#]],Table7[[TAIL]:[TAIL]]),1,9))</f>
        <v/>
      </c>
      <c r="AA11" s="241" t="str">
        <f>IF(ISBLANK(AA$7),"",MID(LOOKUP(VALUE(MID(AA$7, 8, 1)), Table7[['#]:['#]],Table7[[TAIL]:[TAIL]]),1,9))</f>
        <v/>
      </c>
      <c r="AB11" s="241" t="str">
        <f>IF(ISBLANK(AB$7),"",MID(LOOKUP(VALUE(MID(AB$7, 8, 1)), Table7[['#]:['#]],Table7[[TAIL]:[TAIL]]),1,9))</f>
        <v/>
      </c>
      <c r="AC11" s="241" t="str">
        <f>IF(ISBLANK(AC$7),"",MID(LOOKUP(VALUE(MID(AC$7, 8, 1)), Table7[['#]:['#]],Table7[[TAIL]:[TAIL]]),1,9))</f>
        <v/>
      </c>
      <c r="AD11" s="241" t="str">
        <f>IF(ISBLANK(AD$7),"",MID(LOOKUP(VALUE(MID(AD$7, 8, 1)), Table7[['#]:['#]],Table7[[TAIL]:[TAIL]]),1,9))</f>
        <v/>
      </c>
      <c r="AE11" s="241" t="str">
        <f>IF(ISBLANK(AE$7),"",MID(LOOKUP(VALUE(MID(AE$7, 8, 1)), Table7[['#]:['#]],Table7[[TAIL]:[TAIL]]),1,9))</f>
        <v/>
      </c>
      <c r="AF11" s="241" t="str">
        <f>IF(ISBLANK(AF$7),"",MID(LOOKUP(VALUE(MID(AF$7, 8, 1)), Table7[['#]:['#]],Table7[[TAIL]:[TAIL]]),1,9))</f>
        <v/>
      </c>
      <c r="AG11" s="241" t="str">
        <f>IF(ISBLANK(AG$7),"",MID(LOOKUP(VALUE(MID(AG$7, 8, 1)), Table7[['#]:['#]],Table7[[TAIL]:[TAIL]]),1,9))</f>
        <v/>
      </c>
      <c r="AH11" s="94" t="s">
        <v>573</v>
      </c>
      <c r="AI11" s="127"/>
      <c r="AJ11" s="95"/>
      <c r="AM11"/>
      <c r="AN11"/>
      <c r="AO11"/>
      <c r="AP11"/>
      <c r="AQ11"/>
      <c r="AR11"/>
      <c r="AS11"/>
      <c r="AT11"/>
      <c r="AU11"/>
    </row>
    <row r="12" spans="1:47" ht="18.75" customHeight="1" thickBot="1">
      <c r="B12" s="113"/>
      <c r="C12" s="116"/>
      <c r="D12" s="106"/>
      <c r="E12" s="106"/>
      <c r="F12" s="106"/>
      <c r="G12" s="106"/>
      <c r="H12" s="106"/>
      <c r="I12" s="106"/>
      <c r="J12" s="326" t="s">
        <v>579</v>
      </c>
      <c r="K12" s="122">
        <f>SUM(TMGen3Matrix287[#This Row])</f>
        <v>0</v>
      </c>
      <c r="L12" s="184" t="s">
        <v>1984</v>
      </c>
      <c r="M12" s="184" t="s">
        <v>1985</v>
      </c>
      <c r="N12" s="184" t="s">
        <v>1985</v>
      </c>
      <c r="O12" s="184" t="s">
        <v>1985</v>
      </c>
      <c r="P12" s="184" t="s">
        <v>1985</v>
      </c>
      <c r="Q12" s="184" t="s">
        <v>1985</v>
      </c>
      <c r="R12" s="184" t="s">
        <v>1985</v>
      </c>
      <c r="S12" s="184" t="s">
        <v>1985</v>
      </c>
      <c r="T12" s="184" t="s">
        <v>1985</v>
      </c>
      <c r="U12" s="184"/>
      <c r="V12" s="184"/>
      <c r="W12" s="184"/>
      <c r="X12" s="184"/>
      <c r="Y12" s="184"/>
      <c r="Z12" s="184"/>
      <c r="AA12" s="184"/>
      <c r="AB12" s="205"/>
      <c r="AC12" s="205"/>
      <c r="AD12" s="227"/>
      <c r="AE12" s="184"/>
      <c r="AF12" s="184"/>
      <c r="AG12" s="184"/>
      <c r="AH12" s="94" t="s">
        <v>574</v>
      </c>
      <c r="AI12" s="127"/>
      <c r="AJ12" s="95"/>
      <c r="AK12" s="37"/>
    </row>
    <row r="13" spans="1:47" ht="18.75" customHeight="1" thickBot="1">
      <c r="B13" s="113"/>
      <c r="C13" s="116"/>
      <c r="D13" s="106"/>
      <c r="E13" s="106"/>
      <c r="F13" s="106"/>
      <c r="G13" s="106"/>
      <c r="H13" s="106"/>
      <c r="I13" s="106"/>
      <c r="J13" s="326" t="s">
        <v>40</v>
      </c>
      <c r="K13" s="123">
        <f>SUM(TMGen3Matrix287[#This Row])</f>
        <v>0</v>
      </c>
      <c r="L13" s="184" t="s">
        <v>229</v>
      </c>
      <c r="M13" s="184" t="s">
        <v>229</v>
      </c>
      <c r="N13" s="184" t="s">
        <v>229</v>
      </c>
      <c r="O13" s="184" t="s">
        <v>229</v>
      </c>
      <c r="P13" s="184" t="s">
        <v>229</v>
      </c>
      <c r="Q13" s="184" t="s">
        <v>229</v>
      </c>
      <c r="R13" s="184" t="s">
        <v>229</v>
      </c>
      <c r="S13" s="184" t="s">
        <v>229</v>
      </c>
      <c r="T13" s="184" t="s">
        <v>229</v>
      </c>
      <c r="U13" s="184"/>
      <c r="V13" s="184"/>
      <c r="W13" s="184"/>
      <c r="X13" s="184"/>
      <c r="Y13" s="184"/>
      <c r="Z13" s="184"/>
      <c r="AA13" s="184"/>
      <c r="AB13" s="205"/>
      <c r="AC13" s="205"/>
      <c r="AD13" s="227"/>
      <c r="AE13" s="184"/>
      <c r="AF13" s="184"/>
      <c r="AG13" s="184"/>
      <c r="AH13" s="94" t="s">
        <v>225</v>
      </c>
      <c r="AI13" s="127"/>
      <c r="AJ13" s="95"/>
      <c r="AK13" s="37"/>
    </row>
    <row r="14" spans="1:47" ht="63" thickBot="1">
      <c r="B14" s="114"/>
      <c r="C14" s="117"/>
      <c r="D14" s="119"/>
      <c r="E14" s="119"/>
      <c r="F14" s="119"/>
      <c r="G14" s="119"/>
      <c r="H14" s="119"/>
      <c r="I14" s="119"/>
      <c r="J14" s="327" t="s">
        <v>103</v>
      </c>
      <c r="K14" s="34">
        <f>SUM(TMGen3Matrix287[#This Row])</f>
        <v>0</v>
      </c>
      <c r="L14" s="415" t="s">
        <v>1968</v>
      </c>
      <c r="M14" s="416" t="s">
        <v>1970</v>
      </c>
      <c r="N14" s="416" t="s">
        <v>1970</v>
      </c>
      <c r="O14" s="416" t="s">
        <v>1970</v>
      </c>
      <c r="P14" s="416" t="s">
        <v>1970</v>
      </c>
      <c r="Q14" s="416" t="s">
        <v>2040</v>
      </c>
      <c r="R14" s="416" t="s">
        <v>2040</v>
      </c>
      <c r="S14" s="416" t="s">
        <v>2040</v>
      </c>
      <c r="T14" s="416" t="s">
        <v>2040</v>
      </c>
      <c r="U14" s="416"/>
      <c r="V14" s="416"/>
      <c r="W14" s="416"/>
      <c r="X14" s="416"/>
      <c r="Y14" s="416"/>
      <c r="Z14" s="416"/>
      <c r="AA14" s="416"/>
      <c r="AB14" s="417"/>
      <c r="AC14" s="417"/>
      <c r="AD14" s="417"/>
      <c r="AE14" s="416"/>
      <c r="AF14" s="416"/>
      <c r="AG14" s="416"/>
      <c r="AH14" s="94" t="s">
        <v>565</v>
      </c>
      <c r="AI14" s="127"/>
      <c r="AJ14" s="95"/>
      <c r="AK14" s="37"/>
    </row>
    <row r="15" spans="1:47" s="37" customFormat="1" ht="18.75" customHeight="1">
      <c r="B15" s="248">
        <v>1</v>
      </c>
      <c r="C15" s="87">
        <v>1</v>
      </c>
      <c r="D15" s="254" t="str">
        <f ca="1">IF(ISBLANK(TMGen3List233[[#This Row],[Test n'#]]),"",LOOKUP(TMGen3List233[[#This Row],[Test n'#]],TP_CFAR_DB[TPnum],TP_CFAR_DB[TP ID]))</f>
        <v>FT-SP-1</v>
      </c>
      <c r="E15" s="255" t="str">
        <f ca="1">IF(ISBLANK(TMGen3List233[[#This Row],[Test n'#]]),"",LOOKUP(TMGen3List233[[#This Row],[Test n'#]],TP_CFAR_DB[TPnum],TP_CFAR_DB[Test Point Name]))</f>
        <v>Takeoff</v>
      </c>
      <c r="F15" s="254" t="str">
        <f ca="1">IF(ISBLANK(TMGen3List233[[#This Row],[Test n'#]]),"",LOOKUP(TMGen3List233[[#This Row],[Test n'#]],TP_CFAR_DB[TPnum],TP_CFAR_DB[Mode]))</f>
        <v>-</v>
      </c>
      <c r="G15" s="34" t="str">
        <f ca="1">IF(ISBLANK(TMGen3List233[[#This Row],[Test n'#]]),"",LOOKUP(TMGen3List233[[#This Row],[Test n'#]],TP_CFAR_DB[TPnum],TP_CFAR_DB[Time '[sec']]))</f>
        <v>-</v>
      </c>
      <c r="H15" s="34" t="s">
        <v>8</v>
      </c>
      <c r="I15" s="34" t="s">
        <v>8</v>
      </c>
      <c r="J15" s="34" t="s">
        <v>8</v>
      </c>
      <c r="K15" s="34">
        <f>SUM(TMGen3Matrix287[#This Row])</f>
        <v>0</v>
      </c>
      <c r="L15" s="104" t="s">
        <v>427</v>
      </c>
      <c r="M15" s="107" t="s">
        <v>580</v>
      </c>
      <c r="N15" s="107" t="s">
        <v>580</v>
      </c>
      <c r="O15" s="107" t="s">
        <v>580</v>
      </c>
      <c r="P15" s="107" t="s">
        <v>580</v>
      </c>
      <c r="Q15" s="107" t="s">
        <v>580</v>
      </c>
      <c r="R15" s="107" t="s">
        <v>580</v>
      </c>
      <c r="S15" s="107" t="s">
        <v>580</v>
      </c>
      <c r="T15" s="107" t="s">
        <v>580</v>
      </c>
      <c r="U15" s="107"/>
      <c r="V15" s="107"/>
      <c r="W15" s="107"/>
      <c r="X15" s="107"/>
      <c r="Y15" s="107"/>
      <c r="Z15" s="107"/>
      <c r="AA15" s="107"/>
      <c r="AB15" s="107"/>
      <c r="AC15" s="107"/>
      <c r="AD15" s="228"/>
      <c r="AE15" s="107"/>
      <c r="AF15" s="107"/>
      <c r="AG15" s="107"/>
      <c r="AH15" s="36"/>
      <c r="AI15" s="36"/>
      <c r="AL15"/>
      <c r="AM15"/>
      <c r="AN15"/>
      <c r="AO15"/>
      <c r="AP15"/>
      <c r="AQ15"/>
      <c r="AR15"/>
      <c r="AS15"/>
      <c r="AT15"/>
      <c r="AU15"/>
    </row>
    <row r="16" spans="1:47" s="37" customFormat="1" ht="18.75" customHeight="1">
      <c r="B16" s="249">
        <v>2</v>
      </c>
      <c r="C16" s="87">
        <v>2</v>
      </c>
      <c r="D16" s="245" t="str">
        <f ca="1">IF(ISBLANK(TMGen3List233[[#This Row],[Test n'#]]),"",LOOKUP(TMGen3List233[[#This Row],[Test n'#]],TP_CFAR_DB[TPnum],TP_CFAR_DB[TP ID]))</f>
        <v>FT-SP-2</v>
      </c>
      <c r="E16" s="256" t="str">
        <f ca="1">IF(ISBLANK(TMGen3List233[[#This Row],[Test n'#]]),"",LOOKUP(TMGen3List233[[#This Row],[Test n'#]],TP_CFAR_DB[TPnum],TP_CFAR_DB[Test Point Name]))</f>
        <v>Takeoff Flight Mode</v>
      </c>
      <c r="F16" s="245" t="str">
        <f ca="1">IF(ISBLANK(TMGen3List233[[#This Row],[Test n'#]]),"",LOOKUP(TMGen3List233[[#This Row],[Test n'#]],TP_CFAR_DB[TPnum],TP_CFAR_DB[Mode]))</f>
        <v>-</v>
      </c>
      <c r="G16" s="34" t="str">
        <f ca="1">IF(ISBLANK(TMGen3List233[[#This Row],[Test n'#]]),"",LOOKUP(TMGen3List233[[#This Row],[Test n'#]],TP_CFAR_DB[TPnum],TP_CFAR_DB[Time '[sec']]))</f>
        <v>-</v>
      </c>
      <c r="H16" s="34" t="s">
        <v>8</v>
      </c>
      <c r="I16" s="34" t="s">
        <v>8</v>
      </c>
      <c r="J16" s="34" t="s">
        <v>8</v>
      </c>
      <c r="K16" s="34">
        <f>SUM(TMGen3Matrix287[#This Row])</f>
        <v>0</v>
      </c>
      <c r="L16" s="104" t="s">
        <v>8</v>
      </c>
      <c r="M16" s="104" t="s">
        <v>4</v>
      </c>
      <c r="N16" s="104" t="s">
        <v>4</v>
      </c>
      <c r="O16" s="104" t="s">
        <v>4</v>
      </c>
      <c r="P16" s="104" t="s">
        <v>4</v>
      </c>
      <c r="Q16" s="104" t="s">
        <v>4</v>
      </c>
      <c r="R16" s="104" t="s">
        <v>4</v>
      </c>
      <c r="S16" s="104" t="s">
        <v>4</v>
      </c>
      <c r="T16" s="104" t="s">
        <v>4</v>
      </c>
      <c r="U16" s="104"/>
      <c r="V16" s="104"/>
      <c r="W16" s="104"/>
      <c r="X16" s="104"/>
      <c r="Y16" s="104"/>
      <c r="Z16" s="104"/>
      <c r="AA16" s="104"/>
      <c r="AB16" s="104"/>
      <c r="AC16" s="104"/>
      <c r="AD16" s="225"/>
      <c r="AE16" s="104"/>
      <c r="AF16" s="104"/>
      <c r="AG16" s="104"/>
      <c r="AH16" s="36"/>
      <c r="AI16" s="36"/>
      <c r="AL16"/>
      <c r="AM16"/>
      <c r="AN16"/>
      <c r="AO16"/>
      <c r="AP16"/>
      <c r="AQ16"/>
      <c r="AR16"/>
      <c r="AS16"/>
      <c r="AT16"/>
      <c r="AU16"/>
    </row>
    <row r="17" spans="1:47" ht="18.75" customHeight="1">
      <c r="B17" s="249">
        <v>3</v>
      </c>
      <c r="C17" s="87">
        <v>3</v>
      </c>
      <c r="D17" s="245" t="str">
        <f ca="1">IF(ISBLANK(TMGen3List233[[#This Row],[Test n'#]]),"",LOOKUP(TMGen3List233[[#This Row],[Test n'#]],TP_CFAR_DB[TPnum],TP_CFAR_DB[TP ID]))</f>
        <v>FT-SP-3</v>
      </c>
      <c r="E17" s="256" t="str">
        <f ca="1">IF(ISBLANK(TMGen3List233[[#This Row],[Test n'#]]),"",LOOKUP(TMGen3List233[[#This Row],[Test n'#]],TP_CFAR_DB[TPnum],TP_CFAR_DB[Test Point Name]))</f>
        <v>Climb to Altitude</v>
      </c>
      <c r="F17" s="245" t="str">
        <f ca="1">IF(ISBLANK(TMGen3List233[[#This Row],[Test n'#]]),"",LOOKUP(TMGen3List233[[#This Row],[Test n'#]],TP_CFAR_DB[TPnum],TP_CFAR_DB[Mode]))</f>
        <v>Auto</v>
      </c>
      <c r="G17" s="34" t="str">
        <f ca="1">IF(ISBLANK(TMGen3List233[[#This Row],[Test n'#]]),"",LOOKUP(TMGen3List233[[#This Row],[Test n'#]],TP_CFAR_DB[TPnum],TP_CFAR_DB[Time '[sec']]))</f>
        <v>-</v>
      </c>
      <c r="H17" s="34" t="s">
        <v>8</v>
      </c>
      <c r="I17" s="34" t="s">
        <v>8</v>
      </c>
      <c r="J17" s="34" t="s">
        <v>8</v>
      </c>
      <c r="K17" s="34">
        <f>SUM(TMGen3Matrix287[#This Row])</f>
        <v>1600</v>
      </c>
      <c r="L17" s="104">
        <v>0</v>
      </c>
      <c r="M17" s="104">
        <v>200</v>
      </c>
      <c r="N17" s="104">
        <v>200</v>
      </c>
      <c r="O17" s="104">
        <v>200</v>
      </c>
      <c r="P17" s="104">
        <v>200</v>
      </c>
      <c r="Q17" s="104">
        <v>200</v>
      </c>
      <c r="R17" s="104">
        <v>200</v>
      </c>
      <c r="S17" s="104">
        <v>200</v>
      </c>
      <c r="T17" s="104">
        <v>200</v>
      </c>
      <c r="U17" s="104"/>
      <c r="V17" s="104"/>
      <c r="W17" s="104"/>
      <c r="X17" s="104"/>
      <c r="Y17" s="104"/>
      <c r="Z17" s="104"/>
      <c r="AA17" s="104"/>
      <c r="AB17" s="104"/>
      <c r="AC17" s="104"/>
      <c r="AD17" s="225"/>
      <c r="AE17" s="104"/>
      <c r="AF17" s="104"/>
      <c r="AG17" s="104"/>
      <c r="AH17" s="2"/>
      <c r="AI17" s="2"/>
      <c r="AJ17" s="37"/>
      <c r="AK17" s="37"/>
    </row>
    <row r="18" spans="1:47" ht="18.75" customHeight="1">
      <c r="B18" s="249">
        <v>4</v>
      </c>
      <c r="C18" s="87">
        <v>4</v>
      </c>
      <c r="D18" s="245" t="str">
        <f ca="1">IF(ISBLANK(TMGen3List233[[#This Row],[Test n'#]]),"",LOOKUP(TMGen3List233[[#This Row],[Test n'#]],TP_CFAR_DB[TPnum],TP_CFAR_DB[TP ID]))</f>
        <v>FT-SP-4</v>
      </c>
      <c r="E18" s="256" t="str">
        <f ca="1">IF(ISBLANK(TMGen3List233[[#This Row],[Test n'#]]),"",LOOKUP(TMGen3List233[[#This Row],[Test n'#]],TP_CFAR_DB[TPnum],TP_CFAR_DB[Test Point Name]))</f>
        <v>Landing</v>
      </c>
      <c r="F18" s="245" t="str">
        <f ca="1">IF(ISBLANK(TMGen3List233[[#This Row],[Test n'#]]),"",LOOKUP(TMGen3List233[[#This Row],[Test n'#]],TP_CFAR_DB[TPnum],TP_CFAR_DB[Mode]))</f>
        <v>-</v>
      </c>
      <c r="G18" s="34" t="str">
        <f ca="1">IF(ISBLANK(TMGen3List233[[#This Row],[Test n'#]]),"",LOOKUP(TMGen3List233[[#This Row],[Test n'#]],TP_CFAR_DB[TPnum],TP_CFAR_DB[Time '[sec']]))</f>
        <v>-</v>
      </c>
      <c r="H18" s="34" t="s">
        <v>8</v>
      </c>
      <c r="I18" s="34" t="s">
        <v>8</v>
      </c>
      <c r="J18" s="34" t="s">
        <v>8</v>
      </c>
      <c r="K18" s="34">
        <f>SUM(TMGen3Matrix287[#This Row])</f>
        <v>0</v>
      </c>
      <c r="L18" s="104" t="s">
        <v>427</v>
      </c>
      <c r="M18" s="104" t="s">
        <v>427</v>
      </c>
      <c r="N18" s="104" t="s">
        <v>427</v>
      </c>
      <c r="O18" s="104" t="s">
        <v>427</v>
      </c>
      <c r="P18" s="104" t="s">
        <v>427</v>
      </c>
      <c r="Q18" s="104" t="s">
        <v>427</v>
      </c>
      <c r="R18" s="104" t="s">
        <v>427</v>
      </c>
      <c r="S18" s="104" t="s">
        <v>427</v>
      </c>
      <c r="T18" s="104" t="s">
        <v>427</v>
      </c>
      <c r="U18" s="104"/>
      <c r="V18" s="104"/>
      <c r="W18" s="104"/>
      <c r="X18" s="104"/>
      <c r="Y18" s="104"/>
      <c r="Z18" s="104"/>
      <c r="AA18" s="104"/>
      <c r="AB18" s="104"/>
      <c r="AC18" s="104"/>
      <c r="AD18" s="225"/>
      <c r="AE18" s="104"/>
      <c r="AF18" s="104"/>
      <c r="AG18" s="104"/>
      <c r="AH18" s="2"/>
      <c r="AI18" s="2"/>
      <c r="AJ18" s="37"/>
      <c r="AK18" s="37"/>
    </row>
    <row r="19" spans="1:47" ht="18.75" customHeight="1" thickBot="1">
      <c r="B19" s="250">
        <v>5</v>
      </c>
      <c r="C19" s="134">
        <v>5</v>
      </c>
      <c r="D19" s="328" t="str">
        <f ca="1">IF(ISBLANK(TMGen3List233[[#This Row],[Test n'#]]),"",LOOKUP(TMGen3List233[[#This Row],[Test n'#]],TP_CFAR_DB[TPnum],TP_CFAR_DB[TP ID]))</f>
        <v>FT-SP-5</v>
      </c>
      <c r="E19" s="329" t="str">
        <f ca="1">IF(ISBLANK(TMGen3List233[[#This Row],[Test n'#]]),"",LOOKUP(TMGen3List233[[#This Row],[Test n'#]],TP_CFAR_DB[TPnum],TP_CFAR_DB[Test Point Name]))</f>
        <v>Landing Mode</v>
      </c>
      <c r="F19" s="328" t="str">
        <f ca="1">IF(ISBLANK(TMGen3List233[[#This Row],[Test n'#]]),"",LOOKUP(TMGen3List233[[#This Row],[Test n'#]],TP_CFAR_DB[TPnum],TP_CFAR_DB[Mode]))</f>
        <v>-</v>
      </c>
      <c r="G19" s="135" t="str">
        <f ca="1">IF(ISBLANK(TMGen3List233[[#This Row],[Test n'#]]),"",LOOKUP(TMGen3List233[[#This Row],[Test n'#]],TP_CFAR_DB[TPnum],TP_CFAR_DB[Time '[sec']]))</f>
        <v>-</v>
      </c>
      <c r="H19" s="135" t="s">
        <v>8</v>
      </c>
      <c r="I19" s="135" t="s">
        <v>8</v>
      </c>
      <c r="J19" s="135" t="s">
        <v>8</v>
      </c>
      <c r="K19" s="34">
        <f>SUM(TMGen3Matrix287[#This Row])</f>
        <v>0</v>
      </c>
      <c r="L19" s="238" t="s">
        <v>8</v>
      </c>
      <c r="M19" s="238" t="s">
        <v>4</v>
      </c>
      <c r="N19" s="238" t="s">
        <v>4</v>
      </c>
      <c r="O19" s="238" t="s">
        <v>4</v>
      </c>
      <c r="P19" s="238" t="s">
        <v>4</v>
      </c>
      <c r="Q19" s="238" t="s">
        <v>4</v>
      </c>
      <c r="R19" s="238" t="s">
        <v>4</v>
      </c>
      <c r="S19" s="238" t="s">
        <v>4</v>
      </c>
      <c r="T19" s="238" t="s">
        <v>4</v>
      </c>
      <c r="U19" s="238"/>
      <c r="V19" s="238"/>
      <c r="W19" s="238"/>
      <c r="X19" s="238"/>
      <c r="Y19" s="238"/>
      <c r="Z19" s="238"/>
      <c r="AA19" s="238"/>
      <c r="AB19" s="238"/>
      <c r="AC19" s="238"/>
      <c r="AD19" s="239"/>
      <c r="AE19" s="238"/>
      <c r="AF19" s="238"/>
      <c r="AG19" s="238"/>
      <c r="AH19" s="2"/>
      <c r="AI19" s="2"/>
      <c r="AJ19" s="37"/>
      <c r="AK19" s="37"/>
    </row>
    <row r="20" spans="1:47" ht="18.649999999999999" customHeight="1">
      <c r="B20" s="249">
        <v>6</v>
      </c>
      <c r="C20" s="87">
        <v>103</v>
      </c>
      <c r="D20" s="245" t="str">
        <f ca="1">IF(ISBLANK(TMGen3List233[[#This Row],[Test n'#]]),"",LOOKUP(TMGen3List233[[#This Row],[Test n'#]],TP_CFAR_DB[TPnum],TP_CFAR_DB[TP ID]))</f>
        <v>FT-TP-103</v>
      </c>
      <c r="E20" s="256" t="str">
        <f ca="1">IF(ISBLANK(TMGen3List233[[#This Row],[Test n'#]]),"",LOOKUP(TMGen3List233[[#This Row],[Test n'#]],TP_CFAR_DB[TPnum],TP_CFAR_DB[Test Point Name]))</f>
        <v xml:space="preserve">Circuit Hold Pattern </v>
      </c>
      <c r="F20" s="245" t="str">
        <f ca="1">IF(ISBLANK(TMGen3List233[[#This Row],[Test n'#]]),"",LOOKUP(TMGen3List233[[#This Row],[Test n'#]],TP_CFAR_DB[TPnum],TP_CFAR_DB[Mode]))</f>
        <v>Auto</v>
      </c>
      <c r="G20" s="34">
        <f ca="1">IF(ISBLANK(TMGen3List233[[#This Row],[Test n'#]]),"",LOOKUP(TMGen3List233[[#This Row],[Test n'#]],TP_CFAR_DB[TPnum],TP_CFAR_DB[Time '[sec']]))</f>
        <v>150</v>
      </c>
      <c r="H20" s="34"/>
      <c r="I20" s="34"/>
      <c r="J20" s="171" t="s">
        <v>2004</v>
      </c>
      <c r="K20" s="34">
        <f>SUM(TMGen3Matrix287[#This Row])</f>
        <v>8</v>
      </c>
      <c r="L20" s="104"/>
      <c r="M20" s="104">
        <v>1</v>
      </c>
      <c r="N20" s="104">
        <v>1</v>
      </c>
      <c r="O20" s="104">
        <v>1</v>
      </c>
      <c r="P20" s="104">
        <v>1</v>
      </c>
      <c r="Q20" s="104">
        <v>1</v>
      </c>
      <c r="R20" s="104">
        <v>1</v>
      </c>
      <c r="S20" s="104">
        <v>1</v>
      </c>
      <c r="T20" s="104">
        <v>1</v>
      </c>
      <c r="U20" s="104"/>
      <c r="V20" s="104"/>
      <c r="W20" s="104"/>
      <c r="X20" s="104"/>
      <c r="Y20" s="104"/>
      <c r="Z20" s="104"/>
      <c r="AA20" s="104"/>
      <c r="AB20" s="104"/>
      <c r="AC20" s="225"/>
      <c r="AD20" s="225"/>
      <c r="AE20" s="104"/>
      <c r="AF20" s="104"/>
      <c r="AG20" s="104"/>
      <c r="AH20" s="2"/>
      <c r="AI20" s="2"/>
      <c r="AJ20" s="37"/>
      <c r="AK20" s="37"/>
    </row>
    <row r="21" spans="1:47" s="37" customFormat="1" ht="18.75" customHeight="1">
      <c r="B21" s="249">
        <v>7</v>
      </c>
      <c r="C21" s="87">
        <v>101</v>
      </c>
      <c r="D21" s="245" t="str">
        <f ca="1">IF(ISBLANK(TMGen3List233[[#This Row],[Test n'#]]),"",LOOKUP(TMGen3List233[[#This Row],[Test n'#]],TP_CFAR_DB[TPnum],TP_CFAR_DB[TP ID]))</f>
        <v>FT-TP-101</v>
      </c>
      <c r="E21" s="256" t="str">
        <f ca="1">IF(ISBLANK(TMGen3List233[[#This Row],[Test n'#]]),"",LOOKUP(TMGen3List233[[#This Row],[Test n'#]],TP_CFAR_DB[TPnum],TP_CFAR_DB[Test Point Name]))</f>
        <v>Hold at Region 1 LC0</v>
      </c>
      <c r="F21" s="245" t="str">
        <f ca="1">IF(ISBLANK(TMGen3List233[[#This Row],[Test n'#]]),"",LOOKUP(TMGen3List233[[#This Row],[Test n'#]],TP_CFAR_DB[TPnum],TP_CFAR_DB[Mode]))</f>
        <v>Auto</v>
      </c>
      <c r="G21" s="34">
        <f ca="1">IF(ISBLANK(TMGen3List233[[#This Row],[Test n'#]]),"",LOOKUP(TMGen3List233[[#This Row],[Test n'#]],TP_CFAR_DB[TPnum],TP_CFAR_DB[Time '[sec']]))</f>
        <v>90</v>
      </c>
      <c r="H21" s="34"/>
      <c r="I21" s="34"/>
      <c r="J21" s="171" t="s">
        <v>2004</v>
      </c>
      <c r="K21" s="34">
        <f>SUM(TMGen3Matrix287[#This Row])</f>
        <v>1</v>
      </c>
      <c r="L21" s="104"/>
      <c r="M21" s="104"/>
      <c r="N21" s="104"/>
      <c r="O21" s="104">
        <v>1</v>
      </c>
      <c r="P21" s="104"/>
      <c r="Q21" s="104"/>
      <c r="R21" s="104"/>
      <c r="S21" s="104"/>
      <c r="T21" s="104"/>
      <c r="U21" s="104"/>
      <c r="V21" s="104"/>
      <c r="W21" s="104"/>
      <c r="X21" s="104"/>
      <c r="Y21" s="104"/>
      <c r="Z21" s="104"/>
      <c r="AA21" s="171"/>
      <c r="AB21" s="104"/>
      <c r="AC21" s="225"/>
      <c r="AD21" s="225"/>
      <c r="AE21" s="104"/>
      <c r="AF21" s="104"/>
      <c r="AG21" s="104"/>
      <c r="AH21" s="36"/>
      <c r="AI21" s="36"/>
      <c r="AL21"/>
      <c r="AM21"/>
      <c r="AN21"/>
      <c r="AO21"/>
      <c r="AP21"/>
      <c r="AQ21"/>
      <c r="AR21"/>
      <c r="AS21"/>
      <c r="AT21"/>
      <c r="AU21"/>
    </row>
    <row r="22" spans="1:47" s="37" customFormat="1" ht="18.75" customHeight="1">
      <c r="B22" s="249">
        <v>8</v>
      </c>
      <c r="C22" s="87">
        <v>100</v>
      </c>
      <c r="D22" s="245" t="str">
        <f ca="1">IF(ISBLANK(TMGen3List233[[#This Row],[Test n'#]]),"",LOOKUP(TMGen3List233[[#This Row],[Test n'#]],TP_CFAR_DB[TPnum],TP_CFAR_DB[TP ID]))</f>
        <v>FT-TP-100</v>
      </c>
      <c r="E22" s="256" t="str">
        <f ca="1">IF(ISBLANK(TMGen3List233[[#This Row],[Test n'#]]),"",LOOKUP(TMGen3List233[[#This Row],[Test n'#]],TP_CFAR_DB[TPnum],TP_CFAR_DB[Test Point Name]))</f>
        <v>Foremost Transit between Region 1 and Region 2</v>
      </c>
      <c r="F22" s="245" t="str">
        <f ca="1">IF(ISBLANK(TMGen3List233[[#This Row],[Test n'#]]),"",LOOKUP(TMGen3List233[[#This Row],[Test n'#]],TP_CFAR_DB[TPnum],TP_CFAR_DB[Mode]))</f>
        <v>Auto</v>
      </c>
      <c r="G22" s="34">
        <f ca="1">IF(ISBLANK(TMGen3List233[[#This Row],[Test n'#]]),"",LOOKUP(TMGen3List233[[#This Row],[Test n'#]],TP_CFAR_DB[TPnum],TP_CFAR_DB[Time '[sec']]))</f>
        <v>120</v>
      </c>
      <c r="H22" s="34"/>
      <c r="I22" s="34"/>
      <c r="J22" s="171" t="s">
        <v>2039</v>
      </c>
      <c r="K22" s="34">
        <f>SUM(TMGen3Matrix287[#This Row])</f>
        <v>8</v>
      </c>
      <c r="L22" s="104"/>
      <c r="M22" s="104"/>
      <c r="N22" s="104"/>
      <c r="O22" s="104"/>
      <c r="P22" s="104"/>
      <c r="Q22" s="104">
        <v>2</v>
      </c>
      <c r="R22" s="104">
        <v>2</v>
      </c>
      <c r="S22" s="104">
        <v>2</v>
      </c>
      <c r="T22" s="104">
        <v>2</v>
      </c>
      <c r="U22" s="104"/>
      <c r="V22" s="104"/>
      <c r="W22" s="104"/>
      <c r="X22" s="104"/>
      <c r="Y22" s="104"/>
      <c r="Z22" s="104"/>
      <c r="AA22" s="104"/>
      <c r="AB22" s="104"/>
      <c r="AC22" s="225"/>
      <c r="AD22" s="225"/>
      <c r="AE22" s="104"/>
      <c r="AF22" s="104"/>
      <c r="AG22" s="104"/>
      <c r="AH22" s="36"/>
      <c r="AI22" s="36"/>
      <c r="AL22"/>
      <c r="AM22"/>
      <c r="AN22"/>
      <c r="AO22"/>
      <c r="AP22"/>
      <c r="AQ22"/>
      <c r="AR22"/>
      <c r="AS22"/>
      <c r="AT22"/>
      <c r="AU22"/>
    </row>
    <row r="23" spans="1:47" s="37" customFormat="1" ht="18.75" customHeight="1">
      <c r="B23" s="249">
        <v>9</v>
      </c>
      <c r="C23" s="87">
        <v>102</v>
      </c>
      <c r="D23" s="245" t="str">
        <f ca="1">IF(ISBLANK(TMGen3List233[[#This Row],[Test n'#]]),"",LOOKUP(TMGen3List233[[#This Row],[Test n'#]],TP_CFAR_DB[TPnum],TP_CFAR_DB[TP ID]))</f>
        <v>FT-TP-102</v>
      </c>
      <c r="E23" s="256" t="str">
        <f ca="1">IF(ISBLANK(TMGen3List233[[#This Row],[Test n'#]]),"",LOOKUP(TMGen3List233[[#This Row],[Test n'#]],TP_CFAR_DB[TPnum],TP_CFAR_DB[Test Point Name]))</f>
        <v>Hold at Region 2 LC1</v>
      </c>
      <c r="F23" s="245" t="str">
        <f ca="1">IF(ISBLANK(TMGen3List233[[#This Row],[Test n'#]]),"",LOOKUP(TMGen3List233[[#This Row],[Test n'#]],TP_CFAR_DB[TPnum],TP_CFAR_DB[Mode]))</f>
        <v>Auto</v>
      </c>
      <c r="G23" s="34">
        <f ca="1">IF(ISBLANK(TMGen3List233[[#This Row],[Test n'#]]),"",LOOKUP(TMGen3List233[[#This Row],[Test n'#]],TP_CFAR_DB[TPnum],TP_CFAR_DB[Time '[sec']]))</f>
        <v>90</v>
      </c>
      <c r="H23" s="34"/>
      <c r="I23" s="34"/>
      <c r="J23" s="171" t="s">
        <v>2032</v>
      </c>
      <c r="K23" s="34">
        <f>SUM(TMGen3Matrix287[#This Row])</f>
        <v>4</v>
      </c>
      <c r="L23" s="104"/>
      <c r="M23" s="104"/>
      <c r="N23" s="104"/>
      <c r="O23" s="104"/>
      <c r="P23" s="104"/>
      <c r="Q23" s="104">
        <v>1</v>
      </c>
      <c r="R23" s="104">
        <v>1</v>
      </c>
      <c r="S23" s="104">
        <v>1</v>
      </c>
      <c r="T23" s="104">
        <v>1</v>
      </c>
      <c r="U23" s="104"/>
      <c r="V23" s="104"/>
      <c r="W23" s="104"/>
      <c r="X23" s="104"/>
      <c r="Y23" s="104"/>
      <c r="Z23" s="104"/>
      <c r="AA23" s="104"/>
      <c r="AB23" s="104"/>
      <c r="AC23" s="225"/>
      <c r="AD23" s="225"/>
      <c r="AE23" s="104"/>
      <c r="AF23" s="104"/>
      <c r="AG23" s="207"/>
      <c r="AH23" s="36"/>
      <c r="AI23" s="36"/>
      <c r="AL23"/>
      <c r="AM23"/>
      <c r="AN23"/>
      <c r="AO23"/>
      <c r="AP23"/>
      <c r="AQ23"/>
      <c r="AR23"/>
      <c r="AS23"/>
      <c r="AT23"/>
      <c r="AU23"/>
    </row>
    <row r="24" spans="1:47" s="37" customFormat="1" ht="18.75" customHeight="1">
      <c r="B24" s="249">
        <v>10</v>
      </c>
      <c r="C24" s="87">
        <v>104</v>
      </c>
      <c r="D24" s="245" t="str">
        <f ca="1">IF(ISBLANK(TMGen3List233[[#This Row],[Test n'#]]),"",LOOKUP(TMGen3List233[[#This Row],[Test n'#]],TP_CFAR_DB[TPnum],TP_CFAR_DB[TP ID]))</f>
        <v>FT-TP-104</v>
      </c>
      <c r="E24" s="256" t="str">
        <f ca="1">IF(ISBLANK(TMGen3List233[[#This Row],[Test n'#]]),"",LOOKUP(TMGen3List233[[#This Row],[Test n'#]],TP_CFAR_DB[TPnum],TP_CFAR_DB[Test Point Name]))</f>
        <v>Racetrack pattern 1</v>
      </c>
      <c r="F24" s="245" t="str">
        <f ca="1">IF(ISBLANK(TMGen3List233[[#This Row],[Test n'#]]),"",LOOKUP(TMGen3List233[[#This Row],[Test n'#]],TP_CFAR_DB[TPnum],TP_CFAR_DB[Mode]))</f>
        <v>Auto</v>
      </c>
      <c r="G24" s="34">
        <f ca="1">IF(ISBLANK(TMGen3List233[[#This Row],[Test n'#]]),"",LOOKUP(TMGen3List233[[#This Row],[Test n'#]],TP_CFAR_DB[TPnum],TP_CFAR_DB[Time '[sec']]))</f>
        <v>180</v>
      </c>
      <c r="H24" s="34"/>
      <c r="I24" s="34"/>
      <c r="J24" s="171" t="s">
        <v>2032</v>
      </c>
      <c r="K24" s="34">
        <f>SUM(TMGen3Matrix287[#This Row])</f>
        <v>3</v>
      </c>
      <c r="L24" s="104"/>
      <c r="M24" s="104"/>
      <c r="N24" s="104"/>
      <c r="O24" s="104"/>
      <c r="P24" s="104"/>
      <c r="Q24" s="104">
        <v>3</v>
      </c>
      <c r="R24" s="104"/>
      <c r="S24" s="104"/>
      <c r="T24" s="104"/>
      <c r="U24" s="104"/>
      <c r="V24" s="104"/>
      <c r="W24" s="104"/>
      <c r="X24" s="104"/>
      <c r="Y24" s="104"/>
      <c r="Z24" s="104"/>
      <c r="AA24" s="104"/>
      <c r="AB24" s="104"/>
      <c r="AC24" s="225"/>
      <c r="AD24" s="225"/>
      <c r="AE24" s="104"/>
      <c r="AF24" s="104"/>
      <c r="AG24" s="207"/>
      <c r="AH24" s="36"/>
      <c r="AI24" s="36"/>
      <c r="AL24"/>
      <c r="AM24"/>
      <c r="AN24"/>
      <c r="AO24"/>
      <c r="AP24"/>
      <c r="AQ24"/>
      <c r="AR24"/>
      <c r="AS24"/>
      <c r="AT24"/>
      <c r="AU24"/>
    </row>
    <row r="25" spans="1:47" s="37" customFormat="1" ht="18.75" customHeight="1">
      <c r="B25" s="249">
        <v>11</v>
      </c>
      <c r="C25" s="87">
        <v>105</v>
      </c>
      <c r="D25" s="245" t="str">
        <f ca="1">IF(ISBLANK(TMGen3List233[[#This Row],[Test n'#]]),"",LOOKUP(TMGen3List233[[#This Row],[Test n'#]],TP_CFAR_DB[TPnum],TP_CFAR_DB[TP ID]))</f>
        <v>FT-TP-105</v>
      </c>
      <c r="E25" s="256" t="str">
        <f ca="1">IF(ISBLANK(TMGen3List233[[#This Row],[Test n'#]]),"",LOOKUP(TMGen3List233[[#This Row],[Test n'#]],TP_CFAR_DB[TPnum],TP_CFAR_DB[Test Point Name]))</f>
        <v>Racetrack pattern 2</v>
      </c>
      <c r="F25" s="245" t="str">
        <f ca="1">IF(ISBLANK(TMGen3List233[[#This Row],[Test n'#]]),"",LOOKUP(TMGen3List233[[#This Row],[Test n'#]],TP_CFAR_DB[TPnum],TP_CFAR_DB[Mode]))</f>
        <v>Auto</v>
      </c>
      <c r="G25" s="34">
        <f ca="1">IF(ISBLANK(TMGen3List233[[#This Row],[Test n'#]]),"",LOOKUP(TMGen3List233[[#This Row],[Test n'#]],TP_CFAR_DB[TPnum],TP_CFAR_DB[Time '[sec']]))</f>
        <v>300</v>
      </c>
      <c r="H25" s="34"/>
      <c r="I25" s="34"/>
      <c r="J25" s="171" t="s">
        <v>2032</v>
      </c>
      <c r="K25" s="34">
        <f>SUM(TMGen3Matrix287[#This Row])</f>
        <v>3</v>
      </c>
      <c r="L25" s="104"/>
      <c r="M25" s="104"/>
      <c r="N25" s="104"/>
      <c r="O25" s="104"/>
      <c r="P25" s="104"/>
      <c r="Q25" s="104"/>
      <c r="R25" s="104">
        <v>3</v>
      </c>
      <c r="S25" s="104"/>
      <c r="T25" s="104"/>
      <c r="U25" s="104"/>
      <c r="V25" s="104"/>
      <c r="W25" s="104"/>
      <c r="X25" s="104"/>
      <c r="Y25" s="104"/>
      <c r="Z25" s="104"/>
      <c r="AA25" s="104"/>
      <c r="AB25" s="104"/>
      <c r="AC25" s="225"/>
      <c r="AD25" s="225"/>
      <c r="AE25" s="104"/>
      <c r="AF25" s="104"/>
      <c r="AG25" s="207"/>
      <c r="AH25" s="36"/>
      <c r="AI25" s="36"/>
      <c r="AL25"/>
      <c r="AM25"/>
      <c r="AN25"/>
      <c r="AO25"/>
      <c r="AP25"/>
      <c r="AQ25"/>
      <c r="AR25"/>
      <c r="AS25"/>
      <c r="AT25"/>
      <c r="AU25"/>
    </row>
    <row r="26" spans="1:47" ht="18.75" customHeight="1">
      <c r="A26" s="31"/>
      <c r="B26" s="249">
        <v>12</v>
      </c>
      <c r="C26" s="87">
        <v>106</v>
      </c>
      <c r="D26" s="245" t="str">
        <f ca="1">IF(ISBLANK(TMGen3List233[[#This Row],[Test n'#]]),"",LOOKUP(TMGen3List233[[#This Row],[Test n'#]],TP_CFAR_DB[TPnum],TP_CFAR_DB[TP ID]))</f>
        <v>FT-TP-106</v>
      </c>
      <c r="E26" s="256" t="str">
        <f ca="1">IF(ISBLANK(TMGen3List233[[#This Row],[Test n'#]]),"",LOOKUP(TMGen3List233[[#This Row],[Test n'#]],TP_CFAR_DB[TPnum],TP_CFAR_DB[Test Point Name]))</f>
        <v>Racetrack pattern 3</v>
      </c>
      <c r="F26" s="245" t="str">
        <f ca="1">IF(ISBLANK(TMGen3List233[[#This Row],[Test n'#]]),"",LOOKUP(TMGen3List233[[#This Row],[Test n'#]],TP_CFAR_DB[TPnum],TP_CFAR_DB[Mode]))</f>
        <v>Auto</v>
      </c>
      <c r="G26" s="34">
        <f ca="1">IF(ISBLANK(TMGen3List233[[#This Row],[Test n'#]]),"",LOOKUP(TMGen3List233[[#This Row],[Test n'#]],TP_CFAR_DB[TPnum],TP_CFAR_DB[Time '[sec']]))</f>
        <v>240</v>
      </c>
      <c r="H26" s="34"/>
      <c r="I26" s="34"/>
      <c r="J26" s="171" t="s">
        <v>2032</v>
      </c>
      <c r="K26" s="34">
        <f>SUM(TMGen3Matrix287[#This Row])</f>
        <v>3</v>
      </c>
      <c r="L26" s="104"/>
      <c r="M26" s="104"/>
      <c r="N26" s="104"/>
      <c r="O26" s="104"/>
      <c r="P26" s="104"/>
      <c r="Q26" s="104"/>
      <c r="R26" s="104"/>
      <c r="S26" s="104">
        <v>3</v>
      </c>
      <c r="T26" s="104"/>
      <c r="U26" s="104"/>
      <c r="V26" s="104"/>
      <c r="W26" s="104"/>
      <c r="X26" s="104"/>
      <c r="Y26" s="104"/>
      <c r="Z26" s="104"/>
      <c r="AA26" s="104"/>
      <c r="AB26" s="104"/>
      <c r="AC26" s="225"/>
      <c r="AD26" s="225"/>
      <c r="AE26" s="104"/>
      <c r="AF26" s="104"/>
      <c r="AG26" s="207"/>
      <c r="AH26" s="2"/>
      <c r="AI26" s="2"/>
      <c r="AJ26" s="37"/>
      <c r="AK26" s="37"/>
    </row>
    <row r="27" spans="1:47" ht="18.75" customHeight="1">
      <c r="A27" s="31"/>
      <c r="B27" s="249">
        <v>13</v>
      </c>
      <c r="C27" s="87">
        <v>92</v>
      </c>
      <c r="D27" s="245" t="str">
        <f ca="1">IF(ISBLANK(TMGen3List233[[#This Row],[Test n'#]]),"",LOOKUP(TMGen3List233[[#This Row],[Test n'#]],TP_CFAR_DB[TPnum],TP_CFAR_DB[TP ID]))</f>
        <v>FT-TP-92</v>
      </c>
      <c r="E27" s="256" t="str">
        <f ca="1">IF(ISBLANK(TMGen3List233[[#This Row],[Test n'#]]),"",LOOKUP(TMGen3List233[[#This Row],[Test n'#]],TP_CFAR_DB[TPnum],TP_CFAR_DB[Test Point Name]))</f>
        <v xml:space="preserve">SCADS Box </v>
      </c>
      <c r="F27" s="245" t="str">
        <f ca="1">IF(ISBLANK(TMGen3List233[[#This Row],[Test n'#]]),"",LOOKUP(TMGen3List233[[#This Row],[Test n'#]],TP_CFAR_DB[TPnum],TP_CFAR_DB[Mode]))</f>
        <v>Auto</v>
      </c>
      <c r="G27" s="34">
        <f ca="1">IF(ISBLANK(TMGen3List233[[#This Row],[Test n'#]]),"",LOOKUP(TMGen3List233[[#This Row],[Test n'#]],TP_CFAR_DB[TPnum],TP_CFAR_DB[Time '[sec']]))</f>
        <v>240</v>
      </c>
      <c r="H27" s="34"/>
      <c r="I27" s="34"/>
      <c r="J27" s="171" t="s">
        <v>2032</v>
      </c>
      <c r="K27" s="34">
        <f>SUM(TMGen3Matrix287[#This Row])</f>
        <v>3</v>
      </c>
      <c r="L27" s="104"/>
      <c r="M27" s="104"/>
      <c r="N27" s="104"/>
      <c r="O27" s="104"/>
      <c r="P27" s="104"/>
      <c r="Q27" s="104"/>
      <c r="R27" s="104"/>
      <c r="S27" s="104"/>
      <c r="T27" s="104">
        <v>3</v>
      </c>
      <c r="U27" s="104"/>
      <c r="V27" s="104"/>
      <c r="W27" s="104"/>
      <c r="X27" s="104"/>
      <c r="Y27" s="104"/>
      <c r="Z27" s="104"/>
      <c r="AA27" s="104"/>
      <c r="AB27" s="104"/>
      <c r="AC27" s="225"/>
      <c r="AD27" s="225"/>
      <c r="AE27" s="104"/>
      <c r="AF27" s="104"/>
      <c r="AG27" s="207"/>
      <c r="AH27" s="2"/>
      <c r="AI27" s="2"/>
      <c r="AJ27" s="37"/>
      <c r="AK27" s="37"/>
    </row>
    <row r="28" spans="1:47" ht="18.75" customHeight="1">
      <c r="A28" s="31"/>
      <c r="B28" s="249">
        <v>14</v>
      </c>
      <c r="C28" s="87">
        <v>31</v>
      </c>
      <c r="D28" s="245" t="str">
        <f ca="1">IF(ISBLANK(TMGen3List233[[#This Row],[Test n'#]]),"",LOOKUP(TMGen3List233[[#This Row],[Test n'#]],TP_CFAR_DB[TPnum],TP_CFAR_DB[TP ID]))</f>
        <v>FT-TP-31</v>
      </c>
      <c r="E28" s="256" t="str">
        <f ca="1">IF(ISBLANK(TMGen3List233[[#This Row],[Test n'#]]),"",LOOKUP(TMGen3List233[[#This Row],[Test n'#]],TP_CFAR_DB[TPnum],TP_CFAR_DB[Test Point Name]))</f>
        <v>Altitude step racetrack in Airspeed Priority</v>
      </c>
      <c r="F28" s="245" t="str">
        <f ca="1">IF(ISBLANK(TMGen3List233[[#This Row],[Test n'#]]),"",LOOKUP(TMGen3List233[[#This Row],[Test n'#]],TP_CFAR_DB[TPnum],TP_CFAR_DB[Mode]))</f>
        <v>Auto</v>
      </c>
      <c r="G28" s="34">
        <f ca="1">IF(ISBLANK(TMGen3List233[[#This Row],[Test n'#]]),"",LOOKUP(TMGen3List233[[#This Row],[Test n'#]],TP_CFAR_DB[TPnum],TP_CFAR_DB[Time '[sec']]))</f>
        <v>150</v>
      </c>
      <c r="H28" s="34"/>
      <c r="I28" s="34"/>
      <c r="J28" s="171"/>
      <c r="K28" s="34">
        <f>SUM(TMGen3Matrix287[#This Row])</f>
        <v>2</v>
      </c>
      <c r="L28" s="104"/>
      <c r="M28" s="104"/>
      <c r="N28" s="104">
        <v>1</v>
      </c>
      <c r="O28" s="104"/>
      <c r="P28" s="104">
        <v>1</v>
      </c>
      <c r="Q28" s="104"/>
      <c r="R28" s="104"/>
      <c r="S28" s="104"/>
      <c r="T28" s="104"/>
      <c r="U28" s="104"/>
      <c r="V28" s="104"/>
      <c r="W28" s="104"/>
      <c r="X28" s="104"/>
      <c r="Y28" s="104"/>
      <c r="Z28" s="104"/>
      <c r="AA28" s="104"/>
      <c r="AB28" s="104"/>
      <c r="AC28" s="225"/>
      <c r="AD28" s="225"/>
      <c r="AE28" s="104"/>
      <c r="AF28" s="104"/>
      <c r="AG28" s="207"/>
      <c r="AH28" s="2"/>
      <c r="AI28" s="2"/>
      <c r="AJ28" s="37"/>
      <c r="AK28" s="37"/>
    </row>
    <row r="29" spans="1:47" ht="18.75" customHeight="1">
      <c r="A29" s="31"/>
      <c r="B29" s="249">
        <v>15</v>
      </c>
      <c r="C29" s="88">
        <v>97</v>
      </c>
      <c r="D29" s="245" t="str">
        <f ca="1">IF(ISBLANK(TMGen3List233[[#This Row],[Test n'#]]),"",LOOKUP(TMGen3List233[[#This Row],[Test n'#]],TP_CFAR_DB[TPnum],TP_CFAR_DB[TP ID]))</f>
        <v>FT-TP-97</v>
      </c>
      <c r="E29" s="256" t="str">
        <f ca="1">IF(ISBLANK(TMGen3List233[[#This Row],[Test n'#]]),"",LOOKUP(TMGen3List233[[#This Row],[Test n'#]],TP_CFAR_DB[TPnum],TP_CFAR_DB[Test Point Name]))</f>
        <v>Altitude step racetrack in Altitude Priority</v>
      </c>
      <c r="F29" s="245" t="str">
        <f ca="1">IF(ISBLANK(TMGen3List233[[#This Row],[Test n'#]]),"",LOOKUP(TMGen3List233[[#This Row],[Test n'#]],TP_CFAR_DB[TPnum],TP_CFAR_DB[Mode]))</f>
        <v>Auto</v>
      </c>
      <c r="G29" s="34">
        <f ca="1">IF(ISBLANK(TMGen3List233[[#This Row],[Test n'#]]),"",LOOKUP(TMGen3List233[[#This Row],[Test n'#]],TP_CFAR_DB[TPnum],TP_CFAR_DB[Time '[sec']]))</f>
        <v>150</v>
      </c>
      <c r="H29" s="34"/>
      <c r="I29" s="34"/>
      <c r="J29" s="171"/>
      <c r="K29" s="34">
        <f>SUM(TMGen3Matrix287[#This Row])</f>
        <v>2</v>
      </c>
      <c r="L29" s="104"/>
      <c r="M29" s="104">
        <v>1</v>
      </c>
      <c r="N29" s="104"/>
      <c r="O29" s="104"/>
      <c r="P29" s="104">
        <v>1</v>
      </c>
      <c r="Q29" s="104"/>
      <c r="R29" s="104"/>
      <c r="S29" s="104"/>
      <c r="T29" s="104"/>
      <c r="U29" s="104"/>
      <c r="V29" s="104"/>
      <c r="W29" s="104"/>
      <c r="X29" s="104"/>
      <c r="Y29" s="104"/>
      <c r="Z29" s="104"/>
      <c r="AA29" s="104"/>
      <c r="AB29" s="104"/>
      <c r="AC29" s="225"/>
      <c r="AD29" s="225"/>
      <c r="AE29" s="104"/>
      <c r="AF29" s="104"/>
      <c r="AG29" s="207"/>
      <c r="AH29" s="2"/>
      <c r="AI29" s="2"/>
      <c r="AJ29" s="37"/>
      <c r="AK29" s="37"/>
    </row>
    <row r="30" spans="1:47" ht="18.75" customHeight="1">
      <c r="A30" s="31"/>
      <c r="B30" s="249">
        <v>16</v>
      </c>
      <c r="C30" s="88">
        <v>93</v>
      </c>
      <c r="D30" s="245" t="str">
        <f ca="1">IF(ISBLANK(TMGen3List233[[#This Row],[Test n'#]]),"",LOOKUP(TMGen3List233[[#This Row],[Test n'#]],TP_CFAR_DB[TPnum],TP_CFAR_DB[TP ID]))</f>
        <v>FT-TP-93</v>
      </c>
      <c r="E30" s="256" t="str">
        <f ca="1">IF(ISBLANK(TMGen3List233[[#This Row],[Test n'#]]),"",LOOKUP(TMGen3List233[[#This Row],[Test n'#]],TP_CFAR_DB[TPnum],TP_CFAR_DB[Test Point Name]))</f>
        <v xml:space="preserve">Airspeed hold/Trim </v>
      </c>
      <c r="F30" s="245" t="str">
        <f ca="1">IF(ISBLANK(TMGen3List233[[#This Row],[Test n'#]]),"",LOOKUP(TMGen3List233[[#This Row],[Test n'#]],TP_CFAR_DB[TPnum],TP_CFAR_DB[Mode]))</f>
        <v>Auto</v>
      </c>
      <c r="G30" s="34">
        <v>150</v>
      </c>
      <c r="H30" s="34"/>
      <c r="I30" s="34" t="s">
        <v>2029</v>
      </c>
      <c r="J30" s="171"/>
      <c r="K30" s="34">
        <f>SUM(TMGen3Matrix287[#This Row])</f>
        <v>3</v>
      </c>
      <c r="L30" s="104">
        <v>1</v>
      </c>
      <c r="M30" s="104"/>
      <c r="N30" s="104">
        <v>1</v>
      </c>
      <c r="O30" s="104"/>
      <c r="P30" s="104">
        <v>1</v>
      </c>
      <c r="Q30" s="104"/>
      <c r="R30" s="104"/>
      <c r="S30" s="104"/>
      <c r="T30" s="104"/>
      <c r="U30" s="104"/>
      <c r="V30" s="104"/>
      <c r="W30" s="104"/>
      <c r="X30" s="104"/>
      <c r="Y30" s="104"/>
      <c r="Z30" s="104"/>
      <c r="AA30" s="104"/>
      <c r="AB30" s="104"/>
      <c r="AC30" s="225"/>
      <c r="AD30" s="225"/>
      <c r="AE30" s="104"/>
      <c r="AF30" s="104"/>
      <c r="AG30" s="207"/>
      <c r="AH30" s="2"/>
      <c r="AI30" s="2"/>
      <c r="AJ30" s="37"/>
      <c r="AK30" s="37"/>
    </row>
    <row r="31" spans="1:47" ht="18.75" customHeight="1">
      <c r="A31" s="31"/>
      <c r="B31" s="249">
        <v>17</v>
      </c>
      <c r="C31" s="88">
        <v>93</v>
      </c>
      <c r="D31" s="245" t="str">
        <f ca="1">IF(ISBLANK(TMGen3List233[[#This Row],[Test n'#]]),"",LOOKUP(TMGen3List233[[#This Row],[Test n'#]],TP_CFAR_DB[TPnum],TP_CFAR_DB[TP ID]))</f>
        <v>FT-TP-93</v>
      </c>
      <c r="E31" s="256" t="str">
        <f ca="1">IF(ISBLANK(TMGen3List233[[#This Row],[Test n'#]]),"",LOOKUP(TMGen3List233[[#This Row],[Test n'#]],TP_CFAR_DB[TPnum],TP_CFAR_DB[Test Point Name]))</f>
        <v xml:space="preserve">Airspeed hold/Trim </v>
      </c>
      <c r="F31" s="245" t="str">
        <f ca="1">IF(ISBLANK(TMGen3List233[[#This Row],[Test n'#]]),"",LOOKUP(TMGen3List233[[#This Row],[Test n'#]],TP_CFAR_DB[TPnum],TP_CFAR_DB[Mode]))</f>
        <v>Auto</v>
      </c>
      <c r="G31" s="34">
        <v>102</v>
      </c>
      <c r="H31" s="34"/>
      <c r="I31" s="34" t="s">
        <v>2027</v>
      </c>
      <c r="J31" s="171"/>
      <c r="K31" s="34">
        <f>SUM(TMGen3Matrix287[#This Row])</f>
        <v>2</v>
      </c>
      <c r="L31" s="104"/>
      <c r="M31" s="104"/>
      <c r="N31" s="104">
        <v>1</v>
      </c>
      <c r="O31" s="104"/>
      <c r="P31" s="104">
        <v>1</v>
      </c>
      <c r="Q31" s="104"/>
      <c r="R31" s="104"/>
      <c r="S31" s="104"/>
      <c r="T31" s="104"/>
      <c r="U31" s="104"/>
      <c r="V31" s="104"/>
      <c r="W31" s="104"/>
      <c r="X31" s="104"/>
      <c r="Y31" s="104"/>
      <c r="Z31" s="104"/>
      <c r="AA31" s="104"/>
      <c r="AB31" s="104"/>
      <c r="AC31" s="225"/>
      <c r="AD31" s="225"/>
      <c r="AE31" s="104"/>
      <c r="AF31" s="104"/>
      <c r="AG31" s="207"/>
      <c r="AH31" s="2"/>
      <c r="AI31" s="2"/>
      <c r="AJ31" s="37"/>
      <c r="AK31" s="37"/>
    </row>
    <row r="32" spans="1:47" ht="18.75" customHeight="1">
      <c r="A32" s="31"/>
      <c r="B32" s="249">
        <v>11</v>
      </c>
      <c r="C32" s="88">
        <v>93</v>
      </c>
      <c r="D32" s="245" t="str">
        <f ca="1">IF(ISBLANK(TMGen3List233[[#This Row],[Test n'#]]),"",LOOKUP(TMGen3List233[[#This Row],[Test n'#]],TP_CFAR_DB[TPnum],TP_CFAR_DB[TP ID]))</f>
        <v>FT-TP-93</v>
      </c>
      <c r="E32" s="256" t="str">
        <f ca="1">IF(ISBLANK(TMGen3List233[[#This Row],[Test n'#]]),"",LOOKUP(TMGen3List233[[#This Row],[Test n'#]],TP_CFAR_DB[TPnum],TP_CFAR_DB[Test Point Name]))</f>
        <v xml:space="preserve">Airspeed hold/Trim </v>
      </c>
      <c r="F32" s="245" t="str">
        <f ca="1">IF(ISBLANK(TMGen3List233[[#This Row],[Test n'#]]),"",LOOKUP(TMGen3List233[[#This Row],[Test n'#]],TP_CFAR_DB[TPnum],TP_CFAR_DB[Mode]))</f>
        <v>Auto</v>
      </c>
      <c r="G32" s="34">
        <v>162</v>
      </c>
      <c r="H32" s="34"/>
      <c r="I32" s="34" t="s">
        <v>2028</v>
      </c>
      <c r="J32" s="171"/>
      <c r="K32" s="34">
        <f>SUM(TMGen3Matrix287[#This Row])</f>
        <v>3</v>
      </c>
      <c r="L32" s="104"/>
      <c r="M32" s="104">
        <v>1</v>
      </c>
      <c r="N32" s="104">
        <v>1</v>
      </c>
      <c r="O32" s="104"/>
      <c r="P32" s="104">
        <v>1</v>
      </c>
      <c r="Q32" s="104"/>
      <c r="R32" s="104"/>
      <c r="S32" s="104"/>
      <c r="T32" s="104"/>
      <c r="U32" s="104"/>
      <c r="V32" s="104"/>
      <c r="W32" s="104"/>
      <c r="X32" s="104"/>
      <c r="Y32" s="104"/>
      <c r="Z32" s="104"/>
      <c r="AA32" s="104"/>
      <c r="AB32" s="104"/>
      <c r="AC32" s="225"/>
      <c r="AD32" s="225"/>
      <c r="AE32" s="104"/>
      <c r="AF32" s="104"/>
      <c r="AG32" s="207"/>
      <c r="AH32" s="2"/>
      <c r="AI32" s="2"/>
      <c r="AJ32" s="37"/>
      <c r="AK32" s="37"/>
    </row>
    <row r="33" spans="1:37" ht="18.75" customHeight="1">
      <c r="A33" s="31"/>
      <c r="B33" s="249">
        <v>12</v>
      </c>
      <c r="C33" s="88">
        <v>93</v>
      </c>
      <c r="D33" s="245" t="str">
        <f ca="1">IF(ISBLANK(TMGen3List233[[#This Row],[Test n'#]]),"",LOOKUP(TMGen3List233[[#This Row],[Test n'#]],TP_CFAR_DB[TPnum],TP_CFAR_DB[TP ID]))</f>
        <v>FT-TP-93</v>
      </c>
      <c r="E33" s="256" t="str">
        <f ca="1">IF(ISBLANK(TMGen3List233[[#This Row],[Test n'#]]),"",LOOKUP(TMGen3List233[[#This Row],[Test n'#]],TP_CFAR_DB[TPnum],TP_CFAR_DB[Test Point Name]))</f>
        <v xml:space="preserve">Airspeed hold/Trim </v>
      </c>
      <c r="F33" s="245" t="str">
        <f ca="1">IF(ISBLANK(TMGen3List233[[#This Row],[Test n'#]]),"",LOOKUP(TMGen3List233[[#This Row],[Test n'#]],TP_CFAR_DB[TPnum],TP_CFAR_DB[Mode]))</f>
        <v>Auto</v>
      </c>
      <c r="G33" s="429">
        <v>100</v>
      </c>
      <c r="H33" s="34"/>
      <c r="I33" s="34" t="s">
        <v>2026</v>
      </c>
      <c r="J33" s="171"/>
      <c r="K33" s="34">
        <f>SUM(TMGen3Matrix287[#This Row])</f>
        <v>1</v>
      </c>
      <c r="L33" s="104"/>
      <c r="M33" s="104"/>
      <c r="N33" s="104"/>
      <c r="O33" s="104"/>
      <c r="P33" s="104">
        <v>1</v>
      </c>
      <c r="Q33" s="104"/>
      <c r="R33" s="104"/>
      <c r="S33" s="104"/>
      <c r="T33" s="104"/>
      <c r="U33" s="104"/>
      <c r="V33" s="104"/>
      <c r="W33" s="104"/>
      <c r="X33" s="104"/>
      <c r="Y33" s="104"/>
      <c r="Z33" s="104"/>
      <c r="AA33" s="104"/>
      <c r="AB33" s="104"/>
      <c r="AC33" s="225"/>
      <c r="AD33" s="225"/>
      <c r="AE33" s="104"/>
      <c r="AF33" s="104"/>
      <c r="AG33" s="207"/>
      <c r="AH33" s="2"/>
      <c r="AI33" s="2"/>
      <c r="AJ33" s="37"/>
      <c r="AK33" s="37"/>
    </row>
    <row r="34" spans="1:37" ht="18.75" customHeight="1">
      <c r="A34" s="31"/>
      <c r="B34" s="249">
        <v>13</v>
      </c>
      <c r="C34" s="88">
        <v>93</v>
      </c>
      <c r="D34" s="245" t="str">
        <f ca="1">IF(ISBLANK(TMGen3List233[[#This Row],[Test n'#]]),"",LOOKUP(TMGen3List233[[#This Row],[Test n'#]],TP_CFAR_DB[TPnum],TP_CFAR_DB[TP ID]))</f>
        <v>FT-TP-93</v>
      </c>
      <c r="E34" s="256" t="str">
        <f ca="1">IF(ISBLANK(TMGen3List233[[#This Row],[Test n'#]]),"",LOOKUP(TMGen3List233[[#This Row],[Test n'#]],TP_CFAR_DB[TPnum],TP_CFAR_DB[Test Point Name]))</f>
        <v xml:space="preserve">Airspeed hold/Trim </v>
      </c>
      <c r="F34" s="245" t="str">
        <f ca="1">IF(ISBLANK(TMGen3List233[[#This Row],[Test n'#]]),"",LOOKUP(TMGen3List233[[#This Row],[Test n'#]],TP_CFAR_DB[TPnum],TP_CFAR_DB[Mode]))</f>
        <v>Auto</v>
      </c>
      <c r="G34" s="429">
        <v>100</v>
      </c>
      <c r="H34" s="34"/>
      <c r="I34" s="34" t="s">
        <v>2030</v>
      </c>
      <c r="J34" s="171"/>
      <c r="K34" s="34">
        <f>SUM(TMGen3Matrix287[#This Row])</f>
        <v>0</v>
      </c>
      <c r="L34" s="104"/>
      <c r="M34" s="104"/>
      <c r="N34" s="104"/>
      <c r="O34" s="104"/>
      <c r="P34" s="104"/>
      <c r="Q34" s="104"/>
      <c r="R34" s="104"/>
      <c r="S34" s="104"/>
      <c r="T34" s="104"/>
      <c r="U34" s="104"/>
      <c r="V34" s="104"/>
      <c r="W34" s="104"/>
      <c r="X34" s="104"/>
      <c r="Y34" s="104"/>
      <c r="Z34" s="104"/>
      <c r="AA34" s="104"/>
      <c r="AB34" s="104"/>
      <c r="AC34" s="225"/>
      <c r="AD34" s="225"/>
      <c r="AE34" s="104"/>
      <c r="AF34" s="104"/>
      <c r="AG34" s="207"/>
      <c r="AH34" s="2"/>
      <c r="AI34" s="2"/>
      <c r="AJ34" s="37"/>
      <c r="AK34" s="37"/>
    </row>
    <row r="35" spans="1:37" ht="18.75" customHeight="1">
      <c r="A35" s="31"/>
      <c r="B35" s="249">
        <v>14</v>
      </c>
      <c r="C35" s="88">
        <v>93</v>
      </c>
      <c r="D35" s="245" t="str">
        <f ca="1">IF(ISBLANK(TMGen3List233[[#This Row],[Test n'#]]),"",LOOKUP(TMGen3List233[[#This Row],[Test n'#]],TP_CFAR_DB[TPnum],TP_CFAR_DB[TP ID]))</f>
        <v>FT-TP-93</v>
      </c>
      <c r="E35" s="256" t="str">
        <f ca="1">IF(ISBLANK(TMGen3List233[[#This Row],[Test n'#]]),"",LOOKUP(TMGen3List233[[#This Row],[Test n'#]],TP_CFAR_DB[TPnum],TP_CFAR_DB[Test Point Name]))</f>
        <v xml:space="preserve">Airspeed hold/Trim </v>
      </c>
      <c r="F35" s="245" t="str">
        <f ca="1">IF(ISBLANK(TMGen3List233[[#This Row],[Test n'#]]),"",LOOKUP(TMGen3List233[[#This Row],[Test n'#]],TP_CFAR_DB[TPnum],TP_CFAR_DB[Mode]))</f>
        <v>Auto</v>
      </c>
      <c r="G35" s="429">
        <v>100</v>
      </c>
      <c r="H35" s="34"/>
      <c r="I35" s="34" t="s">
        <v>2031</v>
      </c>
      <c r="J35" s="171"/>
      <c r="K35" s="34">
        <f>SUM(TMGen3Matrix287[#This Row])</f>
        <v>0</v>
      </c>
      <c r="L35" s="104"/>
      <c r="M35" s="104"/>
      <c r="N35" s="104"/>
      <c r="O35" s="104"/>
      <c r="P35" s="104"/>
      <c r="Q35" s="104"/>
      <c r="R35" s="104"/>
      <c r="S35" s="104"/>
      <c r="T35" s="104"/>
      <c r="U35" s="104"/>
      <c r="V35" s="104"/>
      <c r="W35" s="104"/>
      <c r="X35" s="104"/>
      <c r="Y35" s="104"/>
      <c r="Z35" s="104"/>
      <c r="AA35" s="104"/>
      <c r="AB35" s="104"/>
      <c r="AC35" s="225"/>
      <c r="AD35" s="225"/>
      <c r="AE35" s="104"/>
      <c r="AF35" s="104"/>
      <c r="AG35" s="207"/>
      <c r="AH35" s="2"/>
      <c r="AI35" s="2"/>
      <c r="AJ35" s="37"/>
      <c r="AK35" s="37"/>
    </row>
    <row r="36" spans="1:37" ht="18.75" customHeight="1">
      <c r="A36" s="31"/>
      <c r="B36" s="249">
        <v>15</v>
      </c>
      <c r="C36" s="88"/>
      <c r="D36" s="245" t="str">
        <f>IF(ISBLANK(TMGen3List233[[#This Row],[Test n'#]]),"",LOOKUP(TMGen3List233[[#This Row],[Test n'#]],TP_CFAR_DB[TPnum],TP_CFAR_DB[TP ID]))</f>
        <v/>
      </c>
      <c r="E36" s="256" t="str">
        <f>IF(ISBLANK(TMGen3List233[[#This Row],[Test n'#]]),"",LOOKUP(TMGen3List233[[#This Row],[Test n'#]],TP_CFAR_DB[TPnum],TP_CFAR_DB[Test Point Name]))</f>
        <v/>
      </c>
      <c r="F36" s="245" t="str">
        <f>IF(ISBLANK(TMGen3List233[[#This Row],[Test n'#]]),"",LOOKUP(TMGen3List233[[#This Row],[Test n'#]],TP_CFAR_DB[TPnum],TP_CFAR_DB[Mode]))</f>
        <v/>
      </c>
      <c r="G36" s="34" t="str">
        <f>IF(ISBLANK(TMGen3List233[[#This Row],[Test n'#]]),"",LOOKUP(TMGen3List233[[#This Row],[Test n'#]],TP_CFAR_DB[TPnum],TP_CFAR_DB[Time '[sec']]))</f>
        <v/>
      </c>
      <c r="H36" s="34"/>
      <c r="I36" s="34"/>
      <c r="J36" s="171"/>
      <c r="K36" s="34">
        <f>SUM(TMGen3Matrix287[#This Row])</f>
        <v>0</v>
      </c>
      <c r="L36" s="104"/>
      <c r="M36" s="104"/>
      <c r="N36" s="104"/>
      <c r="O36" s="104"/>
      <c r="P36" s="104"/>
      <c r="Q36" s="104"/>
      <c r="R36" s="104"/>
      <c r="S36" s="104"/>
      <c r="T36" s="104"/>
      <c r="U36" s="104"/>
      <c r="V36" s="104"/>
      <c r="W36" s="104"/>
      <c r="X36" s="104"/>
      <c r="Y36" s="104"/>
      <c r="Z36" s="104"/>
      <c r="AA36" s="104"/>
      <c r="AB36" s="104"/>
      <c r="AC36" s="225"/>
      <c r="AD36" s="225"/>
      <c r="AE36" s="104"/>
      <c r="AF36" s="104"/>
      <c r="AG36" s="207"/>
      <c r="AH36" s="2"/>
      <c r="AI36" s="2"/>
      <c r="AJ36" s="37"/>
      <c r="AK36" s="37"/>
    </row>
    <row r="37" spans="1:37" ht="18.75" customHeight="1">
      <c r="A37" s="31"/>
      <c r="B37" s="249">
        <v>16</v>
      </c>
      <c r="C37" s="88">
        <v>43</v>
      </c>
      <c r="D37" s="245" t="str">
        <f ca="1">IF(ISBLANK(TMGen3List233[[#This Row],[Test n'#]]),"",LOOKUP(TMGen3List233[[#This Row],[Test n'#]],TP_CFAR_DB[TPnum],TP_CFAR_DB[TP ID]))</f>
        <v>FT-TP-43</v>
      </c>
      <c r="E37" s="256" t="str">
        <f ca="1">IF(ISBLANK(TMGen3List233[[#This Row],[Test n'#]]),"",LOOKUP(TMGen3List233[[#This Row],[Test n'#]],TP_CFAR_DB[TPnum],TP_CFAR_DB[Test Point Name]))</f>
        <v>C2 Telemetry Observation Link1</v>
      </c>
      <c r="F37" s="245" t="str">
        <f ca="1">IF(ISBLANK(TMGen3List233[[#This Row],[Test n'#]]),"",LOOKUP(TMGen3List233[[#This Row],[Test n'#]],TP_CFAR_DB[TPnum],TP_CFAR_DB[Mode]))</f>
        <v>-</v>
      </c>
      <c r="G37" s="34">
        <f ca="1">IF(ISBLANK(TMGen3List233[[#This Row],[Test n'#]]),"",LOOKUP(TMGen3List233[[#This Row],[Test n'#]],TP_CFAR_DB[TPnum],TP_CFAR_DB[Time '[sec']]))</f>
        <v>0</v>
      </c>
      <c r="H37" s="34"/>
      <c r="I37" s="34"/>
      <c r="J37" s="171"/>
      <c r="K37" s="34">
        <f>SUM(TMGen3Matrix287[#This Row])</f>
        <v>8</v>
      </c>
      <c r="L37" s="104">
        <v>1</v>
      </c>
      <c r="M37" s="104">
        <v>1</v>
      </c>
      <c r="N37" s="104">
        <v>1</v>
      </c>
      <c r="O37" s="104"/>
      <c r="P37" s="104">
        <v>1</v>
      </c>
      <c r="Q37" s="104">
        <v>1</v>
      </c>
      <c r="R37" s="104">
        <v>1</v>
      </c>
      <c r="S37" s="104">
        <v>1</v>
      </c>
      <c r="T37" s="104">
        <v>1</v>
      </c>
      <c r="U37" s="104"/>
      <c r="V37" s="104"/>
      <c r="W37" s="104"/>
      <c r="X37" s="104"/>
      <c r="Y37" s="104"/>
      <c r="Z37" s="104"/>
      <c r="AA37" s="104"/>
      <c r="AB37" s="104"/>
      <c r="AC37" s="225"/>
      <c r="AD37" s="225"/>
      <c r="AE37" s="104"/>
      <c r="AF37" s="104"/>
      <c r="AG37" s="207"/>
      <c r="AH37" s="2"/>
      <c r="AI37" s="2"/>
      <c r="AJ37" s="37"/>
      <c r="AK37" s="37"/>
    </row>
    <row r="38" spans="1:37" ht="18.75" customHeight="1">
      <c r="A38" s="31"/>
      <c r="B38" s="249">
        <v>17</v>
      </c>
      <c r="C38" s="88">
        <v>44</v>
      </c>
      <c r="D38" s="245" t="str">
        <f ca="1">IF(ISBLANK(TMGen3List233[[#This Row],[Test n'#]]),"",LOOKUP(TMGen3List233[[#This Row],[Test n'#]],TP_CFAR_DB[TPnum],TP_CFAR_DB[TP ID]))</f>
        <v>FT-TP-44</v>
      </c>
      <c r="E38" s="256" t="str">
        <f ca="1">IF(ISBLANK(TMGen3List233[[#This Row],[Test n'#]]),"",LOOKUP(TMGen3List233[[#This Row],[Test n'#]],TP_CFAR_DB[TPnum],TP_CFAR_DB[Test Point Name]))</f>
        <v>C2 Telemetry Observation Link2</v>
      </c>
      <c r="F38" s="245" t="str">
        <f ca="1">IF(ISBLANK(TMGen3List233[[#This Row],[Test n'#]]),"",LOOKUP(TMGen3List233[[#This Row],[Test n'#]],TP_CFAR_DB[TPnum],TP_CFAR_DB[Mode]))</f>
        <v>-</v>
      </c>
      <c r="G38" s="34">
        <f ca="1">IF(ISBLANK(TMGen3List233[[#This Row],[Test n'#]]),"",LOOKUP(TMGen3List233[[#This Row],[Test n'#]],TP_CFAR_DB[TPnum],TP_CFAR_DB[Time '[sec']]))</f>
        <v>0</v>
      </c>
      <c r="H38" s="34"/>
      <c r="I38" s="34"/>
      <c r="J38" s="171"/>
      <c r="K38" s="34">
        <f>SUM(TMGen3Matrix287[#This Row])</f>
        <v>0</v>
      </c>
      <c r="L38" s="104"/>
      <c r="M38" s="104"/>
      <c r="N38" s="104"/>
      <c r="O38" s="104"/>
      <c r="P38" s="104"/>
      <c r="Q38" s="104"/>
      <c r="R38" s="104"/>
      <c r="S38" s="104"/>
      <c r="T38" s="104"/>
      <c r="U38" s="104"/>
      <c r="V38" s="104"/>
      <c r="W38" s="104"/>
      <c r="X38" s="104"/>
      <c r="Y38" s="104"/>
      <c r="Z38" s="104"/>
      <c r="AA38" s="104"/>
      <c r="AB38" s="104"/>
      <c r="AC38" s="225"/>
      <c r="AD38" s="225"/>
      <c r="AE38" s="104"/>
      <c r="AF38" s="104"/>
      <c r="AG38" s="207"/>
      <c r="AH38" s="2"/>
      <c r="AI38" s="2"/>
      <c r="AJ38" s="37"/>
      <c r="AK38" s="37"/>
    </row>
    <row r="39" spans="1:37" ht="18.75" customHeight="1">
      <c r="A39" s="31"/>
      <c r="B39" s="249">
        <v>18</v>
      </c>
      <c r="C39" s="88">
        <v>45</v>
      </c>
      <c r="D39" s="245" t="str">
        <f ca="1">IF(ISBLANK(TMGen3List233[[#This Row],[Test n'#]]),"",LOOKUP(TMGen3List233[[#This Row],[Test n'#]],TP_CFAR_DB[TPnum],TP_CFAR_DB[TP ID]))</f>
        <v>FT-TP-45</v>
      </c>
      <c r="E39" s="256" t="str">
        <f ca="1">IF(ISBLANK(TMGen3List233[[#This Row],[Test n'#]]),"",LOOKUP(TMGen3List233[[#This Row],[Test n'#]],TP_CFAR_DB[TPnum],TP_CFAR_DB[Test Point Name]))</f>
        <v>Primary Pilot Link Observations</v>
      </c>
      <c r="F39" s="245" t="str">
        <f ca="1">IF(ISBLANK(TMGen3List233[[#This Row],[Test n'#]]),"",LOOKUP(TMGen3List233[[#This Row],[Test n'#]],TP_CFAR_DB[TPnum],TP_CFAR_DB[Mode]))</f>
        <v>-</v>
      </c>
      <c r="G39" s="34">
        <f ca="1">IF(ISBLANK(TMGen3List233[[#This Row],[Test n'#]]),"",LOOKUP(TMGen3List233[[#This Row],[Test n'#]],TP_CFAR_DB[TPnum],TP_CFAR_DB[Time '[sec']]))</f>
        <v>0</v>
      </c>
      <c r="H39" s="34"/>
      <c r="I39" s="34"/>
      <c r="J39" s="171"/>
      <c r="K39" s="34">
        <f>SUM(TMGen3Matrix287[#This Row])</f>
        <v>7</v>
      </c>
      <c r="L39" s="104"/>
      <c r="M39" s="104">
        <v>1</v>
      </c>
      <c r="N39" s="104">
        <v>1</v>
      </c>
      <c r="O39" s="104"/>
      <c r="P39" s="104">
        <v>1</v>
      </c>
      <c r="Q39" s="104">
        <v>1</v>
      </c>
      <c r="R39" s="104">
        <v>1</v>
      </c>
      <c r="S39" s="104">
        <v>1</v>
      </c>
      <c r="T39" s="104">
        <v>1</v>
      </c>
      <c r="U39" s="104"/>
      <c r="V39" s="104"/>
      <c r="W39" s="104"/>
      <c r="X39" s="104"/>
      <c r="Y39" s="104"/>
      <c r="Z39" s="104"/>
      <c r="AA39" s="104"/>
      <c r="AB39" s="104"/>
      <c r="AC39" s="225"/>
      <c r="AD39" s="225"/>
      <c r="AE39" s="104"/>
      <c r="AF39" s="104"/>
      <c r="AG39" s="207"/>
      <c r="AH39" s="2"/>
      <c r="AI39" s="2"/>
      <c r="AJ39" s="37"/>
      <c r="AK39" s="37"/>
    </row>
    <row r="40" spans="1:37" ht="18.75" customHeight="1">
      <c r="A40" s="31"/>
      <c r="B40" s="249">
        <v>19</v>
      </c>
      <c r="C40" s="87">
        <v>47</v>
      </c>
      <c r="D40" s="245" t="str">
        <f ca="1">IF(ISBLANK(TMGen3List233[[#This Row],[Test n'#]]),"",LOOKUP(TMGen3List233[[#This Row],[Test n'#]],TP_CFAR_DB[TPnum],TP_CFAR_DB[TP ID]))</f>
        <v>FT-TP-47</v>
      </c>
      <c r="E40" s="256" t="str">
        <f ca="1">IF(ISBLANK(TMGen3List233[[#This Row],[Test n'#]]),"",LOOKUP(TMGen3List233[[#This Row],[Test n'#]],TP_CFAR_DB[TPnum],TP_CFAR_DB[Test Point Name]))</f>
        <v>GPS Observation</v>
      </c>
      <c r="F40" s="245" t="str">
        <f ca="1">IF(ISBLANK(TMGen3List233[[#This Row],[Test n'#]]),"",LOOKUP(TMGen3List233[[#This Row],[Test n'#]],TP_CFAR_DB[TPnum],TP_CFAR_DB[Mode]))</f>
        <v>-</v>
      </c>
      <c r="G40" s="34">
        <f ca="1">IF(ISBLANK(TMGen3List233[[#This Row],[Test n'#]]),"",LOOKUP(TMGen3List233[[#This Row],[Test n'#]],TP_CFAR_DB[TPnum],TP_CFAR_DB[Time '[sec']]))</f>
        <v>0</v>
      </c>
      <c r="H40" s="34"/>
      <c r="I40" s="34"/>
      <c r="J40" s="171"/>
      <c r="K40" s="34">
        <f>SUM(TMGen3Matrix287[#This Row])</f>
        <v>7</v>
      </c>
      <c r="L40" s="104"/>
      <c r="M40" s="104">
        <v>1</v>
      </c>
      <c r="N40" s="104">
        <v>1</v>
      </c>
      <c r="O40" s="104"/>
      <c r="P40" s="104">
        <v>1</v>
      </c>
      <c r="Q40" s="104">
        <v>1</v>
      </c>
      <c r="R40" s="104">
        <v>1</v>
      </c>
      <c r="S40" s="104">
        <v>1</v>
      </c>
      <c r="T40" s="104">
        <v>1</v>
      </c>
      <c r="U40" s="104"/>
      <c r="V40" s="104"/>
      <c r="W40" s="104"/>
      <c r="X40" s="104"/>
      <c r="Y40" s="104"/>
      <c r="Z40" s="104"/>
      <c r="AA40" s="104"/>
      <c r="AB40" s="104"/>
      <c r="AC40" s="225"/>
      <c r="AD40" s="225"/>
      <c r="AE40" s="104"/>
      <c r="AF40" s="104"/>
      <c r="AG40" s="207"/>
      <c r="AH40" s="2"/>
      <c r="AI40" s="2"/>
      <c r="AJ40" s="37"/>
      <c r="AK40" s="37"/>
    </row>
    <row r="41" spans="1:37" ht="18.75" customHeight="1">
      <c r="A41" s="31"/>
      <c r="B41" s="249">
        <v>20</v>
      </c>
      <c r="C41" s="414">
        <v>94</v>
      </c>
      <c r="D41" s="245" t="str">
        <f ca="1">IF(ISBLANK(TMGen3List233[[#This Row],[Test n'#]]),"",LOOKUP(TMGen3List233[[#This Row],[Test n'#]],TP_CFAR_DB[TPnum],TP_CFAR_DB[TP ID]))</f>
        <v>FT-TP-94</v>
      </c>
      <c r="E41" s="256" t="str">
        <f ca="1">IF(ISBLANK(TMGen3List233[[#This Row],[Test n'#]]),"",LOOKUP(TMGen3List233[[#This Row],[Test n'#]],TP_CFAR_DB[TPnum],TP_CFAR_DB[Test Point Name]))</f>
        <v>Engines Observation</v>
      </c>
      <c r="F41" s="245" t="str">
        <f ca="1">IF(ISBLANK(TMGen3List233[[#This Row],[Test n'#]]),"",LOOKUP(TMGen3List233[[#This Row],[Test n'#]],TP_CFAR_DB[TPnum],TP_CFAR_DB[Mode]))</f>
        <v>-</v>
      </c>
      <c r="G41" s="34">
        <f ca="1">IF(ISBLANK(TMGen3List233[[#This Row],[Test n'#]]),"",LOOKUP(TMGen3List233[[#This Row],[Test n'#]],TP_CFAR_DB[TPnum],TP_CFAR_DB[Time '[sec']]))</f>
        <v>0</v>
      </c>
      <c r="H41" s="34"/>
      <c r="I41" s="34"/>
      <c r="J41" s="171"/>
      <c r="K41" s="34">
        <f>SUM(TMGen3Matrix287[#This Row])</f>
        <v>7</v>
      </c>
      <c r="L41" s="104"/>
      <c r="M41" s="104">
        <v>1</v>
      </c>
      <c r="N41" s="104">
        <v>1</v>
      </c>
      <c r="O41" s="104"/>
      <c r="P41" s="104">
        <v>1</v>
      </c>
      <c r="Q41" s="104">
        <v>1</v>
      </c>
      <c r="R41" s="104">
        <v>1</v>
      </c>
      <c r="S41" s="104">
        <v>1</v>
      </c>
      <c r="T41" s="104">
        <v>1</v>
      </c>
      <c r="U41" s="104"/>
      <c r="V41" s="104"/>
      <c r="W41" s="104"/>
      <c r="X41" s="104"/>
      <c r="Y41" s="104"/>
      <c r="Z41" s="104"/>
      <c r="AA41" s="104"/>
      <c r="AB41" s="104"/>
      <c r="AC41" s="225"/>
      <c r="AD41" s="225"/>
      <c r="AE41" s="104"/>
      <c r="AF41" s="104"/>
      <c r="AG41" s="207"/>
      <c r="AH41" s="2"/>
      <c r="AI41" s="2"/>
      <c r="AJ41" s="37"/>
      <c r="AK41" s="37"/>
    </row>
    <row r="42" spans="1:37" ht="18.75" customHeight="1">
      <c r="A42" s="31"/>
      <c r="B42" s="249">
        <v>21</v>
      </c>
      <c r="C42" s="414">
        <v>95</v>
      </c>
      <c r="D42" s="245" t="str">
        <f ca="1">IF(ISBLANK(TMGen3List233[[#This Row],[Test n'#]]),"",LOOKUP(TMGen3List233[[#This Row],[Test n'#]],TP_CFAR_DB[TPnum],TP_CFAR_DB[TP ID]))</f>
        <v>FT-TP-95</v>
      </c>
      <c r="E42" s="256" t="str">
        <f ca="1">IF(ISBLANK(TMGen3List233[[#This Row],[Test n'#]]),"",LOOKUP(TMGen3List233[[#This Row],[Test n'#]],TP_CFAR_DB[TPnum],TP_CFAR_DB[Test Point Name]))</f>
        <v>FPV Telemetry Observations</v>
      </c>
      <c r="F42" s="245" t="str">
        <f ca="1">IF(ISBLANK(TMGen3List233[[#This Row],[Test n'#]]),"",LOOKUP(TMGen3List233[[#This Row],[Test n'#]],TP_CFAR_DB[TPnum],TP_CFAR_DB[Mode]))</f>
        <v>-</v>
      </c>
      <c r="G42" s="34">
        <f ca="1">IF(ISBLANK(TMGen3List233[[#This Row],[Test n'#]]),"",LOOKUP(TMGen3List233[[#This Row],[Test n'#]],TP_CFAR_DB[TPnum],TP_CFAR_DB[Time '[sec']]))</f>
        <v>0</v>
      </c>
      <c r="H42" s="34"/>
      <c r="I42" s="34">
        <f>IF(ISBLANK(TMGen3List233[[#This Row],[Test n'#]]),"",LOOKUP(TMGen3List233[[#This Row],[Test n'#]],TP_BA_DB[TPnum],TP_BA_DB[Speed m/s '[kts']]))</f>
        <v>0</v>
      </c>
      <c r="J42" s="171"/>
      <c r="K42" s="34">
        <f>SUM(TMGen3Matrix287[#This Row])</f>
        <v>7</v>
      </c>
      <c r="L42" s="104"/>
      <c r="M42" s="104">
        <v>1</v>
      </c>
      <c r="N42" s="104">
        <v>1</v>
      </c>
      <c r="O42" s="104"/>
      <c r="P42" s="104">
        <v>1</v>
      </c>
      <c r="Q42" s="104">
        <v>1</v>
      </c>
      <c r="R42" s="104">
        <v>1</v>
      </c>
      <c r="S42" s="104">
        <v>1</v>
      </c>
      <c r="T42" s="104">
        <v>1</v>
      </c>
      <c r="U42" s="104"/>
      <c r="V42" s="104"/>
      <c r="W42" s="104"/>
      <c r="X42" s="104"/>
      <c r="Y42" s="104"/>
      <c r="Z42" s="104"/>
      <c r="AA42" s="104"/>
      <c r="AB42" s="104"/>
      <c r="AC42" s="225"/>
      <c r="AD42" s="225"/>
      <c r="AE42" s="104"/>
      <c r="AF42" s="104"/>
      <c r="AG42" s="207"/>
      <c r="AH42" s="2"/>
      <c r="AI42" s="2"/>
      <c r="AJ42" s="37"/>
      <c r="AK42" s="37"/>
    </row>
    <row r="43" spans="1:37" ht="18.75" customHeight="1">
      <c r="A43" s="31"/>
      <c r="B43" s="249">
        <v>22</v>
      </c>
      <c r="C43" s="414"/>
      <c r="D43" s="245" t="str">
        <f>IF(ISBLANK(TMGen3List233[[#This Row],[Test n'#]]),"",LOOKUP(TMGen3List233[[#This Row],[Test n'#]],TP_CFAR_DB[TPnum],TP_CFAR_DB[TP ID]))</f>
        <v/>
      </c>
      <c r="E43" s="256" t="str">
        <f>IF(ISBLANK(TMGen3List233[[#This Row],[Test n'#]]),"",LOOKUP(TMGen3List233[[#This Row],[Test n'#]],TP_CFAR_DB[TPnum],TP_CFAR_DB[Test Point Name]))</f>
        <v/>
      </c>
      <c r="F43" s="245" t="str">
        <f>IF(ISBLANK(TMGen3List233[[#This Row],[Test n'#]]),"",LOOKUP(TMGen3List233[[#This Row],[Test n'#]],TP_CFAR_DB[TPnum],TP_CFAR_DB[Mode]))</f>
        <v/>
      </c>
      <c r="G43" s="34" t="str">
        <f>IF(ISBLANK(TMGen3List233[[#This Row],[Test n'#]]),"",LOOKUP(TMGen3List233[[#This Row],[Test n'#]],TP_CFAR_DB[TPnum],TP_CFAR_DB[Time '[sec']]))</f>
        <v/>
      </c>
      <c r="H43" s="34"/>
      <c r="I43" s="34" t="str">
        <f>IF(ISBLANK(TMGen3List233[[#This Row],[Test n'#]]),"",LOOKUP(TMGen3List233[[#This Row],[Test n'#]],TP_BA_DB[TPnum],TP_BA_DB[Speed m/s '[kts']]))</f>
        <v/>
      </c>
      <c r="J43" s="171"/>
      <c r="K43" s="34">
        <f>SUM(TMGen3Matrix287[#This Row])</f>
        <v>0</v>
      </c>
      <c r="L43" s="104"/>
      <c r="M43" s="104"/>
      <c r="N43" s="104"/>
      <c r="O43" s="104"/>
      <c r="P43" s="104"/>
      <c r="Q43" s="104"/>
      <c r="R43" s="104"/>
      <c r="S43" s="104"/>
      <c r="T43" s="104"/>
      <c r="U43" s="104"/>
      <c r="V43" s="104"/>
      <c r="W43" s="104"/>
      <c r="X43" s="104"/>
      <c r="Y43" s="104"/>
      <c r="Z43" s="104"/>
      <c r="AA43" s="104"/>
      <c r="AB43" s="104"/>
      <c r="AC43" s="225"/>
      <c r="AD43" s="225"/>
      <c r="AE43" s="104"/>
      <c r="AF43" s="104"/>
      <c r="AG43" s="207"/>
      <c r="AH43" s="2"/>
      <c r="AI43" s="2"/>
      <c r="AJ43" s="37"/>
      <c r="AK43" s="37"/>
    </row>
    <row r="44" spans="1:37" ht="18.75" customHeight="1">
      <c r="A44" s="31"/>
      <c r="B44" s="249">
        <v>23</v>
      </c>
      <c r="C44" s="414">
        <v>34</v>
      </c>
      <c r="D44" s="245" t="str">
        <f ca="1">IF(ISBLANK(TMGen3List233[[#This Row],[Test n'#]]),"",LOOKUP(TMGen3List233[[#This Row],[Test n'#]],TP_CFAR_DB[TPnum],TP_CFAR_DB[TP ID]))</f>
        <v>FT-TP-34</v>
      </c>
      <c r="E44" s="256" t="str">
        <f ca="1">IF(ISBLANK(TMGen3List233[[#This Row],[Test n'#]]),"",LOOKUP(TMGen3List233[[#This Row],[Test n'#]],TP_CFAR_DB[TPnum],TP_CFAR_DB[Test Point Name]))</f>
        <v>Stall test</v>
      </c>
      <c r="F44" s="245" t="str">
        <f ca="1">IF(ISBLANK(TMGen3List233[[#This Row],[Test n'#]]),"",LOOKUP(TMGen3List233[[#This Row],[Test n'#]],TP_CFAR_DB[TPnum],TP_CFAR_DB[Mode]))</f>
        <v>Manual</v>
      </c>
      <c r="G44" s="34">
        <f ca="1">IF(ISBLANK(TMGen3List233[[#This Row],[Test n'#]]),"",LOOKUP(TMGen3List233[[#This Row],[Test n'#]],TP_CFAR_DB[TPnum],TP_CFAR_DB[Time '[sec']]))</f>
        <v>90</v>
      </c>
      <c r="H44" s="34"/>
      <c r="I44" s="34">
        <f>IF(ISBLANK(TMGen3List233[[#This Row],[Test n'#]]),"",LOOKUP(TMGen3List233[[#This Row],[Test n'#]],TP_BA_DB[TPnum],TP_BA_DB[Speed m/s '[kts']]))</f>
        <v>0</v>
      </c>
      <c r="J44" s="171"/>
      <c r="K44" s="34">
        <f>SUM(TMGen3Matrix287[#This Row])</f>
        <v>0</v>
      </c>
      <c r="L44" s="104"/>
      <c r="M44" s="104"/>
      <c r="N44" s="104"/>
      <c r="O44" s="104"/>
      <c r="P44" s="104"/>
      <c r="Q44" s="104"/>
      <c r="R44" s="104"/>
      <c r="S44" s="104"/>
      <c r="T44" s="104"/>
      <c r="U44" s="104"/>
      <c r="V44" s="104"/>
      <c r="W44" s="104"/>
      <c r="X44" s="104"/>
      <c r="Y44" s="104"/>
      <c r="Z44" s="104"/>
      <c r="AA44" s="104"/>
      <c r="AB44" s="104"/>
      <c r="AC44" s="225"/>
      <c r="AD44" s="225"/>
      <c r="AE44" s="104"/>
      <c r="AF44" s="104"/>
      <c r="AG44" s="207"/>
      <c r="AH44" s="2"/>
      <c r="AI44" s="2"/>
      <c r="AJ44" s="37"/>
      <c r="AK44" s="37"/>
    </row>
    <row r="45" spans="1:37" ht="18.75" customHeight="1">
      <c r="A45" s="31"/>
      <c r="B45" s="249">
        <v>25</v>
      </c>
      <c r="C45" s="414">
        <v>36</v>
      </c>
      <c r="D45" s="245" t="str">
        <f ca="1">IF(ISBLANK(TMGen3List233[[#This Row],[Test n'#]]),"",LOOKUP(TMGen3List233[[#This Row],[Test n'#]],TP_CFAR_DB[TPnum],TP_CFAR_DB[TP ID]))</f>
        <v>FT-TP-36</v>
      </c>
      <c r="E45" s="256" t="str">
        <f ca="1">IF(ISBLANK(TMGen3List233[[#This Row],[Test n'#]]),"",LOOKUP(TMGen3List233[[#This Row],[Test n'#]],TP_CFAR_DB[TPnum],TP_CFAR_DB[Test Point Name]))</f>
        <v>Aborted Landing Test</v>
      </c>
      <c r="F45" s="245" t="str">
        <f ca="1">IF(ISBLANK(TMGen3List233[[#This Row],[Test n'#]]),"",LOOKUP(TMGen3List233[[#This Row],[Test n'#]],TP_CFAR_DB[TPnum],TP_CFAR_DB[Mode]))</f>
        <v>Auto</v>
      </c>
      <c r="G45" s="34">
        <f ca="1">IF(ISBLANK(TMGen3List233[[#This Row],[Test n'#]]),"",LOOKUP(TMGen3List233[[#This Row],[Test n'#]],TP_CFAR_DB[TPnum],TP_CFAR_DB[Time '[sec']]))</f>
        <v>275</v>
      </c>
      <c r="H45" s="34"/>
      <c r="I45" s="34">
        <f>IF(ISBLANK(TMGen3List233[[#This Row],[Test n'#]]),"",LOOKUP(TMGen3List233[[#This Row],[Test n'#]],TP_BA_DB[TPnum],TP_BA_DB[Speed m/s '[kts']]))</f>
        <v>0</v>
      </c>
      <c r="J45" s="171"/>
      <c r="K45" s="34">
        <f>SUM(TMGen3Matrix287[#This Row])</f>
        <v>2</v>
      </c>
      <c r="L45" s="104"/>
      <c r="M45" s="104"/>
      <c r="N45" s="104"/>
      <c r="O45" s="104">
        <v>2</v>
      </c>
      <c r="P45" s="104"/>
      <c r="Q45" s="104"/>
      <c r="R45" s="104"/>
      <c r="S45" s="104"/>
      <c r="T45" s="104"/>
      <c r="U45" s="104"/>
      <c r="V45" s="104"/>
      <c r="W45" s="104"/>
      <c r="X45" s="104"/>
      <c r="Y45" s="104"/>
      <c r="Z45" s="104"/>
      <c r="AA45" s="104"/>
      <c r="AB45" s="104"/>
      <c r="AC45" s="225"/>
      <c r="AD45" s="225"/>
      <c r="AE45" s="104"/>
      <c r="AF45" s="104"/>
      <c r="AG45" s="207"/>
      <c r="AH45" s="2"/>
      <c r="AI45" s="2"/>
      <c r="AJ45" s="37"/>
      <c r="AK45" s="37"/>
    </row>
    <row r="46" spans="1:37" ht="18.75" customHeight="1">
      <c r="A46" s="31"/>
      <c r="B46" s="249">
        <v>26</v>
      </c>
      <c r="C46" s="414">
        <v>42</v>
      </c>
      <c r="D46" s="245" t="str">
        <f ca="1">IF(ISBLANK(TMGen3List233[[#This Row],[Test n'#]]),"",LOOKUP(TMGen3List233[[#This Row],[Test n'#]],TP_CFAR_DB[TPnum],TP_CFAR_DB[TP ID]))</f>
        <v>FT-TP-42</v>
      </c>
      <c r="E46" s="256" t="str">
        <f ca="1">IF(ISBLANK(TMGen3List233[[#This Row],[Test n'#]]),"",LOOKUP(TMGen3List233[[#This Row],[Test n'#]],TP_CFAR_DB[TPnum],TP_CFAR_DB[Test Point Name]))</f>
        <v>"Auto Emergency Recovery" test sequence</v>
      </c>
      <c r="F46" s="245" t="str">
        <f ca="1">IF(ISBLANK(TMGen3List233[[#This Row],[Test n'#]]),"",LOOKUP(TMGen3List233[[#This Row],[Test n'#]],TP_CFAR_DB[TPnum],TP_CFAR_DB[Mode]))</f>
        <v>Any</v>
      </c>
      <c r="G46" s="34">
        <f ca="1">IF(ISBLANK(TMGen3List233[[#This Row],[Test n'#]]),"",LOOKUP(TMGen3List233[[#This Row],[Test n'#]],TP_CFAR_DB[TPnum],TP_CFAR_DB[Time '[sec']]))</f>
        <v>0</v>
      </c>
      <c r="H46" s="34"/>
      <c r="I46" s="34">
        <f>IF(ISBLANK(TMGen3List233[[#This Row],[Test n'#]]),"",LOOKUP(TMGen3List233[[#This Row],[Test n'#]],TP_BA_DB[TPnum],TP_BA_DB[Speed m/s '[kts']]))</f>
        <v>0</v>
      </c>
      <c r="J46" s="171"/>
      <c r="K46" s="34">
        <f>SUM(TMGen3Matrix287[#This Row])</f>
        <v>0</v>
      </c>
      <c r="L46" s="104"/>
      <c r="M46" s="104"/>
      <c r="N46" s="104"/>
      <c r="O46" s="104"/>
      <c r="P46" s="104"/>
      <c r="Q46" s="104"/>
      <c r="R46" s="104"/>
      <c r="S46" s="104"/>
      <c r="T46" s="104"/>
      <c r="U46" s="104"/>
      <c r="V46" s="104"/>
      <c r="W46" s="104"/>
      <c r="X46" s="104"/>
      <c r="Y46" s="104"/>
      <c r="Z46" s="104"/>
      <c r="AA46" s="104"/>
      <c r="AB46" s="104"/>
      <c r="AC46" s="225"/>
      <c r="AD46" s="225"/>
      <c r="AE46" s="104"/>
      <c r="AF46" s="104"/>
      <c r="AG46" s="207"/>
      <c r="AH46" s="2"/>
      <c r="AI46" s="2"/>
      <c r="AJ46" s="37"/>
      <c r="AK46" s="37"/>
    </row>
    <row r="47" spans="1:37" ht="18.75" customHeight="1">
      <c r="A47" s="31"/>
      <c r="B47" s="249">
        <v>27</v>
      </c>
      <c r="C47" s="87"/>
      <c r="D47" s="245" t="str">
        <f>IF(ISBLANK(TMGen3List233[[#This Row],[Test n'#]]),"",LOOKUP(TMGen3List233[[#This Row],[Test n'#]],TP_CFAR_DB[TPnum],TP_CFAR_DB[TP ID]))</f>
        <v/>
      </c>
      <c r="E47" s="256" t="str">
        <f>IF(ISBLANK(TMGen3List233[[#This Row],[Test n'#]]),"",LOOKUP(TMGen3List233[[#This Row],[Test n'#]],TP_CFAR_DB[TPnum],TP_CFAR_DB[Test Point Name]))</f>
        <v/>
      </c>
      <c r="F47" s="245" t="str">
        <f>IF(ISBLANK(TMGen3List233[[#This Row],[Test n'#]]),"",LOOKUP(TMGen3List233[[#This Row],[Test n'#]],TP_CFAR_DB[TPnum],TP_CFAR_DB[Mode]))</f>
        <v/>
      </c>
      <c r="G47" s="34" t="str">
        <f>IF(ISBLANK(TMGen3List233[[#This Row],[Test n'#]]),"",LOOKUP(TMGen3List233[[#This Row],[Test n'#]],TP_CFAR_DB[TPnum],TP_CFAR_DB[Time '[sec']]))</f>
        <v/>
      </c>
      <c r="H47" s="34"/>
      <c r="I47" s="34"/>
      <c r="J47" s="171"/>
      <c r="K47" s="172">
        <f>SUM(TMGen3Matrix287[#This Row])</f>
        <v>0</v>
      </c>
      <c r="L47" s="104"/>
      <c r="M47" s="104"/>
      <c r="N47" s="104"/>
      <c r="O47" s="104"/>
      <c r="P47" s="104"/>
      <c r="Q47" s="104"/>
      <c r="R47" s="104"/>
      <c r="S47" s="104"/>
      <c r="T47" s="104"/>
      <c r="U47" s="104"/>
      <c r="V47" s="104"/>
      <c r="W47" s="104"/>
      <c r="X47" s="104"/>
      <c r="Y47" s="104"/>
      <c r="Z47" s="104"/>
      <c r="AA47" s="104"/>
      <c r="AB47" s="104"/>
      <c r="AC47" s="225"/>
      <c r="AD47" s="225"/>
      <c r="AE47" s="104"/>
      <c r="AF47" s="104"/>
      <c r="AG47" s="207"/>
      <c r="AH47" s="2"/>
      <c r="AI47" s="2"/>
      <c r="AJ47" s="37"/>
      <c r="AK47" s="37"/>
    </row>
    <row r="48" spans="1:37" ht="18.75" customHeight="1">
      <c r="A48" s="31"/>
      <c r="B48" s="249">
        <v>28</v>
      </c>
      <c r="C48" s="87">
        <v>50</v>
      </c>
      <c r="D48" s="245" t="str">
        <f ca="1">IF(ISBLANK(TMGen3List233[[#This Row],[Test n'#]]),"",LOOKUP(TMGen3List233[[#This Row],[Test n'#]],TP_CFAR_DB[TPnum],TP_CFAR_DB[TP ID]))</f>
        <v>FT-TP-50</v>
      </c>
      <c r="E48" s="256" t="str">
        <f ca="1">IF(ISBLANK(TMGen3List233[[#This Row],[Test n'#]]),"",LOOKUP(TMGen3List233[[#This Row],[Test n'#]],TP_CFAR_DB[TPnum],TP_CFAR_DB[Test Point Name]))</f>
        <v>OL Elevator Doublet</v>
      </c>
      <c r="F48" s="245" t="str">
        <f ca="1">IF(ISBLANK(TMGen3List233[[#This Row],[Test n'#]]),"",LOOKUP(TMGen3List233[[#This Row],[Test n'#]],TP_CFAR_DB[TPnum],TP_CFAR_DB[Mode]))</f>
        <v>Auto</v>
      </c>
      <c r="G48" s="34">
        <f ca="1">IF(ISBLANK(TMGen3List233[[#This Row],[Test n'#]]),"",LOOKUP(TMGen3List233[[#This Row],[Test n'#]],TP_CFAR_DB[TPnum],TP_CFAR_DB[Time '[sec']]))</f>
        <v>45</v>
      </c>
      <c r="H48" s="34"/>
      <c r="I48" s="34" t="s">
        <v>2029</v>
      </c>
      <c r="J48" s="171"/>
      <c r="K48" s="172">
        <f>SUM(TMGen3Matrix287[#This Row])</f>
        <v>0</v>
      </c>
      <c r="L48" s="104"/>
      <c r="M48" s="104"/>
      <c r="N48" s="104"/>
      <c r="O48" s="104"/>
      <c r="P48" s="104"/>
      <c r="Q48" s="104"/>
      <c r="R48" s="104"/>
      <c r="S48" s="104"/>
      <c r="T48" s="104"/>
      <c r="U48" s="104"/>
      <c r="V48" s="104"/>
      <c r="W48" s="104"/>
      <c r="X48" s="104"/>
      <c r="Y48" s="104"/>
      <c r="Z48" s="104"/>
      <c r="AA48" s="104"/>
      <c r="AB48" s="104"/>
      <c r="AC48" s="225"/>
      <c r="AD48" s="225"/>
      <c r="AE48" s="104"/>
      <c r="AF48" s="104"/>
      <c r="AG48" s="207"/>
      <c r="AH48" s="2"/>
      <c r="AI48" s="2"/>
      <c r="AJ48" s="37"/>
      <c r="AK48" s="37"/>
    </row>
    <row r="49" spans="1:37" ht="18.75" customHeight="1">
      <c r="A49" s="31"/>
      <c r="B49" s="249">
        <v>29</v>
      </c>
      <c r="C49" s="87">
        <v>54</v>
      </c>
      <c r="D49" s="245" t="str">
        <f ca="1">IF(ISBLANK(TMGen3List233[[#This Row],[Test n'#]]),"",LOOKUP(TMGen3List233[[#This Row],[Test n'#]],TP_CFAR_DB[TPnum],TP_CFAR_DB[TP ID]))</f>
        <v>FT-TP-54</v>
      </c>
      <c r="E49" s="256" t="str">
        <f ca="1">IF(ISBLANK(TMGen3List233[[#This Row],[Test n'#]]),"",LOOKUP(TMGen3List233[[#This Row],[Test n'#]],TP_CFAR_DB[TPnum],TP_CFAR_DB[Test Point Name]))</f>
        <v>OL Aileron Doublet</v>
      </c>
      <c r="F49" s="245" t="str">
        <f ca="1">IF(ISBLANK(TMGen3List233[[#This Row],[Test n'#]]),"",LOOKUP(TMGen3List233[[#This Row],[Test n'#]],TP_CFAR_DB[TPnum],TP_CFAR_DB[Mode]))</f>
        <v>Auto</v>
      </c>
      <c r="G49" s="34">
        <f ca="1">IF(ISBLANK(TMGen3List233[[#This Row],[Test n'#]]),"",LOOKUP(TMGen3List233[[#This Row],[Test n'#]],TP_CFAR_DB[TPnum],TP_CFAR_DB[Time '[sec']]))</f>
        <v>45</v>
      </c>
      <c r="H49" s="34"/>
      <c r="I49" s="34" t="s">
        <v>2029</v>
      </c>
      <c r="J49" s="171"/>
      <c r="K49" s="172">
        <f>SUM(TMGen3Matrix287[#This Row])</f>
        <v>0</v>
      </c>
      <c r="L49" s="104"/>
      <c r="M49" s="104"/>
      <c r="N49" s="104"/>
      <c r="O49" s="104"/>
      <c r="P49" s="104"/>
      <c r="Q49" s="104"/>
      <c r="R49" s="104"/>
      <c r="S49" s="104"/>
      <c r="T49" s="104"/>
      <c r="U49" s="104"/>
      <c r="V49" s="104"/>
      <c r="W49" s="104"/>
      <c r="X49" s="104"/>
      <c r="Y49" s="104"/>
      <c r="Z49" s="104"/>
      <c r="AA49" s="104"/>
      <c r="AB49" s="104"/>
      <c r="AC49" s="225"/>
      <c r="AD49" s="225"/>
      <c r="AE49" s="104"/>
      <c r="AF49" s="104"/>
      <c r="AG49" s="207"/>
      <c r="AH49" s="2"/>
      <c r="AI49" s="2"/>
      <c r="AJ49" s="37"/>
      <c r="AK49" s="37"/>
    </row>
    <row r="50" spans="1:37" ht="18.75" customHeight="1">
      <c r="A50" s="31"/>
      <c r="B50" s="249">
        <v>30</v>
      </c>
      <c r="C50" s="87">
        <v>62</v>
      </c>
      <c r="D50" s="245" t="str">
        <f ca="1">IF(ISBLANK(TMGen3List233[[#This Row],[Test n'#]]),"",LOOKUP(TMGen3List233[[#This Row],[Test n'#]],TP_CFAR_DB[TPnum],TP_CFAR_DB[TP ID]))</f>
        <v>FT-TP-62</v>
      </c>
      <c r="E50" s="256" t="str">
        <f ca="1">IF(ISBLANK(TMGen3List233[[#This Row],[Test n'#]]),"",LOOKUP(TMGen3List233[[#This Row],[Test n'#]],TP_CFAR_DB[TPnum],TP_CFAR_DB[Test Point Name]))</f>
        <v>OL Rudder Doublet</v>
      </c>
      <c r="F50" s="245" t="str">
        <f ca="1">IF(ISBLANK(TMGen3List233[[#This Row],[Test n'#]]),"",LOOKUP(TMGen3List233[[#This Row],[Test n'#]],TP_CFAR_DB[TPnum],TP_CFAR_DB[Mode]))</f>
        <v>Auto</v>
      </c>
      <c r="G50" s="34">
        <f ca="1">IF(ISBLANK(TMGen3List233[[#This Row],[Test n'#]]),"",LOOKUP(TMGen3List233[[#This Row],[Test n'#]],TP_CFAR_DB[TPnum],TP_CFAR_DB[Time '[sec']]))</f>
        <v>45</v>
      </c>
      <c r="H50" s="34"/>
      <c r="I50" s="34" t="s">
        <v>2029</v>
      </c>
      <c r="J50" s="171"/>
      <c r="K50" s="172">
        <f>SUM(TMGen3Matrix287[#This Row])</f>
        <v>0</v>
      </c>
      <c r="L50" s="104"/>
      <c r="M50" s="104"/>
      <c r="N50" s="104"/>
      <c r="O50" s="104"/>
      <c r="P50" s="104"/>
      <c r="Q50" s="104"/>
      <c r="R50" s="104"/>
      <c r="S50" s="104"/>
      <c r="T50" s="104"/>
      <c r="U50" s="104"/>
      <c r="V50" s="104"/>
      <c r="W50" s="104"/>
      <c r="X50" s="104"/>
      <c r="Y50" s="104"/>
      <c r="Z50" s="104"/>
      <c r="AA50" s="104"/>
      <c r="AB50" s="104"/>
      <c r="AC50" s="225"/>
      <c r="AD50" s="225"/>
      <c r="AE50" s="104"/>
      <c r="AF50" s="104"/>
      <c r="AG50" s="207"/>
      <c r="AH50" s="2"/>
      <c r="AI50" s="2"/>
      <c r="AJ50" s="37"/>
      <c r="AK50" s="37"/>
    </row>
    <row r="51" spans="1:37" ht="18.75" customHeight="1">
      <c r="A51" s="31"/>
      <c r="B51" s="249">
        <v>31</v>
      </c>
      <c r="C51" s="87">
        <v>48</v>
      </c>
      <c r="D51" s="245" t="str">
        <f ca="1">IF(ISBLANK(TMGen3List233[[#This Row],[Test n'#]]),"",LOOKUP(TMGen3List233[[#This Row],[Test n'#]],TP_CFAR_DB[TPnum],TP_CFAR_DB[TP ID]))</f>
        <v>FT-TP-48</v>
      </c>
      <c r="E51" s="256" t="str">
        <f ca="1">IF(ISBLANK(TMGen3List233[[#This Row],[Test n'#]]),"",LOOKUP(TMGen3List233[[#This Row],[Test n'#]],TP_CFAR_DB[TPnum],TP_CFAR_DB[Test Point Name]))</f>
        <v>OL Elevator Sweep type 1</v>
      </c>
      <c r="F51" s="245" t="str">
        <f ca="1">IF(ISBLANK(TMGen3List233[[#This Row],[Test n'#]]),"",LOOKUP(TMGen3List233[[#This Row],[Test n'#]],TP_CFAR_DB[TPnum],TP_CFAR_DB[Mode]))</f>
        <v>Auto</v>
      </c>
      <c r="G51" s="34">
        <f ca="1">IF(ISBLANK(TMGen3List233[[#This Row],[Test n'#]]),"",LOOKUP(TMGen3List233[[#This Row],[Test n'#]],TP_CFAR_DB[TPnum],TP_CFAR_DB[Time '[sec']]))</f>
        <v>45</v>
      </c>
      <c r="H51" s="34"/>
      <c r="I51" s="34" t="s">
        <v>2029</v>
      </c>
      <c r="J51" s="171"/>
      <c r="K51" s="172">
        <f>SUM(TMGen3Matrix287[#This Row])</f>
        <v>0</v>
      </c>
      <c r="L51" s="104"/>
      <c r="M51" s="104"/>
      <c r="N51" s="104"/>
      <c r="O51" s="104"/>
      <c r="P51" s="104"/>
      <c r="Q51" s="104"/>
      <c r="R51" s="104"/>
      <c r="S51" s="104"/>
      <c r="T51" s="104"/>
      <c r="U51" s="104"/>
      <c r="V51" s="104"/>
      <c r="W51" s="104"/>
      <c r="X51" s="104"/>
      <c r="Y51" s="104"/>
      <c r="Z51" s="104"/>
      <c r="AA51" s="104"/>
      <c r="AB51" s="104"/>
      <c r="AC51" s="225"/>
      <c r="AD51" s="225"/>
      <c r="AE51" s="104"/>
      <c r="AF51" s="104"/>
      <c r="AG51" s="207"/>
      <c r="AH51" s="2"/>
      <c r="AI51" s="2"/>
      <c r="AJ51" s="37"/>
      <c r="AK51" s="37"/>
    </row>
    <row r="52" spans="1:37" ht="18.75" customHeight="1">
      <c r="A52" s="31"/>
      <c r="B52" s="249">
        <v>32</v>
      </c>
      <c r="C52" s="87">
        <v>52</v>
      </c>
      <c r="D52" s="245" t="str">
        <f ca="1">IF(ISBLANK(TMGen3List233[[#This Row],[Test n'#]]),"",LOOKUP(TMGen3List233[[#This Row],[Test n'#]],TP_CFAR_DB[TPnum],TP_CFAR_DB[TP ID]))</f>
        <v>FT-TP-52</v>
      </c>
      <c r="E52" s="256" t="str">
        <f ca="1">IF(ISBLANK(TMGen3List233[[#This Row],[Test n'#]]),"",LOOKUP(TMGen3List233[[#This Row],[Test n'#]],TP_CFAR_DB[TPnum],TP_CFAR_DB[Test Point Name]))</f>
        <v>OL Aileron Sweep type 1</v>
      </c>
      <c r="F52" s="245" t="str">
        <f ca="1">IF(ISBLANK(TMGen3List233[[#This Row],[Test n'#]]),"",LOOKUP(TMGen3List233[[#This Row],[Test n'#]],TP_CFAR_DB[TPnum],TP_CFAR_DB[Mode]))</f>
        <v>Auto</v>
      </c>
      <c r="G52" s="34">
        <f ca="1">IF(ISBLANK(TMGen3List233[[#This Row],[Test n'#]]),"",LOOKUP(TMGen3List233[[#This Row],[Test n'#]],TP_CFAR_DB[TPnum],TP_CFAR_DB[Time '[sec']]))</f>
        <v>45</v>
      </c>
      <c r="H52" s="34"/>
      <c r="I52" s="34" t="s">
        <v>2029</v>
      </c>
      <c r="J52" s="171"/>
      <c r="K52" s="172">
        <f>SUM(TMGen3Matrix287[#This Row])</f>
        <v>0</v>
      </c>
      <c r="L52" s="104"/>
      <c r="M52" s="104"/>
      <c r="N52" s="104"/>
      <c r="O52" s="104"/>
      <c r="P52" s="104"/>
      <c r="Q52" s="104"/>
      <c r="R52" s="104"/>
      <c r="S52" s="104"/>
      <c r="T52" s="104"/>
      <c r="U52" s="104"/>
      <c r="V52" s="104"/>
      <c r="W52" s="104"/>
      <c r="X52" s="104"/>
      <c r="Y52" s="104"/>
      <c r="Z52" s="104"/>
      <c r="AA52" s="104"/>
      <c r="AB52" s="104"/>
      <c r="AC52" s="225"/>
      <c r="AD52" s="225"/>
      <c r="AE52" s="104"/>
      <c r="AF52" s="104"/>
      <c r="AG52" s="207"/>
      <c r="AH52" s="2"/>
      <c r="AI52" s="2"/>
      <c r="AJ52" s="37"/>
      <c r="AK52" s="37"/>
    </row>
    <row r="53" spans="1:37" ht="18.75" customHeight="1">
      <c r="A53" s="31"/>
      <c r="B53" s="249">
        <v>33</v>
      </c>
      <c r="C53" s="87">
        <v>60</v>
      </c>
      <c r="D53" s="245" t="str">
        <f ca="1">IF(ISBLANK(TMGen3List233[[#This Row],[Test n'#]]),"",LOOKUP(TMGen3List233[[#This Row],[Test n'#]],TP_CFAR_DB[TPnum],TP_CFAR_DB[TP ID]))</f>
        <v>FT-TP-60</v>
      </c>
      <c r="E53" s="256" t="str">
        <f ca="1">IF(ISBLANK(TMGen3List233[[#This Row],[Test n'#]]),"",LOOKUP(TMGen3List233[[#This Row],[Test n'#]],TP_CFAR_DB[TPnum],TP_CFAR_DB[Test Point Name]))</f>
        <v>OL Rudder Sweep type 1</v>
      </c>
      <c r="F53" s="245" t="str">
        <f ca="1">IF(ISBLANK(TMGen3List233[[#This Row],[Test n'#]]),"",LOOKUP(TMGen3List233[[#This Row],[Test n'#]],TP_CFAR_DB[TPnum],TP_CFAR_DB[Mode]))</f>
        <v>Auto</v>
      </c>
      <c r="G53" s="34">
        <f ca="1">IF(ISBLANK(TMGen3List233[[#This Row],[Test n'#]]),"",LOOKUP(TMGen3List233[[#This Row],[Test n'#]],TP_CFAR_DB[TPnum],TP_CFAR_DB[Time '[sec']]))</f>
        <v>45</v>
      </c>
      <c r="H53" s="34"/>
      <c r="I53" s="34" t="s">
        <v>2029</v>
      </c>
      <c r="J53" s="171"/>
      <c r="K53" s="172">
        <f>SUM(TMGen3Matrix287[#This Row])</f>
        <v>0</v>
      </c>
      <c r="L53" s="104"/>
      <c r="M53" s="104"/>
      <c r="N53" s="104"/>
      <c r="O53" s="104"/>
      <c r="P53" s="104"/>
      <c r="Q53" s="104"/>
      <c r="R53" s="104"/>
      <c r="S53" s="104"/>
      <c r="T53" s="104"/>
      <c r="U53" s="104"/>
      <c r="V53" s="104"/>
      <c r="W53" s="104"/>
      <c r="X53" s="104"/>
      <c r="Y53" s="104"/>
      <c r="Z53" s="104"/>
      <c r="AA53" s="104"/>
      <c r="AB53" s="104"/>
      <c r="AC53" s="225"/>
      <c r="AD53" s="225"/>
      <c r="AE53" s="104"/>
      <c r="AF53" s="104"/>
      <c r="AG53" s="207"/>
      <c r="AH53" s="2"/>
      <c r="AI53" s="2"/>
      <c r="AJ53" s="37"/>
      <c r="AK53" s="37"/>
    </row>
    <row r="54" spans="1:37" ht="18.75" customHeight="1">
      <c r="A54" s="31"/>
      <c r="B54" s="249">
        <v>34</v>
      </c>
      <c r="C54" s="87">
        <v>71</v>
      </c>
      <c r="D54" s="245" t="str">
        <f ca="1">IF(ISBLANK(TMGen3List233[[#This Row],[Test n'#]]),"",LOOKUP(TMGen3List233[[#This Row],[Test n'#]],TP_CFAR_DB[TPnum],TP_CFAR_DB[TP ID]))</f>
        <v>FT-TP-71</v>
      </c>
      <c r="E54" s="256" t="str">
        <f ca="1">IF(ISBLANK(TMGen3List233[[#This Row],[Test n'#]]),"",LOOKUP(TMGen3List233[[#This Row],[Test n'#]],TP_CFAR_DB[TPnum],TP_CFAR_DB[Test Point Name]))</f>
        <v>CL Split Aileron Doublet</v>
      </c>
      <c r="F54" s="245" t="str">
        <f ca="1">IF(ISBLANK(TMGen3List233[[#This Row],[Test n'#]]),"",LOOKUP(TMGen3List233[[#This Row],[Test n'#]],TP_CFAR_DB[TPnum],TP_CFAR_DB[Mode]))</f>
        <v>FBW</v>
      </c>
      <c r="G54" s="34">
        <f ca="1">IF(ISBLANK(TMGen3List233[[#This Row],[Test n'#]]),"",LOOKUP(TMGen3List233[[#This Row],[Test n'#]],TP_CFAR_DB[TPnum],TP_CFAR_DB[Time '[sec']]))</f>
        <v>45</v>
      </c>
      <c r="H54" s="34"/>
      <c r="I54" s="34" t="s">
        <v>2029</v>
      </c>
      <c r="J54" s="171"/>
      <c r="K54" s="172">
        <f>SUM(TMGen3Matrix287[#This Row])</f>
        <v>0</v>
      </c>
      <c r="L54" s="104"/>
      <c r="M54" s="104"/>
      <c r="N54" s="104"/>
      <c r="O54" s="104"/>
      <c r="P54" s="104"/>
      <c r="Q54" s="104"/>
      <c r="R54" s="104"/>
      <c r="S54" s="104"/>
      <c r="T54" s="104"/>
      <c r="U54" s="104"/>
      <c r="V54" s="104"/>
      <c r="W54" s="104"/>
      <c r="X54" s="104"/>
      <c r="Y54" s="104"/>
      <c r="Z54" s="104"/>
      <c r="AA54" s="104"/>
      <c r="AB54" s="104"/>
      <c r="AC54" s="225"/>
      <c r="AD54" s="225"/>
      <c r="AE54" s="104"/>
      <c r="AF54" s="104"/>
      <c r="AG54" s="207"/>
      <c r="AH54" s="2"/>
      <c r="AI54" s="2"/>
      <c r="AJ54" s="37"/>
      <c r="AK54" s="37"/>
    </row>
    <row r="55" spans="1:37" ht="18.75" customHeight="1">
      <c r="A55" s="31"/>
      <c r="B55" s="249">
        <v>35</v>
      </c>
      <c r="C55" s="87">
        <v>72</v>
      </c>
      <c r="D55" s="245" t="str">
        <f ca="1">IF(ISBLANK(TMGen3List233[[#This Row],[Test n'#]]),"",LOOKUP(TMGen3List233[[#This Row],[Test n'#]],TP_CFAR_DB[TPnum],TP_CFAR_DB[TP ID]))</f>
        <v>FT-TP-72</v>
      </c>
      <c r="E55" s="256" t="str">
        <f ca="1">IF(ISBLANK(TMGen3List233[[#This Row],[Test n'#]]),"",LOOKUP(TMGen3List233[[#This Row],[Test n'#]],TP_CFAR_DB[TPnum],TP_CFAR_DB[Test Point Name]))</f>
        <v>CL Split Aileron 2-3-1-1</v>
      </c>
      <c r="F55" s="245" t="str">
        <f ca="1">IF(ISBLANK(TMGen3List233[[#This Row],[Test n'#]]),"",LOOKUP(TMGen3List233[[#This Row],[Test n'#]],TP_CFAR_DB[TPnum],TP_CFAR_DB[Mode]))</f>
        <v>FBW</v>
      </c>
      <c r="G55" s="34">
        <f ca="1">IF(ISBLANK(TMGen3List233[[#This Row],[Test n'#]]),"",LOOKUP(TMGen3List233[[#This Row],[Test n'#]],TP_CFAR_DB[TPnum],TP_CFAR_DB[Time '[sec']]))</f>
        <v>45</v>
      </c>
      <c r="H55" s="34"/>
      <c r="I55" s="34" t="s">
        <v>2029</v>
      </c>
      <c r="J55" s="171"/>
      <c r="K55" s="172">
        <f>SUM(TMGen3Matrix287[#This Row])</f>
        <v>0</v>
      </c>
      <c r="L55" s="104"/>
      <c r="M55" s="104"/>
      <c r="N55" s="104"/>
      <c r="O55" s="104"/>
      <c r="P55" s="104"/>
      <c r="Q55" s="104"/>
      <c r="R55" s="104"/>
      <c r="S55" s="104"/>
      <c r="T55" s="104"/>
      <c r="U55" s="104"/>
      <c r="V55" s="104"/>
      <c r="W55" s="104"/>
      <c r="X55" s="104"/>
      <c r="Y55" s="104"/>
      <c r="Z55" s="104"/>
      <c r="AA55" s="104"/>
      <c r="AB55" s="104"/>
      <c r="AC55" s="225"/>
      <c r="AD55" s="225"/>
      <c r="AE55" s="104"/>
      <c r="AF55" s="104"/>
      <c r="AG55" s="207"/>
      <c r="AH55" s="2"/>
      <c r="AI55" s="2"/>
    </row>
    <row r="56" spans="1:37" ht="18.75" customHeight="1">
      <c r="A56" s="31"/>
      <c r="B56" s="249">
        <v>36</v>
      </c>
      <c r="C56" s="87">
        <v>73</v>
      </c>
      <c r="D56" s="245" t="str">
        <f ca="1">IF(ISBLANK(TMGen3List233[[#This Row],[Test n'#]]),"",LOOKUP(TMGen3List233[[#This Row],[Test n'#]],TP_CFAR_DB[TPnum],TP_CFAR_DB[TP ID]))</f>
        <v>FT-TP-73</v>
      </c>
      <c r="E56" s="256" t="str">
        <f ca="1">IF(ISBLANK(TMGen3List233[[#This Row],[Test n'#]]),"",LOOKUP(TMGen3List233[[#This Row],[Test n'#]],TP_CFAR_DB[TPnum],TP_CFAR_DB[Test Point Name]))</f>
        <v>CL Elevator Sweep type 1</v>
      </c>
      <c r="F56" s="245" t="str">
        <f ca="1">IF(ISBLANK(TMGen3List233[[#This Row],[Test n'#]]),"",LOOKUP(TMGen3List233[[#This Row],[Test n'#]],TP_CFAR_DB[TPnum],TP_CFAR_DB[Mode]))</f>
        <v>FBW</v>
      </c>
      <c r="G56" s="34">
        <f ca="1">IF(ISBLANK(TMGen3List233[[#This Row],[Test n'#]]),"",LOOKUP(TMGen3List233[[#This Row],[Test n'#]],TP_CFAR_DB[TPnum],TP_CFAR_DB[Time '[sec']]))</f>
        <v>45</v>
      </c>
      <c r="H56" s="34"/>
      <c r="I56" s="34" t="s">
        <v>2029</v>
      </c>
      <c r="J56" s="171"/>
      <c r="K56" s="172">
        <f>SUM(TMGen3Matrix287[#This Row])</f>
        <v>0</v>
      </c>
      <c r="L56" s="104"/>
      <c r="M56" s="104"/>
      <c r="N56" s="104"/>
      <c r="O56" s="104"/>
      <c r="P56" s="104"/>
      <c r="Q56" s="104"/>
      <c r="R56" s="104"/>
      <c r="S56" s="104"/>
      <c r="T56" s="104"/>
      <c r="U56" s="104"/>
      <c r="V56" s="104"/>
      <c r="W56" s="104"/>
      <c r="X56" s="104"/>
      <c r="Y56" s="104"/>
      <c r="Z56" s="104"/>
      <c r="AA56" s="104"/>
      <c r="AB56" s="104"/>
      <c r="AC56" s="225"/>
      <c r="AD56" s="225"/>
      <c r="AE56" s="104"/>
      <c r="AF56" s="104"/>
      <c r="AG56" s="207"/>
      <c r="AH56" s="2"/>
      <c r="AI56" s="2"/>
    </row>
    <row r="57" spans="1:37" ht="18.75" customHeight="1">
      <c r="A57" s="31"/>
      <c r="B57" s="249">
        <v>37</v>
      </c>
      <c r="C57" s="87">
        <v>75</v>
      </c>
      <c r="D57" s="245" t="str">
        <f ca="1">IF(ISBLANK(TMGen3List233[[#This Row],[Test n'#]]),"",LOOKUP(TMGen3List233[[#This Row],[Test n'#]],TP_CFAR_DB[TPnum],TP_CFAR_DB[TP ID]))</f>
        <v>FT-TP-75</v>
      </c>
      <c r="E57" s="256" t="str">
        <f ca="1">IF(ISBLANK(TMGen3List233[[#This Row],[Test n'#]]),"",LOOKUP(TMGen3List233[[#This Row],[Test n'#]],TP_CFAR_DB[TPnum],TP_CFAR_DB[Test Point Name]))</f>
        <v>CL Elevator Doublet type 1</v>
      </c>
      <c r="F57" s="245" t="str">
        <f ca="1">IF(ISBLANK(TMGen3List233[[#This Row],[Test n'#]]),"",LOOKUP(TMGen3List233[[#This Row],[Test n'#]],TP_CFAR_DB[TPnum],TP_CFAR_DB[Mode]))</f>
        <v>FBW</v>
      </c>
      <c r="G57" s="34">
        <f ca="1">IF(ISBLANK(TMGen3List233[[#This Row],[Test n'#]]),"",LOOKUP(TMGen3List233[[#This Row],[Test n'#]],TP_CFAR_DB[TPnum],TP_CFAR_DB[Time '[sec']]))</f>
        <v>45</v>
      </c>
      <c r="H57" s="34"/>
      <c r="I57" s="34" t="s">
        <v>2029</v>
      </c>
      <c r="J57" s="171"/>
      <c r="K57" s="172">
        <f>SUM(TMGen3Matrix287[#This Row])</f>
        <v>0</v>
      </c>
      <c r="L57" s="104"/>
      <c r="M57" s="104"/>
      <c r="N57" s="104"/>
      <c r="O57" s="104"/>
      <c r="P57" s="104"/>
      <c r="Q57" s="104"/>
      <c r="R57" s="104"/>
      <c r="S57" s="104"/>
      <c r="T57" s="104"/>
      <c r="U57" s="104"/>
      <c r="V57" s="104"/>
      <c r="W57" s="104"/>
      <c r="X57" s="104"/>
      <c r="Y57" s="104"/>
      <c r="Z57" s="104"/>
      <c r="AA57" s="104"/>
      <c r="AB57" s="104"/>
      <c r="AC57" s="225"/>
      <c r="AD57" s="225"/>
      <c r="AE57" s="104"/>
      <c r="AF57" s="104"/>
      <c r="AG57" s="207"/>
      <c r="AH57" s="2"/>
      <c r="AI57" s="2"/>
    </row>
    <row r="58" spans="1:37" ht="18.75" customHeight="1">
      <c r="A58" s="31"/>
      <c r="B58" s="249">
        <v>38</v>
      </c>
      <c r="C58" s="87">
        <v>76</v>
      </c>
      <c r="D58" s="245" t="str">
        <f ca="1">IF(ISBLANK(TMGen3List233[[#This Row],[Test n'#]]),"",LOOKUP(TMGen3List233[[#This Row],[Test n'#]],TP_CFAR_DB[TPnum],TP_CFAR_DB[TP ID]))</f>
        <v>FT-TP-76</v>
      </c>
      <c r="E58" s="256" t="str">
        <f ca="1">IF(ISBLANK(TMGen3List233[[#This Row],[Test n'#]]),"",LOOKUP(TMGen3List233[[#This Row],[Test n'#]],TP_CFAR_DB[TPnum],TP_CFAR_DB[Test Point Name]))</f>
        <v>CL Elevator Doublet type 2</v>
      </c>
      <c r="F58" s="245" t="str">
        <f ca="1">IF(ISBLANK(TMGen3List233[[#This Row],[Test n'#]]),"",LOOKUP(TMGen3List233[[#This Row],[Test n'#]],TP_CFAR_DB[TPnum],TP_CFAR_DB[Mode]))</f>
        <v>FBW</v>
      </c>
      <c r="G58" s="34">
        <f ca="1">IF(ISBLANK(TMGen3List233[[#This Row],[Test n'#]]),"",LOOKUP(TMGen3List233[[#This Row],[Test n'#]],TP_CFAR_DB[TPnum],TP_CFAR_DB[Time '[sec']]))</f>
        <v>45</v>
      </c>
      <c r="H58" s="34"/>
      <c r="I58" s="34" t="s">
        <v>2029</v>
      </c>
      <c r="J58" s="171"/>
      <c r="K58" s="172">
        <f>SUM(TMGen3Matrix287[#This Row])</f>
        <v>0</v>
      </c>
      <c r="L58" s="104"/>
      <c r="M58" s="104"/>
      <c r="N58" s="104"/>
      <c r="O58" s="104"/>
      <c r="P58" s="104"/>
      <c r="Q58" s="104"/>
      <c r="R58" s="104"/>
      <c r="S58" s="104"/>
      <c r="T58" s="104"/>
      <c r="U58" s="104"/>
      <c r="V58" s="104"/>
      <c r="W58" s="104"/>
      <c r="X58" s="104"/>
      <c r="Y58" s="104"/>
      <c r="Z58" s="104"/>
      <c r="AA58" s="104"/>
      <c r="AB58" s="104"/>
      <c r="AC58" s="225"/>
      <c r="AD58" s="225"/>
      <c r="AE58" s="104"/>
      <c r="AF58" s="104"/>
      <c r="AG58" s="207"/>
      <c r="AH58" s="2"/>
      <c r="AI58" s="2"/>
    </row>
    <row r="59" spans="1:37" ht="18.75" customHeight="1">
      <c r="A59" s="31"/>
      <c r="B59" s="249">
        <v>39</v>
      </c>
      <c r="C59" s="87">
        <v>73</v>
      </c>
      <c r="D59" s="245" t="str">
        <f ca="1">IF(ISBLANK(TMGen3List233[[#This Row],[Test n'#]]),"",LOOKUP(TMGen3List233[[#This Row],[Test n'#]],TP_CFAR_DB[TPnum],TP_CFAR_DB[TP ID]))</f>
        <v>FT-TP-73</v>
      </c>
      <c r="E59" s="256" t="str">
        <f ca="1">IF(ISBLANK(TMGen3List233[[#This Row],[Test n'#]]),"",LOOKUP(TMGen3List233[[#This Row],[Test n'#]],TP_CFAR_DB[TPnum],TP_CFAR_DB[Test Point Name]))</f>
        <v>CL Elevator Sweep type 1</v>
      </c>
      <c r="F59" s="245" t="str">
        <f ca="1">IF(ISBLANK(TMGen3List233[[#This Row],[Test n'#]]),"",LOOKUP(TMGen3List233[[#This Row],[Test n'#]],TP_CFAR_DB[TPnum],TP_CFAR_DB[Mode]))</f>
        <v>FBW</v>
      </c>
      <c r="G59" s="34">
        <f ca="1">IF(ISBLANK(TMGen3List233[[#This Row],[Test n'#]]),"",LOOKUP(TMGen3List233[[#This Row],[Test n'#]],TP_CFAR_DB[TPnum],TP_CFAR_DB[Time '[sec']]))</f>
        <v>45</v>
      </c>
      <c r="H59" s="34"/>
      <c r="I59" s="34" t="s">
        <v>2029</v>
      </c>
      <c r="J59" s="171"/>
      <c r="K59" s="172">
        <f>SUM(TMGen3Matrix287[#This Row])</f>
        <v>0</v>
      </c>
      <c r="L59" s="104"/>
      <c r="M59" s="104"/>
      <c r="N59" s="104"/>
      <c r="O59" s="104"/>
      <c r="P59" s="104"/>
      <c r="Q59" s="104"/>
      <c r="R59" s="104"/>
      <c r="S59" s="104"/>
      <c r="T59" s="104"/>
      <c r="U59" s="104"/>
      <c r="V59" s="104"/>
      <c r="W59" s="104"/>
      <c r="X59" s="104"/>
      <c r="Y59" s="104"/>
      <c r="Z59" s="104"/>
      <c r="AA59" s="104"/>
      <c r="AB59" s="104"/>
      <c r="AC59" s="225"/>
      <c r="AD59" s="225"/>
      <c r="AE59" s="104"/>
      <c r="AF59" s="104"/>
      <c r="AG59" s="207"/>
      <c r="AH59" s="2"/>
      <c r="AI59" s="2"/>
    </row>
    <row r="60" spans="1:37" ht="18.75" customHeight="1">
      <c r="A60" s="31"/>
      <c r="B60" s="249">
        <v>40</v>
      </c>
      <c r="C60" s="87">
        <v>89</v>
      </c>
      <c r="D60" s="245" t="str">
        <f ca="1">IF(ISBLANK(TMGen3List233[[#This Row],[Test n'#]]),"",LOOKUP(TMGen3List233[[#This Row],[Test n'#]],TP_CFAR_DB[TPnum],TP_CFAR_DB[TP ID]))</f>
        <v>FT-TP-89</v>
      </c>
      <c r="E60" s="256" t="str">
        <f ca="1">IF(ISBLANK(TMGen3List233[[#This Row],[Test n'#]]),"",LOOKUP(TMGen3List233[[#This Row],[Test n'#]],TP_CFAR_DB[TPnum],TP_CFAR_DB[Test Point Name]))</f>
        <v>Power idle glide 1.2 stall</v>
      </c>
      <c r="F60" s="245" t="str">
        <f ca="1">IF(ISBLANK(TMGen3List233[[#This Row],[Test n'#]]),"",LOOKUP(TMGen3List233[[#This Row],[Test n'#]],TP_CFAR_DB[TPnum],TP_CFAR_DB[Mode]))</f>
        <v>Auto</v>
      </c>
      <c r="G60" s="34">
        <f ca="1">IF(ISBLANK(TMGen3List233[[#This Row],[Test n'#]]),"",LOOKUP(TMGen3List233[[#This Row],[Test n'#]],TP_CFAR_DB[TPnum],TP_CFAR_DB[Time '[sec']]))</f>
        <v>85</v>
      </c>
      <c r="H60" s="34"/>
      <c r="I60" s="34" t="s">
        <v>2042</v>
      </c>
      <c r="J60" s="171"/>
      <c r="K60" s="172">
        <f>SUM(TMGen3Matrix287[#This Row])</f>
        <v>0</v>
      </c>
      <c r="L60" s="104"/>
      <c r="M60" s="104"/>
      <c r="N60" s="104"/>
      <c r="O60" s="104"/>
      <c r="P60" s="104"/>
      <c r="Q60" s="104"/>
      <c r="R60" s="104"/>
      <c r="S60" s="104"/>
      <c r="T60" s="104"/>
      <c r="U60" s="104"/>
      <c r="V60" s="104"/>
      <c r="W60" s="104"/>
      <c r="X60" s="104"/>
      <c r="Y60" s="104"/>
      <c r="Z60" s="104"/>
      <c r="AA60" s="104"/>
      <c r="AB60" s="104"/>
      <c r="AC60" s="225"/>
      <c r="AD60" s="225"/>
      <c r="AE60" s="104"/>
      <c r="AF60" s="104"/>
      <c r="AG60" s="207"/>
      <c r="AH60" s="2"/>
      <c r="AI60" s="2"/>
    </row>
    <row r="61" spans="1:37" ht="18.75" customHeight="1">
      <c r="A61" s="31"/>
      <c r="B61" s="249">
        <v>41</v>
      </c>
      <c r="C61" s="87">
        <v>90</v>
      </c>
      <c r="D61" s="245" t="str">
        <f ca="1">IF(ISBLANK(TMGen3List233[[#This Row],[Test n'#]]),"",LOOKUP(TMGen3List233[[#This Row],[Test n'#]],TP_CFAR_DB[TPnum],TP_CFAR_DB[TP ID]))</f>
        <v>FT-TP-90</v>
      </c>
      <c r="E61" s="256" t="str">
        <f ca="1">IF(ISBLANK(TMGen3List233[[#This Row],[Test n'#]]),"",LOOKUP(TMGen3List233[[#This Row],[Test n'#]],TP_CFAR_DB[TPnum],TP_CFAR_DB[Test Point Name]))</f>
        <v>Power idle glide 1.4 stall</v>
      </c>
      <c r="F61" s="245" t="str">
        <f ca="1">IF(ISBLANK(TMGen3List233[[#This Row],[Test n'#]]),"",LOOKUP(TMGen3List233[[#This Row],[Test n'#]],TP_CFAR_DB[TPnum],TP_CFAR_DB[Mode]))</f>
        <v>Auto</v>
      </c>
      <c r="G61" s="34">
        <f ca="1">IF(ISBLANK(TMGen3List233[[#This Row],[Test n'#]]),"",LOOKUP(TMGen3List233[[#This Row],[Test n'#]],TP_CFAR_DB[TPnum],TP_CFAR_DB[Time '[sec']]))</f>
        <v>85</v>
      </c>
      <c r="H61" s="34"/>
      <c r="I61" s="34" t="s">
        <v>2029</v>
      </c>
      <c r="J61" s="171"/>
      <c r="K61" s="172">
        <f>SUM(TMGen3Matrix287[#This Row])</f>
        <v>0</v>
      </c>
      <c r="L61" s="104"/>
      <c r="M61" s="104"/>
      <c r="N61" s="104"/>
      <c r="O61" s="104"/>
      <c r="P61" s="104"/>
      <c r="Q61" s="104"/>
      <c r="R61" s="104"/>
      <c r="S61" s="104"/>
      <c r="T61" s="104"/>
      <c r="U61" s="104"/>
      <c r="V61" s="104"/>
      <c r="W61" s="104"/>
      <c r="X61" s="104"/>
      <c r="Y61" s="104"/>
      <c r="Z61" s="104"/>
      <c r="AA61" s="104"/>
      <c r="AB61" s="104"/>
      <c r="AC61" s="225"/>
      <c r="AD61" s="225"/>
      <c r="AE61" s="104"/>
      <c r="AF61" s="104"/>
      <c r="AG61" s="207"/>
    </row>
    <row r="62" spans="1:37" ht="18.75" customHeight="1">
      <c r="A62" s="31"/>
      <c r="B62" s="249">
        <v>42</v>
      </c>
      <c r="C62" s="87">
        <v>91</v>
      </c>
      <c r="D62" s="245" t="str">
        <f ca="1">IF(ISBLANK(TMGen3List233[[#This Row],[Test n'#]]),"",LOOKUP(TMGen3List233[[#This Row],[Test n'#]],TP_CFAR_DB[TPnum],TP_CFAR_DB[TP ID]))</f>
        <v>FT-TP-91</v>
      </c>
      <c r="E62" s="256" t="str">
        <f ca="1">IF(ISBLANK(TMGen3List233[[#This Row],[Test n'#]]),"",LOOKUP(TMGen3List233[[#This Row],[Test n'#]],TP_CFAR_DB[TPnum],TP_CFAR_DB[Test Point Name]))</f>
        <v>Power idle glide 1.6 stall</v>
      </c>
      <c r="F62" s="245" t="str">
        <f ca="1">IF(ISBLANK(TMGen3List233[[#This Row],[Test n'#]]),"",LOOKUP(TMGen3List233[[#This Row],[Test n'#]],TP_CFAR_DB[TPnum],TP_CFAR_DB[Mode]))</f>
        <v>Auto</v>
      </c>
      <c r="G62" s="34">
        <f ca="1">IF(ISBLANK(TMGen3List233[[#This Row],[Test n'#]]),"",LOOKUP(TMGen3List233[[#This Row],[Test n'#]],TP_CFAR_DB[TPnum],TP_CFAR_DB[Time '[sec']]))</f>
        <v>85</v>
      </c>
      <c r="H62" s="34"/>
      <c r="I62" s="34" t="s">
        <v>2027</v>
      </c>
      <c r="J62" s="171"/>
      <c r="K62" s="172">
        <f>SUM(TMGen3Matrix287[#This Row])</f>
        <v>0</v>
      </c>
      <c r="L62" s="104"/>
      <c r="M62" s="104"/>
      <c r="N62" s="104"/>
      <c r="O62" s="104"/>
      <c r="P62" s="104"/>
      <c r="Q62" s="104"/>
      <c r="R62" s="104"/>
      <c r="S62" s="104"/>
      <c r="T62" s="104"/>
      <c r="U62" s="104"/>
      <c r="V62" s="104"/>
      <c r="W62" s="104"/>
      <c r="X62" s="104"/>
      <c r="Y62" s="104"/>
      <c r="Z62" s="104"/>
      <c r="AA62" s="104"/>
      <c r="AB62" s="104"/>
      <c r="AC62" s="225"/>
      <c r="AD62" s="225"/>
      <c r="AE62" s="104"/>
      <c r="AF62" s="104"/>
      <c r="AG62" s="207"/>
    </row>
    <row r="63" spans="1:37" ht="18.75" customHeight="1">
      <c r="B63" s="249">
        <v>43</v>
      </c>
      <c r="C63" s="87"/>
      <c r="D63" s="245" t="str">
        <f>IF(ISBLANK(TMGen3List233[[#This Row],[Test n'#]]),"",LOOKUP(TMGen3List233[[#This Row],[Test n'#]],TP_CFAR_DB[TPnum],TP_CFAR_DB[TP ID]))</f>
        <v/>
      </c>
      <c r="E63" s="256" t="str">
        <f>IF(ISBLANK(TMGen3List233[[#This Row],[Test n'#]]),"",LOOKUP(TMGen3List233[[#This Row],[Test n'#]],TP_CFAR_DB[TPnum],TP_CFAR_DB[Test Point Name]))</f>
        <v/>
      </c>
      <c r="F63" s="245" t="str">
        <f>IF(ISBLANK(TMGen3List233[[#This Row],[Test n'#]]),"",LOOKUP(TMGen3List233[[#This Row],[Test n'#]],TP_CFAR_DB[TPnum],TP_CFAR_DB[Mode]))</f>
        <v/>
      </c>
      <c r="G63" s="34" t="str">
        <f>IF(ISBLANK(TMGen3List233[[#This Row],[Test n'#]]),"",LOOKUP(TMGen3List233[[#This Row],[Test n'#]],TP_CFAR_DB[TPnum],TP_CFAR_DB[Time '[sec']]))</f>
        <v/>
      </c>
      <c r="H63" s="34"/>
      <c r="I63" s="34"/>
      <c r="J63" s="171"/>
      <c r="K63" s="172">
        <f>SUM(TMGen3Matrix287[#This Row])</f>
        <v>0</v>
      </c>
      <c r="L63" s="104"/>
      <c r="M63" s="104"/>
      <c r="N63" s="104"/>
      <c r="O63" s="104"/>
      <c r="P63" s="104"/>
      <c r="Q63" s="104"/>
      <c r="R63" s="104"/>
      <c r="S63" s="104"/>
      <c r="T63" s="104"/>
      <c r="U63" s="104"/>
      <c r="V63" s="104"/>
      <c r="W63" s="104"/>
      <c r="X63" s="104"/>
      <c r="Y63" s="104"/>
      <c r="Z63" s="104"/>
      <c r="AA63" s="104"/>
      <c r="AB63" s="104"/>
      <c r="AC63" s="225"/>
      <c r="AD63" s="225"/>
      <c r="AE63" s="104"/>
      <c r="AF63" s="104"/>
      <c r="AG63" s="207"/>
    </row>
    <row r="64" spans="1:37" ht="18.75" customHeight="1">
      <c r="B64" s="249">
        <v>44</v>
      </c>
      <c r="C64" s="87">
        <v>2039</v>
      </c>
      <c r="D64" s="245" t="str">
        <f ca="1">IF(ISBLANK(TMGen3List233[[#This Row],[Test n'#]]),"",LOOKUP(TMGen3List233[[#This Row],[Test n'#]],TP_CFAR_DB[TPnum],TP_CFAR_DB[TP ID]))</f>
        <v>FT-TP-2039</v>
      </c>
      <c r="E64" s="256" t="str">
        <f ca="1">IF(ISBLANK(TMGen3List233[[#This Row],[Test n'#]]),"",LOOKUP(TMGen3List233[[#This Row],[Test n'#]],TP_CFAR_DB[TPnum],TP_CFAR_DB[Test Point Name]))</f>
        <v>Taxi Low Speed Open Loop Tracking</v>
      </c>
      <c r="F64" s="245" t="str">
        <f ca="1">IF(ISBLANK(TMGen3List233[[#This Row],[Test n'#]]),"",LOOKUP(TMGen3List233[[#This Row],[Test n'#]],TP_CFAR_DB[TPnum],TP_CFAR_DB[Mode]))</f>
        <v>Manual</v>
      </c>
      <c r="G64" s="34">
        <f ca="1">IF(ISBLANK(TMGen3List233[[#This Row],[Test n'#]]),"",LOOKUP(TMGen3List233[[#This Row],[Test n'#]],TP_CFAR_DB[TPnum],TP_CFAR_DB[Time '[sec']]))</f>
        <v>30</v>
      </c>
      <c r="H64" s="34"/>
      <c r="I64" s="34" t="s">
        <v>2018</v>
      </c>
      <c r="J64" s="171"/>
      <c r="K64" s="172">
        <f>SUM(TMGen3Matrix287[#This Row])</f>
        <v>2</v>
      </c>
      <c r="L64" s="104">
        <v>2</v>
      </c>
      <c r="M64" s="104"/>
      <c r="N64" s="104"/>
      <c r="O64" s="104"/>
      <c r="P64" s="104"/>
      <c r="Q64" s="104"/>
      <c r="R64" s="104"/>
      <c r="S64" s="104"/>
      <c r="T64" s="104"/>
      <c r="U64" s="104"/>
      <c r="V64" s="104"/>
      <c r="W64" s="104"/>
      <c r="X64" s="104"/>
      <c r="Y64" s="104"/>
      <c r="Z64" s="104"/>
      <c r="AA64" s="104"/>
      <c r="AB64" s="104"/>
      <c r="AC64" s="225"/>
      <c r="AD64" s="225"/>
      <c r="AE64" s="104"/>
      <c r="AF64" s="104"/>
      <c r="AG64" s="207"/>
    </row>
    <row r="65" spans="2:33" ht="18.75" customHeight="1">
      <c r="B65" s="249">
        <v>52</v>
      </c>
      <c r="C65" s="87">
        <v>2049</v>
      </c>
      <c r="D65" s="245" t="str">
        <f ca="1">IF(ISBLANK(TMGen3List233[[#This Row],[Test n'#]]),"",LOOKUP(TMGen3List233[[#This Row],[Test n'#]],TP_CFAR_DB[TPnum],TP_CFAR_DB[TP ID]))</f>
        <v>FT-TP-2049</v>
      </c>
      <c r="E65" s="256" t="str">
        <f ca="1">IF(ISBLANK(TMGen3List233[[#This Row],[Test n'#]]),"",LOOKUP(TMGen3List233[[#This Row],[Test n'#]],TP_CFAR_DB[TPnum],TP_CFAR_DB[Test Point Name]))</f>
        <v>Taxi Low Speed S-Turns</v>
      </c>
      <c r="F65" s="245" t="str">
        <f ca="1">IF(ISBLANK(TMGen3List233[[#This Row],[Test n'#]]),"",LOOKUP(TMGen3List233[[#This Row],[Test n'#]],TP_CFAR_DB[TPnum],TP_CFAR_DB[Mode]))</f>
        <v>Manual</v>
      </c>
      <c r="G65" s="34">
        <f ca="1">IF(ISBLANK(TMGen3List233[[#This Row],[Test n'#]]),"",LOOKUP(TMGen3List233[[#This Row],[Test n'#]],TP_CFAR_DB[TPnum],TP_CFAR_DB[Time '[sec']]))</f>
        <v>30</v>
      </c>
      <c r="H65" s="34"/>
      <c r="I65" s="34" t="s">
        <v>2018</v>
      </c>
      <c r="J65" s="171"/>
      <c r="K65" s="172">
        <f>SUM(TMGen3Matrix287[#This Row])</f>
        <v>2</v>
      </c>
      <c r="L65" s="104">
        <v>2</v>
      </c>
      <c r="M65" s="104"/>
      <c r="N65" s="104"/>
      <c r="O65" s="104"/>
      <c r="P65" s="104"/>
      <c r="Q65" s="104"/>
      <c r="R65" s="104"/>
      <c r="S65" s="104"/>
      <c r="T65" s="104"/>
      <c r="U65" s="104"/>
      <c r="V65" s="104"/>
      <c r="W65" s="104"/>
      <c r="X65" s="104"/>
      <c r="Y65" s="104"/>
      <c r="Z65" s="104"/>
      <c r="AA65" s="104"/>
      <c r="AB65" s="104"/>
      <c r="AC65" s="225"/>
      <c r="AD65" s="225"/>
      <c r="AE65" s="104"/>
      <c r="AF65" s="104"/>
      <c r="AG65" s="207"/>
    </row>
    <row r="66" spans="2:33" ht="18.75" customHeight="1">
      <c r="B66" s="249">
        <v>53</v>
      </c>
      <c r="C66" s="87">
        <v>2048</v>
      </c>
      <c r="D66" s="245" t="str">
        <f ca="1">IF(ISBLANK(TMGen3List233[[#This Row],[Test n'#]]),"",LOOKUP(TMGen3List233[[#This Row],[Test n'#]],TP_CFAR_DB[TPnum],TP_CFAR_DB[TP ID]))</f>
        <v>FT-TP-2048</v>
      </c>
      <c r="E66" s="256" t="str">
        <f ca="1">IF(ISBLANK(TMGen3List233[[#This Row],[Test n'#]]),"",LOOKUP(TMGen3List233[[#This Row],[Test n'#]],TP_CFAR_DB[TPnum],TP_CFAR_DB[Test Point Name]))</f>
        <v>Taxi nominal tracking</v>
      </c>
      <c r="F66" s="245" t="str">
        <f ca="1">IF(ISBLANK(TMGen3List233[[#This Row],[Test n'#]]),"",LOOKUP(TMGen3List233[[#This Row],[Test n'#]],TP_CFAR_DB[TPnum],TP_CFAR_DB[Mode]))</f>
        <v>Auto</v>
      </c>
      <c r="G66" s="34">
        <f ca="1">IF(ISBLANK(TMGen3List233[[#This Row],[Test n'#]]),"",LOOKUP(TMGen3List233[[#This Row],[Test n'#]],TP_CFAR_DB[TPnum],TP_CFAR_DB[Time '[sec']]))</f>
        <v>30</v>
      </c>
      <c r="H66" s="34"/>
      <c r="I66" s="34" t="s">
        <v>2018</v>
      </c>
      <c r="J66" s="171"/>
      <c r="K66" s="172">
        <f>SUM(TMGen3Matrix287[#This Row])</f>
        <v>2</v>
      </c>
      <c r="L66" s="104">
        <v>2</v>
      </c>
      <c r="M66" s="104"/>
      <c r="N66" s="104"/>
      <c r="O66" s="104"/>
      <c r="P66" s="104"/>
      <c r="Q66" s="104"/>
      <c r="R66" s="104"/>
      <c r="S66" s="104"/>
      <c r="T66" s="104"/>
      <c r="U66" s="104"/>
      <c r="V66" s="104"/>
      <c r="W66" s="104"/>
      <c r="X66" s="104"/>
      <c r="Y66" s="104"/>
      <c r="Z66" s="104"/>
      <c r="AA66" s="104"/>
      <c r="AB66" s="104"/>
      <c r="AC66" s="225"/>
      <c r="AD66" s="225"/>
      <c r="AE66" s="104"/>
      <c r="AF66" s="104"/>
      <c r="AG66" s="207"/>
    </row>
    <row r="67" spans="2:33" ht="18.75" customHeight="1">
      <c r="B67" s="249">
        <v>54</v>
      </c>
      <c r="C67" s="87">
        <v>2040</v>
      </c>
      <c r="D67" s="245" t="str">
        <f ca="1">IF(ISBLANK(TMGen3List233[[#This Row],[Test n'#]]),"",LOOKUP(TMGen3List233[[#This Row],[Test n'#]],TP_CFAR_DB[TPnum],TP_CFAR_DB[TP ID]))</f>
        <v>FT-TP-2040</v>
      </c>
      <c r="E67" s="256" t="str">
        <f ca="1">IF(ISBLANK(TMGen3List233[[#This Row],[Test n'#]]),"",LOOKUP(TMGen3List233[[#This Row],[Test n'#]],TP_CFAR_DB[TPnum],TP_CFAR_DB[Test Point Name]))</f>
        <v>Taxi heading offset at 5 Degrees</v>
      </c>
      <c r="F67" s="245" t="str">
        <f ca="1">IF(ISBLANK(TMGen3List233[[#This Row],[Test n'#]]),"",LOOKUP(TMGen3List233[[#This Row],[Test n'#]],TP_CFAR_DB[TPnum],TP_CFAR_DB[Mode]))</f>
        <v>Auto</v>
      </c>
      <c r="G67" s="34">
        <f ca="1">IF(ISBLANK(TMGen3List233[[#This Row],[Test n'#]]),"",LOOKUP(TMGen3List233[[#This Row],[Test n'#]],TP_CFAR_DB[TPnum],TP_CFAR_DB[Time '[sec']]))</f>
        <v>30</v>
      </c>
      <c r="H67" s="34"/>
      <c r="I67" s="34" t="s">
        <v>2018</v>
      </c>
      <c r="J67" s="171"/>
      <c r="K67" s="172">
        <f>SUM(TMGen3Matrix287[#This Row])</f>
        <v>2</v>
      </c>
      <c r="L67" s="104">
        <v>2</v>
      </c>
      <c r="M67" s="104"/>
      <c r="N67" s="104"/>
      <c r="O67" s="104"/>
      <c r="P67" s="104"/>
      <c r="Q67" s="104"/>
      <c r="R67" s="104"/>
      <c r="S67" s="104"/>
      <c r="T67" s="104"/>
      <c r="U67" s="104"/>
      <c r="V67" s="104"/>
      <c r="W67" s="104"/>
      <c r="X67" s="104"/>
      <c r="Y67" s="104"/>
      <c r="Z67" s="104"/>
      <c r="AA67" s="104"/>
      <c r="AB67" s="104"/>
      <c r="AC67" s="225"/>
      <c r="AD67" s="225"/>
      <c r="AE67" s="104"/>
      <c r="AF67" s="104"/>
      <c r="AG67" s="207"/>
    </row>
    <row r="68" spans="2:33" ht="18.75" customHeight="1">
      <c r="B68" s="249">
        <v>55</v>
      </c>
      <c r="C68" s="87">
        <v>2041</v>
      </c>
      <c r="D68" s="245" t="str">
        <f ca="1">IF(ISBLANK(TMGen3List233[[#This Row],[Test n'#]]),"",LOOKUP(TMGen3List233[[#This Row],[Test n'#]],TP_CFAR_DB[TPnum],TP_CFAR_DB[TP ID]))</f>
        <v>FT-TP-2041</v>
      </c>
      <c r="E68" s="256" t="str">
        <f ca="1">IF(ISBLANK(TMGen3List233[[#This Row],[Test n'#]]),"",LOOKUP(TMGen3List233[[#This Row],[Test n'#]],TP_CFAR_DB[TPnum],TP_CFAR_DB[Test Point Name]))</f>
        <v>Taxi heading offset at -5 Degrees</v>
      </c>
      <c r="F68" s="245" t="str">
        <f ca="1">IF(ISBLANK(TMGen3List233[[#This Row],[Test n'#]]),"",LOOKUP(TMGen3List233[[#This Row],[Test n'#]],TP_CFAR_DB[TPnum],TP_CFAR_DB[Mode]))</f>
        <v>Auto</v>
      </c>
      <c r="G68" s="34">
        <f ca="1">IF(ISBLANK(TMGen3List233[[#This Row],[Test n'#]]),"",LOOKUP(TMGen3List233[[#This Row],[Test n'#]],TP_CFAR_DB[TPnum],TP_CFAR_DB[Time '[sec']]))</f>
        <v>30</v>
      </c>
      <c r="H68" s="34"/>
      <c r="I68" s="34" t="s">
        <v>2018</v>
      </c>
      <c r="J68" s="171"/>
      <c r="K68" s="172">
        <f>SUM(TMGen3Matrix287[#This Row])</f>
        <v>2</v>
      </c>
      <c r="L68" s="104">
        <v>2</v>
      </c>
      <c r="M68" s="104"/>
      <c r="N68" s="104"/>
      <c r="O68" s="104"/>
      <c r="P68" s="104"/>
      <c r="Q68" s="104"/>
      <c r="R68" s="104"/>
      <c r="S68" s="104"/>
      <c r="T68" s="104"/>
      <c r="U68" s="104"/>
      <c r="V68" s="104"/>
      <c r="W68" s="104"/>
      <c r="X68" s="104"/>
      <c r="Y68" s="104"/>
      <c r="Z68" s="104"/>
      <c r="AA68" s="104"/>
      <c r="AB68" s="104"/>
      <c r="AC68" s="225"/>
      <c r="AD68" s="225"/>
      <c r="AE68" s="104"/>
      <c r="AF68" s="104"/>
      <c r="AG68" s="207"/>
    </row>
    <row r="69" spans="2:33" ht="18.75" customHeight="1">
      <c r="B69" s="249">
        <v>56</v>
      </c>
      <c r="C69" s="87">
        <v>2044</v>
      </c>
      <c r="D69" s="245" t="str">
        <f ca="1">IF(ISBLANK(TMGen3List233[[#This Row],[Test n'#]]),"",LOOKUP(TMGen3List233[[#This Row],[Test n'#]],TP_CFAR_DB[TPnum],TP_CFAR_DB[TP ID]))</f>
        <v>FT-TP-2044</v>
      </c>
      <c r="E69" s="256" t="str">
        <f ca="1">IF(ISBLANK(TMGen3List233[[#This Row],[Test n'#]]),"",LOOKUP(TMGen3List233[[#This Row],[Test n'#]],TP_CFAR_DB[TPnum],TP_CFAR_DB[Test Point Name]))</f>
        <v>Taxi heading offset at 10 Degrees</v>
      </c>
      <c r="F69" s="245" t="str">
        <f ca="1">IF(ISBLANK(TMGen3List233[[#This Row],[Test n'#]]),"",LOOKUP(TMGen3List233[[#This Row],[Test n'#]],TP_CFAR_DB[TPnum],TP_CFAR_DB[Mode]))</f>
        <v>Auto</v>
      </c>
      <c r="G69" s="34">
        <f ca="1">IF(ISBLANK(TMGen3List233[[#This Row],[Test n'#]]),"",LOOKUP(TMGen3List233[[#This Row],[Test n'#]],TP_CFAR_DB[TPnum],TP_CFAR_DB[Time '[sec']]))</f>
        <v>30</v>
      </c>
      <c r="H69" s="34"/>
      <c r="I69" s="34" t="s">
        <v>2018</v>
      </c>
      <c r="J69" s="171"/>
      <c r="K69" s="172">
        <f>SUM(TMGen3Matrix287[#This Row])</f>
        <v>2</v>
      </c>
      <c r="L69" s="104">
        <v>2</v>
      </c>
      <c r="M69" s="104"/>
      <c r="N69" s="104"/>
      <c r="O69" s="104"/>
      <c r="P69" s="104"/>
      <c r="Q69" s="104"/>
      <c r="R69" s="104"/>
      <c r="S69" s="104"/>
      <c r="T69" s="104"/>
      <c r="U69" s="104"/>
      <c r="V69" s="104"/>
      <c r="W69" s="104"/>
      <c r="X69" s="104"/>
      <c r="Y69" s="104"/>
      <c r="Z69" s="104"/>
      <c r="AA69" s="104"/>
      <c r="AB69" s="104"/>
      <c r="AC69" s="225"/>
      <c r="AD69" s="225"/>
      <c r="AE69" s="104"/>
      <c r="AF69" s="104"/>
      <c r="AG69" s="207"/>
    </row>
    <row r="70" spans="2:33" ht="18.75" customHeight="1">
      <c r="B70" s="249">
        <v>57</v>
      </c>
      <c r="C70" s="87">
        <v>2045</v>
      </c>
      <c r="D70" s="245" t="str">
        <f ca="1">IF(ISBLANK(TMGen3List233[[#This Row],[Test n'#]]),"",LOOKUP(TMGen3List233[[#This Row],[Test n'#]],TP_CFAR_DB[TPnum],TP_CFAR_DB[TP ID]))</f>
        <v>FT-TP-2045</v>
      </c>
      <c r="E70" s="256" t="str">
        <f ca="1">IF(ISBLANK(TMGen3List233[[#This Row],[Test n'#]]),"",LOOKUP(TMGen3List233[[#This Row],[Test n'#]],TP_CFAR_DB[TPnum],TP_CFAR_DB[Test Point Name]))</f>
        <v>Taxi Heading offset at -10 Degrees</v>
      </c>
      <c r="F70" s="245" t="str">
        <f ca="1">IF(ISBLANK(TMGen3List233[[#This Row],[Test n'#]]),"",LOOKUP(TMGen3List233[[#This Row],[Test n'#]],TP_CFAR_DB[TPnum],TP_CFAR_DB[Mode]))</f>
        <v>Auto</v>
      </c>
      <c r="G70" s="34">
        <f ca="1">IF(ISBLANK(TMGen3List233[[#This Row],[Test n'#]]),"",LOOKUP(TMGen3List233[[#This Row],[Test n'#]],TP_CFAR_DB[TPnum],TP_CFAR_DB[Time '[sec']]))</f>
        <v>30</v>
      </c>
      <c r="H70" s="34"/>
      <c r="I70" s="34" t="s">
        <v>2018</v>
      </c>
      <c r="J70" s="171"/>
      <c r="K70" s="172">
        <f>SUM(TMGen3Matrix287[#This Row])</f>
        <v>2</v>
      </c>
      <c r="L70" s="104">
        <v>2</v>
      </c>
      <c r="M70" s="104"/>
      <c r="N70" s="104"/>
      <c r="O70" s="104"/>
      <c r="P70" s="104"/>
      <c r="Q70" s="104"/>
      <c r="R70" s="104"/>
      <c r="S70" s="104"/>
      <c r="T70" s="104"/>
      <c r="U70" s="104"/>
      <c r="V70" s="104"/>
      <c r="W70" s="104"/>
      <c r="X70" s="104"/>
      <c r="Y70" s="104"/>
      <c r="Z70" s="104"/>
      <c r="AA70" s="104"/>
      <c r="AB70" s="104"/>
      <c r="AC70" s="225"/>
      <c r="AD70" s="225"/>
      <c r="AE70" s="104"/>
      <c r="AF70" s="104"/>
      <c r="AG70" s="207"/>
    </row>
    <row r="71" spans="2:33" ht="18.75" customHeight="1">
      <c r="B71" s="249">
        <v>58</v>
      </c>
      <c r="C71" s="87">
        <v>2048</v>
      </c>
      <c r="D71" s="245" t="str">
        <f ca="1">IF(ISBLANK(TMGen3List233[[#This Row],[Test n'#]]),"",LOOKUP(TMGen3List233[[#This Row],[Test n'#]],TP_CFAR_DB[TPnum],TP_CFAR_DB[TP ID]))</f>
        <v>FT-TP-2048</v>
      </c>
      <c r="E71" s="256" t="str">
        <f ca="1">IF(ISBLANK(TMGen3List233[[#This Row],[Test n'#]]),"",LOOKUP(TMGen3List233[[#This Row],[Test n'#]],TP_CFAR_DB[TPnum],TP_CFAR_DB[Test Point Name]))</f>
        <v>Taxi nominal tracking</v>
      </c>
      <c r="F71" s="245" t="str">
        <f ca="1">IF(ISBLANK(TMGen3List233[[#This Row],[Test n'#]]),"",LOOKUP(TMGen3List233[[#This Row],[Test n'#]],TP_CFAR_DB[TPnum],TP_CFAR_DB[Mode]))</f>
        <v>Auto</v>
      </c>
      <c r="G71" s="34">
        <f ca="1">IF(ISBLANK(TMGen3List233[[#This Row],[Test n'#]]),"",LOOKUP(TMGen3List233[[#This Row],[Test n'#]],TP_CFAR_DB[TPnum],TP_CFAR_DB[Time '[sec']]))</f>
        <v>30</v>
      </c>
      <c r="H71" s="34"/>
      <c r="I71" s="34" t="s">
        <v>2020</v>
      </c>
      <c r="J71" s="171"/>
      <c r="K71" s="172">
        <f>SUM(TMGen3Matrix287[#This Row])</f>
        <v>2</v>
      </c>
      <c r="L71" s="104">
        <v>2</v>
      </c>
      <c r="M71" s="104"/>
      <c r="N71" s="104"/>
      <c r="O71" s="104"/>
      <c r="P71" s="104"/>
      <c r="Q71" s="104"/>
      <c r="R71" s="104"/>
      <c r="S71" s="104"/>
      <c r="T71" s="104"/>
      <c r="U71" s="104"/>
      <c r="V71" s="104"/>
      <c r="W71" s="104"/>
      <c r="X71" s="104"/>
      <c r="Y71" s="104"/>
      <c r="Z71" s="104"/>
      <c r="AA71" s="104"/>
      <c r="AB71" s="104"/>
      <c r="AC71" s="225"/>
      <c r="AD71" s="225"/>
      <c r="AE71" s="104"/>
      <c r="AF71" s="104"/>
      <c r="AG71" s="207"/>
    </row>
    <row r="72" spans="2:33" ht="18.75" customHeight="1">
      <c r="B72" s="249">
        <v>59</v>
      </c>
      <c r="C72" s="87">
        <v>2040</v>
      </c>
      <c r="D72" s="245" t="str">
        <f ca="1">IF(ISBLANK(TMGen3List233[[#This Row],[Test n'#]]),"",LOOKUP(TMGen3List233[[#This Row],[Test n'#]],TP_CFAR_DB[TPnum],TP_CFAR_DB[TP ID]))</f>
        <v>FT-TP-2040</v>
      </c>
      <c r="E72" s="256" t="str">
        <f ca="1">IF(ISBLANK(TMGen3List233[[#This Row],[Test n'#]]),"",LOOKUP(TMGen3List233[[#This Row],[Test n'#]],TP_CFAR_DB[TPnum],TP_CFAR_DB[Test Point Name]))</f>
        <v>Taxi heading offset at 5 Degrees</v>
      </c>
      <c r="F72" s="245" t="str">
        <f ca="1">IF(ISBLANK(TMGen3List233[[#This Row],[Test n'#]]),"",LOOKUP(TMGen3List233[[#This Row],[Test n'#]],TP_CFAR_DB[TPnum],TP_CFAR_DB[Mode]))</f>
        <v>Auto</v>
      </c>
      <c r="G72" s="34">
        <f ca="1">IF(ISBLANK(TMGen3List233[[#This Row],[Test n'#]]),"",LOOKUP(TMGen3List233[[#This Row],[Test n'#]],TP_CFAR_DB[TPnum],TP_CFAR_DB[Time '[sec']]))</f>
        <v>30</v>
      </c>
      <c r="H72" s="34"/>
      <c r="I72" s="34" t="s">
        <v>2020</v>
      </c>
      <c r="J72" s="171"/>
      <c r="K72" s="172">
        <f>SUM(TMGen3Matrix287[#This Row])</f>
        <v>2</v>
      </c>
      <c r="L72" s="104">
        <v>2</v>
      </c>
      <c r="M72" s="104"/>
      <c r="N72" s="104"/>
      <c r="O72" s="104"/>
      <c r="P72" s="104"/>
      <c r="Q72" s="104"/>
      <c r="R72" s="104"/>
      <c r="S72" s="104"/>
      <c r="T72" s="104"/>
      <c r="U72" s="104"/>
      <c r="V72" s="104"/>
      <c r="W72" s="104"/>
      <c r="X72" s="104"/>
      <c r="Y72" s="104"/>
      <c r="Z72" s="104"/>
      <c r="AA72" s="104"/>
      <c r="AB72" s="104"/>
      <c r="AC72" s="225"/>
      <c r="AD72" s="225"/>
      <c r="AE72" s="104"/>
      <c r="AF72" s="104"/>
      <c r="AG72" s="207"/>
    </row>
    <row r="73" spans="2:33" ht="18.75" customHeight="1">
      <c r="B73" s="249">
        <v>60</v>
      </c>
      <c r="C73" s="87">
        <v>2041</v>
      </c>
      <c r="D73" s="245" t="str">
        <f ca="1">IF(ISBLANK(TMGen3List233[[#This Row],[Test n'#]]),"",LOOKUP(TMGen3List233[[#This Row],[Test n'#]],TP_CFAR_DB[TPnum],TP_CFAR_DB[TP ID]))</f>
        <v>FT-TP-2041</v>
      </c>
      <c r="E73" s="256" t="str">
        <f ca="1">IF(ISBLANK(TMGen3List233[[#This Row],[Test n'#]]),"",LOOKUP(TMGen3List233[[#This Row],[Test n'#]],TP_CFAR_DB[TPnum],TP_CFAR_DB[Test Point Name]))</f>
        <v>Taxi heading offset at -5 Degrees</v>
      </c>
      <c r="F73" s="245" t="str">
        <f ca="1">IF(ISBLANK(TMGen3List233[[#This Row],[Test n'#]]),"",LOOKUP(TMGen3List233[[#This Row],[Test n'#]],TP_CFAR_DB[TPnum],TP_CFAR_DB[Mode]))</f>
        <v>Auto</v>
      </c>
      <c r="G73" s="34">
        <f ca="1">IF(ISBLANK(TMGen3List233[[#This Row],[Test n'#]]),"",LOOKUP(TMGen3List233[[#This Row],[Test n'#]],TP_CFAR_DB[TPnum],TP_CFAR_DB[Time '[sec']]))</f>
        <v>30</v>
      </c>
      <c r="H73" s="34"/>
      <c r="I73" s="34" t="s">
        <v>2020</v>
      </c>
      <c r="J73" s="171"/>
      <c r="K73" s="172">
        <f>SUM(TMGen3Matrix287[#This Row])</f>
        <v>2</v>
      </c>
      <c r="L73" s="104">
        <v>2</v>
      </c>
      <c r="M73" s="104"/>
      <c r="N73" s="104"/>
      <c r="O73" s="104"/>
      <c r="P73" s="104"/>
      <c r="Q73" s="104"/>
      <c r="R73" s="104"/>
      <c r="S73" s="104"/>
      <c r="T73" s="104"/>
      <c r="U73" s="104"/>
      <c r="V73" s="104"/>
      <c r="W73" s="104"/>
      <c r="X73" s="104"/>
      <c r="Y73" s="104"/>
      <c r="Z73" s="104"/>
      <c r="AA73" s="104"/>
      <c r="AB73" s="104"/>
      <c r="AC73" s="225"/>
      <c r="AD73" s="225"/>
      <c r="AE73" s="104"/>
      <c r="AF73" s="104"/>
      <c r="AG73" s="207"/>
    </row>
    <row r="74" spans="2:33" ht="18.75" customHeight="1">
      <c r="B74" s="249">
        <v>61</v>
      </c>
      <c r="C74" s="87">
        <v>2044</v>
      </c>
      <c r="D74" s="245" t="str">
        <f ca="1">IF(ISBLANK(TMGen3List233[[#This Row],[Test n'#]]),"",LOOKUP(TMGen3List233[[#This Row],[Test n'#]],TP_CFAR_DB[TPnum],TP_CFAR_DB[TP ID]))</f>
        <v>FT-TP-2044</v>
      </c>
      <c r="E74" s="256" t="str">
        <f ca="1">IF(ISBLANK(TMGen3List233[[#This Row],[Test n'#]]),"",LOOKUP(TMGen3List233[[#This Row],[Test n'#]],TP_CFAR_DB[TPnum],TP_CFAR_DB[Test Point Name]))</f>
        <v>Taxi heading offset at 10 Degrees</v>
      </c>
      <c r="F74" s="245" t="str">
        <f ca="1">IF(ISBLANK(TMGen3List233[[#This Row],[Test n'#]]),"",LOOKUP(TMGen3List233[[#This Row],[Test n'#]],TP_CFAR_DB[TPnum],TP_CFAR_DB[Mode]))</f>
        <v>Auto</v>
      </c>
      <c r="G74" s="34">
        <f ca="1">IF(ISBLANK(TMGen3List233[[#This Row],[Test n'#]]),"",LOOKUP(TMGen3List233[[#This Row],[Test n'#]],TP_CFAR_DB[TPnum],TP_CFAR_DB[Time '[sec']]))</f>
        <v>30</v>
      </c>
      <c r="H74" s="34"/>
      <c r="I74" s="34" t="s">
        <v>2020</v>
      </c>
      <c r="J74" s="171"/>
      <c r="K74" s="172">
        <f>SUM(TMGen3Matrix287[#This Row])</f>
        <v>2</v>
      </c>
      <c r="L74" s="104">
        <v>2</v>
      </c>
      <c r="M74" s="104"/>
      <c r="N74" s="104"/>
      <c r="O74" s="104"/>
      <c r="P74" s="104"/>
      <c r="Q74" s="104"/>
      <c r="R74" s="104"/>
      <c r="S74" s="104"/>
      <c r="T74" s="104"/>
      <c r="U74" s="104"/>
      <c r="V74" s="104"/>
      <c r="W74" s="104"/>
      <c r="X74" s="104"/>
      <c r="Y74" s="104"/>
      <c r="Z74" s="104"/>
      <c r="AA74" s="104"/>
      <c r="AB74" s="104"/>
      <c r="AC74" s="225"/>
      <c r="AD74" s="225"/>
      <c r="AE74" s="104"/>
      <c r="AF74" s="104"/>
      <c r="AG74" s="207"/>
    </row>
    <row r="75" spans="2:33" ht="18.75" customHeight="1">
      <c r="B75" s="249">
        <v>62</v>
      </c>
      <c r="C75" s="87">
        <v>2045</v>
      </c>
      <c r="D75" s="245" t="str">
        <f ca="1">IF(ISBLANK(TMGen3List233[[#This Row],[Test n'#]]),"",LOOKUP(TMGen3List233[[#This Row],[Test n'#]],TP_CFAR_DB[TPnum],TP_CFAR_DB[TP ID]))</f>
        <v>FT-TP-2045</v>
      </c>
      <c r="E75" s="256" t="str">
        <f ca="1">IF(ISBLANK(TMGen3List233[[#This Row],[Test n'#]]),"",LOOKUP(TMGen3List233[[#This Row],[Test n'#]],TP_CFAR_DB[TPnum],TP_CFAR_DB[Test Point Name]))</f>
        <v>Taxi Heading offset at -10 Degrees</v>
      </c>
      <c r="F75" s="245" t="str">
        <f ca="1">IF(ISBLANK(TMGen3List233[[#This Row],[Test n'#]]),"",LOOKUP(TMGen3List233[[#This Row],[Test n'#]],TP_CFAR_DB[TPnum],TP_CFAR_DB[Mode]))</f>
        <v>Auto</v>
      </c>
      <c r="G75" s="34">
        <f ca="1">IF(ISBLANK(TMGen3List233[[#This Row],[Test n'#]]),"",LOOKUP(TMGen3List233[[#This Row],[Test n'#]],TP_CFAR_DB[TPnum],TP_CFAR_DB[Time '[sec']]))</f>
        <v>30</v>
      </c>
      <c r="H75" s="34"/>
      <c r="I75" s="34" t="s">
        <v>2020</v>
      </c>
      <c r="J75" s="171"/>
      <c r="K75" s="172">
        <f>SUM(TMGen3Matrix287[#This Row])</f>
        <v>2</v>
      </c>
      <c r="L75" s="104">
        <v>2</v>
      </c>
      <c r="M75" s="104"/>
      <c r="N75" s="104"/>
      <c r="O75" s="104"/>
      <c r="P75" s="104"/>
      <c r="Q75" s="104"/>
      <c r="R75" s="104"/>
      <c r="S75" s="104"/>
      <c r="T75" s="104"/>
      <c r="U75" s="104"/>
      <c r="V75" s="104"/>
      <c r="W75" s="104"/>
      <c r="X75" s="104"/>
      <c r="Y75" s="104"/>
      <c r="Z75" s="104"/>
      <c r="AA75" s="104"/>
      <c r="AB75" s="104"/>
      <c r="AC75" s="225"/>
      <c r="AD75" s="225"/>
      <c r="AE75" s="104"/>
      <c r="AF75" s="104"/>
      <c r="AG75" s="207"/>
    </row>
    <row r="76" spans="2:33" ht="18.75" customHeight="1">
      <c r="B76" s="249">
        <v>63</v>
      </c>
      <c r="C76" s="87">
        <v>2048</v>
      </c>
      <c r="D76" s="245" t="str">
        <f ca="1">IF(ISBLANK(TMGen3List233[[#This Row],[Test n'#]]),"",LOOKUP(TMGen3List233[[#This Row],[Test n'#]],TP_CFAR_DB[TPnum],TP_CFAR_DB[TP ID]))</f>
        <v>FT-TP-2048</v>
      </c>
      <c r="E76" s="256" t="str">
        <f ca="1">IF(ISBLANK(TMGen3List233[[#This Row],[Test n'#]]),"",LOOKUP(TMGen3List233[[#This Row],[Test n'#]],TP_CFAR_DB[TPnum],TP_CFAR_DB[Test Point Name]))</f>
        <v>Taxi nominal tracking</v>
      </c>
      <c r="F76" s="245" t="str">
        <f ca="1">IF(ISBLANK(TMGen3List233[[#This Row],[Test n'#]]),"",LOOKUP(TMGen3List233[[#This Row],[Test n'#]],TP_CFAR_DB[TPnum],TP_CFAR_DB[Mode]))</f>
        <v>Auto</v>
      </c>
      <c r="G76" s="34">
        <f ca="1">IF(ISBLANK(TMGen3List233[[#This Row],[Test n'#]]),"",LOOKUP(TMGen3List233[[#This Row],[Test n'#]],TP_CFAR_DB[TPnum],TP_CFAR_DB[Time '[sec']]))</f>
        <v>30</v>
      </c>
      <c r="H76" s="34"/>
      <c r="I76" s="34" t="s">
        <v>2021</v>
      </c>
      <c r="J76" s="171"/>
      <c r="K76" s="172">
        <f>SUM(TMGen3Matrix287[#This Row])</f>
        <v>0</v>
      </c>
      <c r="L76" s="104"/>
      <c r="M76" s="104"/>
      <c r="N76" s="104"/>
      <c r="O76" s="104"/>
      <c r="P76" s="104"/>
      <c r="Q76" s="104"/>
      <c r="R76" s="104"/>
      <c r="S76" s="104"/>
      <c r="T76" s="104"/>
      <c r="U76" s="104"/>
      <c r="V76" s="104"/>
      <c r="W76" s="104"/>
      <c r="X76" s="104"/>
      <c r="Y76" s="104"/>
      <c r="Z76" s="104"/>
      <c r="AA76" s="104"/>
      <c r="AB76" s="104"/>
      <c r="AC76" s="225"/>
      <c r="AD76" s="225"/>
      <c r="AE76" s="104"/>
      <c r="AF76" s="104"/>
      <c r="AG76" s="207"/>
    </row>
    <row r="77" spans="2:33" ht="18.75" customHeight="1">
      <c r="B77" s="249">
        <v>64</v>
      </c>
      <c r="C77" s="87">
        <v>2040</v>
      </c>
      <c r="D77" s="245" t="str">
        <f ca="1">IF(ISBLANK(TMGen3List233[[#This Row],[Test n'#]]),"",LOOKUP(TMGen3List233[[#This Row],[Test n'#]],TP_CFAR_DB[TPnum],TP_CFAR_DB[TP ID]))</f>
        <v>FT-TP-2040</v>
      </c>
      <c r="E77" s="256" t="str">
        <f ca="1">IF(ISBLANK(TMGen3List233[[#This Row],[Test n'#]]),"",LOOKUP(TMGen3List233[[#This Row],[Test n'#]],TP_CFAR_DB[TPnum],TP_CFAR_DB[Test Point Name]))</f>
        <v>Taxi heading offset at 5 Degrees</v>
      </c>
      <c r="F77" s="245" t="str">
        <f ca="1">IF(ISBLANK(TMGen3List233[[#This Row],[Test n'#]]),"",LOOKUP(TMGen3List233[[#This Row],[Test n'#]],TP_CFAR_DB[TPnum],TP_CFAR_DB[Mode]))</f>
        <v>Auto</v>
      </c>
      <c r="G77" s="34">
        <f ca="1">IF(ISBLANK(TMGen3List233[[#This Row],[Test n'#]]),"",LOOKUP(TMGen3List233[[#This Row],[Test n'#]],TP_CFAR_DB[TPnum],TP_CFAR_DB[Time '[sec']]))</f>
        <v>30</v>
      </c>
      <c r="H77" s="34"/>
      <c r="I77" s="34" t="s">
        <v>2021</v>
      </c>
      <c r="J77" s="171"/>
      <c r="K77" s="172">
        <f>SUM(TMGen3Matrix287[#This Row])</f>
        <v>0</v>
      </c>
      <c r="L77" s="104"/>
      <c r="M77" s="104"/>
      <c r="N77" s="104"/>
      <c r="O77" s="104"/>
      <c r="P77" s="104"/>
      <c r="Q77" s="104"/>
      <c r="R77" s="104"/>
      <c r="S77" s="104"/>
      <c r="T77" s="104"/>
      <c r="U77" s="104"/>
      <c r="V77" s="104"/>
      <c r="W77" s="104"/>
      <c r="X77" s="104"/>
      <c r="Y77" s="104"/>
      <c r="Z77" s="104"/>
      <c r="AA77" s="104"/>
      <c r="AB77" s="104"/>
      <c r="AC77" s="225"/>
      <c r="AD77" s="225"/>
      <c r="AE77" s="104"/>
      <c r="AF77" s="104"/>
      <c r="AG77" s="207"/>
    </row>
    <row r="78" spans="2:33" ht="18.75" customHeight="1">
      <c r="B78" s="249">
        <v>65</v>
      </c>
      <c r="C78" s="87">
        <v>2041</v>
      </c>
      <c r="D78" s="245" t="str">
        <f ca="1">IF(ISBLANK(TMGen3List233[[#This Row],[Test n'#]]),"",LOOKUP(TMGen3List233[[#This Row],[Test n'#]],TP_CFAR_DB[TPnum],TP_CFAR_DB[TP ID]))</f>
        <v>FT-TP-2041</v>
      </c>
      <c r="E78" s="256" t="str">
        <f ca="1">IF(ISBLANK(TMGen3List233[[#This Row],[Test n'#]]),"",LOOKUP(TMGen3List233[[#This Row],[Test n'#]],TP_CFAR_DB[TPnum],TP_CFAR_DB[Test Point Name]))</f>
        <v>Taxi heading offset at -5 Degrees</v>
      </c>
      <c r="F78" s="245" t="str">
        <f ca="1">IF(ISBLANK(TMGen3List233[[#This Row],[Test n'#]]),"",LOOKUP(TMGen3List233[[#This Row],[Test n'#]],TP_CFAR_DB[TPnum],TP_CFAR_DB[Mode]))</f>
        <v>Auto</v>
      </c>
      <c r="G78" s="34">
        <f ca="1">IF(ISBLANK(TMGen3List233[[#This Row],[Test n'#]]),"",LOOKUP(TMGen3List233[[#This Row],[Test n'#]],TP_CFAR_DB[TPnum],TP_CFAR_DB[Time '[sec']]))</f>
        <v>30</v>
      </c>
      <c r="H78" s="34"/>
      <c r="I78" s="34" t="s">
        <v>2021</v>
      </c>
      <c r="J78" s="171"/>
      <c r="K78" s="172">
        <f>SUM(TMGen3Matrix287[#This Row])</f>
        <v>0</v>
      </c>
      <c r="L78" s="104"/>
      <c r="M78" s="104"/>
      <c r="N78" s="104"/>
      <c r="O78" s="104"/>
      <c r="P78" s="104"/>
      <c r="Q78" s="104"/>
      <c r="R78" s="104"/>
      <c r="S78" s="104"/>
      <c r="T78" s="104"/>
      <c r="U78" s="104"/>
      <c r="V78" s="104"/>
      <c r="W78" s="104"/>
      <c r="X78" s="104"/>
      <c r="Y78" s="104"/>
      <c r="Z78" s="104"/>
      <c r="AA78" s="104"/>
      <c r="AB78" s="104"/>
      <c r="AC78" s="225"/>
      <c r="AD78" s="225"/>
      <c r="AE78" s="104"/>
      <c r="AF78" s="104"/>
      <c r="AG78" s="207"/>
    </row>
    <row r="79" spans="2:33" ht="18.75" customHeight="1">
      <c r="B79" s="249">
        <v>66</v>
      </c>
      <c r="C79" s="87">
        <v>2048</v>
      </c>
      <c r="D79" s="245" t="str">
        <f ca="1">IF(ISBLANK(TMGen3List233[[#This Row],[Test n'#]]),"",LOOKUP(TMGen3List233[[#This Row],[Test n'#]],TP_CFAR_DB[TPnum],TP_CFAR_DB[TP ID]))</f>
        <v>FT-TP-2048</v>
      </c>
      <c r="E79" s="256" t="str">
        <f ca="1">IF(ISBLANK(TMGen3List233[[#This Row],[Test n'#]]),"",LOOKUP(TMGen3List233[[#This Row],[Test n'#]],TP_CFAR_DB[TPnum],TP_CFAR_DB[Test Point Name]))</f>
        <v>Taxi nominal tracking</v>
      </c>
      <c r="F79" s="245" t="str">
        <f ca="1">IF(ISBLANK(TMGen3List233[[#This Row],[Test n'#]]),"",LOOKUP(TMGen3List233[[#This Row],[Test n'#]],TP_CFAR_DB[TPnum],TP_CFAR_DB[Mode]))</f>
        <v>Auto</v>
      </c>
      <c r="G79" s="34">
        <f ca="1">IF(ISBLANK(TMGen3List233[[#This Row],[Test n'#]]),"",LOOKUP(TMGen3List233[[#This Row],[Test n'#]],TP_CFAR_DB[TPnum],TP_CFAR_DB[Time '[sec']]))</f>
        <v>30</v>
      </c>
      <c r="H79" s="34"/>
      <c r="I79" s="34" t="s">
        <v>2022</v>
      </c>
      <c r="J79" s="171"/>
      <c r="K79" s="172">
        <f>SUM(TMGen3Matrix287[#This Row])</f>
        <v>0</v>
      </c>
      <c r="L79" s="104"/>
      <c r="M79" s="104"/>
      <c r="N79" s="104"/>
      <c r="O79" s="104"/>
      <c r="P79" s="104"/>
      <c r="Q79" s="104"/>
      <c r="R79" s="104"/>
      <c r="S79" s="104"/>
      <c r="T79" s="104"/>
      <c r="U79" s="104"/>
      <c r="V79" s="104"/>
      <c r="W79" s="104"/>
      <c r="X79" s="104"/>
      <c r="Y79" s="104">
        <v>0</v>
      </c>
      <c r="Z79" s="104">
        <v>0</v>
      </c>
      <c r="AA79" s="104">
        <v>0</v>
      </c>
      <c r="AB79" s="104">
        <v>0</v>
      </c>
      <c r="AC79" s="104">
        <v>0</v>
      </c>
      <c r="AD79" s="104">
        <v>0</v>
      </c>
      <c r="AE79" s="104">
        <v>0</v>
      </c>
      <c r="AF79" s="104">
        <v>0</v>
      </c>
      <c r="AG79" s="104">
        <v>0</v>
      </c>
    </row>
    <row r="80" spans="2:33" ht="18.75" customHeight="1">
      <c r="B80" s="249">
        <v>67</v>
      </c>
      <c r="C80" s="87"/>
      <c r="D80" s="245" t="str">
        <f>IF(ISBLANK(TMGen3List233[[#This Row],[Test n'#]]),"",LOOKUP(TMGen3List233[[#This Row],[Test n'#]],TP_CFAR_DB[TPnum],TP_CFAR_DB[TP ID]))</f>
        <v/>
      </c>
      <c r="E80" s="256" t="str">
        <f>IF(ISBLANK(TMGen3List233[[#This Row],[Test n'#]]),"",LOOKUP(TMGen3List233[[#This Row],[Test n'#]],TP_CFAR_DB[TPnum],TP_CFAR_DB[Test Point Name]))</f>
        <v/>
      </c>
      <c r="F80" s="245" t="str">
        <f>IF(ISBLANK(TMGen3List233[[#This Row],[Test n'#]]),"",LOOKUP(TMGen3List233[[#This Row],[Test n'#]],TP_CFAR_DB[TPnum],TP_CFAR_DB[Mode]))</f>
        <v/>
      </c>
      <c r="G80" s="34" t="str">
        <f>IF(ISBLANK(TMGen3List233[[#This Row],[Test n'#]]),"",LOOKUP(TMGen3List233[[#This Row],[Test n'#]],TP_CFAR_DB[TPnum],TP_CFAR_DB[Time '[sec']]))</f>
        <v/>
      </c>
      <c r="H80" s="34"/>
      <c r="I80" s="34"/>
      <c r="J80" s="171"/>
      <c r="K80" s="172">
        <f>SUM(TMGen3Matrix287[#This Row])</f>
        <v>0</v>
      </c>
      <c r="L80" s="104"/>
      <c r="M80" s="104"/>
      <c r="N80" s="104"/>
      <c r="O80" s="104"/>
      <c r="P80" s="104"/>
      <c r="Q80" s="104"/>
      <c r="R80" s="104"/>
      <c r="S80" s="104"/>
      <c r="T80" s="104"/>
      <c r="U80" s="104"/>
      <c r="V80" s="104"/>
      <c r="W80" s="104"/>
      <c r="X80" s="104"/>
      <c r="Y80" s="104"/>
      <c r="Z80" s="104"/>
      <c r="AA80" s="104"/>
      <c r="AB80" s="104"/>
      <c r="AC80" s="225"/>
      <c r="AD80" s="225"/>
      <c r="AE80" s="104"/>
      <c r="AF80" s="104"/>
      <c r="AG80" s="207"/>
    </row>
    <row r="81" spans="2:33" ht="18.75" customHeight="1">
      <c r="B81" s="249">
        <v>68</v>
      </c>
      <c r="C81" s="87"/>
      <c r="D81" s="245" t="str">
        <f>IF(ISBLANK(TMGen3List233[[#This Row],[Test n'#]]),"",LOOKUP(TMGen3List233[[#This Row],[Test n'#]],TP_CFAR_DB[TPnum],TP_CFAR_DB[TP ID]))</f>
        <v/>
      </c>
      <c r="E81" s="256" t="str">
        <f>IF(ISBLANK(TMGen3List233[[#This Row],[Test n'#]]),"",LOOKUP(TMGen3List233[[#This Row],[Test n'#]],TP_CFAR_DB[TPnum],TP_CFAR_DB[Test Point Name]))</f>
        <v/>
      </c>
      <c r="F81" s="245" t="str">
        <f>IF(ISBLANK(TMGen3List233[[#This Row],[Test n'#]]),"",LOOKUP(TMGen3List233[[#This Row],[Test n'#]],TP_CFAR_DB[TPnum],TP_CFAR_DB[Mode]))</f>
        <v/>
      </c>
      <c r="G81" s="34" t="str">
        <f>IF(ISBLANK(TMGen3List233[[#This Row],[Test n'#]]),"",LOOKUP(TMGen3List233[[#This Row],[Test n'#]],TP_CFAR_DB[TPnum],TP_CFAR_DB[Time '[sec']]))</f>
        <v/>
      </c>
      <c r="H81" s="34"/>
      <c r="I81" s="34"/>
      <c r="J81" s="171"/>
      <c r="K81" s="172">
        <f>SUM(TMGen3Matrix287[#This Row])</f>
        <v>0</v>
      </c>
      <c r="L81" s="104"/>
      <c r="M81" s="104"/>
      <c r="N81" s="104"/>
      <c r="O81" s="104"/>
      <c r="P81" s="104"/>
      <c r="Q81" s="104"/>
      <c r="R81" s="104"/>
      <c r="S81" s="104"/>
      <c r="T81" s="104"/>
      <c r="U81" s="104"/>
      <c r="V81" s="104"/>
      <c r="W81" s="104"/>
      <c r="X81" s="104"/>
      <c r="Y81" s="104"/>
      <c r="Z81" s="104"/>
      <c r="AA81" s="104"/>
      <c r="AB81" s="104"/>
      <c r="AC81" s="225"/>
      <c r="AD81" s="225"/>
      <c r="AE81" s="104"/>
      <c r="AF81" s="104"/>
      <c r="AG81" s="207"/>
    </row>
    <row r="82" spans="2:33" ht="18.75" customHeight="1">
      <c r="B82" s="249">
        <v>69</v>
      </c>
      <c r="C82" s="87"/>
      <c r="D82" s="245" t="str">
        <f>IF(ISBLANK(TMGen3List233[[#This Row],[Test n'#]]),"",LOOKUP(TMGen3List233[[#This Row],[Test n'#]],TP_CFAR_DB[TPnum],TP_CFAR_DB[TP ID]))</f>
        <v/>
      </c>
      <c r="E82" s="256" t="str">
        <f>IF(ISBLANK(TMGen3List233[[#This Row],[Test n'#]]),"",LOOKUP(TMGen3List233[[#This Row],[Test n'#]],TP_CFAR_DB[TPnum],TP_CFAR_DB[Test Point Name]))</f>
        <v/>
      </c>
      <c r="F82" s="245" t="str">
        <f>IF(ISBLANK(TMGen3List233[[#This Row],[Test n'#]]),"",LOOKUP(TMGen3List233[[#This Row],[Test n'#]],TP_CFAR_DB[TPnum],TP_CFAR_DB[Mode]))</f>
        <v/>
      </c>
      <c r="G82" s="34" t="str">
        <f>IF(ISBLANK(TMGen3List233[[#This Row],[Test n'#]]),"",LOOKUP(TMGen3List233[[#This Row],[Test n'#]],TP_CFAR_DB[TPnum],TP_CFAR_DB[Time '[sec']]))</f>
        <v/>
      </c>
      <c r="H82" s="34"/>
      <c r="I82" s="34"/>
      <c r="J82" s="171"/>
      <c r="K82" s="172">
        <f>SUM(TMGen3Matrix287[#This Row])</f>
        <v>0</v>
      </c>
      <c r="L82" s="104"/>
      <c r="M82" s="104"/>
      <c r="N82" s="104"/>
      <c r="O82" s="104"/>
      <c r="P82" s="104"/>
      <c r="Q82" s="104"/>
      <c r="R82" s="104"/>
      <c r="S82" s="104"/>
      <c r="T82" s="104"/>
      <c r="U82" s="104"/>
      <c r="V82" s="104"/>
      <c r="W82" s="104"/>
      <c r="X82" s="104"/>
      <c r="Y82" s="104"/>
      <c r="Z82" s="104"/>
      <c r="AA82" s="104"/>
      <c r="AB82" s="104"/>
      <c r="AC82" s="225"/>
      <c r="AD82" s="225"/>
      <c r="AE82" s="104"/>
      <c r="AF82" s="104"/>
      <c r="AG82" s="207"/>
    </row>
    <row r="83" spans="2:33" ht="18.75" customHeight="1">
      <c r="B83" s="249">
        <v>70</v>
      </c>
      <c r="C83" s="87"/>
      <c r="D83" s="245" t="str">
        <f>IF(ISBLANK(TMGen3List233[[#This Row],[Test n'#]]),"",LOOKUP(TMGen3List233[[#This Row],[Test n'#]],TP_CFAR_DB[TPnum],TP_CFAR_DB[TP ID]))</f>
        <v/>
      </c>
      <c r="E83" s="256" t="str">
        <f>IF(ISBLANK(TMGen3List233[[#This Row],[Test n'#]]),"",LOOKUP(TMGen3List233[[#This Row],[Test n'#]],TP_CFAR_DB[TPnum],TP_CFAR_DB[Test Point Name]))</f>
        <v/>
      </c>
      <c r="F83" s="245" t="str">
        <f>IF(ISBLANK(TMGen3List233[[#This Row],[Test n'#]]),"",LOOKUP(TMGen3List233[[#This Row],[Test n'#]],TP_CFAR_DB[TPnum],TP_CFAR_DB[Mode]))</f>
        <v/>
      </c>
      <c r="G83" s="34" t="str">
        <f>IF(ISBLANK(TMGen3List233[[#This Row],[Test n'#]]),"",LOOKUP(TMGen3List233[[#This Row],[Test n'#]],TP_CFAR_DB[TPnum],TP_CFAR_DB[Time '[sec']]))</f>
        <v/>
      </c>
      <c r="H83" s="34"/>
      <c r="I83" s="34"/>
      <c r="J83" s="171"/>
      <c r="K83" s="172">
        <f>SUM(TMGen3Matrix287[#This Row])</f>
        <v>0</v>
      </c>
      <c r="L83" s="104"/>
      <c r="M83" s="104"/>
      <c r="N83" s="104"/>
      <c r="O83" s="104"/>
      <c r="P83" s="104"/>
      <c r="Q83" s="104"/>
      <c r="R83" s="104"/>
      <c r="S83" s="104"/>
      <c r="T83" s="104"/>
      <c r="U83" s="104"/>
      <c r="V83" s="104"/>
      <c r="W83" s="104"/>
      <c r="X83" s="104"/>
      <c r="Y83" s="104"/>
      <c r="Z83" s="104"/>
      <c r="AA83" s="104"/>
      <c r="AB83" s="104"/>
      <c r="AC83" s="225"/>
      <c r="AD83" s="225"/>
      <c r="AE83" s="104"/>
      <c r="AF83" s="104"/>
      <c r="AG83" s="207"/>
    </row>
    <row r="84" spans="2:33" ht="18.75" customHeight="1">
      <c r="B84" s="249">
        <v>71</v>
      </c>
      <c r="C84" s="87"/>
      <c r="D84" s="245" t="str">
        <f>IF(ISBLANK(TMGen3List233[[#This Row],[Test n'#]]),"",LOOKUP(TMGen3List233[[#This Row],[Test n'#]],TP_CFAR_DB[TPnum],TP_CFAR_DB[TP ID]))</f>
        <v/>
      </c>
      <c r="E84" s="256" t="str">
        <f>IF(ISBLANK(TMGen3List233[[#This Row],[Test n'#]]),"",LOOKUP(TMGen3List233[[#This Row],[Test n'#]],TP_CFAR_DB[TPnum],TP_CFAR_DB[Test Point Name]))</f>
        <v/>
      </c>
      <c r="F84" s="245" t="str">
        <f>IF(ISBLANK(TMGen3List233[[#This Row],[Test n'#]]),"",LOOKUP(TMGen3List233[[#This Row],[Test n'#]],TP_CFAR_DB[TPnum],TP_CFAR_DB[Mode]))</f>
        <v/>
      </c>
      <c r="G84" s="34" t="str">
        <f>IF(ISBLANK(TMGen3List233[[#This Row],[Test n'#]]),"",LOOKUP(TMGen3List233[[#This Row],[Test n'#]],TP_CFAR_DB[TPnum],TP_CFAR_DB[Time '[sec']]))</f>
        <v/>
      </c>
      <c r="H84" s="34"/>
      <c r="I84" s="34"/>
      <c r="J84" s="171"/>
      <c r="K84" s="172">
        <f>SUM(TMGen3Matrix287[#This Row])</f>
        <v>0</v>
      </c>
      <c r="L84" s="104"/>
      <c r="M84" s="104"/>
      <c r="N84" s="104"/>
      <c r="O84" s="104"/>
      <c r="P84" s="104"/>
      <c r="Q84" s="104"/>
      <c r="R84" s="104"/>
      <c r="S84" s="104"/>
      <c r="T84" s="104"/>
      <c r="U84" s="104"/>
      <c r="V84" s="104"/>
      <c r="W84" s="104"/>
      <c r="X84" s="104"/>
      <c r="Y84" s="104"/>
      <c r="Z84" s="104"/>
      <c r="AA84" s="104"/>
      <c r="AB84" s="104"/>
      <c r="AC84" s="225"/>
      <c r="AD84" s="225"/>
      <c r="AE84" s="104"/>
      <c r="AF84" s="104"/>
      <c r="AG84" s="207"/>
    </row>
    <row r="85" spans="2:33" ht="18.75" customHeight="1">
      <c r="B85" s="249">
        <v>72</v>
      </c>
      <c r="C85" s="87"/>
      <c r="D85" s="245" t="str">
        <f>IF(ISBLANK(TMGen3List233[[#This Row],[Test n'#]]),"",LOOKUP(TMGen3List233[[#This Row],[Test n'#]],TP_CFAR_DB[TPnum],TP_CFAR_DB[TP ID]))</f>
        <v/>
      </c>
      <c r="E85" s="256" t="str">
        <f>IF(ISBLANK(TMGen3List233[[#This Row],[Test n'#]]),"",LOOKUP(TMGen3List233[[#This Row],[Test n'#]],TP_CFAR_DB[TPnum],TP_CFAR_DB[Test Point Name]))</f>
        <v/>
      </c>
      <c r="F85" s="245" t="str">
        <f>IF(ISBLANK(TMGen3List233[[#This Row],[Test n'#]]),"",LOOKUP(TMGen3List233[[#This Row],[Test n'#]],TP_CFAR_DB[TPnum],TP_CFAR_DB[Mode]))</f>
        <v/>
      </c>
      <c r="G85" s="34" t="str">
        <f>IF(ISBLANK(TMGen3List233[[#This Row],[Test n'#]]),"",LOOKUP(TMGen3List233[[#This Row],[Test n'#]],TP_CFAR_DB[TPnum],TP_CFAR_DB[Time '[sec']]))</f>
        <v/>
      </c>
      <c r="H85" s="34"/>
      <c r="I85" s="34"/>
      <c r="J85" s="171"/>
      <c r="K85" s="172">
        <f>SUM(TMGen3Matrix287[#This Row])</f>
        <v>0</v>
      </c>
      <c r="L85" s="104"/>
      <c r="M85" s="104"/>
      <c r="N85" s="104"/>
      <c r="O85" s="104"/>
      <c r="P85" s="104"/>
      <c r="Q85" s="104"/>
      <c r="R85" s="104"/>
      <c r="S85" s="104"/>
      <c r="T85" s="104"/>
      <c r="U85" s="104"/>
      <c r="V85" s="104"/>
      <c r="W85" s="104"/>
      <c r="X85" s="104"/>
      <c r="Y85" s="104"/>
      <c r="Z85" s="104"/>
      <c r="AA85" s="104"/>
      <c r="AB85" s="104"/>
      <c r="AC85" s="225"/>
      <c r="AD85" s="225"/>
      <c r="AE85" s="104"/>
      <c r="AF85" s="104"/>
      <c r="AG85" s="207"/>
    </row>
    <row r="86" spans="2:33" ht="18.75" customHeight="1">
      <c r="B86" s="249">
        <v>73</v>
      </c>
      <c r="C86" s="87"/>
      <c r="D86" s="245" t="str">
        <f>IF(ISBLANK(TMGen3List233[[#This Row],[Test n'#]]),"",LOOKUP(TMGen3List233[[#This Row],[Test n'#]],TP_CFAR_DB[TPnum],TP_CFAR_DB[TP ID]))</f>
        <v/>
      </c>
      <c r="E86" s="256" t="str">
        <f>IF(ISBLANK(TMGen3List233[[#This Row],[Test n'#]]),"",LOOKUP(TMGen3List233[[#This Row],[Test n'#]],TP_CFAR_DB[TPnum],TP_CFAR_DB[Test Point Name]))</f>
        <v/>
      </c>
      <c r="F86" s="245" t="str">
        <f>IF(ISBLANK(TMGen3List233[[#This Row],[Test n'#]]),"",LOOKUP(TMGen3List233[[#This Row],[Test n'#]],TP_CFAR_DB[TPnum],TP_CFAR_DB[Mode]))</f>
        <v/>
      </c>
      <c r="G86" s="34" t="str">
        <f>IF(ISBLANK(TMGen3List233[[#This Row],[Test n'#]]),"",LOOKUP(TMGen3List233[[#This Row],[Test n'#]],TP_CFAR_DB[TPnum],TP_CFAR_DB[Time '[sec']]))</f>
        <v/>
      </c>
      <c r="H86" s="34"/>
      <c r="I86" s="34"/>
      <c r="J86" s="171"/>
      <c r="K86" s="172">
        <f>SUM(TMGen3Matrix287[#This Row])</f>
        <v>0</v>
      </c>
      <c r="L86" s="104"/>
      <c r="M86" s="104"/>
      <c r="N86" s="104"/>
      <c r="O86" s="104"/>
      <c r="P86" s="104"/>
      <c r="Q86" s="104"/>
      <c r="R86" s="104"/>
      <c r="S86" s="104"/>
      <c r="T86" s="104"/>
      <c r="U86" s="104"/>
      <c r="V86" s="104"/>
      <c r="W86" s="104"/>
      <c r="X86" s="104"/>
      <c r="Y86" s="104"/>
      <c r="Z86" s="104"/>
      <c r="AA86" s="104"/>
      <c r="AB86" s="104"/>
      <c r="AC86" s="225"/>
      <c r="AD86" s="225"/>
      <c r="AE86" s="104"/>
      <c r="AF86" s="104"/>
      <c r="AG86" s="207"/>
    </row>
    <row r="87" spans="2:33" ht="18.75" customHeight="1">
      <c r="B87" s="249">
        <v>74</v>
      </c>
      <c r="C87" s="87"/>
      <c r="D87" s="245" t="str">
        <f>IF(ISBLANK(TMGen3List233[[#This Row],[Test n'#]]),"",LOOKUP(TMGen3List233[[#This Row],[Test n'#]],TP_CFAR_DB[TPnum],TP_CFAR_DB[TP ID]))</f>
        <v/>
      </c>
      <c r="E87" s="256" t="str">
        <f>IF(ISBLANK(TMGen3List233[[#This Row],[Test n'#]]),"",LOOKUP(TMGen3List233[[#This Row],[Test n'#]],TP_CFAR_DB[TPnum],TP_CFAR_DB[Test Point Name]))</f>
        <v/>
      </c>
      <c r="F87" s="245" t="str">
        <f>IF(ISBLANK(TMGen3List233[[#This Row],[Test n'#]]),"",LOOKUP(TMGen3List233[[#This Row],[Test n'#]],TP_CFAR_DB[TPnum],TP_CFAR_DB[Mode]))</f>
        <v/>
      </c>
      <c r="G87" s="34" t="str">
        <f>IF(ISBLANK(TMGen3List233[[#This Row],[Test n'#]]),"",LOOKUP(TMGen3List233[[#This Row],[Test n'#]],TP_CFAR_DB[TPnum],TP_CFAR_DB[Time '[sec']]))</f>
        <v/>
      </c>
      <c r="H87" s="34"/>
      <c r="I87" s="34"/>
      <c r="J87" s="171"/>
      <c r="K87" s="172">
        <f>SUM(TMGen3Matrix287[#This Row])</f>
        <v>0</v>
      </c>
      <c r="L87" s="104"/>
      <c r="M87" s="104"/>
      <c r="N87" s="104"/>
      <c r="O87" s="104"/>
      <c r="P87" s="104"/>
      <c r="Q87" s="104"/>
      <c r="R87" s="104"/>
      <c r="S87" s="104"/>
      <c r="T87" s="104"/>
      <c r="U87" s="104"/>
      <c r="V87" s="104"/>
      <c r="W87" s="104"/>
      <c r="X87" s="104"/>
      <c r="Y87" s="104"/>
      <c r="Z87" s="104"/>
      <c r="AA87" s="104"/>
      <c r="AB87" s="104"/>
      <c r="AC87" s="225"/>
      <c r="AD87" s="225"/>
      <c r="AE87" s="104"/>
      <c r="AF87" s="104"/>
      <c r="AG87" s="207"/>
    </row>
    <row r="88" spans="2:33" ht="18.75" customHeight="1">
      <c r="B88" s="249">
        <v>75</v>
      </c>
      <c r="C88" s="87"/>
      <c r="D88" s="245" t="str">
        <f>IF(ISBLANK(TMGen3List233[[#This Row],[Test n'#]]),"",LOOKUP(TMGen3List233[[#This Row],[Test n'#]],TP_CFAR_DB[TPnum],TP_CFAR_DB[TP ID]))</f>
        <v/>
      </c>
      <c r="E88" s="256" t="str">
        <f>IF(ISBLANK(TMGen3List233[[#This Row],[Test n'#]]),"",LOOKUP(TMGen3List233[[#This Row],[Test n'#]],TP_CFAR_DB[TPnum],TP_CFAR_DB[Test Point Name]))</f>
        <v/>
      </c>
      <c r="F88" s="245" t="str">
        <f>IF(ISBLANK(TMGen3List233[[#This Row],[Test n'#]]),"",LOOKUP(TMGen3List233[[#This Row],[Test n'#]],TP_CFAR_DB[TPnum],TP_CFAR_DB[Mode]))</f>
        <v/>
      </c>
      <c r="G88" s="34" t="str">
        <f>IF(ISBLANK(TMGen3List233[[#This Row],[Test n'#]]),"",LOOKUP(TMGen3List233[[#This Row],[Test n'#]],TP_CFAR_DB[TPnum],TP_CFAR_DB[Time '[sec']]))</f>
        <v/>
      </c>
      <c r="H88" s="34"/>
      <c r="I88" s="34"/>
      <c r="J88" s="171"/>
      <c r="K88" s="172">
        <f>SUM(TMGen3Matrix287[#This Row])</f>
        <v>0</v>
      </c>
      <c r="L88" s="104"/>
      <c r="M88" s="104"/>
      <c r="N88" s="104"/>
      <c r="O88" s="104"/>
      <c r="P88" s="104"/>
      <c r="Q88" s="104"/>
      <c r="R88" s="104"/>
      <c r="S88" s="104"/>
      <c r="T88" s="104"/>
      <c r="U88" s="104"/>
      <c r="V88" s="104"/>
      <c r="W88" s="104"/>
      <c r="X88" s="104"/>
      <c r="Y88" s="104"/>
      <c r="Z88" s="104"/>
      <c r="AA88" s="104"/>
      <c r="AB88" s="104"/>
      <c r="AC88" s="225"/>
      <c r="AD88" s="225"/>
      <c r="AE88" s="104"/>
      <c r="AF88" s="104"/>
      <c r="AG88" s="207"/>
    </row>
    <row r="89" spans="2:33" ht="18.75" customHeight="1">
      <c r="B89" s="249">
        <v>76</v>
      </c>
      <c r="C89" s="87"/>
      <c r="D89" s="245" t="str">
        <f>IF(ISBLANK(TMGen3List233[[#This Row],[Test n'#]]),"",LOOKUP(TMGen3List233[[#This Row],[Test n'#]],TP_CFAR_DB[TPnum],TP_CFAR_DB[TP ID]))</f>
        <v/>
      </c>
      <c r="E89" s="256" t="str">
        <f>IF(ISBLANK(TMGen3List233[[#This Row],[Test n'#]]),"",LOOKUP(TMGen3List233[[#This Row],[Test n'#]],TP_CFAR_DB[TPnum],TP_CFAR_DB[Test Point Name]))</f>
        <v/>
      </c>
      <c r="F89" s="245" t="str">
        <f>IF(ISBLANK(TMGen3List233[[#This Row],[Test n'#]]),"",LOOKUP(TMGen3List233[[#This Row],[Test n'#]],TP_CFAR_DB[TPnum],TP_CFAR_DB[Mode]))</f>
        <v/>
      </c>
      <c r="G89" s="34" t="str">
        <f>IF(ISBLANK(TMGen3List233[[#This Row],[Test n'#]]),"",LOOKUP(TMGen3List233[[#This Row],[Test n'#]],TP_CFAR_DB[TPnum],TP_CFAR_DB[Time '[sec']]))</f>
        <v/>
      </c>
      <c r="H89" s="34"/>
      <c r="I89" s="34"/>
      <c r="J89" s="171"/>
      <c r="K89" s="172">
        <f>SUM(TMGen3Matrix287[#This Row])</f>
        <v>0</v>
      </c>
      <c r="L89" s="104"/>
      <c r="M89" s="104"/>
      <c r="N89" s="104"/>
      <c r="O89" s="104"/>
      <c r="P89" s="104"/>
      <c r="Q89" s="104"/>
      <c r="R89" s="104"/>
      <c r="S89" s="104"/>
      <c r="T89" s="104"/>
      <c r="U89" s="104"/>
      <c r="V89" s="104"/>
      <c r="W89" s="104"/>
      <c r="X89" s="104"/>
      <c r="Y89" s="104"/>
      <c r="Z89" s="104"/>
      <c r="AA89" s="104"/>
      <c r="AB89" s="104"/>
      <c r="AC89" s="225"/>
      <c r="AD89" s="225"/>
      <c r="AE89" s="104"/>
      <c r="AF89" s="104"/>
      <c r="AG89" s="207"/>
    </row>
    <row r="90" spans="2:33" ht="18.75" customHeight="1">
      <c r="B90" s="249">
        <v>77</v>
      </c>
      <c r="C90" s="87"/>
      <c r="D90" s="245" t="str">
        <f>IF(ISBLANK(TMGen3List233[[#This Row],[Test n'#]]),"",LOOKUP(TMGen3List233[[#This Row],[Test n'#]],TP_CFAR_DB[TPnum],TP_CFAR_DB[TP ID]))</f>
        <v/>
      </c>
      <c r="E90" s="256" t="str">
        <f>IF(ISBLANK(TMGen3List233[[#This Row],[Test n'#]]),"",LOOKUP(TMGen3List233[[#This Row],[Test n'#]],TP_CFAR_DB[TPnum],TP_CFAR_DB[Test Point Name]))</f>
        <v/>
      </c>
      <c r="F90" s="245" t="str">
        <f>IF(ISBLANK(TMGen3List233[[#This Row],[Test n'#]]),"",LOOKUP(TMGen3List233[[#This Row],[Test n'#]],TP_CFAR_DB[TPnum],TP_CFAR_DB[Mode]))</f>
        <v/>
      </c>
      <c r="G90" s="34" t="str">
        <f>IF(ISBLANK(TMGen3List233[[#This Row],[Test n'#]]),"",LOOKUP(TMGen3List233[[#This Row],[Test n'#]],TP_CFAR_DB[TPnum],TP_CFAR_DB[Time '[sec']]))</f>
        <v/>
      </c>
      <c r="H90" s="34"/>
      <c r="I90" s="34"/>
      <c r="J90" s="171"/>
      <c r="K90" s="172">
        <f>SUM(TMGen3Matrix287[#This Row])</f>
        <v>0</v>
      </c>
      <c r="L90" s="104"/>
      <c r="M90" s="104"/>
      <c r="N90" s="104"/>
      <c r="O90" s="104"/>
      <c r="P90" s="104"/>
      <c r="Q90" s="104"/>
      <c r="R90" s="104"/>
      <c r="S90" s="104"/>
      <c r="T90" s="104"/>
      <c r="U90" s="104"/>
      <c r="V90" s="104"/>
      <c r="W90" s="104"/>
      <c r="X90" s="104"/>
      <c r="Y90" s="104"/>
      <c r="Z90" s="104"/>
      <c r="AA90" s="104"/>
      <c r="AB90" s="104"/>
      <c r="AC90" s="225"/>
      <c r="AD90" s="225"/>
      <c r="AE90" s="104"/>
      <c r="AF90" s="104"/>
      <c r="AG90" s="207"/>
    </row>
    <row r="91" spans="2:33" ht="18.75" customHeight="1">
      <c r="B91" s="249">
        <v>78</v>
      </c>
      <c r="C91" s="87"/>
      <c r="D91" s="245" t="str">
        <f>IF(ISBLANK(TMGen3List233[[#This Row],[Test n'#]]),"",LOOKUP(TMGen3List233[[#This Row],[Test n'#]],TP_CFAR_DB[TPnum],TP_CFAR_DB[TP ID]))</f>
        <v/>
      </c>
      <c r="E91" s="256" t="str">
        <f>IF(ISBLANK(TMGen3List233[[#This Row],[Test n'#]]),"",LOOKUP(TMGen3List233[[#This Row],[Test n'#]],TP_CFAR_DB[TPnum],TP_CFAR_DB[Test Point Name]))</f>
        <v/>
      </c>
      <c r="F91" s="245" t="str">
        <f>IF(ISBLANK(TMGen3List233[[#This Row],[Test n'#]]),"",LOOKUP(TMGen3List233[[#This Row],[Test n'#]],TP_CFAR_DB[TPnum],TP_CFAR_DB[Mode]))</f>
        <v/>
      </c>
      <c r="G91" s="34" t="str">
        <f>IF(ISBLANK(TMGen3List233[[#This Row],[Test n'#]]),"",LOOKUP(TMGen3List233[[#This Row],[Test n'#]],TP_CFAR_DB[TPnum],TP_CFAR_DB[Time '[sec']]))</f>
        <v/>
      </c>
      <c r="H91" s="34"/>
      <c r="I91" s="34"/>
      <c r="J91" s="171"/>
      <c r="K91" s="172">
        <f>SUM(TMGen3Matrix287[#This Row])</f>
        <v>0</v>
      </c>
      <c r="L91" s="104"/>
      <c r="M91" s="104"/>
      <c r="N91" s="104"/>
      <c r="O91" s="104"/>
      <c r="P91" s="104"/>
      <c r="Q91" s="104"/>
      <c r="R91" s="104"/>
      <c r="S91" s="104"/>
      <c r="T91" s="104"/>
      <c r="U91" s="104"/>
      <c r="V91" s="104"/>
      <c r="W91" s="104"/>
      <c r="X91" s="104"/>
      <c r="Y91" s="104"/>
      <c r="Z91" s="104"/>
      <c r="AA91" s="104"/>
      <c r="AB91" s="104"/>
      <c r="AC91" s="225"/>
      <c r="AD91" s="225"/>
      <c r="AE91" s="104"/>
      <c r="AF91" s="104"/>
      <c r="AG91" s="207"/>
    </row>
    <row r="92" spans="2:33" ht="18.75" customHeight="1">
      <c r="B92" s="249">
        <v>79</v>
      </c>
      <c r="C92" s="87"/>
      <c r="D92" s="245" t="str">
        <f>IF(ISBLANK(TMGen3List233[[#This Row],[Test n'#]]),"",LOOKUP(TMGen3List233[[#This Row],[Test n'#]],TP_CFAR_DB[TPnum],TP_CFAR_DB[TP ID]))</f>
        <v/>
      </c>
      <c r="E92" s="256" t="str">
        <f>IF(ISBLANK(TMGen3List233[[#This Row],[Test n'#]]),"",LOOKUP(TMGen3List233[[#This Row],[Test n'#]],TP_CFAR_DB[TPnum],TP_CFAR_DB[Test Point Name]))</f>
        <v/>
      </c>
      <c r="F92" s="245" t="str">
        <f>IF(ISBLANK(TMGen3List233[[#This Row],[Test n'#]]),"",LOOKUP(TMGen3List233[[#This Row],[Test n'#]],TP_CFAR_DB[TPnum],TP_CFAR_DB[Mode]))</f>
        <v/>
      </c>
      <c r="G92" s="34" t="str">
        <f>IF(ISBLANK(TMGen3List233[[#This Row],[Test n'#]]),"",LOOKUP(TMGen3List233[[#This Row],[Test n'#]],TP_CFAR_DB[TPnum],TP_CFAR_DB[Time '[sec']]))</f>
        <v/>
      </c>
      <c r="H92" s="34"/>
      <c r="I92" s="34"/>
      <c r="J92" s="171"/>
      <c r="K92" s="172">
        <f>SUM(TMGen3Matrix287[#This Row])</f>
        <v>0</v>
      </c>
      <c r="L92" s="104"/>
      <c r="M92" s="104"/>
      <c r="N92" s="104"/>
      <c r="O92" s="104"/>
      <c r="P92" s="104"/>
      <c r="Q92" s="104"/>
      <c r="R92" s="104"/>
      <c r="S92" s="104"/>
      <c r="T92" s="104"/>
      <c r="U92" s="104"/>
      <c r="V92" s="104"/>
      <c r="W92" s="104"/>
      <c r="X92" s="104"/>
      <c r="Y92" s="104"/>
      <c r="Z92" s="104"/>
      <c r="AA92" s="104"/>
      <c r="AB92" s="104"/>
      <c r="AC92" s="225"/>
      <c r="AD92" s="225"/>
      <c r="AE92" s="104"/>
      <c r="AF92" s="104"/>
      <c r="AG92" s="207"/>
    </row>
    <row r="93" spans="2:33" ht="18.75" customHeight="1">
      <c r="B93" s="249">
        <v>80</v>
      </c>
      <c r="C93" s="87"/>
      <c r="D93" s="245" t="str">
        <f>IF(ISBLANK(TMGen3List233[[#This Row],[Test n'#]]),"",LOOKUP(TMGen3List233[[#This Row],[Test n'#]],TP_CFAR_DB[TPnum],TP_CFAR_DB[TP ID]))</f>
        <v/>
      </c>
      <c r="E93" s="256" t="str">
        <f>IF(ISBLANK(TMGen3List233[[#This Row],[Test n'#]]),"",LOOKUP(TMGen3List233[[#This Row],[Test n'#]],TP_CFAR_DB[TPnum],TP_CFAR_DB[Test Point Name]))</f>
        <v/>
      </c>
      <c r="F93" s="245" t="str">
        <f>IF(ISBLANK(TMGen3List233[[#This Row],[Test n'#]]),"",LOOKUP(TMGen3List233[[#This Row],[Test n'#]],TP_CFAR_DB[TPnum],TP_CFAR_DB[Mode]))</f>
        <v/>
      </c>
      <c r="G93" s="34" t="str">
        <f>IF(ISBLANK(TMGen3List233[[#This Row],[Test n'#]]),"",LOOKUP(TMGen3List233[[#This Row],[Test n'#]],TP_CFAR_DB[TPnum],TP_CFAR_DB[Time '[sec']]))</f>
        <v/>
      </c>
      <c r="H93" s="34"/>
      <c r="I93" s="34"/>
      <c r="J93" s="171"/>
      <c r="K93" s="172">
        <f>SUM(TMGen3Matrix287[#This Row])</f>
        <v>0</v>
      </c>
      <c r="L93" s="104"/>
      <c r="M93" s="104"/>
      <c r="N93" s="104"/>
      <c r="O93" s="104"/>
      <c r="P93" s="104"/>
      <c r="Q93" s="104"/>
      <c r="R93" s="104"/>
      <c r="S93" s="104"/>
      <c r="T93" s="104"/>
      <c r="U93" s="104"/>
      <c r="V93" s="104"/>
      <c r="W93" s="104"/>
      <c r="X93" s="104"/>
      <c r="Y93" s="104"/>
      <c r="Z93" s="104"/>
      <c r="AA93" s="104"/>
      <c r="AB93" s="104"/>
      <c r="AC93" s="225"/>
      <c r="AD93" s="225"/>
      <c r="AE93" s="104"/>
      <c r="AF93" s="104"/>
      <c r="AG93" s="207"/>
    </row>
    <row r="94" spans="2:33" ht="18.75" customHeight="1">
      <c r="B94" s="249">
        <v>81</v>
      </c>
      <c r="C94" s="87"/>
      <c r="D94" s="245" t="str">
        <f>IF(ISBLANK(TMGen3List233[[#This Row],[Test n'#]]),"",LOOKUP(TMGen3List233[[#This Row],[Test n'#]],TP_CFAR_DB[TPnum],TP_CFAR_DB[TP ID]))</f>
        <v/>
      </c>
      <c r="E94" s="256" t="str">
        <f>IF(ISBLANK(TMGen3List233[[#This Row],[Test n'#]]),"",LOOKUP(TMGen3List233[[#This Row],[Test n'#]],TP_CFAR_DB[TPnum],TP_CFAR_DB[Test Point Name]))</f>
        <v/>
      </c>
      <c r="F94" s="245" t="str">
        <f>IF(ISBLANK(TMGen3List233[[#This Row],[Test n'#]]),"",LOOKUP(TMGen3List233[[#This Row],[Test n'#]],TP_CFAR_DB[TPnum],TP_CFAR_DB[Mode]))</f>
        <v/>
      </c>
      <c r="G94" s="34" t="str">
        <f>IF(ISBLANK(TMGen3List233[[#This Row],[Test n'#]]),"",LOOKUP(TMGen3List233[[#This Row],[Test n'#]],TP_CFAR_DB[TPnum],TP_CFAR_DB[Time '[sec']]))</f>
        <v/>
      </c>
      <c r="H94" s="34"/>
      <c r="I94" s="34"/>
      <c r="J94" s="171"/>
      <c r="K94" s="172">
        <f>SUM(TMGen3Matrix287[#This Row])</f>
        <v>0</v>
      </c>
      <c r="L94" s="104"/>
      <c r="M94" s="104"/>
      <c r="N94" s="104"/>
      <c r="O94" s="104"/>
      <c r="P94" s="104"/>
      <c r="Q94" s="104"/>
      <c r="R94" s="104"/>
      <c r="S94" s="104"/>
      <c r="T94" s="104"/>
      <c r="U94" s="104"/>
      <c r="V94" s="104"/>
      <c r="W94" s="104"/>
      <c r="X94" s="104"/>
      <c r="Y94" s="104"/>
      <c r="Z94" s="104"/>
      <c r="AA94" s="104"/>
      <c r="AB94" s="104"/>
      <c r="AC94" s="225"/>
      <c r="AD94" s="225"/>
      <c r="AE94" s="104"/>
      <c r="AF94" s="104"/>
      <c r="AG94" s="207"/>
    </row>
    <row r="95" spans="2:33" ht="18.75" customHeight="1">
      <c r="B95" s="249">
        <v>82</v>
      </c>
      <c r="C95" s="87"/>
      <c r="D95" s="245" t="str">
        <f>IF(ISBLANK(TMGen3List233[[#This Row],[Test n'#]]),"",LOOKUP(TMGen3List233[[#This Row],[Test n'#]],TP_CFAR_DB[TPnum],TP_CFAR_DB[TP ID]))</f>
        <v/>
      </c>
      <c r="E95" s="256" t="str">
        <f>IF(ISBLANK(TMGen3List233[[#This Row],[Test n'#]]),"",LOOKUP(TMGen3List233[[#This Row],[Test n'#]],TP_CFAR_DB[TPnum],TP_CFAR_DB[Test Point Name]))</f>
        <v/>
      </c>
      <c r="F95" s="245" t="str">
        <f>IF(ISBLANK(TMGen3List233[[#This Row],[Test n'#]]),"",LOOKUP(TMGen3List233[[#This Row],[Test n'#]],TP_CFAR_DB[TPnum],TP_CFAR_DB[Mode]))</f>
        <v/>
      </c>
      <c r="G95" s="34" t="str">
        <f>IF(ISBLANK(TMGen3List233[[#This Row],[Test n'#]]),"",LOOKUP(TMGen3List233[[#This Row],[Test n'#]],TP_CFAR_DB[TPnum],TP_CFAR_DB[Time '[sec']]))</f>
        <v/>
      </c>
      <c r="H95" s="34"/>
      <c r="I95" s="34" t="str">
        <f>IF(ISBLANK(TMGen3List233[[#This Row],[Test n'#]]),"",LOOKUP(TMGen3List233[[#This Row],[Test n'#]],TP_BA_DB[TPnum],TP_BA_DB[Speed m/s '[kts']]))</f>
        <v/>
      </c>
      <c r="J95" s="171"/>
      <c r="K95" s="172">
        <f>SUM(TMGen3Matrix287[#This Row])</f>
        <v>0</v>
      </c>
      <c r="L95" s="104"/>
      <c r="M95" s="104"/>
      <c r="N95" s="104"/>
      <c r="O95" s="104"/>
      <c r="P95" s="104"/>
      <c r="Q95" s="104"/>
      <c r="R95" s="104"/>
      <c r="S95" s="104"/>
      <c r="T95" s="104"/>
      <c r="U95" s="104"/>
      <c r="V95" s="104"/>
      <c r="W95" s="104"/>
      <c r="X95" s="104"/>
      <c r="Y95" s="104"/>
      <c r="Z95" s="104"/>
      <c r="AA95" s="104"/>
      <c r="AB95" s="104"/>
      <c r="AC95" s="225"/>
      <c r="AD95" s="225"/>
      <c r="AE95" s="104"/>
      <c r="AF95" s="104"/>
      <c r="AG95" s="207"/>
    </row>
    <row r="96" spans="2:33" ht="18.75" customHeight="1">
      <c r="B96" s="249">
        <v>83</v>
      </c>
      <c r="C96" s="87"/>
      <c r="D96" s="245" t="str">
        <f>IF(ISBLANK(TMGen3List233[[#This Row],[Test n'#]]),"",LOOKUP(TMGen3List233[[#This Row],[Test n'#]],TP_CFAR_DB[TPnum],TP_CFAR_DB[TP ID]))</f>
        <v/>
      </c>
      <c r="E96" s="256" t="str">
        <f>IF(ISBLANK(TMGen3List233[[#This Row],[Test n'#]]),"",LOOKUP(TMGen3List233[[#This Row],[Test n'#]],TP_CFAR_DB[TPnum],TP_CFAR_DB[Test Point Name]))</f>
        <v/>
      </c>
      <c r="F96" s="245" t="str">
        <f>IF(ISBLANK(TMGen3List233[[#This Row],[Test n'#]]),"",LOOKUP(TMGen3List233[[#This Row],[Test n'#]],TP_CFAR_DB[TPnum],TP_CFAR_DB[Mode]))</f>
        <v/>
      </c>
      <c r="G96" s="34" t="str">
        <f>IF(ISBLANK(TMGen3List233[[#This Row],[Test n'#]]),"",LOOKUP(TMGen3List233[[#This Row],[Test n'#]],TP_CFAR_DB[TPnum],TP_CFAR_DB[Time '[sec']]))</f>
        <v/>
      </c>
      <c r="H96" s="34"/>
      <c r="I96" s="34" t="str">
        <f>IF(ISBLANK(TMGen3List233[[#This Row],[Test n'#]]),"",LOOKUP(TMGen3List233[[#This Row],[Test n'#]],TP_BA_DB[TPnum],TP_BA_DB[Speed m/s '[kts']]))</f>
        <v/>
      </c>
      <c r="J96" s="171"/>
      <c r="K96" s="172">
        <f>SUM(TMGen3Matrix287[#This Row])</f>
        <v>0</v>
      </c>
      <c r="L96" s="104"/>
      <c r="M96" s="104"/>
      <c r="N96" s="104"/>
      <c r="O96" s="104"/>
      <c r="P96" s="104"/>
      <c r="Q96" s="104"/>
      <c r="R96" s="104"/>
      <c r="S96" s="104"/>
      <c r="T96" s="104"/>
      <c r="U96" s="104"/>
      <c r="V96" s="104"/>
      <c r="W96" s="104"/>
      <c r="X96" s="104"/>
      <c r="Y96" s="104"/>
      <c r="Z96" s="104"/>
      <c r="AA96" s="104"/>
      <c r="AB96" s="104"/>
      <c r="AC96" s="225"/>
      <c r="AD96" s="225"/>
      <c r="AE96" s="104"/>
      <c r="AF96" s="104"/>
      <c r="AG96" s="207"/>
    </row>
    <row r="97" spans="2:33" ht="18.75" customHeight="1">
      <c r="B97" s="249">
        <v>84</v>
      </c>
      <c r="C97" s="87"/>
      <c r="D97" s="245" t="str">
        <f>IF(ISBLANK(TMGen3List233[[#This Row],[Test n'#]]),"",LOOKUP(TMGen3List233[[#This Row],[Test n'#]],TP_CFAR_DB[TPnum],TP_CFAR_DB[TP ID]))</f>
        <v/>
      </c>
      <c r="E97" s="256" t="str">
        <f>IF(ISBLANK(TMGen3List233[[#This Row],[Test n'#]]),"",LOOKUP(TMGen3List233[[#This Row],[Test n'#]],TP_CFAR_DB[TPnum],TP_CFAR_DB[Test Point Name]))</f>
        <v/>
      </c>
      <c r="F97" s="245" t="str">
        <f>IF(ISBLANK(TMGen3List233[[#This Row],[Test n'#]]),"",LOOKUP(TMGen3List233[[#This Row],[Test n'#]],TP_CFAR_DB[TPnum],TP_CFAR_DB[Mode]))</f>
        <v/>
      </c>
      <c r="G97" s="34" t="str">
        <f>IF(ISBLANK(TMGen3List233[[#This Row],[Test n'#]]),"",LOOKUP(TMGen3List233[[#This Row],[Test n'#]],TP_CFAR_DB[TPnum],TP_CFAR_DB[Time '[sec']]))</f>
        <v/>
      </c>
      <c r="H97" s="34"/>
      <c r="I97" s="34" t="str">
        <f>IF(ISBLANK(TMGen3List233[[#This Row],[Test n'#]]),"",LOOKUP(TMGen3List233[[#This Row],[Test n'#]],TP_BA_DB[TPnum],TP_BA_DB[Speed m/s '[kts']]))</f>
        <v/>
      </c>
      <c r="J97" s="171"/>
      <c r="K97" s="172">
        <f>SUM(TMGen3Matrix287[#This Row])</f>
        <v>0</v>
      </c>
      <c r="L97" s="104"/>
      <c r="M97" s="104"/>
      <c r="N97" s="104"/>
      <c r="O97" s="104"/>
      <c r="P97" s="104"/>
      <c r="Q97" s="104"/>
      <c r="R97" s="104"/>
      <c r="S97" s="104"/>
      <c r="T97" s="104"/>
      <c r="U97" s="104"/>
      <c r="V97" s="104"/>
      <c r="W97" s="104"/>
      <c r="X97" s="104"/>
      <c r="Y97" s="104"/>
      <c r="Z97" s="104"/>
      <c r="AA97" s="104"/>
      <c r="AB97" s="104"/>
      <c r="AC97" s="225"/>
      <c r="AD97" s="225"/>
      <c r="AE97" s="104"/>
      <c r="AF97" s="104"/>
      <c r="AG97" s="207"/>
    </row>
    <row r="98" spans="2:33" ht="18.75" customHeight="1">
      <c r="B98" s="249">
        <v>85</v>
      </c>
      <c r="C98" s="87"/>
      <c r="D98" s="245" t="str">
        <f>IF(ISBLANK(TMGen3List233[[#This Row],[Test n'#]]),"",LOOKUP(TMGen3List233[[#This Row],[Test n'#]],TP_CFAR_DB[TPnum],TP_CFAR_DB[TP ID]))</f>
        <v/>
      </c>
      <c r="E98" s="256" t="str">
        <f>IF(ISBLANK(TMGen3List233[[#This Row],[Test n'#]]),"",LOOKUP(TMGen3List233[[#This Row],[Test n'#]],TP_CFAR_DB[TPnum],TP_CFAR_DB[Test Point Name]))</f>
        <v/>
      </c>
      <c r="F98" s="245" t="str">
        <f>IF(ISBLANK(TMGen3List233[[#This Row],[Test n'#]]),"",LOOKUP(TMGen3List233[[#This Row],[Test n'#]],TP_CFAR_DB[TPnum],TP_CFAR_DB[Mode]))</f>
        <v/>
      </c>
      <c r="G98" s="34" t="str">
        <f>IF(ISBLANK(TMGen3List233[[#This Row],[Test n'#]]),"",LOOKUP(TMGen3List233[[#This Row],[Test n'#]],TP_CFAR_DB[TPnum],TP_CFAR_DB[Time '[sec']]))</f>
        <v/>
      </c>
      <c r="H98" s="34"/>
      <c r="I98" s="34" t="str">
        <f>IF(ISBLANK(TMGen3List233[[#This Row],[Test n'#]]),"",LOOKUP(TMGen3List233[[#This Row],[Test n'#]],TP_BA_DB[TPnum],TP_BA_DB[Speed m/s '[kts']]))</f>
        <v/>
      </c>
      <c r="J98" s="171"/>
      <c r="K98" s="172">
        <f>SUM(TMGen3Matrix287[#This Row])</f>
        <v>0</v>
      </c>
      <c r="L98" s="104"/>
      <c r="M98" s="104"/>
      <c r="N98" s="104"/>
      <c r="O98" s="104"/>
      <c r="P98" s="104"/>
      <c r="Q98" s="104"/>
      <c r="R98" s="104"/>
      <c r="S98" s="104"/>
      <c r="T98" s="104"/>
      <c r="U98" s="104"/>
      <c r="V98" s="104"/>
      <c r="W98" s="104"/>
      <c r="X98" s="104"/>
      <c r="Y98" s="104"/>
      <c r="Z98" s="104"/>
      <c r="AA98" s="104"/>
      <c r="AB98" s="104"/>
      <c r="AC98" s="225"/>
      <c r="AD98" s="225"/>
      <c r="AE98" s="104"/>
      <c r="AF98" s="104"/>
      <c r="AG98" s="207"/>
    </row>
    <row r="99" spans="2:33" ht="18.75" customHeight="1">
      <c r="B99" s="249">
        <v>86</v>
      </c>
      <c r="C99" s="87"/>
      <c r="D99" s="245" t="str">
        <f>IF(ISBLANK(TMGen3List233[[#This Row],[Test n'#]]),"",LOOKUP(TMGen3List233[[#This Row],[Test n'#]],TP_CFAR_DB[TPnum],TP_CFAR_DB[TP ID]))</f>
        <v/>
      </c>
      <c r="E99" s="256" t="str">
        <f>IF(ISBLANK(TMGen3List233[[#This Row],[Test n'#]]),"",LOOKUP(TMGen3List233[[#This Row],[Test n'#]],TP_CFAR_DB[TPnum],TP_CFAR_DB[Test Point Name]))</f>
        <v/>
      </c>
      <c r="F99" s="245" t="str">
        <f>IF(ISBLANK(TMGen3List233[[#This Row],[Test n'#]]),"",LOOKUP(TMGen3List233[[#This Row],[Test n'#]],TP_CFAR_DB[TPnum],TP_CFAR_DB[Mode]))</f>
        <v/>
      </c>
      <c r="G99" s="34" t="str">
        <f>IF(ISBLANK(TMGen3List233[[#This Row],[Test n'#]]),"",LOOKUP(TMGen3List233[[#This Row],[Test n'#]],TP_CFAR_DB[TPnum],TP_CFAR_DB[Time '[sec']]))</f>
        <v/>
      </c>
      <c r="H99" s="34"/>
      <c r="I99" s="34" t="str">
        <f>IF(ISBLANK(TMGen3List233[[#This Row],[Test n'#]]),"",LOOKUP(TMGen3List233[[#This Row],[Test n'#]],TP_BA_DB[TPnum],TP_BA_DB[Speed m/s '[kts']]))</f>
        <v/>
      </c>
      <c r="J99" s="171"/>
      <c r="K99" s="172">
        <f>SUM(TMGen3Matrix287[#This Row])</f>
        <v>0</v>
      </c>
      <c r="L99" s="104"/>
      <c r="M99" s="104"/>
      <c r="N99" s="104"/>
      <c r="O99" s="104"/>
      <c r="P99" s="104"/>
      <c r="Q99" s="104"/>
      <c r="R99" s="104"/>
      <c r="S99" s="104"/>
      <c r="T99" s="104"/>
      <c r="U99" s="104"/>
      <c r="V99" s="104"/>
      <c r="W99" s="104"/>
      <c r="X99" s="104"/>
      <c r="Y99" s="104"/>
      <c r="Z99" s="104"/>
      <c r="AA99" s="104"/>
      <c r="AB99" s="104"/>
      <c r="AC99" s="225"/>
      <c r="AD99" s="225"/>
      <c r="AE99" s="104"/>
      <c r="AF99" s="104"/>
      <c r="AG99" s="207"/>
    </row>
    <row r="100" spans="2:33" ht="18.75" customHeight="1">
      <c r="B100" s="249">
        <v>87</v>
      </c>
      <c r="C100" s="87"/>
      <c r="D100" s="245" t="str">
        <f>IF(ISBLANK(TMGen3List233[[#This Row],[Test n'#]]),"",LOOKUP(TMGen3List233[[#This Row],[Test n'#]],TP_CFAR_DB[TPnum],TP_CFAR_DB[TP ID]))</f>
        <v/>
      </c>
      <c r="E100" s="256" t="str">
        <f>IF(ISBLANK(TMGen3List233[[#This Row],[Test n'#]]),"",LOOKUP(TMGen3List233[[#This Row],[Test n'#]],TP_CFAR_DB[TPnum],TP_CFAR_DB[Test Point Name]))</f>
        <v/>
      </c>
      <c r="F100" s="245" t="str">
        <f>IF(ISBLANK(TMGen3List233[[#This Row],[Test n'#]]),"",LOOKUP(TMGen3List233[[#This Row],[Test n'#]],TP_CFAR_DB[TPnum],TP_CFAR_DB[Mode]))</f>
        <v/>
      </c>
      <c r="G100" s="34" t="str">
        <f>IF(ISBLANK(TMGen3List233[[#This Row],[Test n'#]]),"",LOOKUP(TMGen3List233[[#This Row],[Test n'#]],TP_CFAR_DB[TPnum],TP_CFAR_DB[Time '[sec']]))</f>
        <v/>
      </c>
      <c r="H100" s="34"/>
      <c r="I100" s="34" t="str">
        <f>IF(ISBLANK(TMGen3List233[[#This Row],[Test n'#]]),"",LOOKUP(TMGen3List233[[#This Row],[Test n'#]],TP_BA_DB[TPnum],TP_BA_DB[Speed m/s '[kts']]))</f>
        <v/>
      </c>
      <c r="J100" s="171"/>
      <c r="K100" s="172">
        <f>SUM(TMGen3Matrix287[#This Row])</f>
        <v>0</v>
      </c>
      <c r="L100" s="104"/>
      <c r="M100" s="104"/>
      <c r="N100" s="104"/>
      <c r="O100" s="104"/>
      <c r="P100" s="104"/>
      <c r="Q100" s="104"/>
      <c r="R100" s="104"/>
      <c r="S100" s="104"/>
      <c r="T100" s="104"/>
      <c r="U100" s="104"/>
      <c r="V100" s="104"/>
      <c r="W100" s="104"/>
      <c r="X100" s="104"/>
      <c r="Y100" s="104"/>
      <c r="Z100" s="104"/>
      <c r="AA100" s="104"/>
      <c r="AB100" s="104"/>
      <c r="AC100" s="225"/>
      <c r="AD100" s="225"/>
      <c r="AE100" s="104"/>
      <c r="AF100" s="104"/>
      <c r="AG100" s="207"/>
    </row>
    <row r="101" spans="2:33" ht="18.75" customHeight="1">
      <c r="B101" s="249">
        <v>88</v>
      </c>
      <c r="C101" s="87"/>
      <c r="D101" s="245" t="str">
        <f>IF(ISBLANK(TMGen3List233[[#This Row],[Test n'#]]),"",LOOKUP(TMGen3List233[[#This Row],[Test n'#]],TP_CFAR_DB[TPnum],TP_CFAR_DB[TP ID]))</f>
        <v/>
      </c>
      <c r="E101" s="256" t="str">
        <f>IF(ISBLANK(TMGen3List233[[#This Row],[Test n'#]]),"",LOOKUP(TMGen3List233[[#This Row],[Test n'#]],TP_CFAR_DB[TPnum],TP_CFAR_DB[Test Point Name]))</f>
        <v/>
      </c>
      <c r="F101" s="245" t="str">
        <f>IF(ISBLANK(TMGen3List233[[#This Row],[Test n'#]]),"",LOOKUP(TMGen3List233[[#This Row],[Test n'#]],TP_CFAR_DB[TPnum],TP_CFAR_DB[Mode]))</f>
        <v/>
      </c>
      <c r="G101" s="34" t="str">
        <f>IF(ISBLANK(TMGen3List233[[#This Row],[Test n'#]]),"",LOOKUP(TMGen3List233[[#This Row],[Test n'#]],TP_CFAR_DB[TPnum],TP_CFAR_DB[Time '[sec']]))</f>
        <v/>
      </c>
      <c r="H101" s="34"/>
      <c r="I101" s="34" t="str">
        <f>IF(ISBLANK(TMGen3List233[[#This Row],[Test n'#]]),"",LOOKUP(TMGen3List233[[#This Row],[Test n'#]],TP_BA_DB[TPnum],TP_BA_DB[Speed m/s '[kts']]))</f>
        <v/>
      </c>
      <c r="J101" s="171"/>
      <c r="K101" s="172">
        <f>SUM(TMGen3Matrix287[#This Row])</f>
        <v>0</v>
      </c>
      <c r="L101" s="104"/>
      <c r="M101" s="104"/>
      <c r="N101" s="104"/>
      <c r="O101" s="104"/>
      <c r="P101" s="104"/>
      <c r="Q101" s="104"/>
      <c r="R101" s="104"/>
      <c r="S101" s="104"/>
      <c r="T101" s="104"/>
      <c r="U101" s="104"/>
      <c r="V101" s="104"/>
      <c r="W101" s="104"/>
      <c r="X101" s="104"/>
      <c r="Y101" s="104"/>
      <c r="Z101" s="104"/>
      <c r="AA101" s="104"/>
      <c r="AB101" s="104"/>
      <c r="AC101" s="225"/>
      <c r="AD101" s="225"/>
      <c r="AE101" s="104"/>
      <c r="AF101" s="104"/>
      <c r="AG101" s="207"/>
    </row>
    <row r="102" spans="2:33" ht="18.75" customHeight="1">
      <c r="B102" s="249">
        <v>89</v>
      </c>
      <c r="C102" s="87"/>
      <c r="D102" s="245" t="str">
        <f>IF(ISBLANK(TMGen3List233[[#This Row],[Test n'#]]),"",LOOKUP(TMGen3List233[[#This Row],[Test n'#]],TP_CFAR_DB[TPnum],TP_CFAR_DB[TP ID]))</f>
        <v/>
      </c>
      <c r="E102" s="256" t="str">
        <f>IF(ISBLANK(TMGen3List233[[#This Row],[Test n'#]]),"",LOOKUP(TMGen3List233[[#This Row],[Test n'#]],TP_CFAR_DB[TPnum],TP_CFAR_DB[Test Point Name]))</f>
        <v/>
      </c>
      <c r="F102" s="245" t="str">
        <f>IF(ISBLANK(TMGen3List233[[#This Row],[Test n'#]]),"",LOOKUP(TMGen3List233[[#This Row],[Test n'#]],TP_CFAR_DB[TPnum],TP_CFAR_DB[Mode]))</f>
        <v/>
      </c>
      <c r="G102" s="34" t="str">
        <f>IF(ISBLANK(TMGen3List233[[#This Row],[Test n'#]]),"",LOOKUP(TMGen3List233[[#This Row],[Test n'#]],TP_CFAR_DB[TPnum],TP_CFAR_DB[Time '[sec']]))</f>
        <v/>
      </c>
      <c r="H102" s="34"/>
      <c r="I102" s="34" t="str">
        <f>IF(ISBLANK(TMGen3List233[[#This Row],[Test n'#]]),"",LOOKUP(TMGen3List233[[#This Row],[Test n'#]],TP_BA_DB[TPnum],TP_BA_DB[Speed m/s '[kts']]))</f>
        <v/>
      </c>
      <c r="J102" s="171"/>
      <c r="K102" s="172">
        <f>SUM(TMGen3Matrix287[#This Row])</f>
        <v>0</v>
      </c>
      <c r="L102" s="104"/>
      <c r="M102" s="104"/>
      <c r="N102" s="104"/>
      <c r="O102" s="104"/>
      <c r="P102" s="104"/>
      <c r="Q102" s="104"/>
      <c r="R102" s="104"/>
      <c r="S102" s="104"/>
      <c r="T102" s="104"/>
      <c r="U102" s="104"/>
      <c r="V102" s="104"/>
      <c r="W102" s="104"/>
      <c r="X102" s="104"/>
      <c r="Y102" s="104"/>
      <c r="Z102" s="104"/>
      <c r="AA102" s="104"/>
      <c r="AB102" s="104"/>
      <c r="AC102" s="225"/>
      <c r="AD102" s="225"/>
      <c r="AE102" s="104"/>
      <c r="AF102" s="104"/>
      <c r="AG102" s="207"/>
    </row>
    <row r="103" spans="2:33" ht="18.75" customHeight="1">
      <c r="B103" s="249">
        <v>90</v>
      </c>
      <c r="C103" s="87"/>
      <c r="D103" s="245" t="str">
        <f>IF(ISBLANK(TMGen3List233[[#This Row],[Test n'#]]),"",LOOKUP(TMGen3List233[[#This Row],[Test n'#]],TP_CFAR_DB[TPnum],TP_CFAR_DB[TP ID]))</f>
        <v/>
      </c>
      <c r="E103" s="256" t="str">
        <f>IF(ISBLANK(TMGen3List233[[#This Row],[Test n'#]]),"",LOOKUP(TMGen3List233[[#This Row],[Test n'#]],TP_CFAR_DB[TPnum],TP_CFAR_DB[Test Point Name]))</f>
        <v/>
      </c>
      <c r="F103" s="245" t="str">
        <f>IF(ISBLANK(TMGen3List233[[#This Row],[Test n'#]]),"",LOOKUP(TMGen3List233[[#This Row],[Test n'#]],TP_CFAR_DB[TPnum],TP_CFAR_DB[Mode]))</f>
        <v/>
      </c>
      <c r="G103" s="34" t="str">
        <f>IF(ISBLANK(TMGen3List233[[#This Row],[Test n'#]]),"",LOOKUP(TMGen3List233[[#This Row],[Test n'#]],TP_CFAR_DB[TPnum],TP_CFAR_DB[Time '[sec']]))</f>
        <v/>
      </c>
      <c r="H103" s="34"/>
      <c r="I103" s="34" t="str">
        <f>IF(ISBLANK(TMGen3List233[[#This Row],[Test n'#]]),"",LOOKUP(TMGen3List233[[#This Row],[Test n'#]],TP_BA_DB[TPnum],TP_BA_DB[Speed m/s '[kts']]))</f>
        <v/>
      </c>
      <c r="J103" s="171"/>
      <c r="K103" s="172">
        <f>SUM(TMGen3Matrix287[#This Row])</f>
        <v>0</v>
      </c>
      <c r="L103" s="104"/>
      <c r="M103" s="104"/>
      <c r="N103" s="104"/>
      <c r="O103" s="104"/>
      <c r="P103" s="104"/>
      <c r="Q103" s="104"/>
      <c r="R103" s="104"/>
      <c r="S103" s="104"/>
      <c r="T103" s="104"/>
      <c r="U103" s="104"/>
      <c r="V103" s="104"/>
      <c r="W103" s="104"/>
      <c r="X103" s="104"/>
      <c r="Y103" s="104"/>
      <c r="Z103" s="104"/>
      <c r="AA103" s="104"/>
      <c r="AB103" s="104"/>
      <c r="AC103" s="225"/>
      <c r="AD103" s="225"/>
      <c r="AE103" s="104"/>
      <c r="AF103" s="104"/>
      <c r="AG103" s="207"/>
    </row>
    <row r="104" spans="2:33" ht="18.75" customHeight="1">
      <c r="B104" s="249">
        <v>91</v>
      </c>
      <c r="C104" s="87"/>
      <c r="D104" s="245" t="str">
        <f>IF(ISBLANK(TMGen3List233[[#This Row],[Test n'#]]),"",LOOKUP(TMGen3List233[[#This Row],[Test n'#]],TP_CFAR_DB[TPnum],TP_CFAR_DB[TP ID]))</f>
        <v/>
      </c>
      <c r="E104" s="256" t="str">
        <f>IF(ISBLANK(TMGen3List233[[#This Row],[Test n'#]]),"",LOOKUP(TMGen3List233[[#This Row],[Test n'#]],TP_CFAR_DB[TPnum],TP_CFAR_DB[Test Point Name]))</f>
        <v/>
      </c>
      <c r="F104" s="245" t="str">
        <f>IF(ISBLANK(TMGen3List233[[#This Row],[Test n'#]]),"",LOOKUP(TMGen3List233[[#This Row],[Test n'#]],TP_CFAR_DB[TPnum],TP_CFAR_DB[Mode]))</f>
        <v/>
      </c>
      <c r="G104" s="34" t="str">
        <f>IF(ISBLANK(TMGen3List233[[#This Row],[Test n'#]]),"",LOOKUP(TMGen3List233[[#This Row],[Test n'#]],TP_CFAR_DB[TPnum],TP_CFAR_DB[Time '[sec']]))</f>
        <v/>
      </c>
      <c r="H104" s="34"/>
      <c r="I104" s="34" t="str">
        <f>IF(ISBLANK(TMGen3List233[[#This Row],[Test n'#]]),"",LOOKUP(TMGen3List233[[#This Row],[Test n'#]],TP_BA_DB[TPnum],TP_BA_DB[Speed m/s '[kts']]))</f>
        <v/>
      </c>
      <c r="J104" s="171"/>
      <c r="K104" s="172">
        <f>SUM(TMGen3Matrix287[#This Row])</f>
        <v>0</v>
      </c>
      <c r="L104" s="104"/>
      <c r="M104" s="104"/>
      <c r="N104" s="104"/>
      <c r="O104" s="104"/>
      <c r="P104" s="104"/>
      <c r="Q104" s="104"/>
      <c r="R104" s="104"/>
      <c r="S104" s="104"/>
      <c r="T104" s="104"/>
      <c r="U104" s="104"/>
      <c r="V104" s="104"/>
      <c r="W104" s="104"/>
      <c r="X104" s="104"/>
      <c r="Y104" s="104"/>
      <c r="Z104" s="104"/>
      <c r="AA104" s="104"/>
      <c r="AB104" s="104"/>
      <c r="AC104" s="225"/>
      <c r="AD104" s="225"/>
      <c r="AE104" s="104"/>
      <c r="AF104" s="104"/>
      <c r="AG104" s="207"/>
    </row>
    <row r="105" spans="2:33" ht="18.75" customHeight="1">
      <c r="B105" s="249">
        <v>92</v>
      </c>
      <c r="C105" s="87"/>
      <c r="D105" s="245" t="str">
        <f>IF(ISBLANK(TMGen3List233[[#This Row],[Test n'#]]),"",LOOKUP(TMGen3List233[[#This Row],[Test n'#]],TP_CFAR_DB[TPnum],TP_CFAR_DB[TP ID]))</f>
        <v/>
      </c>
      <c r="E105" s="256" t="str">
        <f>IF(ISBLANK(TMGen3List233[[#This Row],[Test n'#]]),"",LOOKUP(TMGen3List233[[#This Row],[Test n'#]],TP_CFAR_DB[TPnum],TP_CFAR_DB[Test Point Name]))</f>
        <v/>
      </c>
      <c r="F105" s="245" t="str">
        <f>IF(ISBLANK(TMGen3List233[[#This Row],[Test n'#]]),"",LOOKUP(TMGen3List233[[#This Row],[Test n'#]],TP_CFAR_DB[TPnum],TP_CFAR_DB[Mode]))</f>
        <v/>
      </c>
      <c r="G105" s="34" t="str">
        <f>IF(ISBLANK(TMGen3List233[[#This Row],[Test n'#]]),"",LOOKUP(TMGen3List233[[#This Row],[Test n'#]],TP_CFAR_DB[TPnum],TP_CFAR_DB[Time '[sec']]))</f>
        <v/>
      </c>
      <c r="H105" s="34"/>
      <c r="I105" s="34" t="str">
        <f>IF(ISBLANK(TMGen3List233[[#This Row],[Test n'#]]),"",LOOKUP(TMGen3List233[[#This Row],[Test n'#]],TP_BA_DB[TPnum],TP_BA_DB[Speed m/s '[kts']]))</f>
        <v/>
      </c>
      <c r="J105" s="171"/>
      <c r="K105" s="172">
        <f>SUM(TMGen3Matrix287[#This Row])</f>
        <v>0</v>
      </c>
      <c r="L105" s="104"/>
      <c r="M105" s="104"/>
      <c r="N105" s="104"/>
      <c r="O105" s="104"/>
      <c r="P105" s="104"/>
      <c r="Q105" s="104"/>
      <c r="R105" s="104"/>
      <c r="S105" s="104"/>
      <c r="T105" s="104"/>
      <c r="U105" s="104"/>
      <c r="V105" s="104"/>
      <c r="W105" s="104"/>
      <c r="X105" s="104"/>
      <c r="Y105" s="104"/>
      <c r="Z105" s="104"/>
      <c r="AA105" s="104"/>
      <c r="AB105" s="104"/>
      <c r="AC105" s="225"/>
      <c r="AD105" s="225"/>
      <c r="AE105" s="104"/>
      <c r="AF105" s="104"/>
      <c r="AG105" s="207"/>
    </row>
    <row r="106" spans="2:33" ht="18.75" customHeight="1">
      <c r="B106" s="249">
        <v>93</v>
      </c>
      <c r="C106" s="87"/>
      <c r="D106" s="245" t="str">
        <f>IF(ISBLANK(TMGen3List233[[#This Row],[Test n'#]]),"",LOOKUP(TMGen3List233[[#This Row],[Test n'#]],TP_CFAR_DB[TPnum],TP_CFAR_DB[TP ID]))</f>
        <v/>
      </c>
      <c r="E106" s="256" t="str">
        <f>IF(ISBLANK(TMGen3List233[[#This Row],[Test n'#]]),"",LOOKUP(TMGen3List233[[#This Row],[Test n'#]],TP_CFAR_DB[TPnum],TP_CFAR_DB[Test Point Name]))</f>
        <v/>
      </c>
      <c r="F106" s="245" t="str">
        <f>IF(ISBLANK(TMGen3List233[[#This Row],[Test n'#]]),"",LOOKUP(TMGen3List233[[#This Row],[Test n'#]],TP_CFAR_DB[TPnum],TP_CFAR_DB[Mode]))</f>
        <v/>
      </c>
      <c r="G106" s="34" t="str">
        <f>IF(ISBLANK(TMGen3List233[[#This Row],[Test n'#]]),"",LOOKUP(TMGen3List233[[#This Row],[Test n'#]],TP_CFAR_DB[TPnum],TP_CFAR_DB[Time '[sec']]))</f>
        <v/>
      </c>
      <c r="H106" s="34"/>
      <c r="I106" s="34" t="str">
        <f>IF(ISBLANK(TMGen3List233[[#This Row],[Test n'#]]),"",LOOKUP(TMGen3List233[[#This Row],[Test n'#]],TP_BA_DB[TPnum],TP_BA_DB[Speed m/s '[kts']]))</f>
        <v/>
      </c>
      <c r="J106" s="171"/>
      <c r="K106" s="172">
        <f>SUM(TMGen3Matrix287[#This Row])</f>
        <v>0</v>
      </c>
      <c r="L106" s="104"/>
      <c r="M106" s="104"/>
      <c r="N106" s="104"/>
      <c r="O106" s="104"/>
      <c r="P106" s="104"/>
      <c r="Q106" s="104"/>
      <c r="R106" s="104"/>
      <c r="S106" s="104"/>
      <c r="T106" s="104"/>
      <c r="U106" s="104"/>
      <c r="V106" s="104"/>
      <c r="W106" s="104"/>
      <c r="X106" s="104"/>
      <c r="Y106" s="104"/>
      <c r="Z106" s="104"/>
      <c r="AA106" s="104"/>
      <c r="AB106" s="104"/>
      <c r="AC106" s="225"/>
      <c r="AD106" s="225"/>
      <c r="AE106" s="104"/>
      <c r="AF106" s="104"/>
      <c r="AG106" s="207"/>
    </row>
    <row r="107" spans="2:33" ht="18.75" customHeight="1">
      <c r="B107" s="249">
        <v>94</v>
      </c>
      <c r="C107" s="87"/>
      <c r="D107" s="245" t="str">
        <f>IF(ISBLANK(TMGen3List233[[#This Row],[Test n'#]]),"",LOOKUP(TMGen3List233[[#This Row],[Test n'#]],TP_CFAR_DB[TPnum],TP_CFAR_DB[TP ID]))</f>
        <v/>
      </c>
      <c r="E107" s="256" t="str">
        <f>IF(ISBLANK(TMGen3List233[[#This Row],[Test n'#]]),"",LOOKUP(TMGen3List233[[#This Row],[Test n'#]],TP_CFAR_DB[TPnum],TP_CFAR_DB[Test Point Name]))</f>
        <v/>
      </c>
      <c r="F107" s="245" t="str">
        <f>IF(ISBLANK(TMGen3List233[[#This Row],[Test n'#]]),"",LOOKUP(TMGen3List233[[#This Row],[Test n'#]],TP_CFAR_DB[TPnum],TP_CFAR_DB[Mode]))</f>
        <v/>
      </c>
      <c r="G107" s="34" t="str">
        <f>IF(ISBLANK(TMGen3List233[[#This Row],[Test n'#]]),"",LOOKUP(TMGen3List233[[#This Row],[Test n'#]],TP_CFAR_DB[TPnum],TP_CFAR_DB[Time '[sec']]))</f>
        <v/>
      </c>
      <c r="H107" s="34"/>
      <c r="I107" s="34" t="str">
        <f>IF(ISBLANK(TMGen3List233[[#This Row],[Test n'#]]),"",LOOKUP(TMGen3List233[[#This Row],[Test n'#]],TP_BA_DB[TPnum],TP_BA_DB[Speed m/s '[kts']]))</f>
        <v/>
      </c>
      <c r="J107" s="171"/>
      <c r="K107" s="172">
        <f>SUM(TMGen3Matrix287[#This Row])</f>
        <v>0</v>
      </c>
      <c r="L107" s="104"/>
      <c r="M107" s="104"/>
      <c r="N107" s="104"/>
      <c r="O107" s="104"/>
      <c r="P107" s="104"/>
      <c r="Q107" s="104"/>
      <c r="R107" s="104"/>
      <c r="S107" s="104"/>
      <c r="T107" s="104"/>
      <c r="U107" s="104"/>
      <c r="V107" s="104"/>
      <c r="W107" s="104"/>
      <c r="X107" s="104"/>
      <c r="Y107" s="104"/>
      <c r="Z107" s="104"/>
      <c r="AA107" s="104"/>
      <c r="AB107" s="104"/>
      <c r="AC107" s="225"/>
      <c r="AD107" s="225"/>
      <c r="AE107" s="104"/>
      <c r="AF107" s="104"/>
      <c r="AG107" s="207"/>
    </row>
    <row r="108" spans="2:33" ht="18.75" customHeight="1">
      <c r="B108" s="249">
        <v>95</v>
      </c>
      <c r="C108" s="87"/>
      <c r="D108" s="245" t="str">
        <f>IF(ISBLANK(TMGen3List233[[#This Row],[Test n'#]]),"",LOOKUP(TMGen3List233[[#This Row],[Test n'#]],TP_CFAR_DB[TPnum],TP_CFAR_DB[TP ID]))</f>
        <v/>
      </c>
      <c r="E108" s="256" t="str">
        <f>IF(ISBLANK(TMGen3List233[[#This Row],[Test n'#]]),"",LOOKUP(TMGen3List233[[#This Row],[Test n'#]],TP_CFAR_DB[TPnum],TP_CFAR_DB[Test Point Name]))</f>
        <v/>
      </c>
      <c r="F108" s="245" t="str">
        <f>IF(ISBLANK(TMGen3List233[[#This Row],[Test n'#]]),"",LOOKUP(TMGen3List233[[#This Row],[Test n'#]],TP_CFAR_DB[TPnum],TP_CFAR_DB[Mode]))</f>
        <v/>
      </c>
      <c r="G108" s="34" t="str">
        <f>IF(ISBLANK(TMGen3List233[[#This Row],[Test n'#]]),"",LOOKUP(TMGen3List233[[#This Row],[Test n'#]],TP_CFAR_DB[TPnum],TP_CFAR_DB[Time '[sec']]))</f>
        <v/>
      </c>
      <c r="H108" s="34"/>
      <c r="I108" s="34" t="str">
        <f>IF(ISBLANK(TMGen3List233[[#This Row],[Test n'#]]),"",LOOKUP(TMGen3List233[[#This Row],[Test n'#]],TP_BA_DB[TPnum],TP_BA_DB[Speed m/s '[kts']]))</f>
        <v/>
      </c>
      <c r="J108" s="171"/>
      <c r="K108" s="172">
        <f>SUM(TMGen3Matrix287[#This Row])</f>
        <v>0</v>
      </c>
      <c r="L108" s="104"/>
      <c r="M108" s="104"/>
      <c r="N108" s="104"/>
      <c r="O108" s="104"/>
      <c r="P108" s="104"/>
      <c r="Q108" s="104"/>
      <c r="R108" s="104"/>
      <c r="S108" s="104"/>
      <c r="T108" s="104"/>
      <c r="U108" s="104"/>
      <c r="V108" s="104"/>
      <c r="W108" s="104"/>
      <c r="X108" s="104"/>
      <c r="Y108" s="104"/>
      <c r="Z108" s="104"/>
      <c r="AA108" s="104"/>
      <c r="AB108" s="104"/>
      <c r="AC108" s="225"/>
      <c r="AD108" s="225"/>
      <c r="AE108" s="104"/>
      <c r="AF108" s="104"/>
      <c r="AG108" s="207"/>
    </row>
    <row r="109" spans="2:33" ht="18.75" customHeight="1">
      <c r="B109" s="249">
        <v>96</v>
      </c>
      <c r="C109" s="87"/>
      <c r="D109" s="245" t="str">
        <f>IF(ISBLANK(TMGen3List233[[#This Row],[Test n'#]]),"",LOOKUP(TMGen3List233[[#This Row],[Test n'#]],TP_CFAR_DB[TPnum],TP_CFAR_DB[TP ID]))</f>
        <v/>
      </c>
      <c r="E109" s="256" t="str">
        <f>IF(ISBLANK(TMGen3List233[[#This Row],[Test n'#]]),"",LOOKUP(TMGen3List233[[#This Row],[Test n'#]],TP_CFAR_DB[TPnum],TP_CFAR_DB[Test Point Name]))</f>
        <v/>
      </c>
      <c r="F109" s="245" t="str">
        <f>IF(ISBLANK(TMGen3List233[[#This Row],[Test n'#]]),"",LOOKUP(TMGen3List233[[#This Row],[Test n'#]],TP_CFAR_DB[TPnum],TP_CFAR_DB[Mode]))</f>
        <v/>
      </c>
      <c r="G109" s="34" t="str">
        <f>IF(ISBLANK(TMGen3List233[[#This Row],[Test n'#]]),"",LOOKUP(TMGen3List233[[#This Row],[Test n'#]],TP_CFAR_DB[TPnum],TP_CFAR_DB[Time '[sec']]))</f>
        <v/>
      </c>
      <c r="H109" s="34"/>
      <c r="I109" s="34" t="str">
        <f>IF(ISBLANK(TMGen3List233[[#This Row],[Test n'#]]),"",LOOKUP(TMGen3List233[[#This Row],[Test n'#]],TP_BA_DB[TPnum],TP_BA_DB[Speed m/s '[kts']]))</f>
        <v/>
      </c>
      <c r="J109" s="171"/>
      <c r="K109" s="172">
        <f>SUM(TMGen3Matrix287[#This Row])</f>
        <v>0</v>
      </c>
      <c r="L109" s="104"/>
      <c r="M109" s="104"/>
      <c r="N109" s="104"/>
      <c r="O109" s="104"/>
      <c r="P109" s="104"/>
      <c r="Q109" s="104"/>
      <c r="R109" s="104"/>
      <c r="S109" s="104"/>
      <c r="T109" s="104"/>
      <c r="U109" s="104"/>
      <c r="V109" s="104"/>
      <c r="W109" s="104"/>
      <c r="X109" s="104"/>
      <c r="Y109" s="104"/>
      <c r="Z109" s="104"/>
      <c r="AA109" s="104"/>
      <c r="AB109" s="104"/>
      <c r="AC109" s="225"/>
      <c r="AD109" s="225"/>
      <c r="AE109" s="104"/>
      <c r="AF109" s="104"/>
      <c r="AG109" s="207"/>
    </row>
    <row r="110" spans="2:33" ht="18.75" customHeight="1">
      <c r="B110" s="249">
        <v>97</v>
      </c>
      <c r="C110" s="87"/>
      <c r="D110" s="245" t="str">
        <f>IF(ISBLANK(TMGen3List233[[#This Row],[Test n'#]]),"",LOOKUP(TMGen3List233[[#This Row],[Test n'#]],TP_CFAR_DB[TPnum],TP_CFAR_DB[TP ID]))</f>
        <v/>
      </c>
      <c r="E110" s="256" t="str">
        <f>IF(ISBLANK(TMGen3List233[[#This Row],[Test n'#]]),"",LOOKUP(TMGen3List233[[#This Row],[Test n'#]],TP_CFAR_DB[TPnum],TP_CFAR_DB[Test Point Name]))</f>
        <v/>
      </c>
      <c r="F110" s="245" t="str">
        <f>IF(ISBLANK(TMGen3List233[[#This Row],[Test n'#]]),"",LOOKUP(TMGen3List233[[#This Row],[Test n'#]],TP_CFAR_DB[TPnum],TP_CFAR_DB[Mode]))</f>
        <v/>
      </c>
      <c r="G110" s="34" t="str">
        <f>IF(ISBLANK(TMGen3List233[[#This Row],[Test n'#]]),"",LOOKUP(TMGen3List233[[#This Row],[Test n'#]],TP_CFAR_DB[TPnum],TP_CFAR_DB[Time '[sec']]))</f>
        <v/>
      </c>
      <c r="H110" s="34"/>
      <c r="I110" s="34" t="str">
        <f>IF(ISBLANK(TMGen3List233[[#This Row],[Test n'#]]),"",LOOKUP(TMGen3List233[[#This Row],[Test n'#]],TP_BA_DB[TPnum],TP_BA_DB[Speed m/s '[kts']]))</f>
        <v/>
      </c>
      <c r="J110" s="171"/>
      <c r="K110" s="172">
        <f>SUM(TMGen3Matrix287[#This Row])</f>
        <v>0</v>
      </c>
      <c r="L110" s="104"/>
      <c r="M110" s="104"/>
      <c r="N110" s="104"/>
      <c r="O110" s="104"/>
      <c r="P110" s="104"/>
      <c r="Q110" s="104"/>
      <c r="R110" s="104"/>
      <c r="S110" s="104"/>
      <c r="T110" s="104"/>
      <c r="U110" s="104"/>
      <c r="V110" s="104"/>
      <c r="W110" s="104"/>
      <c r="X110" s="104"/>
      <c r="Y110" s="104"/>
      <c r="Z110" s="104"/>
      <c r="AA110" s="104"/>
      <c r="AB110" s="104"/>
      <c r="AC110" s="225"/>
      <c r="AD110" s="225"/>
      <c r="AE110" s="104"/>
      <c r="AF110" s="104"/>
      <c r="AG110" s="207"/>
    </row>
    <row r="111" spans="2:33" ht="18.75" customHeight="1">
      <c r="B111" s="249">
        <v>98</v>
      </c>
      <c r="C111" s="87"/>
      <c r="D111" s="245" t="str">
        <f>IF(ISBLANK(TMGen3List233[[#This Row],[Test n'#]]),"",LOOKUP(TMGen3List233[[#This Row],[Test n'#]],TP_CFAR_DB[TPnum],TP_CFAR_DB[TP ID]))</f>
        <v/>
      </c>
      <c r="E111" s="256" t="str">
        <f>IF(ISBLANK(TMGen3List233[[#This Row],[Test n'#]]),"",LOOKUP(TMGen3List233[[#This Row],[Test n'#]],TP_CFAR_DB[TPnum],TP_CFAR_DB[Test Point Name]))</f>
        <v/>
      </c>
      <c r="F111" s="245" t="str">
        <f>IF(ISBLANK(TMGen3List233[[#This Row],[Test n'#]]),"",LOOKUP(TMGen3List233[[#This Row],[Test n'#]],TP_CFAR_DB[TPnum],TP_CFAR_DB[Mode]))</f>
        <v/>
      </c>
      <c r="G111" s="34" t="str">
        <f>IF(ISBLANK(TMGen3List233[[#This Row],[Test n'#]]),"",LOOKUP(TMGen3List233[[#This Row],[Test n'#]],TP_CFAR_DB[TPnum],TP_CFAR_DB[Time '[sec']]))</f>
        <v/>
      </c>
      <c r="H111" s="34"/>
      <c r="I111" s="34" t="str">
        <f>IF(ISBLANK(TMGen3List233[[#This Row],[Test n'#]]),"",LOOKUP(TMGen3List233[[#This Row],[Test n'#]],TP_BA_DB[TPnum],TP_BA_DB[Speed m/s '[kts']]))</f>
        <v/>
      </c>
      <c r="J111" s="171"/>
      <c r="K111" s="172">
        <f>SUM(TMGen3Matrix287[#This Row])</f>
        <v>0</v>
      </c>
      <c r="L111" s="104"/>
      <c r="M111" s="104"/>
      <c r="N111" s="104"/>
      <c r="O111" s="104"/>
      <c r="P111" s="104"/>
      <c r="Q111" s="104"/>
      <c r="R111" s="104"/>
      <c r="S111" s="104"/>
      <c r="T111" s="104"/>
      <c r="U111" s="104"/>
      <c r="V111" s="104"/>
      <c r="W111" s="104"/>
      <c r="X111" s="104"/>
      <c r="Y111" s="104"/>
      <c r="Z111" s="104"/>
      <c r="AA111" s="104"/>
      <c r="AB111" s="104"/>
      <c r="AC111" s="225"/>
      <c r="AD111" s="225"/>
      <c r="AE111" s="104"/>
      <c r="AF111" s="104"/>
      <c r="AG111" s="207"/>
    </row>
    <row r="112" spans="2:33" ht="18.75" customHeight="1">
      <c r="B112" s="249">
        <v>99</v>
      </c>
      <c r="C112" s="87"/>
      <c r="D112" s="245" t="str">
        <f>IF(ISBLANK(TMGen3List233[[#This Row],[Test n'#]]),"",LOOKUP(TMGen3List233[[#This Row],[Test n'#]],TP_CFAR_DB[TPnum],TP_CFAR_DB[TP ID]))</f>
        <v/>
      </c>
      <c r="E112" s="256" t="str">
        <f>IF(ISBLANK(TMGen3List233[[#This Row],[Test n'#]]),"",LOOKUP(TMGen3List233[[#This Row],[Test n'#]],TP_CFAR_DB[TPnum],TP_CFAR_DB[Test Point Name]))</f>
        <v/>
      </c>
      <c r="F112" s="245" t="str">
        <f>IF(ISBLANK(TMGen3List233[[#This Row],[Test n'#]]),"",LOOKUP(TMGen3List233[[#This Row],[Test n'#]],TP_CFAR_DB[TPnum],TP_CFAR_DB[Mode]))</f>
        <v/>
      </c>
      <c r="G112" s="34" t="str">
        <f>IF(ISBLANK(TMGen3List233[[#This Row],[Test n'#]]),"",LOOKUP(TMGen3List233[[#This Row],[Test n'#]],TP_CFAR_DB[TPnum],TP_CFAR_DB[Time '[sec']]))</f>
        <v/>
      </c>
      <c r="H112" s="34"/>
      <c r="I112" s="34" t="str">
        <f>IF(ISBLANK(TMGen3List233[[#This Row],[Test n'#]]),"",LOOKUP(TMGen3List233[[#This Row],[Test n'#]],TP_BA_DB[TPnum],TP_BA_DB[Speed m/s '[kts']]))</f>
        <v/>
      </c>
      <c r="J112" s="171"/>
      <c r="K112" s="172">
        <f>SUM(TMGen3Matrix287[#This Row])</f>
        <v>0</v>
      </c>
      <c r="L112" s="104">
        <v>0</v>
      </c>
      <c r="M112" s="104">
        <v>0</v>
      </c>
      <c r="N112" s="104">
        <v>0</v>
      </c>
      <c r="O112" s="104">
        <v>0</v>
      </c>
      <c r="P112" s="104">
        <v>0</v>
      </c>
      <c r="Q112" s="104">
        <v>0</v>
      </c>
      <c r="R112" s="104">
        <v>0</v>
      </c>
      <c r="S112" s="104">
        <v>0</v>
      </c>
      <c r="T112" s="104">
        <v>0</v>
      </c>
      <c r="U112" s="104">
        <v>0</v>
      </c>
      <c r="V112" s="104">
        <v>0</v>
      </c>
      <c r="W112" s="104"/>
      <c r="X112" s="104"/>
      <c r="Y112" s="104"/>
      <c r="Z112" s="104"/>
      <c r="AA112" s="104"/>
      <c r="AB112" s="104"/>
      <c r="AC112" s="225"/>
      <c r="AD112" s="225"/>
      <c r="AE112" s="104"/>
      <c r="AF112" s="104"/>
      <c r="AG112" s="207"/>
    </row>
    <row r="113" spans="2:33" ht="18.75" customHeight="1">
      <c r="B113" s="249">
        <v>100</v>
      </c>
      <c r="C113" s="87">
        <v>100</v>
      </c>
      <c r="D113" s="245" t="str">
        <f>IF(ISBLANK(TMGen3List233[[#This Row],[Test n'#]]),"",LOOKUP(TMGen3List233[[#This Row],[Test n'#]],TP_BA_DB[TPnum],TP_BA_DB[TP ID]))</f>
        <v>PTP01</v>
      </c>
      <c r="E113" s="257" t="str">
        <f>IF(ISBLANK(TMGen3List233[[#This Row],[Test n'#]]),"",LOOKUP(TMGen3List233[[#This Row],[Test n'#]],TP_BA_DB[TPnum],TP_BA_DB[Test Point Name]))</f>
        <v>Normal Mode Transition 5s</v>
      </c>
      <c r="F113" s="219" t="str">
        <f>IF(ISBLANK(TMGen3List233[[#This Row],[Test n'#]]),"",LOOKUP(TMGen3List233[[#This Row],[Test n'#]],TP_BA_DB[TPnum],TP_BA_DB[Mode]))</f>
        <v>BA Claws</v>
      </c>
      <c r="G113" s="172">
        <f>IF(ISBLANK(TMGen3List233[[#This Row],[Test n'#]]),"",LOOKUP(TMGen3List233[[#This Row],[Test n'#]],TP_BA_DB[TPnum],TP_BA_DB[Time '[sec']]))</f>
        <v>45</v>
      </c>
      <c r="H113" s="34" t="s">
        <v>714</v>
      </c>
      <c r="I113" s="34" t="str">
        <f>IF(ISBLANK(TMGen3List233[[#This Row],[Test n'#]]),"",LOOKUP(TMGen3List233[[#This Row],[Test n'#]],TP_BA_DB[TPnum],TP_BA_DB[Speed m/s '[kts']]))</f>
        <v>30.87 [60]</v>
      </c>
      <c r="J113" s="171"/>
      <c r="K113" s="178">
        <f>SUM(TMGen3Matrix287[#This Row])</f>
        <v>0</v>
      </c>
      <c r="L113" s="171"/>
      <c r="M113" s="104"/>
      <c r="N113" s="104"/>
      <c r="O113" s="104"/>
      <c r="P113" s="104"/>
      <c r="Q113" s="104"/>
      <c r="R113" s="104"/>
      <c r="S113" s="104"/>
      <c r="T113" s="104"/>
      <c r="U113" s="104"/>
      <c r="V113" s="104"/>
      <c r="W113" s="104"/>
      <c r="X113" s="104"/>
      <c r="Y113" s="104"/>
      <c r="Z113" s="104"/>
      <c r="AA113" s="207"/>
      <c r="AB113" s="104"/>
      <c r="AC113" s="104"/>
      <c r="AD113" s="104"/>
      <c r="AE113" s="104"/>
      <c r="AF113" s="104"/>
      <c r="AG113" s="207"/>
    </row>
    <row r="114" spans="2:33" ht="18.75" customHeight="1">
      <c r="B114" s="249">
        <v>101</v>
      </c>
      <c r="C114" s="87">
        <v>101</v>
      </c>
      <c r="D114" s="245" t="str">
        <f>IF(ISBLANK(TMGen3List233[[#This Row],[Test n'#]]),"",LOOKUP(TMGen3List233[[#This Row],[Test n'#]],TP_BA_DB[TPnum],TP_BA_DB[TP ID]))</f>
        <v>PTP02</v>
      </c>
      <c r="E114" s="257" t="str">
        <f>IF(ISBLANK(TMGen3List233[[#This Row],[Test n'#]]),"",LOOKUP(TMGen3List233[[#This Row],[Test n'#]],TP_BA_DB[TPnum],TP_BA_DB[Test Point Name]))</f>
        <v>Normal Mode Transition 10s</v>
      </c>
      <c r="F114" s="219" t="str">
        <f>IF(ISBLANK(TMGen3List233[[#This Row],[Test n'#]]),"",LOOKUP(TMGen3List233[[#This Row],[Test n'#]],TP_BA_DB[TPnum],TP_BA_DB[Mode]))</f>
        <v>BA Claws</v>
      </c>
      <c r="G114" s="172">
        <f>IF(ISBLANK(TMGen3List233[[#This Row],[Test n'#]]),"",LOOKUP(TMGen3List233[[#This Row],[Test n'#]],TP_BA_DB[TPnum],TP_BA_DB[Time '[sec']]))</f>
        <v>45</v>
      </c>
      <c r="H114" s="34" t="s">
        <v>714</v>
      </c>
      <c r="I114" s="34" t="str">
        <f>IF(ISBLANK(TMGen3List233[[#This Row],[Test n'#]]),"",LOOKUP(TMGen3List233[[#This Row],[Test n'#]],TP_BA_DB[TPnum],TP_BA_DB[Speed m/s '[kts']]))</f>
        <v>30.87 [60]</v>
      </c>
      <c r="J114" s="171"/>
      <c r="K114" s="178">
        <f>SUM(TMGen3Matrix287[#This Row])</f>
        <v>0</v>
      </c>
      <c r="L114" s="171"/>
      <c r="M114" s="104"/>
      <c r="N114" s="104"/>
      <c r="O114" s="104"/>
      <c r="P114" s="104"/>
      <c r="Q114" s="104"/>
      <c r="R114" s="104"/>
      <c r="S114" s="104"/>
      <c r="T114" s="104"/>
      <c r="U114" s="104"/>
      <c r="V114" s="104"/>
      <c r="W114" s="104"/>
      <c r="X114" s="104"/>
      <c r="Y114" s="104"/>
      <c r="Z114" s="104"/>
      <c r="AA114" s="207"/>
      <c r="AB114" s="104"/>
      <c r="AC114" s="104"/>
      <c r="AD114" s="104"/>
      <c r="AE114" s="104"/>
      <c r="AF114" s="104"/>
      <c r="AG114" s="207"/>
    </row>
    <row r="115" spans="2:33" ht="18.75" customHeight="1">
      <c r="B115" s="249">
        <v>102</v>
      </c>
      <c r="C115" s="87">
        <v>102</v>
      </c>
      <c r="D115" s="245" t="str">
        <f>IF(ISBLANK(TMGen3List233[[#This Row],[Test n'#]]),"",LOOKUP(TMGen3List233[[#This Row],[Test n'#]],TP_BA_DB[TPnum],TP_BA_DB[TP ID]))</f>
        <v>TP01-0010</v>
      </c>
      <c r="E115" s="257" t="str">
        <f>IF(ISBLANK(TMGen3List233[[#This Row],[Test n'#]]),"",LOOKUP(TMGen3List233[[#This Row],[Test n'#]],TP_BA_DB[TPnum],TP_BA_DB[Test Point Name]))</f>
        <v>Normal Mode Transition 20s</v>
      </c>
      <c r="F115" s="219" t="str">
        <f>IF(ISBLANK(TMGen3List233[[#This Row],[Test n'#]]),"",LOOKUP(TMGen3List233[[#This Row],[Test n'#]],TP_BA_DB[TPnum],TP_BA_DB[Mode]))</f>
        <v>BA Claws</v>
      </c>
      <c r="G115" s="172">
        <f>IF(ISBLANK(TMGen3List233[[#This Row],[Test n'#]]),"",LOOKUP(TMGen3List233[[#This Row],[Test n'#]],TP_BA_DB[TPnum],TP_BA_DB[Time '[sec']]))</f>
        <v>45</v>
      </c>
      <c r="H115" s="34" t="s">
        <v>714</v>
      </c>
      <c r="I115" s="34" t="str">
        <f>IF(ISBLANK(TMGen3List233[[#This Row],[Test n'#]]),"",LOOKUP(TMGen3List233[[#This Row],[Test n'#]],TP_BA_DB[TPnum],TP_BA_DB[Speed m/s '[kts']]))</f>
        <v>30.87 [60]</v>
      </c>
      <c r="J115" s="171"/>
      <c r="K115" s="178">
        <f>SUM(TMGen3Matrix287[#This Row])</f>
        <v>0</v>
      </c>
      <c r="L115" s="171"/>
      <c r="M115" s="104"/>
      <c r="N115" s="104"/>
      <c r="O115" s="104"/>
      <c r="P115" s="104"/>
      <c r="Q115" s="104"/>
      <c r="R115" s="104"/>
      <c r="S115" s="104"/>
      <c r="T115" s="104"/>
      <c r="U115" s="104"/>
      <c r="V115" s="104"/>
      <c r="W115" s="104"/>
      <c r="X115" s="104"/>
      <c r="Y115" s="104"/>
      <c r="Z115" s="104"/>
      <c r="AA115" s="207"/>
      <c r="AB115" s="104"/>
      <c r="AC115" s="104"/>
      <c r="AD115" s="104"/>
      <c r="AE115" s="104"/>
      <c r="AF115" s="104"/>
      <c r="AG115" s="207"/>
    </row>
    <row r="116" spans="2:33" ht="18.75" customHeight="1">
      <c r="B116" s="249">
        <v>103</v>
      </c>
      <c r="C116" s="87">
        <v>103</v>
      </c>
      <c r="D116" s="245" t="str">
        <f>IF(ISBLANK(TMGen3List233[[#This Row],[Test n'#]]),"",LOOKUP(TMGen3List233[[#This Row],[Test n'#]],TP_BA_DB[TPnum],TP_BA_DB[TP ID]))</f>
        <v>TP02-0010</v>
      </c>
      <c r="E116" s="257" t="str">
        <f>IF(ISBLANK(TMGen3List233[[#This Row],[Test n'#]]),"",LOOKUP(TMGen3List233[[#This Row],[Test n'#]],TP_BA_DB[TPnum],TP_BA_DB[Test Point Name]))</f>
        <v>3 Axes small manoeuvres</v>
      </c>
      <c r="F116" s="219" t="str">
        <f>IF(ISBLANK(TMGen3List233[[#This Row],[Test n'#]]),"",LOOKUP(TMGen3List233[[#This Row],[Test n'#]],TP_BA_DB[TPnum],TP_BA_DB[Mode]))</f>
        <v>BA Claws</v>
      </c>
      <c r="G116" s="172">
        <f>IF(ISBLANK(TMGen3List233[[#This Row],[Test n'#]]),"",LOOKUP(TMGen3List233[[#This Row],[Test n'#]],TP_BA_DB[TPnum],TP_BA_DB[Time '[sec']]))</f>
        <v>45</v>
      </c>
      <c r="H116" s="34" t="s">
        <v>714</v>
      </c>
      <c r="I116" s="34" t="str">
        <f>IF(ISBLANK(TMGen3List233[[#This Row],[Test n'#]]),"",LOOKUP(TMGen3List233[[#This Row],[Test n'#]],TP_BA_DB[TPnum],TP_BA_DB[Speed m/s '[kts']]))</f>
        <v>30.87 [60]</v>
      </c>
      <c r="J116" s="171"/>
      <c r="K116" s="178">
        <f>SUM(TMGen3Matrix287[#This Row])</f>
        <v>0</v>
      </c>
      <c r="L116" s="171"/>
      <c r="M116" s="104"/>
      <c r="N116" s="104"/>
      <c r="O116" s="104"/>
      <c r="P116" s="104"/>
      <c r="Q116" s="104"/>
      <c r="R116" s="104"/>
      <c r="S116" s="104"/>
      <c r="T116" s="104"/>
      <c r="U116" s="104"/>
      <c r="V116" s="104"/>
      <c r="W116" s="104"/>
      <c r="X116" s="104"/>
      <c r="Y116" s="104"/>
      <c r="Z116" s="104"/>
      <c r="AA116" s="207"/>
      <c r="AB116" s="104"/>
      <c r="AC116" s="104"/>
      <c r="AD116" s="104"/>
      <c r="AE116" s="104"/>
      <c r="AF116" s="104"/>
      <c r="AG116" s="207"/>
    </row>
    <row r="117" spans="2:33" ht="18.75" customHeight="1">
      <c r="B117" s="249">
        <v>104</v>
      </c>
      <c r="C117" s="87">
        <v>104</v>
      </c>
      <c r="D117" s="245" t="str">
        <f>IF(ISBLANK(TMGen3List233[[#This Row],[Test n'#]]),"",LOOKUP(TMGen3List233[[#This Row],[Test n'#]],TP_BA_DB[TPnum],TP_BA_DB[TP ID]))</f>
        <v>TP03-0010</v>
      </c>
      <c r="E117" s="257" t="str">
        <f>IF(ISBLANK(TMGen3List233[[#This Row],[Test n'#]]),"",LOOKUP(TMGen3List233[[#This Row],[Test n'#]],TP_BA_DB[TPnum],TP_BA_DB[Test Point Name]))</f>
        <v>Intermediate 3 axes</v>
      </c>
      <c r="F117" s="219" t="str">
        <f>IF(ISBLANK(TMGen3List233[[#This Row],[Test n'#]]),"",LOOKUP(TMGen3List233[[#This Row],[Test n'#]],TP_BA_DB[TPnum],TP_BA_DB[Mode]))</f>
        <v>BA Claws</v>
      </c>
      <c r="G117" s="172">
        <f>IF(ISBLANK(TMGen3List233[[#This Row],[Test n'#]]),"",LOOKUP(TMGen3List233[[#This Row],[Test n'#]],TP_BA_DB[TPnum],TP_BA_DB[Time '[sec']]))</f>
        <v>60</v>
      </c>
      <c r="H117" s="34" t="s">
        <v>714</v>
      </c>
      <c r="I117" s="34" t="str">
        <f>IF(ISBLANK(TMGen3List233[[#This Row],[Test n'#]]),"",LOOKUP(TMGen3List233[[#This Row],[Test n'#]],TP_BA_DB[TPnum],TP_BA_DB[Speed m/s '[kts']]))</f>
        <v>30.87 [60]</v>
      </c>
      <c r="J117" s="171">
        <v>2</v>
      </c>
      <c r="K117" s="178">
        <f>SUM(TMGen3Matrix287[#This Row])</f>
        <v>0</v>
      </c>
      <c r="L117" s="171"/>
      <c r="M117" s="104"/>
      <c r="N117" s="104"/>
      <c r="O117" s="104"/>
      <c r="P117" s="104"/>
      <c r="Q117" s="104"/>
      <c r="R117" s="104"/>
      <c r="S117" s="104"/>
      <c r="T117" s="104"/>
      <c r="U117" s="104"/>
      <c r="V117" s="104"/>
      <c r="W117" s="104"/>
      <c r="X117" s="104"/>
      <c r="Y117" s="104"/>
      <c r="Z117" s="104"/>
      <c r="AA117" s="207"/>
      <c r="AB117" s="104"/>
      <c r="AC117" s="104"/>
      <c r="AD117" s="104"/>
      <c r="AE117" s="104"/>
      <c r="AF117" s="104"/>
      <c r="AG117" s="207"/>
    </row>
    <row r="118" spans="2:33" ht="18.75" customHeight="1">
      <c r="B118" s="249">
        <v>105</v>
      </c>
      <c r="C118" s="88">
        <v>105</v>
      </c>
      <c r="D118" s="245" t="str">
        <f>IF(ISBLANK(TMGen3List233[[#This Row],[Test n'#]]),"",LOOKUP(TMGen3List233[[#This Row],[Test n'#]],TP_BA_DB[TPnum],TP_BA_DB[TP ID]))</f>
        <v>TP04-0010</v>
      </c>
      <c r="E118" s="257" t="str">
        <f>IF(ISBLANK(TMGen3List233[[#This Row],[Test n'#]]),"",LOOKUP(TMGen3List233[[#This Row],[Test n'#]],TP_BA_DB[TPnum],TP_BA_DB[Test Point Name]))</f>
        <v>Large 3 axes</v>
      </c>
      <c r="F118" s="219" t="str">
        <f>IF(ISBLANK(TMGen3List233[[#This Row],[Test n'#]]),"",LOOKUP(TMGen3List233[[#This Row],[Test n'#]],TP_BA_DB[TPnum],TP_BA_DB[Mode]))</f>
        <v>BA Claws</v>
      </c>
      <c r="G118" s="172">
        <f>IF(ISBLANK(TMGen3List233[[#This Row],[Test n'#]]),"",LOOKUP(TMGen3List233[[#This Row],[Test n'#]],TP_BA_DB[TPnum],TP_BA_DB[Time '[sec']]))</f>
        <v>60</v>
      </c>
      <c r="H118" s="34" t="s">
        <v>714</v>
      </c>
      <c r="I118" s="34" t="str">
        <f>IF(ISBLANK(TMGen3List233[[#This Row],[Test n'#]]),"",LOOKUP(TMGen3List233[[#This Row],[Test n'#]],TP_BA_DB[TPnum],TP_BA_DB[Speed m/s '[kts']]))</f>
        <v>30.87 [60]</v>
      </c>
      <c r="J118" s="171"/>
      <c r="K118" s="177">
        <f>SUM(TMGen3Matrix287[#This Row])</f>
        <v>0</v>
      </c>
      <c r="L118" s="171"/>
      <c r="M118" s="104"/>
      <c r="N118" s="104"/>
      <c r="O118" s="104"/>
      <c r="P118" s="104"/>
      <c r="Q118" s="104"/>
      <c r="R118" s="104"/>
      <c r="S118" s="104"/>
      <c r="T118" s="104"/>
      <c r="U118" s="104"/>
      <c r="V118" s="104"/>
      <c r="W118" s="104"/>
      <c r="X118" s="104"/>
      <c r="Y118" s="104"/>
      <c r="Z118" s="104"/>
      <c r="AA118" s="207"/>
      <c r="AB118" s="104"/>
      <c r="AC118" s="104"/>
      <c r="AD118" s="104"/>
      <c r="AE118" s="104"/>
      <c r="AF118" s="104"/>
      <c r="AG118" s="207"/>
    </row>
    <row r="119" spans="2:33" ht="18.75" customHeight="1">
      <c r="B119" s="249">
        <v>106</v>
      </c>
      <c r="C119" s="88">
        <v>106</v>
      </c>
      <c r="D119" s="218" t="str">
        <f>IF(ISBLANK(TMGen3List233[[#This Row],[Test n'#]]),"",LOOKUP(TMGen3List233[[#This Row],[Test n'#]],TP_BA_DB[TPnum],TP_BA_DB[TP ID]))</f>
        <v>TP34-0010</v>
      </c>
      <c r="E119" s="220" t="str">
        <f>IF(ISBLANK(TMGen3List233[[#This Row],[Test n'#]]),"",LOOKUP(TMGen3List233[[#This Row],[Test n'#]],TP_BA_DB[TPnum],TP_BA_DB[Test Point Name]))</f>
        <v>Roll Chirp</v>
      </c>
      <c r="F119" s="219" t="str">
        <f>IF(ISBLANK(TMGen3List233[[#This Row],[Test n'#]]),"",LOOKUP(TMGen3List233[[#This Row],[Test n'#]],TP_BA_DB[TPnum],TP_BA_DB[Mode]))</f>
        <v>BA Claws</v>
      </c>
      <c r="G119" s="172">
        <f>IF(ISBLANK(TMGen3List233[[#This Row],[Test n'#]]),"",LOOKUP(TMGen3List233[[#This Row],[Test n'#]],TP_BA_DB[TPnum],TP_BA_DB[Time '[sec']]))</f>
        <v>60</v>
      </c>
      <c r="H119" s="34" t="s">
        <v>714</v>
      </c>
      <c r="I119" s="34" t="str">
        <f>IF(ISBLANK(TMGen3List233[[#This Row],[Test n'#]]),"",LOOKUP(TMGen3List233[[#This Row],[Test n'#]],TP_BA_DB[TPnum],TP_BA_DB[Speed m/s '[kts']]))</f>
        <v>30.87 [60]</v>
      </c>
      <c r="J119" s="171"/>
      <c r="K119" s="178">
        <f>SUM(TMGen3Matrix287[#This Row])</f>
        <v>0</v>
      </c>
      <c r="L119" s="171"/>
      <c r="M119" s="104"/>
      <c r="N119" s="104"/>
      <c r="O119" s="104"/>
      <c r="P119" s="104"/>
      <c r="Q119" s="104"/>
      <c r="R119" s="104"/>
      <c r="S119" s="104"/>
      <c r="T119" s="104"/>
      <c r="U119" s="104"/>
      <c r="V119" s="104"/>
      <c r="W119" s="104"/>
      <c r="X119" s="104"/>
      <c r="Y119" s="104"/>
      <c r="Z119" s="104"/>
      <c r="AA119" s="207"/>
      <c r="AB119" s="104"/>
      <c r="AC119" s="104"/>
      <c r="AD119" s="104"/>
      <c r="AE119" s="104"/>
      <c r="AF119" s="104"/>
      <c r="AG119" s="207"/>
    </row>
    <row r="120" spans="2:33" ht="18.75" customHeight="1">
      <c r="B120" s="249">
        <v>107</v>
      </c>
      <c r="C120" s="88">
        <v>107</v>
      </c>
      <c r="D120" s="218" t="str">
        <f>IF(ISBLANK(TMGen3List233[[#This Row],[Test n'#]]),"",LOOKUP(TMGen3List233[[#This Row],[Test n'#]],TP_BA_DB[TPnum],TP_BA_DB[TP ID]))</f>
        <v>TP34-0012</v>
      </c>
      <c r="E120" s="220" t="str">
        <f>IF(ISBLANK(TMGen3List233[[#This Row],[Test n'#]]),"",LOOKUP(TMGen3List233[[#This Row],[Test n'#]],TP_BA_DB[TPnum],TP_BA_DB[Test Point Name]))</f>
        <v>Pitch Chirp</v>
      </c>
      <c r="F120" s="219" t="str">
        <f>IF(ISBLANK(TMGen3List233[[#This Row],[Test n'#]]),"",LOOKUP(TMGen3List233[[#This Row],[Test n'#]],TP_BA_DB[TPnum],TP_BA_DB[Mode]))</f>
        <v>BA Claws</v>
      </c>
      <c r="G120" s="172">
        <f>IF(ISBLANK(TMGen3List233[[#This Row],[Test n'#]]),"",LOOKUP(TMGen3List233[[#This Row],[Test n'#]],TP_BA_DB[TPnum],TP_BA_DB[Time '[sec']]))</f>
        <v>60</v>
      </c>
      <c r="H120" s="34" t="s">
        <v>714</v>
      </c>
      <c r="I120" s="34" t="str">
        <f>IF(ISBLANK(TMGen3List233[[#This Row],[Test n'#]]),"",LOOKUP(TMGen3List233[[#This Row],[Test n'#]],TP_BA_DB[TPnum],TP_BA_DB[Speed m/s '[kts']]))</f>
        <v>30.87 [60]</v>
      </c>
      <c r="J120" s="171"/>
      <c r="K120" s="177">
        <f>SUM(TMGen3Matrix287[#This Row])</f>
        <v>0</v>
      </c>
      <c r="L120" s="171"/>
      <c r="M120" s="104"/>
      <c r="N120" s="104"/>
      <c r="O120" s="104"/>
      <c r="P120" s="104"/>
      <c r="Q120" s="104"/>
      <c r="R120" s="104"/>
      <c r="S120" s="104"/>
      <c r="T120" s="104"/>
      <c r="U120" s="104"/>
      <c r="V120" s="104"/>
      <c r="W120" s="104"/>
      <c r="X120" s="104"/>
      <c r="Y120" s="104"/>
      <c r="Z120" s="104"/>
      <c r="AA120" s="207"/>
      <c r="AB120" s="104"/>
      <c r="AC120" s="104"/>
      <c r="AD120" s="104"/>
      <c r="AE120" s="104"/>
      <c r="AF120" s="104"/>
      <c r="AG120" s="207"/>
    </row>
    <row r="121" spans="2:33" ht="18.75" customHeight="1">
      <c r="B121" s="249">
        <v>108</v>
      </c>
      <c r="C121" s="88">
        <v>108</v>
      </c>
      <c r="D121" s="218" t="str">
        <f>IF(ISBLANK(TMGen3List233[[#This Row],[Test n'#]]),"",LOOKUP(TMGen3List233[[#This Row],[Test n'#]],TP_BA_DB[TPnum],TP_BA_DB[TP ID]))</f>
        <v>TP34-0014</v>
      </c>
      <c r="E121" s="220" t="str">
        <f>IF(ISBLANK(TMGen3List233[[#This Row],[Test n'#]]),"",LOOKUP(TMGen3List233[[#This Row],[Test n'#]],TP_BA_DB[TPnum],TP_BA_DB[Test Point Name]))</f>
        <v>Yaw Chirp</v>
      </c>
      <c r="F121" s="219" t="str">
        <f>IF(ISBLANK(TMGen3List233[[#This Row],[Test n'#]]),"",LOOKUP(TMGen3List233[[#This Row],[Test n'#]],TP_BA_DB[TPnum],TP_BA_DB[Mode]))</f>
        <v>BA Claws</v>
      </c>
      <c r="G121" s="172">
        <f>IF(ISBLANK(TMGen3List233[[#This Row],[Test n'#]]),"",LOOKUP(TMGen3List233[[#This Row],[Test n'#]],TP_BA_DB[TPnum],TP_BA_DB[Time '[sec']]))</f>
        <v>60</v>
      </c>
      <c r="H121" s="34" t="s">
        <v>714</v>
      </c>
      <c r="I121" s="34" t="str">
        <f>IF(ISBLANK(TMGen3List233[[#This Row],[Test n'#]]),"",LOOKUP(TMGen3List233[[#This Row],[Test n'#]],TP_BA_DB[TPnum],TP_BA_DB[Speed m/s '[kts']]))</f>
        <v>30.87 [60]</v>
      </c>
      <c r="J121" s="171"/>
      <c r="K121" s="177">
        <f>SUM(TMGen3Matrix287[#This Row])</f>
        <v>0</v>
      </c>
      <c r="L121" s="171"/>
      <c r="M121" s="104"/>
      <c r="N121" s="104"/>
      <c r="O121" s="104"/>
      <c r="P121" s="104"/>
      <c r="Q121" s="104"/>
      <c r="R121" s="104"/>
      <c r="S121" s="104"/>
      <c r="T121" s="104"/>
      <c r="U121" s="104"/>
      <c r="V121" s="104"/>
      <c r="W121" s="104"/>
      <c r="X121" s="104"/>
      <c r="Y121" s="104"/>
      <c r="Z121" s="104"/>
      <c r="AA121" s="207"/>
      <c r="AB121" s="104"/>
      <c r="AC121" s="104"/>
      <c r="AD121" s="104"/>
      <c r="AE121" s="104"/>
      <c r="AF121" s="104"/>
      <c r="AG121" s="207"/>
    </row>
    <row r="122" spans="2:33" ht="18.75" customHeight="1">
      <c r="B122" s="249">
        <v>109</v>
      </c>
      <c r="C122" s="88">
        <v>109</v>
      </c>
      <c r="D122" s="218" t="str">
        <f>IF(ISBLANK(TMGen3List233[[#This Row],[Test n'#]]),"",LOOKUP(TMGen3List233[[#This Row],[Test n'#]],TP_BA_DB[TPnum],TP_BA_DB[TP ID]))</f>
        <v>TP05-0010</v>
      </c>
      <c r="E122" s="220" t="str">
        <f>IF(ISBLANK(TMGen3List233[[#This Row],[Test n'#]]),"",LOOKUP(TMGen3List233[[#This Row],[Test n'#]],TP_BA_DB[TPnum],TP_BA_DB[Test Point Name]))</f>
        <v>Relaxed path following</v>
      </c>
      <c r="F122" s="219" t="str">
        <f>IF(ISBLANK(TMGen3List233[[#This Row],[Test n'#]]),"",LOOKUP(TMGen3List233[[#This Row],[Test n'#]],TP_BA_DB[TPnum],TP_BA_DB[Mode]))</f>
        <v>BA Claws</v>
      </c>
      <c r="G122" s="172">
        <f>IF(ISBLANK(TMGen3List233[[#This Row],[Test n'#]]),"",LOOKUP(TMGen3List233[[#This Row],[Test n'#]],TP_BA_DB[TPnum],TP_BA_DB[Time '[sec']]))</f>
        <v>140</v>
      </c>
      <c r="H122" s="34" t="s">
        <v>714</v>
      </c>
      <c r="I122" s="34" t="str">
        <f>IF(ISBLANK(TMGen3List233[[#This Row],[Test n'#]]),"",LOOKUP(TMGen3List233[[#This Row],[Test n'#]],TP_BA_DB[TPnum],TP_BA_DB[Speed m/s '[kts']]))</f>
        <v>30.87 [60]</v>
      </c>
      <c r="J122" s="171"/>
      <c r="K122" s="177">
        <f>SUM(TMGen3Matrix287[#This Row])</f>
        <v>0</v>
      </c>
      <c r="L122" s="171"/>
      <c r="M122" s="104"/>
      <c r="N122" s="104"/>
      <c r="O122" s="104"/>
      <c r="P122" s="104"/>
      <c r="Q122" s="104"/>
      <c r="R122" s="104"/>
      <c r="S122" s="104"/>
      <c r="T122" s="104"/>
      <c r="U122" s="104"/>
      <c r="V122" s="104"/>
      <c r="W122" s="104"/>
      <c r="X122" s="104"/>
      <c r="Y122" s="104"/>
      <c r="Z122" s="104"/>
      <c r="AA122" s="207"/>
      <c r="AB122" s="104"/>
      <c r="AC122" s="104"/>
      <c r="AD122" s="104"/>
      <c r="AE122" s="104"/>
      <c r="AF122" s="104"/>
      <c r="AG122" s="207"/>
    </row>
    <row r="123" spans="2:33" ht="18.75" customHeight="1">
      <c r="B123" s="249">
        <v>110</v>
      </c>
      <c r="C123" s="88">
        <v>110</v>
      </c>
      <c r="D123" s="218" t="str">
        <f>IF(ISBLANK(TMGen3List233[[#This Row],[Test n'#]]),"",LOOKUP(TMGen3List233[[#This Row],[Test n'#]],TP_BA_DB[TPnum],TP_BA_DB[TP ID]))</f>
        <v>TP06-0010</v>
      </c>
      <c r="E123" s="220" t="str">
        <f>IF(ISBLANK(TMGen3List233[[#This Row],[Test n'#]]),"",LOOKUP(TMGen3List233[[#This Row],[Test n'#]],TP_BA_DB[TPnum],TP_BA_DB[Test Point Name]))</f>
        <v>Path following</v>
      </c>
      <c r="F123" s="219" t="str">
        <f>IF(ISBLANK(TMGen3List233[[#This Row],[Test n'#]]),"",LOOKUP(TMGen3List233[[#This Row],[Test n'#]],TP_BA_DB[TPnum],TP_BA_DB[Mode]))</f>
        <v>BA Claws</v>
      </c>
      <c r="G123" s="172">
        <f>IF(ISBLANK(TMGen3List233[[#This Row],[Test n'#]]),"",LOOKUP(TMGen3List233[[#This Row],[Test n'#]],TP_BA_DB[TPnum],TP_BA_DB[Time '[sec']]))</f>
        <v>140</v>
      </c>
      <c r="H123" s="34" t="s">
        <v>714</v>
      </c>
      <c r="I123" s="34" t="str">
        <f>IF(ISBLANK(TMGen3List233[[#This Row],[Test n'#]]),"",LOOKUP(TMGen3List233[[#This Row],[Test n'#]],TP_BA_DB[TPnum],TP_BA_DB[Speed m/s '[kts']]))</f>
        <v>30.87 [60]</v>
      </c>
      <c r="J123" s="171"/>
      <c r="K123" s="177">
        <f>SUM(TMGen3Matrix287[#This Row])</f>
        <v>0</v>
      </c>
      <c r="L123" s="171"/>
      <c r="M123" s="104"/>
      <c r="N123" s="104"/>
      <c r="O123" s="104"/>
      <c r="P123" s="104"/>
      <c r="Q123" s="104"/>
      <c r="R123" s="104"/>
      <c r="S123" s="104"/>
      <c r="T123" s="104"/>
      <c r="U123" s="104"/>
      <c r="V123" s="104"/>
      <c r="W123" s="104"/>
      <c r="X123" s="104"/>
      <c r="Y123" s="104"/>
      <c r="Z123" s="104"/>
      <c r="AA123" s="207"/>
      <c r="AB123" s="104"/>
      <c r="AC123" s="104"/>
      <c r="AD123" s="104"/>
      <c r="AE123" s="104"/>
      <c r="AF123" s="104"/>
      <c r="AG123" s="207"/>
    </row>
    <row r="124" spans="2:33" ht="18.75" customHeight="1">
      <c r="B124" s="249">
        <v>111</v>
      </c>
      <c r="C124" s="88">
        <v>111</v>
      </c>
      <c r="D124" s="218" t="str">
        <f>IF(ISBLANK(TMGen3List233[[#This Row],[Test n'#]]),"",LOOKUP(TMGen3List233[[#This Row],[Test n'#]],TP_BA_DB[TPnum],TP_BA_DB[TP ID]))</f>
        <v>TP07-0010</v>
      </c>
      <c r="E124" s="220" t="str">
        <f>IF(ISBLANK(TMGen3List233[[#This Row],[Test n'#]]),"",LOOKUP(TMGen3List233[[#This Row],[Test n'#]],TP_BA_DB[TPnum],TP_BA_DB[Test Point Name]))</f>
        <v>Path following altitude tracking</v>
      </c>
      <c r="F124" s="219" t="str">
        <f>IF(ISBLANK(TMGen3List233[[#This Row],[Test n'#]]),"",LOOKUP(TMGen3List233[[#This Row],[Test n'#]],TP_BA_DB[TPnum],TP_BA_DB[Mode]))</f>
        <v>BA Claws</v>
      </c>
      <c r="G124" s="172">
        <f>IF(ISBLANK(TMGen3List233[[#This Row],[Test n'#]]),"",LOOKUP(TMGen3List233[[#This Row],[Test n'#]],TP_BA_DB[TPnum],TP_BA_DB[Time '[sec']]))</f>
        <v>140</v>
      </c>
      <c r="H124" s="34" t="s">
        <v>714</v>
      </c>
      <c r="I124" s="34" t="str">
        <f>IF(ISBLANK(TMGen3List233[[#This Row],[Test n'#]]),"",LOOKUP(TMGen3List233[[#This Row],[Test n'#]],TP_BA_DB[TPnum],TP_BA_DB[Speed m/s '[kts']]))</f>
        <v>30.87 [60]</v>
      </c>
      <c r="J124" s="171"/>
      <c r="K124" s="178">
        <f>SUM(TMGen3Matrix287[#This Row])</f>
        <v>0</v>
      </c>
      <c r="L124" s="171"/>
      <c r="M124" s="104"/>
      <c r="N124" s="104"/>
      <c r="O124" s="104"/>
      <c r="P124" s="104"/>
      <c r="Q124" s="104"/>
      <c r="R124" s="104"/>
      <c r="S124" s="104"/>
      <c r="T124" s="104"/>
      <c r="U124" s="104"/>
      <c r="V124" s="104"/>
      <c r="W124" s="104"/>
      <c r="X124" s="104"/>
      <c r="Y124" s="104"/>
      <c r="Z124" s="104"/>
      <c r="AA124" s="207"/>
      <c r="AB124" s="104"/>
      <c r="AC124" s="104"/>
      <c r="AD124" s="104"/>
      <c r="AE124" s="104"/>
      <c r="AF124" s="104"/>
      <c r="AG124" s="207"/>
    </row>
    <row r="125" spans="2:33" ht="18.75" customHeight="1">
      <c r="B125" s="249">
        <v>112</v>
      </c>
      <c r="C125" s="88">
        <v>112</v>
      </c>
      <c r="D125" s="218" t="str">
        <f>IF(ISBLANK(TMGen3List233[[#This Row],[Test n'#]]),"",LOOKUP(TMGen3List233[[#This Row],[Test n'#]],TP_BA_DB[TPnum],TP_BA_DB[TP ID]))</f>
        <v>TP07-0012</v>
      </c>
      <c r="E125" s="220" t="str">
        <f>IF(ISBLANK(TMGen3List233[[#This Row],[Test n'#]]),"",LOOKUP(TMGen3List233[[#This Row],[Test n'#]],TP_BA_DB[TPnum],TP_BA_DB[Test Point Name]))</f>
        <v>Path following altitude tracking</v>
      </c>
      <c r="F125" s="219" t="str">
        <f>IF(ISBLANK(TMGen3List233[[#This Row],[Test n'#]]),"",LOOKUP(TMGen3List233[[#This Row],[Test n'#]],TP_BA_DB[TPnum],TP_BA_DB[Mode]))</f>
        <v>BA Claws</v>
      </c>
      <c r="G125" s="172">
        <f>IF(ISBLANK(TMGen3List233[[#This Row],[Test n'#]]),"",LOOKUP(TMGen3List233[[#This Row],[Test n'#]],TP_BA_DB[TPnum],TP_BA_DB[Time '[sec']]))</f>
        <v>140</v>
      </c>
      <c r="H125" s="34" t="s">
        <v>714</v>
      </c>
      <c r="I125" s="34" t="str">
        <f>IF(ISBLANK(TMGen3List233[[#This Row],[Test n'#]]),"",LOOKUP(TMGen3List233[[#This Row],[Test n'#]],TP_BA_DB[TPnum],TP_BA_DB[Speed m/s '[kts']]))</f>
        <v>36.01 [70]</v>
      </c>
      <c r="J125" s="171"/>
      <c r="K125" s="178">
        <f>SUM(TMGen3Matrix287[#This Row])</f>
        <v>0</v>
      </c>
      <c r="L125" s="171"/>
      <c r="M125" s="104"/>
      <c r="N125" s="104"/>
      <c r="O125" s="104"/>
      <c r="P125" s="104"/>
      <c r="Q125" s="104"/>
      <c r="R125" s="104"/>
      <c r="S125" s="104"/>
      <c r="T125" s="104"/>
      <c r="U125" s="104"/>
      <c r="V125" s="104"/>
      <c r="W125" s="104"/>
      <c r="X125" s="104"/>
      <c r="Y125" s="104"/>
      <c r="Z125" s="104"/>
      <c r="AA125" s="207"/>
      <c r="AB125" s="104"/>
      <c r="AC125" s="104"/>
      <c r="AD125" s="104"/>
      <c r="AE125" s="104"/>
      <c r="AF125" s="104"/>
      <c r="AG125" s="207"/>
    </row>
    <row r="126" spans="2:33" ht="18.75" customHeight="1">
      <c r="B126" s="249">
        <v>113</v>
      </c>
      <c r="C126" s="88">
        <v>113</v>
      </c>
      <c r="D126" s="218" t="str">
        <f>IF(ISBLANK(TMGen3List233[[#This Row],[Test n'#]]),"",LOOKUP(TMGen3List233[[#This Row],[Test n'#]],TP_BA_DB[TPnum],TP_BA_DB[TP ID]))</f>
        <v>TP07-0014</v>
      </c>
      <c r="E126" s="220" t="str">
        <f>IF(ISBLANK(TMGen3List233[[#This Row],[Test n'#]]),"",LOOKUP(TMGen3List233[[#This Row],[Test n'#]],TP_BA_DB[TPnum],TP_BA_DB[Test Point Name]))</f>
        <v>Path following altitude tracking</v>
      </c>
      <c r="F126" s="219" t="str">
        <f>IF(ISBLANK(TMGen3List233[[#This Row],[Test n'#]]),"",LOOKUP(TMGen3List233[[#This Row],[Test n'#]],TP_BA_DB[TPnum],TP_BA_DB[Mode]))</f>
        <v>BA Claws</v>
      </c>
      <c r="G126" s="172">
        <f>IF(ISBLANK(TMGen3List233[[#This Row],[Test n'#]]),"",LOOKUP(TMGen3List233[[#This Row],[Test n'#]],TP_BA_DB[TPnum],TP_BA_DB[Time '[sec']]))</f>
        <v>140</v>
      </c>
      <c r="H126" s="34" t="s">
        <v>714</v>
      </c>
      <c r="I126" s="34" t="str">
        <f>IF(ISBLANK(TMGen3List233[[#This Row],[Test n'#]]),"",LOOKUP(TMGen3List233[[#This Row],[Test n'#]],TP_BA_DB[TPnum],TP_BA_DB[Speed m/s '[kts']]))</f>
        <v>28.8 [56]</v>
      </c>
      <c r="J126" s="171"/>
      <c r="K126" s="178">
        <f>SUM(TMGen3Matrix287[#This Row])</f>
        <v>0</v>
      </c>
      <c r="L126" s="171"/>
      <c r="M126" s="104"/>
      <c r="N126" s="104"/>
      <c r="O126" s="104"/>
      <c r="P126" s="104"/>
      <c r="Q126" s="104"/>
      <c r="R126" s="104"/>
      <c r="S126" s="104"/>
      <c r="T126" s="104"/>
      <c r="U126" s="104"/>
      <c r="V126" s="104"/>
      <c r="W126" s="104"/>
      <c r="X126" s="104"/>
      <c r="Y126" s="104"/>
      <c r="Z126" s="104"/>
      <c r="AA126" s="207"/>
      <c r="AB126" s="104"/>
      <c r="AC126" s="104"/>
      <c r="AD126" s="104"/>
      <c r="AE126" s="104"/>
      <c r="AF126" s="104"/>
      <c r="AG126" s="207"/>
    </row>
    <row r="127" spans="2:33" ht="18.75" customHeight="1">
      <c r="B127" s="249">
        <v>114</v>
      </c>
      <c r="C127" s="88">
        <v>114</v>
      </c>
      <c r="D127" s="218" t="str">
        <f>IF(ISBLANK(TMGen3List233[[#This Row],[Test n'#]]),"",LOOKUP(TMGen3List233[[#This Row],[Test n'#]],TP_BA_DB[TPnum],TP_BA_DB[TP ID]))</f>
        <v>TP35-0010</v>
      </c>
      <c r="E127" s="220" t="str">
        <f>IF(ISBLANK(TMGen3List233[[#This Row],[Test n'#]]),"",LOOKUP(TMGen3List233[[#This Row],[Test n'#]],TP_BA_DB[TPnum],TP_BA_DB[Test Point Name]))</f>
        <v>Loitering</v>
      </c>
      <c r="F127" s="219" t="str">
        <f>IF(ISBLANK(TMGen3List233[[#This Row],[Test n'#]]),"",LOOKUP(TMGen3List233[[#This Row],[Test n'#]],TP_BA_DB[TPnum],TP_BA_DB[Mode]))</f>
        <v>BA Claws</v>
      </c>
      <c r="G127" s="172">
        <f>IF(ISBLANK(TMGen3List233[[#This Row],[Test n'#]]),"",LOOKUP(TMGen3List233[[#This Row],[Test n'#]],TP_BA_DB[TPnum],TP_BA_DB[Time '[sec']]))</f>
        <v>140</v>
      </c>
      <c r="H127" s="34" t="s">
        <v>714</v>
      </c>
      <c r="I127" s="34" t="str">
        <f>IF(ISBLANK(TMGen3List233[[#This Row],[Test n'#]]),"",LOOKUP(TMGen3List233[[#This Row],[Test n'#]],TP_BA_DB[TPnum],TP_BA_DB[Speed m/s '[kts']]))</f>
        <v>30.87 [60]</v>
      </c>
      <c r="J127" s="171"/>
      <c r="K127" s="178">
        <f>SUM(TMGen3Matrix287[#This Row])</f>
        <v>0</v>
      </c>
      <c r="L127" s="171"/>
      <c r="M127" s="104"/>
      <c r="N127" s="104"/>
      <c r="O127" s="104"/>
      <c r="P127" s="104"/>
      <c r="Q127" s="104"/>
      <c r="R127" s="104"/>
      <c r="S127" s="104"/>
      <c r="T127" s="104"/>
      <c r="U127" s="104"/>
      <c r="V127" s="104"/>
      <c r="W127" s="104"/>
      <c r="X127" s="104"/>
      <c r="Y127" s="104"/>
      <c r="Z127" s="104"/>
      <c r="AA127" s="207"/>
      <c r="AB127" s="104"/>
      <c r="AC127" s="104"/>
      <c r="AD127" s="104"/>
      <c r="AE127" s="104"/>
      <c r="AF127" s="104"/>
      <c r="AG127" s="207"/>
    </row>
    <row r="128" spans="2:33" ht="18.75" customHeight="1">
      <c r="B128" s="249">
        <v>115</v>
      </c>
      <c r="C128" s="88">
        <v>115</v>
      </c>
      <c r="D128" s="218" t="str">
        <f>IF(ISBLANK(TMGen3List233[[#This Row],[Test n'#]]),"",LOOKUP(TMGen3List233[[#This Row],[Test n'#]],TP_BA_DB[TPnum],TP_BA_DB[TP ID]))</f>
        <v>TP36-0010</v>
      </c>
      <c r="E128" s="220" t="str">
        <f>IF(ISBLANK(TMGen3List233[[#This Row],[Test n'#]]),"",LOOKUP(TMGen3List233[[#This Row],[Test n'#]],TP_BA_DB[TPnum],TP_BA_DB[Test Point Name]))</f>
        <v>Up 'n away landing</v>
      </c>
      <c r="F128" s="219" t="str">
        <f>IF(ISBLANK(TMGen3List233[[#This Row],[Test n'#]]),"",LOOKUP(TMGen3List233[[#This Row],[Test n'#]],TP_BA_DB[TPnum],TP_BA_DB[Mode]))</f>
        <v>BA Claws</v>
      </c>
      <c r="G128" s="172">
        <f>IF(ISBLANK(TMGen3List233[[#This Row],[Test n'#]]),"",LOOKUP(TMGen3List233[[#This Row],[Test n'#]],TP_BA_DB[TPnum],TP_BA_DB[Time '[sec']]))</f>
        <v>120</v>
      </c>
      <c r="H128" s="34" t="s">
        <v>714</v>
      </c>
      <c r="I128" s="34" t="str">
        <f>IF(ISBLANK(TMGen3List233[[#This Row],[Test n'#]]),"",LOOKUP(TMGen3List233[[#This Row],[Test n'#]],TP_BA_DB[TPnum],TP_BA_DB[Speed m/s '[kts']]))</f>
        <v>32.41 [63]</v>
      </c>
      <c r="J128" s="171"/>
      <c r="K128" s="178">
        <f>SUM(TMGen3Matrix287[#This Row])</f>
        <v>0</v>
      </c>
      <c r="L128" s="171"/>
      <c r="M128" s="104"/>
      <c r="N128" s="104"/>
      <c r="O128" s="104"/>
      <c r="P128" s="104"/>
      <c r="Q128" s="104"/>
      <c r="R128" s="104"/>
      <c r="S128" s="104"/>
      <c r="T128" s="104"/>
      <c r="U128" s="104"/>
      <c r="V128" s="104"/>
      <c r="W128" s="104"/>
      <c r="X128" s="104"/>
      <c r="Y128" s="104"/>
      <c r="Z128" s="104"/>
      <c r="AA128" s="207"/>
      <c r="AB128" s="104"/>
      <c r="AC128" s="104"/>
      <c r="AD128" s="104"/>
      <c r="AE128" s="104"/>
      <c r="AF128" s="104"/>
      <c r="AG128" s="207"/>
    </row>
    <row r="129" spans="2:33" ht="18.75" customHeight="1">
      <c r="B129" s="249">
        <v>116</v>
      </c>
      <c r="C129" s="88">
        <v>118</v>
      </c>
      <c r="D129" s="218" t="str">
        <f>IF(ISBLANK(TMGen3List233[[#This Row],[Test n'#]]),"",LOOKUP(TMGen3List233[[#This Row],[Test n'#]],TP_BA_DB[TPnum],TP_BA_DB[TP ID]))</f>
        <v>TP08-0010</v>
      </c>
      <c r="E129" s="220" t="str">
        <f>IF(ISBLANK(TMGen3List233[[#This Row],[Test n'#]]),"",LOOKUP(TMGen3List233[[#This Row],[Test n'#]],TP_BA_DB[TPnum],TP_BA_DB[Test Point Name]))</f>
        <v xml:space="preserve">Pilot Nz </v>
      </c>
      <c r="F129" s="219" t="str">
        <f>IF(ISBLANK(TMGen3List233[[#This Row],[Test n'#]]),"",LOOKUP(TMGen3List233[[#This Row],[Test n'#]],TP_BA_DB[TPnum],TP_BA_DB[Mode]))</f>
        <v>BA Claws</v>
      </c>
      <c r="G129" s="172">
        <f>IF(ISBLANK(TMGen3List233[[#This Row],[Test n'#]]),"",LOOKUP(TMGen3List233[[#This Row],[Test n'#]],TP_BA_DB[TPnum],TP_BA_DB[Time '[sec']]))</f>
        <v>60</v>
      </c>
      <c r="H129" s="34" t="s">
        <v>714</v>
      </c>
      <c r="I129" s="34" t="str">
        <f>IF(ISBLANK(TMGen3List233[[#This Row],[Test n'#]]),"",LOOKUP(TMGen3List233[[#This Row],[Test n'#]],TP_BA_DB[TPnum],TP_BA_DB[Speed m/s '[kts']]))</f>
        <v>36.01 [70]</v>
      </c>
      <c r="J129" s="171"/>
      <c r="K129" s="178">
        <f>SUM(TMGen3Matrix287[#This Row])</f>
        <v>0</v>
      </c>
      <c r="L129" s="171"/>
      <c r="M129" s="104"/>
      <c r="N129" s="104"/>
      <c r="O129" s="104"/>
      <c r="P129" s="104"/>
      <c r="Q129" s="104"/>
      <c r="R129" s="104"/>
      <c r="S129" s="104"/>
      <c r="T129" s="104"/>
      <c r="U129" s="104"/>
      <c r="V129" s="104"/>
      <c r="W129" s="104"/>
      <c r="X129" s="104"/>
      <c r="Y129" s="104"/>
      <c r="Z129" s="104"/>
      <c r="AA129" s="207"/>
      <c r="AB129" s="104"/>
      <c r="AC129" s="104"/>
      <c r="AD129" s="104"/>
      <c r="AE129" s="104"/>
      <c r="AF129" s="104"/>
      <c r="AG129" s="207"/>
    </row>
    <row r="130" spans="2:33" ht="18.75" customHeight="1">
      <c r="B130" s="249">
        <v>117</v>
      </c>
      <c r="C130" s="88">
        <v>119</v>
      </c>
      <c r="D130" s="218" t="str">
        <f>IF(ISBLANK(TMGen3List233[[#This Row],[Test n'#]]),"",LOOKUP(TMGen3List233[[#This Row],[Test n'#]],TP_BA_DB[TPnum],TP_BA_DB[TP ID]))</f>
        <v>TP08-0011</v>
      </c>
      <c r="E130" s="220" t="str">
        <f>IF(ISBLANK(TMGen3List233[[#This Row],[Test n'#]]),"",LOOKUP(TMGen3List233[[#This Row],[Test n'#]],TP_BA_DB[TPnum],TP_BA_DB[Test Point Name]))</f>
        <v xml:space="preserve">Pilot Nz </v>
      </c>
      <c r="F130" s="219" t="str">
        <f>IF(ISBLANK(TMGen3List233[[#This Row],[Test n'#]]),"",LOOKUP(TMGen3List233[[#This Row],[Test n'#]],TP_BA_DB[TPnum],TP_BA_DB[Mode]))</f>
        <v>BA Claws</v>
      </c>
      <c r="G130" s="172">
        <f>IF(ISBLANK(TMGen3List233[[#This Row],[Test n'#]]),"",LOOKUP(TMGen3List233[[#This Row],[Test n'#]],TP_BA_DB[TPnum],TP_BA_DB[Time '[sec']]))</f>
        <v>60</v>
      </c>
      <c r="H130" s="34" t="s">
        <v>714</v>
      </c>
      <c r="I130" s="34" t="str">
        <f>IF(ISBLANK(TMGen3List233[[#This Row],[Test n'#]]),"",LOOKUP(TMGen3List233[[#This Row],[Test n'#]],TP_BA_DB[TPnum],TP_BA_DB[Speed m/s '[kts']]))</f>
        <v>30.87 [60]</v>
      </c>
      <c r="J130" s="171"/>
      <c r="K130" s="178">
        <f>SUM(TMGen3Matrix287[#This Row])</f>
        <v>0</v>
      </c>
      <c r="L130" s="171"/>
      <c r="M130" s="104"/>
      <c r="N130" s="104"/>
      <c r="O130" s="104"/>
      <c r="P130" s="104"/>
      <c r="Q130" s="104"/>
      <c r="R130" s="104"/>
      <c r="S130" s="104"/>
      <c r="T130" s="104"/>
      <c r="U130" s="104"/>
      <c r="V130" s="104"/>
      <c r="W130" s="104"/>
      <c r="X130" s="104"/>
      <c r="Y130" s="104"/>
      <c r="Z130" s="104"/>
      <c r="AA130" s="207"/>
      <c r="AB130" s="104"/>
      <c r="AC130" s="104"/>
      <c r="AD130" s="104"/>
      <c r="AE130" s="104"/>
      <c r="AF130" s="104"/>
      <c r="AG130" s="207"/>
    </row>
    <row r="131" spans="2:33" ht="18.75" customHeight="1">
      <c r="B131" s="249">
        <v>118</v>
      </c>
      <c r="C131" s="88">
        <v>120</v>
      </c>
      <c r="D131" s="218" t="str">
        <f>IF(ISBLANK(TMGen3List233[[#This Row],[Test n'#]]),"",LOOKUP(TMGen3List233[[#This Row],[Test n'#]],TP_BA_DB[TPnum],TP_BA_DB[TP ID]))</f>
        <v>TP11-0010</v>
      </c>
      <c r="E131" s="220" t="str">
        <f>IF(ISBLANK(TMGen3List233[[#This Row],[Test n'#]]),"",LOOKUP(TMGen3List233[[#This Row],[Test n'#]],TP_BA_DB[TPnum],TP_BA_DB[Test Point Name]))</f>
        <v>Closed loop short period</v>
      </c>
      <c r="F131" s="219" t="str">
        <f>IF(ISBLANK(TMGen3List233[[#This Row],[Test n'#]]),"",LOOKUP(TMGen3List233[[#This Row],[Test n'#]],TP_BA_DB[TPnum],TP_BA_DB[Mode]))</f>
        <v>BA Claws</v>
      </c>
      <c r="G131" s="172">
        <f>IF(ISBLANK(TMGen3List233[[#This Row],[Test n'#]]),"",LOOKUP(TMGen3List233[[#This Row],[Test n'#]],TP_BA_DB[TPnum],TP_BA_DB[Time '[sec']]))</f>
        <v>60</v>
      </c>
      <c r="H131" s="34" t="s">
        <v>714</v>
      </c>
      <c r="I131" s="34" t="str">
        <f>IF(ISBLANK(TMGen3List233[[#This Row],[Test n'#]]),"",LOOKUP(TMGen3List233[[#This Row],[Test n'#]],TP_BA_DB[TPnum],TP_BA_DB[Speed m/s '[kts']]))</f>
        <v>36.01 [70]</v>
      </c>
      <c r="J131" s="171"/>
      <c r="K131" s="178">
        <f>SUM(TMGen3Matrix287[#This Row])</f>
        <v>0</v>
      </c>
      <c r="L131" s="171"/>
      <c r="M131" s="104"/>
      <c r="N131" s="104"/>
      <c r="O131" s="104"/>
      <c r="P131" s="104"/>
      <c r="Q131" s="104"/>
      <c r="R131" s="104"/>
      <c r="S131" s="104"/>
      <c r="T131" s="104"/>
      <c r="U131" s="104"/>
      <c r="V131" s="104"/>
      <c r="W131" s="104"/>
      <c r="X131" s="104"/>
      <c r="Y131" s="104"/>
      <c r="Z131" s="104"/>
      <c r="AA131" s="207"/>
      <c r="AB131" s="104"/>
      <c r="AC131" s="104"/>
      <c r="AD131" s="104"/>
      <c r="AE131" s="104"/>
      <c r="AF131" s="104"/>
      <c r="AG131" s="207"/>
    </row>
    <row r="132" spans="2:33" ht="18.75" customHeight="1">
      <c r="B132" s="249">
        <v>119</v>
      </c>
      <c r="C132" s="88">
        <v>121</v>
      </c>
      <c r="D132" s="218" t="str">
        <f>IF(ISBLANK(TMGen3List233[[#This Row],[Test n'#]]),"",LOOKUP(TMGen3List233[[#This Row],[Test n'#]],TP_BA_DB[TPnum],TP_BA_DB[TP ID]))</f>
        <v>TP11-0011</v>
      </c>
      <c r="E132" s="220" t="str">
        <f>IF(ISBLANK(TMGen3List233[[#This Row],[Test n'#]]),"",LOOKUP(TMGen3List233[[#This Row],[Test n'#]],TP_BA_DB[TPnum],TP_BA_DB[Test Point Name]))</f>
        <v>Closed loop short period</v>
      </c>
      <c r="F132" s="219" t="str">
        <f>IF(ISBLANK(TMGen3List233[[#This Row],[Test n'#]]),"",LOOKUP(TMGen3List233[[#This Row],[Test n'#]],TP_BA_DB[TPnum],TP_BA_DB[Mode]))</f>
        <v>BA Claws</v>
      </c>
      <c r="G132" s="172">
        <f>IF(ISBLANK(TMGen3List233[[#This Row],[Test n'#]]),"",LOOKUP(TMGen3List233[[#This Row],[Test n'#]],TP_BA_DB[TPnum],TP_BA_DB[Time '[sec']]))</f>
        <v>60</v>
      </c>
      <c r="H132" s="34" t="s">
        <v>714</v>
      </c>
      <c r="I132" s="34" t="str">
        <f>IF(ISBLANK(TMGen3List233[[#This Row],[Test n'#]]),"",LOOKUP(TMGen3List233[[#This Row],[Test n'#]],TP_BA_DB[TPnum],TP_BA_DB[Speed m/s '[kts']]))</f>
        <v>28.8 [56]</v>
      </c>
      <c r="J132" s="171"/>
      <c r="K132" s="178">
        <f>SUM(TMGen3Matrix287[#This Row])</f>
        <v>0</v>
      </c>
      <c r="L132" s="171"/>
      <c r="M132" s="104"/>
      <c r="N132" s="104"/>
      <c r="O132" s="104"/>
      <c r="P132" s="104"/>
      <c r="Q132" s="104"/>
      <c r="R132" s="104"/>
      <c r="S132" s="104"/>
      <c r="T132" s="104"/>
      <c r="U132" s="104"/>
      <c r="V132" s="104"/>
      <c r="W132" s="104"/>
      <c r="X132" s="104"/>
      <c r="Y132" s="104"/>
      <c r="Z132" s="104"/>
      <c r="AA132" s="207"/>
      <c r="AB132" s="104"/>
      <c r="AC132" s="104"/>
      <c r="AD132" s="104"/>
      <c r="AE132" s="104"/>
      <c r="AF132" s="104"/>
      <c r="AG132" s="207"/>
    </row>
    <row r="133" spans="2:33" ht="18.75" customHeight="1">
      <c r="B133" s="249">
        <v>120</v>
      </c>
      <c r="C133" s="88">
        <v>122</v>
      </c>
      <c r="D133" s="218" t="str">
        <f>IF(ISBLANK(TMGen3List233[[#This Row],[Test n'#]]),"",LOOKUP(TMGen3List233[[#This Row],[Test n'#]],TP_BA_DB[TPnum],TP_BA_DB[TP ID]))</f>
        <v>TP09-0010</v>
      </c>
      <c r="E133" s="220" t="str">
        <f>IF(ISBLANK(TMGen3List233[[#This Row],[Test n'#]]),"",LOOKUP(TMGen3List233[[#This Row],[Test n'#]],TP_BA_DB[TPnum],TP_BA_DB[Test Point Name]))</f>
        <v>Pilot roll capture</v>
      </c>
      <c r="F133" s="219" t="str">
        <f>IF(ISBLANK(TMGen3List233[[#This Row],[Test n'#]]),"",LOOKUP(TMGen3List233[[#This Row],[Test n'#]],TP_BA_DB[TPnum],TP_BA_DB[Mode]))</f>
        <v>BA Claws</v>
      </c>
      <c r="G133" s="172">
        <f>IF(ISBLANK(TMGen3List233[[#This Row],[Test n'#]]),"",LOOKUP(TMGen3List233[[#This Row],[Test n'#]],TP_BA_DB[TPnum],TP_BA_DB[Time '[sec']]))</f>
        <v>60</v>
      </c>
      <c r="H133" s="34" t="s">
        <v>714</v>
      </c>
      <c r="I133" s="34" t="str">
        <f>IF(ISBLANK(TMGen3List233[[#This Row],[Test n'#]]),"",LOOKUP(TMGen3List233[[#This Row],[Test n'#]],TP_BA_DB[TPnum],TP_BA_DB[Speed m/s '[kts']]))</f>
        <v>36.01 [70]</v>
      </c>
      <c r="J133" s="171"/>
      <c r="K133" s="178">
        <f>SUM(TMGen3Matrix287[#This Row])</f>
        <v>0</v>
      </c>
      <c r="L133" s="171"/>
      <c r="M133" s="104"/>
      <c r="N133" s="104"/>
      <c r="O133" s="104"/>
      <c r="P133" s="104"/>
      <c r="Q133" s="104"/>
      <c r="R133" s="104"/>
      <c r="S133" s="104"/>
      <c r="T133" s="104"/>
      <c r="U133" s="104"/>
      <c r="V133" s="104"/>
      <c r="W133" s="104"/>
      <c r="X133" s="104"/>
      <c r="Y133" s="104"/>
      <c r="Z133" s="104"/>
      <c r="AA133" s="207"/>
      <c r="AB133" s="104"/>
      <c r="AC133" s="104"/>
      <c r="AD133" s="104"/>
      <c r="AE133" s="104"/>
      <c r="AF133" s="104"/>
      <c r="AG133" s="207"/>
    </row>
    <row r="134" spans="2:33" ht="18.75" customHeight="1">
      <c r="B134" s="249">
        <v>121</v>
      </c>
      <c r="C134" s="88">
        <v>123</v>
      </c>
      <c r="D134" s="218" t="str">
        <f>IF(ISBLANK(TMGen3List233[[#This Row],[Test n'#]]),"",LOOKUP(TMGen3List233[[#This Row],[Test n'#]],TP_BA_DB[TPnum],TP_BA_DB[TP ID]))</f>
        <v>TP09-0011</v>
      </c>
      <c r="E134" s="220" t="str">
        <f>IF(ISBLANK(TMGen3List233[[#This Row],[Test n'#]]),"",LOOKUP(TMGen3List233[[#This Row],[Test n'#]],TP_BA_DB[TPnum],TP_BA_DB[Test Point Name]))</f>
        <v>Pilot roll capture</v>
      </c>
      <c r="F134" s="219" t="str">
        <f>IF(ISBLANK(TMGen3List233[[#This Row],[Test n'#]]),"",LOOKUP(TMGen3List233[[#This Row],[Test n'#]],TP_BA_DB[TPnum],TP_BA_DB[Mode]))</f>
        <v>BA Claws</v>
      </c>
      <c r="G134" s="172">
        <f>IF(ISBLANK(TMGen3List233[[#This Row],[Test n'#]]),"",LOOKUP(TMGen3List233[[#This Row],[Test n'#]],TP_BA_DB[TPnum],TP_BA_DB[Time '[sec']]))</f>
        <v>60</v>
      </c>
      <c r="H134" s="34" t="s">
        <v>714</v>
      </c>
      <c r="I134" s="34" t="str">
        <f>IF(ISBLANK(TMGen3List233[[#This Row],[Test n'#]]),"",LOOKUP(TMGen3List233[[#This Row],[Test n'#]],TP_BA_DB[TPnum],TP_BA_DB[Speed m/s '[kts']]))</f>
        <v>28.8 [56]</v>
      </c>
      <c r="J134" s="171"/>
      <c r="K134" s="178">
        <f>SUM(TMGen3Matrix287[#This Row])</f>
        <v>0</v>
      </c>
      <c r="L134" s="171"/>
      <c r="M134" s="104"/>
      <c r="N134" s="104"/>
      <c r="O134" s="104"/>
      <c r="P134" s="104"/>
      <c r="Q134" s="104"/>
      <c r="R134" s="104"/>
      <c r="S134" s="104"/>
      <c r="T134" s="104"/>
      <c r="U134" s="104"/>
      <c r="V134" s="104"/>
      <c r="W134" s="104"/>
      <c r="X134" s="104"/>
      <c r="Y134" s="104"/>
      <c r="Z134" s="104"/>
      <c r="AA134" s="207"/>
      <c r="AB134" s="104"/>
      <c r="AC134" s="104"/>
      <c r="AD134" s="104"/>
      <c r="AE134" s="104"/>
      <c r="AF134" s="104"/>
      <c r="AG134" s="207"/>
    </row>
    <row r="135" spans="2:33" ht="18.75" customHeight="1">
      <c r="B135" s="249">
        <v>122</v>
      </c>
      <c r="C135" s="88">
        <v>124</v>
      </c>
      <c r="D135" s="218" t="str">
        <f>IF(ISBLANK(TMGen3List233[[#This Row],[Test n'#]]),"",LOOKUP(TMGen3List233[[#This Row],[Test n'#]],TP_BA_DB[TPnum],TP_BA_DB[TP ID]))</f>
        <v>TP13-0010</v>
      </c>
      <c r="E135" s="220" t="str">
        <f>IF(ISBLANK(TMGen3List233[[#This Row],[Test n'#]]),"",LOOKUP(TMGen3List233[[#This Row],[Test n'#]],TP_BA_DB[TPnum],TP_BA_DB[Test Point Name]))</f>
        <v>Closed loop dutch roll</v>
      </c>
      <c r="F135" s="219" t="str">
        <f>IF(ISBLANK(TMGen3List233[[#This Row],[Test n'#]]),"",LOOKUP(TMGen3List233[[#This Row],[Test n'#]],TP_BA_DB[TPnum],TP_BA_DB[Mode]))</f>
        <v>BA Claws</v>
      </c>
      <c r="G135" s="172">
        <f>IF(ISBLANK(TMGen3List233[[#This Row],[Test n'#]]),"",LOOKUP(TMGen3List233[[#This Row],[Test n'#]],TP_BA_DB[TPnum],TP_BA_DB[Time '[sec']]))</f>
        <v>60</v>
      </c>
      <c r="H135" s="34" t="s">
        <v>714</v>
      </c>
      <c r="I135" s="34" t="str">
        <f>IF(ISBLANK(TMGen3List233[[#This Row],[Test n'#]]),"",LOOKUP(TMGen3List233[[#This Row],[Test n'#]],TP_BA_DB[TPnum],TP_BA_DB[Speed m/s '[kts']]))</f>
        <v>36.01 [70]</v>
      </c>
      <c r="J135" s="171"/>
      <c r="K135" s="178">
        <f>SUM(TMGen3Matrix287[#This Row])</f>
        <v>0</v>
      </c>
      <c r="L135" s="171"/>
      <c r="M135" s="104"/>
      <c r="N135" s="104"/>
      <c r="O135" s="104"/>
      <c r="P135" s="104"/>
      <c r="Q135" s="104"/>
      <c r="R135" s="104"/>
      <c r="S135" s="104"/>
      <c r="T135" s="104"/>
      <c r="U135" s="104"/>
      <c r="V135" s="104"/>
      <c r="W135" s="104"/>
      <c r="X135" s="104"/>
      <c r="Y135" s="104"/>
      <c r="Z135" s="104"/>
      <c r="AA135" s="207"/>
      <c r="AB135" s="104"/>
      <c r="AC135" s="104"/>
      <c r="AD135" s="104"/>
      <c r="AE135" s="104"/>
      <c r="AF135" s="104"/>
      <c r="AG135" s="207"/>
    </row>
    <row r="136" spans="2:33" ht="18.75" customHeight="1">
      <c r="B136" s="249">
        <v>123</v>
      </c>
      <c r="C136" s="88">
        <v>125</v>
      </c>
      <c r="D136" s="218" t="str">
        <f>IF(ISBLANK(TMGen3List233[[#This Row],[Test n'#]]),"",LOOKUP(TMGen3List233[[#This Row],[Test n'#]],TP_BA_DB[TPnum],TP_BA_DB[TP ID]))</f>
        <v>TP13-0011</v>
      </c>
      <c r="E136" s="220" t="str">
        <f>IF(ISBLANK(TMGen3List233[[#This Row],[Test n'#]]),"",LOOKUP(TMGen3List233[[#This Row],[Test n'#]],TP_BA_DB[TPnum],TP_BA_DB[Test Point Name]))</f>
        <v>Closed loop dutch roll</v>
      </c>
      <c r="F136" s="219" t="str">
        <f>IF(ISBLANK(TMGen3List233[[#This Row],[Test n'#]]),"",LOOKUP(TMGen3List233[[#This Row],[Test n'#]],TP_BA_DB[TPnum],TP_BA_DB[Mode]))</f>
        <v>BA Claws</v>
      </c>
      <c r="G136" s="172">
        <f>IF(ISBLANK(TMGen3List233[[#This Row],[Test n'#]]),"",LOOKUP(TMGen3List233[[#This Row],[Test n'#]],TP_BA_DB[TPnum],TP_BA_DB[Time '[sec']]))</f>
        <v>60</v>
      </c>
      <c r="H136" s="34" t="s">
        <v>714</v>
      </c>
      <c r="I136" s="34" t="str">
        <f>IF(ISBLANK(TMGen3List233[[#This Row],[Test n'#]]),"",LOOKUP(TMGen3List233[[#This Row],[Test n'#]],TP_BA_DB[TPnum],TP_BA_DB[Speed m/s '[kts']]))</f>
        <v>28.8 [56]</v>
      </c>
      <c r="J136" s="171"/>
      <c r="K136" s="178">
        <f>SUM(TMGen3Matrix287[#This Row])</f>
        <v>0</v>
      </c>
      <c r="L136" s="171"/>
      <c r="M136" s="104"/>
      <c r="N136" s="104"/>
      <c r="O136" s="104"/>
      <c r="P136" s="104"/>
      <c r="Q136" s="104"/>
      <c r="R136" s="104"/>
      <c r="S136" s="104"/>
      <c r="T136" s="104"/>
      <c r="U136" s="104"/>
      <c r="V136" s="104"/>
      <c r="W136" s="104"/>
      <c r="X136" s="104"/>
      <c r="Y136" s="104"/>
      <c r="Z136" s="104"/>
      <c r="AA136" s="207"/>
      <c r="AB136" s="104"/>
      <c r="AC136" s="104"/>
      <c r="AD136" s="104"/>
      <c r="AE136" s="104"/>
      <c r="AF136" s="104"/>
      <c r="AG136" s="207"/>
    </row>
    <row r="137" spans="2:33" ht="18.75" customHeight="1">
      <c r="B137" s="249">
        <v>124</v>
      </c>
      <c r="C137" s="88">
        <v>126</v>
      </c>
      <c r="D137" s="218" t="str">
        <f>IF(ISBLANK(TMGen3List233[[#This Row],[Test n'#]]),"",LOOKUP(TMGen3List233[[#This Row],[Test n'#]],TP_BA_DB[TPnum],TP_BA_DB[TP ID]))</f>
        <v>TP10-0010</v>
      </c>
      <c r="E137" s="220" t="str">
        <f>IF(ISBLANK(TMGen3List233[[#This Row],[Test n'#]]),"",LOOKUP(TMGen3List233[[#This Row],[Test n'#]],TP_BA_DB[TPnum],TP_BA_DB[Test Point Name]))</f>
        <v>Pilot AoS</v>
      </c>
      <c r="F137" s="219" t="str">
        <f>IF(ISBLANK(TMGen3List233[[#This Row],[Test n'#]]),"",LOOKUP(TMGen3List233[[#This Row],[Test n'#]],TP_BA_DB[TPnum],TP_BA_DB[Mode]))</f>
        <v>BA Claws</v>
      </c>
      <c r="G137" s="172">
        <f>IF(ISBLANK(TMGen3List233[[#This Row],[Test n'#]]),"",LOOKUP(TMGen3List233[[#This Row],[Test n'#]],TP_BA_DB[TPnum],TP_BA_DB[Time '[sec']]))</f>
        <v>60</v>
      </c>
      <c r="H137" s="34" t="s">
        <v>714</v>
      </c>
      <c r="I137" s="34" t="str">
        <f>IF(ISBLANK(TMGen3List233[[#This Row],[Test n'#]]),"",LOOKUP(TMGen3List233[[#This Row],[Test n'#]],TP_BA_DB[TPnum],TP_BA_DB[Speed m/s '[kts']]))</f>
        <v>36.01 [70]</v>
      </c>
      <c r="J137" s="171"/>
      <c r="K137" s="178">
        <f>SUM(TMGen3Matrix287[#This Row])</f>
        <v>0</v>
      </c>
      <c r="L137" s="171"/>
      <c r="M137" s="104"/>
      <c r="N137" s="104"/>
      <c r="O137" s="104"/>
      <c r="P137" s="104"/>
      <c r="Q137" s="104"/>
      <c r="R137" s="104"/>
      <c r="S137" s="104"/>
      <c r="T137" s="104"/>
      <c r="U137" s="104"/>
      <c r="V137" s="104"/>
      <c r="W137" s="104"/>
      <c r="X137" s="104"/>
      <c r="Y137" s="104"/>
      <c r="Z137" s="104"/>
      <c r="AA137" s="207"/>
      <c r="AB137" s="104"/>
      <c r="AC137" s="104"/>
      <c r="AD137" s="104"/>
      <c r="AE137" s="104"/>
      <c r="AF137" s="104"/>
      <c r="AG137" s="207"/>
    </row>
    <row r="138" spans="2:33" ht="18.75" customHeight="1">
      <c r="B138" s="249">
        <v>125</v>
      </c>
      <c r="C138" s="88">
        <v>127</v>
      </c>
      <c r="D138" s="218" t="str">
        <f>IF(ISBLANK(TMGen3List233[[#This Row],[Test n'#]]),"",LOOKUP(TMGen3List233[[#This Row],[Test n'#]],TP_BA_DB[TPnum],TP_BA_DB[TP ID]))</f>
        <v>TP10-0011</v>
      </c>
      <c r="E138" s="220" t="str">
        <f>IF(ISBLANK(TMGen3List233[[#This Row],[Test n'#]]),"",LOOKUP(TMGen3List233[[#This Row],[Test n'#]],TP_BA_DB[TPnum],TP_BA_DB[Test Point Name]))</f>
        <v>Pilot AoS</v>
      </c>
      <c r="F138" s="219" t="str">
        <f>IF(ISBLANK(TMGen3List233[[#This Row],[Test n'#]]),"",LOOKUP(TMGen3List233[[#This Row],[Test n'#]],TP_BA_DB[TPnum],TP_BA_DB[Mode]))</f>
        <v>BA Claws</v>
      </c>
      <c r="G138" s="172">
        <f>IF(ISBLANK(TMGen3List233[[#This Row],[Test n'#]]),"",LOOKUP(TMGen3List233[[#This Row],[Test n'#]],TP_BA_DB[TPnum],TP_BA_DB[Time '[sec']]))</f>
        <v>60</v>
      </c>
      <c r="H138" s="34" t="s">
        <v>714</v>
      </c>
      <c r="I138" s="34" t="str">
        <f>IF(ISBLANK(TMGen3List233[[#This Row],[Test n'#]]),"",LOOKUP(TMGen3List233[[#This Row],[Test n'#]],TP_BA_DB[TPnum],TP_BA_DB[Speed m/s '[kts']]))</f>
        <v>28.8 [56]</v>
      </c>
      <c r="J138" s="171"/>
      <c r="K138" s="178">
        <f>SUM(TMGen3Matrix287[#This Row])</f>
        <v>0</v>
      </c>
      <c r="L138" s="171"/>
      <c r="M138" s="104"/>
      <c r="N138" s="104"/>
      <c r="O138" s="104"/>
      <c r="P138" s="104"/>
      <c r="Q138" s="104"/>
      <c r="R138" s="104"/>
      <c r="S138" s="104"/>
      <c r="T138" s="104"/>
      <c r="U138" s="104"/>
      <c r="V138" s="104"/>
      <c r="W138" s="104"/>
      <c r="X138" s="104"/>
      <c r="Y138" s="104"/>
      <c r="Z138" s="104"/>
      <c r="AA138" s="207"/>
      <c r="AB138" s="104"/>
      <c r="AC138" s="104"/>
      <c r="AD138" s="104"/>
      <c r="AE138" s="104"/>
      <c r="AF138" s="104"/>
      <c r="AG138" s="207"/>
    </row>
    <row r="139" spans="2:33" ht="18.75" customHeight="1">
      <c r="B139" s="249">
        <v>126</v>
      </c>
      <c r="C139" s="88">
        <v>128</v>
      </c>
      <c r="D139" s="218" t="str">
        <f>IF(ISBLANK(TMGen3List233[[#This Row],[Test n'#]]),"",LOOKUP(TMGen3List233[[#This Row],[Test n'#]],TP_BA_DB[TPnum],TP_BA_DB[TP ID]))</f>
        <v>TP15-0010</v>
      </c>
      <c r="E139" s="220" t="str">
        <f>IF(ISBLANK(TMGen3List233[[#This Row],[Test n'#]]),"",LOOKUP(TMGen3List233[[#This Row],[Test n'#]],TP_BA_DB[TPnum],TP_BA_DB[Test Point Name]))</f>
        <v>SHSS</v>
      </c>
      <c r="F139" s="219" t="str">
        <f>IF(ISBLANK(TMGen3List233[[#This Row],[Test n'#]]),"",LOOKUP(TMGen3List233[[#This Row],[Test n'#]],TP_BA_DB[TPnum],TP_BA_DB[Mode]))</f>
        <v>BA Claws</v>
      </c>
      <c r="G139" s="172">
        <f>IF(ISBLANK(TMGen3List233[[#This Row],[Test n'#]]),"",LOOKUP(TMGen3List233[[#This Row],[Test n'#]],TP_BA_DB[TPnum],TP_BA_DB[Time '[sec']]))</f>
        <v>60</v>
      </c>
      <c r="H139" s="34" t="s">
        <v>714</v>
      </c>
      <c r="I139" s="34" t="str">
        <f>IF(ISBLANK(TMGen3List233[[#This Row],[Test n'#]]),"",LOOKUP(TMGen3List233[[#This Row],[Test n'#]],TP_BA_DB[TPnum],TP_BA_DB[Speed m/s '[kts']]))</f>
        <v>36.01 [70]</v>
      </c>
      <c r="J139" s="171"/>
      <c r="K139" s="178">
        <f>SUM(TMGen3Matrix287[#This Row])</f>
        <v>0</v>
      </c>
      <c r="L139" s="171"/>
      <c r="M139" s="104"/>
      <c r="N139" s="104"/>
      <c r="O139" s="104"/>
      <c r="P139" s="104"/>
      <c r="Q139" s="104"/>
      <c r="R139" s="104"/>
      <c r="S139" s="104"/>
      <c r="T139" s="104"/>
      <c r="U139" s="104"/>
      <c r="V139" s="104"/>
      <c r="W139" s="104"/>
      <c r="X139" s="104"/>
      <c r="Y139" s="104"/>
      <c r="Z139" s="104"/>
      <c r="AA139" s="207"/>
      <c r="AB139" s="104"/>
      <c r="AC139" s="104"/>
      <c r="AD139" s="104"/>
      <c r="AE139" s="104"/>
      <c r="AF139" s="104"/>
      <c r="AG139" s="207"/>
    </row>
    <row r="140" spans="2:33" ht="18.75" customHeight="1">
      <c r="B140" s="249">
        <v>127</v>
      </c>
      <c r="C140" s="88">
        <v>129</v>
      </c>
      <c r="D140" s="218" t="str">
        <f>IF(ISBLANK(TMGen3List233[[#This Row],[Test n'#]]),"",LOOKUP(TMGen3List233[[#This Row],[Test n'#]],TP_BA_DB[TPnum],TP_BA_DB[TP ID]))</f>
        <v>TP15-0011</v>
      </c>
      <c r="E140" s="220" t="str">
        <f>IF(ISBLANK(TMGen3List233[[#This Row],[Test n'#]]),"",LOOKUP(TMGen3List233[[#This Row],[Test n'#]],TP_BA_DB[TPnum],TP_BA_DB[Test Point Name]))</f>
        <v>SHSS</v>
      </c>
      <c r="F140" s="219" t="str">
        <f>IF(ISBLANK(TMGen3List233[[#This Row],[Test n'#]]),"",LOOKUP(TMGen3List233[[#This Row],[Test n'#]],TP_BA_DB[TPnum],TP_BA_DB[Mode]))</f>
        <v>BA Claws</v>
      </c>
      <c r="G140" s="172">
        <f>IF(ISBLANK(TMGen3List233[[#This Row],[Test n'#]]),"",LOOKUP(TMGen3List233[[#This Row],[Test n'#]],TP_BA_DB[TPnum],TP_BA_DB[Time '[sec']]))</f>
        <v>60</v>
      </c>
      <c r="H140" s="34" t="s">
        <v>714</v>
      </c>
      <c r="I140" s="34" t="str">
        <f>IF(ISBLANK(TMGen3List233[[#This Row],[Test n'#]]),"",LOOKUP(TMGen3List233[[#This Row],[Test n'#]],TP_BA_DB[TPnum],TP_BA_DB[Speed m/s '[kts']]))</f>
        <v>28.8 [56]</v>
      </c>
      <c r="J140" s="171"/>
      <c r="K140" s="178">
        <f>SUM(TMGen3Matrix287[#This Row])</f>
        <v>0</v>
      </c>
      <c r="L140" s="171"/>
      <c r="M140" s="104"/>
      <c r="N140" s="104"/>
      <c r="O140" s="104"/>
      <c r="P140" s="104"/>
      <c r="Q140" s="104"/>
      <c r="R140" s="104"/>
      <c r="S140" s="104"/>
      <c r="T140" s="104"/>
      <c r="U140" s="104"/>
      <c r="V140" s="104"/>
      <c r="W140" s="104"/>
      <c r="X140" s="104"/>
      <c r="Y140" s="104"/>
      <c r="Z140" s="104"/>
      <c r="AA140" s="207"/>
      <c r="AB140" s="104"/>
      <c r="AC140" s="104"/>
      <c r="AD140" s="104"/>
      <c r="AE140" s="104"/>
      <c r="AF140" s="104"/>
      <c r="AG140" s="207"/>
    </row>
    <row r="141" spans="2:33" ht="18.75" customHeight="1">
      <c r="B141" s="249">
        <v>128</v>
      </c>
      <c r="C141" s="88">
        <v>130</v>
      </c>
      <c r="D141" s="218" t="str">
        <f>IF(ISBLANK(TMGen3List233[[#This Row],[Test n'#]]),"",LOOKUP(TMGen3List233[[#This Row],[Test n'#]],TP_BA_DB[TPnum],TP_BA_DB[TP ID]))</f>
        <v>TP12-0010</v>
      </c>
      <c r="E141" s="220" t="str">
        <f>IF(ISBLANK(TMGen3List233[[#This Row],[Test n'#]]),"",LOOKUP(TMGen3List233[[#This Row],[Test n'#]],TP_BA_DB[TPnum],TP_BA_DB[Test Point Name]))</f>
        <v>Closed loop phugoid and speed maintenance</v>
      </c>
      <c r="F141" s="219" t="str">
        <f>IF(ISBLANK(TMGen3List233[[#This Row],[Test n'#]]),"",LOOKUP(TMGen3List233[[#This Row],[Test n'#]],TP_BA_DB[TPnum],TP_BA_DB[Mode]))</f>
        <v>BA Claws</v>
      </c>
      <c r="G141" s="172">
        <f>IF(ISBLANK(TMGen3List233[[#This Row],[Test n'#]]),"",LOOKUP(TMGen3List233[[#This Row],[Test n'#]],TP_BA_DB[TPnum],TP_BA_DB[Time '[sec']]))</f>
        <v>60</v>
      </c>
      <c r="H141" s="34" t="s">
        <v>714</v>
      </c>
      <c r="I141" s="34" t="str">
        <f>IF(ISBLANK(TMGen3List233[[#This Row],[Test n'#]]),"",LOOKUP(TMGen3List233[[#This Row],[Test n'#]],TP_BA_DB[TPnum],TP_BA_DB[Speed m/s '[kts']]))</f>
        <v>36.01 [70]</v>
      </c>
      <c r="J141" s="171"/>
      <c r="K141" s="178">
        <f>SUM(TMGen3Matrix287[#This Row])</f>
        <v>0</v>
      </c>
      <c r="L141" s="171"/>
      <c r="M141" s="104"/>
      <c r="N141" s="104"/>
      <c r="O141" s="104"/>
      <c r="P141" s="104"/>
      <c r="Q141" s="104"/>
      <c r="R141" s="104"/>
      <c r="S141" s="104"/>
      <c r="T141" s="104"/>
      <c r="U141" s="104"/>
      <c r="V141" s="104"/>
      <c r="W141" s="104"/>
      <c r="X141" s="104"/>
      <c r="Y141" s="104"/>
      <c r="Z141" s="104"/>
      <c r="AA141" s="207"/>
      <c r="AB141" s="104"/>
      <c r="AC141" s="104"/>
      <c r="AD141" s="104"/>
      <c r="AE141" s="104"/>
      <c r="AF141" s="104"/>
      <c r="AG141" s="207"/>
    </row>
    <row r="142" spans="2:33" ht="18.75" customHeight="1">
      <c r="B142" s="249">
        <v>129</v>
      </c>
      <c r="C142" s="88">
        <v>131</v>
      </c>
      <c r="D142" s="218" t="str">
        <f>IF(ISBLANK(TMGen3List233[[#This Row],[Test n'#]]),"",LOOKUP(TMGen3List233[[#This Row],[Test n'#]],TP_BA_DB[TPnum],TP_BA_DB[TP ID]))</f>
        <v>TP12-0011</v>
      </c>
      <c r="E142" s="220" t="str">
        <f>IF(ISBLANK(TMGen3List233[[#This Row],[Test n'#]]),"",LOOKUP(TMGen3List233[[#This Row],[Test n'#]],TP_BA_DB[TPnum],TP_BA_DB[Test Point Name]))</f>
        <v>Closed loop phugoid and speed maintenance</v>
      </c>
      <c r="F142" s="219" t="str">
        <f>IF(ISBLANK(TMGen3List233[[#This Row],[Test n'#]]),"",LOOKUP(TMGen3List233[[#This Row],[Test n'#]],TP_BA_DB[TPnum],TP_BA_DB[Mode]))</f>
        <v>BA Claws</v>
      </c>
      <c r="G142" s="172">
        <f>IF(ISBLANK(TMGen3List233[[#This Row],[Test n'#]]),"",LOOKUP(TMGen3List233[[#This Row],[Test n'#]],TP_BA_DB[TPnum],TP_BA_DB[Time '[sec']]))</f>
        <v>60</v>
      </c>
      <c r="H142" s="34" t="s">
        <v>714</v>
      </c>
      <c r="I142" s="34" t="str">
        <f>IF(ISBLANK(TMGen3List233[[#This Row],[Test n'#]]),"",LOOKUP(TMGen3List233[[#This Row],[Test n'#]],TP_BA_DB[TPnum],TP_BA_DB[Speed m/s '[kts']]))</f>
        <v>28.8 [56]</v>
      </c>
      <c r="J142" s="171"/>
      <c r="K142" s="178">
        <f>SUM(TMGen3Matrix287[#This Row])</f>
        <v>0</v>
      </c>
      <c r="L142" s="171"/>
      <c r="M142" s="104"/>
      <c r="N142" s="104"/>
      <c r="O142" s="104"/>
      <c r="P142" s="104"/>
      <c r="Q142" s="104"/>
      <c r="R142" s="104"/>
      <c r="S142" s="104"/>
      <c r="T142" s="104"/>
      <c r="U142" s="104"/>
      <c r="V142" s="104"/>
      <c r="W142" s="104"/>
      <c r="X142" s="104"/>
      <c r="Y142" s="104"/>
      <c r="Z142" s="104"/>
      <c r="AA142" s="207"/>
      <c r="AB142" s="104"/>
      <c r="AC142" s="104"/>
      <c r="AD142" s="104"/>
      <c r="AE142" s="104"/>
      <c r="AF142" s="104"/>
      <c r="AG142" s="207"/>
    </row>
    <row r="143" spans="2:33" ht="18.75" customHeight="1">
      <c r="B143" s="249">
        <v>130</v>
      </c>
      <c r="C143" s="88">
        <v>132</v>
      </c>
      <c r="D143" s="218" t="str">
        <f>IF(ISBLANK(TMGen3List233[[#This Row],[Test n'#]]),"",LOOKUP(TMGen3List233[[#This Row],[Test n'#]],TP_BA_DB[TPnum],TP_BA_DB[TP ID]))</f>
        <v>TP18-0010</v>
      </c>
      <c r="E143" s="220" t="str">
        <f>IF(ISBLANK(TMGen3List233[[#This Row],[Test n'#]]),"",LOOKUP(TMGen3List233[[#This Row],[Test n'#]],TP_BA_DB[TPnum],TP_BA_DB[Test Point Name]))</f>
        <v>Elevon pitch up</v>
      </c>
      <c r="F143" s="219" t="str">
        <f>IF(ISBLANK(TMGen3List233[[#This Row],[Test n'#]]),"",LOOKUP(TMGen3List233[[#This Row],[Test n'#]],TP_BA_DB[TPnum],TP_BA_DB[Mode]))</f>
        <v>BA Claws</v>
      </c>
      <c r="G143" s="172">
        <f>IF(ISBLANK(TMGen3List233[[#This Row],[Test n'#]]),"",LOOKUP(TMGen3List233[[#This Row],[Test n'#]],TP_BA_DB[TPnum],TP_BA_DB[Time '[sec']]))</f>
        <v>30</v>
      </c>
      <c r="H143" s="34" t="s">
        <v>714</v>
      </c>
      <c r="I143" s="34" t="str">
        <f>IF(ISBLANK(TMGen3List233[[#This Row],[Test n'#]]),"",LOOKUP(TMGen3List233[[#This Row],[Test n'#]],TP_BA_DB[TPnum],TP_BA_DB[Speed m/s '[kts']]))</f>
        <v>33.95 [66]</v>
      </c>
      <c r="J143" s="171"/>
      <c r="K143" s="178">
        <f>SUM(TMGen3Matrix287[#This Row])</f>
        <v>0</v>
      </c>
      <c r="L143" s="171"/>
      <c r="M143" s="104"/>
      <c r="N143" s="104"/>
      <c r="O143" s="104"/>
      <c r="P143" s="104"/>
      <c r="Q143" s="104"/>
      <c r="R143" s="104"/>
      <c r="S143" s="104"/>
      <c r="T143" s="104"/>
      <c r="U143" s="104"/>
      <c r="V143" s="104"/>
      <c r="W143" s="104"/>
      <c r="X143" s="104"/>
      <c r="Y143" s="104"/>
      <c r="Z143" s="104"/>
      <c r="AA143" s="207"/>
      <c r="AB143" s="104"/>
      <c r="AC143" s="104"/>
      <c r="AD143" s="104"/>
      <c r="AE143" s="104"/>
      <c r="AF143" s="104"/>
      <c r="AG143" s="207"/>
    </row>
    <row r="144" spans="2:33" ht="18.75" customHeight="1">
      <c r="B144" s="249">
        <v>131</v>
      </c>
      <c r="C144" s="88">
        <v>133</v>
      </c>
      <c r="D144" s="218" t="str">
        <f>IF(ISBLANK(TMGen3List233[[#This Row],[Test n'#]]),"",LOOKUP(TMGen3List233[[#This Row],[Test n'#]],TP_BA_DB[TPnum],TP_BA_DB[TP ID]))</f>
        <v>TP19-0010</v>
      </c>
      <c r="E144" s="220" t="str">
        <f>IF(ISBLANK(TMGen3List233[[#This Row],[Test n'#]]),"",LOOKUP(TMGen3List233[[#This Row],[Test n'#]],TP_BA_DB[TPnum],TP_BA_DB[Test Point Name]))</f>
        <v>Elevator pitch up</v>
      </c>
      <c r="F144" s="219" t="str">
        <f>IF(ISBLANK(TMGen3List233[[#This Row],[Test n'#]]),"",LOOKUP(TMGen3List233[[#This Row],[Test n'#]],TP_BA_DB[TPnum],TP_BA_DB[Mode]))</f>
        <v>BA Claws</v>
      </c>
      <c r="G144" s="172">
        <f>IF(ISBLANK(TMGen3List233[[#This Row],[Test n'#]]),"",LOOKUP(TMGen3List233[[#This Row],[Test n'#]],TP_BA_DB[TPnum],TP_BA_DB[Time '[sec']]))</f>
        <v>30</v>
      </c>
      <c r="H144" s="34" t="s">
        <v>714</v>
      </c>
      <c r="I144" s="34" t="str">
        <f>IF(ISBLANK(TMGen3List233[[#This Row],[Test n'#]]),"",LOOKUP(TMGen3List233[[#This Row],[Test n'#]],TP_BA_DB[TPnum],TP_BA_DB[Speed m/s '[kts']]))</f>
        <v>33.95 [66]</v>
      </c>
      <c r="J144" s="171"/>
      <c r="K144" s="178">
        <f>SUM(TMGen3Matrix287[#This Row])</f>
        <v>0</v>
      </c>
      <c r="L144" s="171"/>
      <c r="M144" s="104"/>
      <c r="N144" s="104"/>
      <c r="O144" s="104"/>
      <c r="P144" s="104"/>
      <c r="Q144" s="104"/>
      <c r="R144" s="104"/>
      <c r="S144" s="104"/>
      <c r="T144" s="104"/>
      <c r="U144" s="104"/>
      <c r="V144" s="104"/>
      <c r="W144" s="104"/>
      <c r="X144" s="104"/>
      <c r="Y144" s="104"/>
      <c r="Z144" s="104"/>
      <c r="AA144" s="207"/>
      <c r="AB144" s="104"/>
      <c r="AC144" s="104"/>
      <c r="AD144" s="104"/>
      <c r="AE144" s="104"/>
      <c r="AF144" s="104"/>
      <c r="AG144" s="207"/>
    </row>
    <row r="145" spans="2:33" ht="18.75" customHeight="1">
      <c r="B145" s="249">
        <v>132</v>
      </c>
      <c r="C145" s="88">
        <v>134</v>
      </c>
      <c r="D145" s="218" t="str">
        <f>IF(ISBLANK(TMGen3List233[[#This Row],[Test n'#]]),"",LOOKUP(TMGen3List233[[#This Row],[Test n'#]],TP_BA_DB[TPnum],TP_BA_DB[TP ID]))</f>
        <v>TP20-0010</v>
      </c>
      <c r="E145" s="220" t="str">
        <f>IF(ISBLANK(TMGen3List233[[#This Row],[Test n'#]]),"",LOOKUP(TMGen3List233[[#This Row],[Test n'#]],TP_BA_DB[TPnum],TP_BA_DB[Test Point Name]))</f>
        <v>Aft flap pitch up</v>
      </c>
      <c r="F145" s="219" t="str">
        <f>IF(ISBLANK(TMGen3List233[[#This Row],[Test n'#]]),"",LOOKUP(TMGen3List233[[#This Row],[Test n'#]],TP_BA_DB[TPnum],TP_BA_DB[Mode]))</f>
        <v>BA Claws</v>
      </c>
      <c r="G145" s="172">
        <f>IF(ISBLANK(TMGen3List233[[#This Row],[Test n'#]]),"",LOOKUP(TMGen3List233[[#This Row],[Test n'#]],TP_BA_DB[TPnum],TP_BA_DB[Time '[sec']]))</f>
        <v>30</v>
      </c>
      <c r="H145" s="34" t="s">
        <v>714</v>
      </c>
      <c r="I145" s="34" t="str">
        <f>IF(ISBLANK(TMGen3List233[[#This Row],[Test n'#]]),"",LOOKUP(TMGen3List233[[#This Row],[Test n'#]],TP_BA_DB[TPnum],TP_BA_DB[Speed m/s '[kts']]))</f>
        <v>33.95 [66]</v>
      </c>
      <c r="J145" s="171"/>
      <c r="K145" s="178">
        <f>SUM(TMGen3Matrix287[#This Row])</f>
        <v>0</v>
      </c>
      <c r="L145" s="171"/>
      <c r="M145" s="104"/>
      <c r="N145" s="104"/>
      <c r="O145" s="104"/>
      <c r="P145" s="104"/>
      <c r="Q145" s="104"/>
      <c r="R145" s="104"/>
      <c r="S145" s="104"/>
      <c r="T145" s="104"/>
      <c r="U145" s="104"/>
      <c r="V145" s="104"/>
      <c r="W145" s="104"/>
      <c r="X145" s="104"/>
      <c r="Y145" s="104"/>
      <c r="Z145" s="104"/>
      <c r="AA145" s="207"/>
      <c r="AB145" s="104"/>
      <c r="AC145" s="104"/>
      <c r="AD145" s="104"/>
      <c r="AE145" s="104"/>
      <c r="AF145" s="104"/>
      <c r="AG145" s="207"/>
    </row>
    <row r="146" spans="2:33" ht="18.75" customHeight="1">
      <c r="B146" s="249">
        <v>133</v>
      </c>
      <c r="C146" s="88">
        <v>135</v>
      </c>
      <c r="D146" s="218" t="str">
        <f>IF(ISBLANK(TMGen3List233[[#This Row],[Test n'#]]),"",LOOKUP(TMGen3List233[[#This Row],[Test n'#]],TP_BA_DB[TPnum],TP_BA_DB[TP ID]))</f>
        <v>TP21-0011</v>
      </c>
      <c r="E146" s="220" t="str">
        <f>IF(ISBLANK(TMGen3List233[[#This Row],[Test n'#]]),"",LOOKUP(TMGen3List233[[#This Row],[Test n'#]],TP_BA_DB[TPnum],TP_BA_DB[Test Point Name]))</f>
        <v>Elevon pitch down</v>
      </c>
      <c r="F146" s="219" t="str">
        <f>IF(ISBLANK(TMGen3List233[[#This Row],[Test n'#]]),"",LOOKUP(TMGen3List233[[#This Row],[Test n'#]],TP_BA_DB[TPnum],TP_BA_DB[Mode]))</f>
        <v>BA Claws</v>
      </c>
      <c r="G146" s="172">
        <f>IF(ISBLANK(TMGen3List233[[#This Row],[Test n'#]]),"",LOOKUP(TMGen3List233[[#This Row],[Test n'#]],TP_BA_DB[TPnum],TP_BA_DB[Time '[sec']]))</f>
        <v>30</v>
      </c>
      <c r="H146" s="34" t="s">
        <v>714</v>
      </c>
      <c r="I146" s="34" t="str">
        <f>IF(ISBLANK(TMGen3List233[[#This Row],[Test n'#]]),"",LOOKUP(TMGen3List233[[#This Row],[Test n'#]],TP_BA_DB[TPnum],TP_BA_DB[Speed m/s '[kts']]))</f>
        <v>30.87 [60]</v>
      </c>
      <c r="J146" s="171"/>
      <c r="K146" s="178">
        <f>SUM(TMGen3Matrix287[#This Row])</f>
        <v>0</v>
      </c>
      <c r="L146" s="171"/>
      <c r="M146" s="104"/>
      <c r="N146" s="104"/>
      <c r="O146" s="104"/>
      <c r="P146" s="104"/>
      <c r="Q146" s="104"/>
      <c r="R146" s="104"/>
      <c r="S146" s="104"/>
      <c r="T146" s="104"/>
      <c r="U146" s="104"/>
      <c r="V146" s="104"/>
      <c r="W146" s="104"/>
      <c r="X146" s="104"/>
      <c r="Y146" s="104"/>
      <c r="Z146" s="104"/>
      <c r="AA146" s="207"/>
      <c r="AB146" s="104"/>
      <c r="AC146" s="104"/>
      <c r="AD146" s="104"/>
      <c r="AE146" s="104"/>
      <c r="AF146" s="104"/>
      <c r="AG146" s="207"/>
    </row>
    <row r="147" spans="2:33" ht="18.75" customHeight="1">
      <c r="B147" s="249">
        <v>134</v>
      </c>
      <c r="C147" s="88">
        <v>136</v>
      </c>
      <c r="D147" s="218" t="str">
        <f>IF(ISBLANK(TMGen3List233[[#This Row],[Test n'#]]),"",LOOKUP(TMGen3List233[[#This Row],[Test n'#]],TP_BA_DB[TPnum],TP_BA_DB[TP ID]))</f>
        <v>TP22-0011</v>
      </c>
      <c r="E147" s="220" t="str">
        <f>IF(ISBLANK(TMGen3List233[[#This Row],[Test n'#]]),"",LOOKUP(TMGen3List233[[#This Row],[Test n'#]],TP_BA_DB[TPnum],TP_BA_DB[Test Point Name]))</f>
        <v>Elevator pitch down</v>
      </c>
      <c r="F147" s="219" t="str">
        <f>IF(ISBLANK(TMGen3List233[[#This Row],[Test n'#]]),"",LOOKUP(TMGen3List233[[#This Row],[Test n'#]],TP_BA_DB[TPnum],TP_BA_DB[Mode]))</f>
        <v>BA Claws</v>
      </c>
      <c r="G147" s="172">
        <f>IF(ISBLANK(TMGen3List233[[#This Row],[Test n'#]]),"",LOOKUP(TMGen3List233[[#This Row],[Test n'#]],TP_BA_DB[TPnum],TP_BA_DB[Time '[sec']]))</f>
        <v>30</v>
      </c>
      <c r="H147" s="34" t="s">
        <v>714</v>
      </c>
      <c r="I147" s="34" t="str">
        <f>IF(ISBLANK(TMGen3List233[[#This Row],[Test n'#]]),"",LOOKUP(TMGen3List233[[#This Row],[Test n'#]],TP_BA_DB[TPnum],TP_BA_DB[Speed m/s '[kts']]))</f>
        <v>30.87 [60]</v>
      </c>
      <c r="J147" s="171"/>
      <c r="K147" s="178">
        <f>SUM(TMGen3Matrix287[#This Row])</f>
        <v>0</v>
      </c>
      <c r="L147" s="171"/>
      <c r="M147" s="104"/>
      <c r="N147" s="104"/>
      <c r="O147" s="104"/>
      <c r="P147" s="104"/>
      <c r="Q147" s="104"/>
      <c r="R147" s="104"/>
      <c r="S147" s="104"/>
      <c r="T147" s="104"/>
      <c r="U147" s="104"/>
      <c r="V147" s="104"/>
      <c r="W147" s="104"/>
      <c r="X147" s="104"/>
      <c r="Y147" s="104"/>
      <c r="Z147" s="104"/>
      <c r="AA147" s="207"/>
      <c r="AB147" s="104"/>
      <c r="AC147" s="104"/>
      <c r="AD147" s="104"/>
      <c r="AE147" s="104"/>
      <c r="AF147" s="104"/>
      <c r="AG147" s="207"/>
    </row>
    <row r="148" spans="2:33" ht="18.75" customHeight="1">
      <c r="B148" s="249">
        <v>135</v>
      </c>
      <c r="C148" s="88">
        <v>137</v>
      </c>
      <c r="D148" s="218" t="str">
        <f>IF(ISBLANK(TMGen3List233[[#This Row],[Test n'#]]),"",LOOKUP(TMGen3List233[[#This Row],[Test n'#]],TP_BA_DB[TPnum],TP_BA_DB[TP ID]))</f>
        <v>TP23-0011</v>
      </c>
      <c r="E148" s="220" t="str">
        <f>IF(ISBLANK(TMGen3List233[[#This Row],[Test n'#]]),"",LOOKUP(TMGen3List233[[#This Row],[Test n'#]],TP_BA_DB[TPnum],TP_BA_DB[Test Point Name]))</f>
        <v>Aft flap pitch down</v>
      </c>
      <c r="F148" s="219" t="str">
        <f>IF(ISBLANK(TMGen3List233[[#This Row],[Test n'#]]),"",LOOKUP(TMGen3List233[[#This Row],[Test n'#]],TP_BA_DB[TPnum],TP_BA_DB[Mode]))</f>
        <v>BA Claws</v>
      </c>
      <c r="G148" s="172">
        <f>IF(ISBLANK(TMGen3List233[[#This Row],[Test n'#]]),"",LOOKUP(TMGen3List233[[#This Row],[Test n'#]],TP_BA_DB[TPnum],TP_BA_DB[Time '[sec']]))</f>
        <v>30</v>
      </c>
      <c r="H148" s="34" t="s">
        <v>714</v>
      </c>
      <c r="I148" s="34" t="str">
        <f>IF(ISBLANK(TMGen3List233[[#This Row],[Test n'#]]),"",LOOKUP(TMGen3List233[[#This Row],[Test n'#]],TP_BA_DB[TPnum],TP_BA_DB[Speed m/s '[kts']]))</f>
        <v>30.87 [60]</v>
      </c>
      <c r="J148" s="171"/>
      <c r="K148" s="178">
        <f>SUM(TMGen3Matrix287[#This Row])</f>
        <v>0</v>
      </c>
      <c r="L148" s="171"/>
      <c r="M148" s="104"/>
      <c r="N148" s="104"/>
      <c r="O148" s="104"/>
      <c r="P148" s="104"/>
      <c r="Q148" s="104"/>
      <c r="R148" s="104"/>
      <c r="S148" s="104"/>
      <c r="T148" s="104"/>
      <c r="U148" s="104"/>
      <c r="V148" s="104"/>
      <c r="W148" s="104"/>
      <c r="X148" s="104"/>
      <c r="Y148" s="104"/>
      <c r="Z148" s="104"/>
      <c r="AA148" s="207"/>
      <c r="AB148" s="104"/>
      <c r="AC148" s="104"/>
      <c r="AD148" s="104"/>
      <c r="AE148" s="104"/>
      <c r="AF148" s="104"/>
      <c r="AG148" s="207"/>
    </row>
    <row r="149" spans="2:33" ht="18.75" customHeight="1">
      <c r="B149" s="249">
        <v>136</v>
      </c>
      <c r="C149" s="88">
        <v>138</v>
      </c>
      <c r="D149" s="218" t="str">
        <f>IF(ISBLANK(TMGen3List233[[#This Row],[Test n'#]]),"",LOOKUP(TMGen3List233[[#This Row],[Test n'#]],TP_BA_DB[TPnum],TP_BA_DB[TP ID]))</f>
        <v>TP25-0011</v>
      </c>
      <c r="E149" s="220" t="str">
        <f>IF(ISBLANK(TMGen3List233[[#This Row],[Test n'#]]),"",LOOKUP(TMGen3List233[[#This Row],[Test n'#]],TP_BA_DB[TPnum],TP_BA_DB[Test Point Name]))</f>
        <v>Aileron roll response large</v>
      </c>
      <c r="F149" s="219" t="str">
        <f>IF(ISBLANK(TMGen3List233[[#This Row],[Test n'#]]),"",LOOKUP(TMGen3List233[[#This Row],[Test n'#]],TP_BA_DB[TPnum],TP_BA_DB[Mode]))</f>
        <v>BA Claws</v>
      </c>
      <c r="G149" s="172">
        <f>IF(ISBLANK(TMGen3List233[[#This Row],[Test n'#]]),"",LOOKUP(TMGen3List233[[#This Row],[Test n'#]],TP_BA_DB[TPnum],TP_BA_DB[Time '[sec']]))</f>
        <v>30</v>
      </c>
      <c r="H149" s="34" t="s">
        <v>714</v>
      </c>
      <c r="I149" s="34" t="str">
        <f>IF(ISBLANK(TMGen3List233[[#This Row],[Test n'#]]),"",LOOKUP(TMGen3List233[[#This Row],[Test n'#]],TP_BA_DB[TPnum],TP_BA_DB[Speed m/s '[kts']]))</f>
        <v>30.87 [60]</v>
      </c>
      <c r="J149" s="171"/>
      <c r="K149" s="178">
        <f>SUM(TMGen3Matrix287[#This Row])</f>
        <v>0</v>
      </c>
      <c r="L149" s="171"/>
      <c r="M149" s="104"/>
      <c r="N149" s="104"/>
      <c r="O149" s="104"/>
      <c r="P149" s="104"/>
      <c r="Q149" s="104"/>
      <c r="R149" s="104"/>
      <c r="S149" s="104"/>
      <c r="T149" s="104"/>
      <c r="U149" s="104"/>
      <c r="V149" s="104"/>
      <c r="W149" s="104"/>
      <c r="X149" s="104"/>
      <c r="Y149" s="104"/>
      <c r="Z149" s="104"/>
      <c r="AA149" s="207"/>
      <c r="AB149" s="104"/>
      <c r="AC149" s="104"/>
      <c r="AD149" s="104"/>
      <c r="AE149" s="104"/>
      <c r="AF149" s="104"/>
      <c r="AG149" s="207"/>
    </row>
    <row r="150" spans="2:33" ht="18.75" customHeight="1">
      <c r="B150" s="249">
        <v>137</v>
      </c>
      <c r="C150" s="88">
        <v>139</v>
      </c>
      <c r="D150" s="218" t="str">
        <f>IF(ISBLANK(TMGen3List233[[#This Row],[Test n'#]]),"",LOOKUP(TMGen3List233[[#This Row],[Test n'#]],TP_BA_DB[TPnum],TP_BA_DB[TP ID]))</f>
        <v>TP27-0011</v>
      </c>
      <c r="E150" s="220" t="str">
        <f>IF(ISBLANK(TMGen3List233[[#This Row],[Test n'#]]),"",LOOKUP(TMGen3List233[[#This Row],[Test n'#]],TP_BA_DB[TPnum],TP_BA_DB[Test Point Name]))</f>
        <v>Elevon roll response large</v>
      </c>
      <c r="F150" s="219" t="str">
        <f>IF(ISBLANK(TMGen3List233[[#This Row],[Test n'#]]),"",LOOKUP(TMGen3List233[[#This Row],[Test n'#]],TP_BA_DB[TPnum],TP_BA_DB[Mode]))</f>
        <v>BA Claws</v>
      </c>
      <c r="G150" s="172">
        <f>IF(ISBLANK(TMGen3List233[[#This Row],[Test n'#]]),"",LOOKUP(TMGen3List233[[#This Row],[Test n'#]],TP_BA_DB[TPnum],TP_BA_DB[Time '[sec']]))</f>
        <v>30</v>
      </c>
      <c r="H150" s="34" t="s">
        <v>714</v>
      </c>
      <c r="I150" s="34" t="str">
        <f>IF(ISBLANK(TMGen3List233[[#This Row],[Test n'#]]),"",LOOKUP(TMGen3List233[[#This Row],[Test n'#]],TP_BA_DB[TPnum],TP_BA_DB[Speed m/s '[kts']]))</f>
        <v>30.87 [60]</v>
      </c>
      <c r="J150" s="171"/>
      <c r="K150" s="178">
        <f>SUM(TMGen3Matrix287[#This Row])</f>
        <v>0</v>
      </c>
      <c r="L150" s="171"/>
      <c r="M150" s="104"/>
      <c r="N150" s="104"/>
      <c r="O150" s="104"/>
      <c r="P150" s="104"/>
      <c r="Q150" s="104"/>
      <c r="R150" s="104"/>
      <c r="S150" s="104"/>
      <c r="T150" s="104"/>
      <c r="U150" s="104"/>
      <c r="V150" s="104"/>
      <c r="W150" s="104"/>
      <c r="X150" s="104"/>
      <c r="Y150" s="104"/>
      <c r="Z150" s="104"/>
      <c r="AA150" s="207"/>
      <c r="AB150" s="104"/>
      <c r="AC150" s="104"/>
      <c r="AD150" s="104"/>
      <c r="AE150" s="104"/>
      <c r="AF150" s="104"/>
      <c r="AG150" s="207"/>
    </row>
    <row r="151" spans="2:33" ht="18.75" customHeight="1">
      <c r="B151" s="249">
        <v>138</v>
      </c>
      <c r="C151" s="88">
        <v>140</v>
      </c>
      <c r="D151" s="218" t="str">
        <f>IF(ISBLANK(TMGen3List233[[#This Row],[Test n'#]]),"",LOOKUP(TMGen3List233[[#This Row],[Test n'#]],TP_BA_DB[TPnum],TP_BA_DB[TP ID]))</f>
        <v>TP29-0011</v>
      </c>
      <c r="E151" s="220" t="str">
        <f>IF(ISBLANK(TMGen3List233[[#This Row],[Test n'#]]),"",LOOKUP(TMGen3List233[[#This Row],[Test n'#]],TP_BA_DB[TPnum],TP_BA_DB[Test Point Name]))</f>
        <v>Utail rudder yaw response large</v>
      </c>
      <c r="F151" s="219" t="str">
        <f>IF(ISBLANK(TMGen3List233[[#This Row],[Test n'#]]),"",LOOKUP(TMGen3List233[[#This Row],[Test n'#]],TP_BA_DB[TPnum],TP_BA_DB[Mode]))</f>
        <v>BA Claws</v>
      </c>
      <c r="G151" s="172">
        <f>IF(ISBLANK(TMGen3List233[[#This Row],[Test n'#]]),"",LOOKUP(TMGen3List233[[#This Row],[Test n'#]],TP_BA_DB[TPnum],TP_BA_DB[Time '[sec']]))</f>
        <v>30</v>
      </c>
      <c r="H151" s="34" t="s">
        <v>714</v>
      </c>
      <c r="I151" s="34" t="str">
        <f>IF(ISBLANK(TMGen3List233[[#This Row],[Test n'#]]),"",LOOKUP(TMGen3List233[[#This Row],[Test n'#]],TP_BA_DB[TPnum],TP_BA_DB[Speed m/s '[kts']]))</f>
        <v>30.87 [60]</v>
      </c>
      <c r="J151" s="171"/>
      <c r="K151" s="178">
        <f>SUM(TMGen3Matrix287[#This Row])</f>
        <v>0</v>
      </c>
      <c r="L151" s="171"/>
      <c r="M151" s="104"/>
      <c r="N151" s="104"/>
      <c r="O151" s="104"/>
      <c r="P151" s="104"/>
      <c r="Q151" s="104"/>
      <c r="R151" s="104"/>
      <c r="S151" s="104"/>
      <c r="T151" s="104"/>
      <c r="U151" s="104"/>
      <c r="V151" s="104"/>
      <c r="W151" s="104"/>
      <c r="X151" s="104"/>
      <c r="Y151" s="104"/>
      <c r="Z151" s="104"/>
      <c r="AA151" s="207"/>
      <c r="AB151" s="104"/>
      <c r="AC151" s="104"/>
      <c r="AD151" s="104"/>
      <c r="AE151" s="104"/>
      <c r="AF151" s="104"/>
      <c r="AG151" s="207"/>
    </row>
    <row r="152" spans="2:33" ht="18.75" customHeight="1">
      <c r="B152" s="249">
        <v>139</v>
      </c>
      <c r="C152" s="88">
        <v>141</v>
      </c>
      <c r="D152" s="218" t="str">
        <f>IF(ISBLANK(TMGen3List233[[#This Row],[Test n'#]]),"",LOOKUP(TMGen3List233[[#This Row],[Test n'#]],TP_BA_DB[TPnum],TP_BA_DB[TP ID]))</f>
        <v>TP31-0011</v>
      </c>
      <c r="E152" s="220" t="str">
        <f>IF(ISBLANK(TMGen3List233[[#This Row],[Test n'#]]),"",LOOKUP(TMGen3List233[[#This Row],[Test n'#]],TP_BA_DB[TPnum],TP_BA_DB[Test Point Name]))</f>
        <v>Pylon rudder yaw response large</v>
      </c>
      <c r="F152" s="219" t="str">
        <f>IF(ISBLANK(TMGen3List233[[#This Row],[Test n'#]]),"",LOOKUP(TMGen3List233[[#This Row],[Test n'#]],TP_BA_DB[TPnum],TP_BA_DB[Mode]))</f>
        <v>BA Claws</v>
      </c>
      <c r="G152" s="172">
        <f>IF(ISBLANK(TMGen3List233[[#This Row],[Test n'#]]),"",LOOKUP(TMGen3List233[[#This Row],[Test n'#]],TP_BA_DB[TPnum],TP_BA_DB[Time '[sec']]))</f>
        <v>30</v>
      </c>
      <c r="H152" s="34" t="s">
        <v>714</v>
      </c>
      <c r="I152" s="34" t="str">
        <f>IF(ISBLANK(TMGen3List233[[#This Row],[Test n'#]]),"",LOOKUP(TMGen3List233[[#This Row],[Test n'#]],TP_BA_DB[TPnum],TP_BA_DB[Speed m/s '[kts']]))</f>
        <v>30.87 [60]</v>
      </c>
      <c r="J152" s="171"/>
      <c r="K152" s="178">
        <f>SUM(TMGen3Matrix287[#This Row])</f>
        <v>0</v>
      </c>
      <c r="L152" s="171"/>
      <c r="M152" s="104"/>
      <c r="N152" s="104"/>
      <c r="O152" s="104"/>
      <c r="P152" s="104"/>
      <c r="Q152" s="104"/>
      <c r="R152" s="104"/>
      <c r="S152" s="104"/>
      <c r="T152" s="104"/>
      <c r="U152" s="104"/>
      <c r="V152" s="104"/>
      <c r="W152" s="104"/>
      <c r="X152" s="104"/>
      <c r="Y152" s="104"/>
      <c r="Z152" s="104"/>
      <c r="AA152" s="207"/>
      <c r="AB152" s="104"/>
      <c r="AC152" s="104"/>
      <c r="AD152" s="104"/>
      <c r="AE152" s="104"/>
      <c r="AF152" s="104"/>
      <c r="AG152" s="207"/>
    </row>
    <row r="153" spans="2:33" ht="18.75" customHeight="1">
      <c r="B153" s="249">
        <v>140</v>
      </c>
      <c r="C153" s="88">
        <v>142</v>
      </c>
      <c r="D153" s="218" t="str">
        <f>IF(ISBLANK(TMGen3List233[[#This Row],[Test n'#]]),"",LOOKUP(TMGen3List233[[#This Row],[Test n'#]],TP_BA_DB[TPnum],TP_BA_DB[TP ID]))</f>
        <v>TP33-0011</v>
      </c>
      <c r="E153" s="220" t="str">
        <f>IF(ISBLANK(TMGen3List233[[#This Row],[Test n'#]]),"",LOOKUP(TMGen3List233[[#This Row],[Test n'#]],TP_BA_DB[TPnum],TP_BA_DB[Test Point Name]))</f>
        <v>Winglet rudder yaw response large</v>
      </c>
      <c r="F153" s="219" t="str">
        <f>IF(ISBLANK(TMGen3List233[[#This Row],[Test n'#]]),"",LOOKUP(TMGen3List233[[#This Row],[Test n'#]],TP_BA_DB[TPnum],TP_BA_DB[Mode]))</f>
        <v>BA Claws</v>
      </c>
      <c r="G153" s="172">
        <f>IF(ISBLANK(TMGen3List233[[#This Row],[Test n'#]]),"",LOOKUP(TMGen3List233[[#This Row],[Test n'#]],TP_BA_DB[TPnum],TP_BA_DB[Time '[sec']]))</f>
        <v>30</v>
      </c>
      <c r="H153" s="34" t="s">
        <v>714</v>
      </c>
      <c r="I153" s="34" t="str">
        <f>IF(ISBLANK(TMGen3List233[[#This Row],[Test n'#]]),"",LOOKUP(TMGen3List233[[#This Row],[Test n'#]],TP_BA_DB[TPnum],TP_BA_DB[Speed m/s '[kts']]))</f>
        <v>30.87 [60]</v>
      </c>
      <c r="J153" s="171"/>
      <c r="K153" s="178">
        <f>SUM(TMGen3Matrix287[#This Row])</f>
        <v>0</v>
      </c>
      <c r="L153" s="171"/>
      <c r="M153" s="104"/>
      <c r="N153" s="104"/>
      <c r="O153" s="104"/>
      <c r="P153" s="104"/>
      <c r="Q153" s="104"/>
      <c r="R153" s="104"/>
      <c r="S153" s="104"/>
      <c r="T153" s="104"/>
      <c r="U153" s="104"/>
      <c r="V153" s="104"/>
      <c r="W153" s="104"/>
      <c r="X153" s="104"/>
      <c r="Y153" s="104"/>
      <c r="Z153" s="104"/>
      <c r="AA153" s="207"/>
      <c r="AB153" s="104"/>
      <c r="AC153" s="104"/>
      <c r="AD153" s="104"/>
      <c r="AE153" s="104"/>
      <c r="AF153" s="104"/>
      <c r="AG153" s="207"/>
    </row>
    <row r="154" spans="2:33" ht="18.75" customHeight="1">
      <c r="B154" s="249">
        <v>141</v>
      </c>
      <c r="C154" s="88">
        <v>143</v>
      </c>
      <c r="D154" s="218" t="str">
        <f>IF(ISBLANK(TMGen3List233[[#This Row],[Test n'#]]),"",LOOKUP(TMGen3List233[[#This Row],[Test n'#]],TP_BA_DB[TPnum],TP_BA_DB[TP ID]))</f>
        <v>TP17-0010</v>
      </c>
      <c r="E154" s="220" t="str">
        <f>IF(ISBLANK(TMGen3List233[[#This Row],[Test n'#]]),"",LOOKUP(TMGen3List233[[#This Row],[Test n'#]],TP_BA_DB[TPnum],TP_BA_DB[Test Point Name]))</f>
        <v>Throttle response</v>
      </c>
      <c r="F154" s="219" t="str">
        <f>IF(ISBLANK(TMGen3List233[[#This Row],[Test n'#]]),"",LOOKUP(TMGen3List233[[#This Row],[Test n'#]],TP_BA_DB[TPnum],TP_BA_DB[Mode]))</f>
        <v>BA Claws</v>
      </c>
      <c r="G154" s="172">
        <f>IF(ISBLANK(TMGen3List233[[#This Row],[Test n'#]]),"",LOOKUP(TMGen3List233[[#This Row],[Test n'#]],TP_BA_DB[TPnum],TP_BA_DB[Time '[sec']]))</f>
        <v>30</v>
      </c>
      <c r="H154" s="34" t="s">
        <v>714</v>
      </c>
      <c r="I154" s="34" t="str">
        <f>IF(ISBLANK(TMGen3List233[[#This Row],[Test n'#]]),"",LOOKUP(TMGen3List233[[#This Row],[Test n'#]],TP_BA_DB[TPnum],TP_BA_DB[Speed m/s '[kts']]))</f>
        <v>30.87 [60]</v>
      </c>
      <c r="J154" s="171"/>
      <c r="K154" s="178">
        <f>SUM(TMGen3Matrix287[#This Row])</f>
        <v>0</v>
      </c>
      <c r="L154" s="171"/>
      <c r="M154" s="104"/>
      <c r="N154" s="104"/>
      <c r="O154" s="104"/>
      <c r="P154" s="104"/>
      <c r="Q154" s="104"/>
      <c r="R154" s="104"/>
      <c r="S154" s="104"/>
      <c r="T154" s="104"/>
      <c r="U154" s="104"/>
      <c r="V154" s="104"/>
      <c r="W154" s="104"/>
      <c r="X154" s="104"/>
      <c r="Y154" s="104"/>
      <c r="Z154" s="104"/>
      <c r="AA154" s="207"/>
      <c r="AB154" s="104"/>
      <c r="AC154" s="104"/>
      <c r="AD154" s="104"/>
      <c r="AE154" s="104"/>
      <c r="AF154" s="104"/>
      <c r="AG154" s="207"/>
    </row>
    <row r="155" spans="2:33" ht="18.75" customHeight="1">
      <c r="B155" s="249">
        <v>142</v>
      </c>
      <c r="C155" s="88">
        <v>144</v>
      </c>
      <c r="D155" s="218" t="str">
        <f>IF(ISBLANK(TMGen3List233[[#This Row],[Test n'#]]),"",LOOKUP(TMGen3List233[[#This Row],[Test n'#]],TP_BA_DB[TPnum],TP_BA_DB[TP ID]))</f>
        <v>TP01-0011</v>
      </c>
      <c r="E155" s="220" t="str">
        <f>IF(ISBLANK(TMGen3List233[[#This Row],[Test n'#]]),"",LOOKUP(TMGen3List233[[#This Row],[Test n'#]],TP_BA_DB[TPnum],TP_BA_DB[Test Point Name]))</f>
        <v>Normal Mode Transition 20s [Optimal]</v>
      </c>
      <c r="F155" s="219" t="str">
        <f>IF(ISBLANK(TMGen3List233[[#This Row],[Test n'#]]),"",LOOKUP(TMGen3List233[[#This Row],[Test n'#]],TP_BA_DB[TPnum],TP_BA_DB[Mode]))</f>
        <v>BA Claws</v>
      </c>
      <c r="G155" s="172">
        <f>IF(ISBLANK(TMGen3List233[[#This Row],[Test n'#]]),"",LOOKUP(TMGen3List233[[#This Row],[Test n'#]],TP_BA_DB[TPnum],TP_BA_DB[Time '[sec']]))</f>
        <v>45</v>
      </c>
      <c r="H155" s="34" t="s">
        <v>714</v>
      </c>
      <c r="I155" s="34" t="str">
        <f>IF(ISBLANK(TMGen3List233[[#This Row],[Test n'#]]),"",LOOKUP(TMGen3List233[[#This Row],[Test n'#]],TP_BA_DB[TPnum],TP_BA_DB[Speed m/s '[kts']]))</f>
        <v>30.87 [60]</v>
      </c>
      <c r="J155" s="171"/>
      <c r="K155" s="178">
        <f>SUM(TMGen3Matrix287[#This Row])</f>
        <v>0</v>
      </c>
      <c r="L155" s="171"/>
      <c r="M155" s="104"/>
      <c r="N155" s="104"/>
      <c r="O155" s="104"/>
      <c r="P155" s="104"/>
      <c r="Q155" s="104"/>
      <c r="R155" s="104"/>
      <c r="S155" s="104"/>
      <c r="T155" s="104"/>
      <c r="U155" s="104"/>
      <c r="V155" s="104"/>
      <c r="W155" s="104"/>
      <c r="X155" s="104"/>
      <c r="Y155" s="104"/>
      <c r="Z155" s="104"/>
      <c r="AA155" s="207"/>
      <c r="AB155" s="104"/>
      <c r="AC155" s="104"/>
      <c r="AD155" s="104"/>
      <c r="AE155" s="104"/>
      <c r="AF155" s="104"/>
      <c r="AG155" s="207"/>
    </row>
    <row r="156" spans="2:33" ht="18.75" customHeight="1">
      <c r="B156" s="249">
        <v>143</v>
      </c>
      <c r="C156" s="88">
        <v>145</v>
      </c>
      <c r="D156" s="218" t="str">
        <f>IF(ISBLANK(TMGen3List233[[#This Row],[Test n'#]]),"",LOOKUP(TMGen3List233[[#This Row],[Test n'#]],TP_BA_DB[TPnum],TP_BA_DB[TP ID]))</f>
        <v>TP02-0011</v>
      </c>
      <c r="E156" s="220" t="str">
        <f>IF(ISBLANK(TMGen3List233[[#This Row],[Test n'#]]),"",LOOKUP(TMGen3List233[[#This Row],[Test n'#]],TP_BA_DB[TPnum],TP_BA_DB[Test Point Name]))</f>
        <v>3 Axes small manoeuvres [Optimal]</v>
      </c>
      <c r="F156" s="219" t="str">
        <f>IF(ISBLANK(TMGen3List233[[#This Row],[Test n'#]]),"",LOOKUP(TMGen3List233[[#This Row],[Test n'#]],TP_BA_DB[TPnum],TP_BA_DB[Mode]))</f>
        <v>BA Claws</v>
      </c>
      <c r="G156" s="172">
        <f>IF(ISBLANK(TMGen3List233[[#This Row],[Test n'#]]),"",LOOKUP(TMGen3List233[[#This Row],[Test n'#]],TP_BA_DB[TPnum],TP_BA_DB[Time '[sec']]))</f>
        <v>45</v>
      </c>
      <c r="H156" s="34" t="s">
        <v>714</v>
      </c>
      <c r="I156" s="34" t="str">
        <f>IF(ISBLANK(TMGen3List233[[#This Row],[Test n'#]]),"",LOOKUP(TMGen3List233[[#This Row],[Test n'#]],TP_BA_DB[TPnum],TP_BA_DB[Speed m/s '[kts']]))</f>
        <v>30.87 [60]</v>
      </c>
      <c r="J156" s="171"/>
      <c r="K156" s="178">
        <f>SUM(TMGen3Matrix287[#This Row])</f>
        <v>0</v>
      </c>
      <c r="L156" s="171"/>
      <c r="M156" s="104"/>
      <c r="N156" s="104"/>
      <c r="O156" s="104"/>
      <c r="P156" s="104"/>
      <c r="Q156" s="104"/>
      <c r="R156" s="104"/>
      <c r="S156" s="104"/>
      <c r="T156" s="104"/>
      <c r="U156" s="104"/>
      <c r="V156" s="104"/>
      <c r="W156" s="104"/>
      <c r="X156" s="104"/>
      <c r="Y156" s="104"/>
      <c r="Z156" s="104"/>
      <c r="AA156" s="207"/>
      <c r="AB156" s="104"/>
      <c r="AC156" s="104"/>
      <c r="AD156" s="104"/>
      <c r="AE156" s="104"/>
      <c r="AF156" s="104"/>
      <c r="AG156" s="207"/>
    </row>
    <row r="157" spans="2:33" ht="18.75" customHeight="1">
      <c r="B157" s="249">
        <v>144</v>
      </c>
      <c r="C157" s="88">
        <v>146</v>
      </c>
      <c r="D157" s="218" t="str">
        <f>IF(ISBLANK(TMGen3List233[[#This Row],[Test n'#]]),"",LOOKUP(TMGen3List233[[#This Row],[Test n'#]],TP_BA_DB[TPnum],TP_BA_DB[TP ID]))</f>
        <v>TP03-0011</v>
      </c>
      <c r="E157" s="220" t="str">
        <f>IF(ISBLANK(TMGen3List233[[#This Row],[Test n'#]]),"",LOOKUP(TMGen3List233[[#This Row],[Test n'#]],TP_BA_DB[TPnum],TP_BA_DB[Test Point Name]))</f>
        <v>Intermediate 3 axes [Optimal]</v>
      </c>
      <c r="F157" s="219" t="str">
        <f>IF(ISBLANK(TMGen3List233[[#This Row],[Test n'#]]),"",LOOKUP(TMGen3List233[[#This Row],[Test n'#]],TP_BA_DB[TPnum],TP_BA_DB[Mode]))</f>
        <v>BA Claws</v>
      </c>
      <c r="G157" s="172">
        <f>IF(ISBLANK(TMGen3List233[[#This Row],[Test n'#]]),"",LOOKUP(TMGen3List233[[#This Row],[Test n'#]],TP_BA_DB[TPnum],TP_BA_DB[Time '[sec']]))</f>
        <v>60</v>
      </c>
      <c r="H157" s="34" t="s">
        <v>714</v>
      </c>
      <c r="I157" s="34" t="str">
        <f>IF(ISBLANK(TMGen3List233[[#This Row],[Test n'#]]),"",LOOKUP(TMGen3List233[[#This Row],[Test n'#]],TP_BA_DB[TPnum],TP_BA_DB[Speed m/s '[kts']]))</f>
        <v>30.87 [60]</v>
      </c>
      <c r="J157" s="171"/>
      <c r="K157" s="178">
        <f>SUM(TMGen3Matrix287[#This Row])</f>
        <v>0</v>
      </c>
      <c r="L157" s="171"/>
      <c r="M157" s="104"/>
      <c r="N157" s="104"/>
      <c r="O157" s="104"/>
      <c r="P157" s="104"/>
      <c r="Q157" s="104"/>
      <c r="R157" s="104"/>
      <c r="S157" s="104"/>
      <c r="T157" s="104"/>
      <c r="U157" s="104"/>
      <c r="V157" s="104"/>
      <c r="W157" s="104"/>
      <c r="X157" s="104"/>
      <c r="Y157" s="104"/>
      <c r="Z157" s="104"/>
      <c r="AA157" s="207"/>
      <c r="AB157" s="104"/>
      <c r="AC157" s="104"/>
      <c r="AD157" s="104"/>
      <c r="AE157" s="104"/>
      <c r="AF157" s="104"/>
      <c r="AG157" s="207"/>
    </row>
    <row r="158" spans="2:33" ht="18.75" customHeight="1">
      <c r="B158" s="249">
        <v>145</v>
      </c>
      <c r="C158" s="88">
        <v>147</v>
      </c>
      <c r="D158" s="218" t="str">
        <f>IF(ISBLANK(TMGen3List233[[#This Row],[Test n'#]]),"",LOOKUP(TMGen3List233[[#This Row],[Test n'#]],TP_BA_DB[TPnum],TP_BA_DB[TP ID]))</f>
        <v>TP04-0011</v>
      </c>
      <c r="E158" s="220" t="str">
        <f>IF(ISBLANK(TMGen3List233[[#This Row],[Test n'#]]),"",LOOKUP(TMGen3List233[[#This Row],[Test n'#]],TP_BA_DB[TPnum],TP_BA_DB[Test Point Name]))</f>
        <v>Large 3 axes [Optimal]</v>
      </c>
      <c r="F158" s="219" t="str">
        <f>IF(ISBLANK(TMGen3List233[[#This Row],[Test n'#]]),"",LOOKUP(TMGen3List233[[#This Row],[Test n'#]],TP_BA_DB[TPnum],TP_BA_DB[Mode]))</f>
        <v>BA Claws</v>
      </c>
      <c r="G158" s="172">
        <f>IF(ISBLANK(TMGen3List233[[#This Row],[Test n'#]]),"",LOOKUP(TMGen3List233[[#This Row],[Test n'#]],TP_BA_DB[TPnum],TP_BA_DB[Time '[sec']]))</f>
        <v>60</v>
      </c>
      <c r="H158" s="34" t="s">
        <v>714</v>
      </c>
      <c r="I158" s="34" t="str">
        <f>IF(ISBLANK(TMGen3List233[[#This Row],[Test n'#]]),"",LOOKUP(TMGen3List233[[#This Row],[Test n'#]],TP_BA_DB[TPnum],TP_BA_DB[Speed m/s '[kts']]))</f>
        <v>30.87 [60]</v>
      </c>
      <c r="J158" s="171"/>
      <c r="K158" s="178">
        <f>SUM(TMGen3Matrix287[#This Row])</f>
        <v>0</v>
      </c>
      <c r="L158" s="171"/>
      <c r="M158" s="104"/>
      <c r="N158" s="104"/>
      <c r="O158" s="104"/>
      <c r="P158" s="104"/>
      <c r="Q158" s="104"/>
      <c r="R158" s="104"/>
      <c r="S158" s="104"/>
      <c r="T158" s="104"/>
      <c r="U158" s="104"/>
      <c r="V158" s="104"/>
      <c r="W158" s="104"/>
      <c r="X158" s="104"/>
      <c r="Y158" s="104"/>
      <c r="Z158" s="104"/>
      <c r="AA158" s="207"/>
      <c r="AB158" s="104"/>
      <c r="AC158" s="104"/>
      <c r="AD158" s="104"/>
      <c r="AE158" s="104"/>
      <c r="AF158" s="104"/>
      <c r="AG158" s="207"/>
    </row>
    <row r="159" spans="2:33" ht="18.75" customHeight="1">
      <c r="B159" s="249">
        <v>146</v>
      </c>
      <c r="C159" s="88">
        <v>148</v>
      </c>
      <c r="D159" s="218" t="str">
        <f>IF(ISBLANK(TMGen3List233[[#This Row],[Test n'#]]),"",LOOKUP(TMGen3List233[[#This Row],[Test n'#]],TP_BA_DB[TPnum],TP_BA_DB[TP ID]))</f>
        <v>TP34-0011</v>
      </c>
      <c r="E159" s="220" t="str">
        <f>IF(ISBLANK(TMGen3List233[[#This Row],[Test n'#]]),"",LOOKUP(TMGen3List233[[#This Row],[Test n'#]],TP_BA_DB[TPnum],TP_BA_DB[Test Point Name]))</f>
        <v>Roll Chirp [Optimal]</v>
      </c>
      <c r="F159" s="219" t="str">
        <f>IF(ISBLANK(TMGen3List233[[#This Row],[Test n'#]]),"",LOOKUP(TMGen3List233[[#This Row],[Test n'#]],TP_BA_DB[TPnum],TP_BA_DB[Mode]))</f>
        <v>BA Claws</v>
      </c>
      <c r="G159" s="172">
        <f>IF(ISBLANK(TMGen3List233[[#This Row],[Test n'#]]),"",LOOKUP(TMGen3List233[[#This Row],[Test n'#]],TP_BA_DB[TPnum],TP_BA_DB[Time '[sec']]))</f>
        <v>60</v>
      </c>
      <c r="H159" s="34" t="s">
        <v>714</v>
      </c>
      <c r="I159" s="34" t="str">
        <f>IF(ISBLANK(TMGen3List233[[#This Row],[Test n'#]]),"",LOOKUP(TMGen3List233[[#This Row],[Test n'#]],TP_BA_DB[TPnum],TP_BA_DB[Speed m/s '[kts']]))</f>
        <v>30.87 [60]</v>
      </c>
      <c r="J159" s="171"/>
      <c r="K159" s="178">
        <f>SUM(TMGen3Matrix287[#This Row])</f>
        <v>0</v>
      </c>
      <c r="L159" s="171"/>
      <c r="M159" s="104"/>
      <c r="N159" s="104"/>
      <c r="O159" s="104"/>
      <c r="P159" s="104"/>
      <c r="Q159" s="104"/>
      <c r="R159" s="104"/>
      <c r="S159" s="104"/>
      <c r="T159" s="104"/>
      <c r="U159" s="104"/>
      <c r="V159" s="104"/>
      <c r="W159" s="104"/>
      <c r="X159" s="104"/>
      <c r="Y159" s="104"/>
      <c r="Z159" s="104"/>
      <c r="AA159" s="207"/>
      <c r="AB159" s="104"/>
      <c r="AC159" s="104"/>
      <c r="AD159" s="104"/>
      <c r="AE159" s="104"/>
      <c r="AF159" s="104"/>
      <c r="AG159" s="207"/>
    </row>
    <row r="160" spans="2:33" ht="18.75" customHeight="1">
      <c r="B160" s="249">
        <v>147</v>
      </c>
      <c r="C160" s="88">
        <v>149</v>
      </c>
      <c r="D160" s="218" t="str">
        <f>IF(ISBLANK(TMGen3List233[[#This Row],[Test n'#]]),"",LOOKUP(TMGen3List233[[#This Row],[Test n'#]],TP_BA_DB[TPnum],TP_BA_DB[TP ID]))</f>
        <v>TP34-0013</v>
      </c>
      <c r="E160" s="220" t="str">
        <f>IF(ISBLANK(TMGen3List233[[#This Row],[Test n'#]]),"",LOOKUP(TMGen3List233[[#This Row],[Test n'#]],TP_BA_DB[TPnum],TP_BA_DB[Test Point Name]))</f>
        <v>Pitch Chirp [Optimal]</v>
      </c>
      <c r="F160" s="219" t="str">
        <f>IF(ISBLANK(TMGen3List233[[#This Row],[Test n'#]]),"",LOOKUP(TMGen3List233[[#This Row],[Test n'#]],TP_BA_DB[TPnum],TP_BA_DB[Mode]))</f>
        <v>BA Claws</v>
      </c>
      <c r="G160" s="172">
        <f>IF(ISBLANK(TMGen3List233[[#This Row],[Test n'#]]),"",LOOKUP(TMGen3List233[[#This Row],[Test n'#]],TP_BA_DB[TPnum],TP_BA_DB[Time '[sec']]))</f>
        <v>60</v>
      </c>
      <c r="H160" s="34" t="s">
        <v>714</v>
      </c>
      <c r="I160" s="34" t="str">
        <f>IF(ISBLANK(TMGen3List233[[#This Row],[Test n'#]]),"",LOOKUP(TMGen3List233[[#This Row],[Test n'#]],TP_BA_DB[TPnum],TP_BA_DB[Speed m/s '[kts']]))</f>
        <v>30.87 [60]</v>
      </c>
      <c r="J160" s="171"/>
      <c r="K160" s="178">
        <f>SUM(TMGen3Matrix287[#This Row])</f>
        <v>0</v>
      </c>
      <c r="L160" s="171"/>
      <c r="M160" s="104"/>
      <c r="N160" s="104"/>
      <c r="O160" s="104"/>
      <c r="P160" s="104"/>
      <c r="Q160" s="104"/>
      <c r="R160" s="104"/>
      <c r="S160" s="104"/>
      <c r="T160" s="104"/>
      <c r="U160" s="104"/>
      <c r="V160" s="104"/>
      <c r="W160" s="104"/>
      <c r="X160" s="104"/>
      <c r="Y160" s="104"/>
      <c r="Z160" s="104"/>
      <c r="AA160" s="207"/>
      <c r="AB160" s="104"/>
      <c r="AC160" s="104"/>
      <c r="AD160" s="104"/>
      <c r="AE160" s="104"/>
      <c r="AF160" s="104"/>
      <c r="AG160" s="207"/>
    </row>
    <row r="161" spans="2:33" ht="18.75" customHeight="1">
      <c r="B161" s="249">
        <v>148</v>
      </c>
      <c r="C161" s="88">
        <v>150</v>
      </c>
      <c r="D161" s="218" t="str">
        <f>IF(ISBLANK(TMGen3List233[[#This Row],[Test n'#]]),"",LOOKUP(TMGen3List233[[#This Row],[Test n'#]],TP_BA_DB[TPnum],TP_BA_DB[TP ID]))</f>
        <v>TP34-0015</v>
      </c>
      <c r="E161" s="220" t="str">
        <f>IF(ISBLANK(TMGen3List233[[#This Row],[Test n'#]]),"",LOOKUP(TMGen3List233[[#This Row],[Test n'#]],TP_BA_DB[TPnum],TP_BA_DB[Test Point Name]))</f>
        <v>Yaw chirp [Optimal]</v>
      </c>
      <c r="F161" s="219" t="str">
        <f>IF(ISBLANK(TMGen3List233[[#This Row],[Test n'#]]),"",LOOKUP(TMGen3List233[[#This Row],[Test n'#]],TP_BA_DB[TPnum],TP_BA_DB[Mode]))</f>
        <v>BA Claws</v>
      </c>
      <c r="G161" s="172">
        <f>IF(ISBLANK(TMGen3List233[[#This Row],[Test n'#]]),"",LOOKUP(TMGen3List233[[#This Row],[Test n'#]],TP_BA_DB[TPnum],TP_BA_DB[Time '[sec']]))</f>
        <v>60</v>
      </c>
      <c r="H161" s="34" t="s">
        <v>714</v>
      </c>
      <c r="I161" s="34" t="str">
        <f>IF(ISBLANK(TMGen3List233[[#This Row],[Test n'#]]),"",LOOKUP(TMGen3List233[[#This Row],[Test n'#]],TP_BA_DB[TPnum],TP_BA_DB[Speed m/s '[kts']]))</f>
        <v>30.87 [60]</v>
      </c>
      <c r="J161" s="171"/>
      <c r="K161" s="178">
        <f>SUM(TMGen3Matrix287[#This Row])</f>
        <v>0</v>
      </c>
      <c r="L161" s="171"/>
      <c r="M161" s="104"/>
      <c r="N161" s="104"/>
      <c r="O161" s="104"/>
      <c r="P161" s="104"/>
      <c r="Q161" s="104"/>
      <c r="R161" s="104"/>
      <c r="S161" s="104"/>
      <c r="T161" s="104"/>
      <c r="U161" s="104"/>
      <c r="V161" s="104"/>
      <c r="W161" s="104"/>
      <c r="X161" s="104"/>
      <c r="Y161" s="104"/>
      <c r="Z161" s="104"/>
      <c r="AA161" s="207"/>
      <c r="AB161" s="104"/>
      <c r="AC161" s="104"/>
      <c r="AD161" s="104"/>
      <c r="AE161" s="104"/>
      <c r="AF161" s="104"/>
      <c r="AG161" s="207"/>
    </row>
    <row r="162" spans="2:33" ht="18.75" customHeight="1">
      <c r="B162" s="249">
        <v>149</v>
      </c>
      <c r="C162" s="88">
        <v>151</v>
      </c>
      <c r="D162" s="218" t="str">
        <f>IF(ISBLANK(TMGen3List233[[#This Row],[Test n'#]]),"",LOOKUP(TMGen3List233[[#This Row],[Test n'#]],TP_BA_DB[TPnum],TP_BA_DB[TP ID]))</f>
        <v>TP05-0011</v>
      </c>
      <c r="E162" s="220" t="str">
        <f>IF(ISBLANK(TMGen3List233[[#This Row],[Test n'#]]),"",LOOKUP(TMGen3List233[[#This Row],[Test n'#]],TP_BA_DB[TPnum],TP_BA_DB[Test Point Name]))</f>
        <v>Relaxed path following [Optimal]</v>
      </c>
      <c r="F162" s="219" t="str">
        <f>IF(ISBLANK(TMGen3List233[[#This Row],[Test n'#]]),"",LOOKUP(TMGen3List233[[#This Row],[Test n'#]],TP_BA_DB[TPnum],TP_BA_DB[Mode]))</f>
        <v>BA Claws</v>
      </c>
      <c r="G162" s="172">
        <f>IF(ISBLANK(TMGen3List233[[#This Row],[Test n'#]]),"",LOOKUP(TMGen3List233[[#This Row],[Test n'#]],TP_BA_DB[TPnum],TP_BA_DB[Time '[sec']]))</f>
        <v>140</v>
      </c>
      <c r="H162" s="34" t="s">
        <v>714</v>
      </c>
      <c r="I162" s="34" t="str">
        <f>IF(ISBLANK(TMGen3List233[[#This Row],[Test n'#]]),"",LOOKUP(TMGen3List233[[#This Row],[Test n'#]],TP_BA_DB[TPnum],TP_BA_DB[Speed m/s '[kts']]))</f>
        <v>30.87 [60]</v>
      </c>
      <c r="J162" s="171"/>
      <c r="K162" s="178">
        <f>SUM(TMGen3Matrix287[#This Row])</f>
        <v>0</v>
      </c>
      <c r="L162" s="171"/>
      <c r="M162" s="104"/>
      <c r="N162" s="104"/>
      <c r="O162" s="104"/>
      <c r="P162" s="104"/>
      <c r="Q162" s="104"/>
      <c r="R162" s="104"/>
      <c r="S162" s="104"/>
      <c r="T162" s="104"/>
      <c r="U162" s="104"/>
      <c r="V162" s="104"/>
      <c r="W162" s="104"/>
      <c r="X162" s="104"/>
      <c r="Y162" s="104"/>
      <c r="Z162" s="104"/>
      <c r="AA162" s="207"/>
      <c r="AB162" s="104"/>
      <c r="AC162" s="104"/>
      <c r="AD162" s="104"/>
      <c r="AE162" s="104"/>
      <c r="AF162" s="104"/>
      <c r="AG162" s="207"/>
    </row>
    <row r="163" spans="2:33" ht="18.75" customHeight="1">
      <c r="B163" s="249">
        <v>150</v>
      </c>
      <c r="C163" s="88">
        <v>152</v>
      </c>
      <c r="D163" s="218" t="str">
        <f>IF(ISBLANK(TMGen3List233[[#This Row],[Test n'#]]),"",LOOKUP(TMGen3List233[[#This Row],[Test n'#]],TP_BA_DB[TPnum],TP_BA_DB[TP ID]))</f>
        <v>TP06-0011</v>
      </c>
      <c r="E163" s="220" t="str">
        <f>IF(ISBLANK(TMGen3List233[[#This Row],[Test n'#]]),"",LOOKUP(TMGen3List233[[#This Row],[Test n'#]],TP_BA_DB[TPnum],TP_BA_DB[Test Point Name]))</f>
        <v>Path following [Optimal]</v>
      </c>
      <c r="F163" s="219" t="str">
        <f>IF(ISBLANK(TMGen3List233[[#This Row],[Test n'#]]),"",LOOKUP(TMGen3List233[[#This Row],[Test n'#]],TP_BA_DB[TPnum],TP_BA_DB[Mode]))</f>
        <v>BA Claws</v>
      </c>
      <c r="G163" s="172">
        <f>IF(ISBLANK(TMGen3List233[[#This Row],[Test n'#]]),"",LOOKUP(TMGen3List233[[#This Row],[Test n'#]],TP_BA_DB[TPnum],TP_BA_DB[Time '[sec']]))</f>
        <v>140</v>
      </c>
      <c r="H163" s="34" t="s">
        <v>714</v>
      </c>
      <c r="I163" s="34" t="str">
        <f>IF(ISBLANK(TMGen3List233[[#This Row],[Test n'#]]),"",LOOKUP(TMGen3List233[[#This Row],[Test n'#]],TP_BA_DB[TPnum],TP_BA_DB[Speed m/s '[kts']]))</f>
        <v>30.87 [60]</v>
      </c>
      <c r="J163" s="171"/>
      <c r="K163" s="178">
        <f>SUM(TMGen3Matrix287[#This Row])</f>
        <v>0</v>
      </c>
      <c r="L163" s="171"/>
      <c r="M163" s="104"/>
      <c r="N163" s="104"/>
      <c r="O163" s="104"/>
      <c r="P163" s="104"/>
      <c r="Q163" s="104"/>
      <c r="R163" s="104"/>
      <c r="S163" s="104"/>
      <c r="T163" s="104"/>
      <c r="U163" s="104"/>
      <c r="V163" s="104"/>
      <c r="W163" s="104"/>
      <c r="X163" s="104"/>
      <c r="Y163" s="104"/>
      <c r="Z163" s="104"/>
      <c r="AA163" s="207"/>
      <c r="AB163" s="104"/>
      <c r="AC163" s="104"/>
      <c r="AD163" s="104"/>
      <c r="AE163" s="104"/>
      <c r="AF163" s="104"/>
      <c r="AG163" s="207"/>
    </row>
    <row r="164" spans="2:33" ht="18.75" customHeight="1">
      <c r="B164" s="249">
        <v>151</v>
      </c>
      <c r="C164" s="88">
        <v>153</v>
      </c>
      <c r="D164" s="218" t="str">
        <f>IF(ISBLANK(TMGen3List233[[#This Row],[Test n'#]]),"",LOOKUP(TMGen3List233[[#This Row],[Test n'#]],TP_BA_DB[TPnum],TP_BA_DB[TP ID]))</f>
        <v>TP07-0011</v>
      </c>
      <c r="E164" s="220" t="str">
        <f>IF(ISBLANK(TMGen3List233[[#This Row],[Test n'#]]),"",LOOKUP(TMGen3List233[[#This Row],[Test n'#]],TP_BA_DB[TPnum],TP_BA_DB[Test Point Name]))</f>
        <v>Path following altitude tracking [Optimal]</v>
      </c>
      <c r="F164" s="219" t="str">
        <f>IF(ISBLANK(TMGen3List233[[#This Row],[Test n'#]]),"",LOOKUP(TMGen3List233[[#This Row],[Test n'#]],TP_BA_DB[TPnum],TP_BA_DB[Mode]))</f>
        <v>BA Claws</v>
      </c>
      <c r="G164" s="172">
        <f>IF(ISBLANK(TMGen3List233[[#This Row],[Test n'#]]),"",LOOKUP(TMGen3List233[[#This Row],[Test n'#]],TP_BA_DB[TPnum],TP_BA_DB[Time '[sec']]))</f>
        <v>140</v>
      </c>
      <c r="H164" s="34" t="s">
        <v>714</v>
      </c>
      <c r="I164" s="34" t="str">
        <f>IF(ISBLANK(TMGen3List233[[#This Row],[Test n'#]]),"",LOOKUP(TMGen3List233[[#This Row],[Test n'#]],TP_BA_DB[TPnum],TP_BA_DB[Speed m/s '[kts']]))</f>
        <v>30.87 [60]</v>
      </c>
      <c r="J164" s="171"/>
      <c r="K164" s="178">
        <f>SUM(TMGen3Matrix287[#This Row])</f>
        <v>0</v>
      </c>
      <c r="L164" s="171"/>
      <c r="M164" s="104"/>
      <c r="N164" s="104"/>
      <c r="O164" s="104"/>
      <c r="P164" s="104"/>
      <c r="Q164" s="104"/>
      <c r="R164" s="104"/>
      <c r="S164" s="104"/>
      <c r="T164" s="104"/>
      <c r="U164" s="104"/>
      <c r="V164" s="104"/>
      <c r="W164" s="104"/>
      <c r="X164" s="104"/>
      <c r="Y164" s="104"/>
      <c r="Z164" s="104"/>
      <c r="AA164" s="207"/>
      <c r="AB164" s="104"/>
      <c r="AC164" s="104"/>
      <c r="AD164" s="104"/>
      <c r="AE164" s="104"/>
      <c r="AF164" s="104"/>
      <c r="AG164" s="207"/>
    </row>
    <row r="165" spans="2:33" ht="18.75" customHeight="1">
      <c r="B165" s="249">
        <v>152</v>
      </c>
      <c r="C165" s="88">
        <v>154</v>
      </c>
      <c r="D165" s="218" t="str">
        <f>IF(ISBLANK(TMGen3List233[[#This Row],[Test n'#]]),"",LOOKUP(TMGen3List233[[#This Row],[Test n'#]],TP_BA_DB[TPnum],TP_BA_DB[TP ID]))</f>
        <v>TP07-0013</v>
      </c>
      <c r="E165" s="220" t="str">
        <f>IF(ISBLANK(TMGen3List233[[#This Row],[Test n'#]]),"",LOOKUP(TMGen3List233[[#This Row],[Test n'#]],TP_BA_DB[TPnum],TP_BA_DB[Test Point Name]))</f>
        <v>Path following altitude tracking [Optimal]</v>
      </c>
      <c r="F165" s="219" t="str">
        <f>IF(ISBLANK(TMGen3List233[[#This Row],[Test n'#]]),"",LOOKUP(TMGen3List233[[#This Row],[Test n'#]],TP_BA_DB[TPnum],TP_BA_DB[Mode]))</f>
        <v>BA Claws</v>
      </c>
      <c r="G165" s="172">
        <f>IF(ISBLANK(TMGen3List233[[#This Row],[Test n'#]]),"",LOOKUP(TMGen3List233[[#This Row],[Test n'#]],TP_BA_DB[TPnum],TP_BA_DB[Time '[sec']]))</f>
        <v>140</v>
      </c>
      <c r="H165" s="34" t="s">
        <v>714</v>
      </c>
      <c r="I165" s="34" t="str">
        <f>IF(ISBLANK(TMGen3List233[[#This Row],[Test n'#]]),"",LOOKUP(TMGen3List233[[#This Row],[Test n'#]],TP_BA_DB[TPnum],TP_BA_DB[Speed m/s '[kts']]))</f>
        <v>38.58 [75]</v>
      </c>
      <c r="J165" s="171"/>
      <c r="K165" s="178">
        <f>SUM(TMGen3Matrix287[#This Row])</f>
        <v>0</v>
      </c>
      <c r="L165" s="171"/>
      <c r="M165" s="104"/>
      <c r="N165" s="104"/>
      <c r="O165" s="104"/>
      <c r="P165" s="104"/>
      <c r="Q165" s="104"/>
      <c r="R165" s="104"/>
      <c r="S165" s="104"/>
      <c r="T165" s="104"/>
      <c r="U165" s="104"/>
      <c r="V165" s="104"/>
      <c r="W165" s="104"/>
      <c r="X165" s="104"/>
      <c r="Y165" s="104"/>
      <c r="Z165" s="104"/>
      <c r="AA165" s="207"/>
      <c r="AB165" s="104"/>
      <c r="AC165" s="104"/>
      <c r="AD165" s="104"/>
      <c r="AE165" s="104"/>
      <c r="AF165" s="104"/>
      <c r="AG165" s="207"/>
    </row>
    <row r="166" spans="2:33" ht="18.75" customHeight="1">
      <c r="B166" s="249">
        <v>153</v>
      </c>
      <c r="C166" s="88">
        <v>155</v>
      </c>
      <c r="D166" s="218" t="str">
        <f>IF(ISBLANK(TMGen3List233[[#This Row],[Test n'#]]),"",LOOKUP(TMGen3List233[[#This Row],[Test n'#]],TP_BA_DB[TPnum],TP_BA_DB[TP ID]))</f>
        <v>TP07-0015</v>
      </c>
      <c r="E166" s="220" t="str">
        <f>IF(ISBLANK(TMGen3List233[[#This Row],[Test n'#]]),"",LOOKUP(TMGen3List233[[#This Row],[Test n'#]],TP_BA_DB[TPnum],TP_BA_DB[Test Point Name]))</f>
        <v>Path following altitude tracking [Optimal]</v>
      </c>
      <c r="F166" s="219" t="str">
        <f>IF(ISBLANK(TMGen3List233[[#This Row],[Test n'#]]),"",LOOKUP(TMGen3List233[[#This Row],[Test n'#]],TP_BA_DB[TPnum],TP_BA_DB[Mode]))</f>
        <v>BA Claws</v>
      </c>
      <c r="G166" s="172">
        <f>IF(ISBLANK(TMGen3List233[[#This Row],[Test n'#]]),"",LOOKUP(TMGen3List233[[#This Row],[Test n'#]],TP_BA_DB[TPnum],TP_BA_DB[Time '[sec']]))</f>
        <v>140</v>
      </c>
      <c r="H166" s="34" t="s">
        <v>714</v>
      </c>
      <c r="I166" s="34" t="str">
        <f>IF(ISBLANK(TMGen3List233[[#This Row],[Test n'#]]),"",LOOKUP(TMGen3List233[[#This Row],[Test n'#]],TP_BA_DB[TPnum],TP_BA_DB[Speed m/s '[kts']]))</f>
        <v>27.78 [54]</v>
      </c>
      <c r="J166" s="171"/>
      <c r="K166" s="178">
        <f>SUM(TMGen3Matrix287[#This Row])</f>
        <v>0</v>
      </c>
      <c r="L166" s="171"/>
      <c r="M166" s="104"/>
      <c r="N166" s="104"/>
      <c r="O166" s="104"/>
      <c r="P166" s="104"/>
      <c r="Q166" s="104"/>
      <c r="R166" s="104"/>
      <c r="S166" s="104"/>
      <c r="T166" s="104"/>
      <c r="U166" s="104"/>
      <c r="V166" s="104"/>
      <c r="W166" s="104"/>
      <c r="X166" s="104"/>
      <c r="Y166" s="104"/>
      <c r="Z166" s="104"/>
      <c r="AA166" s="207"/>
      <c r="AB166" s="104"/>
      <c r="AC166" s="104"/>
      <c r="AD166" s="104"/>
      <c r="AE166" s="104"/>
      <c r="AF166" s="104"/>
      <c r="AG166" s="207"/>
    </row>
    <row r="167" spans="2:33" ht="18.75" customHeight="1">
      <c r="B167" s="249">
        <v>154</v>
      </c>
      <c r="C167" s="88">
        <v>156</v>
      </c>
      <c r="D167" s="218" t="str">
        <f>IF(ISBLANK(TMGen3List233[[#This Row],[Test n'#]]),"",LOOKUP(TMGen3List233[[#This Row],[Test n'#]],TP_BA_DB[TPnum],TP_BA_DB[TP ID]))</f>
        <v>TP35-0011</v>
      </c>
      <c r="E167" s="220" t="str">
        <f>IF(ISBLANK(TMGen3List233[[#This Row],[Test n'#]]),"",LOOKUP(TMGen3List233[[#This Row],[Test n'#]],TP_BA_DB[TPnum],TP_BA_DB[Test Point Name]))</f>
        <v>Loitering [Optimal]</v>
      </c>
      <c r="F167" s="219" t="str">
        <f>IF(ISBLANK(TMGen3List233[[#This Row],[Test n'#]]),"",LOOKUP(TMGen3List233[[#This Row],[Test n'#]],TP_BA_DB[TPnum],TP_BA_DB[Mode]))</f>
        <v>BA Claws</v>
      </c>
      <c r="G167" s="172">
        <f>IF(ISBLANK(TMGen3List233[[#This Row],[Test n'#]]),"",LOOKUP(TMGen3List233[[#This Row],[Test n'#]],TP_BA_DB[TPnum],TP_BA_DB[Time '[sec']]))</f>
        <v>140</v>
      </c>
      <c r="H167" s="34" t="s">
        <v>714</v>
      </c>
      <c r="I167" s="34" t="str">
        <f>IF(ISBLANK(TMGen3List233[[#This Row],[Test n'#]]),"",LOOKUP(TMGen3List233[[#This Row],[Test n'#]],TP_BA_DB[TPnum],TP_BA_DB[Speed m/s '[kts']]))</f>
        <v>30.87 [60]</v>
      </c>
      <c r="J167" s="171"/>
      <c r="K167" s="178">
        <f>SUM(TMGen3Matrix287[#This Row])</f>
        <v>0</v>
      </c>
      <c r="L167" s="171"/>
      <c r="M167" s="104"/>
      <c r="N167" s="104"/>
      <c r="O167" s="104"/>
      <c r="P167" s="104"/>
      <c r="Q167" s="104"/>
      <c r="R167" s="104"/>
      <c r="S167" s="104"/>
      <c r="T167" s="104"/>
      <c r="U167" s="104"/>
      <c r="V167" s="104"/>
      <c r="W167" s="104"/>
      <c r="X167" s="104"/>
      <c r="Y167" s="104"/>
      <c r="Z167" s="104"/>
      <c r="AA167" s="207"/>
      <c r="AB167" s="104"/>
      <c r="AC167" s="104"/>
      <c r="AD167" s="104"/>
      <c r="AE167" s="104"/>
      <c r="AF167" s="104"/>
      <c r="AG167" s="207"/>
    </row>
    <row r="168" spans="2:33" ht="18.75" customHeight="1">
      <c r="B168" s="249">
        <v>155</v>
      </c>
      <c r="C168" s="88">
        <v>157</v>
      </c>
      <c r="D168" s="218" t="str">
        <f>IF(ISBLANK(TMGen3List233[[#This Row],[Test n'#]]),"",LOOKUP(TMGen3List233[[#This Row],[Test n'#]],TP_BA_DB[TPnum],TP_BA_DB[TP ID]))</f>
        <v>TP36-0011</v>
      </c>
      <c r="E168" s="220" t="str">
        <f>IF(ISBLANK(TMGen3List233[[#This Row],[Test n'#]]),"",LOOKUP(TMGen3List233[[#This Row],[Test n'#]],TP_BA_DB[TPnum],TP_BA_DB[Test Point Name]))</f>
        <v>Up 'n away landing [Optimal]</v>
      </c>
      <c r="F168" s="219" t="str">
        <f>IF(ISBLANK(TMGen3List233[[#This Row],[Test n'#]]),"",LOOKUP(TMGen3List233[[#This Row],[Test n'#]],TP_BA_DB[TPnum],TP_BA_DB[Mode]))</f>
        <v>BA Claws</v>
      </c>
      <c r="G168" s="172">
        <f>IF(ISBLANK(TMGen3List233[[#This Row],[Test n'#]]),"",LOOKUP(TMGen3List233[[#This Row],[Test n'#]],TP_BA_DB[TPnum],TP_BA_DB[Time '[sec']]))</f>
        <v>150</v>
      </c>
      <c r="H168" s="34" t="s">
        <v>714</v>
      </c>
      <c r="I168" s="34" t="str">
        <f>IF(ISBLANK(TMGen3List233[[#This Row],[Test n'#]]),"",LOOKUP(TMGen3List233[[#This Row],[Test n'#]],TP_BA_DB[TPnum],TP_BA_DB[Speed m/s '[kts']]))</f>
        <v>32.41 [63]</v>
      </c>
      <c r="J168" s="171"/>
      <c r="K168" s="178">
        <f>SUM(TMGen3Matrix287[#This Row])</f>
        <v>0</v>
      </c>
      <c r="L168" s="171"/>
      <c r="M168" s="104"/>
      <c r="N168" s="104"/>
      <c r="O168" s="104"/>
      <c r="P168" s="104"/>
      <c r="Q168" s="104"/>
      <c r="R168" s="104"/>
      <c r="S168" s="104"/>
      <c r="T168" s="104"/>
      <c r="U168" s="104"/>
      <c r="V168" s="104"/>
      <c r="W168" s="104"/>
      <c r="X168" s="104"/>
      <c r="Y168" s="104"/>
      <c r="Z168" s="104"/>
      <c r="AA168" s="207"/>
      <c r="AB168" s="104"/>
      <c r="AC168" s="104"/>
      <c r="AD168" s="104"/>
      <c r="AE168" s="104"/>
      <c r="AF168" s="104"/>
      <c r="AG168" s="207"/>
    </row>
    <row r="169" spans="2:33" ht="18.75" customHeight="1">
      <c r="B169" s="249">
        <v>156</v>
      </c>
      <c r="C169" s="88">
        <v>160</v>
      </c>
      <c r="D169" s="218" t="str">
        <f>IF(ISBLANK(TMGen3List233[[#This Row],[Test n'#]]),"",LOOKUP(TMGen3List233[[#This Row],[Test n'#]],TP_BA_DB[TPnum],TP_BA_DB[TP ID]))</f>
        <v>TP08-0012</v>
      </c>
      <c r="E169" s="220" t="str">
        <f>IF(ISBLANK(TMGen3List233[[#This Row],[Test n'#]]),"",LOOKUP(TMGen3List233[[#This Row],[Test n'#]],TP_BA_DB[TPnum],TP_BA_DB[Test Point Name]))</f>
        <v>Pilot Nz  [Optimal]</v>
      </c>
      <c r="F169" s="219" t="str">
        <f>IF(ISBLANK(TMGen3List233[[#This Row],[Test n'#]]),"",LOOKUP(TMGen3List233[[#This Row],[Test n'#]],TP_BA_DB[TPnum],TP_BA_DB[Mode]))</f>
        <v>BA Claws</v>
      </c>
      <c r="G169" s="172">
        <f>IF(ISBLANK(TMGen3List233[[#This Row],[Test n'#]]),"",LOOKUP(TMGen3List233[[#This Row],[Test n'#]],TP_BA_DB[TPnum],TP_BA_DB[Time '[sec']]))</f>
        <v>60</v>
      </c>
      <c r="H169" s="34" t="s">
        <v>714</v>
      </c>
      <c r="I169" s="34" t="str">
        <f>IF(ISBLANK(TMGen3List233[[#This Row],[Test n'#]]),"",LOOKUP(TMGen3List233[[#This Row],[Test n'#]],TP_BA_DB[TPnum],TP_BA_DB[Speed m/s '[kts']]))</f>
        <v>36.01 [70]</v>
      </c>
      <c r="J169" s="171"/>
      <c r="K169" s="178">
        <f>SUM(TMGen3Matrix287[#This Row])</f>
        <v>0</v>
      </c>
      <c r="L169" s="171"/>
      <c r="M169" s="104"/>
      <c r="N169" s="104"/>
      <c r="O169" s="104"/>
      <c r="P169" s="104"/>
      <c r="Q169" s="104"/>
      <c r="R169" s="104"/>
      <c r="S169" s="104"/>
      <c r="T169" s="104"/>
      <c r="U169" s="104"/>
      <c r="V169" s="104"/>
      <c r="W169" s="104"/>
      <c r="X169" s="104"/>
      <c r="Y169" s="104"/>
      <c r="Z169" s="104"/>
      <c r="AA169" s="207"/>
      <c r="AB169" s="104"/>
      <c r="AC169" s="104"/>
      <c r="AD169" s="104"/>
      <c r="AE169" s="104"/>
      <c r="AF169" s="104"/>
      <c r="AG169" s="207"/>
    </row>
    <row r="170" spans="2:33" ht="18.75" customHeight="1">
      <c r="B170" s="249">
        <v>157</v>
      </c>
      <c r="C170" s="88">
        <v>161</v>
      </c>
      <c r="D170" s="218" t="str">
        <f>IF(ISBLANK(TMGen3List233[[#This Row],[Test n'#]]),"",LOOKUP(TMGen3List233[[#This Row],[Test n'#]],TP_BA_DB[TPnum],TP_BA_DB[TP ID]))</f>
        <v>TP08-0013</v>
      </c>
      <c r="E170" s="220" t="str">
        <f>IF(ISBLANK(TMGen3List233[[#This Row],[Test n'#]]),"",LOOKUP(TMGen3List233[[#This Row],[Test n'#]],TP_BA_DB[TPnum],TP_BA_DB[Test Point Name]))</f>
        <v>Pilot Nz [Optimal]</v>
      </c>
      <c r="F170" s="219" t="str">
        <f>IF(ISBLANK(TMGen3List233[[#This Row],[Test n'#]]),"",LOOKUP(TMGen3List233[[#This Row],[Test n'#]],TP_BA_DB[TPnum],TP_BA_DB[Mode]))</f>
        <v>BA Claws</v>
      </c>
      <c r="G170" s="172">
        <f>IF(ISBLANK(TMGen3List233[[#This Row],[Test n'#]]),"",LOOKUP(TMGen3List233[[#This Row],[Test n'#]],TP_BA_DB[TPnum],TP_BA_DB[Time '[sec']]))</f>
        <v>60</v>
      </c>
      <c r="H170" s="34" t="s">
        <v>714</v>
      </c>
      <c r="I170" s="34" t="str">
        <f>IF(ISBLANK(TMGen3List233[[#This Row],[Test n'#]]),"",LOOKUP(TMGen3List233[[#This Row],[Test n'#]],TP_BA_DB[TPnum],TP_BA_DB[Speed m/s '[kts']]))</f>
        <v>30.87 [60]</v>
      </c>
      <c r="J170" s="171"/>
      <c r="K170" s="178">
        <f>SUM(TMGen3Matrix287[#This Row])</f>
        <v>0</v>
      </c>
      <c r="L170" s="171"/>
      <c r="M170" s="104"/>
      <c r="N170" s="104"/>
      <c r="O170" s="104"/>
      <c r="P170" s="104"/>
      <c r="Q170" s="104"/>
      <c r="R170" s="104"/>
      <c r="S170" s="104"/>
      <c r="T170" s="104"/>
      <c r="U170" s="104"/>
      <c r="V170" s="104"/>
      <c r="W170" s="104"/>
      <c r="X170" s="104"/>
      <c r="Y170" s="104"/>
      <c r="Z170" s="104"/>
      <c r="AA170" s="207"/>
      <c r="AB170" s="104"/>
      <c r="AC170" s="104"/>
      <c r="AD170" s="104"/>
      <c r="AE170" s="104"/>
      <c r="AF170" s="104"/>
      <c r="AG170" s="207"/>
    </row>
    <row r="171" spans="2:33" ht="18.75" customHeight="1">
      <c r="B171" s="249">
        <v>158</v>
      </c>
      <c r="C171" s="88">
        <v>162</v>
      </c>
      <c r="D171" s="218" t="str">
        <f>IF(ISBLANK(TMGen3List233[[#This Row],[Test n'#]]),"",LOOKUP(TMGen3List233[[#This Row],[Test n'#]],TP_BA_DB[TPnum],TP_BA_DB[TP ID]))</f>
        <v>TP11-0012</v>
      </c>
      <c r="E171" s="220" t="str">
        <f>IF(ISBLANK(TMGen3List233[[#This Row],[Test n'#]]),"",LOOKUP(TMGen3List233[[#This Row],[Test n'#]],TP_BA_DB[TPnum],TP_BA_DB[Test Point Name]))</f>
        <v>Closed loop short period [Optimal]</v>
      </c>
      <c r="F171" s="219" t="str">
        <f>IF(ISBLANK(TMGen3List233[[#This Row],[Test n'#]]),"",LOOKUP(TMGen3List233[[#This Row],[Test n'#]],TP_BA_DB[TPnum],TP_BA_DB[Mode]))</f>
        <v>BA Claws</v>
      </c>
      <c r="G171" s="172">
        <f>IF(ISBLANK(TMGen3List233[[#This Row],[Test n'#]]),"",LOOKUP(TMGen3List233[[#This Row],[Test n'#]],TP_BA_DB[TPnum],TP_BA_DB[Time '[sec']]))</f>
        <v>60</v>
      </c>
      <c r="H171" s="34" t="s">
        <v>714</v>
      </c>
      <c r="I171" s="34" t="str">
        <f>IF(ISBLANK(TMGen3List233[[#This Row],[Test n'#]]),"",LOOKUP(TMGen3List233[[#This Row],[Test n'#]],TP_BA_DB[TPnum],TP_BA_DB[Speed m/s '[kts']]))</f>
        <v>36.01 [70]</v>
      </c>
      <c r="J171" s="171"/>
      <c r="K171" s="178">
        <f>SUM(TMGen3Matrix287[#This Row])</f>
        <v>0</v>
      </c>
      <c r="L171" s="171"/>
      <c r="M171" s="104"/>
      <c r="N171" s="104"/>
      <c r="O171" s="104"/>
      <c r="P171" s="104"/>
      <c r="Q171" s="104"/>
      <c r="R171" s="104"/>
      <c r="S171" s="104"/>
      <c r="T171" s="104"/>
      <c r="U171" s="104"/>
      <c r="V171" s="104"/>
      <c r="W171" s="104"/>
      <c r="X171" s="104"/>
      <c r="Y171" s="104"/>
      <c r="Z171" s="104"/>
      <c r="AA171" s="207"/>
      <c r="AB171" s="104"/>
      <c r="AC171" s="104"/>
      <c r="AD171" s="104"/>
      <c r="AE171" s="104"/>
      <c r="AF171" s="104"/>
      <c r="AG171" s="207"/>
    </row>
    <row r="172" spans="2:33" ht="18.75" customHeight="1">
      <c r="B172" s="249">
        <v>159</v>
      </c>
      <c r="C172" s="88">
        <v>163</v>
      </c>
      <c r="D172" s="218" t="str">
        <f>IF(ISBLANK(TMGen3List233[[#This Row],[Test n'#]]),"",LOOKUP(TMGen3List233[[#This Row],[Test n'#]],TP_BA_DB[TPnum],TP_BA_DB[TP ID]))</f>
        <v>TP11-0013</v>
      </c>
      <c r="E172" s="220" t="str">
        <f>IF(ISBLANK(TMGen3List233[[#This Row],[Test n'#]]),"",LOOKUP(TMGen3List233[[#This Row],[Test n'#]],TP_BA_DB[TPnum],TP_BA_DB[Test Point Name]))</f>
        <v>Closed loop short period [Optimal]</v>
      </c>
      <c r="F172" s="219" t="str">
        <f>IF(ISBLANK(TMGen3List233[[#This Row],[Test n'#]]),"",LOOKUP(TMGen3List233[[#This Row],[Test n'#]],TP_BA_DB[TPnum],TP_BA_DB[Mode]))</f>
        <v>BA Claws</v>
      </c>
      <c r="G172" s="172">
        <f>IF(ISBLANK(TMGen3List233[[#This Row],[Test n'#]]),"",LOOKUP(TMGen3List233[[#This Row],[Test n'#]],TP_BA_DB[TPnum],TP_BA_DB[Time '[sec']]))</f>
        <v>60</v>
      </c>
      <c r="H172" s="34" t="s">
        <v>714</v>
      </c>
      <c r="I172" s="34" t="str">
        <f>IF(ISBLANK(TMGen3List233[[#This Row],[Test n'#]]),"",LOOKUP(TMGen3List233[[#This Row],[Test n'#]],TP_BA_DB[TPnum],TP_BA_DB[Speed m/s '[kts']]))</f>
        <v>28.8 [56]</v>
      </c>
      <c r="J172" s="171"/>
      <c r="K172" s="178">
        <f>SUM(TMGen3Matrix287[#This Row])</f>
        <v>0</v>
      </c>
      <c r="L172" s="171"/>
      <c r="M172" s="104"/>
      <c r="N172" s="104"/>
      <c r="O172" s="104"/>
      <c r="P172" s="104"/>
      <c r="Q172" s="104"/>
      <c r="R172" s="104"/>
      <c r="S172" s="104"/>
      <c r="T172" s="104"/>
      <c r="U172" s="104"/>
      <c r="V172" s="104"/>
      <c r="W172" s="104"/>
      <c r="X172" s="104"/>
      <c r="Y172" s="104"/>
      <c r="Z172" s="104"/>
      <c r="AA172" s="207"/>
      <c r="AB172" s="104"/>
      <c r="AC172" s="104"/>
      <c r="AD172" s="104"/>
      <c r="AE172" s="104"/>
      <c r="AF172" s="104"/>
      <c r="AG172" s="207"/>
    </row>
    <row r="173" spans="2:33" ht="18.75" customHeight="1">
      <c r="B173" s="249">
        <v>160</v>
      </c>
      <c r="C173" s="88">
        <v>164</v>
      </c>
      <c r="D173" s="218" t="str">
        <f>IF(ISBLANK(TMGen3List233[[#This Row],[Test n'#]]),"",LOOKUP(TMGen3List233[[#This Row],[Test n'#]],TP_BA_DB[TPnum],TP_BA_DB[TP ID]))</f>
        <v>TP09-0012</v>
      </c>
      <c r="E173" s="220" t="str">
        <f>IF(ISBLANK(TMGen3List233[[#This Row],[Test n'#]]),"",LOOKUP(TMGen3List233[[#This Row],[Test n'#]],TP_BA_DB[TPnum],TP_BA_DB[Test Point Name]))</f>
        <v>Pilot roll capture [Optimal]</v>
      </c>
      <c r="F173" s="219" t="str">
        <f>IF(ISBLANK(TMGen3List233[[#This Row],[Test n'#]]),"",LOOKUP(TMGen3List233[[#This Row],[Test n'#]],TP_BA_DB[TPnum],TP_BA_DB[Mode]))</f>
        <v>BA Claws</v>
      </c>
      <c r="G173" s="172">
        <f>IF(ISBLANK(TMGen3List233[[#This Row],[Test n'#]]),"",LOOKUP(TMGen3List233[[#This Row],[Test n'#]],TP_BA_DB[TPnum],TP_BA_DB[Time '[sec']]))</f>
        <v>60</v>
      </c>
      <c r="H173" s="34" t="s">
        <v>714</v>
      </c>
      <c r="I173" s="34" t="str">
        <f>IF(ISBLANK(TMGen3List233[[#This Row],[Test n'#]]),"",LOOKUP(TMGen3List233[[#This Row],[Test n'#]],TP_BA_DB[TPnum],TP_BA_DB[Speed m/s '[kts']]))</f>
        <v>36.01 [70]</v>
      </c>
      <c r="J173" s="171"/>
      <c r="K173" s="178">
        <f>SUM(TMGen3Matrix287[#This Row])</f>
        <v>0</v>
      </c>
      <c r="L173" s="171"/>
      <c r="M173" s="104"/>
      <c r="N173" s="104"/>
      <c r="O173" s="104"/>
      <c r="P173" s="104"/>
      <c r="Q173" s="104"/>
      <c r="R173" s="104"/>
      <c r="S173" s="104"/>
      <c r="T173" s="104"/>
      <c r="U173" s="104"/>
      <c r="V173" s="104"/>
      <c r="W173" s="104"/>
      <c r="X173" s="104"/>
      <c r="Y173" s="104"/>
      <c r="Z173" s="104"/>
      <c r="AA173" s="207"/>
      <c r="AB173" s="104"/>
      <c r="AC173" s="104"/>
      <c r="AD173" s="104"/>
      <c r="AE173" s="104"/>
      <c r="AF173" s="104"/>
      <c r="AG173" s="207"/>
    </row>
    <row r="174" spans="2:33" ht="18.75" customHeight="1">
      <c r="B174" s="249">
        <v>161</v>
      </c>
      <c r="C174" s="88">
        <v>165</v>
      </c>
      <c r="D174" s="218" t="str">
        <f>IF(ISBLANK(TMGen3List233[[#This Row],[Test n'#]]),"",LOOKUP(TMGen3List233[[#This Row],[Test n'#]],TP_BA_DB[TPnum],TP_BA_DB[TP ID]))</f>
        <v>TP09-0013</v>
      </c>
      <c r="E174" s="220" t="str">
        <f>IF(ISBLANK(TMGen3List233[[#This Row],[Test n'#]]),"",LOOKUP(TMGen3List233[[#This Row],[Test n'#]],TP_BA_DB[TPnum],TP_BA_DB[Test Point Name]))</f>
        <v>Pilot roll capture [Optimal]</v>
      </c>
      <c r="F174" s="219" t="str">
        <f>IF(ISBLANK(TMGen3List233[[#This Row],[Test n'#]]),"",LOOKUP(TMGen3List233[[#This Row],[Test n'#]],TP_BA_DB[TPnum],TP_BA_DB[Mode]))</f>
        <v>BA Claws</v>
      </c>
      <c r="G174" s="172">
        <f>IF(ISBLANK(TMGen3List233[[#This Row],[Test n'#]]),"",LOOKUP(TMGen3List233[[#This Row],[Test n'#]],TP_BA_DB[TPnum],TP_BA_DB[Time '[sec']]))</f>
        <v>60</v>
      </c>
      <c r="H174" s="34" t="s">
        <v>714</v>
      </c>
      <c r="I174" s="34" t="str">
        <f>IF(ISBLANK(TMGen3List233[[#This Row],[Test n'#]]),"",LOOKUP(TMGen3List233[[#This Row],[Test n'#]],TP_BA_DB[TPnum],TP_BA_DB[Speed m/s '[kts']]))</f>
        <v>28.8 [56]</v>
      </c>
      <c r="J174" s="171"/>
      <c r="K174" s="178">
        <f>SUM(TMGen3Matrix287[#This Row])</f>
        <v>0</v>
      </c>
      <c r="L174" s="171"/>
      <c r="M174" s="104"/>
      <c r="N174" s="104"/>
      <c r="O174" s="104"/>
      <c r="P174" s="104"/>
      <c r="Q174" s="104"/>
      <c r="R174" s="104"/>
      <c r="S174" s="104"/>
      <c r="T174" s="104"/>
      <c r="U174" s="104"/>
      <c r="V174" s="104"/>
      <c r="W174" s="104"/>
      <c r="X174" s="104"/>
      <c r="Y174" s="104"/>
      <c r="Z174" s="104"/>
      <c r="AA174" s="207"/>
      <c r="AB174" s="104"/>
      <c r="AC174" s="104"/>
      <c r="AD174" s="104"/>
      <c r="AE174" s="104"/>
      <c r="AF174" s="104"/>
      <c r="AG174" s="207"/>
    </row>
    <row r="175" spans="2:33" ht="18.75" customHeight="1">
      <c r="B175" s="249">
        <v>162</v>
      </c>
      <c r="C175" s="88">
        <v>166</v>
      </c>
      <c r="D175" s="218" t="str">
        <f>IF(ISBLANK(TMGen3List233[[#This Row],[Test n'#]]),"",LOOKUP(TMGen3List233[[#This Row],[Test n'#]],TP_BA_DB[TPnum],TP_BA_DB[TP ID]))</f>
        <v>TP13-0012</v>
      </c>
      <c r="E175" s="220" t="str">
        <f>IF(ISBLANK(TMGen3List233[[#This Row],[Test n'#]]),"",LOOKUP(TMGen3List233[[#This Row],[Test n'#]],TP_BA_DB[TPnum],TP_BA_DB[Test Point Name]))</f>
        <v>Closed loop dutch roll [Optimal]</v>
      </c>
      <c r="F175" s="219" t="str">
        <f>IF(ISBLANK(TMGen3List233[[#This Row],[Test n'#]]),"",LOOKUP(TMGen3List233[[#This Row],[Test n'#]],TP_BA_DB[TPnum],TP_BA_DB[Mode]))</f>
        <v>BA Claws</v>
      </c>
      <c r="G175" s="172">
        <f>IF(ISBLANK(TMGen3List233[[#This Row],[Test n'#]]),"",LOOKUP(TMGen3List233[[#This Row],[Test n'#]],TP_BA_DB[TPnum],TP_BA_DB[Time '[sec']]))</f>
        <v>60</v>
      </c>
      <c r="H175" s="34" t="s">
        <v>714</v>
      </c>
      <c r="I175" s="34" t="str">
        <f>IF(ISBLANK(TMGen3List233[[#This Row],[Test n'#]]),"",LOOKUP(TMGen3List233[[#This Row],[Test n'#]],TP_BA_DB[TPnum],TP_BA_DB[Speed m/s '[kts']]))</f>
        <v>36.01 [70]</v>
      </c>
      <c r="J175" s="171"/>
      <c r="K175" s="178">
        <f>SUM(TMGen3Matrix287[#This Row])</f>
        <v>0</v>
      </c>
      <c r="L175" s="171"/>
      <c r="M175" s="104"/>
      <c r="N175" s="104"/>
      <c r="O175" s="104"/>
      <c r="P175" s="104"/>
      <c r="Q175" s="104"/>
      <c r="R175" s="104"/>
      <c r="S175" s="104"/>
      <c r="T175" s="104"/>
      <c r="U175" s="104"/>
      <c r="V175" s="104"/>
      <c r="W175" s="104"/>
      <c r="X175" s="104"/>
      <c r="Y175" s="104"/>
      <c r="Z175" s="104"/>
      <c r="AA175" s="207"/>
      <c r="AB175" s="104"/>
      <c r="AC175" s="104"/>
      <c r="AD175" s="104"/>
      <c r="AE175" s="104"/>
      <c r="AF175" s="104"/>
      <c r="AG175" s="207"/>
    </row>
    <row r="176" spans="2:33" ht="18.75" customHeight="1">
      <c r="B176" s="249">
        <v>163</v>
      </c>
      <c r="C176" s="88">
        <v>167</v>
      </c>
      <c r="D176" s="218" t="str">
        <f>IF(ISBLANK(TMGen3List233[[#This Row],[Test n'#]]),"",LOOKUP(TMGen3List233[[#This Row],[Test n'#]],TP_BA_DB[TPnum],TP_BA_DB[TP ID]))</f>
        <v>TP13-0013</v>
      </c>
      <c r="E176" s="220" t="str">
        <f>IF(ISBLANK(TMGen3List233[[#This Row],[Test n'#]]),"",LOOKUP(TMGen3List233[[#This Row],[Test n'#]],TP_BA_DB[TPnum],TP_BA_DB[Test Point Name]))</f>
        <v>Closed loop dutch roll [Optimal]</v>
      </c>
      <c r="F176" s="219" t="str">
        <f>IF(ISBLANK(TMGen3List233[[#This Row],[Test n'#]]),"",LOOKUP(TMGen3List233[[#This Row],[Test n'#]],TP_BA_DB[TPnum],TP_BA_DB[Mode]))</f>
        <v>BA Claws</v>
      </c>
      <c r="G176" s="172">
        <f>IF(ISBLANK(TMGen3List233[[#This Row],[Test n'#]]),"",LOOKUP(TMGen3List233[[#This Row],[Test n'#]],TP_BA_DB[TPnum],TP_BA_DB[Time '[sec']]))</f>
        <v>60</v>
      </c>
      <c r="H176" s="34" t="s">
        <v>714</v>
      </c>
      <c r="I176" s="34" t="str">
        <f>IF(ISBLANK(TMGen3List233[[#This Row],[Test n'#]]),"",LOOKUP(TMGen3List233[[#This Row],[Test n'#]],TP_BA_DB[TPnum],TP_BA_DB[Speed m/s '[kts']]))</f>
        <v>28.8 [56]</v>
      </c>
      <c r="J176" s="171"/>
      <c r="K176" s="178">
        <f>SUM(TMGen3Matrix287[#This Row])</f>
        <v>0</v>
      </c>
      <c r="L176" s="171"/>
      <c r="M176" s="104"/>
      <c r="N176" s="104"/>
      <c r="O176" s="104"/>
      <c r="P176" s="104"/>
      <c r="Q176" s="104"/>
      <c r="R176" s="104"/>
      <c r="S176" s="104"/>
      <c r="T176" s="104"/>
      <c r="U176" s="104"/>
      <c r="V176" s="104"/>
      <c r="W176" s="104"/>
      <c r="X176" s="104"/>
      <c r="Y176" s="104"/>
      <c r="Z176" s="104"/>
      <c r="AA176" s="207"/>
      <c r="AB176" s="104"/>
      <c r="AC176" s="104"/>
      <c r="AD176" s="104"/>
      <c r="AE176" s="104"/>
      <c r="AF176" s="104"/>
      <c r="AG176" s="207"/>
    </row>
    <row r="177" spans="2:33" ht="18.75" customHeight="1">
      <c r="B177" s="249">
        <v>164</v>
      </c>
      <c r="C177" s="88">
        <v>168</v>
      </c>
      <c r="D177" s="218" t="str">
        <f>IF(ISBLANK(TMGen3List233[[#This Row],[Test n'#]]),"",LOOKUP(TMGen3List233[[#This Row],[Test n'#]],TP_BA_DB[TPnum],TP_BA_DB[TP ID]))</f>
        <v>TP10-0012</v>
      </c>
      <c r="E177" s="220" t="str">
        <f>IF(ISBLANK(TMGen3List233[[#This Row],[Test n'#]]),"",LOOKUP(TMGen3List233[[#This Row],[Test n'#]],TP_BA_DB[TPnum],TP_BA_DB[Test Point Name]))</f>
        <v>Pilot AoS [Optimal]</v>
      </c>
      <c r="F177" s="219" t="str">
        <f>IF(ISBLANK(TMGen3List233[[#This Row],[Test n'#]]),"",LOOKUP(TMGen3List233[[#This Row],[Test n'#]],TP_BA_DB[TPnum],TP_BA_DB[Mode]))</f>
        <v>BA Claws</v>
      </c>
      <c r="G177" s="172">
        <f>IF(ISBLANK(TMGen3List233[[#This Row],[Test n'#]]),"",LOOKUP(TMGen3List233[[#This Row],[Test n'#]],TP_BA_DB[TPnum],TP_BA_DB[Time '[sec']]))</f>
        <v>60</v>
      </c>
      <c r="H177" s="34" t="s">
        <v>714</v>
      </c>
      <c r="I177" s="34" t="str">
        <f>IF(ISBLANK(TMGen3List233[[#This Row],[Test n'#]]),"",LOOKUP(TMGen3List233[[#This Row],[Test n'#]],TP_BA_DB[TPnum],TP_BA_DB[Speed m/s '[kts']]))</f>
        <v>36.01 [70]</v>
      </c>
      <c r="J177" s="171"/>
      <c r="K177" s="178">
        <f>SUM(TMGen3Matrix287[#This Row])</f>
        <v>0</v>
      </c>
      <c r="L177" s="171"/>
      <c r="M177" s="104"/>
      <c r="N177" s="104"/>
      <c r="O177" s="104"/>
      <c r="P177" s="104"/>
      <c r="Q177" s="104"/>
      <c r="R177" s="104"/>
      <c r="S177" s="104"/>
      <c r="T177" s="104"/>
      <c r="U177" s="104"/>
      <c r="V177" s="104"/>
      <c r="W177" s="104"/>
      <c r="X177" s="104"/>
      <c r="Y177" s="104"/>
      <c r="Z177" s="104"/>
      <c r="AA177" s="207"/>
      <c r="AB177" s="104"/>
      <c r="AC177" s="104"/>
      <c r="AD177" s="104"/>
      <c r="AE177" s="104"/>
      <c r="AF177" s="104"/>
      <c r="AG177" s="207"/>
    </row>
    <row r="178" spans="2:33" ht="18.75" customHeight="1">
      <c r="B178" s="249">
        <v>165</v>
      </c>
      <c r="C178" s="88">
        <v>169</v>
      </c>
      <c r="D178" s="218" t="str">
        <f>IF(ISBLANK(TMGen3List233[[#This Row],[Test n'#]]),"",LOOKUP(TMGen3List233[[#This Row],[Test n'#]],TP_BA_DB[TPnum],TP_BA_DB[TP ID]))</f>
        <v>TP10-0013</v>
      </c>
      <c r="E178" s="220" t="str">
        <f>IF(ISBLANK(TMGen3List233[[#This Row],[Test n'#]]),"",LOOKUP(TMGen3List233[[#This Row],[Test n'#]],TP_BA_DB[TPnum],TP_BA_DB[Test Point Name]))</f>
        <v>Pilot AoS [Optimal]</v>
      </c>
      <c r="F178" s="219" t="str">
        <f>IF(ISBLANK(TMGen3List233[[#This Row],[Test n'#]]),"",LOOKUP(TMGen3List233[[#This Row],[Test n'#]],TP_BA_DB[TPnum],TP_BA_DB[Mode]))</f>
        <v>BA Claws</v>
      </c>
      <c r="G178" s="172">
        <f>IF(ISBLANK(TMGen3List233[[#This Row],[Test n'#]]),"",LOOKUP(TMGen3List233[[#This Row],[Test n'#]],TP_BA_DB[TPnum],TP_BA_DB[Time '[sec']]))</f>
        <v>60</v>
      </c>
      <c r="H178" s="34" t="s">
        <v>714</v>
      </c>
      <c r="I178" s="34" t="str">
        <f>IF(ISBLANK(TMGen3List233[[#This Row],[Test n'#]]),"",LOOKUP(TMGen3List233[[#This Row],[Test n'#]],TP_BA_DB[TPnum],TP_BA_DB[Speed m/s '[kts']]))</f>
        <v>28.8 [56]</v>
      </c>
      <c r="J178" s="171"/>
      <c r="K178" s="178">
        <f>SUM(TMGen3Matrix287[#This Row])</f>
        <v>0</v>
      </c>
      <c r="L178" s="171"/>
      <c r="M178" s="104"/>
      <c r="N178" s="104"/>
      <c r="O178" s="104"/>
      <c r="P178" s="104"/>
      <c r="Q178" s="104"/>
      <c r="R178" s="104"/>
      <c r="S178" s="104"/>
      <c r="T178" s="104"/>
      <c r="U178" s="104"/>
      <c r="V178" s="104"/>
      <c r="W178" s="104"/>
      <c r="X178" s="104"/>
      <c r="Y178" s="104"/>
      <c r="Z178" s="104"/>
      <c r="AA178" s="207"/>
      <c r="AB178" s="104"/>
      <c r="AC178" s="104"/>
      <c r="AD178" s="104"/>
      <c r="AE178" s="104"/>
      <c r="AF178" s="104"/>
      <c r="AG178" s="207"/>
    </row>
    <row r="179" spans="2:33" ht="18.75" customHeight="1">
      <c r="B179" s="249">
        <v>166</v>
      </c>
      <c r="C179" s="88">
        <v>170</v>
      </c>
      <c r="D179" s="218" t="str">
        <f>IF(ISBLANK(TMGen3List233[[#This Row],[Test n'#]]),"",LOOKUP(TMGen3List233[[#This Row],[Test n'#]],TP_BA_DB[TPnum],TP_BA_DB[TP ID]))</f>
        <v>TP15-0012</v>
      </c>
      <c r="E179" s="220" t="str">
        <f>IF(ISBLANK(TMGen3List233[[#This Row],[Test n'#]]),"",LOOKUP(TMGen3List233[[#This Row],[Test n'#]],TP_BA_DB[TPnum],TP_BA_DB[Test Point Name]))</f>
        <v>SHSS [Optimal]</v>
      </c>
      <c r="F179" s="219" t="str">
        <f>IF(ISBLANK(TMGen3List233[[#This Row],[Test n'#]]),"",LOOKUP(TMGen3List233[[#This Row],[Test n'#]],TP_BA_DB[TPnum],TP_BA_DB[Mode]))</f>
        <v>BA Claws</v>
      </c>
      <c r="G179" s="172">
        <f>IF(ISBLANK(TMGen3List233[[#This Row],[Test n'#]]),"",LOOKUP(TMGen3List233[[#This Row],[Test n'#]],TP_BA_DB[TPnum],TP_BA_DB[Time '[sec']]))</f>
        <v>60</v>
      </c>
      <c r="H179" s="34" t="s">
        <v>714</v>
      </c>
      <c r="I179" s="34" t="str">
        <f>IF(ISBLANK(TMGen3List233[[#This Row],[Test n'#]]),"",LOOKUP(TMGen3List233[[#This Row],[Test n'#]],TP_BA_DB[TPnum],TP_BA_DB[Speed m/s '[kts']]))</f>
        <v>36.01 [70]</v>
      </c>
      <c r="J179" s="171"/>
      <c r="K179" s="178">
        <f>SUM(TMGen3Matrix287[#This Row])</f>
        <v>0</v>
      </c>
      <c r="L179" s="171"/>
      <c r="M179" s="104"/>
      <c r="N179" s="104"/>
      <c r="O179" s="104"/>
      <c r="P179" s="104"/>
      <c r="Q179" s="104"/>
      <c r="R179" s="104"/>
      <c r="S179" s="104"/>
      <c r="T179" s="104"/>
      <c r="U179" s="104"/>
      <c r="V179" s="104"/>
      <c r="W179" s="104"/>
      <c r="X179" s="104"/>
      <c r="Y179" s="104"/>
      <c r="Z179" s="104"/>
      <c r="AA179" s="207"/>
      <c r="AB179" s="104"/>
      <c r="AC179" s="104"/>
      <c r="AD179" s="104"/>
      <c r="AE179" s="104"/>
      <c r="AF179" s="104"/>
      <c r="AG179" s="207"/>
    </row>
    <row r="180" spans="2:33" ht="18.75" customHeight="1">
      <c r="B180" s="249">
        <v>167</v>
      </c>
      <c r="C180" s="88">
        <v>171</v>
      </c>
      <c r="D180" s="218" t="str">
        <f>IF(ISBLANK(TMGen3List233[[#This Row],[Test n'#]]),"",LOOKUP(TMGen3List233[[#This Row],[Test n'#]],TP_BA_DB[TPnum],TP_BA_DB[TP ID]))</f>
        <v>TP15-0013</v>
      </c>
      <c r="E180" s="220" t="str">
        <f>IF(ISBLANK(TMGen3List233[[#This Row],[Test n'#]]),"",LOOKUP(TMGen3List233[[#This Row],[Test n'#]],TP_BA_DB[TPnum],TP_BA_DB[Test Point Name]))</f>
        <v>SHSS [Optimal]</v>
      </c>
      <c r="F180" s="219" t="str">
        <f>IF(ISBLANK(TMGen3List233[[#This Row],[Test n'#]]),"",LOOKUP(TMGen3List233[[#This Row],[Test n'#]],TP_BA_DB[TPnum],TP_BA_DB[Mode]))</f>
        <v>BA Claws</v>
      </c>
      <c r="G180" s="172">
        <f>IF(ISBLANK(TMGen3List233[[#This Row],[Test n'#]]),"",LOOKUP(TMGen3List233[[#This Row],[Test n'#]],TP_BA_DB[TPnum],TP_BA_DB[Time '[sec']]))</f>
        <v>60</v>
      </c>
      <c r="H180" s="34" t="s">
        <v>714</v>
      </c>
      <c r="I180" s="34" t="str">
        <f>IF(ISBLANK(TMGen3List233[[#This Row],[Test n'#]]),"",LOOKUP(TMGen3List233[[#This Row],[Test n'#]],TP_BA_DB[TPnum],TP_BA_DB[Speed m/s '[kts']]))</f>
        <v>28.8 [56]</v>
      </c>
      <c r="J180" s="171"/>
      <c r="K180" s="178">
        <f>SUM(TMGen3Matrix287[#This Row])</f>
        <v>0</v>
      </c>
      <c r="L180" s="171"/>
      <c r="M180" s="104"/>
      <c r="N180" s="104"/>
      <c r="O180" s="104"/>
      <c r="P180" s="104"/>
      <c r="Q180" s="104"/>
      <c r="R180" s="104"/>
      <c r="S180" s="104"/>
      <c r="T180" s="104"/>
      <c r="U180" s="104"/>
      <c r="V180" s="104"/>
      <c r="W180" s="104"/>
      <c r="X180" s="104"/>
      <c r="Y180" s="104"/>
      <c r="Z180" s="104"/>
      <c r="AA180" s="207"/>
      <c r="AB180" s="104"/>
      <c r="AC180" s="104"/>
      <c r="AD180" s="104"/>
      <c r="AE180" s="104"/>
      <c r="AF180" s="104"/>
      <c r="AG180" s="207"/>
    </row>
    <row r="181" spans="2:33" ht="18.75" customHeight="1">
      <c r="B181" s="249">
        <v>168</v>
      </c>
      <c r="C181" s="88">
        <v>172</v>
      </c>
      <c r="D181" s="218" t="str">
        <f>IF(ISBLANK(TMGen3List233[[#This Row],[Test n'#]]),"",LOOKUP(TMGen3List233[[#This Row],[Test n'#]],TP_BA_DB[TPnum],TP_BA_DB[TP ID]))</f>
        <v>TP12-0012</v>
      </c>
      <c r="E181" s="220" t="str">
        <f>IF(ISBLANK(TMGen3List233[[#This Row],[Test n'#]]),"",LOOKUP(TMGen3List233[[#This Row],[Test n'#]],TP_BA_DB[TPnum],TP_BA_DB[Test Point Name]))</f>
        <v>Closed loop phugoid and speed maintenance [Optimal]</v>
      </c>
      <c r="F181" s="219" t="str">
        <f>IF(ISBLANK(TMGen3List233[[#This Row],[Test n'#]]),"",LOOKUP(TMGen3List233[[#This Row],[Test n'#]],TP_BA_DB[TPnum],TP_BA_DB[Mode]))</f>
        <v>BA Claws</v>
      </c>
      <c r="G181" s="172">
        <f>IF(ISBLANK(TMGen3List233[[#This Row],[Test n'#]]),"",LOOKUP(TMGen3List233[[#This Row],[Test n'#]],TP_BA_DB[TPnum],TP_BA_DB[Time '[sec']]))</f>
        <v>120</v>
      </c>
      <c r="H181" s="34" t="s">
        <v>714</v>
      </c>
      <c r="I181" s="34" t="str">
        <f>IF(ISBLANK(TMGen3List233[[#This Row],[Test n'#]]),"",LOOKUP(TMGen3List233[[#This Row],[Test n'#]],TP_BA_DB[TPnum],TP_BA_DB[Speed m/s '[kts']]))</f>
        <v>36.01 [70]</v>
      </c>
      <c r="J181" s="171"/>
      <c r="K181" s="178">
        <f>SUM(TMGen3Matrix287[#This Row])</f>
        <v>0</v>
      </c>
      <c r="L181" s="171"/>
      <c r="M181" s="104"/>
      <c r="N181" s="104"/>
      <c r="O181" s="104"/>
      <c r="P181" s="104"/>
      <c r="Q181" s="104"/>
      <c r="R181" s="104"/>
      <c r="S181" s="104"/>
      <c r="T181" s="104"/>
      <c r="U181" s="104"/>
      <c r="V181" s="104"/>
      <c r="W181" s="104"/>
      <c r="X181" s="104"/>
      <c r="Y181" s="104"/>
      <c r="Z181" s="104"/>
      <c r="AA181" s="207"/>
      <c r="AB181" s="104"/>
      <c r="AC181" s="104"/>
      <c r="AD181" s="104"/>
      <c r="AE181" s="104"/>
      <c r="AF181" s="104"/>
      <c r="AG181" s="207"/>
    </row>
    <row r="182" spans="2:33" ht="18.75" customHeight="1">
      <c r="B182" s="249">
        <v>169</v>
      </c>
      <c r="C182" s="88">
        <v>173</v>
      </c>
      <c r="D182" s="218" t="str">
        <f>IF(ISBLANK(TMGen3List233[[#This Row],[Test n'#]]),"",LOOKUP(TMGen3List233[[#This Row],[Test n'#]],TP_BA_DB[TPnum],TP_BA_DB[TP ID]))</f>
        <v>TP12-0013</v>
      </c>
      <c r="E182" s="220" t="str">
        <f>IF(ISBLANK(TMGen3List233[[#This Row],[Test n'#]]),"",LOOKUP(TMGen3List233[[#This Row],[Test n'#]],TP_BA_DB[TPnum],TP_BA_DB[Test Point Name]))</f>
        <v>Closed loop phugoid and speed maintenance [Optimal]</v>
      </c>
      <c r="F182" s="219" t="str">
        <f>IF(ISBLANK(TMGen3List233[[#This Row],[Test n'#]]),"",LOOKUP(TMGen3List233[[#This Row],[Test n'#]],TP_BA_DB[TPnum],TP_BA_DB[Mode]))</f>
        <v>BA Claws</v>
      </c>
      <c r="G182" s="172">
        <f>IF(ISBLANK(TMGen3List233[[#This Row],[Test n'#]]),"",LOOKUP(TMGen3List233[[#This Row],[Test n'#]],TP_BA_DB[TPnum],TP_BA_DB[Time '[sec']]))</f>
        <v>120</v>
      </c>
      <c r="H182" s="34" t="s">
        <v>714</v>
      </c>
      <c r="I182" s="34" t="str">
        <f>IF(ISBLANK(TMGen3List233[[#This Row],[Test n'#]]),"",LOOKUP(TMGen3List233[[#This Row],[Test n'#]],TP_BA_DB[TPnum],TP_BA_DB[Speed m/s '[kts']]))</f>
        <v>28.8 [56]</v>
      </c>
      <c r="J182" s="171"/>
      <c r="K182" s="178">
        <f>SUM(TMGen3Matrix287[#This Row])</f>
        <v>0</v>
      </c>
      <c r="L182" s="171"/>
      <c r="M182" s="104"/>
      <c r="N182" s="104"/>
      <c r="O182" s="104"/>
      <c r="P182" s="104"/>
      <c r="Q182" s="104"/>
      <c r="R182" s="104"/>
      <c r="S182" s="104"/>
      <c r="T182" s="104"/>
      <c r="U182" s="104"/>
      <c r="V182" s="104"/>
      <c r="W182" s="104"/>
      <c r="X182" s="104"/>
      <c r="Y182" s="104"/>
      <c r="Z182" s="104"/>
      <c r="AA182" s="207"/>
      <c r="AB182" s="104"/>
      <c r="AC182" s="104"/>
      <c r="AD182" s="104"/>
      <c r="AE182" s="104"/>
      <c r="AF182" s="104"/>
      <c r="AG182" s="207"/>
    </row>
    <row r="183" spans="2:33" ht="18.75" customHeight="1">
      <c r="B183" s="249">
        <v>170</v>
      </c>
      <c r="C183" s="88">
        <v>174</v>
      </c>
      <c r="D183" s="218" t="str">
        <f>IF(ISBLANK(TMGen3List233[[#This Row],[Test n'#]]),"",LOOKUP(TMGen3List233[[#This Row],[Test n'#]],TP_BA_DB[TPnum],TP_BA_DB[TP ID]))</f>
        <v>TP08-0014</v>
      </c>
      <c r="E183" s="220" t="str">
        <f>IF(ISBLANK(TMGen3List233[[#This Row],[Test n'#]]),"",LOOKUP(TMGen3List233[[#This Row],[Test n'#]],TP_BA_DB[TPnum],TP_BA_DB[Test Point Name]))</f>
        <v>Pilot Nz *</v>
      </c>
      <c r="F183" s="219" t="str">
        <f>IF(ISBLANK(TMGen3List233[[#This Row],[Test n'#]]),"",LOOKUP(TMGen3List233[[#This Row],[Test n'#]],TP_BA_DB[TPnum],TP_BA_DB[Mode]))</f>
        <v>BA Claws</v>
      </c>
      <c r="G183" s="172">
        <f>IF(ISBLANK(TMGen3List233[[#This Row],[Test n'#]]),"",LOOKUP(TMGen3List233[[#This Row],[Test n'#]],TP_BA_DB[TPnum],TP_BA_DB[Time '[sec']]))</f>
        <v>60</v>
      </c>
      <c r="H183" s="34" t="s">
        <v>714</v>
      </c>
      <c r="I183" s="34" t="str">
        <f>IF(ISBLANK(TMGen3List233[[#This Row],[Test n'#]]),"",LOOKUP(TMGen3List233[[#This Row],[Test n'#]],TP_BA_DB[TPnum],TP_BA_DB[Speed m/s '[kts']]))</f>
        <v>36.01 [70]</v>
      </c>
      <c r="J183" s="171"/>
      <c r="K183" s="178">
        <f>SUM(TMGen3Matrix287[#This Row])</f>
        <v>0</v>
      </c>
      <c r="L183" s="171"/>
      <c r="M183" s="104"/>
      <c r="N183" s="104"/>
      <c r="O183" s="104"/>
      <c r="P183" s="104"/>
      <c r="Q183" s="104"/>
      <c r="R183" s="104"/>
      <c r="S183" s="104"/>
      <c r="T183" s="104"/>
      <c r="U183" s="104"/>
      <c r="V183" s="104"/>
      <c r="W183" s="104"/>
      <c r="X183" s="104"/>
      <c r="Y183" s="104"/>
      <c r="Z183" s="104"/>
      <c r="AA183" s="207"/>
      <c r="AB183" s="104"/>
      <c r="AC183" s="104"/>
      <c r="AD183" s="104"/>
      <c r="AE183" s="104"/>
      <c r="AF183" s="104"/>
      <c r="AG183" s="207"/>
    </row>
    <row r="184" spans="2:33" ht="18.75" customHeight="1">
      <c r="B184" s="249">
        <v>171</v>
      </c>
      <c r="C184" s="88">
        <v>175</v>
      </c>
      <c r="D184" s="218" t="str">
        <f>IF(ISBLANK(TMGen3List233[[#This Row],[Test n'#]]),"",LOOKUP(TMGen3List233[[#This Row],[Test n'#]],TP_BA_DB[TPnum],TP_BA_DB[TP ID]))</f>
        <v>TP08-0015</v>
      </c>
      <c r="E184" s="220" t="str">
        <f>IF(ISBLANK(TMGen3List233[[#This Row],[Test n'#]]),"",LOOKUP(TMGen3List233[[#This Row],[Test n'#]],TP_BA_DB[TPnum],TP_BA_DB[Test Point Name]))</f>
        <v>Pilot Nz  *</v>
      </c>
      <c r="F184" s="219" t="str">
        <f>IF(ISBLANK(TMGen3List233[[#This Row],[Test n'#]]),"",LOOKUP(TMGen3List233[[#This Row],[Test n'#]],TP_BA_DB[TPnum],TP_BA_DB[Mode]))</f>
        <v>BA Claws</v>
      </c>
      <c r="G184" s="172">
        <f>IF(ISBLANK(TMGen3List233[[#This Row],[Test n'#]]),"",LOOKUP(TMGen3List233[[#This Row],[Test n'#]],TP_BA_DB[TPnum],TP_BA_DB[Time '[sec']]))</f>
        <v>60</v>
      </c>
      <c r="H184" s="34" t="s">
        <v>714</v>
      </c>
      <c r="I184" s="34" t="str">
        <f>IF(ISBLANK(TMGen3List233[[#This Row],[Test n'#]]),"",LOOKUP(TMGen3List233[[#This Row],[Test n'#]],TP_BA_DB[TPnum],TP_BA_DB[Speed m/s '[kts']]))</f>
        <v>30.87 [60]</v>
      </c>
      <c r="J184" s="171"/>
      <c r="K184" s="178">
        <f>SUM(TMGen3Matrix287[#This Row])</f>
        <v>0</v>
      </c>
      <c r="L184" s="171"/>
      <c r="M184" s="104"/>
      <c r="N184" s="104"/>
      <c r="O184" s="104"/>
      <c r="P184" s="104"/>
      <c r="Q184" s="104"/>
      <c r="R184" s="104"/>
      <c r="S184" s="104"/>
      <c r="T184" s="104"/>
      <c r="U184" s="104"/>
      <c r="V184" s="104"/>
      <c r="W184" s="104"/>
      <c r="X184" s="104"/>
      <c r="Y184" s="104"/>
      <c r="Z184" s="104"/>
      <c r="AA184" s="207"/>
      <c r="AB184" s="104"/>
      <c r="AC184" s="104"/>
      <c r="AD184" s="104"/>
      <c r="AE184" s="104"/>
      <c r="AF184" s="104"/>
      <c r="AG184" s="207"/>
    </row>
    <row r="185" spans="2:33" ht="18.75" customHeight="1">
      <c r="B185" s="249">
        <v>172</v>
      </c>
      <c r="C185" s="88">
        <v>176</v>
      </c>
      <c r="D185" s="218" t="str">
        <f>IF(ISBLANK(TMGen3List233[[#This Row],[Test n'#]]),"",LOOKUP(TMGen3List233[[#This Row],[Test n'#]],TP_BA_DB[TPnum],TP_BA_DB[TP ID]))</f>
        <v>TP08-0016</v>
      </c>
      <c r="E185" s="220" t="str">
        <f>IF(ISBLANK(TMGen3List233[[#This Row],[Test n'#]]),"",LOOKUP(TMGen3List233[[#This Row],[Test n'#]],TP_BA_DB[TPnum],TP_BA_DB[Test Point Name]))</f>
        <v>Pilot Nz * [Optimal]</v>
      </c>
      <c r="F185" s="219" t="str">
        <f>IF(ISBLANK(TMGen3List233[[#This Row],[Test n'#]]),"",LOOKUP(TMGen3List233[[#This Row],[Test n'#]],TP_BA_DB[TPnum],TP_BA_DB[Mode]))</f>
        <v>BA Claws</v>
      </c>
      <c r="G185" s="172">
        <f>IF(ISBLANK(TMGen3List233[[#This Row],[Test n'#]]),"",LOOKUP(TMGen3List233[[#This Row],[Test n'#]],TP_BA_DB[TPnum],TP_BA_DB[Time '[sec']]))</f>
        <v>60</v>
      </c>
      <c r="H185" s="34" t="s">
        <v>714</v>
      </c>
      <c r="I185" s="34" t="str">
        <f>IF(ISBLANK(TMGen3List233[[#This Row],[Test n'#]]),"",LOOKUP(TMGen3List233[[#This Row],[Test n'#]],TP_BA_DB[TPnum],TP_BA_DB[Speed m/s '[kts']]))</f>
        <v>36.01 [70]</v>
      </c>
      <c r="J185" s="171"/>
      <c r="K185" s="178">
        <f>SUM(TMGen3Matrix287[#This Row])</f>
        <v>0</v>
      </c>
      <c r="L185" s="171"/>
      <c r="M185" s="104"/>
      <c r="N185" s="104"/>
      <c r="O185" s="104"/>
      <c r="P185" s="104"/>
      <c r="Q185" s="104"/>
      <c r="R185" s="104"/>
      <c r="S185" s="104"/>
      <c r="T185" s="104"/>
      <c r="U185" s="104"/>
      <c r="V185" s="104"/>
      <c r="W185" s="104"/>
      <c r="X185" s="104"/>
      <c r="Y185" s="104"/>
      <c r="Z185" s="104"/>
      <c r="AA185" s="207"/>
      <c r="AB185" s="104"/>
      <c r="AC185" s="104"/>
      <c r="AD185" s="104"/>
      <c r="AE185" s="104"/>
      <c r="AF185" s="104"/>
      <c r="AG185" s="207"/>
    </row>
    <row r="186" spans="2:33" ht="18.75" customHeight="1">
      <c r="B186" s="249">
        <v>173</v>
      </c>
      <c r="C186" s="88">
        <v>177</v>
      </c>
      <c r="D186" s="218" t="str">
        <f>IF(ISBLANK(TMGen3List233[[#This Row],[Test n'#]]),"",LOOKUP(TMGen3List233[[#This Row],[Test n'#]],TP_BA_DB[TPnum],TP_BA_DB[TP ID]))</f>
        <v>TP08-0017</v>
      </c>
      <c r="E186" s="220" t="str">
        <f>IF(ISBLANK(TMGen3List233[[#This Row],[Test n'#]]),"",LOOKUP(TMGen3List233[[#This Row],[Test n'#]],TP_BA_DB[TPnum],TP_BA_DB[Test Point Name]))</f>
        <v>Pilot Nz * [Optimal]</v>
      </c>
      <c r="F186" s="219" t="str">
        <f>IF(ISBLANK(TMGen3List233[[#This Row],[Test n'#]]),"",LOOKUP(TMGen3List233[[#This Row],[Test n'#]],TP_BA_DB[TPnum],TP_BA_DB[Mode]))</f>
        <v>BA Claws</v>
      </c>
      <c r="G186" s="172">
        <f>IF(ISBLANK(TMGen3List233[[#This Row],[Test n'#]]),"",LOOKUP(TMGen3List233[[#This Row],[Test n'#]],TP_BA_DB[TPnum],TP_BA_DB[Time '[sec']]))</f>
        <v>60</v>
      </c>
      <c r="H186" s="34" t="s">
        <v>714</v>
      </c>
      <c r="I186" s="34" t="str">
        <f>IF(ISBLANK(TMGen3List233[[#This Row],[Test n'#]]),"",LOOKUP(TMGen3List233[[#This Row],[Test n'#]],TP_BA_DB[TPnum],TP_BA_DB[Speed m/s '[kts']]))</f>
        <v>30.87 [60]</v>
      </c>
      <c r="J186" s="171"/>
      <c r="K186" s="178">
        <f>SUM(TMGen3Matrix287[#This Row])</f>
        <v>0</v>
      </c>
      <c r="L186" s="171"/>
      <c r="M186" s="104"/>
      <c r="N186" s="104"/>
      <c r="O186" s="104"/>
      <c r="P186" s="104"/>
      <c r="Q186" s="104"/>
      <c r="R186" s="104"/>
      <c r="S186" s="104"/>
      <c r="T186" s="104"/>
      <c r="U186" s="104"/>
      <c r="V186" s="104"/>
      <c r="W186" s="104"/>
      <c r="X186" s="104"/>
      <c r="Y186" s="104"/>
      <c r="Z186" s="104"/>
      <c r="AA186" s="207"/>
      <c r="AB186" s="104"/>
      <c r="AC186" s="104"/>
      <c r="AD186" s="104"/>
      <c r="AE186" s="104"/>
      <c r="AF186" s="104"/>
      <c r="AG186" s="207"/>
    </row>
    <row r="187" spans="2:33" ht="18.75" customHeight="1">
      <c r="B187" s="249">
        <v>174</v>
      </c>
      <c r="C187" s="88">
        <v>178</v>
      </c>
      <c r="D187" s="218" t="str">
        <f>IF(ISBLANK(TMGen3List233[[#This Row],[Test n'#]]),"",LOOKUP(TMGen3List233[[#This Row],[Test n'#]],TP_BA_DB[TPnum],TP_BA_DB[TP ID]))</f>
        <v>TP15-0014</v>
      </c>
      <c r="E187" s="220" t="str">
        <f>IF(ISBLANK(TMGen3List233[[#This Row],[Test n'#]]),"",LOOKUP(TMGen3List233[[#This Row],[Test n'#]],TP_BA_DB[TPnum],TP_BA_DB[Test Point Name]))</f>
        <v xml:space="preserve">SHSS Large </v>
      </c>
      <c r="F187" s="219" t="str">
        <f>IF(ISBLANK(TMGen3List233[[#This Row],[Test n'#]]),"",LOOKUP(TMGen3List233[[#This Row],[Test n'#]],TP_BA_DB[TPnum],TP_BA_DB[Mode]))</f>
        <v>BA Claws</v>
      </c>
      <c r="G187" s="172">
        <f>IF(ISBLANK(TMGen3List233[[#This Row],[Test n'#]]),"",LOOKUP(TMGen3List233[[#This Row],[Test n'#]],TP_BA_DB[TPnum],TP_BA_DB[Time '[sec']]))</f>
        <v>60</v>
      </c>
      <c r="H187" s="34" t="s">
        <v>714</v>
      </c>
      <c r="I187" s="34" t="str">
        <f>IF(ISBLANK(TMGen3List233[[#This Row],[Test n'#]]),"",LOOKUP(TMGen3List233[[#This Row],[Test n'#]],TP_BA_DB[TPnum],TP_BA_DB[Speed m/s '[kts']]))</f>
        <v>36.01 [70]</v>
      </c>
      <c r="J187" s="171"/>
      <c r="K187" s="178">
        <f>SUM(TMGen3Matrix287[#This Row])</f>
        <v>0</v>
      </c>
      <c r="L187" s="171"/>
      <c r="M187" s="104"/>
      <c r="N187" s="104"/>
      <c r="O187" s="104"/>
      <c r="P187" s="104"/>
      <c r="Q187" s="104"/>
      <c r="R187" s="104"/>
      <c r="S187" s="104"/>
      <c r="T187" s="104"/>
      <c r="U187" s="104"/>
      <c r="V187" s="104"/>
      <c r="W187" s="104"/>
      <c r="X187" s="104"/>
      <c r="Y187" s="104"/>
      <c r="Z187" s="104"/>
      <c r="AA187" s="207"/>
      <c r="AB187" s="104"/>
      <c r="AC187" s="104"/>
      <c r="AD187" s="104"/>
      <c r="AE187" s="104"/>
      <c r="AF187" s="104"/>
      <c r="AG187" s="207"/>
    </row>
    <row r="188" spans="2:33" ht="18.75" customHeight="1">
      <c r="B188" s="249">
        <v>175</v>
      </c>
      <c r="C188" s="88">
        <v>179</v>
      </c>
      <c r="D188" s="218" t="str">
        <f>IF(ISBLANK(TMGen3List233[[#This Row],[Test n'#]]),"",LOOKUP(TMGen3List233[[#This Row],[Test n'#]],TP_BA_DB[TPnum],TP_BA_DB[TP ID]))</f>
        <v>TP15-0015</v>
      </c>
      <c r="E188" s="220" t="str">
        <f>IF(ISBLANK(TMGen3List233[[#This Row],[Test n'#]]),"",LOOKUP(TMGen3List233[[#This Row],[Test n'#]],TP_BA_DB[TPnum],TP_BA_DB[Test Point Name]))</f>
        <v xml:space="preserve">SHSS Large </v>
      </c>
      <c r="F188" s="219" t="str">
        <f>IF(ISBLANK(TMGen3List233[[#This Row],[Test n'#]]),"",LOOKUP(TMGen3List233[[#This Row],[Test n'#]],TP_BA_DB[TPnum],TP_BA_DB[Mode]))</f>
        <v>BA Claws</v>
      </c>
      <c r="G188" s="172">
        <f>IF(ISBLANK(TMGen3List233[[#This Row],[Test n'#]]),"",LOOKUP(TMGen3List233[[#This Row],[Test n'#]],TP_BA_DB[TPnum],TP_BA_DB[Time '[sec']]))</f>
        <v>60</v>
      </c>
      <c r="H188" s="34" t="s">
        <v>714</v>
      </c>
      <c r="I188" s="34" t="str">
        <f>IF(ISBLANK(TMGen3List233[[#This Row],[Test n'#]]),"",LOOKUP(TMGen3List233[[#This Row],[Test n'#]],TP_BA_DB[TPnum],TP_BA_DB[Speed m/s '[kts']]))</f>
        <v>28.8 [56]</v>
      </c>
      <c r="J188" s="171"/>
      <c r="K188" s="178">
        <f>SUM(TMGen3Matrix287[#This Row])</f>
        <v>0</v>
      </c>
      <c r="L188" s="171"/>
      <c r="M188" s="104"/>
      <c r="N188" s="104"/>
      <c r="O188" s="104"/>
      <c r="P188" s="104"/>
      <c r="Q188" s="104"/>
      <c r="R188" s="104"/>
      <c r="S188" s="104"/>
      <c r="T188" s="104"/>
      <c r="U188" s="104"/>
      <c r="V188" s="104"/>
      <c r="W188" s="104"/>
      <c r="X188" s="104"/>
      <c r="Y188" s="104"/>
      <c r="Z188" s="104"/>
      <c r="AA188" s="207"/>
      <c r="AB188" s="104"/>
      <c r="AC188" s="104"/>
      <c r="AD188" s="104"/>
      <c r="AE188" s="104"/>
      <c r="AF188" s="104"/>
      <c r="AG188" s="207"/>
    </row>
    <row r="189" spans="2:33" ht="18.75" customHeight="1">
      <c r="B189" s="249">
        <v>176</v>
      </c>
      <c r="C189" s="88">
        <v>180</v>
      </c>
      <c r="D189" s="218" t="str">
        <f>IF(ISBLANK(TMGen3List233[[#This Row],[Test n'#]]),"",LOOKUP(TMGen3List233[[#This Row],[Test n'#]],TP_BA_DB[TPnum],TP_BA_DB[TP ID]))</f>
        <v>TP15-0016</v>
      </c>
      <c r="E189" s="220" t="str">
        <f>IF(ISBLANK(TMGen3List233[[#This Row],[Test n'#]]),"",LOOKUP(TMGen3List233[[#This Row],[Test n'#]],TP_BA_DB[TPnum],TP_BA_DB[Test Point Name]))</f>
        <v>SHSS Large [Optimal]</v>
      </c>
      <c r="F189" s="219" t="str">
        <f>IF(ISBLANK(TMGen3List233[[#This Row],[Test n'#]]),"",LOOKUP(TMGen3List233[[#This Row],[Test n'#]],TP_BA_DB[TPnum],TP_BA_DB[Mode]))</f>
        <v>BA Claws</v>
      </c>
      <c r="G189" s="172">
        <f>IF(ISBLANK(TMGen3List233[[#This Row],[Test n'#]]),"",LOOKUP(TMGen3List233[[#This Row],[Test n'#]],TP_BA_DB[TPnum],TP_BA_DB[Time '[sec']]))</f>
        <v>60</v>
      </c>
      <c r="H189" s="34" t="s">
        <v>714</v>
      </c>
      <c r="I189" s="34" t="str">
        <f>IF(ISBLANK(TMGen3List233[[#This Row],[Test n'#]]),"",LOOKUP(TMGen3List233[[#This Row],[Test n'#]],TP_BA_DB[TPnum],TP_BA_DB[Speed m/s '[kts']]))</f>
        <v>36.01 [70]</v>
      </c>
      <c r="J189" s="171"/>
      <c r="K189" s="178">
        <f>SUM(TMGen3Matrix287[#This Row])</f>
        <v>0</v>
      </c>
      <c r="L189" s="171"/>
      <c r="M189" s="104"/>
      <c r="N189" s="104"/>
      <c r="O189" s="104"/>
      <c r="P189" s="104"/>
      <c r="Q189" s="104"/>
      <c r="R189" s="104"/>
      <c r="S189" s="104"/>
      <c r="T189" s="104"/>
      <c r="U189" s="104"/>
      <c r="V189" s="104"/>
      <c r="W189" s="104"/>
      <c r="X189" s="104"/>
      <c r="Y189" s="104"/>
      <c r="Z189" s="104"/>
      <c r="AA189" s="207"/>
      <c r="AB189" s="104"/>
      <c r="AC189" s="104"/>
      <c r="AD189" s="104"/>
      <c r="AE189" s="104"/>
      <c r="AF189" s="104"/>
      <c r="AG189" s="207"/>
    </row>
    <row r="190" spans="2:33" ht="18.75" customHeight="1">
      <c r="B190" s="249">
        <v>177</v>
      </c>
      <c r="C190" s="88">
        <v>181</v>
      </c>
      <c r="D190" s="218" t="str">
        <f>IF(ISBLANK(TMGen3List233[[#This Row],[Test n'#]]),"",LOOKUP(TMGen3List233[[#This Row],[Test n'#]],TP_BA_DB[TPnum],TP_BA_DB[TP ID]))</f>
        <v>TP15-0017</v>
      </c>
      <c r="E190" s="220" t="str">
        <f>IF(ISBLANK(TMGen3List233[[#This Row],[Test n'#]]),"",LOOKUP(TMGen3List233[[#This Row],[Test n'#]],TP_BA_DB[TPnum],TP_BA_DB[Test Point Name]))</f>
        <v>SHSS Large [Optimal]</v>
      </c>
      <c r="F190" s="219" t="str">
        <f>IF(ISBLANK(TMGen3List233[[#This Row],[Test n'#]]),"",LOOKUP(TMGen3List233[[#This Row],[Test n'#]],TP_BA_DB[TPnum],TP_BA_DB[Mode]))</f>
        <v>BA Claws</v>
      </c>
      <c r="G190" s="172">
        <f>IF(ISBLANK(TMGen3List233[[#This Row],[Test n'#]]),"",LOOKUP(TMGen3List233[[#This Row],[Test n'#]],TP_BA_DB[TPnum],TP_BA_DB[Time '[sec']]))</f>
        <v>60</v>
      </c>
      <c r="H190" s="34" t="s">
        <v>714</v>
      </c>
      <c r="I190" s="34" t="str">
        <f>IF(ISBLANK(TMGen3List233[[#This Row],[Test n'#]]),"",LOOKUP(TMGen3List233[[#This Row],[Test n'#]],TP_BA_DB[TPnum],TP_BA_DB[Speed m/s '[kts']]))</f>
        <v>28.8 [56]</v>
      </c>
      <c r="J190" s="171"/>
      <c r="K190" s="178">
        <f>SUM(TMGen3Matrix287[#This Row])</f>
        <v>0</v>
      </c>
      <c r="L190" s="171"/>
      <c r="M190" s="104"/>
      <c r="N190" s="104"/>
      <c r="O190" s="104"/>
      <c r="P190" s="104"/>
      <c r="Q190" s="104"/>
      <c r="R190" s="104"/>
      <c r="S190" s="104"/>
      <c r="T190" s="104"/>
      <c r="U190" s="104"/>
      <c r="V190" s="104"/>
      <c r="W190" s="104"/>
      <c r="X190" s="104"/>
      <c r="Y190" s="104"/>
      <c r="Z190" s="104"/>
      <c r="AA190" s="207"/>
      <c r="AB190" s="104"/>
      <c r="AC190" s="104"/>
      <c r="AD190" s="104"/>
      <c r="AE190" s="104"/>
      <c r="AF190" s="104"/>
      <c r="AG190" s="207"/>
    </row>
    <row r="191" spans="2:33" ht="18.75" customHeight="1">
      <c r="B191" s="249">
        <v>178</v>
      </c>
      <c r="C191" s="88">
        <v>182</v>
      </c>
      <c r="D191" s="218" t="str">
        <f>IF(ISBLANK(TMGen3List233[[#This Row],[Test n'#]]),"",LOOKUP(TMGen3List233[[#This Row],[Test n'#]],TP_BA_DB[TPnum],TP_BA_DB[TP ID]))</f>
        <v>TP15-0018</v>
      </c>
      <c r="E191" s="220" t="str">
        <f>IF(ISBLANK(TMGen3List233[[#This Row],[Test n'#]]),"",LOOKUP(TMGen3List233[[#This Row],[Test n'#]],TP_BA_DB[TPnum],TP_BA_DB[Test Point Name]))</f>
        <v xml:space="preserve">SHSS Super Large </v>
      </c>
      <c r="F191" s="219" t="str">
        <f>IF(ISBLANK(TMGen3List233[[#This Row],[Test n'#]]),"",LOOKUP(TMGen3List233[[#This Row],[Test n'#]],TP_BA_DB[TPnum],TP_BA_DB[Mode]))</f>
        <v>BA Claws</v>
      </c>
      <c r="G191" s="172">
        <f>IF(ISBLANK(TMGen3List233[[#This Row],[Test n'#]]),"",LOOKUP(TMGen3List233[[#This Row],[Test n'#]],TP_BA_DB[TPnum],TP_BA_DB[Time '[sec']]))</f>
        <v>60</v>
      </c>
      <c r="H191" s="34" t="s">
        <v>714</v>
      </c>
      <c r="I191" s="34" t="str">
        <f>IF(ISBLANK(TMGen3List233[[#This Row],[Test n'#]]),"",LOOKUP(TMGen3List233[[#This Row],[Test n'#]],TP_BA_DB[TPnum],TP_BA_DB[Speed m/s '[kts']]))</f>
        <v>36.01 [70]</v>
      </c>
      <c r="J191" s="171"/>
      <c r="K191" s="178">
        <f>SUM(TMGen3Matrix287[#This Row])</f>
        <v>0</v>
      </c>
      <c r="L191" s="171"/>
      <c r="M191" s="104"/>
      <c r="N191" s="104"/>
      <c r="O191" s="104"/>
      <c r="P191" s="104"/>
      <c r="Q191" s="104"/>
      <c r="R191" s="104"/>
      <c r="S191" s="104"/>
      <c r="T191" s="104"/>
      <c r="U191" s="104"/>
      <c r="V191" s="104"/>
      <c r="W191" s="104"/>
      <c r="X191" s="104"/>
      <c r="Y191" s="104"/>
      <c r="Z191" s="104"/>
      <c r="AA191" s="207"/>
      <c r="AB191" s="104"/>
      <c r="AC191" s="104"/>
      <c r="AD191" s="104"/>
      <c r="AE191" s="104"/>
      <c r="AF191" s="104"/>
      <c r="AG191" s="207"/>
    </row>
    <row r="192" spans="2:33" ht="18.75" customHeight="1">
      <c r="B192" s="249">
        <v>179</v>
      </c>
      <c r="C192" s="88">
        <v>183</v>
      </c>
      <c r="D192" s="218" t="str">
        <f>IF(ISBLANK(TMGen3List233[[#This Row],[Test n'#]]),"",LOOKUP(TMGen3List233[[#This Row],[Test n'#]],TP_BA_DB[TPnum],TP_BA_DB[TP ID]))</f>
        <v>TP15-0019</v>
      </c>
      <c r="E192" s="220" t="str">
        <f>IF(ISBLANK(TMGen3List233[[#This Row],[Test n'#]]),"",LOOKUP(TMGen3List233[[#This Row],[Test n'#]],TP_BA_DB[TPnum],TP_BA_DB[Test Point Name]))</f>
        <v xml:space="preserve">SHSS Super Large </v>
      </c>
      <c r="F192" s="219" t="str">
        <f>IF(ISBLANK(TMGen3List233[[#This Row],[Test n'#]]),"",LOOKUP(TMGen3List233[[#This Row],[Test n'#]],TP_BA_DB[TPnum],TP_BA_DB[Mode]))</f>
        <v>BA Claws</v>
      </c>
      <c r="G192" s="172">
        <f>IF(ISBLANK(TMGen3List233[[#This Row],[Test n'#]]),"",LOOKUP(TMGen3List233[[#This Row],[Test n'#]],TP_BA_DB[TPnum],TP_BA_DB[Time '[sec']]))</f>
        <v>60</v>
      </c>
      <c r="H192" s="34" t="s">
        <v>714</v>
      </c>
      <c r="I192" s="34" t="str">
        <f>IF(ISBLANK(TMGen3List233[[#This Row],[Test n'#]]),"",LOOKUP(TMGen3List233[[#This Row],[Test n'#]],TP_BA_DB[TPnum],TP_BA_DB[Speed m/s '[kts']]))</f>
        <v>28.8 [56]</v>
      </c>
      <c r="J192" s="171"/>
      <c r="K192" s="178">
        <f>SUM(TMGen3Matrix287[#This Row])</f>
        <v>0</v>
      </c>
      <c r="L192" s="171"/>
      <c r="M192" s="104"/>
      <c r="N192" s="104"/>
      <c r="O192" s="104"/>
      <c r="P192" s="104"/>
      <c r="Q192" s="104"/>
      <c r="R192" s="104"/>
      <c r="S192" s="104"/>
      <c r="T192" s="104"/>
      <c r="U192" s="104"/>
      <c r="V192" s="104"/>
      <c r="W192" s="104"/>
      <c r="X192" s="104"/>
      <c r="Y192" s="104"/>
      <c r="Z192" s="104"/>
      <c r="AA192" s="207"/>
      <c r="AB192" s="104"/>
      <c r="AC192" s="104"/>
      <c r="AD192" s="104"/>
      <c r="AE192" s="104"/>
      <c r="AF192" s="104"/>
      <c r="AG192" s="207"/>
    </row>
    <row r="193" spans="2:33" ht="18.75" customHeight="1">
      <c r="B193" s="249">
        <v>180</v>
      </c>
      <c r="C193" s="88">
        <v>184</v>
      </c>
      <c r="D193" s="218" t="str">
        <f>IF(ISBLANK(TMGen3List233[[#This Row],[Test n'#]]),"",LOOKUP(TMGen3List233[[#This Row],[Test n'#]],TP_BA_DB[TPnum],TP_BA_DB[TP ID]))</f>
        <v>TP15-0020</v>
      </c>
      <c r="E193" s="220" t="str">
        <f>IF(ISBLANK(TMGen3List233[[#This Row],[Test n'#]]),"",LOOKUP(TMGen3List233[[#This Row],[Test n'#]],TP_BA_DB[TPnum],TP_BA_DB[Test Point Name]))</f>
        <v>SHSS Super Large [Optimal]</v>
      </c>
      <c r="F193" s="219" t="str">
        <f>IF(ISBLANK(TMGen3List233[[#This Row],[Test n'#]]),"",LOOKUP(TMGen3List233[[#This Row],[Test n'#]],TP_BA_DB[TPnum],TP_BA_DB[Mode]))</f>
        <v>BA Claws</v>
      </c>
      <c r="G193" s="172">
        <f>IF(ISBLANK(TMGen3List233[[#This Row],[Test n'#]]),"",LOOKUP(TMGen3List233[[#This Row],[Test n'#]],TP_BA_DB[TPnum],TP_BA_DB[Time '[sec']]))</f>
        <v>60</v>
      </c>
      <c r="H193" s="34" t="s">
        <v>714</v>
      </c>
      <c r="I193" s="34" t="str">
        <f>IF(ISBLANK(TMGen3List233[[#This Row],[Test n'#]]),"",LOOKUP(TMGen3List233[[#This Row],[Test n'#]],TP_BA_DB[TPnum],TP_BA_DB[Speed m/s '[kts']]))</f>
        <v>36.01 [70]</v>
      </c>
      <c r="J193" s="171"/>
      <c r="K193" s="178">
        <f>SUM(TMGen3Matrix287[#This Row])</f>
        <v>0</v>
      </c>
      <c r="L193" s="171"/>
      <c r="M193" s="104"/>
      <c r="N193" s="104"/>
      <c r="O193" s="104"/>
      <c r="P193" s="104"/>
      <c r="Q193" s="104"/>
      <c r="R193" s="104"/>
      <c r="S193" s="104"/>
      <c r="T193" s="104"/>
      <c r="U193" s="104"/>
      <c r="V193" s="104"/>
      <c r="W193" s="104"/>
      <c r="X193" s="104"/>
      <c r="Y193" s="104"/>
      <c r="Z193" s="104"/>
      <c r="AA193" s="207"/>
      <c r="AB193" s="104"/>
      <c r="AC193" s="104"/>
      <c r="AD193" s="104"/>
      <c r="AE193" s="104"/>
      <c r="AF193" s="104"/>
      <c r="AG193" s="207"/>
    </row>
    <row r="194" spans="2:33" ht="18.75" customHeight="1">
      <c r="B194" s="249">
        <v>181</v>
      </c>
      <c r="C194" s="88">
        <v>185</v>
      </c>
      <c r="D194" s="218" t="str">
        <f>IF(ISBLANK(TMGen3List233[[#This Row],[Test n'#]]),"",LOOKUP(TMGen3List233[[#This Row],[Test n'#]],TP_BA_DB[TPnum],TP_BA_DB[TP ID]))</f>
        <v>TP15-0021</v>
      </c>
      <c r="E194" s="220" t="str">
        <f>IF(ISBLANK(TMGen3List233[[#This Row],[Test n'#]]),"",LOOKUP(TMGen3List233[[#This Row],[Test n'#]],TP_BA_DB[TPnum],TP_BA_DB[Test Point Name]))</f>
        <v>SHSS Super Large [Optimal]</v>
      </c>
      <c r="F194" s="219" t="str">
        <f>IF(ISBLANK(TMGen3List233[[#This Row],[Test n'#]]),"",LOOKUP(TMGen3List233[[#This Row],[Test n'#]],TP_BA_DB[TPnum],TP_BA_DB[Mode]))</f>
        <v>BA Claws</v>
      </c>
      <c r="G194" s="172">
        <f>IF(ISBLANK(TMGen3List233[[#This Row],[Test n'#]]),"",LOOKUP(TMGen3List233[[#This Row],[Test n'#]],TP_BA_DB[TPnum],TP_BA_DB[Time '[sec']]))</f>
        <v>60</v>
      </c>
      <c r="H194" s="34" t="s">
        <v>714</v>
      </c>
      <c r="I194" s="34" t="str">
        <f>IF(ISBLANK(TMGen3List233[[#This Row],[Test n'#]]),"",LOOKUP(TMGen3List233[[#This Row],[Test n'#]],TP_BA_DB[TPnum],TP_BA_DB[Speed m/s '[kts']]))</f>
        <v>28.8 [56]</v>
      </c>
      <c r="J194" s="171"/>
      <c r="K194" s="178">
        <f>SUM(TMGen3Matrix287[#This Row])</f>
        <v>0</v>
      </c>
      <c r="L194" s="171"/>
      <c r="M194" s="104"/>
      <c r="N194" s="104"/>
      <c r="O194" s="104"/>
      <c r="P194" s="104"/>
      <c r="Q194" s="104"/>
      <c r="R194" s="104"/>
      <c r="S194" s="104"/>
      <c r="T194" s="104"/>
      <c r="U194" s="104"/>
      <c r="V194" s="104"/>
      <c r="W194" s="104"/>
      <c r="X194" s="104"/>
      <c r="Y194" s="104"/>
      <c r="Z194" s="104"/>
      <c r="AA194" s="207"/>
      <c r="AB194" s="104"/>
      <c r="AC194" s="104"/>
      <c r="AD194" s="104"/>
      <c r="AE194" s="104"/>
      <c r="AF194" s="104"/>
      <c r="AG194" s="207"/>
    </row>
    <row r="195" spans="2:33" ht="18.75" customHeight="1">
      <c r="B195" s="249">
        <v>182</v>
      </c>
      <c r="C195" s="88">
        <v>186</v>
      </c>
      <c r="D195" s="218" t="str">
        <f>IF(ISBLANK(TMGen3List233[[#This Row],[Test n'#]]),"",LOOKUP(TMGen3List233[[#This Row],[Test n'#]],TP_BA_DB[TPnum],TP_BA_DB[TP ID]))</f>
        <v>TP11-0014</v>
      </c>
      <c r="E195" s="220" t="str">
        <f>IF(ISBLANK(TMGen3List233[[#This Row],[Test n'#]]),"",LOOKUP(TMGen3List233[[#This Row],[Test n'#]],TP_BA_DB[TPnum],TP_BA_DB[Test Point Name]))</f>
        <v>Closed loop short period *</v>
      </c>
      <c r="F195" s="219" t="str">
        <f>IF(ISBLANK(TMGen3List233[[#This Row],[Test n'#]]),"",LOOKUP(TMGen3List233[[#This Row],[Test n'#]],TP_BA_DB[TPnum],TP_BA_DB[Mode]))</f>
        <v>BA Claws</v>
      </c>
      <c r="G195" s="172">
        <f>IF(ISBLANK(TMGen3List233[[#This Row],[Test n'#]]),"",LOOKUP(TMGen3List233[[#This Row],[Test n'#]],TP_BA_DB[TPnum],TP_BA_DB[Time '[sec']]))</f>
        <v>60</v>
      </c>
      <c r="H195" s="34" t="s">
        <v>714</v>
      </c>
      <c r="I195" s="34" t="str">
        <f>IF(ISBLANK(TMGen3List233[[#This Row],[Test n'#]]),"",LOOKUP(TMGen3List233[[#This Row],[Test n'#]],TP_BA_DB[TPnum],TP_BA_DB[Speed m/s '[kts']]))</f>
        <v>36.01 [70]</v>
      </c>
      <c r="J195" s="171"/>
      <c r="K195" s="178">
        <f>SUM(TMGen3Matrix287[#This Row])</f>
        <v>0</v>
      </c>
      <c r="L195" s="171"/>
      <c r="M195" s="104"/>
      <c r="N195" s="104"/>
      <c r="O195" s="104"/>
      <c r="P195" s="104"/>
      <c r="Q195" s="104"/>
      <c r="R195" s="104"/>
      <c r="S195" s="104"/>
      <c r="T195" s="104"/>
      <c r="U195" s="104"/>
      <c r="V195" s="104"/>
      <c r="W195" s="104"/>
      <c r="X195" s="104"/>
      <c r="Y195" s="104"/>
      <c r="Z195" s="104"/>
      <c r="AA195" s="207"/>
      <c r="AB195" s="104"/>
      <c r="AC195" s="104"/>
      <c r="AD195" s="104"/>
      <c r="AE195" s="104"/>
      <c r="AF195" s="104"/>
      <c r="AG195" s="207"/>
    </row>
    <row r="196" spans="2:33" ht="18.75" customHeight="1">
      <c r="B196" s="249">
        <v>183</v>
      </c>
      <c r="C196" s="88">
        <v>187</v>
      </c>
      <c r="D196" s="218" t="str">
        <f>IF(ISBLANK(TMGen3List233[[#This Row],[Test n'#]]),"",LOOKUP(TMGen3List233[[#This Row],[Test n'#]],TP_BA_DB[TPnum],TP_BA_DB[TP ID]))</f>
        <v>TP11-0015</v>
      </c>
      <c r="E196" s="220" t="str">
        <f>IF(ISBLANK(TMGen3List233[[#This Row],[Test n'#]]),"",LOOKUP(TMGen3List233[[#This Row],[Test n'#]],TP_BA_DB[TPnum],TP_BA_DB[Test Point Name]))</f>
        <v>Closed loop short period *</v>
      </c>
      <c r="F196" s="219" t="str">
        <f>IF(ISBLANK(TMGen3List233[[#This Row],[Test n'#]]),"",LOOKUP(TMGen3List233[[#This Row],[Test n'#]],TP_BA_DB[TPnum],TP_BA_DB[Mode]))</f>
        <v>BA Claws</v>
      </c>
      <c r="G196" s="172">
        <f>IF(ISBLANK(TMGen3List233[[#This Row],[Test n'#]]),"",LOOKUP(TMGen3List233[[#This Row],[Test n'#]],TP_BA_DB[TPnum],TP_BA_DB[Time '[sec']]))</f>
        <v>60</v>
      </c>
      <c r="H196" s="34" t="s">
        <v>714</v>
      </c>
      <c r="I196" s="34" t="str">
        <f>IF(ISBLANK(TMGen3List233[[#This Row],[Test n'#]]),"",LOOKUP(TMGen3List233[[#This Row],[Test n'#]],TP_BA_DB[TPnum],TP_BA_DB[Speed m/s '[kts']]))</f>
        <v>28.8 [56]</v>
      </c>
      <c r="J196" s="171"/>
      <c r="K196" s="178">
        <f>SUM(TMGen3Matrix287[#This Row])</f>
        <v>0</v>
      </c>
      <c r="L196" s="171"/>
      <c r="M196" s="104"/>
      <c r="N196" s="104"/>
      <c r="O196" s="104"/>
      <c r="P196" s="104"/>
      <c r="Q196" s="104"/>
      <c r="R196" s="104"/>
      <c r="S196" s="104"/>
      <c r="T196" s="104"/>
      <c r="U196" s="104"/>
      <c r="V196" s="104"/>
      <c r="W196" s="104"/>
      <c r="X196" s="104"/>
      <c r="Y196" s="104"/>
      <c r="Z196" s="104"/>
      <c r="AA196" s="207"/>
      <c r="AB196" s="104"/>
      <c r="AC196" s="104"/>
      <c r="AD196" s="104"/>
      <c r="AE196" s="104"/>
      <c r="AF196" s="104"/>
      <c r="AG196" s="207"/>
    </row>
    <row r="197" spans="2:33" ht="18.75" customHeight="1">
      <c r="B197" s="249">
        <v>184</v>
      </c>
      <c r="C197" s="88">
        <v>188</v>
      </c>
      <c r="D197" s="218" t="str">
        <f>IF(ISBLANK(TMGen3List233[[#This Row],[Test n'#]]),"",LOOKUP(TMGen3List233[[#This Row],[Test n'#]],TP_BA_DB[TPnum],TP_BA_DB[TP ID]))</f>
        <v>TP11-0016</v>
      </c>
      <c r="E197" s="220" t="str">
        <f>IF(ISBLANK(TMGen3List233[[#This Row],[Test n'#]]),"",LOOKUP(TMGen3List233[[#This Row],[Test n'#]],TP_BA_DB[TPnum],TP_BA_DB[Test Point Name]))</f>
        <v>Closed loop short period [Optimal] *</v>
      </c>
      <c r="F197" s="219" t="str">
        <f>IF(ISBLANK(TMGen3List233[[#This Row],[Test n'#]]),"",LOOKUP(TMGen3List233[[#This Row],[Test n'#]],TP_BA_DB[TPnum],TP_BA_DB[Mode]))</f>
        <v>BA Claws</v>
      </c>
      <c r="G197" s="172">
        <f>IF(ISBLANK(TMGen3List233[[#This Row],[Test n'#]]),"",LOOKUP(TMGen3List233[[#This Row],[Test n'#]],TP_BA_DB[TPnum],TP_BA_DB[Time '[sec']]))</f>
        <v>60</v>
      </c>
      <c r="H197" s="34" t="s">
        <v>714</v>
      </c>
      <c r="I197" s="34" t="str">
        <f>IF(ISBLANK(TMGen3List233[[#This Row],[Test n'#]]),"",LOOKUP(TMGen3List233[[#This Row],[Test n'#]],TP_BA_DB[TPnum],TP_BA_DB[Speed m/s '[kts']]))</f>
        <v>36.01 [70]</v>
      </c>
      <c r="J197" s="171"/>
      <c r="K197" s="178">
        <f>SUM(TMGen3Matrix287[#This Row])</f>
        <v>0</v>
      </c>
      <c r="L197" s="171"/>
      <c r="M197" s="104"/>
      <c r="N197" s="104"/>
      <c r="O197" s="104"/>
      <c r="P197" s="104"/>
      <c r="Q197" s="104"/>
      <c r="R197" s="104"/>
      <c r="S197" s="104"/>
      <c r="T197" s="104"/>
      <c r="U197" s="104"/>
      <c r="V197" s="104"/>
      <c r="W197" s="104"/>
      <c r="X197" s="104"/>
      <c r="Y197" s="104"/>
      <c r="Z197" s="104"/>
      <c r="AA197" s="207"/>
      <c r="AB197" s="104"/>
      <c r="AC197" s="104"/>
      <c r="AD197" s="104"/>
      <c r="AE197" s="104"/>
      <c r="AF197" s="104"/>
      <c r="AG197" s="207"/>
    </row>
    <row r="198" spans="2:33" ht="18.75" customHeight="1">
      <c r="B198" s="249">
        <v>185</v>
      </c>
      <c r="C198" s="88">
        <v>189</v>
      </c>
      <c r="D198" s="218" t="str">
        <f>IF(ISBLANK(TMGen3List233[[#This Row],[Test n'#]]),"",LOOKUP(TMGen3List233[[#This Row],[Test n'#]],TP_BA_DB[TPnum],TP_BA_DB[TP ID]))</f>
        <v>TP11-0017</v>
      </c>
      <c r="E198" s="220" t="str">
        <f>IF(ISBLANK(TMGen3List233[[#This Row],[Test n'#]]),"",LOOKUP(TMGen3List233[[#This Row],[Test n'#]],TP_BA_DB[TPnum],TP_BA_DB[Test Point Name]))</f>
        <v>Closed loop short period [Optimal] *</v>
      </c>
      <c r="F198" s="219" t="str">
        <f>IF(ISBLANK(TMGen3List233[[#This Row],[Test n'#]]),"",LOOKUP(TMGen3List233[[#This Row],[Test n'#]],TP_BA_DB[TPnum],TP_BA_DB[Mode]))</f>
        <v>BA Claws</v>
      </c>
      <c r="G198" s="172">
        <f>IF(ISBLANK(TMGen3List233[[#This Row],[Test n'#]]),"",LOOKUP(TMGen3List233[[#This Row],[Test n'#]],TP_BA_DB[TPnum],TP_BA_DB[Time '[sec']]))</f>
        <v>60</v>
      </c>
      <c r="H198" s="34" t="s">
        <v>714</v>
      </c>
      <c r="I198" s="34" t="str">
        <f>IF(ISBLANK(TMGen3List233[[#This Row],[Test n'#]]),"",LOOKUP(TMGen3List233[[#This Row],[Test n'#]],TP_BA_DB[TPnum],TP_BA_DB[Speed m/s '[kts']]))</f>
        <v>28.8 [56]</v>
      </c>
      <c r="J198" s="171"/>
      <c r="K198" s="178">
        <f>SUM(TMGen3Matrix287[#This Row])</f>
        <v>0</v>
      </c>
      <c r="L198" s="171"/>
      <c r="M198" s="104"/>
      <c r="N198" s="104"/>
      <c r="O198" s="104"/>
      <c r="P198" s="104"/>
      <c r="Q198" s="104"/>
      <c r="R198" s="104"/>
      <c r="S198" s="104"/>
      <c r="T198" s="104"/>
      <c r="U198" s="104"/>
      <c r="V198" s="104"/>
      <c r="W198" s="104"/>
      <c r="X198" s="104"/>
      <c r="Y198" s="104"/>
      <c r="Z198" s="104"/>
      <c r="AA198" s="207"/>
      <c r="AB198" s="104"/>
      <c r="AC198" s="104"/>
      <c r="AD198" s="104"/>
      <c r="AE198" s="104"/>
      <c r="AF198" s="104"/>
      <c r="AG198" s="207"/>
    </row>
    <row r="199" spans="2:33" ht="18.75" customHeight="1">
      <c r="B199" s="249">
        <v>186</v>
      </c>
      <c r="C199" s="88">
        <v>201</v>
      </c>
      <c r="D199" s="218" t="str">
        <f>IF(ISBLANK(TMGen3List233[[#This Row],[Test n'#]]),"",LOOKUP(TMGen3List233[[#This Row],[Test n'#]],TP_BA_DB[TPnum],TP_BA_DB[TP ID]))</f>
        <v>TP04-0018</v>
      </c>
      <c r="E199" s="220" t="str">
        <f>IF(ISBLANK(TMGen3List233[[#This Row],[Test n'#]]),"",LOOKUP(TMGen3List233[[#This Row],[Test n'#]],TP_BA_DB[TPnum],TP_BA_DB[Test Point Name]))</f>
        <v>Large 3 axes</v>
      </c>
      <c r="F199" s="219" t="str">
        <f>IF(ISBLANK(TMGen3List233[[#This Row],[Test n'#]]),"",LOOKUP(TMGen3List233[[#This Row],[Test n'#]],TP_BA_DB[TPnum],TP_BA_DB[Mode]))</f>
        <v>BA Claws</v>
      </c>
      <c r="G199" s="172">
        <f>IF(ISBLANK(TMGen3List233[[#This Row],[Test n'#]]),"",LOOKUP(TMGen3List233[[#This Row],[Test n'#]],TP_BA_DB[TPnum],TP_BA_DB[Time '[sec']]))</f>
        <v>60</v>
      </c>
      <c r="H199" s="34" t="s">
        <v>714</v>
      </c>
      <c r="I199" s="34" t="str">
        <f>IF(ISBLANK(TMGen3List233[[#This Row],[Test n'#]]),"",LOOKUP(TMGen3List233[[#This Row],[Test n'#]],TP_BA_DB[TPnum],TP_BA_DB[Speed m/s '[kts']]))</f>
        <v>30.87 [60]</v>
      </c>
      <c r="J199" s="171"/>
      <c r="K199" s="178">
        <f>SUM(TMGen3Matrix287[#This Row])</f>
        <v>0</v>
      </c>
      <c r="L199" s="171"/>
      <c r="M199" s="104"/>
      <c r="N199" s="104"/>
      <c r="O199" s="104"/>
      <c r="P199" s="104"/>
      <c r="Q199" s="104"/>
      <c r="R199" s="104"/>
      <c r="S199" s="104"/>
      <c r="T199" s="104"/>
      <c r="U199" s="104"/>
      <c r="V199" s="104"/>
      <c r="W199" s="104"/>
      <c r="X199" s="104"/>
      <c r="Y199" s="104"/>
      <c r="Z199" s="104"/>
      <c r="AA199" s="207"/>
      <c r="AB199" s="104"/>
      <c r="AC199" s="104"/>
      <c r="AD199" s="104"/>
      <c r="AE199" s="104"/>
      <c r="AF199" s="104"/>
      <c r="AG199" s="207"/>
    </row>
    <row r="200" spans="2:33" ht="18.75" customHeight="1">
      <c r="B200" s="249">
        <v>187</v>
      </c>
      <c r="C200" s="88">
        <v>202</v>
      </c>
      <c r="D200" s="218" t="str">
        <f>IF(ISBLANK(TMGen3List233[[#This Row],[Test n'#]]),"",LOOKUP(TMGen3List233[[#This Row],[Test n'#]],TP_BA_DB[TPnum],TP_BA_DB[TP ID]))</f>
        <v>TP07-0024</v>
      </c>
      <c r="E200" s="220" t="str">
        <f>IF(ISBLANK(TMGen3List233[[#This Row],[Test n'#]]),"",LOOKUP(TMGen3List233[[#This Row],[Test n'#]],TP_BA_DB[TPnum],TP_BA_DB[Test Point Name]))</f>
        <v>Path following altitude tracking</v>
      </c>
      <c r="F200" s="219" t="str">
        <f>IF(ISBLANK(TMGen3List233[[#This Row],[Test n'#]]),"",LOOKUP(TMGen3List233[[#This Row],[Test n'#]],TP_BA_DB[TPnum],TP_BA_DB[Mode]))</f>
        <v>BA Claws</v>
      </c>
      <c r="G200" s="172">
        <f>IF(ISBLANK(TMGen3List233[[#This Row],[Test n'#]]),"",LOOKUP(TMGen3List233[[#This Row],[Test n'#]],TP_BA_DB[TPnum],TP_BA_DB[Time '[sec']]))</f>
        <v>140</v>
      </c>
      <c r="H200" s="34" t="s">
        <v>714</v>
      </c>
      <c r="I200" s="34" t="str">
        <f>IF(ISBLANK(TMGen3List233[[#This Row],[Test n'#]]),"",LOOKUP(TMGen3List233[[#This Row],[Test n'#]],TP_BA_DB[TPnum],TP_BA_DB[Speed m/s '[kts']]))</f>
        <v>30.87 [60]</v>
      </c>
      <c r="J200" s="171"/>
      <c r="K200" s="178">
        <f>SUM(TMGen3Matrix287[#This Row])</f>
        <v>0</v>
      </c>
      <c r="L200" s="171"/>
      <c r="M200" s="104"/>
      <c r="N200" s="104"/>
      <c r="O200" s="104"/>
      <c r="P200" s="104"/>
      <c r="Q200" s="104"/>
      <c r="R200" s="104"/>
      <c r="S200" s="104"/>
      <c r="T200" s="104"/>
      <c r="U200" s="104"/>
      <c r="V200" s="104"/>
      <c r="W200" s="104"/>
      <c r="X200" s="104"/>
      <c r="Y200" s="104"/>
      <c r="Z200" s="104"/>
      <c r="AA200" s="207"/>
      <c r="AB200" s="104"/>
      <c r="AC200" s="104"/>
      <c r="AD200" s="104"/>
      <c r="AE200" s="104"/>
      <c r="AF200" s="104"/>
      <c r="AG200" s="207"/>
    </row>
    <row r="201" spans="2:33" ht="18.75" customHeight="1">
      <c r="B201" s="249">
        <v>188</v>
      </c>
      <c r="C201" s="88">
        <v>203</v>
      </c>
      <c r="D201" s="218" t="str">
        <f>IF(ISBLANK(TMGen3List233[[#This Row],[Test n'#]]),"",LOOKUP(TMGen3List233[[#This Row],[Test n'#]],TP_BA_DB[TPnum],TP_BA_DB[TP ID]))</f>
        <v>TP08-0018</v>
      </c>
      <c r="E201" s="220" t="str">
        <f>IF(ISBLANK(TMGen3List233[[#This Row],[Test n'#]]),"",LOOKUP(TMGen3List233[[#This Row],[Test n'#]],TP_BA_DB[TPnum],TP_BA_DB[Test Point Name]))</f>
        <v>Nz capture</v>
      </c>
      <c r="F201" s="219" t="str">
        <f>IF(ISBLANK(TMGen3List233[[#This Row],[Test n'#]]),"",LOOKUP(TMGen3List233[[#This Row],[Test n'#]],TP_BA_DB[TPnum],TP_BA_DB[Mode]))</f>
        <v>BA Claws</v>
      </c>
      <c r="G201" s="172">
        <f>IF(ISBLANK(TMGen3List233[[#This Row],[Test n'#]]),"",LOOKUP(TMGen3List233[[#This Row],[Test n'#]],TP_BA_DB[TPnum],TP_BA_DB[Time '[sec']]))</f>
        <v>60</v>
      </c>
      <c r="H201" s="34" t="s">
        <v>714</v>
      </c>
      <c r="I201" s="34" t="str">
        <f>IF(ISBLANK(TMGen3List233[[#This Row],[Test n'#]]),"",LOOKUP(TMGen3List233[[#This Row],[Test n'#]],TP_BA_DB[TPnum],TP_BA_DB[Speed m/s '[kts']]))</f>
        <v>30.87 [60]</v>
      </c>
      <c r="J201" s="171"/>
      <c r="K201" s="178">
        <f>SUM(TMGen3Matrix287[#This Row])</f>
        <v>0</v>
      </c>
      <c r="L201" s="171"/>
      <c r="M201" s="104"/>
      <c r="N201" s="104"/>
      <c r="O201" s="104"/>
      <c r="P201" s="104"/>
      <c r="Q201" s="104"/>
      <c r="R201" s="104"/>
      <c r="S201" s="104"/>
      <c r="T201" s="104"/>
      <c r="U201" s="104"/>
      <c r="V201" s="104"/>
      <c r="W201" s="104"/>
      <c r="X201" s="104"/>
      <c r="Y201" s="104"/>
      <c r="Z201" s="104"/>
      <c r="AA201" s="207"/>
      <c r="AB201" s="104"/>
      <c r="AC201" s="104"/>
      <c r="AD201" s="104"/>
      <c r="AE201" s="104"/>
      <c r="AF201" s="104"/>
      <c r="AG201" s="207"/>
    </row>
    <row r="202" spans="2:33" ht="18.75" customHeight="1">
      <c r="B202" s="249">
        <v>189</v>
      </c>
      <c r="C202" s="88">
        <v>204</v>
      </c>
      <c r="D202" s="218" t="str">
        <f>IF(ISBLANK(TMGen3List233[[#This Row],[Test n'#]]),"",LOOKUP(TMGen3List233[[#This Row],[Test n'#]],TP_BA_DB[TPnum],TP_BA_DB[TP ID]))</f>
        <v>TP42-0010</v>
      </c>
      <c r="E202" s="220" t="str">
        <f>IF(ISBLANK(TMGen3List233[[#This Row],[Test n'#]]),"",LOOKUP(TMGen3List233[[#This Row],[Test n'#]],TP_BA_DB[TPnum],TP_BA_DB[Test Point Name]))</f>
        <v>Tailless allocation on tail AC Large 3 Axes</v>
      </c>
      <c r="F202" s="219" t="str">
        <f>IF(ISBLANK(TMGen3List233[[#This Row],[Test n'#]]),"",LOOKUP(TMGen3List233[[#This Row],[Test n'#]],TP_BA_DB[TPnum],TP_BA_DB[Mode]))</f>
        <v>BA Claws</v>
      </c>
      <c r="G202" s="172">
        <f>IF(ISBLANK(TMGen3List233[[#This Row],[Test n'#]]),"",LOOKUP(TMGen3List233[[#This Row],[Test n'#]],TP_BA_DB[TPnum],TP_BA_DB[Time '[sec']]))</f>
        <v>1</v>
      </c>
      <c r="H202" s="34" t="s">
        <v>714</v>
      </c>
      <c r="I202" s="34" t="str">
        <f>IF(ISBLANK(TMGen3List233[[#This Row],[Test n'#]]),"",LOOKUP(TMGen3List233[[#This Row],[Test n'#]],TP_BA_DB[TPnum],TP_BA_DB[Speed m/s '[kts']]))</f>
        <v>30.87 [60]</v>
      </c>
      <c r="J202" s="171"/>
      <c r="K202" s="178">
        <f>SUM(TMGen3Matrix287[#This Row])</f>
        <v>0</v>
      </c>
      <c r="L202" s="171"/>
      <c r="M202" s="104"/>
      <c r="N202" s="104"/>
      <c r="O202" s="104"/>
      <c r="P202" s="104"/>
      <c r="Q202" s="104"/>
      <c r="R202" s="104"/>
      <c r="S202" s="104"/>
      <c r="T202" s="104"/>
      <c r="U202" s="104"/>
      <c r="V202" s="104"/>
      <c r="W202" s="104"/>
      <c r="X202" s="104"/>
      <c r="Y202" s="104"/>
      <c r="Z202" s="104"/>
      <c r="AA202" s="207"/>
      <c r="AB202" s="104"/>
      <c r="AC202" s="104"/>
      <c r="AD202" s="104"/>
      <c r="AE202" s="104"/>
      <c r="AF202" s="104"/>
      <c r="AG202" s="207"/>
    </row>
    <row r="203" spans="2:33" ht="18.75" customHeight="1">
      <c r="B203" s="249">
        <v>190</v>
      </c>
      <c r="C203" s="88">
        <v>205</v>
      </c>
      <c r="D203" s="218" t="str">
        <f>IF(ISBLANK(TMGen3List233[[#This Row],[Test n'#]]),"",LOOKUP(TMGen3List233[[#This Row],[Test n'#]],TP_BA_DB[TPnum],TP_BA_DB[TP ID]))</f>
        <v>TP42-0011</v>
      </c>
      <c r="E203" s="220" t="str">
        <f>IF(ISBLANK(TMGen3List233[[#This Row],[Test n'#]]),"",LOOKUP(TMGen3List233[[#This Row],[Test n'#]],TP_BA_DB[TPnum],TP_BA_DB[Test Point Name]))</f>
        <v>Tailless allocation on tail AC Large 3 Axes [Optimal]</v>
      </c>
      <c r="F203" s="219" t="str">
        <f>IF(ISBLANK(TMGen3List233[[#This Row],[Test n'#]]),"",LOOKUP(TMGen3List233[[#This Row],[Test n'#]],TP_BA_DB[TPnum],TP_BA_DB[Mode]))</f>
        <v>BA Claws</v>
      </c>
      <c r="G203" s="172">
        <f>IF(ISBLANK(TMGen3List233[[#This Row],[Test n'#]]),"",LOOKUP(TMGen3List233[[#This Row],[Test n'#]],TP_BA_DB[TPnum],TP_BA_DB[Time '[sec']]))</f>
        <v>1</v>
      </c>
      <c r="H203" s="34" t="s">
        <v>714</v>
      </c>
      <c r="I203" s="34" t="str">
        <f>IF(ISBLANK(TMGen3List233[[#This Row],[Test n'#]]),"",LOOKUP(TMGen3List233[[#This Row],[Test n'#]],TP_BA_DB[TPnum],TP_BA_DB[Speed m/s '[kts']]))</f>
        <v>30.87 [60]</v>
      </c>
      <c r="J203" s="171"/>
      <c r="K203" s="178">
        <f>SUM(TMGen3Matrix287[#This Row])</f>
        <v>0</v>
      </c>
      <c r="L203" s="171"/>
      <c r="M203" s="104"/>
      <c r="N203" s="104"/>
      <c r="O203" s="104"/>
      <c r="P203" s="104"/>
      <c r="Q203" s="104"/>
      <c r="R203" s="104"/>
      <c r="S203" s="104"/>
      <c r="T203" s="104"/>
      <c r="U203" s="104"/>
      <c r="V203" s="104"/>
      <c r="W203" s="104"/>
      <c r="X203" s="104"/>
      <c r="Y203" s="104"/>
      <c r="Z203" s="104"/>
      <c r="AA203" s="207"/>
      <c r="AB203" s="104"/>
      <c r="AC203" s="104"/>
      <c r="AD203" s="104"/>
      <c r="AE203" s="104"/>
      <c r="AF203" s="104"/>
      <c r="AG203" s="207"/>
    </row>
    <row r="204" spans="2:33" ht="18.75" customHeight="1">
      <c r="B204" s="249">
        <v>191</v>
      </c>
      <c r="C204" s="88">
        <v>208</v>
      </c>
      <c r="D204" s="218" t="str">
        <f>IF(ISBLANK(TMGen3List233[[#This Row],[Test n'#]]),"",LOOKUP(TMGen3List233[[#This Row],[Test n'#]],TP_BA_DB[TPnum],TP_BA_DB[TP ID]))</f>
        <v>TP09-0018</v>
      </c>
      <c r="E204" s="220" t="str">
        <f>IF(ISBLANK(TMGen3List233[[#This Row],[Test n'#]]),"",LOOKUP(TMGen3List233[[#This Row],[Test n'#]],TP_BA_DB[TPnum],TP_BA_DB[Test Point Name]))</f>
        <v>Roll capture</v>
      </c>
      <c r="F204" s="219" t="str">
        <f>IF(ISBLANK(TMGen3List233[[#This Row],[Test n'#]]),"",LOOKUP(TMGen3List233[[#This Row],[Test n'#]],TP_BA_DB[TPnum],TP_BA_DB[Mode]))</f>
        <v>BA Claws</v>
      </c>
      <c r="G204" s="172">
        <f>IF(ISBLANK(TMGen3List233[[#This Row],[Test n'#]]),"",LOOKUP(TMGen3List233[[#This Row],[Test n'#]],TP_BA_DB[TPnum],TP_BA_DB[Time '[sec']]))</f>
        <v>60</v>
      </c>
      <c r="H204" s="34" t="s">
        <v>714</v>
      </c>
      <c r="I204" s="34" t="str">
        <f>IF(ISBLANK(TMGen3List233[[#This Row],[Test n'#]]),"",LOOKUP(TMGen3List233[[#This Row],[Test n'#]],TP_BA_DB[TPnum],TP_BA_DB[Speed m/s '[kts']]))</f>
        <v>30.87 [60]</v>
      </c>
      <c r="J204" s="171"/>
      <c r="K204" s="178">
        <f>SUM(TMGen3Matrix287[#This Row])</f>
        <v>0</v>
      </c>
      <c r="L204" s="171"/>
      <c r="M204" s="104"/>
      <c r="N204" s="104"/>
      <c r="O204" s="104"/>
      <c r="P204" s="104"/>
      <c r="Q204" s="104"/>
      <c r="R204" s="104"/>
      <c r="S204" s="104"/>
      <c r="T204" s="104"/>
      <c r="U204" s="104"/>
      <c r="V204" s="104"/>
      <c r="W204" s="104"/>
      <c r="X204" s="104"/>
      <c r="Y204" s="104"/>
      <c r="Z204" s="104"/>
      <c r="AA204" s="207"/>
      <c r="AB204" s="104"/>
      <c r="AC204" s="104"/>
      <c r="AD204" s="104"/>
      <c r="AE204" s="104"/>
      <c r="AF204" s="104"/>
      <c r="AG204" s="207"/>
    </row>
    <row r="205" spans="2:33" ht="18.75" customHeight="1">
      <c r="B205" s="249">
        <v>192</v>
      </c>
      <c r="C205" s="88">
        <v>209</v>
      </c>
      <c r="D205" s="218" t="str">
        <f>IF(ISBLANK(TMGen3List233[[#This Row],[Test n'#]]),"",LOOKUP(TMGen3List233[[#This Row],[Test n'#]],TP_BA_DB[TPnum],TP_BA_DB[TP ID]))</f>
        <v>TP10-0018</v>
      </c>
      <c r="E205" s="220" t="str">
        <f>IF(ISBLANK(TMGen3List233[[#This Row],[Test n'#]]),"",LOOKUP(TMGen3List233[[#This Row],[Test n'#]],TP_BA_DB[TPnum],TP_BA_DB[Test Point Name]))</f>
        <v>Aos capture</v>
      </c>
      <c r="F205" s="219" t="str">
        <f>IF(ISBLANK(TMGen3List233[[#This Row],[Test n'#]]),"",LOOKUP(TMGen3List233[[#This Row],[Test n'#]],TP_BA_DB[TPnum],TP_BA_DB[Mode]))</f>
        <v>BA Claws</v>
      </c>
      <c r="G205" s="172">
        <f>IF(ISBLANK(TMGen3List233[[#This Row],[Test n'#]]),"",LOOKUP(TMGen3List233[[#This Row],[Test n'#]],TP_BA_DB[TPnum],TP_BA_DB[Time '[sec']]))</f>
        <v>60</v>
      </c>
      <c r="H205" s="34" t="s">
        <v>714</v>
      </c>
      <c r="I205" s="34" t="str">
        <f>IF(ISBLANK(TMGen3List233[[#This Row],[Test n'#]]),"",LOOKUP(TMGen3List233[[#This Row],[Test n'#]],TP_BA_DB[TPnum],TP_BA_DB[Speed m/s '[kts']]))</f>
        <v>30.87 [60]</v>
      </c>
      <c r="J205" s="171"/>
      <c r="K205" s="178">
        <f>SUM(TMGen3Matrix287[#This Row])</f>
        <v>0</v>
      </c>
      <c r="L205" s="171"/>
      <c r="M205" s="104"/>
      <c r="N205" s="104"/>
      <c r="O205" s="104"/>
      <c r="P205" s="104"/>
      <c r="Q205" s="104"/>
      <c r="R205" s="104"/>
      <c r="S205" s="104"/>
      <c r="T205" s="104"/>
      <c r="U205" s="104"/>
      <c r="V205" s="104"/>
      <c r="W205" s="104"/>
      <c r="X205" s="104"/>
      <c r="Y205" s="104"/>
      <c r="Z205" s="104"/>
      <c r="AA205" s="207"/>
      <c r="AB205" s="104"/>
      <c r="AC205" s="104"/>
      <c r="AD205" s="104"/>
      <c r="AE205" s="104"/>
      <c r="AF205" s="104"/>
      <c r="AG205" s="207"/>
    </row>
    <row r="206" spans="2:33" ht="18.75" customHeight="1">
      <c r="B206" s="249">
        <v>193</v>
      </c>
      <c r="C206" s="88">
        <v>26</v>
      </c>
      <c r="D206" s="218" t="str">
        <f>IF(ISBLANK(TMGen3List233[[#This Row],[Test n'#]]),"",LOOKUP(TMGen3List233[[#This Row],[Test n'#]],TP_BA_DB[TPnum],TP_BA_DB[TP ID]))</f>
        <v>FT-SP-26</v>
      </c>
      <c r="E206" s="220" t="str">
        <f>IF(ISBLANK(TMGen3List233[[#This Row],[Test n'#]]),"",LOOKUP(TMGen3List233[[#This Row],[Test n'#]],TP_BA_DB[TPnum],TP_BA_DB[Test Point Name]))</f>
        <v>Before BA Landing: APM NRC AP Limits OFF</v>
      </c>
      <c r="F206" s="219" t="str">
        <f>IF(ISBLANK(TMGen3List233[[#This Row],[Test n'#]]),"",LOOKUP(TMGen3List233[[#This Row],[Test n'#]],TP_BA_DB[TPnum],TP_BA_DB[Mode]))</f>
        <v>BA Claws</v>
      </c>
      <c r="G206" s="172">
        <f>IF(ISBLANK(TMGen3List233[[#This Row],[Test n'#]]),"",LOOKUP(TMGen3List233[[#This Row],[Test n'#]],TP_BA_DB[TPnum],TP_BA_DB[Time '[sec']]))</f>
        <v>5</v>
      </c>
      <c r="H206" s="34" t="s">
        <v>8</v>
      </c>
      <c r="I206" s="34" t="s">
        <v>8</v>
      </c>
      <c r="J206" s="171"/>
      <c r="K206" s="178">
        <f>SUM(TMGen3Matrix287[#This Row])</f>
        <v>0</v>
      </c>
      <c r="L206" s="171"/>
      <c r="M206" s="104"/>
      <c r="N206" s="104"/>
      <c r="O206" s="104"/>
      <c r="P206" s="104"/>
      <c r="Q206" s="104"/>
      <c r="R206" s="104"/>
      <c r="S206" s="104"/>
      <c r="T206" s="104"/>
      <c r="U206" s="104"/>
      <c r="V206" s="104"/>
      <c r="W206" s="104"/>
      <c r="X206" s="104"/>
      <c r="Y206" s="104"/>
      <c r="Z206" s="104"/>
      <c r="AA206" s="207"/>
      <c r="AB206" s="104"/>
      <c r="AC206" s="104"/>
      <c r="AD206" s="104"/>
      <c r="AE206" s="104"/>
      <c r="AF206" s="104"/>
      <c r="AG206" s="207"/>
    </row>
    <row r="207" spans="2:33" ht="18.75" customHeight="1">
      <c r="B207" s="249">
        <v>194</v>
      </c>
      <c r="C207" s="88">
        <v>190</v>
      </c>
      <c r="D207" s="218" t="str">
        <f>IF(ISBLANK(TMGen3List233[[#This Row],[Test n'#]]),"",LOOKUP(TMGen3List233[[#This Row],[Test n'#]],TP_BA_DB[TPnum],TP_BA_DB[TP ID]))</f>
        <v>TP37-0010</v>
      </c>
      <c r="E207" s="220" t="str">
        <f>IF(ISBLANK(TMGen3List233[[#This Row],[Test n'#]]),"",LOOKUP(TMGen3List233[[#This Row],[Test n'#]],TP_BA_DB[TPnum],TP_BA_DB[Test Point Name]))</f>
        <v>BA Landing</v>
      </c>
      <c r="F207" s="219" t="str">
        <f>IF(ISBLANK(TMGen3List233[[#This Row],[Test n'#]]),"",LOOKUP(TMGen3List233[[#This Row],[Test n'#]],TP_BA_DB[TPnum],TP_BA_DB[Mode]))</f>
        <v>BA Claws</v>
      </c>
      <c r="G207" s="172">
        <f>IF(ISBLANK(TMGen3List233[[#This Row],[Test n'#]]),"",LOOKUP(TMGen3List233[[#This Row],[Test n'#]],TP_BA_DB[TPnum],TP_BA_DB[Time '[sec']]))</f>
        <v>150</v>
      </c>
      <c r="H207" s="34" t="s">
        <v>714</v>
      </c>
      <c r="I207" s="34" t="str">
        <f>IF(ISBLANK(TMGen3List233[[#This Row],[Test n'#]]),"",LOOKUP(TMGen3List233[[#This Row],[Test n'#]],TP_BA_DB[TPnum],TP_BA_DB[Speed m/s '[kts']]))</f>
        <v>32.41 [63]</v>
      </c>
      <c r="J207" s="171"/>
      <c r="K207" s="178">
        <f>SUM(TMGen3Matrix287[#This Row])</f>
        <v>0</v>
      </c>
      <c r="L207" s="171"/>
      <c r="M207" s="104"/>
      <c r="N207" s="104"/>
      <c r="O207" s="104"/>
      <c r="P207" s="104"/>
      <c r="Q207" s="104"/>
      <c r="R207" s="104"/>
      <c r="S207" s="104"/>
      <c r="T207" s="104"/>
      <c r="U207" s="104"/>
      <c r="V207" s="104"/>
      <c r="W207" s="104"/>
      <c r="X207" s="104"/>
      <c r="Y207" s="104"/>
      <c r="Z207" s="104"/>
      <c r="AA207" s="207"/>
      <c r="AB207" s="104"/>
      <c r="AC207" s="104"/>
      <c r="AD207" s="104"/>
      <c r="AE207" s="104"/>
      <c r="AF207" s="104"/>
      <c r="AG207" s="207"/>
    </row>
    <row r="208" spans="2:33" ht="18.75" customHeight="1">
      <c r="B208" s="249">
        <v>195</v>
      </c>
      <c r="C208" s="88">
        <v>191</v>
      </c>
      <c r="D208" s="218" t="str">
        <f>IF(ISBLANK(TMGen3List233[[#This Row],[Test n'#]]),"",LOOKUP(TMGen3List233[[#This Row],[Test n'#]],TP_BA_DB[TPnum],TP_BA_DB[TP ID]))</f>
        <v>TP37-0011</v>
      </c>
      <c r="E208" s="220" t="str">
        <f>IF(ISBLANK(TMGen3List233[[#This Row],[Test n'#]]),"",LOOKUP(TMGen3List233[[#This Row],[Test n'#]],TP_BA_DB[TPnum],TP_BA_DB[Test Point Name]))</f>
        <v>BA Landing [Optimal]</v>
      </c>
      <c r="F208" s="219" t="str">
        <f>IF(ISBLANK(TMGen3List233[[#This Row],[Test n'#]]),"",LOOKUP(TMGen3List233[[#This Row],[Test n'#]],TP_BA_DB[TPnum],TP_BA_DB[Mode]))</f>
        <v>BA Claws</v>
      </c>
      <c r="G208" s="172">
        <f>IF(ISBLANK(TMGen3List233[[#This Row],[Test n'#]]),"",LOOKUP(TMGen3List233[[#This Row],[Test n'#]],TP_BA_DB[TPnum],TP_BA_DB[Time '[sec']]))</f>
        <v>150</v>
      </c>
      <c r="H208" s="34" t="s">
        <v>714</v>
      </c>
      <c r="I208" s="34" t="str">
        <f>IF(ISBLANK(TMGen3List233[[#This Row],[Test n'#]]),"",LOOKUP(TMGen3List233[[#This Row],[Test n'#]],TP_BA_DB[TPnum],TP_BA_DB[Speed m/s '[kts']]))</f>
        <v>30.87 [60]</v>
      </c>
      <c r="J208" s="171"/>
      <c r="K208" s="177">
        <f>SUM(TMGen3Matrix287[#This Row])</f>
        <v>0</v>
      </c>
      <c r="L208" s="171"/>
      <c r="M208" s="104"/>
      <c r="N208" s="104"/>
      <c r="O208" s="104"/>
      <c r="P208" s="104"/>
      <c r="Q208" s="104"/>
      <c r="R208" s="104"/>
      <c r="S208" s="104"/>
      <c r="T208" s="104"/>
      <c r="U208" s="104"/>
      <c r="V208" s="104"/>
      <c r="W208" s="104"/>
      <c r="X208" s="104"/>
      <c r="Y208" s="104"/>
      <c r="Z208" s="104"/>
      <c r="AA208" s="207"/>
      <c r="AB208" s="104"/>
      <c r="AC208" s="104"/>
      <c r="AD208" s="104"/>
      <c r="AE208" s="104"/>
      <c r="AF208" s="104"/>
      <c r="AG208" s="207"/>
    </row>
    <row r="209" spans="2:35" ht="18.75" customHeight="1">
      <c r="B209" s="249">
        <v>196</v>
      </c>
      <c r="C209" s="88"/>
      <c r="D209" s="218" t="str">
        <f>IF(ISBLANK(TMGen3List233[[#This Row],[Test n'#]]),"",LOOKUP(TMGen3List233[[#This Row],[Test n'#]],TP_BA_DB[TPnum],TP_BA_DB[TP ID]))</f>
        <v/>
      </c>
      <c r="E209" s="220" t="str">
        <f>IF(ISBLANK(TMGen3List233[[#This Row],[Test n'#]]),"",LOOKUP(TMGen3List233[[#This Row],[Test n'#]],TP_BA_DB[TPnum],TP_BA_DB[Test Point Name]))</f>
        <v/>
      </c>
      <c r="F209" s="219" t="str">
        <f>IF(ISBLANK(TMGen3List233[[#This Row],[Test n'#]]),"",LOOKUP(TMGen3List233[[#This Row],[Test n'#]],TP_BA_DB[TPnum],TP_BA_DB[Mode]))</f>
        <v/>
      </c>
      <c r="G209" s="172" t="str">
        <f>IF(ISBLANK(TMGen3List233[[#This Row],[Test n'#]]),"",LOOKUP(TMGen3List233[[#This Row],[Test n'#]],TP_BA_DB[TPnum],TP_BA_DB[Time '[sec']]))</f>
        <v/>
      </c>
      <c r="H209" s="34"/>
      <c r="I209" s="34" t="str">
        <f>IF(ISBLANK(TMGen3List233[[#This Row],[Test n'#]]),"",LOOKUP(TMGen3List233[[#This Row],[Test n'#]],TP_BA_DB[TPnum],TP_BA_DB[Speed m/s '[kts']]))</f>
        <v/>
      </c>
      <c r="J209" s="171"/>
      <c r="K209" s="178">
        <f>SUM(TMGen3Matrix287[#This Row])</f>
        <v>0</v>
      </c>
      <c r="L209" s="171"/>
      <c r="M209" s="104"/>
      <c r="N209" s="104"/>
      <c r="O209" s="104"/>
      <c r="P209" s="104"/>
      <c r="Q209" s="104"/>
      <c r="R209" s="104"/>
      <c r="S209" s="104"/>
      <c r="T209" s="104"/>
      <c r="U209" s="104"/>
      <c r="V209" s="104"/>
      <c r="W209" s="104"/>
      <c r="X209" s="104"/>
      <c r="Y209" s="104"/>
      <c r="Z209" s="104"/>
      <c r="AA209" s="207"/>
      <c r="AB209" s="104"/>
      <c r="AC209" s="104"/>
      <c r="AD209" s="104"/>
      <c r="AE209" s="104"/>
      <c r="AF209" s="104"/>
      <c r="AG209" s="207"/>
    </row>
    <row r="210" spans="2:35" ht="18.75" customHeight="1">
      <c r="B210" s="87">
        <v>197</v>
      </c>
      <c r="C210" s="88"/>
      <c r="D210" s="218" t="str">
        <f>IF(ISBLANK(TMGen3List233[[#This Row],[Test n'#]]),"",LOOKUP(TMGen3List233[[#This Row],[Test n'#]],TP_BA_DB[TPnum],TP_BA_DB[TP ID]))</f>
        <v/>
      </c>
      <c r="E210" s="220" t="str">
        <f>IF(ISBLANK(TMGen3List233[[#This Row],[Test n'#]]),"",LOOKUP(TMGen3List233[[#This Row],[Test n'#]],TP_BA_DB[TPnum],TP_BA_DB[Test Point Name]))</f>
        <v/>
      </c>
      <c r="F210" s="219" t="str">
        <f>IF(ISBLANK(TMGen3List233[[#This Row],[Test n'#]]),"",LOOKUP(TMGen3List233[[#This Row],[Test n'#]],TP_BA_DB[TPnum],TP_BA_DB[Mode]))</f>
        <v/>
      </c>
      <c r="G210" s="172" t="str">
        <f>IF(ISBLANK(TMGen3List233[[#This Row],[Test n'#]]),"",LOOKUP(TMGen3List233[[#This Row],[Test n'#]],TP_BA_DB[TPnum],TP_BA_DB[Time '[sec']]))</f>
        <v/>
      </c>
      <c r="H210" s="34"/>
      <c r="I210" s="34" t="str">
        <f>IF(ISBLANK(TMGen3List233[[#This Row],[Test n'#]]),"",LOOKUP(TMGen3List233[[#This Row],[Test n'#]],TP_BA_DB[TPnum],TP_BA_DB[Speed m/s '[kts']]))</f>
        <v/>
      </c>
      <c r="J210" s="171"/>
      <c r="K210" s="178">
        <f>SUM(TMGen3Matrix287[#This Row])</f>
        <v>0</v>
      </c>
      <c r="L210" s="171"/>
      <c r="M210" s="104"/>
      <c r="N210" s="104"/>
      <c r="O210" s="104"/>
      <c r="P210" s="104"/>
      <c r="Q210" s="104"/>
      <c r="R210" s="104"/>
      <c r="S210" s="104"/>
      <c r="T210" s="104"/>
      <c r="U210" s="104"/>
      <c r="V210" s="104"/>
      <c r="W210" s="104"/>
      <c r="X210" s="104"/>
      <c r="Y210" s="104"/>
      <c r="Z210" s="104"/>
      <c r="AA210" s="207"/>
      <c r="AB210" s="104"/>
      <c r="AC210" s="104"/>
      <c r="AD210" s="104"/>
      <c r="AE210" s="104"/>
      <c r="AF210" s="104"/>
      <c r="AG210" s="207"/>
    </row>
    <row r="211" spans="2:35" ht="18.75" customHeight="1">
      <c r="B211" s="87">
        <v>198</v>
      </c>
      <c r="C211" s="88"/>
      <c r="D211" s="218" t="str">
        <f>IF(ISBLANK(TMGen3List233[[#This Row],[Test n'#]]),"",LOOKUP(TMGen3List233[[#This Row],[Test n'#]],TP_BA_DB[TPnum],TP_BA_DB[TP ID]))</f>
        <v/>
      </c>
      <c r="E211" s="220" t="str">
        <f>IF(ISBLANK(TMGen3List233[[#This Row],[Test n'#]]),"",LOOKUP(TMGen3List233[[#This Row],[Test n'#]],TP_BA_DB[TPnum],TP_BA_DB[Test Point Name]))</f>
        <v/>
      </c>
      <c r="F211" s="219" t="str">
        <f>IF(ISBLANK(TMGen3List233[[#This Row],[Test n'#]]),"",LOOKUP(TMGen3List233[[#This Row],[Test n'#]],TP_BA_DB[TPnum],TP_BA_DB[Mode]))</f>
        <v/>
      </c>
      <c r="G211" s="172" t="str">
        <f>IF(ISBLANK(TMGen3List233[[#This Row],[Test n'#]]),"",LOOKUP(TMGen3List233[[#This Row],[Test n'#]],TP_BA_DB[TPnum],TP_BA_DB[Time '[sec']]))</f>
        <v/>
      </c>
      <c r="H211" s="34"/>
      <c r="I211" s="34" t="str">
        <f>IF(ISBLANK(TMGen3List233[[#This Row],[Test n'#]]),"",LOOKUP(TMGen3List233[[#This Row],[Test n'#]],TP_BA_DB[TPnum],TP_BA_DB[Speed m/s '[kts']]))</f>
        <v/>
      </c>
      <c r="J211" s="171"/>
      <c r="K211" s="178">
        <f>SUM(TMGen3Matrix287[#This Row])</f>
        <v>0</v>
      </c>
      <c r="L211" s="171"/>
      <c r="M211" s="104"/>
      <c r="N211" s="104"/>
      <c r="O211" s="104"/>
      <c r="P211" s="104"/>
      <c r="Q211" s="104"/>
      <c r="R211" s="104"/>
      <c r="S211" s="104"/>
      <c r="T211" s="104"/>
      <c r="U211" s="104"/>
      <c r="V211" s="104"/>
      <c r="W211" s="104"/>
      <c r="X211" s="104"/>
      <c r="Y211" s="104"/>
      <c r="Z211" s="104"/>
      <c r="AA211" s="207"/>
      <c r="AB211" s="104"/>
      <c r="AC211" s="104"/>
      <c r="AD211" s="104"/>
      <c r="AE211" s="104"/>
      <c r="AF211" s="104"/>
      <c r="AG211" s="207"/>
    </row>
    <row r="212" spans="2:35" ht="18.75" customHeight="1">
      <c r="B212" s="87">
        <v>199</v>
      </c>
      <c r="C212" s="88"/>
      <c r="D212" s="218" t="str">
        <f>IF(ISBLANK(TMGen3List233[[#This Row],[Test n'#]]),"",LOOKUP(TMGen3List233[[#This Row],[Test n'#]],TP_BA_DB[TPnum],TP_BA_DB[TP ID]))</f>
        <v/>
      </c>
      <c r="E212" s="220" t="str">
        <f>IF(ISBLANK(TMGen3List233[[#This Row],[Test n'#]]),"",LOOKUP(TMGen3List233[[#This Row],[Test n'#]],TP_BA_DB[TPnum],TP_BA_DB[Test Point Name]))</f>
        <v/>
      </c>
      <c r="F212" s="219" t="str">
        <f>IF(ISBLANK(TMGen3List233[[#This Row],[Test n'#]]),"",LOOKUP(TMGen3List233[[#This Row],[Test n'#]],TP_BA_DB[TPnum],TP_BA_DB[Mode]))</f>
        <v/>
      </c>
      <c r="G212" s="172" t="str">
        <f>IF(ISBLANK(TMGen3List233[[#This Row],[Test n'#]]),"",LOOKUP(TMGen3List233[[#This Row],[Test n'#]],TP_BA_DB[TPnum],TP_BA_DB[Time '[sec']]))</f>
        <v/>
      </c>
      <c r="H212" s="34"/>
      <c r="I212" s="34" t="str">
        <f>IF(ISBLANK(TMGen3List233[[#This Row],[Test n'#]]),"",LOOKUP(TMGen3List233[[#This Row],[Test n'#]],TP_BA_DB[TPnum],TP_BA_DB[Speed m/s '[kts']]))</f>
        <v/>
      </c>
      <c r="J212" s="171"/>
      <c r="K212" s="178">
        <f>SUM(TMGen3Matrix287[#This Row])</f>
        <v>0</v>
      </c>
      <c r="L212" s="171"/>
      <c r="M212" s="104"/>
      <c r="N212" s="104"/>
      <c r="O212" s="104"/>
      <c r="P212" s="104"/>
      <c r="Q212" s="104"/>
      <c r="R212" s="104"/>
      <c r="S212" s="104"/>
      <c r="T212" s="104"/>
      <c r="U212" s="104"/>
      <c r="V212" s="104"/>
      <c r="W212" s="104"/>
      <c r="X212" s="104"/>
      <c r="Y212" s="104"/>
      <c r="Z212" s="104"/>
      <c r="AA212" s="207"/>
      <c r="AB212" s="104"/>
      <c r="AC212" s="104"/>
      <c r="AD212" s="104"/>
      <c r="AE212" s="104"/>
      <c r="AF212" s="104"/>
      <c r="AG212" s="207"/>
      <c r="AH212" s="31"/>
      <c r="AI212" s="31"/>
    </row>
    <row r="213" spans="2:35" ht="18.75" customHeight="1">
      <c r="B213" s="87">
        <v>200</v>
      </c>
      <c r="C213" s="88"/>
      <c r="D213" s="218" t="str">
        <f>IF(ISBLANK(TMGen3List233[[#This Row],[Test n'#]]),"",LOOKUP(TMGen3List233[[#This Row],[Test n'#]],TP_BA_DB[TPnum],TP_BA_DB[TP ID]))</f>
        <v/>
      </c>
      <c r="E213" s="220" t="str">
        <f>IF(ISBLANK(TMGen3List233[[#This Row],[Test n'#]]),"",LOOKUP(TMGen3List233[[#This Row],[Test n'#]],TP_BA_DB[TPnum],TP_BA_DB[Test Point Name]))</f>
        <v/>
      </c>
      <c r="F213" s="219" t="str">
        <f>IF(ISBLANK(TMGen3List233[[#This Row],[Test n'#]]),"",LOOKUP(TMGen3List233[[#This Row],[Test n'#]],TP_BA_DB[TPnum],TP_BA_DB[Mode]))</f>
        <v/>
      </c>
      <c r="G213" s="172" t="str">
        <f>IF(ISBLANK(TMGen3List233[[#This Row],[Test n'#]]),"",LOOKUP(TMGen3List233[[#This Row],[Test n'#]],TP_BA_DB[TPnum],TP_BA_DB[Time '[sec']]))</f>
        <v/>
      </c>
      <c r="H213" s="34"/>
      <c r="I213" s="34" t="str">
        <f>IF(ISBLANK(TMGen3List233[[#This Row],[Test n'#]]),"",LOOKUP(TMGen3List233[[#This Row],[Test n'#]],TP_BA_DB[TPnum],TP_BA_DB[Speed m/s '[kts']]))</f>
        <v/>
      </c>
      <c r="J213" s="171"/>
      <c r="K213" s="178">
        <f>SUM(TMGen3Matrix287[#This Row])</f>
        <v>0</v>
      </c>
      <c r="L213" s="171"/>
      <c r="M213" s="104"/>
      <c r="N213" s="104"/>
      <c r="O213" s="104"/>
      <c r="P213" s="104"/>
      <c r="Q213" s="104"/>
      <c r="R213" s="104"/>
      <c r="S213" s="104"/>
      <c r="T213" s="104"/>
      <c r="U213" s="104"/>
      <c r="V213" s="104"/>
      <c r="W213" s="104"/>
      <c r="X213" s="104"/>
      <c r="Y213" s="104"/>
      <c r="Z213" s="104"/>
      <c r="AA213" s="207"/>
      <c r="AB213" s="104"/>
      <c r="AC213" s="104"/>
      <c r="AD213" s="104"/>
      <c r="AE213" s="104"/>
      <c r="AF213" s="104"/>
      <c r="AG213" s="207"/>
      <c r="AH213" s="31"/>
      <c r="AI213" s="31"/>
    </row>
    <row r="214" spans="2:35" ht="18.75" customHeight="1">
      <c r="B214" s="87">
        <v>201</v>
      </c>
      <c r="C214" s="88"/>
      <c r="D214" s="218" t="str">
        <f>IF(ISBLANK(TMGen3List233[[#This Row],[Test n'#]]),"",LOOKUP(TMGen3List233[[#This Row],[Test n'#]],TP_BA_DB[TPnum],TP_BA_DB[TP ID]))</f>
        <v/>
      </c>
      <c r="E214" s="220" t="str">
        <f>IF(ISBLANK(TMGen3List233[[#This Row],[Test n'#]]),"",LOOKUP(TMGen3List233[[#This Row],[Test n'#]],TP_BA_DB[TPnum],TP_BA_DB[Test Point Name]))</f>
        <v/>
      </c>
      <c r="F214" s="219" t="str">
        <f>IF(ISBLANK(TMGen3List233[[#This Row],[Test n'#]]),"",LOOKUP(TMGen3List233[[#This Row],[Test n'#]],TP_BA_DB[TPnum],TP_BA_DB[Mode]))</f>
        <v/>
      </c>
      <c r="G214" s="172" t="str">
        <f>IF(ISBLANK(TMGen3List233[[#This Row],[Test n'#]]),"",LOOKUP(TMGen3List233[[#This Row],[Test n'#]],TP_BA_DB[TPnum],TP_BA_DB[Time '[sec']]))</f>
        <v/>
      </c>
      <c r="H214" s="34"/>
      <c r="I214" s="34" t="str">
        <f>IF(ISBLANK(TMGen3List233[[#This Row],[Test n'#]]),"",LOOKUP(TMGen3List233[[#This Row],[Test n'#]],TP_BA_DB[TPnum],TP_BA_DB[Speed m/s '[kts']]))</f>
        <v/>
      </c>
      <c r="J214" s="171"/>
      <c r="K214" s="178">
        <f>SUM(TMGen3Matrix287[#This Row])</f>
        <v>0</v>
      </c>
      <c r="L214" s="171"/>
      <c r="M214" s="104"/>
      <c r="N214" s="104"/>
      <c r="O214" s="104"/>
      <c r="P214" s="104"/>
      <c r="Q214" s="104"/>
      <c r="R214" s="104"/>
      <c r="S214" s="104"/>
      <c r="T214" s="104"/>
      <c r="U214" s="104"/>
      <c r="V214" s="104"/>
      <c r="W214" s="104"/>
      <c r="X214" s="104"/>
      <c r="Y214" s="104"/>
      <c r="Z214" s="104"/>
      <c r="AA214" s="207"/>
      <c r="AB214" s="104"/>
      <c r="AC214" s="104"/>
      <c r="AD214" s="104"/>
      <c r="AE214" s="104"/>
      <c r="AF214" s="104"/>
      <c r="AG214" s="207"/>
      <c r="AH214" s="31"/>
      <c r="AI214" s="31"/>
    </row>
    <row r="215" spans="2:35" ht="18.75" customHeight="1">
      <c r="B215" s="87">
        <v>202</v>
      </c>
      <c r="C215" s="88"/>
      <c r="D215" s="218" t="str">
        <f>IF(ISBLANK(TMGen3List233[[#This Row],[Test n'#]]),"",LOOKUP(TMGen3List233[[#This Row],[Test n'#]],TP_BA_DB[TPnum],TP_BA_DB[TP ID]))</f>
        <v/>
      </c>
      <c r="E215" s="220" t="str">
        <f>IF(ISBLANK(TMGen3List233[[#This Row],[Test n'#]]),"",LOOKUP(TMGen3List233[[#This Row],[Test n'#]],TP_BA_DB[TPnum],TP_BA_DB[Test Point Name]))</f>
        <v/>
      </c>
      <c r="F215" s="219" t="str">
        <f>IF(ISBLANK(TMGen3List233[[#This Row],[Test n'#]]),"",LOOKUP(TMGen3List233[[#This Row],[Test n'#]],TP_BA_DB[TPnum],TP_BA_DB[Mode]))</f>
        <v/>
      </c>
      <c r="G215" s="172" t="str">
        <f>IF(ISBLANK(TMGen3List233[[#This Row],[Test n'#]]),"",LOOKUP(TMGen3List233[[#This Row],[Test n'#]],TP_BA_DB[TPnum],TP_BA_DB[Time '[sec']]))</f>
        <v/>
      </c>
      <c r="H215" s="34"/>
      <c r="I215" s="34" t="str">
        <f>IF(ISBLANK(TMGen3List233[[#This Row],[Test n'#]]),"",LOOKUP(TMGen3List233[[#This Row],[Test n'#]],TP_BA_DB[TPnum],TP_BA_DB[Speed m/s '[kts']]))</f>
        <v/>
      </c>
      <c r="J215" s="171"/>
      <c r="K215" s="178">
        <f>SUM(TMGen3Matrix287[#This Row])</f>
        <v>0</v>
      </c>
      <c r="L215" s="171"/>
      <c r="M215" s="104"/>
      <c r="N215" s="104"/>
      <c r="O215" s="104"/>
      <c r="P215" s="104"/>
      <c r="Q215" s="104"/>
      <c r="R215" s="104"/>
      <c r="S215" s="104"/>
      <c r="T215" s="104"/>
      <c r="U215" s="104"/>
      <c r="V215" s="104"/>
      <c r="W215" s="104"/>
      <c r="X215" s="104"/>
      <c r="Y215" s="104"/>
      <c r="Z215" s="104"/>
      <c r="AA215" s="207"/>
      <c r="AB215" s="104"/>
      <c r="AC215" s="104"/>
      <c r="AD215" s="104"/>
      <c r="AE215" s="104"/>
      <c r="AF215" s="104"/>
      <c r="AG215" s="207"/>
      <c r="AH215" s="31"/>
      <c r="AI215" s="31"/>
    </row>
    <row r="216" spans="2:35" ht="18.75" customHeight="1">
      <c r="B216" s="87">
        <v>203</v>
      </c>
      <c r="C216" s="88"/>
      <c r="D216" s="218" t="str">
        <f>IF(ISBLANK(TMGen3List233[[#This Row],[Test n'#]]),"",LOOKUP(TMGen3List233[[#This Row],[Test n'#]],TP_BA_DB[TPnum],TP_BA_DB[TP ID]))</f>
        <v/>
      </c>
      <c r="E216" s="220" t="str">
        <f>IF(ISBLANK(TMGen3List233[[#This Row],[Test n'#]]),"",LOOKUP(TMGen3List233[[#This Row],[Test n'#]],TP_BA_DB[TPnum],TP_BA_DB[Test Point Name]))</f>
        <v/>
      </c>
      <c r="F216" s="219" t="str">
        <f>IF(ISBLANK(TMGen3List233[[#This Row],[Test n'#]]),"",LOOKUP(TMGen3List233[[#This Row],[Test n'#]],TP_BA_DB[TPnum],TP_BA_DB[Mode]))</f>
        <v/>
      </c>
      <c r="G216" s="172" t="str">
        <f>IF(ISBLANK(TMGen3List233[[#This Row],[Test n'#]]),"",LOOKUP(TMGen3List233[[#This Row],[Test n'#]],TP_BA_DB[TPnum],TP_BA_DB[Time '[sec']]))</f>
        <v/>
      </c>
      <c r="H216" s="34" t="s">
        <v>8</v>
      </c>
      <c r="I216" s="34" t="str">
        <f>IF(ISBLANK(TMGen3List233[[#This Row],[Test n'#]]),"",LOOKUP(TMGen3List233[[#This Row],[Test n'#]],TP_BA_DB[TPnum],TP_BA_DB[Speed m/s '[kts']]))</f>
        <v/>
      </c>
      <c r="J216" s="171"/>
      <c r="K216" s="178">
        <f>SUM(TMGen3Matrix287[#This Row])</f>
        <v>0</v>
      </c>
      <c r="L216" s="171"/>
      <c r="M216" s="104"/>
      <c r="N216" s="104"/>
      <c r="O216" s="104"/>
      <c r="P216" s="104"/>
      <c r="Q216" s="104"/>
      <c r="R216" s="104"/>
      <c r="S216" s="104"/>
      <c r="T216" s="104"/>
      <c r="U216" s="104"/>
      <c r="V216" s="104"/>
      <c r="W216" s="104"/>
      <c r="X216" s="104"/>
      <c r="Y216" s="104"/>
      <c r="Z216" s="104"/>
      <c r="AA216" s="207"/>
      <c r="AB216" s="104"/>
      <c r="AC216" s="104"/>
      <c r="AD216" s="104"/>
      <c r="AE216" s="104"/>
      <c r="AF216" s="104"/>
      <c r="AG216" s="207"/>
    </row>
    <row r="217" spans="2:35" ht="18.75" customHeight="1">
      <c r="B217" s="87">
        <v>204</v>
      </c>
      <c r="C217" s="88"/>
      <c r="D217" s="218" t="str">
        <f>IF(ISBLANK(TMGen3List233[[#This Row],[Test n'#]]),"",LOOKUP(TMGen3List233[[#This Row],[Test n'#]],TP_BA_DB[TPnum],TP_BA_DB[TP ID]))</f>
        <v/>
      </c>
      <c r="E217" s="220" t="str">
        <f>IF(ISBLANK(TMGen3List233[[#This Row],[Test n'#]]),"",LOOKUP(TMGen3List233[[#This Row],[Test n'#]],TP_BA_DB[TPnum],TP_BA_DB[Test Point Name]))</f>
        <v/>
      </c>
      <c r="F217" s="219" t="str">
        <f>IF(ISBLANK(TMGen3List233[[#This Row],[Test n'#]]),"",LOOKUP(TMGen3List233[[#This Row],[Test n'#]],TP_BA_DB[TPnum],TP_BA_DB[Mode]))</f>
        <v/>
      </c>
      <c r="G217" s="172" t="str">
        <f>IF(ISBLANK(TMGen3List233[[#This Row],[Test n'#]]),"",LOOKUP(TMGen3List233[[#This Row],[Test n'#]],TP_BA_DB[TPnum],TP_BA_DB[Time '[sec']]))</f>
        <v/>
      </c>
      <c r="H217" s="34" t="s">
        <v>8</v>
      </c>
      <c r="I217" s="34" t="str">
        <f>IF(ISBLANK(TMGen3List233[[#This Row],[Test n'#]]),"",LOOKUP(TMGen3List233[[#This Row],[Test n'#]],TP_BA_DB[TPnum],TP_BA_DB[Speed m/s '[kts']]))</f>
        <v/>
      </c>
      <c r="J217" s="171"/>
      <c r="K217" s="178">
        <f>SUM(TMGen3Matrix287[#This Row])</f>
        <v>0</v>
      </c>
      <c r="L217" s="171"/>
      <c r="M217" s="104"/>
      <c r="N217" s="104"/>
      <c r="O217" s="104"/>
      <c r="P217" s="104"/>
      <c r="Q217" s="104"/>
      <c r="R217" s="104"/>
      <c r="S217" s="104"/>
      <c r="T217" s="104"/>
      <c r="U217" s="104"/>
      <c r="V217" s="104"/>
      <c r="W217" s="104"/>
      <c r="X217" s="104"/>
      <c r="Y217" s="104"/>
      <c r="Z217" s="104"/>
      <c r="AA217" s="207"/>
      <c r="AB217" s="104"/>
      <c r="AC217" s="104"/>
      <c r="AD217" s="104"/>
      <c r="AE217" s="104"/>
      <c r="AF217" s="104"/>
      <c r="AG217" s="207"/>
    </row>
    <row r="218" spans="2:35" ht="18.75" customHeight="1">
      <c r="B218" s="87">
        <v>205</v>
      </c>
      <c r="C218" s="88"/>
      <c r="D218" s="218" t="str">
        <f>IF(ISBLANK(TMGen3List233[[#This Row],[Test n'#]]),"",LOOKUP(TMGen3List233[[#This Row],[Test n'#]],TP_BA_DB[TPnum],TP_BA_DB[TP ID]))</f>
        <v/>
      </c>
      <c r="E218" s="220" t="str">
        <f>IF(ISBLANK(TMGen3List233[[#This Row],[Test n'#]]),"",LOOKUP(TMGen3List233[[#This Row],[Test n'#]],TP_BA_DB[TPnum],TP_BA_DB[Test Point Name]))</f>
        <v/>
      </c>
      <c r="F218" s="219" t="str">
        <f>IF(ISBLANK(TMGen3List233[[#This Row],[Test n'#]]),"",LOOKUP(TMGen3List233[[#This Row],[Test n'#]],TP_BA_DB[TPnum],TP_BA_DB[Mode]))</f>
        <v/>
      </c>
      <c r="G218" s="172" t="str">
        <f>IF(ISBLANK(TMGen3List233[[#This Row],[Test n'#]]),"",LOOKUP(TMGen3List233[[#This Row],[Test n'#]],TP_BA_DB[TPnum],TP_BA_DB[Time '[sec']]))</f>
        <v/>
      </c>
      <c r="H218" s="34" t="s">
        <v>8</v>
      </c>
      <c r="I218" s="34" t="str">
        <f>IF(ISBLANK(TMGen3List233[[#This Row],[Test n'#]]),"",LOOKUP(TMGen3List233[[#This Row],[Test n'#]],TP_BA_DB[TPnum],TP_BA_DB[Speed m/s '[kts']]))</f>
        <v/>
      </c>
      <c r="J218" s="171"/>
      <c r="K218" s="178">
        <f>SUM(TMGen3Matrix287[#This Row])</f>
        <v>0</v>
      </c>
      <c r="L218" s="171"/>
      <c r="M218" s="104"/>
      <c r="N218" s="104"/>
      <c r="O218" s="104"/>
      <c r="P218" s="104"/>
      <c r="Q218" s="104"/>
      <c r="R218" s="104"/>
      <c r="S218" s="104"/>
      <c r="T218" s="104"/>
      <c r="U218" s="104"/>
      <c r="V218" s="104"/>
      <c r="W218" s="104"/>
      <c r="X218" s="104"/>
      <c r="Y218" s="104"/>
      <c r="Z218" s="104"/>
      <c r="AA218" s="207"/>
      <c r="AB218" s="104"/>
      <c r="AC218" s="104"/>
      <c r="AD218" s="104"/>
      <c r="AE218" s="104"/>
      <c r="AF218" s="104"/>
      <c r="AG218" s="207"/>
    </row>
    <row r="219" spans="2:35" ht="18.75" customHeight="1">
      <c r="B219" s="87">
        <v>206</v>
      </c>
      <c r="C219" s="88"/>
      <c r="D219" s="218" t="str">
        <f>IF(ISBLANK(TMGen3List233[[#This Row],[Test n'#]]),"",LOOKUP(TMGen3List233[[#This Row],[Test n'#]],TP_BA_DB[TPnum],TP_BA_DB[TP ID]))</f>
        <v/>
      </c>
      <c r="E219" s="220" t="str">
        <f>IF(ISBLANK(TMGen3List233[[#This Row],[Test n'#]]),"",LOOKUP(TMGen3List233[[#This Row],[Test n'#]],TP_BA_DB[TPnum],TP_BA_DB[Test Point Name]))</f>
        <v/>
      </c>
      <c r="F219" s="219" t="str">
        <f>IF(ISBLANK(TMGen3List233[[#This Row],[Test n'#]]),"",LOOKUP(TMGen3List233[[#This Row],[Test n'#]],TP_BA_DB[TPnum],TP_BA_DB[Mode]))</f>
        <v/>
      </c>
      <c r="G219" s="172" t="str">
        <f>IF(ISBLANK(TMGen3List233[[#This Row],[Test n'#]]),"",LOOKUP(TMGen3List233[[#This Row],[Test n'#]],TP_BA_DB[TPnum],TP_BA_DB[Time '[sec']]))</f>
        <v/>
      </c>
      <c r="H219" s="34" t="s">
        <v>8</v>
      </c>
      <c r="I219" s="34" t="str">
        <f>IF(ISBLANK(TMGen3List233[[#This Row],[Test n'#]]),"",LOOKUP(TMGen3List233[[#This Row],[Test n'#]],TP_BA_DB[TPnum],TP_BA_DB[Speed m/s '[kts']]))</f>
        <v/>
      </c>
      <c r="J219" s="171"/>
      <c r="K219" s="178">
        <f>SUM(TMGen3Matrix287[#This Row])</f>
        <v>0</v>
      </c>
      <c r="L219" s="171"/>
      <c r="M219" s="104"/>
      <c r="N219" s="104"/>
      <c r="O219" s="104"/>
      <c r="P219" s="104"/>
      <c r="Q219" s="104"/>
      <c r="R219" s="104"/>
      <c r="S219" s="104"/>
      <c r="T219" s="104"/>
      <c r="U219" s="104"/>
      <c r="V219" s="104"/>
      <c r="W219" s="104"/>
      <c r="X219" s="104"/>
      <c r="Y219" s="104"/>
      <c r="Z219" s="104"/>
      <c r="AA219" s="207"/>
      <c r="AB219" s="104"/>
      <c r="AC219" s="104"/>
      <c r="AD219" s="104"/>
      <c r="AE219" s="104"/>
      <c r="AF219" s="104"/>
      <c r="AG219" s="207"/>
    </row>
    <row r="220" spans="2:35" ht="18.75" customHeight="1">
      <c r="B220" s="87">
        <v>207</v>
      </c>
      <c r="C220" s="88"/>
      <c r="D220" s="218" t="str">
        <f>IF(ISBLANK(TMGen3List233[[#This Row],[Test n'#]]),"",LOOKUP(TMGen3List233[[#This Row],[Test n'#]],TP_BA_DB[TPnum],TP_BA_DB[TP ID]))</f>
        <v/>
      </c>
      <c r="E220" s="220" t="str">
        <f>IF(ISBLANK(TMGen3List233[[#This Row],[Test n'#]]),"",LOOKUP(TMGen3List233[[#This Row],[Test n'#]],TP_BA_DB[TPnum],TP_BA_DB[Test Point Name]))</f>
        <v/>
      </c>
      <c r="F220" s="219" t="str">
        <f>IF(ISBLANK(TMGen3List233[[#This Row],[Test n'#]]),"",LOOKUP(TMGen3List233[[#This Row],[Test n'#]],TP_BA_DB[TPnum],TP_BA_DB[Mode]))</f>
        <v/>
      </c>
      <c r="G220" s="172" t="str">
        <f>IF(ISBLANK(TMGen3List233[[#This Row],[Test n'#]]),"",LOOKUP(TMGen3List233[[#This Row],[Test n'#]],TP_BA_DB[TPnum],TP_BA_DB[Time '[sec']]))</f>
        <v/>
      </c>
      <c r="H220" s="34" t="s">
        <v>8</v>
      </c>
      <c r="I220" s="34" t="str">
        <f>IF(ISBLANK(TMGen3List233[[#This Row],[Test n'#]]),"",LOOKUP(TMGen3List233[[#This Row],[Test n'#]],TP_BA_DB[TPnum],TP_BA_DB[Speed m/s '[kts']]))</f>
        <v/>
      </c>
      <c r="J220" s="171"/>
      <c r="K220" s="178">
        <f>SUM(TMGen3Matrix287[#This Row])</f>
        <v>0</v>
      </c>
      <c r="L220" s="171"/>
      <c r="M220" s="104"/>
      <c r="N220" s="104"/>
      <c r="O220" s="104"/>
      <c r="P220" s="104"/>
      <c r="Q220" s="104"/>
      <c r="R220" s="104"/>
      <c r="S220" s="104"/>
      <c r="T220" s="104"/>
      <c r="U220" s="104"/>
      <c r="V220" s="104"/>
      <c r="W220" s="104"/>
      <c r="X220" s="104"/>
      <c r="Y220" s="104"/>
      <c r="Z220" s="104"/>
      <c r="AA220" s="207"/>
      <c r="AB220" s="104"/>
      <c r="AC220" s="104"/>
      <c r="AD220" s="104"/>
      <c r="AE220" s="104"/>
      <c r="AF220" s="104"/>
      <c r="AG220" s="207"/>
    </row>
    <row r="221" spans="2:35" ht="18.75" customHeight="1">
      <c r="B221" s="87">
        <v>208</v>
      </c>
      <c r="C221" s="88"/>
      <c r="D221" s="218" t="str">
        <f>IF(ISBLANK(TMGen3List233[[#This Row],[Test n'#]]),"",LOOKUP(TMGen3List233[[#This Row],[Test n'#]],TP_BA_DB[TPnum],TP_BA_DB[TP ID]))</f>
        <v/>
      </c>
      <c r="E221" s="220" t="str">
        <f>IF(ISBLANK(TMGen3List233[[#This Row],[Test n'#]]),"",LOOKUP(TMGen3List233[[#This Row],[Test n'#]],TP_BA_DB[TPnum],TP_BA_DB[Test Point Name]))</f>
        <v/>
      </c>
      <c r="F221" s="219" t="str">
        <f>IF(ISBLANK(TMGen3List233[[#This Row],[Test n'#]]),"",LOOKUP(TMGen3List233[[#This Row],[Test n'#]],TP_BA_DB[TPnum],TP_BA_DB[Mode]))</f>
        <v/>
      </c>
      <c r="G221" s="172" t="str">
        <f>IF(ISBLANK(TMGen3List233[[#This Row],[Test n'#]]),"",LOOKUP(TMGen3List233[[#This Row],[Test n'#]],TP_BA_DB[TPnum],TP_BA_DB[Time '[sec']]))</f>
        <v/>
      </c>
      <c r="H221" s="34" t="s">
        <v>8</v>
      </c>
      <c r="I221" s="34" t="str">
        <f>IF(ISBLANK(TMGen3List233[[#This Row],[Test n'#]]),"",LOOKUP(TMGen3List233[[#This Row],[Test n'#]],TP_BA_DB[TPnum],TP_BA_DB[Speed m/s '[kts']]))</f>
        <v/>
      </c>
      <c r="J221" s="171"/>
      <c r="K221" s="178">
        <f>SUM(TMGen3Matrix287[#This Row])</f>
        <v>0</v>
      </c>
      <c r="L221" s="171"/>
      <c r="M221" s="104"/>
      <c r="N221" s="104"/>
      <c r="O221" s="104"/>
      <c r="P221" s="104"/>
      <c r="Q221" s="104"/>
      <c r="R221" s="104"/>
      <c r="S221" s="104"/>
      <c r="T221" s="104"/>
      <c r="U221" s="104"/>
      <c r="V221" s="104"/>
      <c r="W221" s="104"/>
      <c r="X221" s="104"/>
      <c r="Y221" s="104"/>
      <c r="Z221" s="104"/>
      <c r="AA221" s="207"/>
      <c r="AB221" s="104"/>
      <c r="AC221" s="104"/>
      <c r="AD221" s="104"/>
      <c r="AE221" s="104"/>
      <c r="AF221" s="104"/>
      <c r="AG221" s="207"/>
    </row>
    <row r="222" spans="2:35" ht="18.75" customHeight="1">
      <c r="B222" s="87">
        <v>209</v>
      </c>
      <c r="C222" s="88"/>
      <c r="D222" s="218" t="str">
        <f>IF(ISBLANK(TMGen3List233[[#This Row],[Test n'#]]),"",LOOKUP(TMGen3List233[[#This Row],[Test n'#]],TP_BA_DB[TPnum],TP_BA_DB[TP ID]))</f>
        <v/>
      </c>
      <c r="E222" s="220" t="str">
        <f>IF(ISBLANK(TMGen3List233[[#This Row],[Test n'#]]),"",LOOKUP(TMGen3List233[[#This Row],[Test n'#]],TP_BA_DB[TPnum],TP_BA_DB[Test Point Name]))</f>
        <v/>
      </c>
      <c r="F222" s="219" t="str">
        <f>IF(ISBLANK(TMGen3List233[[#This Row],[Test n'#]]),"",LOOKUP(TMGen3List233[[#This Row],[Test n'#]],TP_BA_DB[TPnum],TP_BA_DB[Mode]))</f>
        <v/>
      </c>
      <c r="G222" s="172" t="str">
        <f>IF(ISBLANK(TMGen3List233[[#This Row],[Test n'#]]),"",LOOKUP(TMGen3List233[[#This Row],[Test n'#]],TP_BA_DB[TPnum],TP_BA_DB[Time '[sec']]))</f>
        <v/>
      </c>
      <c r="H222" s="34" t="s">
        <v>8</v>
      </c>
      <c r="I222" s="34" t="str">
        <f>IF(ISBLANK(TMGen3List233[[#This Row],[Test n'#]]),"",LOOKUP(TMGen3List233[[#This Row],[Test n'#]],TP_BA_DB[TPnum],TP_BA_DB[Speed m/s '[kts']]))</f>
        <v/>
      </c>
      <c r="J222" s="171"/>
      <c r="K222" s="178">
        <f>SUM(TMGen3Matrix287[#This Row])</f>
        <v>0</v>
      </c>
      <c r="L222" s="171"/>
      <c r="M222" s="104"/>
      <c r="N222" s="104"/>
      <c r="O222" s="104"/>
      <c r="P222" s="104"/>
      <c r="Q222" s="104"/>
      <c r="R222" s="104"/>
      <c r="S222" s="104"/>
      <c r="T222" s="104"/>
      <c r="U222" s="104"/>
      <c r="V222" s="104"/>
      <c r="W222" s="104"/>
      <c r="X222" s="104"/>
      <c r="Y222" s="104"/>
      <c r="Z222" s="104"/>
      <c r="AA222" s="207"/>
      <c r="AB222" s="104"/>
      <c r="AC222" s="104"/>
      <c r="AD222" s="104"/>
      <c r="AE222" s="104"/>
      <c r="AF222" s="104"/>
      <c r="AG222" s="207"/>
    </row>
    <row r="223" spans="2:35" ht="18.75" customHeight="1">
      <c r="B223" s="87">
        <v>210</v>
      </c>
      <c r="C223" s="88"/>
      <c r="D223" s="218" t="str">
        <f>IF(ISBLANK(TMGen3List233[[#This Row],[Test n'#]]),"",LOOKUP(TMGen3List233[[#This Row],[Test n'#]],TP_BA_DB[TPnum],TP_BA_DB[TP ID]))</f>
        <v/>
      </c>
      <c r="E223" s="220" t="str">
        <f>IF(ISBLANK(TMGen3List233[[#This Row],[Test n'#]]),"",LOOKUP(TMGen3List233[[#This Row],[Test n'#]],TP_BA_DB[TPnum],TP_BA_DB[Test Point Name]))</f>
        <v/>
      </c>
      <c r="F223" s="219" t="str">
        <f>IF(ISBLANK(TMGen3List233[[#This Row],[Test n'#]]),"",LOOKUP(TMGen3List233[[#This Row],[Test n'#]],TP_BA_DB[TPnum],TP_BA_DB[Mode]))</f>
        <v/>
      </c>
      <c r="G223" s="172" t="str">
        <f>IF(ISBLANK(TMGen3List233[[#This Row],[Test n'#]]),"",LOOKUP(TMGen3List233[[#This Row],[Test n'#]],TP_BA_DB[TPnum],TP_BA_DB[Time '[sec']]))</f>
        <v/>
      </c>
      <c r="H223" s="34" t="s">
        <v>8</v>
      </c>
      <c r="I223" s="34" t="str">
        <f>IF(ISBLANK(TMGen3List233[[#This Row],[Test n'#]]),"",LOOKUP(TMGen3List233[[#This Row],[Test n'#]],TP_BA_DB[TPnum],TP_BA_DB[Speed m/s '[kts']]))</f>
        <v/>
      </c>
      <c r="J223" s="171"/>
      <c r="K223" s="178">
        <f>SUM(TMGen3Matrix287[#This Row])</f>
        <v>0</v>
      </c>
      <c r="L223" s="171"/>
      <c r="M223" s="104"/>
      <c r="N223" s="104"/>
      <c r="O223" s="104"/>
      <c r="P223" s="104"/>
      <c r="Q223" s="104"/>
      <c r="R223" s="104"/>
      <c r="S223" s="104"/>
      <c r="T223" s="104"/>
      <c r="U223" s="104"/>
      <c r="V223" s="104"/>
      <c r="W223" s="104"/>
      <c r="X223" s="104"/>
      <c r="Y223" s="104"/>
      <c r="Z223" s="104"/>
      <c r="AA223" s="207"/>
      <c r="AB223" s="104"/>
      <c r="AC223" s="104"/>
      <c r="AD223" s="104"/>
      <c r="AE223" s="104"/>
      <c r="AF223" s="104"/>
      <c r="AG223" s="207"/>
    </row>
    <row r="224" spans="2:35" ht="18.75" customHeight="1">
      <c r="B224" s="87">
        <v>211</v>
      </c>
      <c r="C224" s="88"/>
      <c r="D224" s="218" t="str">
        <f>IF(ISBLANK(TMGen3List233[[#This Row],[Test n'#]]),"",LOOKUP(TMGen3List233[[#This Row],[Test n'#]],TP_BA_DB[TPnum],TP_BA_DB[TP ID]))</f>
        <v/>
      </c>
      <c r="E224" s="220" t="str">
        <f>IF(ISBLANK(TMGen3List233[[#This Row],[Test n'#]]),"",LOOKUP(TMGen3List233[[#This Row],[Test n'#]],TP_BA_DB[TPnum],TP_BA_DB[Test Point Name]))</f>
        <v/>
      </c>
      <c r="F224" s="219" t="str">
        <f>IF(ISBLANK(TMGen3List233[[#This Row],[Test n'#]]),"",LOOKUP(TMGen3List233[[#This Row],[Test n'#]],TP_BA_DB[TPnum],TP_BA_DB[Mode]))</f>
        <v/>
      </c>
      <c r="G224" s="172" t="str">
        <f>IF(ISBLANK(TMGen3List233[[#This Row],[Test n'#]]),"",LOOKUP(TMGen3List233[[#This Row],[Test n'#]],TP_BA_DB[TPnum],TP_BA_DB[Time '[sec']]))</f>
        <v/>
      </c>
      <c r="H224" s="34" t="s">
        <v>8</v>
      </c>
      <c r="I224" s="34" t="str">
        <f>IF(ISBLANK(TMGen3List233[[#This Row],[Test n'#]]),"",LOOKUP(TMGen3List233[[#This Row],[Test n'#]],TP_BA_DB[TPnum],TP_BA_DB[Speed m/s '[kts']]))</f>
        <v/>
      </c>
      <c r="J224" s="171"/>
      <c r="K224" s="178">
        <f>SUM(TMGen3Matrix287[#This Row])</f>
        <v>0</v>
      </c>
      <c r="L224" s="171"/>
      <c r="M224" s="104"/>
      <c r="N224" s="104"/>
      <c r="O224" s="104"/>
      <c r="P224" s="104"/>
      <c r="Q224" s="104"/>
      <c r="R224" s="104"/>
      <c r="S224" s="104"/>
      <c r="T224" s="104"/>
      <c r="U224" s="104"/>
      <c r="V224" s="104"/>
      <c r="W224" s="104"/>
      <c r="X224" s="104"/>
      <c r="Y224" s="104"/>
      <c r="Z224" s="104"/>
      <c r="AA224" s="207"/>
      <c r="AB224" s="104"/>
      <c r="AC224" s="104"/>
      <c r="AD224" s="104"/>
      <c r="AE224" s="104"/>
      <c r="AF224" s="104"/>
      <c r="AG224" s="207"/>
    </row>
    <row r="225" spans="2:33" ht="18.75" customHeight="1">
      <c r="B225" s="87">
        <v>212</v>
      </c>
      <c r="C225" s="88"/>
      <c r="D225" s="218" t="str">
        <f>IF(ISBLANK(TMGen3List233[[#This Row],[Test n'#]]),"",LOOKUP(TMGen3List233[[#This Row],[Test n'#]],TP_BA_DB[TPnum],TP_BA_DB[TP ID]))</f>
        <v/>
      </c>
      <c r="E225" s="220" t="str">
        <f>IF(ISBLANK(TMGen3List233[[#This Row],[Test n'#]]),"",LOOKUP(TMGen3List233[[#This Row],[Test n'#]],TP_BA_DB[TPnum],TP_BA_DB[Test Point Name]))</f>
        <v/>
      </c>
      <c r="F225" s="219" t="str">
        <f>IF(ISBLANK(TMGen3List233[[#This Row],[Test n'#]]),"",LOOKUP(TMGen3List233[[#This Row],[Test n'#]],TP_BA_DB[TPnum],TP_BA_DB[Mode]))</f>
        <v/>
      </c>
      <c r="G225" s="172" t="str">
        <f>IF(ISBLANK(TMGen3List233[[#This Row],[Test n'#]]),"",LOOKUP(TMGen3List233[[#This Row],[Test n'#]],TP_BA_DB[TPnum],TP_BA_DB[Time '[sec']]))</f>
        <v/>
      </c>
      <c r="H225" s="34" t="s">
        <v>8</v>
      </c>
      <c r="I225" s="34" t="str">
        <f>IF(ISBLANK(TMGen3List233[[#This Row],[Test n'#]]),"",LOOKUP(TMGen3List233[[#This Row],[Test n'#]],TP_BA_DB[TPnum],TP_BA_DB[Speed m/s '[kts']]))</f>
        <v/>
      </c>
      <c r="J225" s="171"/>
      <c r="K225" s="177">
        <f>SUM(TMGen3Matrix287[#This Row])</f>
        <v>0</v>
      </c>
      <c r="L225" s="171"/>
      <c r="M225" s="104"/>
      <c r="N225" s="104"/>
      <c r="O225" s="104"/>
      <c r="P225" s="104"/>
      <c r="Q225" s="104"/>
      <c r="R225" s="104"/>
      <c r="S225" s="104"/>
      <c r="T225" s="104"/>
      <c r="U225" s="104"/>
      <c r="V225" s="104"/>
      <c r="W225" s="104"/>
      <c r="X225" s="104"/>
      <c r="Y225" s="104"/>
      <c r="Z225" s="104"/>
      <c r="AA225" s="207"/>
      <c r="AB225" s="104"/>
      <c r="AC225" s="104"/>
      <c r="AD225" s="104"/>
      <c r="AE225" s="104"/>
      <c r="AF225" s="104"/>
      <c r="AG225" s="207"/>
    </row>
    <row r="226" spans="2:33" ht="18.75" customHeight="1">
      <c r="B226" s="87">
        <v>213</v>
      </c>
      <c r="C226" s="88"/>
      <c r="D226" s="218" t="str">
        <f>IF(ISBLANK(TMGen3List233[[#This Row],[Test n'#]]),"",LOOKUP(TMGen3List233[[#This Row],[Test n'#]],TP_BA_DB[TPnum],TP_BA_DB[TP ID]))</f>
        <v/>
      </c>
      <c r="E226" s="220" t="str">
        <f>IF(ISBLANK(TMGen3List233[[#This Row],[Test n'#]]),"",LOOKUP(TMGen3List233[[#This Row],[Test n'#]],TP_BA_DB[TPnum],TP_BA_DB[Test Point Name]))</f>
        <v/>
      </c>
      <c r="F226" s="219" t="str">
        <f>IF(ISBLANK(TMGen3List233[[#This Row],[Test n'#]]),"",LOOKUP(TMGen3List233[[#This Row],[Test n'#]],TP_BA_DB[TPnum],TP_BA_DB[Mode]))</f>
        <v/>
      </c>
      <c r="G226" s="172" t="str">
        <f>IF(ISBLANK(TMGen3List233[[#This Row],[Test n'#]]),"",LOOKUP(TMGen3List233[[#This Row],[Test n'#]],TP_BA_DB[TPnum],TP_BA_DB[Time '[sec']]))</f>
        <v/>
      </c>
      <c r="H226" s="34" t="s">
        <v>8</v>
      </c>
      <c r="I226" s="34" t="str">
        <f>IF(ISBLANK(TMGen3List233[[#This Row],[Test n'#]]),"",LOOKUP(TMGen3List233[[#This Row],[Test n'#]],TP_BA_DB[TPnum],TP_BA_DB[Speed m/s '[kts']]))</f>
        <v/>
      </c>
      <c r="J226" s="171"/>
      <c r="K226" s="178">
        <f>SUM(TMGen3Matrix287[#This Row])</f>
        <v>0</v>
      </c>
      <c r="L226" s="171"/>
      <c r="M226" s="104"/>
      <c r="N226" s="104"/>
      <c r="O226" s="104"/>
      <c r="P226" s="104"/>
      <c r="Q226" s="104"/>
      <c r="R226" s="104"/>
      <c r="S226" s="104"/>
      <c r="T226" s="104"/>
      <c r="U226" s="104"/>
      <c r="V226" s="104"/>
      <c r="W226" s="104"/>
      <c r="X226" s="104"/>
      <c r="Y226" s="104"/>
      <c r="Z226" s="104"/>
      <c r="AA226" s="207"/>
      <c r="AB226" s="104"/>
      <c r="AC226" s="104"/>
      <c r="AD226" s="104"/>
      <c r="AE226" s="104"/>
      <c r="AF226" s="104"/>
      <c r="AG226" s="207"/>
    </row>
    <row r="227" spans="2:33" ht="18.75" customHeight="1">
      <c r="B227" s="87">
        <v>214</v>
      </c>
      <c r="C227" s="88"/>
      <c r="D227" s="218" t="str">
        <f>IF(ISBLANK(TMGen3List233[[#This Row],[Test n'#]]),"",LOOKUP(TMGen3List233[[#This Row],[Test n'#]],TP_BA_DB[TPnum],TP_BA_DB[TP ID]))</f>
        <v/>
      </c>
      <c r="E227" s="220" t="str">
        <f>IF(ISBLANK(TMGen3List233[[#This Row],[Test n'#]]),"",LOOKUP(TMGen3List233[[#This Row],[Test n'#]],TP_BA_DB[TPnum],TP_BA_DB[Test Point Name]))</f>
        <v/>
      </c>
      <c r="F227" s="219" t="str">
        <f>IF(ISBLANK(TMGen3List233[[#This Row],[Test n'#]]),"",LOOKUP(TMGen3List233[[#This Row],[Test n'#]],TP_BA_DB[TPnum],TP_BA_DB[Mode]))</f>
        <v/>
      </c>
      <c r="G227" s="172" t="str">
        <f>IF(ISBLANK(TMGen3List233[[#This Row],[Test n'#]]),"",LOOKUP(TMGen3List233[[#This Row],[Test n'#]],TP_BA_DB[TPnum],TP_BA_DB[Time '[sec']]))</f>
        <v/>
      </c>
      <c r="H227" s="34" t="s">
        <v>8</v>
      </c>
      <c r="I227" s="34" t="str">
        <f>IF(ISBLANK(TMGen3List233[[#This Row],[Test n'#]]),"",LOOKUP(TMGen3List233[[#This Row],[Test n'#]],TP_BA_DB[TPnum],TP_BA_DB[Speed m/s '[kts']]))</f>
        <v/>
      </c>
      <c r="J227" s="171"/>
      <c r="K227" s="178">
        <f>SUM(TMGen3Matrix287[#This Row])</f>
        <v>0</v>
      </c>
      <c r="L227" s="171"/>
      <c r="M227" s="104"/>
      <c r="N227" s="104"/>
      <c r="O227" s="104"/>
      <c r="P227" s="104"/>
      <c r="Q227" s="104"/>
      <c r="R227" s="104"/>
      <c r="S227" s="104"/>
      <c r="T227" s="104"/>
      <c r="U227" s="104"/>
      <c r="V227" s="104"/>
      <c r="W227" s="104"/>
      <c r="X227" s="104"/>
      <c r="Y227" s="104"/>
      <c r="Z227" s="104"/>
      <c r="AA227" s="207"/>
      <c r="AB227" s="104"/>
      <c r="AC227" s="104"/>
      <c r="AD227" s="104"/>
      <c r="AE227" s="104"/>
      <c r="AF227" s="104"/>
      <c r="AG227" s="207"/>
    </row>
    <row r="228" spans="2:33" ht="18.75" customHeight="1">
      <c r="B228" s="87">
        <v>215</v>
      </c>
      <c r="C228" s="88"/>
      <c r="D228" s="218" t="str">
        <f>IF(ISBLANK(TMGen3List233[[#This Row],[Test n'#]]),"",LOOKUP(TMGen3List233[[#This Row],[Test n'#]],TP_BA_DB[TPnum],TP_BA_DB[TP ID]))</f>
        <v/>
      </c>
      <c r="E228" s="220" t="str">
        <f>IF(ISBLANK(TMGen3List233[[#This Row],[Test n'#]]),"",LOOKUP(TMGen3List233[[#This Row],[Test n'#]],TP_BA_DB[TPnum],TP_BA_DB[Test Point Name]))</f>
        <v/>
      </c>
      <c r="F228" s="219" t="str">
        <f>IF(ISBLANK(TMGen3List233[[#This Row],[Test n'#]]),"",LOOKUP(TMGen3List233[[#This Row],[Test n'#]],TP_BA_DB[TPnum],TP_BA_DB[Mode]))</f>
        <v/>
      </c>
      <c r="G228" s="172" t="str">
        <f>IF(ISBLANK(TMGen3List233[[#This Row],[Test n'#]]),"",LOOKUP(TMGen3List233[[#This Row],[Test n'#]],TP_BA_DB[TPnum],TP_BA_DB[Time '[sec']]))</f>
        <v/>
      </c>
      <c r="H228" s="34" t="s">
        <v>8</v>
      </c>
      <c r="I228" s="34" t="str">
        <f>IF(ISBLANK(TMGen3List233[[#This Row],[Test n'#]]),"",LOOKUP(TMGen3List233[[#This Row],[Test n'#]],TP_BA_DB[TPnum],TP_BA_DB[Speed m/s '[kts']]))</f>
        <v/>
      </c>
      <c r="J228" s="171"/>
      <c r="K228" s="178">
        <f>SUM(TMGen3Matrix287[#This Row])</f>
        <v>0</v>
      </c>
      <c r="L228" s="171"/>
      <c r="M228" s="104"/>
      <c r="N228" s="104"/>
      <c r="O228" s="104"/>
      <c r="P228" s="104"/>
      <c r="Q228" s="104"/>
      <c r="R228" s="104"/>
      <c r="S228" s="104"/>
      <c r="T228" s="104"/>
      <c r="U228" s="104"/>
      <c r="V228" s="104"/>
      <c r="W228" s="104"/>
      <c r="X228" s="104"/>
      <c r="Y228" s="104"/>
      <c r="Z228" s="104"/>
      <c r="AA228" s="207"/>
      <c r="AB228" s="104"/>
      <c r="AC228" s="104"/>
      <c r="AD228" s="104"/>
      <c r="AE228" s="104"/>
      <c r="AF228" s="104"/>
      <c r="AG228" s="207"/>
    </row>
    <row r="229" spans="2:33" ht="18.75" customHeight="1">
      <c r="B229" s="87">
        <v>216</v>
      </c>
      <c r="C229" s="88"/>
      <c r="D229" s="218" t="str">
        <f>IF(ISBLANK(TMGen3List233[[#This Row],[Test n'#]]),"",LOOKUP(TMGen3List233[[#This Row],[Test n'#]],TP_BA_DB[TPnum],TP_BA_DB[TP ID]))</f>
        <v/>
      </c>
      <c r="E229" s="220" t="str">
        <f>IF(ISBLANK(TMGen3List233[[#This Row],[Test n'#]]),"",LOOKUP(TMGen3List233[[#This Row],[Test n'#]],TP_BA_DB[TPnum],TP_BA_DB[Test Point Name]))</f>
        <v/>
      </c>
      <c r="F229" s="219" t="str">
        <f>IF(ISBLANK(TMGen3List233[[#This Row],[Test n'#]]),"",LOOKUP(TMGen3List233[[#This Row],[Test n'#]],TP_BA_DB[TPnum],TP_BA_DB[Mode]))</f>
        <v/>
      </c>
      <c r="G229" s="172" t="str">
        <f>IF(ISBLANK(TMGen3List233[[#This Row],[Test n'#]]),"",LOOKUP(TMGen3List233[[#This Row],[Test n'#]],TP_BA_DB[TPnum],TP_BA_DB[Time '[sec']]))</f>
        <v/>
      </c>
      <c r="H229" s="34" t="s">
        <v>8</v>
      </c>
      <c r="I229" s="34" t="str">
        <f>IF(ISBLANK(TMGen3List233[[#This Row],[Test n'#]]),"",LOOKUP(TMGen3List233[[#This Row],[Test n'#]],TP_BA_DB[TPnum],TP_BA_DB[Speed m/s '[kts']]))</f>
        <v/>
      </c>
      <c r="J229" s="171"/>
      <c r="K229" s="177">
        <f>SUM(TMGen3Matrix287[#This Row])</f>
        <v>0</v>
      </c>
      <c r="L229" s="171"/>
      <c r="M229" s="104"/>
      <c r="N229" s="104"/>
      <c r="O229" s="104"/>
      <c r="P229" s="104"/>
      <c r="Q229" s="104"/>
      <c r="R229" s="104"/>
      <c r="S229" s="104"/>
      <c r="T229" s="104"/>
      <c r="U229" s="104"/>
      <c r="V229" s="104"/>
      <c r="W229" s="104"/>
      <c r="X229" s="104"/>
      <c r="Y229" s="104"/>
      <c r="Z229" s="104"/>
      <c r="AA229" s="207"/>
      <c r="AB229" s="104"/>
      <c r="AC229" s="104"/>
      <c r="AD229" s="104"/>
      <c r="AE229" s="104"/>
      <c r="AF229" s="104"/>
      <c r="AG229" s="207"/>
    </row>
    <row r="230" spans="2:33" ht="18.75" customHeight="1">
      <c r="B230" s="87">
        <v>217</v>
      </c>
      <c r="C230" s="88"/>
      <c r="D230" s="218" t="str">
        <f>IF(ISBLANK(TMGen3List233[[#This Row],[Test n'#]]),"",LOOKUP(TMGen3List233[[#This Row],[Test n'#]],TP_BA_DB[TPnum],TP_BA_DB[TP ID]))</f>
        <v/>
      </c>
      <c r="E230" s="220" t="str">
        <f>IF(ISBLANK(TMGen3List233[[#This Row],[Test n'#]]),"",LOOKUP(TMGen3List233[[#This Row],[Test n'#]],TP_BA_DB[TPnum],TP_BA_DB[Test Point Name]))</f>
        <v/>
      </c>
      <c r="F230" s="219" t="str">
        <f>IF(ISBLANK(TMGen3List233[[#This Row],[Test n'#]]),"",LOOKUP(TMGen3List233[[#This Row],[Test n'#]],TP_BA_DB[TPnum],TP_BA_DB[Mode]))</f>
        <v/>
      </c>
      <c r="G230" s="172" t="str">
        <f>IF(ISBLANK(TMGen3List233[[#This Row],[Test n'#]]),"",LOOKUP(TMGen3List233[[#This Row],[Test n'#]],TP_BA_DB[TPnum],TP_BA_DB[Time '[sec']]))</f>
        <v/>
      </c>
      <c r="H230" s="34" t="s">
        <v>8</v>
      </c>
      <c r="I230" s="34" t="str">
        <f>IF(ISBLANK(TMGen3List233[[#This Row],[Test n'#]]),"",LOOKUP(TMGen3List233[[#This Row],[Test n'#]],TP_BA_DB[TPnum],TP_BA_DB[Speed m/s '[kts']]))</f>
        <v/>
      </c>
      <c r="J230" s="171"/>
      <c r="K230" s="178">
        <f>SUM(TMGen3Matrix287[#This Row])</f>
        <v>0</v>
      </c>
      <c r="L230" s="171"/>
      <c r="M230" s="104"/>
      <c r="N230" s="104"/>
      <c r="O230" s="104"/>
      <c r="P230" s="104"/>
      <c r="Q230" s="104"/>
      <c r="R230" s="104"/>
      <c r="S230" s="104"/>
      <c r="T230" s="104"/>
      <c r="U230" s="104"/>
      <c r="V230" s="104"/>
      <c r="W230" s="104"/>
      <c r="X230" s="104"/>
      <c r="Y230" s="104"/>
      <c r="Z230" s="104"/>
      <c r="AA230" s="207"/>
      <c r="AB230" s="104"/>
      <c r="AC230" s="104"/>
      <c r="AD230" s="104"/>
      <c r="AE230" s="104"/>
      <c r="AF230" s="104"/>
      <c r="AG230" s="207"/>
    </row>
    <row r="231" spans="2:33" ht="18.75" customHeight="1">
      <c r="B231" s="87">
        <v>218</v>
      </c>
      <c r="C231" s="88"/>
      <c r="D231" s="218" t="str">
        <f>IF(ISBLANK(TMGen3List233[[#This Row],[Test n'#]]),"",LOOKUP(TMGen3List233[[#This Row],[Test n'#]],TP_BA_DB[TPnum],TP_BA_DB[TP ID]))</f>
        <v/>
      </c>
      <c r="E231" s="220" t="str">
        <f>IF(ISBLANK(TMGen3List233[[#This Row],[Test n'#]]),"",LOOKUP(TMGen3List233[[#This Row],[Test n'#]],TP_BA_DB[TPnum],TP_BA_DB[Test Point Name]))</f>
        <v/>
      </c>
      <c r="F231" s="219" t="str">
        <f>IF(ISBLANK(TMGen3List233[[#This Row],[Test n'#]]),"",LOOKUP(TMGen3List233[[#This Row],[Test n'#]],TP_BA_DB[TPnum],TP_BA_DB[Mode]))</f>
        <v/>
      </c>
      <c r="G231" s="172" t="str">
        <f>IF(ISBLANK(TMGen3List233[[#This Row],[Test n'#]]),"",LOOKUP(TMGen3List233[[#This Row],[Test n'#]],TP_BA_DB[TPnum],TP_BA_DB[Time '[sec']]))</f>
        <v/>
      </c>
      <c r="H231" s="34" t="s">
        <v>8</v>
      </c>
      <c r="I231" s="34" t="str">
        <f>IF(ISBLANK(TMGen3List233[[#This Row],[Test n'#]]),"",LOOKUP(TMGen3List233[[#This Row],[Test n'#]],TP_BA_DB[TPnum],TP_BA_DB[Speed m/s '[kts']]))</f>
        <v/>
      </c>
      <c r="J231" s="171"/>
      <c r="K231" s="178">
        <f>SUM(TMGen3Matrix287[#This Row])</f>
        <v>0</v>
      </c>
      <c r="L231" s="171"/>
      <c r="M231" s="104"/>
      <c r="N231" s="104"/>
      <c r="O231" s="104"/>
      <c r="P231" s="104"/>
      <c r="Q231" s="104"/>
      <c r="R231" s="104"/>
      <c r="S231" s="104"/>
      <c r="T231" s="104"/>
      <c r="U231" s="104"/>
      <c r="V231" s="104"/>
      <c r="W231" s="104"/>
      <c r="X231" s="104"/>
      <c r="Y231" s="104"/>
      <c r="Z231" s="104"/>
      <c r="AA231" s="207"/>
      <c r="AB231" s="104"/>
      <c r="AC231" s="104"/>
      <c r="AD231" s="104"/>
      <c r="AE231" s="104"/>
      <c r="AF231" s="104"/>
      <c r="AG231" s="207"/>
    </row>
    <row r="232" spans="2:33" ht="18.75" customHeight="1">
      <c r="B232" s="87">
        <v>219</v>
      </c>
      <c r="C232" s="88"/>
      <c r="D232" s="218" t="str">
        <f>IF(ISBLANK(TMGen3List233[[#This Row],[Test n'#]]),"",LOOKUP(TMGen3List233[[#This Row],[Test n'#]],TP_BA_DB[TPnum],TP_BA_DB[TP ID]))</f>
        <v/>
      </c>
      <c r="E232" s="220" t="str">
        <f>IF(ISBLANK(TMGen3List233[[#This Row],[Test n'#]]),"",LOOKUP(TMGen3List233[[#This Row],[Test n'#]],TP_BA_DB[TPnum],TP_BA_DB[Test Point Name]))</f>
        <v/>
      </c>
      <c r="F232" s="219" t="str">
        <f>IF(ISBLANK(TMGen3List233[[#This Row],[Test n'#]]),"",LOOKUP(TMGen3List233[[#This Row],[Test n'#]],TP_BA_DB[TPnum],TP_BA_DB[Mode]))</f>
        <v/>
      </c>
      <c r="G232" s="172" t="str">
        <f>IF(ISBLANK(TMGen3List233[[#This Row],[Test n'#]]),"",LOOKUP(TMGen3List233[[#This Row],[Test n'#]],TP_BA_DB[TPnum],TP_BA_DB[Time '[sec']]))</f>
        <v/>
      </c>
      <c r="H232" s="34" t="s">
        <v>8</v>
      </c>
      <c r="I232" s="34" t="str">
        <f>IF(ISBLANK(TMGen3List233[[#This Row],[Test n'#]]),"",LOOKUP(TMGen3List233[[#This Row],[Test n'#]],TP_BA_DB[TPnum],TP_BA_DB[Speed m/s '[kts']]))</f>
        <v/>
      </c>
      <c r="J232" s="171"/>
      <c r="K232" s="178">
        <f>SUM(TMGen3Matrix287[#This Row])</f>
        <v>0</v>
      </c>
      <c r="L232" s="171"/>
      <c r="M232" s="104"/>
      <c r="N232" s="104"/>
      <c r="O232" s="104"/>
      <c r="P232" s="104"/>
      <c r="Q232" s="104"/>
      <c r="R232" s="104"/>
      <c r="S232" s="104"/>
      <c r="T232" s="104"/>
      <c r="U232" s="104"/>
      <c r="V232" s="104"/>
      <c r="W232" s="104"/>
      <c r="X232" s="104"/>
      <c r="Y232" s="104"/>
      <c r="Z232" s="104"/>
      <c r="AA232" s="207"/>
      <c r="AB232" s="104"/>
      <c r="AC232" s="104"/>
      <c r="AD232" s="104"/>
      <c r="AE232" s="104"/>
      <c r="AF232" s="104"/>
      <c r="AG232" s="207"/>
    </row>
    <row r="233" spans="2:33" ht="18.75" customHeight="1">
      <c r="B233" s="87">
        <v>220</v>
      </c>
      <c r="C233" s="88"/>
      <c r="D233" s="218" t="str">
        <f>IF(ISBLANK(TMGen3List233[[#This Row],[Test n'#]]),"",LOOKUP(TMGen3List233[[#This Row],[Test n'#]],TP_BA_DB[TPnum],TP_BA_DB[TP ID]))</f>
        <v/>
      </c>
      <c r="E233" s="220" t="str">
        <f>IF(ISBLANK(TMGen3List233[[#This Row],[Test n'#]]),"",LOOKUP(TMGen3List233[[#This Row],[Test n'#]],TP_BA_DB[TPnum],TP_BA_DB[Test Point Name]))</f>
        <v/>
      </c>
      <c r="F233" s="219" t="str">
        <f>IF(ISBLANK(TMGen3List233[[#This Row],[Test n'#]]),"",LOOKUP(TMGen3List233[[#This Row],[Test n'#]],TP_BA_DB[TPnum],TP_BA_DB[Mode]))</f>
        <v/>
      </c>
      <c r="G233" s="172" t="str">
        <f>IF(ISBLANK(TMGen3List233[[#This Row],[Test n'#]]),"",LOOKUP(TMGen3List233[[#This Row],[Test n'#]],TP_BA_DB[TPnum],TP_BA_DB[Time '[sec']]))</f>
        <v/>
      </c>
      <c r="H233" s="34" t="s">
        <v>8</v>
      </c>
      <c r="I233" s="34" t="str">
        <f>IF(ISBLANK(TMGen3List233[[#This Row],[Test n'#]]),"",LOOKUP(TMGen3List233[[#This Row],[Test n'#]],TP_BA_DB[TPnum],TP_BA_DB[Speed m/s '[kts']]))</f>
        <v/>
      </c>
      <c r="J233" s="171"/>
      <c r="K233" s="178">
        <f>SUM(TMGen3Matrix287[#This Row])</f>
        <v>0</v>
      </c>
      <c r="L233" s="171"/>
      <c r="M233" s="104"/>
      <c r="N233" s="104"/>
      <c r="O233" s="104"/>
      <c r="P233" s="104"/>
      <c r="Q233" s="104"/>
      <c r="R233" s="104"/>
      <c r="S233" s="104"/>
      <c r="T233" s="104"/>
      <c r="U233" s="104"/>
      <c r="V233" s="104"/>
      <c r="W233" s="104"/>
      <c r="X233" s="104"/>
      <c r="Y233" s="104"/>
      <c r="Z233" s="104"/>
      <c r="AA233" s="207"/>
      <c r="AB233" s="104"/>
      <c r="AC233" s="104"/>
      <c r="AD233" s="104"/>
      <c r="AE233" s="104"/>
      <c r="AF233" s="104"/>
      <c r="AG233" s="207"/>
    </row>
    <row r="234" spans="2:33" ht="18.75" customHeight="1">
      <c r="B234" s="87">
        <v>221</v>
      </c>
      <c r="C234" s="88"/>
      <c r="D234" s="218" t="str">
        <f>IF(ISBLANK(TMGen3List233[[#This Row],[Test n'#]]),"",LOOKUP(TMGen3List233[[#This Row],[Test n'#]],TP_BA_DB[TPnum],TP_BA_DB[TP ID]))</f>
        <v/>
      </c>
      <c r="E234" s="220" t="str">
        <f>IF(ISBLANK(TMGen3List233[[#This Row],[Test n'#]]),"",LOOKUP(TMGen3List233[[#This Row],[Test n'#]],TP_BA_DB[TPnum],TP_BA_DB[Test Point Name]))</f>
        <v/>
      </c>
      <c r="F234" s="219" t="str">
        <f>IF(ISBLANK(TMGen3List233[[#This Row],[Test n'#]]),"",LOOKUP(TMGen3List233[[#This Row],[Test n'#]],TP_BA_DB[TPnum],TP_BA_DB[Mode]))</f>
        <v/>
      </c>
      <c r="G234" s="172" t="str">
        <f>IF(ISBLANK(TMGen3List233[[#This Row],[Test n'#]]),"",LOOKUP(TMGen3List233[[#This Row],[Test n'#]],TP_BA_DB[TPnum],TP_BA_DB[Time '[sec']]))</f>
        <v/>
      </c>
      <c r="H234" s="34" t="s">
        <v>8</v>
      </c>
      <c r="I234" s="34" t="str">
        <f>IF(ISBLANK(TMGen3List233[[#This Row],[Test n'#]]),"",LOOKUP(TMGen3List233[[#This Row],[Test n'#]],TP_BA_DB[TPnum],TP_BA_DB[Speed m/s '[kts']]))</f>
        <v/>
      </c>
      <c r="J234" s="171"/>
      <c r="K234" s="178">
        <f>SUM(TMGen3Matrix287[#This Row])</f>
        <v>0</v>
      </c>
      <c r="L234" s="171"/>
      <c r="M234" s="104"/>
      <c r="N234" s="104"/>
      <c r="O234" s="104"/>
      <c r="P234" s="104"/>
      <c r="Q234" s="104"/>
      <c r="R234" s="104"/>
      <c r="S234" s="104"/>
      <c r="T234" s="104"/>
      <c r="U234" s="104"/>
      <c r="V234" s="104"/>
      <c r="W234" s="104"/>
      <c r="X234" s="104"/>
      <c r="Y234" s="104"/>
      <c r="Z234" s="104"/>
      <c r="AA234" s="207"/>
      <c r="AB234" s="104"/>
      <c r="AC234" s="104"/>
      <c r="AD234" s="104"/>
      <c r="AE234" s="104"/>
      <c r="AF234" s="104"/>
      <c r="AG234" s="207"/>
    </row>
    <row r="235" spans="2:33" ht="18.75" customHeight="1">
      <c r="B235" s="87">
        <v>222</v>
      </c>
      <c r="C235" s="88"/>
      <c r="D235" s="218" t="str">
        <f>IF(ISBLANK(TMGen3List233[[#This Row],[Test n'#]]),"",LOOKUP(TMGen3List233[[#This Row],[Test n'#]],TP_BA_DB[TPnum],TP_BA_DB[TP ID]))</f>
        <v/>
      </c>
      <c r="E235" s="220" t="str">
        <f>IF(ISBLANK(TMGen3List233[[#This Row],[Test n'#]]),"",LOOKUP(TMGen3List233[[#This Row],[Test n'#]],TP_BA_DB[TPnum],TP_BA_DB[Test Point Name]))</f>
        <v/>
      </c>
      <c r="F235" s="219" t="str">
        <f>IF(ISBLANK(TMGen3List233[[#This Row],[Test n'#]]),"",LOOKUP(TMGen3List233[[#This Row],[Test n'#]],TP_BA_DB[TPnum],TP_BA_DB[Mode]))</f>
        <v/>
      </c>
      <c r="G235" s="172" t="str">
        <f>IF(ISBLANK(TMGen3List233[[#This Row],[Test n'#]]),"",LOOKUP(TMGen3List233[[#This Row],[Test n'#]],TP_BA_DB[TPnum],TP_BA_DB[Time '[sec']]))</f>
        <v/>
      </c>
      <c r="H235" s="34" t="s">
        <v>8</v>
      </c>
      <c r="I235" s="34" t="str">
        <f>IF(ISBLANK(TMGen3List233[[#This Row],[Test n'#]]),"",LOOKUP(TMGen3List233[[#This Row],[Test n'#]],TP_BA_DB[TPnum],TP_BA_DB[Speed m/s '[kts']]))</f>
        <v/>
      </c>
      <c r="J235" s="171"/>
      <c r="K235" s="178">
        <f>SUM(TMGen3Matrix287[#This Row])</f>
        <v>0</v>
      </c>
      <c r="L235" s="171"/>
      <c r="M235" s="104"/>
      <c r="N235" s="104"/>
      <c r="O235" s="104"/>
      <c r="P235" s="104"/>
      <c r="Q235" s="104"/>
      <c r="R235" s="104"/>
      <c r="S235" s="104"/>
      <c r="T235" s="104"/>
      <c r="U235" s="104"/>
      <c r="V235" s="104"/>
      <c r="W235" s="104"/>
      <c r="X235" s="104"/>
      <c r="Y235" s="104"/>
      <c r="Z235" s="104"/>
      <c r="AA235" s="207"/>
      <c r="AB235" s="104"/>
      <c r="AC235" s="104"/>
      <c r="AD235" s="104"/>
      <c r="AE235" s="104"/>
      <c r="AF235" s="104"/>
      <c r="AG235" s="207"/>
    </row>
    <row r="236" spans="2:33" ht="18.75" customHeight="1">
      <c r="B236" s="87">
        <v>223</v>
      </c>
      <c r="C236" s="88"/>
      <c r="D236" s="218" t="str">
        <f>IF(ISBLANK(TMGen3List233[[#This Row],[Test n'#]]),"",LOOKUP(TMGen3List233[[#This Row],[Test n'#]],TP_BA_DB[TPnum],TP_BA_DB[TP ID]))</f>
        <v/>
      </c>
      <c r="E236" s="220" t="str">
        <f>IF(ISBLANK(TMGen3List233[[#This Row],[Test n'#]]),"",LOOKUP(TMGen3List233[[#This Row],[Test n'#]],TP_BA_DB[TPnum],TP_BA_DB[Test Point Name]))</f>
        <v/>
      </c>
      <c r="F236" s="219" t="str">
        <f>IF(ISBLANK(TMGen3List233[[#This Row],[Test n'#]]),"",LOOKUP(TMGen3List233[[#This Row],[Test n'#]],TP_BA_DB[TPnum],TP_BA_DB[Mode]))</f>
        <v/>
      </c>
      <c r="G236" s="172" t="str">
        <f>IF(ISBLANK(TMGen3List233[[#This Row],[Test n'#]]),"",LOOKUP(TMGen3List233[[#This Row],[Test n'#]],TP_BA_DB[TPnum],TP_BA_DB[Time '[sec']]))</f>
        <v/>
      </c>
      <c r="H236" s="34" t="s">
        <v>8</v>
      </c>
      <c r="I236" s="34" t="str">
        <f>IF(ISBLANK(TMGen3List233[[#This Row],[Test n'#]]),"",LOOKUP(TMGen3List233[[#This Row],[Test n'#]],TP_BA_DB[TPnum],TP_BA_DB[Speed m/s '[kts']]))</f>
        <v/>
      </c>
      <c r="J236" s="171"/>
      <c r="K236" s="178">
        <f>SUM(TMGen3Matrix287[#This Row])</f>
        <v>0</v>
      </c>
      <c r="L236" s="171"/>
      <c r="M236" s="104"/>
      <c r="N236" s="104"/>
      <c r="O236" s="104"/>
      <c r="P236" s="104"/>
      <c r="Q236" s="104"/>
      <c r="R236" s="104"/>
      <c r="S236" s="104"/>
      <c r="T236" s="104"/>
      <c r="U236" s="104"/>
      <c r="V236" s="104"/>
      <c r="W236" s="104"/>
      <c r="X236" s="104"/>
      <c r="Y236" s="104"/>
      <c r="Z236" s="104"/>
      <c r="AA236" s="207"/>
      <c r="AB236" s="104"/>
      <c r="AC236" s="104"/>
      <c r="AD236" s="104"/>
      <c r="AE236" s="104"/>
      <c r="AF236" s="104"/>
      <c r="AG236" s="207"/>
    </row>
    <row r="237" spans="2:33" ht="18.75" customHeight="1">
      <c r="B237" s="87">
        <v>224</v>
      </c>
      <c r="C237" s="88"/>
      <c r="D237" s="218" t="str">
        <f>IF(ISBLANK(TMGen3List233[[#This Row],[Test n'#]]),"",LOOKUP(TMGen3List233[[#This Row],[Test n'#]],TP_BA_DB[TPnum],TP_BA_DB[TP ID]))</f>
        <v/>
      </c>
      <c r="E237" s="220" t="str">
        <f>IF(ISBLANK(TMGen3List233[[#This Row],[Test n'#]]),"",LOOKUP(TMGen3List233[[#This Row],[Test n'#]],TP_BA_DB[TPnum],TP_BA_DB[Test Point Name]))</f>
        <v/>
      </c>
      <c r="F237" s="219" t="str">
        <f>IF(ISBLANK(TMGen3List233[[#This Row],[Test n'#]]),"",LOOKUP(TMGen3List233[[#This Row],[Test n'#]],TP_BA_DB[TPnum],TP_BA_DB[Mode]))</f>
        <v/>
      </c>
      <c r="G237" s="172" t="str">
        <f>IF(ISBLANK(TMGen3List233[[#This Row],[Test n'#]]),"",LOOKUP(TMGen3List233[[#This Row],[Test n'#]],TP_BA_DB[TPnum],TP_BA_DB[Time '[sec']]))</f>
        <v/>
      </c>
      <c r="H237" s="34" t="s">
        <v>8</v>
      </c>
      <c r="I237" s="34" t="str">
        <f>IF(ISBLANK(TMGen3List233[[#This Row],[Test n'#]]),"",LOOKUP(TMGen3List233[[#This Row],[Test n'#]],TP_BA_DB[TPnum],TP_BA_DB[Speed m/s '[kts']]))</f>
        <v/>
      </c>
      <c r="J237" s="171"/>
      <c r="K237" s="178">
        <f>SUM(TMGen3Matrix287[#This Row])</f>
        <v>0</v>
      </c>
      <c r="L237" s="171"/>
      <c r="M237" s="104"/>
      <c r="N237" s="104"/>
      <c r="O237" s="104"/>
      <c r="P237" s="104"/>
      <c r="Q237" s="104"/>
      <c r="R237" s="104"/>
      <c r="S237" s="104"/>
      <c r="T237" s="104"/>
      <c r="U237" s="104"/>
      <c r="V237" s="104"/>
      <c r="W237" s="104"/>
      <c r="X237" s="104"/>
      <c r="Y237" s="104"/>
      <c r="Z237" s="104"/>
      <c r="AA237" s="207"/>
      <c r="AB237" s="104"/>
      <c r="AC237" s="104"/>
      <c r="AD237" s="104"/>
      <c r="AE237" s="104"/>
      <c r="AF237" s="104"/>
      <c r="AG237" s="207"/>
    </row>
    <row r="238" spans="2:33" ht="18.75" customHeight="1">
      <c r="B238" s="87">
        <v>225</v>
      </c>
      <c r="C238" s="88"/>
      <c r="D238" s="218" t="str">
        <f>IF(ISBLANK(TMGen3List233[[#This Row],[Test n'#]]),"",LOOKUP(TMGen3List233[[#This Row],[Test n'#]],TP_BA_DB[TPnum],TP_BA_DB[TP ID]))</f>
        <v/>
      </c>
      <c r="E238" s="220" t="str">
        <f>IF(ISBLANK(TMGen3List233[[#This Row],[Test n'#]]),"",LOOKUP(TMGen3List233[[#This Row],[Test n'#]],TP_BA_DB[TPnum],TP_BA_DB[Test Point Name]))</f>
        <v/>
      </c>
      <c r="F238" s="219" t="str">
        <f>IF(ISBLANK(TMGen3List233[[#This Row],[Test n'#]]),"",LOOKUP(TMGen3List233[[#This Row],[Test n'#]],TP_BA_DB[TPnum],TP_BA_DB[Mode]))</f>
        <v/>
      </c>
      <c r="G238" s="172" t="str">
        <f>IF(ISBLANK(TMGen3List233[[#This Row],[Test n'#]]),"",LOOKUP(TMGen3List233[[#This Row],[Test n'#]],TP_BA_DB[TPnum],TP_BA_DB[Time '[sec']]))</f>
        <v/>
      </c>
      <c r="H238" s="34" t="s">
        <v>8</v>
      </c>
      <c r="I238" s="34" t="str">
        <f>IF(ISBLANK(TMGen3List233[[#This Row],[Test n'#]]),"",LOOKUP(TMGen3List233[[#This Row],[Test n'#]],TP_BA_DB[TPnum],TP_BA_DB[Speed m/s '[kts']]))</f>
        <v/>
      </c>
      <c r="J238" s="171"/>
      <c r="K238" s="178">
        <f>SUM(TMGen3Matrix287[#This Row])</f>
        <v>0</v>
      </c>
      <c r="L238" s="171"/>
      <c r="M238" s="104"/>
      <c r="N238" s="104"/>
      <c r="O238" s="104"/>
      <c r="P238" s="104"/>
      <c r="Q238" s="104"/>
      <c r="R238" s="104"/>
      <c r="S238" s="104"/>
      <c r="T238" s="104"/>
      <c r="U238" s="104"/>
      <c r="V238" s="104"/>
      <c r="W238" s="104"/>
      <c r="X238" s="104"/>
      <c r="Y238" s="104"/>
      <c r="Z238" s="104"/>
      <c r="AA238" s="207"/>
      <c r="AB238" s="104"/>
      <c r="AC238" s="104"/>
      <c r="AD238" s="104"/>
      <c r="AE238" s="104"/>
      <c r="AF238" s="104"/>
      <c r="AG238" s="207"/>
    </row>
    <row r="239" spans="2:33" ht="18.75" customHeight="1">
      <c r="B239" s="87">
        <v>226</v>
      </c>
      <c r="C239" s="88"/>
      <c r="D239" s="218" t="str">
        <f>IF(ISBLANK(TMGen3List233[[#This Row],[Test n'#]]),"",LOOKUP(TMGen3List233[[#This Row],[Test n'#]],TP_BA_DB[TPnum],TP_BA_DB[TP ID]))</f>
        <v/>
      </c>
      <c r="E239" s="220" t="str">
        <f>IF(ISBLANK(TMGen3List233[[#This Row],[Test n'#]]),"",LOOKUP(TMGen3List233[[#This Row],[Test n'#]],TP_BA_DB[TPnum],TP_BA_DB[Test Point Name]))</f>
        <v/>
      </c>
      <c r="F239" s="219" t="str">
        <f>IF(ISBLANK(TMGen3List233[[#This Row],[Test n'#]]),"",LOOKUP(TMGen3List233[[#This Row],[Test n'#]],TP_BA_DB[TPnum],TP_BA_DB[Mode]))</f>
        <v/>
      </c>
      <c r="G239" s="172" t="str">
        <f>IF(ISBLANK(TMGen3List233[[#This Row],[Test n'#]]),"",LOOKUP(TMGen3List233[[#This Row],[Test n'#]],TP_BA_DB[TPnum],TP_BA_DB[Time '[sec']]))</f>
        <v/>
      </c>
      <c r="H239" s="34" t="s">
        <v>8</v>
      </c>
      <c r="I239" s="34" t="str">
        <f>IF(ISBLANK(TMGen3List233[[#This Row],[Test n'#]]),"",LOOKUP(TMGen3List233[[#This Row],[Test n'#]],TP_BA_DB[TPnum],TP_BA_DB[Speed m/s '[kts']]))</f>
        <v/>
      </c>
      <c r="J239" s="171"/>
      <c r="K239" s="178">
        <f>SUM(TMGen3Matrix287[#This Row])</f>
        <v>0</v>
      </c>
      <c r="L239" s="171"/>
      <c r="M239" s="104"/>
      <c r="N239" s="104"/>
      <c r="O239" s="104"/>
      <c r="P239" s="104"/>
      <c r="Q239" s="104"/>
      <c r="R239" s="104"/>
      <c r="S239" s="104"/>
      <c r="T239" s="104"/>
      <c r="U239" s="104"/>
      <c r="V239" s="104"/>
      <c r="W239" s="104"/>
      <c r="X239" s="104"/>
      <c r="Y239" s="104"/>
      <c r="Z239" s="104"/>
      <c r="AA239" s="207"/>
      <c r="AB239" s="104"/>
      <c r="AC239" s="104"/>
      <c r="AD239" s="104"/>
      <c r="AE239" s="104"/>
      <c r="AF239" s="104"/>
      <c r="AG239" s="207"/>
    </row>
    <row r="240" spans="2:33" ht="18.75" customHeight="1">
      <c r="B240" s="87">
        <v>227</v>
      </c>
      <c r="C240" s="88"/>
      <c r="D240" s="218" t="str">
        <f>IF(ISBLANK(TMGen3List233[[#This Row],[Test n'#]]),"",LOOKUP(TMGen3List233[[#This Row],[Test n'#]],TP_BA_DB[TPnum],TP_BA_DB[TP ID]))</f>
        <v/>
      </c>
      <c r="E240" s="220" t="str">
        <f>IF(ISBLANK(TMGen3List233[[#This Row],[Test n'#]]),"",LOOKUP(TMGen3List233[[#This Row],[Test n'#]],TP_BA_DB[TPnum],TP_BA_DB[Test Point Name]))</f>
        <v/>
      </c>
      <c r="F240" s="219" t="str">
        <f>IF(ISBLANK(TMGen3List233[[#This Row],[Test n'#]]),"",LOOKUP(TMGen3List233[[#This Row],[Test n'#]],TP_BA_DB[TPnum],TP_BA_DB[Mode]))</f>
        <v/>
      </c>
      <c r="G240" s="172" t="str">
        <f>IF(ISBLANK(TMGen3List233[[#This Row],[Test n'#]]),"",LOOKUP(TMGen3List233[[#This Row],[Test n'#]],TP_BA_DB[TPnum],TP_BA_DB[Time '[sec']]))</f>
        <v/>
      </c>
      <c r="H240" s="34" t="s">
        <v>8</v>
      </c>
      <c r="I240" s="34" t="str">
        <f>IF(ISBLANK(TMGen3List233[[#This Row],[Test n'#]]),"",LOOKUP(TMGen3List233[[#This Row],[Test n'#]],TP_BA_DB[TPnum],TP_BA_DB[Speed m/s '[kts']]))</f>
        <v/>
      </c>
      <c r="J240" s="171"/>
      <c r="K240" s="178">
        <f>SUM(TMGen3Matrix287[#This Row])</f>
        <v>0</v>
      </c>
      <c r="L240" s="171"/>
      <c r="M240" s="104"/>
      <c r="N240" s="104"/>
      <c r="O240" s="104"/>
      <c r="P240" s="104"/>
      <c r="Q240" s="104"/>
      <c r="R240" s="104"/>
      <c r="S240" s="104"/>
      <c r="T240" s="104"/>
      <c r="U240" s="104"/>
      <c r="V240" s="104"/>
      <c r="W240" s="104"/>
      <c r="X240" s="104"/>
      <c r="Y240" s="104"/>
      <c r="Z240" s="104"/>
      <c r="AA240" s="207"/>
      <c r="AB240" s="104"/>
      <c r="AC240" s="104"/>
      <c r="AD240" s="104"/>
      <c r="AE240" s="104"/>
      <c r="AF240" s="104"/>
      <c r="AG240" s="207"/>
    </row>
    <row r="241" spans="2:33" ht="18.75" customHeight="1">
      <c r="B241" s="87">
        <v>228</v>
      </c>
      <c r="C241" s="88"/>
      <c r="D241" s="218" t="str">
        <f>IF(ISBLANK(TMGen3List233[[#This Row],[Test n'#]]),"",LOOKUP(TMGen3List233[[#This Row],[Test n'#]],TP_BA_DB[TPnum],TP_BA_DB[TP ID]))</f>
        <v/>
      </c>
      <c r="E241" s="220" t="str">
        <f>IF(ISBLANK(TMGen3List233[[#This Row],[Test n'#]]),"",LOOKUP(TMGen3List233[[#This Row],[Test n'#]],TP_BA_DB[TPnum],TP_BA_DB[Test Point Name]))</f>
        <v/>
      </c>
      <c r="F241" s="219" t="str">
        <f>IF(ISBLANK(TMGen3List233[[#This Row],[Test n'#]]),"",LOOKUP(TMGen3List233[[#This Row],[Test n'#]],TP_BA_DB[TPnum],TP_BA_DB[Mode]))</f>
        <v/>
      </c>
      <c r="G241" s="172" t="str">
        <f>IF(ISBLANK(TMGen3List233[[#This Row],[Test n'#]]),"",LOOKUP(TMGen3List233[[#This Row],[Test n'#]],TP_BA_DB[TPnum],TP_BA_DB[Time '[sec']]))</f>
        <v/>
      </c>
      <c r="H241" s="34" t="s">
        <v>8</v>
      </c>
      <c r="I241" s="34" t="str">
        <f>IF(ISBLANK(TMGen3List233[[#This Row],[Test n'#]]),"",LOOKUP(TMGen3List233[[#This Row],[Test n'#]],TP_BA_DB[TPnum],TP_BA_DB[Speed m/s '[kts']]))</f>
        <v/>
      </c>
      <c r="J241" s="171"/>
      <c r="K241" s="178">
        <f>SUM(TMGen3Matrix287[#This Row])</f>
        <v>0</v>
      </c>
      <c r="L241" s="171"/>
      <c r="M241" s="104"/>
      <c r="N241" s="104"/>
      <c r="O241" s="104"/>
      <c r="P241" s="104"/>
      <c r="Q241" s="104"/>
      <c r="R241" s="104"/>
      <c r="S241" s="104"/>
      <c r="T241" s="104"/>
      <c r="U241" s="104"/>
      <c r="V241" s="104"/>
      <c r="W241" s="104"/>
      <c r="X241" s="104"/>
      <c r="Y241" s="104"/>
      <c r="Z241" s="104"/>
      <c r="AA241" s="207"/>
      <c r="AB241" s="104"/>
      <c r="AC241" s="104"/>
      <c r="AD241" s="104"/>
      <c r="AE241" s="104"/>
      <c r="AF241" s="104"/>
      <c r="AG241" s="207"/>
    </row>
    <row r="242" spans="2:33" ht="18.75" customHeight="1">
      <c r="B242" s="87">
        <v>229</v>
      </c>
      <c r="C242" s="88">
        <v>210</v>
      </c>
      <c r="D242" s="218" t="str">
        <f>IF(ISBLANK(TMGen3List233[[#This Row],[Test n'#]]),"",LOOKUP(TMGen3List233[[#This Row],[Test n'#]],TP_BA_DB[TPnum],TP_BA_DB[TP ID]))</f>
        <v>TP03-0014</v>
      </c>
      <c r="E242" s="220" t="str">
        <f>IF(ISBLANK(TMGen3List233[[#This Row],[Test n'#]]),"",LOOKUP(TMGen3List233[[#This Row],[Test n'#]],TP_BA_DB[TPnum],TP_BA_DB[Test Point Name]))</f>
        <v>Intermediate 3 axes</v>
      </c>
      <c r="F242" s="219" t="str">
        <f>IF(ISBLANK(TMGen3List233[[#This Row],[Test n'#]]),"",LOOKUP(TMGen3List233[[#This Row],[Test n'#]],TP_BA_DB[TPnum],TP_BA_DB[Mode]))</f>
        <v>BA Claws</v>
      </c>
      <c r="G242" s="172">
        <f>IF(ISBLANK(TMGen3List233[[#This Row],[Test n'#]]),"",LOOKUP(TMGen3List233[[#This Row],[Test n'#]],TP_BA_DB[TPnum],TP_BA_DB[Time '[sec']]))</f>
        <v>0</v>
      </c>
      <c r="H242" s="34" t="s">
        <v>8</v>
      </c>
      <c r="I242" s="34" t="str">
        <f>IF(ISBLANK(TMGen3List233[[#This Row],[Test n'#]]),"",LOOKUP(TMGen3List233[[#This Row],[Test n'#]],TP_BA_DB[TPnum],TP_BA_DB[Speed m/s '[kts']]))</f>
        <v>30.87 [60]</v>
      </c>
      <c r="J242" s="171"/>
      <c r="K242" s="178">
        <f>SUM(TMGen3Matrix287[#This Row])</f>
        <v>0</v>
      </c>
      <c r="L242" s="171"/>
      <c r="M242" s="104"/>
      <c r="N242" s="104"/>
      <c r="O242" s="104"/>
      <c r="P242" s="104"/>
      <c r="Q242" s="104"/>
      <c r="R242" s="104"/>
      <c r="S242" s="104"/>
      <c r="T242" s="104"/>
      <c r="U242" s="104"/>
      <c r="V242" s="104"/>
      <c r="W242" s="104"/>
      <c r="X242" s="104"/>
      <c r="Y242" s="104"/>
      <c r="Z242" s="104"/>
      <c r="AA242" s="207"/>
      <c r="AB242" s="104"/>
      <c r="AC242" s="104"/>
      <c r="AD242" s="104"/>
      <c r="AE242" s="104"/>
      <c r="AF242" s="104"/>
      <c r="AG242" s="207"/>
    </row>
    <row r="243" spans="2:33" ht="18.75" customHeight="1">
      <c r="B243" s="87">
        <v>230</v>
      </c>
      <c r="C243" s="88">
        <v>211</v>
      </c>
      <c r="D243" s="218" t="str">
        <f>IF(ISBLANK(TMGen3List233[[#This Row],[Test n'#]]),"",LOOKUP(TMGen3List233[[#This Row],[Test n'#]],TP_BA_DB[TPnum],TP_BA_DB[TP ID]))</f>
        <v>TP03-0015</v>
      </c>
      <c r="E243" s="220" t="str">
        <f>IF(ISBLANK(TMGen3List233[[#This Row],[Test n'#]]),"",LOOKUP(TMGen3List233[[#This Row],[Test n'#]],TP_BA_DB[TPnum],TP_BA_DB[Test Point Name]))</f>
        <v>Intermediate 3 axes</v>
      </c>
      <c r="F243" s="219" t="str">
        <f>IF(ISBLANK(TMGen3List233[[#This Row],[Test n'#]]),"",LOOKUP(TMGen3List233[[#This Row],[Test n'#]],TP_BA_DB[TPnum],TP_BA_DB[Mode]))</f>
        <v>BA Claws</v>
      </c>
      <c r="G243" s="172">
        <f>IF(ISBLANK(TMGen3List233[[#This Row],[Test n'#]]),"",LOOKUP(TMGen3List233[[#This Row],[Test n'#]],TP_BA_DB[TPnum],TP_BA_DB[Time '[sec']]))</f>
        <v>0</v>
      </c>
      <c r="H243" s="34" t="s">
        <v>8</v>
      </c>
      <c r="I243" s="34" t="str">
        <f>IF(ISBLANK(TMGen3List233[[#This Row],[Test n'#]]),"",LOOKUP(TMGen3List233[[#This Row],[Test n'#]],TP_BA_DB[TPnum],TP_BA_DB[Speed m/s '[kts']]))</f>
        <v>30.87 [60]</v>
      </c>
      <c r="J243" s="171"/>
      <c r="K243" s="178">
        <f>SUM(TMGen3Matrix287[#This Row])</f>
        <v>0</v>
      </c>
      <c r="L243" s="171"/>
      <c r="M243" s="104"/>
      <c r="N243" s="104"/>
      <c r="O243" s="104"/>
      <c r="P243" s="104"/>
      <c r="Q243" s="104"/>
      <c r="R243" s="104"/>
      <c r="S243" s="104"/>
      <c r="T243" s="104"/>
      <c r="U243" s="104"/>
      <c r="V243" s="104"/>
      <c r="W243" s="104"/>
      <c r="X243" s="104"/>
      <c r="Y243" s="104"/>
      <c r="Z243" s="104"/>
      <c r="AA243" s="207"/>
      <c r="AB243" s="104"/>
      <c r="AC243" s="104"/>
      <c r="AD243" s="104"/>
      <c r="AE243" s="104"/>
      <c r="AF243" s="104"/>
      <c r="AG243" s="207"/>
    </row>
    <row r="244" spans="2:33" ht="18.75" customHeight="1">
      <c r="B244" s="87">
        <v>231</v>
      </c>
      <c r="C244" s="88">
        <v>212</v>
      </c>
      <c r="D244" s="218" t="str">
        <f>IF(ISBLANK(TMGen3List233[[#This Row],[Test n'#]]),"",LOOKUP(TMGen3List233[[#This Row],[Test n'#]],TP_BA_DB[TPnum],TP_BA_DB[TP ID]))</f>
        <v>TP04-0014</v>
      </c>
      <c r="E244" s="220" t="str">
        <f>IF(ISBLANK(TMGen3List233[[#This Row],[Test n'#]]),"",LOOKUP(TMGen3List233[[#This Row],[Test n'#]],TP_BA_DB[TPnum],TP_BA_DB[Test Point Name]))</f>
        <v>Large 3 axes</v>
      </c>
      <c r="F244" s="219" t="str">
        <f>IF(ISBLANK(TMGen3List233[[#This Row],[Test n'#]]),"",LOOKUP(TMGen3List233[[#This Row],[Test n'#]],TP_BA_DB[TPnum],TP_BA_DB[Mode]))</f>
        <v>BA Claws</v>
      </c>
      <c r="G244" s="172">
        <f>IF(ISBLANK(TMGen3List233[[#This Row],[Test n'#]]),"",LOOKUP(TMGen3List233[[#This Row],[Test n'#]],TP_BA_DB[TPnum],TP_BA_DB[Time '[sec']]))</f>
        <v>0</v>
      </c>
      <c r="H244" s="34" t="s">
        <v>8</v>
      </c>
      <c r="I244" s="34" t="str">
        <f>IF(ISBLANK(TMGen3List233[[#This Row],[Test n'#]]),"",LOOKUP(TMGen3List233[[#This Row],[Test n'#]],TP_BA_DB[TPnum],TP_BA_DB[Speed m/s '[kts']]))</f>
        <v>30.87 [60]</v>
      </c>
      <c r="J244" s="171"/>
      <c r="K244" s="178">
        <f>SUM(TMGen3Matrix287[#This Row])</f>
        <v>0</v>
      </c>
      <c r="L244" s="171"/>
      <c r="M244" s="104"/>
      <c r="N244" s="104"/>
      <c r="O244" s="104"/>
      <c r="P244" s="104"/>
      <c r="Q244" s="104"/>
      <c r="R244" s="104"/>
      <c r="S244" s="104"/>
      <c r="T244" s="104"/>
      <c r="U244" s="104"/>
      <c r="V244" s="104"/>
      <c r="W244" s="104"/>
      <c r="X244" s="104"/>
      <c r="Y244" s="104"/>
      <c r="Z244" s="104"/>
      <c r="AA244" s="207"/>
      <c r="AB244" s="104"/>
      <c r="AC244" s="104"/>
      <c r="AD244" s="104"/>
      <c r="AE244" s="104"/>
      <c r="AF244" s="104"/>
      <c r="AG244" s="207"/>
    </row>
    <row r="245" spans="2:33" ht="18.75" customHeight="1">
      <c r="B245" s="87">
        <v>232</v>
      </c>
      <c r="C245" s="88">
        <v>213</v>
      </c>
      <c r="D245" s="218" t="str">
        <f>IF(ISBLANK(TMGen3List233[[#This Row],[Test n'#]]),"",LOOKUP(TMGen3List233[[#This Row],[Test n'#]],TP_BA_DB[TPnum],TP_BA_DB[TP ID]))</f>
        <v>TP04-0015</v>
      </c>
      <c r="E245" s="220" t="str">
        <f>IF(ISBLANK(TMGen3List233[[#This Row],[Test n'#]]),"",LOOKUP(TMGen3List233[[#This Row],[Test n'#]],TP_BA_DB[TPnum],TP_BA_DB[Test Point Name]))</f>
        <v>Large 3 axes</v>
      </c>
      <c r="F245" s="219" t="str">
        <f>IF(ISBLANK(TMGen3List233[[#This Row],[Test n'#]]),"",LOOKUP(TMGen3List233[[#This Row],[Test n'#]],TP_BA_DB[TPnum],TP_BA_DB[Mode]))</f>
        <v>BA Claws</v>
      </c>
      <c r="G245" s="172">
        <f>IF(ISBLANK(TMGen3List233[[#This Row],[Test n'#]]),"",LOOKUP(TMGen3List233[[#This Row],[Test n'#]],TP_BA_DB[TPnum],TP_BA_DB[Time '[sec']]))</f>
        <v>0</v>
      </c>
      <c r="H245" s="34" t="s">
        <v>8</v>
      </c>
      <c r="I245" s="34" t="str">
        <f>IF(ISBLANK(TMGen3List233[[#This Row],[Test n'#]]),"",LOOKUP(TMGen3List233[[#This Row],[Test n'#]],TP_BA_DB[TPnum],TP_BA_DB[Speed m/s '[kts']]))</f>
        <v>30.87 [60]</v>
      </c>
      <c r="J245" s="171"/>
      <c r="K245" s="178">
        <f>SUM(TMGen3Matrix287[#This Row])</f>
        <v>0</v>
      </c>
      <c r="L245" s="171"/>
      <c r="M245" s="104"/>
      <c r="N245" s="104"/>
      <c r="O245" s="104"/>
      <c r="P245" s="104"/>
      <c r="Q245" s="104"/>
      <c r="R245" s="104"/>
      <c r="S245" s="104"/>
      <c r="T245" s="104"/>
      <c r="U245" s="104"/>
      <c r="V245" s="104"/>
      <c r="W245" s="104"/>
      <c r="X245" s="104"/>
      <c r="Y245" s="104"/>
      <c r="Z245" s="104"/>
      <c r="AA245" s="207"/>
      <c r="AB245" s="104"/>
      <c r="AC245" s="104"/>
      <c r="AD245" s="104"/>
      <c r="AE245" s="104"/>
      <c r="AF245" s="104"/>
      <c r="AG245" s="207"/>
    </row>
    <row r="246" spans="2:33" ht="18.75" customHeight="1">
      <c r="B246" s="87">
        <v>233</v>
      </c>
      <c r="C246" s="88">
        <v>214</v>
      </c>
      <c r="D246" s="218" t="str">
        <f>IF(ISBLANK(TMGen3List233[[#This Row],[Test n'#]]),"",LOOKUP(TMGen3List233[[#This Row],[Test n'#]],TP_BA_DB[TPnum],TP_BA_DB[TP ID]))</f>
        <v>TP06-0014</v>
      </c>
      <c r="E246" s="220" t="str">
        <f>IF(ISBLANK(TMGen3List233[[#This Row],[Test n'#]]),"",LOOKUP(TMGen3List233[[#This Row],[Test n'#]],TP_BA_DB[TPnum],TP_BA_DB[Test Point Name]))</f>
        <v>Path following</v>
      </c>
      <c r="F246" s="219" t="str">
        <f>IF(ISBLANK(TMGen3List233[[#This Row],[Test n'#]]),"",LOOKUP(TMGen3List233[[#This Row],[Test n'#]],TP_BA_DB[TPnum],TP_BA_DB[Mode]))</f>
        <v>BA Claws</v>
      </c>
      <c r="G246" s="172">
        <f>IF(ISBLANK(TMGen3List233[[#This Row],[Test n'#]]),"",LOOKUP(TMGen3List233[[#This Row],[Test n'#]],TP_BA_DB[TPnum],TP_BA_DB[Time '[sec']]))</f>
        <v>0</v>
      </c>
      <c r="H246" s="34" t="s">
        <v>8</v>
      </c>
      <c r="I246" s="34" t="str">
        <f>IF(ISBLANK(TMGen3List233[[#This Row],[Test n'#]]),"",LOOKUP(TMGen3List233[[#This Row],[Test n'#]],TP_BA_DB[TPnum],TP_BA_DB[Speed m/s '[kts']]))</f>
        <v>30.87 [60]</v>
      </c>
      <c r="J246" s="171"/>
      <c r="K246" s="178">
        <f>SUM(TMGen3Matrix287[#This Row])</f>
        <v>0</v>
      </c>
      <c r="L246" s="171"/>
      <c r="M246" s="104"/>
      <c r="N246" s="104"/>
      <c r="O246" s="104"/>
      <c r="P246" s="104"/>
      <c r="Q246" s="104"/>
      <c r="R246" s="104"/>
      <c r="S246" s="104"/>
      <c r="T246" s="104"/>
      <c r="U246" s="104"/>
      <c r="V246" s="104"/>
      <c r="W246" s="104"/>
      <c r="X246" s="104"/>
      <c r="Y246" s="104"/>
      <c r="Z246" s="104"/>
      <c r="AA246" s="207"/>
      <c r="AB246" s="104"/>
      <c r="AC246" s="104"/>
      <c r="AD246" s="104"/>
      <c r="AE246" s="104"/>
      <c r="AF246" s="104"/>
      <c r="AG246" s="207"/>
    </row>
    <row r="247" spans="2:33" ht="18.75" customHeight="1">
      <c r="B247" s="87">
        <v>234</v>
      </c>
      <c r="C247" s="88">
        <v>215</v>
      </c>
      <c r="D247" s="218" t="str">
        <f>IF(ISBLANK(TMGen3List233[[#This Row],[Test n'#]]),"",LOOKUP(TMGen3List233[[#This Row],[Test n'#]],TP_BA_DB[TPnum],TP_BA_DB[TP ID]))</f>
        <v>TP06-0015</v>
      </c>
      <c r="E247" s="220" t="str">
        <f>IF(ISBLANK(TMGen3List233[[#This Row],[Test n'#]]),"",LOOKUP(TMGen3List233[[#This Row],[Test n'#]],TP_BA_DB[TPnum],TP_BA_DB[Test Point Name]))</f>
        <v>Path following</v>
      </c>
      <c r="F247" s="219" t="str">
        <f>IF(ISBLANK(TMGen3List233[[#This Row],[Test n'#]]),"",LOOKUP(TMGen3List233[[#This Row],[Test n'#]],TP_BA_DB[TPnum],TP_BA_DB[Mode]))</f>
        <v>BA Claws</v>
      </c>
      <c r="G247" s="172">
        <f>IF(ISBLANK(TMGen3List233[[#This Row],[Test n'#]]),"",LOOKUP(TMGen3List233[[#This Row],[Test n'#]],TP_BA_DB[TPnum],TP_BA_DB[Time '[sec']]))</f>
        <v>0</v>
      </c>
      <c r="H247" s="34" t="s">
        <v>8</v>
      </c>
      <c r="I247" s="34" t="str">
        <f>IF(ISBLANK(TMGen3List233[[#This Row],[Test n'#]]),"",LOOKUP(TMGen3List233[[#This Row],[Test n'#]],TP_BA_DB[TPnum],TP_BA_DB[Speed m/s '[kts']]))</f>
        <v>30.87 [60]</v>
      </c>
      <c r="J247" s="171"/>
      <c r="K247" s="178">
        <f>SUM(TMGen3Matrix287[#This Row])</f>
        <v>0</v>
      </c>
      <c r="L247" s="171"/>
      <c r="M247" s="104"/>
      <c r="N247" s="104"/>
      <c r="O247" s="104"/>
      <c r="P247" s="104"/>
      <c r="Q247" s="104"/>
      <c r="R247" s="104"/>
      <c r="S247" s="104"/>
      <c r="T247" s="104"/>
      <c r="U247" s="104"/>
      <c r="V247" s="104"/>
      <c r="W247" s="104"/>
      <c r="X247" s="104"/>
      <c r="Y247" s="104"/>
      <c r="Z247" s="104"/>
      <c r="AA247" s="207"/>
      <c r="AB247" s="104"/>
      <c r="AC247" s="104"/>
      <c r="AD247" s="104"/>
      <c r="AE247" s="104"/>
      <c r="AF247" s="104"/>
      <c r="AG247" s="207"/>
    </row>
    <row r="248" spans="2:33" ht="18.75" customHeight="1">
      <c r="B248" s="87">
        <v>235</v>
      </c>
      <c r="C248" s="88">
        <v>216</v>
      </c>
      <c r="D248" s="218" t="str">
        <f>IF(ISBLANK(TMGen3List233[[#This Row],[Test n'#]]),"",LOOKUP(TMGen3List233[[#This Row],[Test n'#]],TP_BA_DB[TPnum],TP_BA_DB[TP ID]))</f>
        <v>TP07-0018</v>
      </c>
      <c r="E248" s="220" t="str">
        <f>IF(ISBLANK(TMGen3List233[[#This Row],[Test n'#]]),"",LOOKUP(TMGen3List233[[#This Row],[Test n'#]],TP_BA_DB[TPnum],TP_BA_DB[Test Point Name]))</f>
        <v>Path following altitude tracking</v>
      </c>
      <c r="F248" s="219" t="str">
        <f>IF(ISBLANK(TMGen3List233[[#This Row],[Test n'#]]),"",LOOKUP(TMGen3List233[[#This Row],[Test n'#]],TP_BA_DB[TPnum],TP_BA_DB[Mode]))</f>
        <v>BA Claws</v>
      </c>
      <c r="G248" s="172">
        <f>IF(ISBLANK(TMGen3List233[[#This Row],[Test n'#]]),"",LOOKUP(TMGen3List233[[#This Row],[Test n'#]],TP_BA_DB[TPnum],TP_BA_DB[Time '[sec']]))</f>
        <v>0</v>
      </c>
      <c r="H248" s="34" t="s">
        <v>8</v>
      </c>
      <c r="I248" s="34" t="str">
        <f>IF(ISBLANK(TMGen3List233[[#This Row],[Test n'#]]),"",LOOKUP(TMGen3List233[[#This Row],[Test n'#]],TP_BA_DB[TPnum],TP_BA_DB[Speed m/s '[kts']]))</f>
        <v>30.87 [60]</v>
      </c>
      <c r="J248" s="171"/>
      <c r="K248" s="178">
        <f>SUM(TMGen3Matrix287[#This Row])</f>
        <v>0</v>
      </c>
      <c r="L248" s="171"/>
      <c r="M248" s="104"/>
      <c r="N248" s="104"/>
      <c r="O248" s="104"/>
      <c r="P248" s="104"/>
      <c r="Q248" s="104"/>
      <c r="R248" s="104"/>
      <c r="S248" s="104"/>
      <c r="T248" s="104"/>
      <c r="U248" s="104"/>
      <c r="V248" s="104"/>
      <c r="W248" s="104"/>
      <c r="X248" s="104"/>
      <c r="Y248" s="104"/>
      <c r="Z248" s="104"/>
      <c r="AA248" s="207"/>
      <c r="AB248" s="104"/>
      <c r="AC248" s="104"/>
      <c r="AD248" s="104"/>
      <c r="AE248" s="104"/>
      <c r="AF248" s="104"/>
      <c r="AG248" s="207"/>
    </row>
    <row r="249" spans="2:33" ht="18.75" customHeight="1">
      <c r="B249" s="87">
        <v>236</v>
      </c>
      <c r="C249" s="88">
        <v>217</v>
      </c>
      <c r="D249" s="218" t="str">
        <f>IF(ISBLANK(TMGen3List233[[#This Row],[Test n'#]]),"",LOOKUP(TMGen3List233[[#This Row],[Test n'#]],TP_BA_DB[TPnum],TP_BA_DB[TP ID]))</f>
        <v>TP07-0019</v>
      </c>
      <c r="E249" s="220" t="str">
        <f>IF(ISBLANK(TMGen3List233[[#This Row],[Test n'#]]),"",LOOKUP(TMGen3List233[[#This Row],[Test n'#]],TP_BA_DB[TPnum],TP_BA_DB[Test Point Name]))</f>
        <v>Path following altitude tracking</v>
      </c>
      <c r="F249" s="219" t="str">
        <f>IF(ISBLANK(TMGen3List233[[#This Row],[Test n'#]]),"",LOOKUP(TMGen3List233[[#This Row],[Test n'#]],TP_BA_DB[TPnum],TP_BA_DB[Mode]))</f>
        <v>BA Claws</v>
      </c>
      <c r="G249" s="172">
        <f>IF(ISBLANK(TMGen3List233[[#This Row],[Test n'#]]),"",LOOKUP(TMGen3List233[[#This Row],[Test n'#]],TP_BA_DB[TPnum],TP_BA_DB[Time '[sec']]))</f>
        <v>0</v>
      </c>
      <c r="H249" s="34" t="s">
        <v>8</v>
      </c>
      <c r="I249" s="34" t="str">
        <f>IF(ISBLANK(TMGen3List233[[#This Row],[Test n'#]]),"",LOOKUP(TMGen3List233[[#This Row],[Test n'#]],TP_BA_DB[TPnum],TP_BA_DB[Speed m/s '[kts']]))</f>
        <v>30.87 [60]</v>
      </c>
      <c r="J249" s="171"/>
      <c r="K249" s="178">
        <f>SUM(TMGen3Matrix287[#This Row])</f>
        <v>0</v>
      </c>
      <c r="L249" s="171"/>
      <c r="M249" s="104"/>
      <c r="N249" s="104"/>
      <c r="O249" s="104"/>
      <c r="P249" s="104"/>
      <c r="Q249" s="104"/>
      <c r="R249" s="104"/>
      <c r="S249" s="104"/>
      <c r="T249" s="104"/>
      <c r="U249" s="104"/>
      <c r="V249" s="104"/>
      <c r="W249" s="104"/>
      <c r="X249" s="104"/>
      <c r="Y249" s="104"/>
      <c r="Z249" s="104"/>
      <c r="AA249" s="207"/>
      <c r="AB249" s="104"/>
      <c r="AC249" s="104"/>
      <c r="AD249" s="104"/>
      <c r="AE249" s="104"/>
      <c r="AF249" s="104"/>
      <c r="AG249" s="207"/>
    </row>
    <row r="250" spans="2:33" ht="18.75" customHeight="1">
      <c r="B250" s="87">
        <v>237</v>
      </c>
      <c r="C250" s="88">
        <v>218</v>
      </c>
      <c r="D250" s="218" t="str">
        <f>IF(ISBLANK(TMGen3List233[[#This Row],[Test n'#]]),"",LOOKUP(TMGen3List233[[#This Row],[Test n'#]],TP_BA_DB[TPnum],TP_BA_DB[TP ID]))</f>
        <v>TP07-0020</v>
      </c>
      <c r="E250" s="220" t="str">
        <f>IF(ISBLANK(TMGen3List233[[#This Row],[Test n'#]]),"",LOOKUP(TMGen3List233[[#This Row],[Test n'#]],TP_BA_DB[TPnum],TP_BA_DB[Test Point Name]))</f>
        <v>Path following altitude tracking</v>
      </c>
      <c r="F250" s="219" t="str">
        <f>IF(ISBLANK(TMGen3List233[[#This Row],[Test n'#]]),"",LOOKUP(TMGen3List233[[#This Row],[Test n'#]],TP_BA_DB[TPnum],TP_BA_DB[Mode]))</f>
        <v>BA Claws</v>
      </c>
      <c r="G250" s="172">
        <f>IF(ISBLANK(TMGen3List233[[#This Row],[Test n'#]]),"",LOOKUP(TMGen3List233[[#This Row],[Test n'#]],TP_BA_DB[TPnum],TP_BA_DB[Time '[sec']]))</f>
        <v>0</v>
      </c>
      <c r="H250" s="34" t="s">
        <v>8</v>
      </c>
      <c r="I250" s="34" t="str">
        <f>IF(ISBLANK(TMGen3List233[[#This Row],[Test n'#]]),"",LOOKUP(TMGen3List233[[#This Row],[Test n'#]],TP_BA_DB[TPnum],TP_BA_DB[Speed m/s '[kts']]))</f>
        <v>38.58 [75]</v>
      </c>
      <c r="J250" s="171"/>
      <c r="K250" s="178">
        <f>SUM(TMGen3Matrix287[#This Row])</f>
        <v>0</v>
      </c>
      <c r="L250" s="171"/>
      <c r="M250" s="104"/>
      <c r="N250" s="104"/>
      <c r="O250" s="104"/>
      <c r="P250" s="104"/>
      <c r="Q250" s="104"/>
      <c r="R250" s="104"/>
      <c r="S250" s="104"/>
      <c r="T250" s="104"/>
      <c r="U250" s="104"/>
      <c r="V250" s="104"/>
      <c r="W250" s="104"/>
      <c r="X250" s="104"/>
      <c r="Y250" s="104"/>
      <c r="Z250" s="104"/>
      <c r="AA250" s="207"/>
      <c r="AB250" s="104"/>
      <c r="AC250" s="104"/>
      <c r="AD250" s="104"/>
      <c r="AE250" s="104"/>
      <c r="AF250" s="104"/>
      <c r="AG250" s="207"/>
    </row>
    <row r="251" spans="2:33" ht="18.75" customHeight="1">
      <c r="B251" s="87">
        <v>238</v>
      </c>
      <c r="C251" s="88">
        <v>219</v>
      </c>
      <c r="D251" s="218" t="str">
        <f>IF(ISBLANK(TMGen3List233[[#This Row],[Test n'#]]),"",LOOKUP(TMGen3List233[[#This Row],[Test n'#]],TP_BA_DB[TPnum],TP_BA_DB[TP ID]))</f>
        <v>TP07-0021</v>
      </c>
      <c r="E251" s="220" t="str">
        <f>IF(ISBLANK(TMGen3List233[[#This Row],[Test n'#]]),"",LOOKUP(TMGen3List233[[#This Row],[Test n'#]],TP_BA_DB[TPnum],TP_BA_DB[Test Point Name]))</f>
        <v>Path following altitude tracking</v>
      </c>
      <c r="F251" s="219" t="str">
        <f>IF(ISBLANK(TMGen3List233[[#This Row],[Test n'#]]),"",LOOKUP(TMGen3List233[[#This Row],[Test n'#]],TP_BA_DB[TPnum],TP_BA_DB[Mode]))</f>
        <v>BA Claws</v>
      </c>
      <c r="G251" s="172">
        <f>IF(ISBLANK(TMGen3List233[[#This Row],[Test n'#]]),"",LOOKUP(TMGen3List233[[#This Row],[Test n'#]],TP_BA_DB[TPnum],TP_BA_DB[Time '[sec']]))</f>
        <v>0</v>
      </c>
      <c r="H251" s="34" t="s">
        <v>8</v>
      </c>
      <c r="I251" s="34" t="str">
        <f>IF(ISBLANK(TMGen3List233[[#This Row],[Test n'#]]),"",LOOKUP(TMGen3List233[[#This Row],[Test n'#]],TP_BA_DB[TPnum],TP_BA_DB[Speed m/s '[kts']]))</f>
        <v>38.58 [75]</v>
      </c>
      <c r="J251" s="171"/>
      <c r="K251" s="178">
        <f>SUM(TMGen3Matrix287[#This Row])</f>
        <v>0</v>
      </c>
      <c r="L251" s="171"/>
      <c r="M251" s="104"/>
      <c r="N251" s="104"/>
      <c r="O251" s="104"/>
      <c r="P251" s="104"/>
      <c r="Q251" s="104"/>
      <c r="R251" s="104"/>
      <c r="S251" s="104"/>
      <c r="T251" s="104"/>
      <c r="U251" s="104"/>
      <c r="V251" s="104"/>
      <c r="W251" s="104"/>
      <c r="X251" s="104"/>
      <c r="Y251" s="104"/>
      <c r="Z251" s="104"/>
      <c r="AA251" s="207"/>
      <c r="AB251" s="104"/>
      <c r="AC251" s="104"/>
      <c r="AD251" s="104"/>
      <c r="AE251" s="104"/>
      <c r="AF251" s="104"/>
      <c r="AG251" s="207"/>
    </row>
    <row r="252" spans="2:33" ht="18.75" customHeight="1">
      <c r="B252" s="87">
        <v>239</v>
      </c>
      <c r="C252" s="88">
        <v>220</v>
      </c>
      <c r="D252" s="218" t="str">
        <f>IF(ISBLANK(TMGen3List233[[#This Row],[Test n'#]]),"",LOOKUP(TMGen3List233[[#This Row],[Test n'#]],TP_BA_DB[TPnum],TP_BA_DB[TP ID]))</f>
        <v>TP07-0022</v>
      </c>
      <c r="E252" s="220" t="str">
        <f>IF(ISBLANK(TMGen3List233[[#This Row],[Test n'#]]),"",LOOKUP(TMGen3List233[[#This Row],[Test n'#]],TP_BA_DB[TPnum],TP_BA_DB[Test Point Name]))</f>
        <v>Path following altitude tracking</v>
      </c>
      <c r="F252" s="219" t="str">
        <f>IF(ISBLANK(TMGen3List233[[#This Row],[Test n'#]]),"",LOOKUP(TMGen3List233[[#This Row],[Test n'#]],TP_BA_DB[TPnum],TP_BA_DB[Mode]))</f>
        <v>BA Claws</v>
      </c>
      <c r="G252" s="172">
        <f>IF(ISBLANK(TMGen3List233[[#This Row],[Test n'#]]),"",LOOKUP(TMGen3List233[[#This Row],[Test n'#]],TP_BA_DB[TPnum],TP_BA_DB[Time '[sec']]))</f>
        <v>0</v>
      </c>
      <c r="H252" s="34" t="s">
        <v>8</v>
      </c>
      <c r="I252" s="34" t="str">
        <f>IF(ISBLANK(TMGen3List233[[#This Row],[Test n'#]]),"",LOOKUP(TMGen3List233[[#This Row],[Test n'#]],TP_BA_DB[TPnum],TP_BA_DB[Speed m/s '[kts']]))</f>
        <v>27.78 [54]</v>
      </c>
      <c r="J252" s="171"/>
      <c r="K252" s="178">
        <f>SUM(TMGen3Matrix287[#This Row])</f>
        <v>0</v>
      </c>
      <c r="L252" s="171"/>
      <c r="M252" s="104"/>
      <c r="N252" s="104"/>
      <c r="O252" s="104"/>
      <c r="P252" s="104"/>
      <c r="Q252" s="104"/>
      <c r="R252" s="104"/>
      <c r="S252" s="104"/>
      <c r="T252" s="104"/>
      <c r="U252" s="104"/>
      <c r="V252" s="104"/>
      <c r="W252" s="104"/>
      <c r="X252" s="104"/>
      <c r="Y252" s="104"/>
      <c r="Z252" s="104"/>
      <c r="AA252" s="207"/>
      <c r="AB252" s="104"/>
      <c r="AC252" s="104"/>
      <c r="AD252" s="104"/>
      <c r="AE252" s="104"/>
      <c r="AF252" s="104"/>
      <c r="AG252" s="207"/>
    </row>
    <row r="253" spans="2:33" ht="18.75" customHeight="1">
      <c r="B253" s="87">
        <v>240</v>
      </c>
      <c r="C253" s="88">
        <v>221</v>
      </c>
      <c r="D253" s="218" t="str">
        <f>IF(ISBLANK(TMGen3List233[[#This Row],[Test n'#]]),"",LOOKUP(TMGen3List233[[#This Row],[Test n'#]],TP_BA_DB[TPnum],TP_BA_DB[TP ID]))</f>
        <v>TP07-0023</v>
      </c>
      <c r="E253" s="220" t="str">
        <f>IF(ISBLANK(TMGen3List233[[#This Row],[Test n'#]]),"",LOOKUP(TMGen3List233[[#This Row],[Test n'#]],TP_BA_DB[TPnum],TP_BA_DB[Test Point Name]))</f>
        <v>Path following altitude tracking</v>
      </c>
      <c r="F253" s="219" t="str">
        <f>IF(ISBLANK(TMGen3List233[[#This Row],[Test n'#]]),"",LOOKUP(TMGen3List233[[#This Row],[Test n'#]],TP_BA_DB[TPnum],TP_BA_DB[Mode]))</f>
        <v>BA Claws</v>
      </c>
      <c r="G253" s="172">
        <f>IF(ISBLANK(TMGen3List233[[#This Row],[Test n'#]]),"",LOOKUP(TMGen3List233[[#This Row],[Test n'#]],TP_BA_DB[TPnum],TP_BA_DB[Time '[sec']]))</f>
        <v>0</v>
      </c>
      <c r="H253" s="34" t="s">
        <v>8</v>
      </c>
      <c r="I253" s="34" t="str">
        <f>IF(ISBLANK(TMGen3List233[[#This Row],[Test n'#]]),"",LOOKUP(TMGen3List233[[#This Row],[Test n'#]],TP_BA_DB[TPnum],TP_BA_DB[Speed m/s '[kts']]))</f>
        <v>27.78 [54]</v>
      </c>
      <c r="J253" s="171"/>
      <c r="K253" s="178">
        <f>SUM(TMGen3Matrix287[#This Row])</f>
        <v>0</v>
      </c>
      <c r="L253" s="171"/>
      <c r="M253" s="104"/>
      <c r="N253" s="104"/>
      <c r="O253" s="104"/>
      <c r="P253" s="104"/>
      <c r="Q253" s="104"/>
      <c r="R253" s="104"/>
      <c r="S253" s="104"/>
      <c r="T253" s="104"/>
      <c r="U253" s="104"/>
      <c r="V253" s="104"/>
      <c r="W253" s="104"/>
      <c r="X253" s="104"/>
      <c r="Y253" s="104"/>
      <c r="Z253" s="104"/>
      <c r="AA253" s="207"/>
      <c r="AB253" s="104"/>
      <c r="AC253" s="104"/>
      <c r="AD253" s="104"/>
      <c r="AE253" s="104"/>
      <c r="AF253" s="104"/>
      <c r="AG253" s="207"/>
    </row>
    <row r="254" spans="2:33" ht="18.75" customHeight="1">
      <c r="B254" s="87">
        <v>241</v>
      </c>
      <c r="C254" s="88">
        <v>222</v>
      </c>
      <c r="D254" s="218" t="str">
        <f>IF(ISBLANK(TMGen3List233[[#This Row],[Test n'#]]),"",LOOKUP(TMGen3List233[[#This Row],[Test n'#]],TP_BA_DB[TPnum],TP_BA_DB[TP ID]))</f>
        <v>TP08-0014</v>
      </c>
      <c r="E254" s="220" t="str">
        <f>IF(ISBLANK(TMGen3List233[[#This Row],[Test n'#]]),"",LOOKUP(TMGen3List233[[#This Row],[Test n'#]],TP_BA_DB[TPnum],TP_BA_DB[Test Point Name]))</f>
        <v>Nz capture</v>
      </c>
      <c r="F254" s="219" t="str">
        <f>IF(ISBLANK(TMGen3List233[[#This Row],[Test n'#]]),"",LOOKUP(TMGen3List233[[#This Row],[Test n'#]],TP_BA_DB[TPnum],TP_BA_DB[Mode]))</f>
        <v>BA Claws</v>
      </c>
      <c r="G254" s="172">
        <f>IF(ISBLANK(TMGen3List233[[#This Row],[Test n'#]]),"",LOOKUP(TMGen3List233[[#This Row],[Test n'#]],TP_BA_DB[TPnum],TP_BA_DB[Time '[sec']]))</f>
        <v>0</v>
      </c>
      <c r="H254" s="34" t="s">
        <v>8</v>
      </c>
      <c r="I254" s="34" t="str">
        <f>IF(ISBLANK(TMGen3List233[[#This Row],[Test n'#]]),"",LOOKUP(TMGen3List233[[#This Row],[Test n'#]],TP_BA_DB[TPnum],TP_BA_DB[Speed m/s '[kts']]))</f>
        <v>38.58 [75]</v>
      </c>
      <c r="J254" s="171"/>
      <c r="K254" s="178">
        <f>SUM(TMGen3Matrix287[#This Row])</f>
        <v>0</v>
      </c>
      <c r="L254" s="171"/>
      <c r="M254" s="104"/>
      <c r="N254" s="104"/>
      <c r="O254" s="104"/>
      <c r="P254" s="104"/>
      <c r="Q254" s="104"/>
      <c r="R254" s="104"/>
      <c r="S254" s="104"/>
      <c r="T254" s="104"/>
      <c r="U254" s="104"/>
      <c r="V254" s="104"/>
      <c r="W254" s="104"/>
      <c r="X254" s="104"/>
      <c r="Y254" s="104"/>
      <c r="Z254" s="104"/>
      <c r="AA254" s="207"/>
      <c r="AB254" s="104"/>
      <c r="AC254" s="104"/>
      <c r="AD254" s="104"/>
      <c r="AE254" s="104"/>
      <c r="AF254" s="104"/>
      <c r="AG254" s="207"/>
    </row>
    <row r="255" spans="2:33" ht="18.75" customHeight="1">
      <c r="B255" s="87">
        <v>242</v>
      </c>
      <c r="C255" s="88">
        <v>223</v>
      </c>
      <c r="D255" s="218" t="str">
        <f>IF(ISBLANK(TMGen3List233[[#This Row],[Test n'#]]),"",LOOKUP(TMGen3List233[[#This Row],[Test n'#]],TP_BA_DB[TPnum],TP_BA_DB[TP ID]))</f>
        <v>TP08-0015</v>
      </c>
      <c r="E255" s="220" t="str">
        <f>IF(ISBLANK(TMGen3List233[[#This Row],[Test n'#]]),"",LOOKUP(TMGen3List233[[#This Row],[Test n'#]],TP_BA_DB[TPnum],TP_BA_DB[Test Point Name]))</f>
        <v>Nz capture</v>
      </c>
      <c r="F255" s="219" t="str">
        <f>IF(ISBLANK(TMGen3List233[[#This Row],[Test n'#]]),"",LOOKUP(TMGen3List233[[#This Row],[Test n'#]],TP_BA_DB[TPnum],TP_BA_DB[Mode]))</f>
        <v>BA Claws</v>
      </c>
      <c r="G255" s="172">
        <f>IF(ISBLANK(TMGen3List233[[#This Row],[Test n'#]]),"",LOOKUP(TMGen3List233[[#This Row],[Test n'#]],TP_BA_DB[TPnum],TP_BA_DB[Time '[sec']]))</f>
        <v>0</v>
      </c>
      <c r="H255" s="34" t="s">
        <v>8</v>
      </c>
      <c r="I255" s="34" t="str">
        <f>IF(ISBLANK(TMGen3List233[[#This Row],[Test n'#]]),"",LOOKUP(TMGen3List233[[#This Row],[Test n'#]],TP_BA_DB[TPnum],TP_BA_DB[Speed m/s '[kts']]))</f>
        <v>30.87 [60]</v>
      </c>
      <c r="J255" s="171"/>
      <c r="K255" s="178">
        <f>SUM(TMGen3Matrix287[#This Row])</f>
        <v>0</v>
      </c>
      <c r="L255" s="171"/>
      <c r="M255" s="104"/>
      <c r="N255" s="104"/>
      <c r="O255" s="104"/>
      <c r="P255" s="104"/>
      <c r="Q255" s="104"/>
      <c r="R255" s="104"/>
      <c r="S255" s="104"/>
      <c r="T255" s="104"/>
      <c r="U255" s="104"/>
      <c r="V255" s="104"/>
      <c r="W255" s="104"/>
      <c r="X255" s="104"/>
      <c r="Y255" s="104"/>
      <c r="Z255" s="104"/>
      <c r="AA255" s="207"/>
      <c r="AB255" s="104"/>
      <c r="AC255" s="104"/>
      <c r="AD255" s="104"/>
      <c r="AE255" s="104"/>
      <c r="AF255" s="104"/>
      <c r="AG255" s="207"/>
    </row>
    <row r="256" spans="2:33" ht="18.75" customHeight="1">
      <c r="B256" s="87">
        <v>243</v>
      </c>
      <c r="C256" s="88">
        <v>224</v>
      </c>
      <c r="D256" s="218" t="str">
        <f>IF(ISBLANK(TMGen3List233[[#This Row],[Test n'#]]),"",LOOKUP(TMGen3List233[[#This Row],[Test n'#]],TP_BA_DB[TPnum],TP_BA_DB[TP ID]))</f>
        <v>TP08-0016</v>
      </c>
      <c r="E256" s="220" t="str">
        <f>IF(ISBLANK(TMGen3List233[[#This Row],[Test n'#]]),"",LOOKUP(TMGen3List233[[#This Row],[Test n'#]],TP_BA_DB[TPnum],TP_BA_DB[Test Point Name]))</f>
        <v>Nz capture</v>
      </c>
      <c r="F256" s="219" t="str">
        <f>IF(ISBLANK(TMGen3List233[[#This Row],[Test n'#]]),"",LOOKUP(TMGen3List233[[#This Row],[Test n'#]],TP_BA_DB[TPnum],TP_BA_DB[Mode]))</f>
        <v>BA Claws</v>
      </c>
      <c r="G256" s="172">
        <f>IF(ISBLANK(TMGen3List233[[#This Row],[Test n'#]]),"",LOOKUP(TMGen3List233[[#This Row],[Test n'#]],TP_BA_DB[TPnum],TP_BA_DB[Time '[sec']]))</f>
        <v>0</v>
      </c>
      <c r="H256" s="34" t="s">
        <v>8</v>
      </c>
      <c r="I256" s="34" t="str">
        <f>IF(ISBLANK(TMGen3List233[[#This Row],[Test n'#]]),"",LOOKUP(TMGen3List233[[#This Row],[Test n'#]],TP_BA_DB[TPnum],TP_BA_DB[Speed m/s '[kts']]))</f>
        <v>38.58 [75]</v>
      </c>
      <c r="J256" s="171"/>
      <c r="K256" s="178">
        <f>SUM(TMGen3Matrix287[#This Row])</f>
        <v>0</v>
      </c>
      <c r="L256" s="171"/>
      <c r="M256" s="104"/>
      <c r="N256" s="104"/>
      <c r="O256" s="104"/>
      <c r="P256" s="104"/>
      <c r="Q256" s="104"/>
      <c r="R256" s="104"/>
      <c r="S256" s="104"/>
      <c r="T256" s="104"/>
      <c r="U256" s="104"/>
      <c r="V256" s="104"/>
      <c r="W256" s="104"/>
      <c r="X256" s="104"/>
      <c r="Y256" s="104"/>
      <c r="Z256" s="104"/>
      <c r="AA256" s="207"/>
      <c r="AB256" s="104"/>
      <c r="AC256" s="104"/>
      <c r="AD256" s="104"/>
      <c r="AE256" s="104"/>
      <c r="AF256" s="104"/>
      <c r="AG256" s="207"/>
    </row>
    <row r="257" spans="2:33" ht="18.75" customHeight="1">
      <c r="B257" s="87">
        <v>244</v>
      </c>
      <c r="C257" s="88">
        <v>225</v>
      </c>
      <c r="D257" s="218" t="str">
        <f>IF(ISBLANK(TMGen3List233[[#This Row],[Test n'#]]),"",LOOKUP(TMGen3List233[[#This Row],[Test n'#]],TP_BA_DB[TPnum],TP_BA_DB[TP ID]))</f>
        <v>TP08-0017</v>
      </c>
      <c r="E257" s="220" t="str">
        <f>IF(ISBLANK(TMGen3List233[[#This Row],[Test n'#]]),"",LOOKUP(TMGen3List233[[#This Row],[Test n'#]],TP_BA_DB[TPnum],TP_BA_DB[Test Point Name]))</f>
        <v>Nz capture</v>
      </c>
      <c r="F257" s="219" t="str">
        <f>IF(ISBLANK(TMGen3List233[[#This Row],[Test n'#]]),"",LOOKUP(TMGen3List233[[#This Row],[Test n'#]],TP_BA_DB[TPnum],TP_BA_DB[Mode]))</f>
        <v>BA Claws</v>
      </c>
      <c r="G257" s="172">
        <f>IF(ISBLANK(TMGen3List233[[#This Row],[Test n'#]]),"",LOOKUP(TMGen3List233[[#This Row],[Test n'#]],TP_BA_DB[TPnum],TP_BA_DB[Time '[sec']]))</f>
        <v>0</v>
      </c>
      <c r="H257" s="34" t="s">
        <v>8</v>
      </c>
      <c r="I257" s="34" t="str">
        <f>IF(ISBLANK(TMGen3List233[[#This Row],[Test n'#]]),"",LOOKUP(TMGen3List233[[#This Row],[Test n'#]],TP_BA_DB[TPnum],TP_BA_DB[Speed m/s '[kts']]))</f>
        <v>30.87 [60]</v>
      </c>
      <c r="J257" s="171"/>
      <c r="K257" s="178">
        <f>SUM(TMGen3Matrix287[#This Row])</f>
        <v>0</v>
      </c>
      <c r="L257" s="171"/>
      <c r="M257" s="104"/>
      <c r="N257" s="104"/>
      <c r="O257" s="104"/>
      <c r="P257" s="104"/>
      <c r="Q257" s="104"/>
      <c r="R257" s="104"/>
      <c r="S257" s="104"/>
      <c r="T257" s="104"/>
      <c r="U257" s="104"/>
      <c r="V257" s="104"/>
      <c r="W257" s="104"/>
      <c r="X257" s="104"/>
      <c r="Y257" s="104"/>
      <c r="Z257" s="104"/>
      <c r="AA257" s="207"/>
      <c r="AB257" s="104"/>
      <c r="AC257" s="104"/>
      <c r="AD257" s="104"/>
      <c r="AE257" s="104"/>
      <c r="AF257" s="104"/>
      <c r="AG257" s="207"/>
    </row>
    <row r="258" spans="2:33" ht="18.75" customHeight="1">
      <c r="B258" s="87">
        <v>245</v>
      </c>
      <c r="C258" s="88">
        <v>226</v>
      </c>
      <c r="D258" s="218" t="str">
        <f>IF(ISBLANK(TMGen3List233[[#This Row],[Test n'#]]),"",LOOKUP(TMGen3List233[[#This Row],[Test n'#]],TP_BA_DB[TPnum],TP_BA_DB[TP ID]))</f>
        <v>TP34-0016</v>
      </c>
      <c r="E258" s="220" t="str">
        <f>IF(ISBLANK(TMGen3List233[[#This Row],[Test n'#]]),"",LOOKUP(TMGen3List233[[#This Row],[Test n'#]],TP_BA_DB[TPnum],TP_BA_DB[Test Point Name]))</f>
        <v>Chirp</v>
      </c>
      <c r="F258" s="219" t="str">
        <f>IF(ISBLANK(TMGen3List233[[#This Row],[Test n'#]]),"",LOOKUP(TMGen3List233[[#This Row],[Test n'#]],TP_BA_DB[TPnum],TP_BA_DB[Mode]))</f>
        <v>BA Claws</v>
      </c>
      <c r="G258" s="172">
        <f>IF(ISBLANK(TMGen3List233[[#This Row],[Test n'#]]),"",LOOKUP(TMGen3List233[[#This Row],[Test n'#]],TP_BA_DB[TPnum],TP_BA_DB[Time '[sec']]))</f>
        <v>0</v>
      </c>
      <c r="H258" s="34" t="s">
        <v>8</v>
      </c>
      <c r="I258" s="34" t="str">
        <f>IF(ISBLANK(TMGen3List233[[#This Row],[Test n'#]]),"",LOOKUP(TMGen3List233[[#This Row],[Test n'#]],TP_BA_DB[TPnum],TP_BA_DB[Speed m/s '[kts']]))</f>
        <v>30.87 [60]</v>
      </c>
      <c r="J258" s="171"/>
      <c r="K258" s="178">
        <f>SUM(TMGen3Matrix287[#This Row])</f>
        <v>0</v>
      </c>
      <c r="L258" s="171"/>
      <c r="M258" s="104"/>
      <c r="N258" s="104"/>
      <c r="O258" s="104"/>
      <c r="P258" s="104"/>
      <c r="Q258" s="104"/>
      <c r="R258" s="104"/>
      <c r="S258" s="104"/>
      <c r="T258" s="104"/>
      <c r="U258" s="104"/>
      <c r="V258" s="104"/>
      <c r="W258" s="104"/>
      <c r="X258" s="104"/>
      <c r="Y258" s="104"/>
      <c r="Z258" s="104"/>
      <c r="AA258" s="207"/>
      <c r="AB258" s="104"/>
      <c r="AC258" s="104"/>
      <c r="AD258" s="104"/>
      <c r="AE258" s="104"/>
      <c r="AF258" s="104"/>
      <c r="AG258" s="207"/>
    </row>
    <row r="259" spans="2:33" ht="18.75" customHeight="1">
      <c r="B259" s="87">
        <v>246</v>
      </c>
      <c r="C259" s="88">
        <v>227</v>
      </c>
      <c r="D259" s="218" t="str">
        <f>IF(ISBLANK(TMGen3List233[[#This Row],[Test n'#]]),"",LOOKUP(TMGen3List233[[#This Row],[Test n'#]],TP_BA_DB[TPnum],TP_BA_DB[TP ID]))</f>
        <v>TP34-0017</v>
      </c>
      <c r="E259" s="220" t="str">
        <f>IF(ISBLANK(TMGen3List233[[#This Row],[Test n'#]]),"",LOOKUP(TMGen3List233[[#This Row],[Test n'#]],TP_BA_DB[TPnum],TP_BA_DB[Test Point Name]))</f>
        <v>Chirp</v>
      </c>
      <c r="F259" s="219" t="str">
        <f>IF(ISBLANK(TMGen3List233[[#This Row],[Test n'#]]),"",LOOKUP(TMGen3List233[[#This Row],[Test n'#]],TP_BA_DB[TPnum],TP_BA_DB[Mode]))</f>
        <v>BA Claws</v>
      </c>
      <c r="G259" s="172">
        <f>IF(ISBLANK(TMGen3List233[[#This Row],[Test n'#]]),"",LOOKUP(TMGen3List233[[#This Row],[Test n'#]],TP_BA_DB[TPnum],TP_BA_DB[Time '[sec']]))</f>
        <v>0</v>
      </c>
      <c r="H259" s="34" t="s">
        <v>8</v>
      </c>
      <c r="I259" s="34" t="str">
        <f>IF(ISBLANK(TMGen3List233[[#This Row],[Test n'#]]),"",LOOKUP(TMGen3List233[[#This Row],[Test n'#]],TP_BA_DB[TPnum],TP_BA_DB[Speed m/s '[kts']]))</f>
        <v>30.87 [60]</v>
      </c>
      <c r="J259" s="171"/>
      <c r="K259" s="178">
        <f>SUM(TMGen3Matrix287[#This Row])</f>
        <v>0</v>
      </c>
      <c r="L259" s="171"/>
      <c r="M259" s="104"/>
      <c r="N259" s="104"/>
      <c r="O259" s="104"/>
      <c r="P259" s="104"/>
      <c r="Q259" s="104"/>
      <c r="R259" s="104"/>
      <c r="S259" s="104"/>
      <c r="T259" s="104"/>
      <c r="U259" s="104"/>
      <c r="V259" s="104"/>
      <c r="W259" s="104"/>
      <c r="X259" s="104"/>
      <c r="Y259" s="104"/>
      <c r="Z259" s="104"/>
      <c r="AA259" s="207"/>
      <c r="AB259" s="104"/>
      <c r="AC259" s="104"/>
      <c r="AD259" s="104"/>
      <c r="AE259" s="104"/>
      <c r="AF259" s="104"/>
      <c r="AG259" s="207"/>
    </row>
    <row r="260" spans="2:33" ht="18.75" customHeight="1">
      <c r="B260" s="87">
        <v>247</v>
      </c>
      <c r="C260" s="88">
        <v>228</v>
      </c>
      <c r="D260" s="218" t="str">
        <f>IF(ISBLANK(TMGen3List233[[#This Row],[Test n'#]]),"",LOOKUP(TMGen3List233[[#This Row],[Test n'#]],TP_BA_DB[TPnum],TP_BA_DB[TP ID]))</f>
        <v>TP34-0018</v>
      </c>
      <c r="E260" s="220" t="str">
        <f>IF(ISBLANK(TMGen3List233[[#This Row],[Test n'#]]),"",LOOKUP(TMGen3List233[[#This Row],[Test n'#]],TP_BA_DB[TPnum],TP_BA_DB[Test Point Name]))</f>
        <v>Chirp</v>
      </c>
      <c r="F260" s="219" t="str">
        <f>IF(ISBLANK(TMGen3List233[[#This Row],[Test n'#]]),"",LOOKUP(TMGen3List233[[#This Row],[Test n'#]],TP_BA_DB[TPnum],TP_BA_DB[Mode]))</f>
        <v>BA Claws</v>
      </c>
      <c r="G260" s="172">
        <f>IF(ISBLANK(TMGen3List233[[#This Row],[Test n'#]]),"",LOOKUP(TMGen3List233[[#This Row],[Test n'#]],TP_BA_DB[TPnum],TP_BA_DB[Time '[sec']]))</f>
        <v>0</v>
      </c>
      <c r="H260" s="34" t="s">
        <v>8</v>
      </c>
      <c r="I260" s="34" t="str">
        <f>IF(ISBLANK(TMGen3List233[[#This Row],[Test n'#]]),"",LOOKUP(TMGen3List233[[#This Row],[Test n'#]],TP_BA_DB[TPnum],TP_BA_DB[Speed m/s '[kts']]))</f>
        <v>30.87 [60]</v>
      </c>
      <c r="J260" s="171"/>
      <c r="K260" s="178">
        <f>SUM(TMGen3Matrix287[#This Row])</f>
        <v>0</v>
      </c>
      <c r="L260" s="171"/>
      <c r="M260" s="104"/>
      <c r="N260" s="104"/>
      <c r="O260" s="104"/>
      <c r="P260" s="104"/>
      <c r="Q260" s="104"/>
      <c r="R260" s="104"/>
      <c r="S260" s="104"/>
      <c r="T260" s="104"/>
      <c r="U260" s="104"/>
      <c r="V260" s="104"/>
      <c r="W260" s="104"/>
      <c r="X260" s="104"/>
      <c r="Y260" s="104"/>
      <c r="Z260" s="104"/>
      <c r="AA260" s="207"/>
      <c r="AB260" s="104"/>
      <c r="AC260" s="104"/>
      <c r="AD260" s="104"/>
      <c r="AE260" s="104"/>
      <c r="AF260" s="104"/>
      <c r="AG260" s="207"/>
    </row>
    <row r="261" spans="2:33" ht="18.75" customHeight="1">
      <c r="B261" s="87">
        <v>248</v>
      </c>
      <c r="C261" s="88">
        <v>229</v>
      </c>
      <c r="D261" s="218" t="str">
        <f>IF(ISBLANK(TMGen3List233[[#This Row],[Test n'#]]),"",LOOKUP(TMGen3List233[[#This Row],[Test n'#]],TP_BA_DB[TPnum],TP_BA_DB[TP ID]))</f>
        <v>TP34-0019</v>
      </c>
      <c r="E261" s="220" t="str">
        <f>IF(ISBLANK(TMGen3List233[[#This Row],[Test n'#]]),"",LOOKUP(TMGen3List233[[#This Row],[Test n'#]],TP_BA_DB[TPnum],TP_BA_DB[Test Point Name]))</f>
        <v>Chirp</v>
      </c>
      <c r="F261" s="219" t="str">
        <f>IF(ISBLANK(TMGen3List233[[#This Row],[Test n'#]]),"",LOOKUP(TMGen3List233[[#This Row],[Test n'#]],TP_BA_DB[TPnum],TP_BA_DB[Mode]))</f>
        <v>BA Claws</v>
      </c>
      <c r="G261" s="172">
        <f>IF(ISBLANK(TMGen3List233[[#This Row],[Test n'#]]),"",LOOKUP(TMGen3List233[[#This Row],[Test n'#]],TP_BA_DB[TPnum],TP_BA_DB[Time '[sec']]))</f>
        <v>0</v>
      </c>
      <c r="H261" s="34" t="s">
        <v>8</v>
      </c>
      <c r="I261" s="34" t="str">
        <f>IF(ISBLANK(TMGen3List233[[#This Row],[Test n'#]]),"",LOOKUP(TMGen3List233[[#This Row],[Test n'#]],TP_BA_DB[TPnum],TP_BA_DB[Speed m/s '[kts']]))</f>
        <v>30.87 [60]</v>
      </c>
      <c r="J261" s="171"/>
      <c r="K261" s="178">
        <f>SUM(TMGen3Matrix287[#This Row])</f>
        <v>0</v>
      </c>
      <c r="L261" s="171"/>
      <c r="M261" s="104"/>
      <c r="N261" s="104"/>
      <c r="O261" s="104"/>
      <c r="P261" s="104"/>
      <c r="Q261" s="104"/>
      <c r="R261" s="104"/>
      <c r="S261" s="104"/>
      <c r="T261" s="104"/>
      <c r="U261" s="104"/>
      <c r="V261" s="104"/>
      <c r="W261" s="104"/>
      <c r="X261" s="104"/>
      <c r="Y261" s="104"/>
      <c r="Z261" s="104"/>
      <c r="AA261" s="207"/>
      <c r="AB261" s="104"/>
      <c r="AC261" s="104"/>
      <c r="AD261" s="104"/>
      <c r="AE261" s="104"/>
      <c r="AF261" s="104"/>
      <c r="AG261" s="207"/>
    </row>
    <row r="262" spans="2:33" ht="18.75" customHeight="1">
      <c r="B262" s="87">
        <v>249</v>
      </c>
      <c r="C262" s="88">
        <v>230</v>
      </c>
      <c r="D262" s="218" t="str">
        <f>IF(ISBLANK(TMGen3List233[[#This Row],[Test n'#]]),"",LOOKUP(TMGen3List233[[#This Row],[Test n'#]],TP_BA_DB[TPnum],TP_BA_DB[TP ID]))</f>
        <v>TP34-0020</v>
      </c>
      <c r="E262" s="220" t="str">
        <f>IF(ISBLANK(TMGen3List233[[#This Row],[Test n'#]]),"",LOOKUP(TMGen3List233[[#This Row],[Test n'#]],TP_BA_DB[TPnum],TP_BA_DB[Test Point Name]))</f>
        <v>Chirp</v>
      </c>
      <c r="F262" s="219" t="str">
        <f>IF(ISBLANK(TMGen3List233[[#This Row],[Test n'#]]),"",LOOKUP(TMGen3List233[[#This Row],[Test n'#]],TP_BA_DB[TPnum],TP_BA_DB[Mode]))</f>
        <v>BA Claws</v>
      </c>
      <c r="G262" s="172">
        <f>IF(ISBLANK(TMGen3List233[[#This Row],[Test n'#]]),"",LOOKUP(TMGen3List233[[#This Row],[Test n'#]],TP_BA_DB[TPnum],TP_BA_DB[Time '[sec']]))</f>
        <v>0</v>
      </c>
      <c r="H262" s="34" t="s">
        <v>8</v>
      </c>
      <c r="I262" s="34" t="str">
        <f>IF(ISBLANK(TMGen3List233[[#This Row],[Test n'#]]),"",LOOKUP(TMGen3List233[[#This Row],[Test n'#]],TP_BA_DB[TPnum],TP_BA_DB[Speed m/s '[kts']]))</f>
        <v>30.87 [60]</v>
      </c>
      <c r="J262" s="171"/>
      <c r="K262" s="178">
        <f>SUM(TMGen3Matrix287[#This Row])</f>
        <v>0</v>
      </c>
      <c r="L262" s="171"/>
      <c r="M262" s="104"/>
      <c r="N262" s="104"/>
      <c r="O262" s="104"/>
      <c r="P262" s="104"/>
      <c r="Q262" s="104"/>
      <c r="R262" s="104"/>
      <c r="S262" s="104"/>
      <c r="T262" s="104"/>
      <c r="U262" s="104"/>
      <c r="V262" s="104"/>
      <c r="W262" s="104"/>
      <c r="X262" s="104"/>
      <c r="Y262" s="104"/>
      <c r="Z262" s="104"/>
      <c r="AA262" s="207"/>
      <c r="AB262" s="104"/>
      <c r="AC262" s="104"/>
      <c r="AD262" s="104"/>
      <c r="AE262" s="104"/>
      <c r="AF262" s="104"/>
      <c r="AG262" s="207"/>
    </row>
    <row r="263" spans="2:33" ht="18.75" customHeight="1">
      <c r="B263" s="87">
        <v>250</v>
      </c>
      <c r="C263" s="88">
        <v>231</v>
      </c>
      <c r="D263" s="218" t="str">
        <f>IF(ISBLANK(TMGen3List233[[#This Row],[Test n'#]]),"",LOOKUP(TMGen3List233[[#This Row],[Test n'#]],TP_BA_DB[TPnum],TP_BA_DB[TP ID]))</f>
        <v>TP34-0021</v>
      </c>
      <c r="E263" s="220" t="str">
        <f>IF(ISBLANK(TMGen3List233[[#This Row],[Test n'#]]),"",LOOKUP(TMGen3List233[[#This Row],[Test n'#]],TP_BA_DB[TPnum],TP_BA_DB[Test Point Name]))</f>
        <v>Chirp</v>
      </c>
      <c r="F263" s="219" t="str">
        <f>IF(ISBLANK(TMGen3List233[[#This Row],[Test n'#]]),"",LOOKUP(TMGen3List233[[#This Row],[Test n'#]],TP_BA_DB[TPnum],TP_BA_DB[Mode]))</f>
        <v>BA Claws</v>
      </c>
      <c r="G263" s="172">
        <f>IF(ISBLANK(TMGen3List233[[#This Row],[Test n'#]]),"",LOOKUP(TMGen3List233[[#This Row],[Test n'#]],TP_BA_DB[TPnum],TP_BA_DB[Time '[sec']]))</f>
        <v>0</v>
      </c>
      <c r="H263" s="34" t="s">
        <v>8</v>
      </c>
      <c r="I263" s="34" t="str">
        <f>IF(ISBLANK(TMGen3List233[[#This Row],[Test n'#]]),"",LOOKUP(TMGen3List233[[#This Row],[Test n'#]],TP_BA_DB[TPnum],TP_BA_DB[Speed m/s '[kts']]))</f>
        <v>30.87 [60]</v>
      </c>
      <c r="J263" s="171"/>
      <c r="K263" s="178">
        <f>SUM(TMGen3Matrix287[#This Row])</f>
        <v>0</v>
      </c>
      <c r="L263" s="171"/>
      <c r="M263" s="104"/>
      <c r="N263" s="104"/>
      <c r="O263" s="104"/>
      <c r="P263" s="104"/>
      <c r="Q263" s="104"/>
      <c r="R263" s="104"/>
      <c r="S263" s="104"/>
      <c r="T263" s="104"/>
      <c r="U263" s="104"/>
      <c r="V263" s="104"/>
      <c r="W263" s="104"/>
      <c r="X263" s="104"/>
      <c r="Y263" s="104"/>
      <c r="Z263" s="104"/>
      <c r="AA263" s="207"/>
      <c r="AB263" s="104"/>
      <c r="AC263" s="104"/>
      <c r="AD263" s="104"/>
      <c r="AE263" s="104"/>
      <c r="AF263" s="104"/>
      <c r="AG263" s="207"/>
    </row>
    <row r="264" spans="2:33" ht="18.75" customHeight="1">
      <c r="B264" s="87">
        <v>251</v>
      </c>
      <c r="C264" s="88">
        <v>232</v>
      </c>
      <c r="D264" s="218" t="str">
        <f>IF(ISBLANK(TMGen3List233[[#This Row],[Test n'#]]),"",LOOKUP(TMGen3List233[[#This Row],[Test n'#]],TP_BA_DB[TPnum],TP_BA_DB[TP ID]))</f>
        <v>TP35-0012</v>
      </c>
      <c r="E264" s="220" t="str">
        <f>IF(ISBLANK(TMGen3List233[[#This Row],[Test n'#]]),"",LOOKUP(TMGen3List233[[#This Row],[Test n'#]],TP_BA_DB[TPnum],TP_BA_DB[Test Point Name]))</f>
        <v>Loitering</v>
      </c>
      <c r="F264" s="219" t="str">
        <f>IF(ISBLANK(TMGen3List233[[#This Row],[Test n'#]]),"",LOOKUP(TMGen3List233[[#This Row],[Test n'#]],TP_BA_DB[TPnum],TP_BA_DB[Mode]))</f>
        <v>BA Claws</v>
      </c>
      <c r="G264" s="172">
        <f>IF(ISBLANK(TMGen3List233[[#This Row],[Test n'#]]),"",LOOKUP(TMGen3List233[[#This Row],[Test n'#]],TP_BA_DB[TPnum],TP_BA_DB[Time '[sec']]))</f>
        <v>0</v>
      </c>
      <c r="H264" s="34" t="s">
        <v>8</v>
      </c>
      <c r="I264" s="34" t="str">
        <f>IF(ISBLANK(TMGen3List233[[#This Row],[Test n'#]]),"",LOOKUP(TMGen3List233[[#This Row],[Test n'#]],TP_BA_DB[TPnum],TP_BA_DB[Speed m/s '[kts']]))</f>
        <v>30.87 [60]</v>
      </c>
      <c r="J264" s="171"/>
      <c r="K264" s="178">
        <f>SUM(TMGen3Matrix287[#This Row])</f>
        <v>0</v>
      </c>
      <c r="L264" s="171"/>
      <c r="M264" s="104"/>
      <c r="N264" s="104"/>
      <c r="O264" s="104"/>
      <c r="P264" s="104"/>
      <c r="Q264" s="104"/>
      <c r="R264" s="104"/>
      <c r="S264" s="104"/>
      <c r="T264" s="104"/>
      <c r="U264" s="104"/>
      <c r="V264" s="104"/>
      <c r="W264" s="104"/>
      <c r="X264" s="104"/>
      <c r="Y264" s="104"/>
      <c r="Z264" s="104"/>
      <c r="AA264" s="207"/>
      <c r="AB264" s="104"/>
      <c r="AC264" s="104"/>
      <c r="AD264" s="104"/>
      <c r="AE264" s="104"/>
      <c r="AF264" s="104"/>
      <c r="AG264" s="207"/>
    </row>
    <row r="265" spans="2:33" ht="18.75" customHeight="1">
      <c r="B265" s="87">
        <v>252</v>
      </c>
      <c r="C265" s="88">
        <v>233</v>
      </c>
      <c r="D265" s="218" t="str">
        <f>IF(ISBLANK(TMGen3List233[[#This Row],[Test n'#]]),"",LOOKUP(TMGen3List233[[#This Row],[Test n'#]],TP_BA_DB[TPnum],TP_BA_DB[TP ID]))</f>
        <v>TP35-0013</v>
      </c>
      <c r="E265" s="220" t="str">
        <f>IF(ISBLANK(TMGen3List233[[#This Row],[Test n'#]]),"",LOOKUP(TMGen3List233[[#This Row],[Test n'#]],TP_BA_DB[TPnum],TP_BA_DB[Test Point Name]))</f>
        <v>Loitering</v>
      </c>
      <c r="F265" s="219" t="str">
        <f>IF(ISBLANK(TMGen3List233[[#This Row],[Test n'#]]),"",LOOKUP(TMGen3List233[[#This Row],[Test n'#]],TP_BA_DB[TPnum],TP_BA_DB[Mode]))</f>
        <v>BA Claws</v>
      </c>
      <c r="G265" s="172">
        <f>IF(ISBLANK(TMGen3List233[[#This Row],[Test n'#]]),"",LOOKUP(TMGen3List233[[#This Row],[Test n'#]],TP_BA_DB[TPnum],TP_BA_DB[Time '[sec']]))</f>
        <v>0</v>
      </c>
      <c r="H265" s="34" t="s">
        <v>8</v>
      </c>
      <c r="I265" s="34" t="str">
        <f>IF(ISBLANK(TMGen3List233[[#This Row],[Test n'#]]),"",LOOKUP(TMGen3List233[[#This Row],[Test n'#]],TP_BA_DB[TPnum],TP_BA_DB[Speed m/s '[kts']]))</f>
        <v>30.87 [60]</v>
      </c>
      <c r="J265" s="171"/>
      <c r="K265" s="178">
        <f>SUM(TMGen3Matrix287[#This Row])</f>
        <v>0</v>
      </c>
      <c r="L265" s="171"/>
      <c r="M265" s="104"/>
      <c r="N265" s="104"/>
      <c r="O265" s="104"/>
      <c r="P265" s="104"/>
      <c r="Q265" s="104"/>
      <c r="R265" s="104"/>
      <c r="S265" s="104"/>
      <c r="T265" s="104"/>
      <c r="U265" s="104"/>
      <c r="V265" s="104"/>
      <c r="W265" s="104"/>
      <c r="X265" s="104"/>
      <c r="Y265" s="104"/>
      <c r="Z265" s="104"/>
      <c r="AA265" s="207"/>
      <c r="AB265" s="104"/>
      <c r="AC265" s="104"/>
      <c r="AD265" s="104"/>
      <c r="AE265" s="104"/>
      <c r="AF265" s="104"/>
      <c r="AG265" s="207"/>
    </row>
    <row r="266" spans="2:33" ht="18.75" customHeight="1">
      <c r="B266" s="87">
        <v>253</v>
      </c>
      <c r="C266" s="88">
        <v>234</v>
      </c>
      <c r="D266" s="218" t="str">
        <f>IF(ISBLANK(TMGen3List233[[#This Row],[Test n'#]]),"",LOOKUP(TMGen3List233[[#This Row],[Test n'#]],TP_BA_DB[TPnum],TP_BA_DB[TP ID]))</f>
        <v>TP36-0016</v>
      </c>
      <c r="E266" s="220" t="str">
        <f>IF(ISBLANK(TMGen3List233[[#This Row],[Test n'#]]),"",LOOKUP(TMGen3List233[[#This Row],[Test n'#]],TP_BA_DB[TPnum],TP_BA_DB[Test Point Name]))</f>
        <v>Up 'n away landing</v>
      </c>
      <c r="F266" s="219" t="str">
        <f>IF(ISBLANK(TMGen3List233[[#This Row],[Test n'#]]),"",LOOKUP(TMGen3List233[[#This Row],[Test n'#]],TP_BA_DB[TPnum],TP_BA_DB[Mode]))</f>
        <v>BA Claws</v>
      </c>
      <c r="G266" s="172">
        <f>IF(ISBLANK(TMGen3List233[[#This Row],[Test n'#]]),"",LOOKUP(TMGen3List233[[#This Row],[Test n'#]],TP_BA_DB[TPnum],TP_BA_DB[Time '[sec']]))</f>
        <v>0</v>
      </c>
      <c r="H266" s="34" t="s">
        <v>8</v>
      </c>
      <c r="I266" s="34" t="str">
        <f>IF(ISBLANK(TMGen3List233[[#This Row],[Test n'#]]),"",LOOKUP(TMGen3List233[[#This Row],[Test n'#]],TP_BA_DB[TPnum],TP_BA_DB[Speed m/s '[kts']]))</f>
        <v>33.95 [66]</v>
      </c>
      <c r="J266" s="171"/>
      <c r="K266" s="178">
        <f>SUM(TMGen3Matrix287[#This Row])</f>
        <v>0</v>
      </c>
      <c r="L266" s="171"/>
      <c r="M266" s="104"/>
      <c r="N266" s="104"/>
      <c r="O266" s="104"/>
      <c r="P266" s="104"/>
      <c r="Q266" s="104"/>
      <c r="R266" s="104"/>
      <c r="S266" s="104"/>
      <c r="T266" s="104"/>
      <c r="U266" s="104"/>
      <c r="V266" s="104"/>
      <c r="W266" s="104"/>
      <c r="X266" s="104"/>
      <c r="Y266" s="104"/>
      <c r="Z266" s="104"/>
      <c r="AA266" s="207"/>
      <c r="AB266" s="104"/>
      <c r="AC266" s="104"/>
      <c r="AD266" s="104"/>
      <c r="AE266" s="104"/>
      <c r="AF266" s="104"/>
      <c r="AG266" s="207"/>
    </row>
    <row r="267" spans="2:33" ht="18.75" customHeight="1">
      <c r="B267" s="87">
        <v>254</v>
      </c>
      <c r="C267" s="88">
        <v>235</v>
      </c>
      <c r="D267" s="218" t="str">
        <f>IF(ISBLANK(TMGen3List233[[#This Row],[Test n'#]]),"",LOOKUP(TMGen3List233[[#This Row],[Test n'#]],TP_BA_DB[TPnum],TP_BA_DB[TP ID]))</f>
        <v>TP36-0017</v>
      </c>
      <c r="E267" s="220" t="str">
        <f>IF(ISBLANK(TMGen3List233[[#This Row],[Test n'#]]),"",LOOKUP(TMGen3List233[[#This Row],[Test n'#]],TP_BA_DB[TPnum],TP_BA_DB[Test Point Name]))</f>
        <v>Up 'n away landing</v>
      </c>
      <c r="F267" s="219" t="str">
        <f>IF(ISBLANK(TMGen3List233[[#This Row],[Test n'#]]),"",LOOKUP(TMGen3List233[[#This Row],[Test n'#]],TP_BA_DB[TPnum],TP_BA_DB[Mode]))</f>
        <v>BA Claws</v>
      </c>
      <c r="G267" s="172">
        <f>IF(ISBLANK(TMGen3List233[[#This Row],[Test n'#]]),"",LOOKUP(TMGen3List233[[#This Row],[Test n'#]],TP_BA_DB[TPnum],TP_BA_DB[Time '[sec']]))</f>
        <v>0</v>
      </c>
      <c r="H267" s="34" t="s">
        <v>8</v>
      </c>
      <c r="I267" s="34" t="str">
        <f>IF(ISBLANK(TMGen3List233[[#This Row],[Test n'#]]),"",LOOKUP(TMGen3List233[[#This Row],[Test n'#]],TP_BA_DB[TPnum],TP_BA_DB[Speed m/s '[kts']]))</f>
        <v>33.95 [66]</v>
      </c>
      <c r="J267" s="171"/>
      <c r="K267" s="178">
        <f>SUM(TMGen3Matrix287[#This Row])</f>
        <v>0</v>
      </c>
      <c r="L267" s="171"/>
      <c r="M267" s="104"/>
      <c r="N267" s="104"/>
      <c r="O267" s="104"/>
      <c r="P267" s="104"/>
      <c r="Q267" s="104"/>
      <c r="R267" s="104"/>
      <c r="S267" s="104"/>
      <c r="T267" s="104"/>
      <c r="U267" s="104"/>
      <c r="V267" s="104"/>
      <c r="W267" s="104"/>
      <c r="X267" s="104"/>
      <c r="Y267" s="104"/>
      <c r="Z267" s="104"/>
      <c r="AA267" s="207"/>
      <c r="AB267" s="104"/>
      <c r="AC267" s="104"/>
      <c r="AD267" s="104"/>
      <c r="AE267" s="104"/>
      <c r="AF267" s="104"/>
      <c r="AG267" s="207"/>
    </row>
    <row r="268" spans="2:33" ht="18.75" customHeight="1">
      <c r="B268" s="87">
        <v>255</v>
      </c>
      <c r="C268" s="88">
        <v>236</v>
      </c>
      <c r="D268" s="218" t="str">
        <f>IF(ISBLANK(TMGen3List233[[#This Row],[Test n'#]]),"",LOOKUP(TMGen3List233[[#This Row],[Test n'#]],TP_BA_DB[TPnum],TP_BA_DB[TP ID]))</f>
        <v>TP39-0014</v>
      </c>
      <c r="E268" s="220" t="str">
        <f>IF(ISBLANK(TMGen3List233[[#This Row],[Test n'#]]),"",LOOKUP(TMGen3List233[[#This Row],[Test n'#]],TP_BA_DB[TPnum],TP_BA_DB[Test Point Name]))</f>
        <v>Taxi speed capture</v>
      </c>
      <c r="F268" s="219" t="str">
        <f>IF(ISBLANK(TMGen3List233[[#This Row],[Test n'#]]),"",LOOKUP(TMGen3List233[[#This Row],[Test n'#]],TP_BA_DB[TPnum],TP_BA_DB[Mode]))</f>
        <v>BA Claws</v>
      </c>
      <c r="G268" s="172">
        <f>IF(ISBLANK(TMGen3List233[[#This Row],[Test n'#]]),"",LOOKUP(TMGen3List233[[#This Row],[Test n'#]],TP_BA_DB[TPnum],TP_BA_DB[Time '[sec']]))</f>
        <v>0</v>
      </c>
      <c r="H268" s="34" t="s">
        <v>8</v>
      </c>
      <c r="I268" s="34" t="str">
        <f>IF(ISBLANK(TMGen3List233[[#This Row],[Test n'#]]),"",LOOKUP(TMGen3List233[[#This Row],[Test n'#]],TP_BA_DB[TPnum],TP_BA_DB[Speed m/s '[kts']]))</f>
        <v>0 [0]</v>
      </c>
      <c r="J268" s="171"/>
      <c r="K268" s="178">
        <f>SUM(TMGen3Matrix287[#This Row])</f>
        <v>0</v>
      </c>
      <c r="L268" s="171"/>
      <c r="M268" s="104"/>
      <c r="N268" s="104"/>
      <c r="O268" s="104"/>
      <c r="P268" s="104"/>
      <c r="Q268" s="104"/>
      <c r="R268" s="104"/>
      <c r="S268" s="104"/>
      <c r="T268" s="104"/>
      <c r="U268" s="104"/>
      <c r="V268" s="104"/>
      <c r="W268" s="104"/>
      <c r="X268" s="104"/>
      <c r="Y268" s="104"/>
      <c r="Z268" s="104"/>
      <c r="AA268" s="207"/>
      <c r="AB268" s="104"/>
      <c r="AC268" s="104"/>
      <c r="AD268" s="104"/>
      <c r="AE268" s="104"/>
      <c r="AF268" s="104"/>
      <c r="AG268" s="207"/>
    </row>
    <row r="269" spans="2:33" ht="18.75" customHeight="1">
      <c r="B269" s="87">
        <v>256</v>
      </c>
      <c r="C269" s="88">
        <v>237</v>
      </c>
      <c r="D269" s="218" t="str">
        <f>IF(ISBLANK(TMGen3List233[[#This Row],[Test n'#]]),"",LOOKUP(TMGen3List233[[#This Row],[Test n'#]],TP_BA_DB[TPnum],TP_BA_DB[TP ID]))</f>
        <v>TP39-0015</v>
      </c>
      <c r="E269" s="220" t="str">
        <f>IF(ISBLANK(TMGen3List233[[#This Row],[Test n'#]]),"",LOOKUP(TMGen3List233[[#This Row],[Test n'#]],TP_BA_DB[TPnum],TP_BA_DB[Test Point Name]))</f>
        <v>Taxi speed capture</v>
      </c>
      <c r="F269" s="219" t="str">
        <f>IF(ISBLANK(TMGen3List233[[#This Row],[Test n'#]]),"",LOOKUP(TMGen3List233[[#This Row],[Test n'#]],TP_BA_DB[TPnum],TP_BA_DB[Mode]))</f>
        <v>BA Claws</v>
      </c>
      <c r="G269" s="172">
        <f>IF(ISBLANK(TMGen3List233[[#This Row],[Test n'#]]),"",LOOKUP(TMGen3List233[[#This Row],[Test n'#]],TP_BA_DB[TPnum],TP_BA_DB[Time '[sec']]))</f>
        <v>0</v>
      </c>
      <c r="H269" s="34" t="s">
        <v>8</v>
      </c>
      <c r="I269" s="34" t="str">
        <f>IF(ISBLANK(TMGen3List233[[#This Row],[Test n'#]]),"",LOOKUP(TMGen3List233[[#This Row],[Test n'#]],TP_BA_DB[TPnum],TP_BA_DB[Speed m/s '[kts']]))</f>
        <v>0 [0]</v>
      </c>
      <c r="J269" s="171"/>
      <c r="K269" s="178">
        <f>SUM(TMGen3Matrix287[#This Row])</f>
        <v>0</v>
      </c>
      <c r="L269" s="171"/>
      <c r="M269" s="104"/>
      <c r="N269" s="104"/>
      <c r="O269" s="104"/>
      <c r="P269" s="104"/>
      <c r="Q269" s="104"/>
      <c r="R269" s="104"/>
      <c r="S269" s="104"/>
      <c r="T269" s="104"/>
      <c r="U269" s="104"/>
      <c r="V269" s="104"/>
      <c r="W269" s="104"/>
      <c r="X269" s="104"/>
      <c r="Y269" s="104"/>
      <c r="Z269" s="104"/>
      <c r="AA269" s="207"/>
      <c r="AB269" s="104"/>
      <c r="AC269" s="104"/>
      <c r="AD269" s="104"/>
      <c r="AE269" s="104"/>
      <c r="AF269" s="104"/>
      <c r="AG269" s="207"/>
    </row>
    <row r="270" spans="2:33" ht="18.75" customHeight="1">
      <c r="B270" s="87">
        <v>257</v>
      </c>
      <c r="C270" s="88">
        <v>238</v>
      </c>
      <c r="D270" s="218" t="str">
        <f>IF(ISBLANK(TMGen3List233[[#This Row],[Test n'#]]),"",LOOKUP(TMGen3List233[[#This Row],[Test n'#]],TP_BA_DB[TPnum],TP_BA_DB[TP ID]))</f>
        <v>TP39-0016</v>
      </c>
      <c r="E270" s="220" t="str">
        <f>IF(ISBLANK(TMGen3List233[[#This Row],[Test n'#]]),"",LOOKUP(TMGen3List233[[#This Row],[Test n'#]],TP_BA_DB[TPnum],TP_BA_DB[Test Point Name]))</f>
        <v>Taxi speed capture</v>
      </c>
      <c r="F270" s="219" t="str">
        <f>IF(ISBLANK(TMGen3List233[[#This Row],[Test n'#]]),"",LOOKUP(TMGen3List233[[#This Row],[Test n'#]],TP_BA_DB[TPnum],TP_BA_DB[Mode]))</f>
        <v>BA Claws</v>
      </c>
      <c r="G270" s="172">
        <f>IF(ISBLANK(TMGen3List233[[#This Row],[Test n'#]]),"",LOOKUP(TMGen3List233[[#This Row],[Test n'#]],TP_BA_DB[TPnum],TP_BA_DB[Time '[sec']]))</f>
        <v>0</v>
      </c>
      <c r="H270" s="34" t="s">
        <v>8</v>
      </c>
      <c r="I270" s="34" t="str">
        <f>IF(ISBLANK(TMGen3List233[[#This Row],[Test n'#]]),"",LOOKUP(TMGen3List233[[#This Row],[Test n'#]],TP_BA_DB[TPnum],TP_BA_DB[Speed m/s '[kts']]))</f>
        <v>0 [0]</v>
      </c>
      <c r="J270" s="171"/>
      <c r="K270" s="178">
        <f>SUM(TMGen3Matrix287[#This Row])</f>
        <v>0</v>
      </c>
      <c r="L270" s="171"/>
      <c r="M270" s="104"/>
      <c r="N270" s="104"/>
      <c r="O270" s="104"/>
      <c r="P270" s="104"/>
      <c r="Q270" s="104"/>
      <c r="R270" s="104"/>
      <c r="S270" s="104"/>
      <c r="T270" s="104"/>
      <c r="U270" s="104"/>
      <c r="V270" s="104"/>
      <c r="W270" s="104"/>
      <c r="X270" s="104"/>
      <c r="Y270" s="104"/>
      <c r="Z270" s="104"/>
      <c r="AA270" s="207"/>
      <c r="AB270" s="104"/>
      <c r="AC270" s="104"/>
      <c r="AD270" s="104"/>
      <c r="AE270" s="104"/>
      <c r="AF270" s="104"/>
      <c r="AG270" s="207"/>
    </row>
    <row r="271" spans="2:33" ht="18.75" customHeight="1">
      <c r="B271" s="87">
        <v>258</v>
      </c>
      <c r="C271" s="88">
        <v>239</v>
      </c>
      <c r="D271" s="218" t="str">
        <f>IF(ISBLANK(TMGen3List233[[#This Row],[Test n'#]]),"",LOOKUP(TMGen3List233[[#This Row],[Test n'#]],TP_BA_DB[TPnum],TP_BA_DB[TP ID]))</f>
        <v>TP39-0017</v>
      </c>
      <c r="E271" s="220" t="str">
        <f>IF(ISBLANK(TMGen3List233[[#This Row],[Test n'#]]),"",LOOKUP(TMGen3List233[[#This Row],[Test n'#]],TP_BA_DB[TPnum],TP_BA_DB[Test Point Name]))</f>
        <v>Taxi speed capture</v>
      </c>
      <c r="F271" s="219" t="str">
        <f>IF(ISBLANK(TMGen3List233[[#This Row],[Test n'#]]),"",LOOKUP(TMGen3List233[[#This Row],[Test n'#]],TP_BA_DB[TPnum],TP_BA_DB[Mode]))</f>
        <v>BA Claws</v>
      </c>
      <c r="G271" s="172">
        <f>IF(ISBLANK(TMGen3List233[[#This Row],[Test n'#]]),"",LOOKUP(TMGen3List233[[#This Row],[Test n'#]],TP_BA_DB[TPnum],TP_BA_DB[Time '[sec']]))</f>
        <v>0</v>
      </c>
      <c r="H271" s="34" t="s">
        <v>8</v>
      </c>
      <c r="I271" s="34" t="str">
        <f>IF(ISBLANK(TMGen3List233[[#This Row],[Test n'#]]),"",LOOKUP(TMGen3List233[[#This Row],[Test n'#]],TP_BA_DB[TPnum],TP_BA_DB[Speed m/s '[kts']]))</f>
        <v>0 [0]</v>
      </c>
      <c r="J271" s="171"/>
      <c r="K271" s="178">
        <f>SUM(TMGen3Matrix287[#This Row])</f>
        <v>0</v>
      </c>
      <c r="L271" s="171"/>
      <c r="M271" s="104"/>
      <c r="N271" s="104"/>
      <c r="O271" s="104"/>
      <c r="P271" s="104"/>
      <c r="Q271" s="104"/>
      <c r="R271" s="104"/>
      <c r="S271" s="104"/>
      <c r="T271" s="104"/>
      <c r="U271" s="104"/>
      <c r="V271" s="104"/>
      <c r="W271" s="104"/>
      <c r="X271" s="104"/>
      <c r="Y271" s="104"/>
      <c r="Z271" s="104"/>
      <c r="AA271" s="207"/>
      <c r="AB271" s="104"/>
      <c r="AC271" s="104"/>
      <c r="AD271" s="104"/>
      <c r="AE271" s="104"/>
      <c r="AF271" s="104"/>
      <c r="AG271" s="207"/>
    </row>
    <row r="272" spans="2:33" ht="18.75" customHeight="1">
      <c r="B272" s="87">
        <v>259</v>
      </c>
      <c r="C272" s="88">
        <v>240</v>
      </c>
      <c r="D272" s="218" t="str">
        <f>IF(ISBLANK(TMGen3List233[[#This Row],[Test n'#]]),"",LOOKUP(TMGen3List233[[#This Row],[Test n'#]],TP_BA_DB[TPnum],TP_BA_DB[TP ID]))</f>
        <v>TP40-0011</v>
      </c>
      <c r="E272" s="220" t="str">
        <f>IF(ISBLANK(TMGen3List233[[#This Row],[Test n'#]]),"",LOOKUP(TMGen3List233[[#This Row],[Test n'#]],TP_BA_DB[TPnum],TP_BA_DB[Test Point Name]))</f>
        <v>Taxi track capture</v>
      </c>
      <c r="F272" s="219" t="str">
        <f>IF(ISBLANK(TMGen3List233[[#This Row],[Test n'#]]),"",LOOKUP(TMGen3List233[[#This Row],[Test n'#]],TP_BA_DB[TPnum],TP_BA_DB[Mode]))</f>
        <v>BA Claws</v>
      </c>
      <c r="G272" s="172">
        <f>IF(ISBLANK(TMGen3List233[[#This Row],[Test n'#]]),"",LOOKUP(TMGen3List233[[#This Row],[Test n'#]],TP_BA_DB[TPnum],TP_BA_DB[Time '[sec']]))</f>
        <v>0</v>
      </c>
      <c r="H272" s="34" t="s">
        <v>8</v>
      </c>
      <c r="I272" s="34" t="str">
        <f>IF(ISBLANK(TMGen3List233[[#This Row],[Test n'#]]),"",LOOKUP(TMGen3List233[[#This Row],[Test n'#]],TP_BA_DB[TPnum],TP_BA_DB[Speed m/s '[kts']]))</f>
        <v>0 [0]</v>
      </c>
      <c r="J272" s="171"/>
      <c r="K272" s="178">
        <f>SUM(TMGen3Matrix287[#This Row])</f>
        <v>0</v>
      </c>
      <c r="L272" s="171"/>
      <c r="M272" s="104"/>
      <c r="N272" s="104"/>
      <c r="O272" s="104"/>
      <c r="P272" s="104"/>
      <c r="Q272" s="104"/>
      <c r="R272" s="104"/>
      <c r="S272" s="104"/>
      <c r="T272" s="104"/>
      <c r="U272" s="104"/>
      <c r="V272" s="104"/>
      <c r="W272" s="104"/>
      <c r="X272" s="104"/>
      <c r="Y272" s="104"/>
      <c r="Z272" s="104"/>
      <c r="AA272" s="207"/>
      <c r="AB272" s="104"/>
      <c r="AC272" s="104"/>
      <c r="AD272" s="104"/>
      <c r="AE272" s="104"/>
      <c r="AF272" s="104"/>
      <c r="AG272" s="207"/>
    </row>
    <row r="273" spans="2:33" ht="18.75" customHeight="1">
      <c r="B273" s="87">
        <v>260</v>
      </c>
      <c r="C273" s="88">
        <v>241</v>
      </c>
      <c r="D273" s="218" t="str">
        <f>IF(ISBLANK(TMGen3List233[[#This Row],[Test n'#]]),"",LOOKUP(TMGen3List233[[#This Row],[Test n'#]],TP_BA_DB[TPnum],TP_BA_DB[TP ID]))</f>
        <v>TP41-0014</v>
      </c>
      <c r="E273" s="220" t="str">
        <f>IF(ISBLANK(TMGen3List233[[#This Row],[Test n'#]]),"",LOOKUP(TMGen3List233[[#This Row],[Test n'#]],TP_BA_DB[TPnum],TP_BA_DB[Test Point Name]))</f>
        <v>Taxi path following</v>
      </c>
      <c r="F273" s="219" t="str">
        <f>IF(ISBLANK(TMGen3List233[[#This Row],[Test n'#]]),"",LOOKUP(TMGen3List233[[#This Row],[Test n'#]],TP_BA_DB[TPnum],TP_BA_DB[Mode]))</f>
        <v>BA Claws</v>
      </c>
      <c r="G273" s="172">
        <f>IF(ISBLANK(TMGen3List233[[#This Row],[Test n'#]]),"",LOOKUP(TMGen3List233[[#This Row],[Test n'#]],TP_BA_DB[TPnum],TP_BA_DB[Time '[sec']]))</f>
        <v>0</v>
      </c>
      <c r="H273" s="34" t="s">
        <v>8</v>
      </c>
      <c r="I273" s="34" t="str">
        <f>IF(ISBLANK(TMGen3List233[[#This Row],[Test n'#]]),"",LOOKUP(TMGen3List233[[#This Row],[Test n'#]],TP_BA_DB[TPnum],TP_BA_DB[Speed m/s '[kts']]))</f>
        <v>0 [0]</v>
      </c>
      <c r="J273" s="171"/>
      <c r="K273" s="178">
        <f>SUM(TMGen3Matrix287[#This Row])</f>
        <v>0</v>
      </c>
      <c r="L273" s="171"/>
      <c r="M273" s="104"/>
      <c r="N273" s="104"/>
      <c r="O273" s="104"/>
      <c r="P273" s="104"/>
      <c r="Q273" s="104"/>
      <c r="R273" s="104"/>
      <c r="S273" s="104"/>
      <c r="T273" s="104"/>
      <c r="U273" s="104"/>
      <c r="V273" s="104"/>
      <c r="W273" s="104"/>
      <c r="X273" s="104"/>
      <c r="Y273" s="104"/>
      <c r="Z273" s="104"/>
      <c r="AA273" s="207"/>
      <c r="AB273" s="104"/>
      <c r="AC273" s="104"/>
      <c r="AD273" s="104"/>
      <c r="AE273" s="104"/>
      <c r="AF273" s="104"/>
      <c r="AG273" s="207"/>
    </row>
    <row r="274" spans="2:33" ht="18.75" customHeight="1">
      <c r="B274" s="87">
        <v>261</v>
      </c>
      <c r="C274" s="88">
        <v>242</v>
      </c>
      <c r="D274" s="218" t="str">
        <f>IF(ISBLANK(TMGen3List233[[#This Row],[Test n'#]]),"",LOOKUP(TMGen3List233[[#This Row],[Test n'#]],TP_BA_DB[TPnum],TP_BA_DB[TP ID]))</f>
        <v>TP41-0015</v>
      </c>
      <c r="E274" s="220" t="str">
        <f>IF(ISBLANK(TMGen3List233[[#This Row],[Test n'#]]),"",LOOKUP(TMGen3List233[[#This Row],[Test n'#]],TP_BA_DB[TPnum],TP_BA_DB[Test Point Name]))</f>
        <v>Taxi path following</v>
      </c>
      <c r="F274" s="219" t="str">
        <f>IF(ISBLANK(TMGen3List233[[#This Row],[Test n'#]]),"",LOOKUP(TMGen3List233[[#This Row],[Test n'#]],TP_BA_DB[TPnum],TP_BA_DB[Mode]))</f>
        <v>BA Claws</v>
      </c>
      <c r="G274" s="172">
        <f>IF(ISBLANK(TMGen3List233[[#This Row],[Test n'#]]),"",LOOKUP(TMGen3List233[[#This Row],[Test n'#]],TP_BA_DB[TPnum],TP_BA_DB[Time '[sec']]))</f>
        <v>0</v>
      </c>
      <c r="H274" s="34" t="s">
        <v>8</v>
      </c>
      <c r="I274" s="34" t="str">
        <f>IF(ISBLANK(TMGen3List233[[#This Row],[Test n'#]]),"",LOOKUP(TMGen3List233[[#This Row],[Test n'#]],TP_BA_DB[TPnum],TP_BA_DB[Speed m/s '[kts']]))</f>
        <v>0 [0]</v>
      </c>
      <c r="J274" s="171"/>
      <c r="K274" s="178">
        <f>SUM(TMGen3Matrix287[#This Row])</f>
        <v>0</v>
      </c>
      <c r="L274" s="171"/>
      <c r="M274" s="104"/>
      <c r="N274" s="104"/>
      <c r="O274" s="104"/>
      <c r="P274" s="104"/>
      <c r="Q274" s="104"/>
      <c r="R274" s="104"/>
      <c r="S274" s="104"/>
      <c r="T274" s="104"/>
      <c r="U274" s="104"/>
      <c r="V274" s="104"/>
      <c r="W274" s="104"/>
      <c r="X274" s="104"/>
      <c r="Y274" s="104"/>
      <c r="Z274" s="104"/>
      <c r="AA274" s="207"/>
      <c r="AB274" s="104"/>
      <c r="AC274" s="104"/>
      <c r="AD274" s="104"/>
      <c r="AE274" s="104"/>
      <c r="AF274" s="104"/>
      <c r="AG274" s="207"/>
    </row>
    <row r="275" spans="2:33" ht="18.75" customHeight="1">
      <c r="B275" s="87">
        <v>262</v>
      </c>
      <c r="C275" s="88">
        <v>243</v>
      </c>
      <c r="D275" s="218" t="str">
        <f>IF(ISBLANK(TMGen3List233[[#This Row],[Test n'#]]),"",LOOKUP(TMGen3List233[[#This Row],[Test n'#]],TP_BA_DB[TPnum],TP_BA_DB[TP ID]))</f>
        <v>TP41-0016</v>
      </c>
      <c r="E275" s="220" t="str">
        <f>IF(ISBLANK(TMGen3List233[[#This Row],[Test n'#]]),"",LOOKUP(TMGen3List233[[#This Row],[Test n'#]],TP_BA_DB[TPnum],TP_BA_DB[Test Point Name]))</f>
        <v>Taxi path following</v>
      </c>
      <c r="F275" s="219" t="str">
        <f>IF(ISBLANK(TMGen3List233[[#This Row],[Test n'#]]),"",LOOKUP(TMGen3List233[[#This Row],[Test n'#]],TP_BA_DB[TPnum],TP_BA_DB[Mode]))</f>
        <v>BA Claws</v>
      </c>
      <c r="G275" s="172">
        <f>IF(ISBLANK(TMGen3List233[[#This Row],[Test n'#]]),"",LOOKUP(TMGen3List233[[#This Row],[Test n'#]],TP_BA_DB[TPnum],TP_BA_DB[Time '[sec']]))</f>
        <v>0</v>
      </c>
      <c r="H275" s="34" t="s">
        <v>8</v>
      </c>
      <c r="I275" s="34" t="str">
        <f>IF(ISBLANK(TMGen3List233[[#This Row],[Test n'#]]),"",LOOKUP(TMGen3List233[[#This Row],[Test n'#]],TP_BA_DB[TPnum],TP_BA_DB[Speed m/s '[kts']]))</f>
        <v>0 [0]</v>
      </c>
      <c r="J275" s="171"/>
      <c r="K275" s="178">
        <f>SUM(TMGen3Matrix287[#This Row])</f>
        <v>0</v>
      </c>
      <c r="L275" s="171"/>
      <c r="M275" s="104"/>
      <c r="N275" s="104"/>
      <c r="O275" s="104"/>
      <c r="P275" s="104"/>
      <c r="Q275" s="104"/>
      <c r="R275" s="104"/>
      <c r="S275" s="104"/>
      <c r="T275" s="104"/>
      <c r="U275" s="104"/>
      <c r="V275" s="104"/>
      <c r="W275" s="104"/>
      <c r="X275" s="104"/>
      <c r="Y275" s="104"/>
      <c r="Z275" s="104"/>
      <c r="AA275" s="207"/>
      <c r="AB275" s="104"/>
      <c r="AC275" s="104"/>
      <c r="AD275" s="104"/>
      <c r="AE275" s="104"/>
      <c r="AF275" s="104"/>
      <c r="AG275" s="207"/>
    </row>
    <row r="276" spans="2:33" ht="18.75" customHeight="1">
      <c r="B276" s="87">
        <v>263</v>
      </c>
      <c r="C276" s="88">
        <v>244</v>
      </c>
      <c r="D276" s="218" t="str">
        <f>IF(ISBLANK(TMGen3List233[[#This Row],[Test n'#]]),"",LOOKUP(TMGen3List233[[#This Row],[Test n'#]],TP_BA_DB[TPnum],TP_BA_DB[TP ID]))</f>
        <v>TP41-0017</v>
      </c>
      <c r="E276" s="220" t="str">
        <f>IF(ISBLANK(TMGen3List233[[#This Row],[Test n'#]]),"",LOOKUP(TMGen3List233[[#This Row],[Test n'#]],TP_BA_DB[TPnum],TP_BA_DB[Test Point Name]))</f>
        <v>Taxi path following</v>
      </c>
      <c r="F276" s="219" t="str">
        <f>IF(ISBLANK(TMGen3List233[[#This Row],[Test n'#]]),"",LOOKUP(TMGen3List233[[#This Row],[Test n'#]],TP_BA_DB[TPnum],TP_BA_DB[Mode]))</f>
        <v>BA Claws</v>
      </c>
      <c r="G276" s="172">
        <f>IF(ISBLANK(TMGen3List233[[#This Row],[Test n'#]]),"",LOOKUP(TMGen3List233[[#This Row],[Test n'#]],TP_BA_DB[TPnum],TP_BA_DB[Time '[sec']]))</f>
        <v>0</v>
      </c>
      <c r="H276" s="34" t="s">
        <v>8</v>
      </c>
      <c r="I276" s="34" t="str">
        <f>IF(ISBLANK(TMGen3List233[[#This Row],[Test n'#]]),"",LOOKUP(TMGen3List233[[#This Row],[Test n'#]],TP_BA_DB[TPnum],TP_BA_DB[Speed m/s '[kts']]))</f>
        <v>0 [0]</v>
      </c>
      <c r="J276" s="171"/>
      <c r="K276" s="178">
        <f>SUM(TMGen3Matrix287[#This Row])</f>
        <v>0</v>
      </c>
      <c r="L276" s="171"/>
      <c r="M276" s="104"/>
      <c r="N276" s="104"/>
      <c r="O276" s="104"/>
      <c r="P276" s="104"/>
      <c r="Q276" s="104"/>
      <c r="R276" s="104"/>
      <c r="S276" s="104"/>
      <c r="T276" s="104"/>
      <c r="U276" s="104"/>
      <c r="V276" s="104"/>
      <c r="W276" s="104"/>
      <c r="X276" s="104"/>
      <c r="Y276" s="104"/>
      <c r="Z276" s="104"/>
      <c r="AA276" s="207"/>
      <c r="AB276" s="104"/>
      <c r="AC276" s="104"/>
      <c r="AD276" s="104"/>
      <c r="AE276" s="104"/>
      <c r="AF276" s="104"/>
      <c r="AG276" s="207"/>
    </row>
    <row r="277" spans="2:33" ht="18.75" customHeight="1">
      <c r="B277" s="87">
        <v>264</v>
      </c>
      <c r="C277" s="88">
        <v>245</v>
      </c>
      <c r="D277" s="218" t="str">
        <f>IF(ISBLANK(TMGen3List233[[#This Row],[Test n'#]]),"",LOOKUP(TMGen3List233[[#This Row],[Test n'#]],TP_BA_DB[TPnum],TP_BA_DB[TP ID]))</f>
        <v>TP09-0014</v>
      </c>
      <c r="E277" s="220" t="str">
        <f>IF(ISBLANK(TMGen3List233[[#This Row],[Test n'#]]),"",LOOKUP(TMGen3List233[[#This Row],[Test n'#]],TP_BA_DB[TPnum],TP_BA_DB[Test Point Name]))</f>
        <v>Roll capture</v>
      </c>
      <c r="F277" s="219" t="str">
        <f>IF(ISBLANK(TMGen3List233[[#This Row],[Test n'#]]),"",LOOKUP(TMGen3List233[[#This Row],[Test n'#]],TP_BA_DB[TPnum],TP_BA_DB[Mode]))</f>
        <v>BA Claws</v>
      </c>
      <c r="G277" s="172">
        <f>IF(ISBLANK(TMGen3List233[[#This Row],[Test n'#]]),"",LOOKUP(TMGen3List233[[#This Row],[Test n'#]],TP_BA_DB[TPnum],TP_BA_DB[Time '[sec']]))</f>
        <v>0</v>
      </c>
      <c r="H277" s="34" t="s">
        <v>8</v>
      </c>
      <c r="I277" s="34" t="str">
        <f>IF(ISBLANK(TMGen3List233[[#This Row],[Test n'#]]),"",LOOKUP(TMGen3List233[[#This Row],[Test n'#]],TP_BA_DB[TPnum],TP_BA_DB[Speed m/s '[kts']]))</f>
        <v>38.58 [75]</v>
      </c>
      <c r="J277" s="171"/>
      <c r="K277" s="178">
        <f>SUM(TMGen3Matrix287[#This Row])</f>
        <v>0</v>
      </c>
      <c r="L277" s="171"/>
      <c r="M277" s="104"/>
      <c r="N277" s="104"/>
      <c r="O277" s="104"/>
      <c r="P277" s="104"/>
      <c r="Q277" s="104"/>
      <c r="R277" s="104"/>
      <c r="S277" s="104"/>
      <c r="T277" s="104"/>
      <c r="U277" s="104"/>
      <c r="V277" s="104"/>
      <c r="W277" s="104"/>
      <c r="X277" s="104"/>
      <c r="Y277" s="104"/>
      <c r="Z277" s="104"/>
      <c r="AA277" s="207"/>
      <c r="AB277" s="104"/>
      <c r="AC277" s="104"/>
      <c r="AD277" s="104"/>
      <c r="AE277" s="104"/>
      <c r="AF277" s="104"/>
      <c r="AG277" s="207"/>
    </row>
    <row r="278" spans="2:33" ht="18.75" customHeight="1">
      <c r="B278" s="87">
        <v>265</v>
      </c>
      <c r="C278" s="88">
        <v>246</v>
      </c>
      <c r="D278" s="218" t="str">
        <f>IF(ISBLANK(TMGen3List233[[#This Row],[Test n'#]]),"",LOOKUP(TMGen3List233[[#This Row],[Test n'#]],TP_BA_DB[TPnum],TP_BA_DB[TP ID]))</f>
        <v>TP09-0015</v>
      </c>
      <c r="E278" s="220" t="str">
        <f>IF(ISBLANK(TMGen3List233[[#This Row],[Test n'#]]),"",LOOKUP(TMGen3List233[[#This Row],[Test n'#]],TP_BA_DB[TPnum],TP_BA_DB[Test Point Name]))</f>
        <v>Roll capture</v>
      </c>
      <c r="F278" s="219" t="str">
        <f>IF(ISBLANK(TMGen3List233[[#This Row],[Test n'#]]),"",LOOKUP(TMGen3List233[[#This Row],[Test n'#]],TP_BA_DB[TPnum],TP_BA_DB[Mode]))</f>
        <v>BA Claws</v>
      </c>
      <c r="G278" s="172">
        <f>IF(ISBLANK(TMGen3List233[[#This Row],[Test n'#]]),"",LOOKUP(TMGen3List233[[#This Row],[Test n'#]],TP_BA_DB[TPnum],TP_BA_DB[Time '[sec']]))</f>
        <v>0</v>
      </c>
      <c r="H278" s="34" t="s">
        <v>8</v>
      </c>
      <c r="I278" s="34" t="str">
        <f>IF(ISBLANK(TMGen3List233[[#This Row],[Test n'#]]),"",LOOKUP(TMGen3List233[[#This Row],[Test n'#]],TP_BA_DB[TPnum],TP_BA_DB[Speed m/s '[kts']]))</f>
        <v>27.78 [54]</v>
      </c>
      <c r="J278" s="171"/>
      <c r="K278" s="178">
        <f>SUM(TMGen3Matrix287[#This Row])</f>
        <v>0</v>
      </c>
      <c r="L278" s="171"/>
      <c r="M278" s="104"/>
      <c r="N278" s="104"/>
      <c r="O278" s="104"/>
      <c r="P278" s="104"/>
      <c r="Q278" s="104"/>
      <c r="R278" s="104"/>
      <c r="S278" s="104"/>
      <c r="T278" s="104"/>
      <c r="U278" s="104"/>
      <c r="V278" s="104"/>
      <c r="W278" s="104"/>
      <c r="X278" s="104"/>
      <c r="Y278" s="104"/>
      <c r="Z278" s="104"/>
      <c r="AA278" s="207"/>
      <c r="AB278" s="104"/>
      <c r="AC278" s="104"/>
      <c r="AD278" s="104"/>
      <c r="AE278" s="104"/>
      <c r="AF278" s="104"/>
      <c r="AG278" s="207"/>
    </row>
    <row r="279" spans="2:33" ht="18.75" customHeight="1">
      <c r="B279" s="87">
        <v>266</v>
      </c>
      <c r="C279" s="88">
        <v>247</v>
      </c>
      <c r="D279" s="218" t="str">
        <f>IF(ISBLANK(TMGen3List233[[#This Row],[Test n'#]]),"",LOOKUP(TMGen3List233[[#This Row],[Test n'#]],TP_BA_DB[TPnum],TP_BA_DB[TP ID]))</f>
        <v>TP09-0016</v>
      </c>
      <c r="E279" s="220" t="str">
        <f>IF(ISBLANK(TMGen3List233[[#This Row],[Test n'#]]),"",LOOKUP(TMGen3List233[[#This Row],[Test n'#]],TP_BA_DB[TPnum],TP_BA_DB[Test Point Name]))</f>
        <v>Roll capture</v>
      </c>
      <c r="F279" s="219" t="str">
        <f>IF(ISBLANK(TMGen3List233[[#This Row],[Test n'#]]),"",LOOKUP(TMGen3List233[[#This Row],[Test n'#]],TP_BA_DB[TPnum],TP_BA_DB[Mode]))</f>
        <v>BA Claws</v>
      </c>
      <c r="G279" s="172">
        <f>IF(ISBLANK(TMGen3List233[[#This Row],[Test n'#]]),"",LOOKUP(TMGen3List233[[#This Row],[Test n'#]],TP_BA_DB[TPnum],TP_BA_DB[Time '[sec']]))</f>
        <v>0</v>
      </c>
      <c r="H279" s="34" t="s">
        <v>8</v>
      </c>
      <c r="I279" s="34" t="str">
        <f>IF(ISBLANK(TMGen3List233[[#This Row],[Test n'#]]),"",LOOKUP(TMGen3List233[[#This Row],[Test n'#]],TP_BA_DB[TPnum],TP_BA_DB[Speed m/s '[kts']]))</f>
        <v>38.58 [75]</v>
      </c>
      <c r="J279" s="171"/>
      <c r="K279" s="178">
        <f>SUM(TMGen3Matrix287[#This Row])</f>
        <v>0</v>
      </c>
      <c r="L279" s="171"/>
      <c r="M279" s="104"/>
      <c r="N279" s="104"/>
      <c r="O279" s="104"/>
      <c r="P279" s="104"/>
      <c r="Q279" s="104"/>
      <c r="R279" s="104"/>
      <c r="S279" s="104"/>
      <c r="T279" s="104"/>
      <c r="U279" s="104"/>
      <c r="V279" s="104"/>
      <c r="W279" s="104"/>
      <c r="X279" s="104"/>
      <c r="Y279" s="104"/>
      <c r="Z279" s="104"/>
      <c r="AA279" s="207"/>
      <c r="AB279" s="104"/>
      <c r="AC279" s="104"/>
      <c r="AD279" s="104"/>
      <c r="AE279" s="104"/>
      <c r="AF279" s="104"/>
      <c r="AG279" s="207"/>
    </row>
    <row r="280" spans="2:33" ht="18.75" customHeight="1">
      <c r="B280" s="87">
        <v>267</v>
      </c>
      <c r="C280" s="88">
        <v>248</v>
      </c>
      <c r="D280" s="218" t="str">
        <f>IF(ISBLANK(TMGen3List233[[#This Row],[Test n'#]]),"",LOOKUP(TMGen3List233[[#This Row],[Test n'#]],TP_BA_DB[TPnum],TP_BA_DB[TP ID]))</f>
        <v>TP09-0017</v>
      </c>
      <c r="E280" s="220" t="str">
        <f>IF(ISBLANK(TMGen3List233[[#This Row],[Test n'#]]),"",LOOKUP(TMGen3List233[[#This Row],[Test n'#]],TP_BA_DB[TPnum],TP_BA_DB[Test Point Name]))</f>
        <v>Roll capture</v>
      </c>
      <c r="F280" s="219" t="str">
        <f>IF(ISBLANK(TMGen3List233[[#This Row],[Test n'#]]),"",LOOKUP(TMGen3List233[[#This Row],[Test n'#]],TP_BA_DB[TPnum],TP_BA_DB[Mode]))</f>
        <v>BA Claws</v>
      </c>
      <c r="G280" s="172">
        <f>IF(ISBLANK(TMGen3List233[[#This Row],[Test n'#]]),"",LOOKUP(TMGen3List233[[#This Row],[Test n'#]],TP_BA_DB[TPnum],TP_BA_DB[Time '[sec']]))</f>
        <v>0</v>
      </c>
      <c r="H280" s="34" t="s">
        <v>8</v>
      </c>
      <c r="I280" s="34" t="str">
        <f>IF(ISBLANK(TMGen3List233[[#This Row],[Test n'#]]),"",LOOKUP(TMGen3List233[[#This Row],[Test n'#]],TP_BA_DB[TPnum],TP_BA_DB[Speed m/s '[kts']]))</f>
        <v>27.78 [54]</v>
      </c>
      <c r="J280" s="171"/>
      <c r="K280" s="178">
        <f>SUM(TMGen3Matrix287[#This Row])</f>
        <v>0</v>
      </c>
      <c r="L280" s="171"/>
      <c r="M280" s="104"/>
      <c r="N280" s="104"/>
      <c r="O280" s="104"/>
      <c r="P280" s="104"/>
      <c r="Q280" s="104"/>
      <c r="R280" s="104"/>
      <c r="S280" s="104"/>
      <c r="T280" s="104"/>
      <c r="U280" s="104"/>
      <c r="V280" s="104"/>
      <c r="W280" s="104"/>
      <c r="X280" s="104"/>
      <c r="Y280" s="104"/>
      <c r="Z280" s="104"/>
      <c r="AA280" s="207"/>
      <c r="AB280" s="104"/>
      <c r="AC280" s="104"/>
      <c r="AD280" s="104"/>
      <c r="AE280" s="104"/>
      <c r="AF280" s="104"/>
      <c r="AG280" s="207"/>
    </row>
    <row r="281" spans="2:33" ht="18.75" customHeight="1">
      <c r="B281" s="87">
        <v>268</v>
      </c>
      <c r="C281" s="88">
        <v>249</v>
      </c>
      <c r="D281" s="218" t="str">
        <f>IF(ISBLANK(TMGen3List233[[#This Row],[Test n'#]]),"",LOOKUP(TMGen3List233[[#This Row],[Test n'#]],TP_BA_DB[TPnum],TP_BA_DB[TP ID]))</f>
        <v>TP10-0014</v>
      </c>
      <c r="E281" s="220" t="str">
        <f>IF(ISBLANK(TMGen3List233[[#This Row],[Test n'#]]),"",LOOKUP(TMGen3List233[[#This Row],[Test n'#]],TP_BA_DB[TPnum],TP_BA_DB[Test Point Name]))</f>
        <v>Aos capture</v>
      </c>
      <c r="F281" s="219" t="str">
        <f>IF(ISBLANK(TMGen3List233[[#This Row],[Test n'#]]),"",LOOKUP(TMGen3List233[[#This Row],[Test n'#]],TP_BA_DB[TPnum],TP_BA_DB[Mode]))</f>
        <v>BA Claws</v>
      </c>
      <c r="G281" s="172">
        <f>IF(ISBLANK(TMGen3List233[[#This Row],[Test n'#]]),"",LOOKUP(TMGen3List233[[#This Row],[Test n'#]],TP_BA_DB[TPnum],TP_BA_DB[Time '[sec']]))</f>
        <v>0</v>
      </c>
      <c r="H281" s="34" t="s">
        <v>8</v>
      </c>
      <c r="I281" s="34" t="str">
        <f>IF(ISBLANK(TMGen3List233[[#This Row],[Test n'#]]),"",LOOKUP(TMGen3List233[[#This Row],[Test n'#]],TP_BA_DB[TPnum],TP_BA_DB[Speed m/s '[kts']]))</f>
        <v>38.58 [75]</v>
      </c>
      <c r="J281" s="171"/>
      <c r="K281" s="178">
        <f>SUM(TMGen3Matrix287[#This Row])</f>
        <v>0</v>
      </c>
      <c r="L281" s="171"/>
      <c r="M281" s="104"/>
      <c r="N281" s="104"/>
      <c r="O281" s="104"/>
      <c r="P281" s="104"/>
      <c r="Q281" s="104"/>
      <c r="R281" s="104"/>
      <c r="S281" s="104"/>
      <c r="T281" s="104"/>
      <c r="U281" s="104"/>
      <c r="V281" s="104"/>
      <c r="W281" s="104"/>
      <c r="X281" s="104"/>
      <c r="Y281" s="104"/>
      <c r="Z281" s="104"/>
      <c r="AA281" s="207"/>
      <c r="AB281" s="104"/>
      <c r="AC281" s="104"/>
      <c r="AD281" s="104"/>
      <c r="AE281" s="104"/>
      <c r="AF281" s="104"/>
      <c r="AG281" s="207"/>
    </row>
    <row r="282" spans="2:33" ht="18.75" customHeight="1">
      <c r="B282" s="87">
        <v>269</v>
      </c>
      <c r="C282" s="88">
        <v>250</v>
      </c>
      <c r="D282" s="218" t="str">
        <f>IF(ISBLANK(TMGen3List233[[#This Row],[Test n'#]]),"",LOOKUP(TMGen3List233[[#This Row],[Test n'#]],TP_BA_DB[TPnum],TP_BA_DB[TP ID]))</f>
        <v>TP10-0015</v>
      </c>
      <c r="E282" s="220" t="str">
        <f>IF(ISBLANK(TMGen3List233[[#This Row],[Test n'#]]),"",LOOKUP(TMGen3List233[[#This Row],[Test n'#]],TP_BA_DB[TPnum],TP_BA_DB[Test Point Name]))</f>
        <v>Aos capture</v>
      </c>
      <c r="F282" s="219" t="str">
        <f>IF(ISBLANK(TMGen3List233[[#This Row],[Test n'#]]),"",LOOKUP(TMGen3List233[[#This Row],[Test n'#]],TP_BA_DB[TPnum],TP_BA_DB[Mode]))</f>
        <v>BA Claws</v>
      </c>
      <c r="G282" s="172">
        <f>IF(ISBLANK(TMGen3List233[[#This Row],[Test n'#]]),"",LOOKUP(TMGen3List233[[#This Row],[Test n'#]],TP_BA_DB[TPnum],TP_BA_DB[Time '[sec']]))</f>
        <v>0</v>
      </c>
      <c r="H282" s="34" t="s">
        <v>8</v>
      </c>
      <c r="I282" s="34" t="str">
        <f>IF(ISBLANK(TMGen3List233[[#This Row],[Test n'#]]),"",LOOKUP(TMGen3List233[[#This Row],[Test n'#]],TP_BA_DB[TPnum],TP_BA_DB[Speed m/s '[kts']]))</f>
        <v>27.78 [54]</v>
      </c>
      <c r="J282" s="171"/>
      <c r="K282" s="178">
        <f>SUM(TMGen3Matrix287[#This Row])</f>
        <v>0</v>
      </c>
      <c r="L282" s="171"/>
      <c r="M282" s="104"/>
      <c r="N282" s="104"/>
      <c r="O282" s="104"/>
      <c r="P282" s="104"/>
      <c r="Q282" s="104"/>
      <c r="R282" s="104"/>
      <c r="S282" s="104"/>
      <c r="T282" s="104"/>
      <c r="U282" s="104"/>
      <c r="V282" s="104"/>
      <c r="W282" s="104"/>
      <c r="X282" s="104"/>
      <c r="Y282" s="104"/>
      <c r="Z282" s="104"/>
      <c r="AA282" s="207"/>
      <c r="AB282" s="104"/>
      <c r="AC282" s="104"/>
      <c r="AD282" s="104"/>
      <c r="AE282" s="104"/>
      <c r="AF282" s="104"/>
      <c r="AG282" s="207"/>
    </row>
    <row r="283" spans="2:33" ht="18.75" customHeight="1">
      <c r="B283" s="87">
        <v>270</v>
      </c>
      <c r="C283" s="88">
        <v>251</v>
      </c>
      <c r="D283" s="218" t="str">
        <f>IF(ISBLANK(TMGen3List233[[#This Row],[Test n'#]]),"",LOOKUP(TMGen3List233[[#This Row],[Test n'#]],TP_BA_DB[TPnum],TP_BA_DB[TP ID]))</f>
        <v>TP10-0016</v>
      </c>
      <c r="E283" s="220" t="str">
        <f>IF(ISBLANK(TMGen3List233[[#This Row],[Test n'#]]),"",LOOKUP(TMGen3List233[[#This Row],[Test n'#]],TP_BA_DB[TPnum],TP_BA_DB[Test Point Name]))</f>
        <v>Aos capture</v>
      </c>
      <c r="F283" s="219" t="str">
        <f>IF(ISBLANK(TMGen3List233[[#This Row],[Test n'#]]),"",LOOKUP(TMGen3List233[[#This Row],[Test n'#]],TP_BA_DB[TPnum],TP_BA_DB[Mode]))</f>
        <v>BA Claws</v>
      </c>
      <c r="G283" s="172">
        <f>IF(ISBLANK(TMGen3List233[[#This Row],[Test n'#]]),"",LOOKUP(TMGen3List233[[#This Row],[Test n'#]],TP_BA_DB[TPnum],TP_BA_DB[Time '[sec']]))</f>
        <v>0</v>
      </c>
      <c r="H283" s="34" t="s">
        <v>8</v>
      </c>
      <c r="I283" s="34" t="str">
        <f>IF(ISBLANK(TMGen3List233[[#This Row],[Test n'#]]),"",LOOKUP(TMGen3List233[[#This Row],[Test n'#]],TP_BA_DB[TPnum],TP_BA_DB[Speed m/s '[kts']]))</f>
        <v>38.58 [75]</v>
      </c>
      <c r="J283" s="171"/>
      <c r="K283" s="178">
        <f>SUM(TMGen3Matrix287[#This Row])</f>
        <v>0</v>
      </c>
      <c r="L283" s="171"/>
      <c r="M283" s="104"/>
      <c r="N283" s="104"/>
      <c r="O283" s="104"/>
      <c r="P283" s="104"/>
      <c r="Q283" s="104"/>
      <c r="R283" s="104"/>
      <c r="S283" s="104"/>
      <c r="T283" s="104"/>
      <c r="U283" s="104"/>
      <c r="V283" s="104"/>
      <c r="W283" s="104"/>
      <c r="X283" s="104"/>
      <c r="Y283" s="104"/>
      <c r="Z283" s="104"/>
      <c r="AA283" s="207"/>
      <c r="AB283" s="104"/>
      <c r="AC283" s="104"/>
      <c r="AD283" s="104"/>
      <c r="AE283" s="104"/>
      <c r="AF283" s="104"/>
      <c r="AG283" s="207"/>
    </row>
    <row r="284" spans="2:33" ht="18.75" customHeight="1">
      <c r="B284" s="87">
        <v>271</v>
      </c>
      <c r="C284" s="88">
        <v>252</v>
      </c>
      <c r="D284" s="218" t="str">
        <f>IF(ISBLANK(TMGen3List233[[#This Row],[Test n'#]]),"",LOOKUP(TMGen3List233[[#This Row],[Test n'#]],TP_BA_DB[TPnum],TP_BA_DB[TP ID]))</f>
        <v>TP10-0017</v>
      </c>
      <c r="E284" s="220" t="str">
        <f>IF(ISBLANK(TMGen3List233[[#This Row],[Test n'#]]),"",LOOKUP(TMGen3List233[[#This Row],[Test n'#]],TP_BA_DB[TPnum],TP_BA_DB[Test Point Name]))</f>
        <v>Aos capture</v>
      </c>
      <c r="F284" s="219" t="str">
        <f>IF(ISBLANK(TMGen3List233[[#This Row],[Test n'#]]),"",LOOKUP(TMGen3List233[[#This Row],[Test n'#]],TP_BA_DB[TPnum],TP_BA_DB[Mode]))</f>
        <v>BA Claws</v>
      </c>
      <c r="G284" s="172">
        <f>IF(ISBLANK(TMGen3List233[[#This Row],[Test n'#]]),"",LOOKUP(TMGen3List233[[#This Row],[Test n'#]],TP_BA_DB[TPnum],TP_BA_DB[Time '[sec']]))</f>
        <v>0</v>
      </c>
      <c r="H284" s="34" t="s">
        <v>8</v>
      </c>
      <c r="I284" s="34" t="str">
        <f>IF(ISBLANK(TMGen3List233[[#This Row],[Test n'#]]),"",LOOKUP(TMGen3List233[[#This Row],[Test n'#]],TP_BA_DB[TPnum],TP_BA_DB[Speed m/s '[kts']]))</f>
        <v>27.78 [54]</v>
      </c>
      <c r="J284" s="171"/>
      <c r="K284" s="178">
        <f>SUM(TMGen3Matrix287[#This Row])</f>
        <v>0</v>
      </c>
      <c r="L284" s="171"/>
      <c r="M284" s="104"/>
      <c r="N284" s="104"/>
      <c r="O284" s="104"/>
      <c r="P284" s="104"/>
      <c r="Q284" s="104"/>
      <c r="R284" s="104"/>
      <c r="S284" s="104"/>
      <c r="T284" s="104"/>
      <c r="U284" s="104"/>
      <c r="V284" s="104"/>
      <c r="W284" s="104"/>
      <c r="X284" s="104"/>
      <c r="Y284" s="104"/>
      <c r="Z284" s="104"/>
      <c r="AA284" s="207"/>
      <c r="AB284" s="104"/>
      <c r="AC284" s="104"/>
      <c r="AD284" s="104"/>
      <c r="AE284" s="104"/>
      <c r="AF284" s="104"/>
      <c r="AG284" s="207"/>
    </row>
    <row r="285" spans="2:33" ht="18.75" customHeight="1">
      <c r="B285" s="87">
        <v>272</v>
      </c>
      <c r="C285" s="88">
        <v>253</v>
      </c>
      <c r="D285" s="218" t="str">
        <f>IF(ISBLANK(TMGen3List233[[#This Row],[Test n'#]]),"",LOOKUP(TMGen3List233[[#This Row],[Test n'#]],TP_BA_DB[TPnum],TP_BA_DB[TP ID]))</f>
        <v>TP11-0014</v>
      </c>
      <c r="E285" s="220" t="str">
        <f>IF(ISBLANK(TMGen3List233[[#This Row],[Test n'#]]),"",LOOKUP(TMGen3List233[[#This Row],[Test n'#]],TP_BA_DB[TPnum],TP_BA_DB[Test Point Name]))</f>
        <v>Short period</v>
      </c>
      <c r="F285" s="219" t="str">
        <f>IF(ISBLANK(TMGen3List233[[#This Row],[Test n'#]]),"",LOOKUP(TMGen3List233[[#This Row],[Test n'#]],TP_BA_DB[TPnum],TP_BA_DB[Mode]))</f>
        <v>BA Claws</v>
      </c>
      <c r="G285" s="172">
        <f>IF(ISBLANK(TMGen3List233[[#This Row],[Test n'#]]),"",LOOKUP(TMGen3List233[[#This Row],[Test n'#]],TP_BA_DB[TPnum],TP_BA_DB[Time '[sec']]))</f>
        <v>0</v>
      </c>
      <c r="H285" s="34" t="s">
        <v>8</v>
      </c>
      <c r="I285" s="34" t="str">
        <f>IF(ISBLANK(TMGen3List233[[#This Row],[Test n'#]]),"",LOOKUP(TMGen3List233[[#This Row],[Test n'#]],TP_BA_DB[TPnum],TP_BA_DB[Speed m/s '[kts']]))</f>
        <v>38.58 [75]</v>
      </c>
      <c r="J285" s="171"/>
      <c r="K285" s="178">
        <f>SUM(TMGen3Matrix287[#This Row])</f>
        <v>0</v>
      </c>
      <c r="L285" s="171"/>
      <c r="M285" s="104"/>
      <c r="N285" s="104"/>
      <c r="O285" s="104"/>
      <c r="P285" s="104"/>
      <c r="Q285" s="104"/>
      <c r="R285" s="104"/>
      <c r="S285" s="104"/>
      <c r="T285" s="104"/>
      <c r="U285" s="104"/>
      <c r="V285" s="104"/>
      <c r="W285" s="104"/>
      <c r="X285" s="104"/>
      <c r="Y285" s="104"/>
      <c r="Z285" s="104"/>
      <c r="AA285" s="207"/>
      <c r="AB285" s="104"/>
      <c r="AC285" s="104"/>
      <c r="AD285" s="104"/>
      <c r="AE285" s="104"/>
      <c r="AF285" s="104"/>
      <c r="AG285" s="207"/>
    </row>
    <row r="286" spans="2:33" ht="18.75" customHeight="1">
      <c r="B286" s="87">
        <v>273</v>
      </c>
      <c r="C286" s="88">
        <v>254</v>
      </c>
      <c r="D286" s="218" t="str">
        <f>IF(ISBLANK(TMGen3List233[[#This Row],[Test n'#]]),"",LOOKUP(TMGen3List233[[#This Row],[Test n'#]],TP_BA_DB[TPnum],TP_BA_DB[TP ID]))</f>
        <v>TP11-0015</v>
      </c>
      <c r="E286" s="220" t="str">
        <f>IF(ISBLANK(TMGen3List233[[#This Row],[Test n'#]]),"",LOOKUP(TMGen3List233[[#This Row],[Test n'#]],TP_BA_DB[TPnum],TP_BA_DB[Test Point Name]))</f>
        <v>Short period</v>
      </c>
      <c r="F286" s="219" t="str">
        <f>IF(ISBLANK(TMGen3List233[[#This Row],[Test n'#]]),"",LOOKUP(TMGen3List233[[#This Row],[Test n'#]],TP_BA_DB[TPnum],TP_BA_DB[Mode]))</f>
        <v>BA Claws</v>
      </c>
      <c r="G286" s="172">
        <f>IF(ISBLANK(TMGen3List233[[#This Row],[Test n'#]]),"",LOOKUP(TMGen3List233[[#This Row],[Test n'#]],TP_BA_DB[TPnum],TP_BA_DB[Time '[sec']]))</f>
        <v>0</v>
      </c>
      <c r="H286" s="34" t="s">
        <v>8</v>
      </c>
      <c r="I286" s="34" t="str">
        <f>IF(ISBLANK(TMGen3List233[[#This Row],[Test n'#]]),"",LOOKUP(TMGen3List233[[#This Row],[Test n'#]],TP_BA_DB[TPnum],TP_BA_DB[Speed m/s '[kts']]))</f>
        <v>27.78 [54]</v>
      </c>
      <c r="J286" s="171"/>
      <c r="K286" s="178">
        <f>SUM(TMGen3Matrix287[#This Row])</f>
        <v>0</v>
      </c>
      <c r="L286" s="171"/>
      <c r="M286" s="104"/>
      <c r="N286" s="104"/>
      <c r="O286" s="104"/>
      <c r="P286" s="104"/>
      <c r="Q286" s="104"/>
      <c r="R286" s="104"/>
      <c r="S286" s="104"/>
      <c r="T286" s="104"/>
      <c r="U286" s="104"/>
      <c r="V286" s="104"/>
      <c r="W286" s="104"/>
      <c r="X286" s="104"/>
      <c r="Y286" s="104"/>
      <c r="Z286" s="104"/>
      <c r="AA286" s="207"/>
      <c r="AB286" s="104"/>
      <c r="AC286" s="104"/>
      <c r="AD286" s="104"/>
      <c r="AE286" s="104"/>
      <c r="AF286" s="104"/>
      <c r="AG286" s="207"/>
    </row>
    <row r="287" spans="2:33" ht="18.75" customHeight="1">
      <c r="B287" s="87">
        <v>274</v>
      </c>
      <c r="C287" s="88">
        <v>255</v>
      </c>
      <c r="D287" s="218" t="str">
        <f>IF(ISBLANK(TMGen3List233[[#This Row],[Test n'#]]),"",LOOKUP(TMGen3List233[[#This Row],[Test n'#]],TP_BA_DB[TPnum],TP_BA_DB[TP ID]))</f>
        <v>TP11-0016</v>
      </c>
      <c r="E287" s="220" t="str">
        <f>IF(ISBLANK(TMGen3List233[[#This Row],[Test n'#]]),"",LOOKUP(TMGen3List233[[#This Row],[Test n'#]],TP_BA_DB[TPnum],TP_BA_DB[Test Point Name]))</f>
        <v>Short period</v>
      </c>
      <c r="F287" s="219" t="str">
        <f>IF(ISBLANK(TMGen3List233[[#This Row],[Test n'#]]),"",LOOKUP(TMGen3List233[[#This Row],[Test n'#]],TP_BA_DB[TPnum],TP_BA_DB[Mode]))</f>
        <v>BA Claws</v>
      </c>
      <c r="G287" s="172">
        <f>IF(ISBLANK(TMGen3List233[[#This Row],[Test n'#]]),"",LOOKUP(TMGen3List233[[#This Row],[Test n'#]],TP_BA_DB[TPnum],TP_BA_DB[Time '[sec']]))</f>
        <v>0</v>
      </c>
      <c r="H287" s="34" t="s">
        <v>8</v>
      </c>
      <c r="I287" s="34" t="str">
        <f>IF(ISBLANK(TMGen3List233[[#This Row],[Test n'#]]),"",LOOKUP(TMGen3List233[[#This Row],[Test n'#]],TP_BA_DB[TPnum],TP_BA_DB[Speed m/s '[kts']]))</f>
        <v>38.58 [75]</v>
      </c>
      <c r="J287" s="171"/>
      <c r="K287" s="178">
        <f>SUM(TMGen3Matrix287[#This Row])</f>
        <v>0</v>
      </c>
      <c r="L287" s="171"/>
      <c r="M287" s="104"/>
      <c r="N287" s="104"/>
      <c r="O287" s="104"/>
      <c r="P287" s="104"/>
      <c r="Q287" s="104"/>
      <c r="R287" s="104"/>
      <c r="S287" s="104"/>
      <c r="T287" s="104"/>
      <c r="U287" s="104"/>
      <c r="V287" s="104"/>
      <c r="W287" s="104"/>
      <c r="X287" s="104"/>
      <c r="Y287" s="104"/>
      <c r="Z287" s="104"/>
      <c r="AA287" s="207"/>
      <c r="AB287" s="104"/>
      <c r="AC287" s="104"/>
      <c r="AD287" s="104"/>
      <c r="AE287" s="104"/>
      <c r="AF287" s="104"/>
      <c r="AG287" s="207"/>
    </row>
    <row r="288" spans="2:33" ht="18.75" customHeight="1">
      <c r="B288" s="87">
        <v>275</v>
      </c>
      <c r="C288" s="88">
        <v>256</v>
      </c>
      <c r="D288" s="218" t="str">
        <f>IF(ISBLANK(TMGen3List233[[#This Row],[Test n'#]]),"",LOOKUP(TMGen3List233[[#This Row],[Test n'#]],TP_BA_DB[TPnum],TP_BA_DB[TP ID]))</f>
        <v>TP11-0017</v>
      </c>
      <c r="E288" s="220" t="str">
        <f>IF(ISBLANK(TMGen3List233[[#This Row],[Test n'#]]),"",LOOKUP(TMGen3List233[[#This Row],[Test n'#]],TP_BA_DB[TPnum],TP_BA_DB[Test Point Name]))</f>
        <v>Short period</v>
      </c>
      <c r="F288" s="219" t="str">
        <f>IF(ISBLANK(TMGen3List233[[#This Row],[Test n'#]]),"",LOOKUP(TMGen3List233[[#This Row],[Test n'#]],TP_BA_DB[TPnum],TP_BA_DB[Mode]))</f>
        <v>BA Claws</v>
      </c>
      <c r="G288" s="172">
        <f>IF(ISBLANK(TMGen3List233[[#This Row],[Test n'#]]),"",LOOKUP(TMGen3List233[[#This Row],[Test n'#]],TP_BA_DB[TPnum],TP_BA_DB[Time '[sec']]))</f>
        <v>0</v>
      </c>
      <c r="H288" s="34" t="s">
        <v>8</v>
      </c>
      <c r="I288" s="34" t="str">
        <f>IF(ISBLANK(TMGen3List233[[#This Row],[Test n'#]]),"",LOOKUP(TMGen3List233[[#This Row],[Test n'#]],TP_BA_DB[TPnum],TP_BA_DB[Speed m/s '[kts']]))</f>
        <v>27.78 [54]</v>
      </c>
      <c r="J288" s="171"/>
      <c r="K288" s="178">
        <f>SUM(TMGen3Matrix287[#This Row])</f>
        <v>0</v>
      </c>
      <c r="L288" s="171"/>
      <c r="M288" s="104"/>
      <c r="N288" s="104"/>
      <c r="O288" s="104"/>
      <c r="P288" s="104"/>
      <c r="Q288" s="104"/>
      <c r="R288" s="104"/>
      <c r="S288" s="104"/>
      <c r="T288" s="104"/>
      <c r="U288" s="104"/>
      <c r="V288" s="104"/>
      <c r="W288" s="104"/>
      <c r="X288" s="104"/>
      <c r="Y288" s="104"/>
      <c r="Z288" s="104"/>
      <c r="AA288" s="207"/>
      <c r="AB288" s="104"/>
      <c r="AC288" s="104"/>
      <c r="AD288" s="104"/>
      <c r="AE288" s="104"/>
      <c r="AF288" s="104"/>
      <c r="AG288" s="207"/>
    </row>
    <row r="289" spans="2:33" ht="18.75" customHeight="1">
      <c r="B289" s="87">
        <v>276</v>
      </c>
      <c r="C289" s="88">
        <v>257</v>
      </c>
      <c r="D289" s="218" t="str">
        <f>IF(ISBLANK(TMGen3List233[[#This Row],[Test n'#]]),"",LOOKUP(TMGen3List233[[#This Row],[Test n'#]],TP_BA_DB[TPnum],TP_BA_DB[TP ID]))</f>
        <v>TP13-0014</v>
      </c>
      <c r="E289" s="220" t="str">
        <f>IF(ISBLANK(TMGen3List233[[#This Row],[Test n'#]]),"",LOOKUP(TMGen3List233[[#This Row],[Test n'#]],TP_BA_DB[TPnum],TP_BA_DB[Test Point Name]))</f>
        <v>Dutch roll</v>
      </c>
      <c r="F289" s="219" t="str">
        <f>IF(ISBLANK(TMGen3List233[[#This Row],[Test n'#]]),"",LOOKUP(TMGen3List233[[#This Row],[Test n'#]],TP_BA_DB[TPnum],TP_BA_DB[Mode]))</f>
        <v>BA Claws</v>
      </c>
      <c r="G289" s="172">
        <f>IF(ISBLANK(TMGen3List233[[#This Row],[Test n'#]]),"",LOOKUP(TMGen3List233[[#This Row],[Test n'#]],TP_BA_DB[TPnum],TP_BA_DB[Time '[sec']]))</f>
        <v>0</v>
      </c>
      <c r="H289" s="34" t="s">
        <v>8</v>
      </c>
      <c r="I289" s="34" t="str">
        <f>IF(ISBLANK(TMGen3List233[[#This Row],[Test n'#]]),"",LOOKUP(TMGen3List233[[#This Row],[Test n'#]],TP_BA_DB[TPnum],TP_BA_DB[Speed m/s '[kts']]))</f>
        <v>38.58 [75]</v>
      </c>
      <c r="J289" s="171"/>
      <c r="K289" s="178">
        <f>SUM(TMGen3Matrix287[#This Row])</f>
        <v>0</v>
      </c>
      <c r="L289" s="171"/>
      <c r="M289" s="104"/>
      <c r="N289" s="104"/>
      <c r="O289" s="104"/>
      <c r="P289" s="104"/>
      <c r="Q289" s="104"/>
      <c r="R289" s="104"/>
      <c r="S289" s="104"/>
      <c r="T289" s="104"/>
      <c r="U289" s="104"/>
      <c r="V289" s="104"/>
      <c r="W289" s="104"/>
      <c r="X289" s="104"/>
      <c r="Y289" s="104"/>
      <c r="Z289" s="104"/>
      <c r="AA289" s="207"/>
      <c r="AB289" s="104"/>
      <c r="AC289" s="104"/>
      <c r="AD289" s="104"/>
      <c r="AE289" s="104"/>
      <c r="AF289" s="104"/>
      <c r="AG289" s="207"/>
    </row>
    <row r="290" spans="2:33" ht="18.75" customHeight="1">
      <c r="B290" s="87">
        <v>277</v>
      </c>
      <c r="C290" s="88">
        <v>258</v>
      </c>
      <c r="D290" s="218" t="str">
        <f>IF(ISBLANK(TMGen3List233[[#This Row],[Test n'#]]),"",LOOKUP(TMGen3List233[[#This Row],[Test n'#]],TP_BA_DB[TPnum],TP_BA_DB[TP ID]))</f>
        <v>TP13-0015</v>
      </c>
      <c r="E290" s="220" t="str">
        <f>IF(ISBLANK(TMGen3List233[[#This Row],[Test n'#]]),"",LOOKUP(TMGen3List233[[#This Row],[Test n'#]],TP_BA_DB[TPnum],TP_BA_DB[Test Point Name]))</f>
        <v>Dutch roll</v>
      </c>
      <c r="F290" s="219" t="str">
        <f>IF(ISBLANK(TMGen3List233[[#This Row],[Test n'#]]),"",LOOKUP(TMGen3List233[[#This Row],[Test n'#]],TP_BA_DB[TPnum],TP_BA_DB[Mode]))</f>
        <v>BA Claws</v>
      </c>
      <c r="G290" s="172">
        <f>IF(ISBLANK(TMGen3List233[[#This Row],[Test n'#]]),"",LOOKUP(TMGen3List233[[#This Row],[Test n'#]],TP_BA_DB[TPnum],TP_BA_DB[Time '[sec']]))</f>
        <v>0</v>
      </c>
      <c r="H290" s="34" t="s">
        <v>8</v>
      </c>
      <c r="I290" s="34" t="str">
        <f>IF(ISBLANK(TMGen3List233[[#This Row],[Test n'#]]),"",LOOKUP(TMGen3List233[[#This Row],[Test n'#]],TP_BA_DB[TPnum],TP_BA_DB[Speed m/s '[kts']]))</f>
        <v>27.78 [54]</v>
      </c>
      <c r="J290" s="171"/>
      <c r="K290" s="178">
        <f>SUM(TMGen3Matrix287[#This Row])</f>
        <v>0</v>
      </c>
      <c r="L290" s="171"/>
      <c r="M290" s="104"/>
      <c r="N290" s="104"/>
      <c r="O290" s="104"/>
      <c r="P290" s="104"/>
      <c r="Q290" s="104"/>
      <c r="R290" s="104"/>
      <c r="S290" s="104"/>
      <c r="T290" s="104"/>
      <c r="U290" s="104"/>
      <c r="V290" s="104"/>
      <c r="W290" s="104"/>
      <c r="X290" s="104"/>
      <c r="Y290" s="104"/>
      <c r="Z290" s="104"/>
      <c r="AA290" s="207"/>
      <c r="AB290" s="104"/>
      <c r="AC290" s="104"/>
      <c r="AD290" s="104"/>
      <c r="AE290" s="104"/>
      <c r="AF290" s="104"/>
      <c r="AG290" s="207"/>
    </row>
    <row r="291" spans="2:33" ht="18.75" customHeight="1">
      <c r="B291" s="87">
        <v>278</v>
      </c>
      <c r="C291" s="88">
        <v>259</v>
      </c>
      <c r="D291" s="218" t="str">
        <f>IF(ISBLANK(TMGen3List233[[#This Row],[Test n'#]]),"",LOOKUP(TMGen3List233[[#This Row],[Test n'#]],TP_BA_DB[TPnum],TP_BA_DB[TP ID]))</f>
        <v>TP13-0016</v>
      </c>
      <c r="E291" s="220" t="str">
        <f>IF(ISBLANK(TMGen3List233[[#This Row],[Test n'#]]),"",LOOKUP(TMGen3List233[[#This Row],[Test n'#]],TP_BA_DB[TPnum],TP_BA_DB[Test Point Name]))</f>
        <v>Dutch roll</v>
      </c>
      <c r="F291" s="219" t="str">
        <f>IF(ISBLANK(TMGen3List233[[#This Row],[Test n'#]]),"",LOOKUP(TMGen3List233[[#This Row],[Test n'#]],TP_BA_DB[TPnum],TP_BA_DB[Mode]))</f>
        <v>BA Claws</v>
      </c>
      <c r="G291" s="172">
        <f>IF(ISBLANK(TMGen3List233[[#This Row],[Test n'#]]),"",LOOKUP(TMGen3List233[[#This Row],[Test n'#]],TP_BA_DB[TPnum],TP_BA_DB[Time '[sec']]))</f>
        <v>0</v>
      </c>
      <c r="H291" s="34" t="s">
        <v>8</v>
      </c>
      <c r="I291" s="34" t="str">
        <f>IF(ISBLANK(TMGen3List233[[#This Row],[Test n'#]]),"",LOOKUP(TMGen3List233[[#This Row],[Test n'#]],TP_BA_DB[TPnum],TP_BA_DB[Speed m/s '[kts']]))</f>
        <v>38.58 [75]</v>
      </c>
      <c r="J291" s="171"/>
      <c r="K291" s="178">
        <f>SUM(TMGen3Matrix287[#This Row])</f>
        <v>0</v>
      </c>
      <c r="L291" s="171"/>
      <c r="M291" s="104"/>
      <c r="N291" s="104"/>
      <c r="O291" s="104"/>
      <c r="P291" s="104"/>
      <c r="Q291" s="104"/>
      <c r="R291" s="104"/>
      <c r="S291" s="104"/>
      <c r="T291" s="104"/>
      <c r="U291" s="104"/>
      <c r="V291" s="104"/>
      <c r="W291" s="104"/>
      <c r="X291" s="104"/>
      <c r="Y291" s="104"/>
      <c r="Z291" s="104"/>
      <c r="AA291" s="207"/>
      <c r="AB291" s="104"/>
      <c r="AC291" s="104"/>
      <c r="AD291" s="104"/>
      <c r="AE291" s="104"/>
      <c r="AF291" s="104"/>
      <c r="AG291" s="207"/>
    </row>
    <row r="292" spans="2:33" ht="18.75" customHeight="1">
      <c r="B292" s="87">
        <v>279</v>
      </c>
      <c r="C292" s="88">
        <v>260</v>
      </c>
      <c r="D292" s="218" t="str">
        <f>IF(ISBLANK(TMGen3List233[[#This Row],[Test n'#]]),"",LOOKUP(TMGen3List233[[#This Row],[Test n'#]],TP_BA_DB[TPnum],TP_BA_DB[TP ID]))</f>
        <v>TP13-0017</v>
      </c>
      <c r="E292" s="220" t="str">
        <f>IF(ISBLANK(TMGen3List233[[#This Row],[Test n'#]]),"",LOOKUP(TMGen3List233[[#This Row],[Test n'#]],TP_BA_DB[TPnum],TP_BA_DB[Test Point Name]))</f>
        <v>Dutch roll</v>
      </c>
      <c r="F292" s="219" t="str">
        <f>IF(ISBLANK(TMGen3List233[[#This Row],[Test n'#]]),"",LOOKUP(TMGen3List233[[#This Row],[Test n'#]],TP_BA_DB[TPnum],TP_BA_DB[Mode]))</f>
        <v>BA Claws</v>
      </c>
      <c r="G292" s="172">
        <f>IF(ISBLANK(TMGen3List233[[#This Row],[Test n'#]]),"",LOOKUP(TMGen3List233[[#This Row],[Test n'#]],TP_BA_DB[TPnum],TP_BA_DB[Time '[sec']]))</f>
        <v>0</v>
      </c>
      <c r="H292" s="34" t="s">
        <v>8</v>
      </c>
      <c r="I292" s="34" t="str">
        <f>IF(ISBLANK(TMGen3List233[[#This Row],[Test n'#]]),"",LOOKUP(TMGen3List233[[#This Row],[Test n'#]],TP_BA_DB[TPnum],TP_BA_DB[Speed m/s '[kts']]))</f>
        <v>27.78 [54]</v>
      </c>
      <c r="J292" s="171"/>
      <c r="K292" s="178">
        <f>SUM(TMGen3Matrix287[#This Row])</f>
        <v>0</v>
      </c>
      <c r="L292" s="171"/>
      <c r="M292" s="104"/>
      <c r="N292" s="104"/>
      <c r="O292" s="104"/>
      <c r="P292" s="104"/>
      <c r="Q292" s="104"/>
      <c r="R292" s="104"/>
      <c r="S292" s="104"/>
      <c r="T292" s="104"/>
      <c r="U292" s="104"/>
      <c r="V292" s="104"/>
      <c r="W292" s="104"/>
      <c r="X292" s="104"/>
      <c r="Y292" s="104"/>
      <c r="Z292" s="104"/>
      <c r="AA292" s="207"/>
      <c r="AB292" s="104"/>
      <c r="AC292" s="104"/>
      <c r="AD292" s="104"/>
      <c r="AE292" s="104"/>
      <c r="AF292" s="104"/>
      <c r="AG292" s="207"/>
    </row>
    <row r="293" spans="2:33" ht="18.75" customHeight="1">
      <c r="B293" s="87">
        <v>280</v>
      </c>
      <c r="C293" s="88">
        <v>261</v>
      </c>
      <c r="D293" s="218" t="str">
        <f>IF(ISBLANK(TMGen3List233[[#This Row],[Test n'#]]),"",LOOKUP(TMGen3List233[[#This Row],[Test n'#]],TP_BA_DB[TPnum],TP_BA_DB[TP ID]))</f>
        <v>TP15-0014</v>
      </c>
      <c r="E293" s="220" t="str">
        <f>IF(ISBLANK(TMGen3List233[[#This Row],[Test n'#]]),"",LOOKUP(TMGen3List233[[#This Row],[Test n'#]],TP_BA_DB[TPnum],TP_BA_DB[Test Point Name]))</f>
        <v>SHSS</v>
      </c>
      <c r="F293" s="219" t="str">
        <f>IF(ISBLANK(TMGen3List233[[#This Row],[Test n'#]]),"",LOOKUP(TMGen3List233[[#This Row],[Test n'#]],TP_BA_DB[TPnum],TP_BA_DB[Mode]))</f>
        <v>BA Claws</v>
      </c>
      <c r="G293" s="172">
        <f>IF(ISBLANK(TMGen3List233[[#This Row],[Test n'#]]),"",LOOKUP(TMGen3List233[[#This Row],[Test n'#]],TP_BA_DB[TPnum],TP_BA_DB[Time '[sec']]))</f>
        <v>0</v>
      </c>
      <c r="H293" s="34" t="s">
        <v>8</v>
      </c>
      <c r="I293" s="34" t="str">
        <f>IF(ISBLANK(TMGen3List233[[#This Row],[Test n'#]]),"",LOOKUP(TMGen3List233[[#This Row],[Test n'#]],TP_BA_DB[TPnum],TP_BA_DB[Speed m/s '[kts']]))</f>
        <v>38.58 [75]</v>
      </c>
      <c r="J293" s="171"/>
      <c r="K293" s="178">
        <f>SUM(TMGen3Matrix287[#This Row])</f>
        <v>0</v>
      </c>
      <c r="L293" s="171"/>
      <c r="M293" s="104"/>
      <c r="N293" s="104"/>
      <c r="O293" s="104"/>
      <c r="P293" s="104"/>
      <c r="Q293" s="104"/>
      <c r="R293" s="104"/>
      <c r="S293" s="104"/>
      <c r="T293" s="104"/>
      <c r="U293" s="104"/>
      <c r="V293" s="104"/>
      <c r="W293" s="104"/>
      <c r="X293" s="104"/>
      <c r="Y293" s="104"/>
      <c r="Z293" s="104"/>
      <c r="AA293" s="207"/>
      <c r="AB293" s="104"/>
      <c r="AC293" s="104"/>
      <c r="AD293" s="104"/>
      <c r="AE293" s="104"/>
      <c r="AF293" s="104"/>
      <c r="AG293" s="207"/>
    </row>
    <row r="294" spans="2:33" ht="18.75" customHeight="1">
      <c r="B294" s="87">
        <v>281</v>
      </c>
      <c r="C294" s="88">
        <v>262</v>
      </c>
      <c r="D294" s="218" t="str">
        <f>IF(ISBLANK(TMGen3List233[[#This Row],[Test n'#]]),"",LOOKUP(TMGen3List233[[#This Row],[Test n'#]],TP_BA_DB[TPnum],TP_BA_DB[TP ID]))</f>
        <v>TP15-0015</v>
      </c>
      <c r="E294" s="220" t="str">
        <f>IF(ISBLANK(TMGen3List233[[#This Row],[Test n'#]]),"",LOOKUP(TMGen3List233[[#This Row],[Test n'#]],TP_BA_DB[TPnum],TP_BA_DB[Test Point Name]))</f>
        <v>SHSS</v>
      </c>
      <c r="F294" s="219" t="str">
        <f>IF(ISBLANK(TMGen3List233[[#This Row],[Test n'#]]),"",LOOKUP(TMGen3List233[[#This Row],[Test n'#]],TP_BA_DB[TPnum],TP_BA_DB[Mode]))</f>
        <v>BA Claws</v>
      </c>
      <c r="G294" s="172">
        <f>IF(ISBLANK(TMGen3List233[[#This Row],[Test n'#]]),"",LOOKUP(TMGen3List233[[#This Row],[Test n'#]],TP_BA_DB[TPnum],TP_BA_DB[Time '[sec']]))</f>
        <v>0</v>
      </c>
      <c r="H294" s="34" t="s">
        <v>8</v>
      </c>
      <c r="I294" s="34" t="str">
        <f>IF(ISBLANK(TMGen3List233[[#This Row],[Test n'#]]),"",LOOKUP(TMGen3List233[[#This Row],[Test n'#]],TP_BA_DB[TPnum],TP_BA_DB[Speed m/s '[kts']]))</f>
        <v>27.78 [54]</v>
      </c>
      <c r="J294" s="171"/>
      <c r="K294" s="178">
        <f>SUM(TMGen3Matrix287[#This Row])</f>
        <v>0</v>
      </c>
      <c r="L294" s="171"/>
      <c r="M294" s="104"/>
      <c r="N294" s="104"/>
      <c r="O294" s="104"/>
      <c r="P294" s="104"/>
      <c r="Q294" s="104"/>
      <c r="R294" s="104"/>
      <c r="S294" s="104"/>
      <c r="T294" s="104"/>
      <c r="U294" s="104"/>
      <c r="V294" s="104"/>
      <c r="W294" s="104"/>
      <c r="X294" s="104"/>
      <c r="Y294" s="104"/>
      <c r="Z294" s="104"/>
      <c r="AA294" s="207"/>
      <c r="AB294" s="104"/>
      <c r="AC294" s="104"/>
      <c r="AD294" s="104"/>
      <c r="AE294" s="104"/>
      <c r="AF294" s="104"/>
      <c r="AG294" s="207"/>
    </row>
    <row r="295" spans="2:33" ht="18.75" customHeight="1">
      <c r="B295" s="87">
        <v>282</v>
      </c>
      <c r="C295" s="88">
        <v>263</v>
      </c>
      <c r="D295" s="218" t="str">
        <f>IF(ISBLANK(TMGen3List233[[#This Row],[Test n'#]]),"",LOOKUP(TMGen3List233[[#This Row],[Test n'#]],TP_BA_DB[TPnum],TP_BA_DB[TP ID]))</f>
        <v>TP15-0016</v>
      </c>
      <c r="E295" s="220" t="str">
        <f>IF(ISBLANK(TMGen3List233[[#This Row],[Test n'#]]),"",LOOKUP(TMGen3List233[[#This Row],[Test n'#]],TP_BA_DB[TPnum],TP_BA_DB[Test Point Name]))</f>
        <v>SHSS</v>
      </c>
      <c r="F295" s="219" t="str">
        <f>IF(ISBLANK(TMGen3List233[[#This Row],[Test n'#]]),"",LOOKUP(TMGen3List233[[#This Row],[Test n'#]],TP_BA_DB[TPnum],TP_BA_DB[Mode]))</f>
        <v>BA Claws</v>
      </c>
      <c r="G295" s="172">
        <f>IF(ISBLANK(TMGen3List233[[#This Row],[Test n'#]]),"",LOOKUP(TMGen3List233[[#This Row],[Test n'#]],TP_BA_DB[TPnum],TP_BA_DB[Time '[sec']]))</f>
        <v>0</v>
      </c>
      <c r="H295" s="34" t="s">
        <v>8</v>
      </c>
      <c r="I295" s="34" t="str">
        <f>IF(ISBLANK(TMGen3List233[[#This Row],[Test n'#]]),"",LOOKUP(TMGen3List233[[#This Row],[Test n'#]],TP_BA_DB[TPnum],TP_BA_DB[Speed m/s '[kts']]))</f>
        <v>38.58 [75]</v>
      </c>
      <c r="J295" s="171"/>
      <c r="K295" s="178">
        <f>SUM(TMGen3Matrix287[#This Row])</f>
        <v>0</v>
      </c>
      <c r="L295" s="171"/>
      <c r="M295" s="104"/>
      <c r="N295" s="104"/>
      <c r="O295" s="104"/>
      <c r="P295" s="104"/>
      <c r="Q295" s="104"/>
      <c r="R295" s="104"/>
      <c r="S295" s="104"/>
      <c r="T295" s="104"/>
      <c r="U295" s="104"/>
      <c r="V295" s="104"/>
      <c r="W295" s="104"/>
      <c r="X295" s="104"/>
      <c r="Y295" s="104"/>
      <c r="Z295" s="104"/>
      <c r="AA295" s="207"/>
      <c r="AB295" s="104"/>
      <c r="AC295" s="104"/>
      <c r="AD295" s="104"/>
      <c r="AE295" s="104"/>
      <c r="AF295" s="104"/>
      <c r="AG295" s="207"/>
    </row>
    <row r="296" spans="2:33" ht="18.75" customHeight="1">
      <c r="B296" s="87">
        <v>283</v>
      </c>
      <c r="C296" s="88">
        <v>264</v>
      </c>
      <c r="D296" s="218" t="str">
        <f>IF(ISBLANK(TMGen3List233[[#This Row],[Test n'#]]),"",LOOKUP(TMGen3List233[[#This Row],[Test n'#]],TP_BA_DB[TPnum],TP_BA_DB[TP ID]))</f>
        <v>TP15-0017</v>
      </c>
      <c r="E296" s="220" t="str">
        <f>IF(ISBLANK(TMGen3List233[[#This Row],[Test n'#]]),"",LOOKUP(TMGen3List233[[#This Row],[Test n'#]],TP_BA_DB[TPnum],TP_BA_DB[Test Point Name]))</f>
        <v>SHSS</v>
      </c>
      <c r="F296" s="219" t="str">
        <f>IF(ISBLANK(TMGen3List233[[#This Row],[Test n'#]]),"",LOOKUP(TMGen3List233[[#This Row],[Test n'#]],TP_BA_DB[TPnum],TP_BA_DB[Mode]))</f>
        <v>BA Claws</v>
      </c>
      <c r="G296" s="172">
        <f>IF(ISBLANK(TMGen3List233[[#This Row],[Test n'#]]),"",LOOKUP(TMGen3List233[[#This Row],[Test n'#]],TP_BA_DB[TPnum],TP_BA_DB[Time '[sec']]))</f>
        <v>0</v>
      </c>
      <c r="H296" s="34" t="s">
        <v>8</v>
      </c>
      <c r="I296" s="34" t="str">
        <f>IF(ISBLANK(TMGen3List233[[#This Row],[Test n'#]]),"",LOOKUP(TMGen3List233[[#This Row],[Test n'#]],TP_BA_DB[TPnum],TP_BA_DB[Speed m/s '[kts']]))</f>
        <v>27.78 [54]</v>
      </c>
      <c r="J296" s="171"/>
      <c r="K296" s="178">
        <f>SUM(TMGen3Matrix287[#This Row])</f>
        <v>0</v>
      </c>
      <c r="L296" s="171"/>
      <c r="M296" s="104"/>
      <c r="N296" s="104"/>
      <c r="O296" s="104"/>
      <c r="P296" s="104"/>
      <c r="Q296" s="104"/>
      <c r="R296" s="104"/>
      <c r="S296" s="104"/>
      <c r="T296" s="104"/>
      <c r="U296" s="104"/>
      <c r="V296" s="104"/>
      <c r="W296" s="104"/>
      <c r="X296" s="104"/>
      <c r="Y296" s="104"/>
      <c r="Z296" s="104"/>
      <c r="AA296" s="207"/>
      <c r="AB296" s="104"/>
      <c r="AC296" s="104"/>
      <c r="AD296" s="104"/>
      <c r="AE296" s="104"/>
      <c r="AF296" s="104"/>
      <c r="AG296" s="207"/>
    </row>
    <row r="297" spans="2:33" ht="18.75" customHeight="1">
      <c r="B297" s="87">
        <v>284</v>
      </c>
      <c r="C297" s="88">
        <v>265</v>
      </c>
      <c r="D297" s="218" t="str">
        <f>IF(ISBLANK(TMGen3List233[[#This Row],[Test n'#]]),"",LOOKUP(TMGen3List233[[#This Row],[Test n'#]],TP_BA_DB[TPnum],TP_BA_DB[TP ID]))</f>
        <v>TP37-0011</v>
      </c>
      <c r="E297" s="220" t="str">
        <f>IF(ISBLANK(TMGen3List233[[#This Row],[Test n'#]]),"",LOOKUP(TMGen3List233[[#This Row],[Test n'#]],TP_BA_DB[TPnum],TP_BA_DB[Test Point Name]))</f>
        <v>Landing</v>
      </c>
      <c r="F297" s="219" t="str">
        <f>IF(ISBLANK(TMGen3List233[[#This Row],[Test n'#]]),"",LOOKUP(TMGen3List233[[#This Row],[Test n'#]],TP_BA_DB[TPnum],TP_BA_DB[Mode]))</f>
        <v>BA Claws</v>
      </c>
      <c r="G297" s="172">
        <f>IF(ISBLANK(TMGen3List233[[#This Row],[Test n'#]]),"",LOOKUP(TMGen3List233[[#This Row],[Test n'#]],TP_BA_DB[TPnum],TP_BA_DB[Time '[sec']]))</f>
        <v>0</v>
      </c>
      <c r="H297" s="34" t="s">
        <v>8</v>
      </c>
      <c r="I297" s="34" t="str">
        <f>IF(ISBLANK(TMGen3List233[[#This Row],[Test n'#]]),"",LOOKUP(TMGen3List233[[#This Row],[Test n'#]],TP_BA_DB[TPnum],TP_BA_DB[Speed m/s '[kts']]))</f>
        <v>33.95 [66]</v>
      </c>
      <c r="J297" s="171"/>
      <c r="K297" s="178">
        <f>SUM(TMGen3Matrix287[#This Row])</f>
        <v>0</v>
      </c>
      <c r="L297" s="171"/>
      <c r="M297" s="104"/>
      <c r="N297" s="104"/>
      <c r="O297" s="104"/>
      <c r="P297" s="104"/>
      <c r="Q297" s="104"/>
      <c r="R297" s="104"/>
      <c r="S297" s="104"/>
      <c r="T297" s="104"/>
      <c r="U297" s="104"/>
      <c r="V297" s="104"/>
      <c r="W297" s="104"/>
      <c r="X297" s="104"/>
      <c r="Y297" s="104"/>
      <c r="Z297" s="104"/>
      <c r="AA297" s="207"/>
      <c r="AB297" s="104"/>
      <c r="AC297" s="104"/>
      <c r="AD297" s="104"/>
      <c r="AE297" s="104"/>
      <c r="AF297" s="104"/>
      <c r="AG297" s="207"/>
    </row>
    <row r="298" spans="2:33" ht="18.75" customHeight="1">
      <c r="B298" s="87">
        <v>285</v>
      </c>
      <c r="C298" s="88"/>
      <c r="D298" s="218" t="str">
        <f>IF(ISBLANK(TMGen3List233[[#This Row],[Test n'#]]),"",LOOKUP(TMGen3List233[[#This Row],[Test n'#]],TP_BA_DB[TPnum],TP_BA_DB[TP ID]))</f>
        <v/>
      </c>
      <c r="E298" s="220" t="str">
        <f>IF(ISBLANK(TMGen3List233[[#This Row],[Test n'#]]),"",LOOKUP(TMGen3List233[[#This Row],[Test n'#]],TP_BA_DB[TPnum],TP_BA_DB[Test Point Name]))</f>
        <v/>
      </c>
      <c r="F298" s="219" t="str">
        <f>IF(ISBLANK(TMGen3List233[[#This Row],[Test n'#]]),"",LOOKUP(TMGen3List233[[#This Row],[Test n'#]],TP_BA_DB[TPnum],TP_BA_DB[Mode]))</f>
        <v/>
      </c>
      <c r="G298" s="172" t="str">
        <f>IF(ISBLANK(TMGen3List233[[#This Row],[Test n'#]]),"",LOOKUP(TMGen3List233[[#This Row],[Test n'#]],TP_BA_DB[TPnum],TP_BA_DB[Time '[sec']]))</f>
        <v/>
      </c>
      <c r="H298" s="34" t="s">
        <v>8</v>
      </c>
      <c r="I298" s="34" t="str">
        <f>IF(ISBLANK(TMGen3List233[[#This Row],[Test n'#]]),"",LOOKUP(TMGen3List233[[#This Row],[Test n'#]],TP_BA_DB[TPnum],TP_BA_DB[Speed m/s '[kts']]))</f>
        <v/>
      </c>
      <c r="J298" s="171"/>
      <c r="K298" s="178">
        <f>SUM(TMGen3Matrix287[#This Row])</f>
        <v>0</v>
      </c>
      <c r="L298" s="171"/>
      <c r="M298" s="104"/>
      <c r="N298" s="104"/>
      <c r="O298" s="104"/>
      <c r="P298" s="104"/>
      <c r="Q298" s="104"/>
      <c r="R298" s="104"/>
      <c r="S298" s="104"/>
      <c r="T298" s="104"/>
      <c r="U298" s="104"/>
      <c r="V298" s="104"/>
      <c r="W298" s="104"/>
      <c r="X298" s="104"/>
      <c r="Y298" s="104"/>
      <c r="Z298" s="104"/>
      <c r="AA298" s="207"/>
      <c r="AB298" s="104"/>
      <c r="AC298" s="104"/>
      <c r="AD298" s="104"/>
      <c r="AE298" s="104"/>
      <c r="AF298" s="104"/>
      <c r="AG298" s="207"/>
    </row>
    <row r="299" spans="2:33" ht="18.75" customHeight="1">
      <c r="B299" s="87">
        <v>286</v>
      </c>
      <c r="C299" s="88"/>
      <c r="D299" s="218" t="str">
        <f>IF(ISBLANK(TMGen3List233[[#This Row],[Test n'#]]),"",LOOKUP(TMGen3List233[[#This Row],[Test n'#]],TP_BA_DB[TPnum],TP_BA_DB[TP ID]))</f>
        <v/>
      </c>
      <c r="E299" s="220" t="str">
        <f>IF(ISBLANK(TMGen3List233[[#This Row],[Test n'#]]),"",LOOKUP(TMGen3List233[[#This Row],[Test n'#]],TP_BA_DB[TPnum],TP_BA_DB[Test Point Name]))</f>
        <v/>
      </c>
      <c r="F299" s="219" t="str">
        <f>IF(ISBLANK(TMGen3List233[[#This Row],[Test n'#]]),"",LOOKUP(TMGen3List233[[#This Row],[Test n'#]],TP_BA_DB[TPnum],TP_BA_DB[Mode]))</f>
        <v/>
      </c>
      <c r="G299" s="172" t="str">
        <f>IF(ISBLANK(TMGen3List233[[#This Row],[Test n'#]]),"",LOOKUP(TMGen3List233[[#This Row],[Test n'#]],TP_BA_DB[TPnum],TP_BA_DB[Time '[sec']]))</f>
        <v/>
      </c>
      <c r="H299" s="34" t="s">
        <v>8</v>
      </c>
      <c r="I299" s="34" t="str">
        <f>IF(ISBLANK(TMGen3List233[[#This Row],[Test n'#]]),"",LOOKUP(TMGen3List233[[#This Row],[Test n'#]],TP_BA_DB[TPnum],TP_BA_DB[Speed m/s '[kts']]))</f>
        <v/>
      </c>
      <c r="J299" s="171"/>
      <c r="K299" s="178">
        <f>SUM(TMGen3Matrix287[#This Row])</f>
        <v>0</v>
      </c>
      <c r="L299" s="171"/>
      <c r="M299" s="104"/>
      <c r="N299" s="104"/>
      <c r="O299" s="104"/>
      <c r="P299" s="104"/>
      <c r="Q299" s="104"/>
      <c r="R299" s="104"/>
      <c r="S299" s="104"/>
      <c r="T299" s="104"/>
      <c r="U299" s="104"/>
      <c r="V299" s="104"/>
      <c r="W299" s="104"/>
      <c r="X299" s="104"/>
      <c r="Y299" s="104"/>
      <c r="Z299" s="104"/>
      <c r="AA299" s="207"/>
      <c r="AB299" s="104"/>
      <c r="AC299" s="104"/>
      <c r="AD299" s="104"/>
      <c r="AE299" s="104"/>
      <c r="AF299" s="104"/>
      <c r="AG299" s="207"/>
    </row>
    <row r="300" spans="2:33" ht="18.75" customHeight="1">
      <c r="B300" s="87">
        <v>287</v>
      </c>
      <c r="C300" s="88"/>
      <c r="D300" s="218" t="str">
        <f>IF(ISBLANK(TMGen3List233[[#This Row],[Test n'#]]),"",LOOKUP(TMGen3List233[[#This Row],[Test n'#]],TP_BA_DB[TPnum],TP_BA_DB[TP ID]))</f>
        <v/>
      </c>
      <c r="E300" s="220" t="str">
        <f>IF(ISBLANK(TMGen3List233[[#This Row],[Test n'#]]),"",LOOKUP(TMGen3List233[[#This Row],[Test n'#]],TP_BA_DB[TPnum],TP_BA_DB[Test Point Name]))</f>
        <v/>
      </c>
      <c r="F300" s="219" t="str">
        <f>IF(ISBLANK(TMGen3List233[[#This Row],[Test n'#]]),"",LOOKUP(TMGen3List233[[#This Row],[Test n'#]],TP_BA_DB[TPnum],TP_BA_DB[Mode]))</f>
        <v/>
      </c>
      <c r="G300" s="172" t="str">
        <f>IF(ISBLANK(TMGen3List233[[#This Row],[Test n'#]]),"",LOOKUP(TMGen3List233[[#This Row],[Test n'#]],TP_BA_DB[TPnum],TP_BA_DB[Time '[sec']]))</f>
        <v/>
      </c>
      <c r="H300" s="34" t="s">
        <v>8</v>
      </c>
      <c r="I300" s="34" t="str">
        <f>IF(ISBLANK(TMGen3List233[[#This Row],[Test n'#]]),"",LOOKUP(TMGen3List233[[#This Row],[Test n'#]],TP_BA_DB[TPnum],TP_BA_DB[Speed m/s '[kts']]))</f>
        <v/>
      </c>
      <c r="J300" s="171"/>
      <c r="K300" s="178">
        <f>SUM(TMGen3Matrix287[#This Row])</f>
        <v>0</v>
      </c>
      <c r="L300" s="171"/>
      <c r="M300" s="104"/>
      <c r="N300" s="104"/>
      <c r="O300" s="104"/>
      <c r="P300" s="104"/>
      <c r="Q300" s="104"/>
      <c r="R300" s="104"/>
      <c r="S300" s="104"/>
      <c r="T300" s="104"/>
      <c r="U300" s="104"/>
      <c r="V300" s="104"/>
      <c r="W300" s="104"/>
      <c r="X300" s="104"/>
      <c r="Y300" s="104"/>
      <c r="Z300" s="104"/>
      <c r="AA300" s="207"/>
      <c r="AB300" s="104"/>
      <c r="AC300" s="104"/>
      <c r="AD300" s="104"/>
      <c r="AE300" s="104"/>
      <c r="AF300" s="104"/>
      <c r="AG300" s="207"/>
    </row>
    <row r="301" spans="2:33" ht="18.75" customHeight="1">
      <c r="B301" s="87">
        <v>288</v>
      </c>
      <c r="C301" s="88"/>
      <c r="D301" s="218" t="str">
        <f>IF(ISBLANK(TMGen3List233[[#This Row],[Test n'#]]),"",LOOKUP(TMGen3List233[[#This Row],[Test n'#]],TP_BA_DB[TPnum],TP_BA_DB[TP ID]))</f>
        <v/>
      </c>
      <c r="E301" s="220" t="str">
        <f>IF(ISBLANK(TMGen3List233[[#This Row],[Test n'#]]),"",LOOKUP(TMGen3List233[[#This Row],[Test n'#]],TP_BA_DB[TPnum],TP_BA_DB[Test Point Name]))</f>
        <v/>
      </c>
      <c r="F301" s="219" t="str">
        <f>IF(ISBLANK(TMGen3List233[[#This Row],[Test n'#]]),"",LOOKUP(TMGen3List233[[#This Row],[Test n'#]],TP_BA_DB[TPnum],TP_BA_DB[Mode]))</f>
        <v/>
      </c>
      <c r="G301" s="172" t="str">
        <f>IF(ISBLANK(TMGen3List233[[#This Row],[Test n'#]]),"",LOOKUP(TMGen3List233[[#This Row],[Test n'#]],TP_BA_DB[TPnum],TP_BA_DB[Time '[sec']]))</f>
        <v/>
      </c>
      <c r="H301" s="34" t="s">
        <v>8</v>
      </c>
      <c r="I301" s="34" t="str">
        <f>IF(ISBLANK(TMGen3List233[[#This Row],[Test n'#]]),"",LOOKUP(TMGen3List233[[#This Row],[Test n'#]],TP_BA_DB[TPnum],TP_BA_DB[Speed m/s '[kts']]))</f>
        <v/>
      </c>
      <c r="J301" s="171"/>
      <c r="K301" s="178">
        <f>SUM(TMGen3Matrix287[#This Row])</f>
        <v>0</v>
      </c>
      <c r="L301" s="171"/>
      <c r="M301" s="104"/>
      <c r="N301" s="104"/>
      <c r="O301" s="104"/>
      <c r="P301" s="104"/>
      <c r="Q301" s="104"/>
      <c r="R301" s="104"/>
      <c r="S301" s="104"/>
      <c r="T301" s="104"/>
      <c r="U301" s="104"/>
      <c r="V301" s="104"/>
      <c r="W301" s="104"/>
      <c r="X301" s="104"/>
      <c r="Y301" s="104"/>
      <c r="Z301" s="104"/>
      <c r="AA301" s="207"/>
      <c r="AB301" s="104"/>
      <c r="AC301" s="104"/>
      <c r="AD301" s="104"/>
      <c r="AE301" s="104"/>
      <c r="AF301" s="104"/>
      <c r="AG301" s="207"/>
    </row>
    <row r="302" spans="2:33" ht="18.75" customHeight="1">
      <c r="B302" s="87">
        <v>289</v>
      </c>
      <c r="C302" s="88"/>
      <c r="D302" s="218" t="str">
        <f>IF(ISBLANK(TMGen3List233[[#This Row],[Test n'#]]),"",LOOKUP(TMGen3List233[[#This Row],[Test n'#]],TP_BA_DB[TPnum],TP_BA_DB[TP ID]))</f>
        <v/>
      </c>
      <c r="E302" s="220" t="str">
        <f>IF(ISBLANK(TMGen3List233[[#This Row],[Test n'#]]),"",LOOKUP(TMGen3List233[[#This Row],[Test n'#]],TP_BA_DB[TPnum],TP_BA_DB[Test Point Name]))</f>
        <v/>
      </c>
      <c r="F302" s="219" t="str">
        <f>IF(ISBLANK(TMGen3List233[[#This Row],[Test n'#]]),"",LOOKUP(TMGen3List233[[#This Row],[Test n'#]],TP_BA_DB[TPnum],TP_BA_DB[Mode]))</f>
        <v/>
      </c>
      <c r="G302" s="172" t="str">
        <f>IF(ISBLANK(TMGen3List233[[#This Row],[Test n'#]]),"",LOOKUP(TMGen3List233[[#This Row],[Test n'#]],TP_BA_DB[TPnum],TP_BA_DB[Time '[sec']]))</f>
        <v/>
      </c>
      <c r="H302" s="34" t="s">
        <v>8</v>
      </c>
      <c r="I302" s="34" t="str">
        <f>IF(ISBLANK(TMGen3List233[[#This Row],[Test n'#]]),"",LOOKUP(TMGen3List233[[#This Row],[Test n'#]],TP_BA_DB[TPnum],TP_BA_DB[Speed m/s '[kts']]))</f>
        <v/>
      </c>
      <c r="J302" s="171"/>
      <c r="K302" s="178">
        <f>SUM(TMGen3Matrix287[#This Row])</f>
        <v>0</v>
      </c>
      <c r="L302" s="171"/>
      <c r="M302" s="104"/>
      <c r="N302" s="104"/>
      <c r="O302" s="104"/>
      <c r="P302" s="104"/>
      <c r="Q302" s="104"/>
      <c r="R302" s="104"/>
      <c r="S302" s="104"/>
      <c r="T302" s="104"/>
      <c r="U302" s="104"/>
      <c r="V302" s="104"/>
      <c r="W302" s="104"/>
      <c r="X302" s="104"/>
      <c r="Y302" s="104"/>
      <c r="Z302" s="104"/>
      <c r="AA302" s="207"/>
      <c r="AB302" s="104"/>
      <c r="AC302" s="104"/>
      <c r="AD302" s="104"/>
      <c r="AE302" s="104"/>
      <c r="AF302" s="104"/>
      <c r="AG302" s="207"/>
    </row>
    <row r="303" spans="2:33" ht="18.75" customHeight="1">
      <c r="B303" s="87">
        <v>290</v>
      </c>
      <c r="C303" s="88"/>
      <c r="D303" s="218" t="str">
        <f>IF(ISBLANK(TMGen3List233[[#This Row],[Test n'#]]),"",LOOKUP(TMGen3List233[[#This Row],[Test n'#]],TP_BA_DB[TPnum],TP_BA_DB[TP ID]))</f>
        <v/>
      </c>
      <c r="E303" s="220" t="str">
        <f>IF(ISBLANK(TMGen3List233[[#This Row],[Test n'#]]),"",LOOKUP(TMGen3List233[[#This Row],[Test n'#]],TP_BA_DB[TPnum],TP_BA_DB[Test Point Name]))</f>
        <v/>
      </c>
      <c r="F303" s="219" t="str">
        <f>IF(ISBLANK(TMGen3List233[[#This Row],[Test n'#]]),"",LOOKUP(TMGen3List233[[#This Row],[Test n'#]],TP_BA_DB[TPnum],TP_BA_DB[Mode]))</f>
        <v/>
      </c>
      <c r="G303" s="172" t="str">
        <f>IF(ISBLANK(TMGen3List233[[#This Row],[Test n'#]]),"",LOOKUP(TMGen3List233[[#This Row],[Test n'#]],TP_BA_DB[TPnum],TP_BA_DB[Time '[sec']]))</f>
        <v/>
      </c>
      <c r="H303" s="34" t="s">
        <v>8</v>
      </c>
      <c r="I303" s="34" t="str">
        <f>IF(ISBLANK(TMGen3List233[[#This Row],[Test n'#]]),"",LOOKUP(TMGen3List233[[#This Row],[Test n'#]],TP_BA_DB[TPnum],TP_BA_DB[Speed m/s '[kts']]))</f>
        <v/>
      </c>
      <c r="J303" s="171"/>
      <c r="K303" s="178">
        <f>SUM(TMGen3Matrix287[#This Row])</f>
        <v>0</v>
      </c>
      <c r="L303" s="171"/>
      <c r="M303" s="104"/>
      <c r="N303" s="104"/>
      <c r="O303" s="104"/>
      <c r="P303" s="104"/>
      <c r="Q303" s="104"/>
      <c r="R303" s="104"/>
      <c r="S303" s="104"/>
      <c r="T303" s="104"/>
      <c r="U303" s="104"/>
      <c r="V303" s="104"/>
      <c r="W303" s="104"/>
      <c r="X303" s="104"/>
      <c r="Y303" s="104"/>
      <c r="Z303" s="104"/>
      <c r="AA303" s="207"/>
      <c r="AB303" s="104"/>
      <c r="AC303" s="104"/>
      <c r="AD303" s="104"/>
      <c r="AE303" s="104"/>
      <c r="AF303" s="104"/>
      <c r="AG303" s="207"/>
    </row>
    <row r="304" spans="2:33" ht="18.75" customHeight="1">
      <c r="B304" s="87">
        <v>291</v>
      </c>
      <c r="C304" s="88"/>
      <c r="D304" s="218" t="str">
        <f>IF(ISBLANK(TMGen3List233[[#This Row],[Test n'#]]),"",LOOKUP(TMGen3List233[[#This Row],[Test n'#]],TP_BA_DB[TPnum],TP_BA_DB[TP ID]))</f>
        <v/>
      </c>
      <c r="E304" s="220" t="str">
        <f>IF(ISBLANK(TMGen3List233[[#This Row],[Test n'#]]),"",LOOKUP(TMGen3List233[[#This Row],[Test n'#]],TP_BA_DB[TPnum],TP_BA_DB[Test Point Name]))</f>
        <v/>
      </c>
      <c r="F304" s="219" t="str">
        <f>IF(ISBLANK(TMGen3List233[[#This Row],[Test n'#]]),"",LOOKUP(TMGen3List233[[#This Row],[Test n'#]],TP_BA_DB[TPnum],TP_BA_DB[Mode]))</f>
        <v/>
      </c>
      <c r="G304" s="172" t="str">
        <f>IF(ISBLANK(TMGen3List233[[#This Row],[Test n'#]]),"",LOOKUP(TMGen3List233[[#This Row],[Test n'#]],TP_BA_DB[TPnum],TP_BA_DB[Time '[sec']]))</f>
        <v/>
      </c>
      <c r="H304" s="34" t="s">
        <v>8</v>
      </c>
      <c r="I304" s="34" t="str">
        <f>IF(ISBLANK(TMGen3List233[[#This Row],[Test n'#]]),"",LOOKUP(TMGen3List233[[#This Row],[Test n'#]],TP_BA_DB[TPnum],TP_BA_DB[Speed m/s '[kts']]))</f>
        <v/>
      </c>
      <c r="J304" s="171"/>
      <c r="K304" s="178">
        <f>SUM(TMGen3Matrix287[#This Row])</f>
        <v>0</v>
      </c>
      <c r="L304" s="171"/>
      <c r="M304" s="104"/>
      <c r="N304" s="104"/>
      <c r="O304" s="104"/>
      <c r="P304" s="104"/>
      <c r="Q304" s="104"/>
      <c r="R304" s="104"/>
      <c r="S304" s="104"/>
      <c r="T304" s="104"/>
      <c r="U304" s="104"/>
      <c r="V304" s="104"/>
      <c r="W304" s="104"/>
      <c r="X304" s="104"/>
      <c r="Y304" s="104"/>
      <c r="Z304" s="104"/>
      <c r="AA304" s="207"/>
      <c r="AB304" s="104"/>
      <c r="AC304" s="104"/>
      <c r="AD304" s="104"/>
      <c r="AE304" s="104"/>
      <c r="AF304" s="104"/>
      <c r="AG304" s="207"/>
    </row>
    <row r="305" spans="2:33" ht="18.75" customHeight="1">
      <c r="B305" s="87">
        <v>292</v>
      </c>
      <c r="C305" s="88"/>
      <c r="D305" s="218" t="str">
        <f>IF(ISBLANK(TMGen3List233[[#This Row],[Test n'#]]),"",LOOKUP(TMGen3List233[[#This Row],[Test n'#]],TP_BA_DB[TPnum],TP_BA_DB[TP ID]))</f>
        <v/>
      </c>
      <c r="E305" s="220" t="str">
        <f>IF(ISBLANK(TMGen3List233[[#This Row],[Test n'#]]),"",LOOKUP(TMGen3List233[[#This Row],[Test n'#]],TP_BA_DB[TPnum],TP_BA_DB[Test Point Name]))</f>
        <v/>
      </c>
      <c r="F305" s="219" t="str">
        <f>IF(ISBLANK(TMGen3List233[[#This Row],[Test n'#]]),"",LOOKUP(TMGen3List233[[#This Row],[Test n'#]],TP_BA_DB[TPnum],TP_BA_DB[Mode]))</f>
        <v/>
      </c>
      <c r="G305" s="172" t="str">
        <f>IF(ISBLANK(TMGen3List233[[#This Row],[Test n'#]]),"",LOOKUP(TMGen3List233[[#This Row],[Test n'#]],TP_BA_DB[TPnum],TP_BA_DB[Time '[sec']]))</f>
        <v/>
      </c>
      <c r="H305" s="34" t="s">
        <v>8</v>
      </c>
      <c r="I305" s="34" t="str">
        <f>IF(ISBLANK(TMGen3List233[[#This Row],[Test n'#]]),"",LOOKUP(TMGen3List233[[#This Row],[Test n'#]],TP_BA_DB[TPnum],TP_BA_DB[Speed m/s '[kts']]))</f>
        <v/>
      </c>
      <c r="J305" s="171"/>
      <c r="K305" s="178">
        <f>SUM(TMGen3Matrix287[#This Row])</f>
        <v>0</v>
      </c>
      <c r="L305" s="171"/>
      <c r="M305" s="104"/>
      <c r="N305" s="104"/>
      <c r="O305" s="104"/>
      <c r="P305" s="104"/>
      <c r="Q305" s="104"/>
      <c r="R305" s="104"/>
      <c r="S305" s="104"/>
      <c r="T305" s="104"/>
      <c r="U305" s="104"/>
      <c r="V305" s="104"/>
      <c r="W305" s="104"/>
      <c r="X305" s="104"/>
      <c r="Y305" s="104"/>
      <c r="Z305" s="104"/>
      <c r="AA305" s="207"/>
      <c r="AB305" s="104"/>
      <c r="AC305" s="104"/>
      <c r="AD305" s="104"/>
      <c r="AE305" s="104"/>
      <c r="AF305" s="104"/>
      <c r="AG305" s="207"/>
    </row>
    <row r="306" spans="2:33" ht="18.75" customHeight="1">
      <c r="B306" s="87">
        <v>293</v>
      </c>
      <c r="C306" s="88"/>
      <c r="D306" s="218" t="str">
        <f>IF(ISBLANK(TMGen3List233[[#This Row],[Test n'#]]),"",LOOKUP(TMGen3List233[[#This Row],[Test n'#]],TP_BA_DB[TPnum],TP_BA_DB[TP ID]))</f>
        <v/>
      </c>
      <c r="E306" s="220" t="str">
        <f>IF(ISBLANK(TMGen3List233[[#This Row],[Test n'#]]),"",LOOKUP(TMGen3List233[[#This Row],[Test n'#]],TP_BA_DB[TPnum],TP_BA_DB[Test Point Name]))</f>
        <v/>
      </c>
      <c r="F306" s="219" t="str">
        <f>IF(ISBLANK(TMGen3List233[[#This Row],[Test n'#]]),"",LOOKUP(TMGen3List233[[#This Row],[Test n'#]],TP_BA_DB[TPnum],TP_BA_DB[Mode]))</f>
        <v/>
      </c>
      <c r="G306" s="172" t="str">
        <f>IF(ISBLANK(TMGen3List233[[#This Row],[Test n'#]]),"",LOOKUP(TMGen3List233[[#This Row],[Test n'#]],TP_BA_DB[TPnum],TP_BA_DB[Time '[sec']]))</f>
        <v/>
      </c>
      <c r="H306" s="34" t="s">
        <v>8</v>
      </c>
      <c r="I306" s="34" t="str">
        <f>IF(ISBLANK(TMGen3List233[[#This Row],[Test n'#]]),"",LOOKUP(TMGen3List233[[#This Row],[Test n'#]],TP_BA_DB[TPnum],TP_BA_DB[Speed m/s '[kts']]))</f>
        <v/>
      </c>
      <c r="J306" s="171"/>
      <c r="K306" s="178">
        <f>SUM(TMGen3Matrix287[#This Row])</f>
        <v>0</v>
      </c>
      <c r="L306" s="171"/>
      <c r="M306" s="104"/>
      <c r="N306" s="104"/>
      <c r="O306" s="104"/>
      <c r="P306" s="104"/>
      <c r="Q306" s="104"/>
      <c r="R306" s="104"/>
      <c r="S306" s="104"/>
      <c r="T306" s="104"/>
      <c r="U306" s="104"/>
      <c r="V306" s="104"/>
      <c r="W306" s="104"/>
      <c r="X306" s="104"/>
      <c r="Y306" s="104"/>
      <c r="Z306" s="104"/>
      <c r="AA306" s="207"/>
      <c r="AB306" s="104"/>
      <c r="AC306" s="104"/>
      <c r="AD306" s="104"/>
      <c r="AE306" s="104"/>
      <c r="AF306" s="104"/>
      <c r="AG306" s="207"/>
    </row>
    <row r="307" spans="2:33" ht="18.75" customHeight="1">
      <c r="B307" s="87">
        <v>294</v>
      </c>
      <c r="C307" s="88"/>
      <c r="D307" s="218" t="str">
        <f>IF(ISBLANK(TMGen3List233[[#This Row],[Test n'#]]),"",LOOKUP(TMGen3List233[[#This Row],[Test n'#]],TP_BA_DB[TPnum],TP_BA_DB[TP ID]))</f>
        <v/>
      </c>
      <c r="E307" s="220" t="str">
        <f>IF(ISBLANK(TMGen3List233[[#This Row],[Test n'#]]),"",LOOKUP(TMGen3List233[[#This Row],[Test n'#]],TP_BA_DB[TPnum],TP_BA_DB[Test Point Name]))</f>
        <v/>
      </c>
      <c r="F307" s="219" t="str">
        <f>IF(ISBLANK(TMGen3List233[[#This Row],[Test n'#]]),"",LOOKUP(TMGen3List233[[#This Row],[Test n'#]],TP_BA_DB[TPnum],TP_BA_DB[Mode]))</f>
        <v/>
      </c>
      <c r="G307" s="172" t="str">
        <f>IF(ISBLANK(TMGen3List233[[#This Row],[Test n'#]]),"",LOOKUP(TMGen3List233[[#This Row],[Test n'#]],TP_BA_DB[TPnum],TP_BA_DB[Time '[sec']]))</f>
        <v/>
      </c>
      <c r="H307" s="34" t="s">
        <v>8</v>
      </c>
      <c r="I307" s="34" t="str">
        <f>IF(ISBLANK(TMGen3List233[[#This Row],[Test n'#]]),"",LOOKUP(TMGen3List233[[#This Row],[Test n'#]],TP_BA_DB[TPnum],TP_BA_DB[Speed m/s '[kts']]))</f>
        <v/>
      </c>
      <c r="J307" s="171"/>
      <c r="K307" s="178">
        <f>SUM(TMGen3Matrix287[#This Row])</f>
        <v>0</v>
      </c>
      <c r="L307" s="171"/>
      <c r="M307" s="104"/>
      <c r="N307" s="104"/>
      <c r="O307" s="104"/>
      <c r="P307" s="104"/>
      <c r="Q307" s="104"/>
      <c r="R307" s="104"/>
      <c r="S307" s="104"/>
      <c r="T307" s="104"/>
      <c r="U307" s="104"/>
      <c r="V307" s="104"/>
      <c r="W307" s="104"/>
      <c r="X307" s="104"/>
      <c r="Y307" s="104"/>
      <c r="Z307" s="104"/>
      <c r="AA307" s="207"/>
      <c r="AB307" s="104"/>
      <c r="AC307" s="104"/>
      <c r="AD307" s="104"/>
      <c r="AE307" s="104"/>
      <c r="AF307" s="104"/>
      <c r="AG307" s="207"/>
    </row>
    <row r="308" spans="2:33" ht="18.75" customHeight="1">
      <c r="B308" s="87">
        <v>295</v>
      </c>
      <c r="C308" s="88"/>
      <c r="D308" s="218" t="str">
        <f>IF(ISBLANK(TMGen3List233[[#This Row],[Test n'#]]),"",LOOKUP(TMGen3List233[[#This Row],[Test n'#]],TP_BA_DB[TPnum],TP_BA_DB[TP ID]))</f>
        <v/>
      </c>
      <c r="E308" s="220" t="str">
        <f>IF(ISBLANK(TMGen3List233[[#This Row],[Test n'#]]),"",LOOKUP(TMGen3List233[[#This Row],[Test n'#]],TP_BA_DB[TPnum],TP_BA_DB[Test Point Name]))</f>
        <v/>
      </c>
      <c r="F308" s="219" t="str">
        <f>IF(ISBLANK(TMGen3List233[[#This Row],[Test n'#]]),"",LOOKUP(TMGen3List233[[#This Row],[Test n'#]],TP_BA_DB[TPnum],TP_BA_DB[Mode]))</f>
        <v/>
      </c>
      <c r="G308" s="172" t="str">
        <f>IF(ISBLANK(TMGen3List233[[#This Row],[Test n'#]]),"",LOOKUP(TMGen3List233[[#This Row],[Test n'#]],TP_BA_DB[TPnum],TP_BA_DB[Time '[sec']]))</f>
        <v/>
      </c>
      <c r="H308" s="34" t="s">
        <v>8</v>
      </c>
      <c r="I308" s="34" t="str">
        <f>IF(ISBLANK(TMGen3List233[[#This Row],[Test n'#]]),"",LOOKUP(TMGen3List233[[#This Row],[Test n'#]],TP_BA_DB[TPnum],TP_BA_DB[Speed m/s '[kts']]))</f>
        <v/>
      </c>
      <c r="J308" s="171"/>
      <c r="K308" s="178">
        <f>SUM(TMGen3Matrix287[#This Row])</f>
        <v>0</v>
      </c>
      <c r="L308" s="171"/>
      <c r="M308" s="104"/>
      <c r="N308" s="104"/>
      <c r="O308" s="104"/>
      <c r="P308" s="104"/>
      <c r="Q308" s="104"/>
      <c r="R308" s="104"/>
      <c r="S308" s="104"/>
      <c r="T308" s="104"/>
      <c r="U308" s="104"/>
      <c r="V308" s="104"/>
      <c r="W308" s="104"/>
      <c r="X308" s="104"/>
      <c r="Y308" s="104"/>
      <c r="Z308" s="104"/>
      <c r="AA308" s="207"/>
      <c r="AB308" s="104"/>
      <c r="AC308" s="104"/>
      <c r="AD308" s="104"/>
      <c r="AE308" s="104"/>
      <c r="AF308" s="104"/>
      <c r="AG308" s="207"/>
    </row>
    <row r="309" spans="2:33" ht="18.75" customHeight="1">
      <c r="B309" s="87">
        <v>296</v>
      </c>
      <c r="C309" s="88"/>
      <c r="D309" s="218" t="str">
        <f>IF(ISBLANK(TMGen3List233[[#This Row],[Test n'#]]),"",LOOKUP(TMGen3List233[[#This Row],[Test n'#]],TP_BA_DB[TPnum],TP_BA_DB[TP ID]))</f>
        <v/>
      </c>
      <c r="E309" s="220" t="str">
        <f>IF(ISBLANK(TMGen3List233[[#This Row],[Test n'#]]),"",LOOKUP(TMGen3List233[[#This Row],[Test n'#]],TP_BA_DB[TPnum],TP_BA_DB[Test Point Name]))</f>
        <v/>
      </c>
      <c r="F309" s="219" t="str">
        <f>IF(ISBLANK(TMGen3List233[[#This Row],[Test n'#]]),"",LOOKUP(TMGen3List233[[#This Row],[Test n'#]],TP_BA_DB[TPnum],TP_BA_DB[Mode]))</f>
        <v/>
      </c>
      <c r="G309" s="172" t="str">
        <f>IF(ISBLANK(TMGen3List233[[#This Row],[Test n'#]]),"",LOOKUP(TMGen3List233[[#This Row],[Test n'#]],TP_BA_DB[TPnum],TP_BA_DB[Time '[sec']]))</f>
        <v/>
      </c>
      <c r="H309" s="34" t="s">
        <v>8</v>
      </c>
      <c r="I309" s="34" t="str">
        <f>IF(ISBLANK(TMGen3List233[[#This Row],[Test n'#]]),"",LOOKUP(TMGen3List233[[#This Row],[Test n'#]],TP_BA_DB[TPnum],TP_BA_DB[Speed m/s '[kts']]))</f>
        <v/>
      </c>
      <c r="J309" s="171"/>
      <c r="K309" s="178">
        <f>SUM(TMGen3Matrix287[#This Row])</f>
        <v>0</v>
      </c>
      <c r="L309" s="171"/>
      <c r="M309" s="104"/>
      <c r="N309" s="104"/>
      <c r="O309" s="104"/>
      <c r="P309" s="104"/>
      <c r="Q309" s="104"/>
      <c r="R309" s="104"/>
      <c r="S309" s="104"/>
      <c r="T309" s="104"/>
      <c r="U309" s="104"/>
      <c r="V309" s="104"/>
      <c r="W309" s="104"/>
      <c r="X309" s="104"/>
      <c r="Y309" s="104"/>
      <c r="Z309" s="104"/>
      <c r="AA309" s="207"/>
      <c r="AB309" s="104"/>
      <c r="AC309" s="104"/>
      <c r="AD309" s="104"/>
      <c r="AE309" s="104"/>
      <c r="AF309" s="104"/>
      <c r="AG309" s="207"/>
    </row>
    <row r="310" spans="2:33" ht="18.75" customHeight="1">
      <c r="B310" s="87">
        <v>297</v>
      </c>
      <c r="C310" s="88"/>
      <c r="D310" s="218" t="str">
        <f>IF(ISBLANK(TMGen3List233[[#This Row],[Test n'#]]),"",LOOKUP(TMGen3List233[[#This Row],[Test n'#]],TP_BA_DB[TPnum],TP_BA_DB[TP ID]))</f>
        <v/>
      </c>
      <c r="E310" s="220" t="str">
        <f>IF(ISBLANK(TMGen3List233[[#This Row],[Test n'#]]),"",LOOKUP(TMGen3List233[[#This Row],[Test n'#]],TP_BA_DB[TPnum],TP_BA_DB[Test Point Name]))</f>
        <v/>
      </c>
      <c r="F310" s="219" t="str">
        <f>IF(ISBLANK(TMGen3List233[[#This Row],[Test n'#]]),"",LOOKUP(TMGen3List233[[#This Row],[Test n'#]],TP_BA_DB[TPnum],TP_BA_DB[Mode]))</f>
        <v/>
      </c>
      <c r="G310" s="172" t="str">
        <f>IF(ISBLANK(TMGen3List233[[#This Row],[Test n'#]]),"",LOOKUP(TMGen3List233[[#This Row],[Test n'#]],TP_BA_DB[TPnum],TP_BA_DB[Time '[sec']]))</f>
        <v/>
      </c>
      <c r="H310" s="34" t="s">
        <v>8</v>
      </c>
      <c r="I310" s="34" t="str">
        <f>IF(ISBLANK(TMGen3List233[[#This Row],[Test n'#]]),"",LOOKUP(TMGen3List233[[#This Row],[Test n'#]],TP_BA_DB[TPnum],TP_BA_DB[Speed m/s '[kts']]))</f>
        <v/>
      </c>
      <c r="J310" s="171"/>
      <c r="K310" s="178">
        <f>SUM(TMGen3Matrix287[#This Row])</f>
        <v>0</v>
      </c>
      <c r="L310" s="171"/>
      <c r="M310" s="104"/>
      <c r="N310" s="104"/>
      <c r="O310" s="104"/>
      <c r="P310" s="104"/>
      <c r="Q310" s="104"/>
      <c r="R310" s="104"/>
      <c r="S310" s="104"/>
      <c r="T310" s="104"/>
      <c r="U310" s="104"/>
      <c r="V310" s="104"/>
      <c r="W310" s="104"/>
      <c r="X310" s="104"/>
      <c r="Y310" s="104"/>
      <c r="Z310" s="104"/>
      <c r="AA310" s="207"/>
      <c r="AB310" s="104"/>
      <c r="AC310" s="104"/>
      <c r="AD310" s="104"/>
      <c r="AE310" s="104"/>
      <c r="AF310" s="104"/>
      <c r="AG310" s="207"/>
    </row>
    <row r="311" spans="2:33" ht="18.75" customHeight="1">
      <c r="B311" s="87">
        <v>298</v>
      </c>
      <c r="C311" s="88"/>
      <c r="D311" s="218" t="str">
        <f>IF(ISBLANK(TMGen3List233[[#This Row],[Test n'#]]),"",LOOKUP(TMGen3List233[[#This Row],[Test n'#]],TP_BA_DB[TPnum],TP_BA_DB[TP ID]))</f>
        <v/>
      </c>
      <c r="E311" s="220" t="str">
        <f>IF(ISBLANK(TMGen3List233[[#This Row],[Test n'#]]),"",LOOKUP(TMGen3List233[[#This Row],[Test n'#]],TP_BA_DB[TPnum],TP_BA_DB[Test Point Name]))</f>
        <v/>
      </c>
      <c r="F311" s="219" t="str">
        <f>IF(ISBLANK(TMGen3List233[[#This Row],[Test n'#]]),"",LOOKUP(TMGen3List233[[#This Row],[Test n'#]],TP_BA_DB[TPnum],TP_BA_DB[Mode]))</f>
        <v/>
      </c>
      <c r="G311" s="172" t="str">
        <f>IF(ISBLANK(TMGen3List233[[#This Row],[Test n'#]]),"",LOOKUP(TMGen3List233[[#This Row],[Test n'#]],TP_BA_DB[TPnum],TP_BA_DB[Time '[sec']]))</f>
        <v/>
      </c>
      <c r="H311" s="34" t="s">
        <v>8</v>
      </c>
      <c r="I311" s="34" t="str">
        <f>IF(ISBLANK(TMGen3List233[[#This Row],[Test n'#]]),"",LOOKUP(TMGen3List233[[#This Row],[Test n'#]],TP_BA_DB[TPnum],TP_BA_DB[Speed m/s '[kts']]))</f>
        <v/>
      </c>
      <c r="J311" s="171"/>
      <c r="K311" s="178">
        <f>SUM(TMGen3Matrix287[#This Row])</f>
        <v>0</v>
      </c>
      <c r="L311" s="171"/>
      <c r="M311" s="104"/>
      <c r="N311" s="104"/>
      <c r="O311" s="104"/>
      <c r="P311" s="104"/>
      <c r="Q311" s="104"/>
      <c r="R311" s="104"/>
      <c r="S311" s="104"/>
      <c r="T311" s="104"/>
      <c r="U311" s="104"/>
      <c r="V311" s="104"/>
      <c r="W311" s="104"/>
      <c r="X311" s="104"/>
      <c r="Y311" s="104"/>
      <c r="Z311" s="104"/>
      <c r="AA311" s="207"/>
      <c r="AB311" s="104"/>
      <c r="AC311" s="104"/>
      <c r="AD311" s="104"/>
      <c r="AE311" s="104"/>
      <c r="AF311" s="104"/>
      <c r="AG311" s="207"/>
    </row>
    <row r="312" spans="2:33" ht="18.75" customHeight="1">
      <c r="B312" s="87">
        <v>299</v>
      </c>
      <c r="C312" s="88"/>
      <c r="D312" s="218" t="str">
        <f>IF(ISBLANK(TMGen3List233[[#This Row],[Test n'#]]),"",LOOKUP(TMGen3List233[[#This Row],[Test n'#]],TP_BA_DB[TPnum],TP_BA_DB[TP ID]))</f>
        <v/>
      </c>
      <c r="E312" s="220" t="str">
        <f>IF(ISBLANK(TMGen3List233[[#This Row],[Test n'#]]),"",LOOKUP(TMGen3List233[[#This Row],[Test n'#]],TP_BA_DB[TPnum],TP_BA_DB[Test Point Name]))</f>
        <v/>
      </c>
      <c r="F312" s="219" t="str">
        <f>IF(ISBLANK(TMGen3List233[[#This Row],[Test n'#]]),"",LOOKUP(TMGen3List233[[#This Row],[Test n'#]],TP_BA_DB[TPnum],TP_BA_DB[Mode]))</f>
        <v/>
      </c>
      <c r="G312" s="172" t="str">
        <f>IF(ISBLANK(TMGen3List233[[#This Row],[Test n'#]]),"",LOOKUP(TMGen3List233[[#This Row],[Test n'#]],TP_BA_DB[TPnum],TP_BA_DB[Time '[sec']]))</f>
        <v/>
      </c>
      <c r="H312" s="34" t="s">
        <v>8</v>
      </c>
      <c r="I312" s="34" t="str">
        <f>IF(ISBLANK(TMGen3List233[[#This Row],[Test n'#]]),"",LOOKUP(TMGen3List233[[#This Row],[Test n'#]],TP_BA_DB[TPnum],TP_BA_DB[Speed m/s '[kts']]))</f>
        <v/>
      </c>
      <c r="J312" s="171"/>
      <c r="K312" s="178">
        <f>SUM(TMGen3Matrix287[#This Row])</f>
        <v>0</v>
      </c>
      <c r="L312" s="171"/>
      <c r="M312" s="104"/>
      <c r="N312" s="104"/>
      <c r="O312" s="104"/>
      <c r="P312" s="104"/>
      <c r="Q312" s="104"/>
      <c r="R312" s="104"/>
      <c r="S312" s="104"/>
      <c r="T312" s="104"/>
      <c r="U312" s="104"/>
      <c r="V312" s="104"/>
      <c r="W312" s="104"/>
      <c r="X312" s="104"/>
      <c r="Y312" s="104"/>
      <c r="Z312" s="104"/>
      <c r="AA312" s="207"/>
      <c r="AB312" s="104"/>
      <c r="AC312" s="104"/>
      <c r="AD312" s="104"/>
      <c r="AE312" s="104"/>
      <c r="AF312" s="104"/>
      <c r="AG312" s="207"/>
    </row>
    <row r="313" spans="2:33" ht="18.75" customHeight="1">
      <c r="B313" s="87">
        <v>300</v>
      </c>
      <c r="C313" s="88"/>
      <c r="D313" s="218" t="str">
        <f>IF(ISBLANK(TMGen3List233[[#This Row],[Test n'#]]),"",LOOKUP(TMGen3List233[[#This Row],[Test n'#]],TP_BA_DB[TPnum],TP_BA_DB[TP ID]))</f>
        <v/>
      </c>
      <c r="E313" s="220" t="str">
        <f>IF(ISBLANK(TMGen3List233[[#This Row],[Test n'#]]),"",LOOKUP(TMGen3List233[[#This Row],[Test n'#]],TP_BA_DB[TPnum],TP_BA_DB[Test Point Name]))</f>
        <v/>
      </c>
      <c r="F313" s="219" t="str">
        <f>IF(ISBLANK(TMGen3List233[[#This Row],[Test n'#]]),"",LOOKUP(TMGen3List233[[#This Row],[Test n'#]],TP_BA_DB[TPnum],TP_BA_DB[Mode]))</f>
        <v/>
      </c>
      <c r="G313" s="172" t="str">
        <f>IF(ISBLANK(TMGen3List233[[#This Row],[Test n'#]]),"",LOOKUP(TMGen3List233[[#This Row],[Test n'#]],TP_BA_DB[TPnum],TP_BA_DB[Time '[sec']]))</f>
        <v/>
      </c>
      <c r="H313" s="34" t="s">
        <v>8</v>
      </c>
      <c r="I313" s="34" t="str">
        <f>IF(ISBLANK(TMGen3List233[[#This Row],[Test n'#]]),"",LOOKUP(TMGen3List233[[#This Row],[Test n'#]],TP_BA_DB[TPnum],TP_BA_DB[Speed m/s '[kts']]))</f>
        <v/>
      </c>
      <c r="J313" s="171"/>
      <c r="K313" s="178">
        <f>SUM(TMGen3Matrix287[#This Row])</f>
        <v>0</v>
      </c>
      <c r="L313" s="171"/>
      <c r="M313" s="104"/>
      <c r="N313" s="104"/>
      <c r="O313" s="104"/>
      <c r="P313" s="104"/>
      <c r="Q313" s="104"/>
      <c r="R313" s="104"/>
      <c r="S313" s="104"/>
      <c r="T313" s="104"/>
      <c r="U313" s="104"/>
      <c r="V313" s="104"/>
      <c r="W313" s="104"/>
      <c r="X313" s="104"/>
      <c r="Y313" s="104"/>
      <c r="Z313" s="104"/>
      <c r="AA313" s="207"/>
      <c r="AB313" s="104"/>
      <c r="AC313" s="104"/>
      <c r="AD313" s="104"/>
      <c r="AE313" s="104"/>
      <c r="AF313" s="104"/>
      <c r="AG313" s="207"/>
    </row>
    <row r="314" spans="2:33" ht="18.75" customHeight="1">
      <c r="B314" s="87">
        <v>301</v>
      </c>
      <c r="C314" s="88"/>
      <c r="D314" s="218" t="str">
        <f>IF(ISBLANK(TMGen3List233[[#This Row],[Test n'#]]),"",LOOKUP(TMGen3List233[[#This Row],[Test n'#]],TP_BA_DB[TPnum],TP_BA_DB[TP ID]))</f>
        <v/>
      </c>
      <c r="E314" s="220" t="str">
        <f>IF(ISBLANK(TMGen3List233[[#This Row],[Test n'#]]),"",LOOKUP(TMGen3List233[[#This Row],[Test n'#]],TP_BA_DB[TPnum],TP_BA_DB[Test Point Name]))</f>
        <v/>
      </c>
      <c r="F314" s="219" t="str">
        <f>IF(ISBLANK(TMGen3List233[[#This Row],[Test n'#]]),"",LOOKUP(TMGen3List233[[#This Row],[Test n'#]],TP_BA_DB[TPnum],TP_BA_DB[Mode]))</f>
        <v/>
      </c>
      <c r="G314" s="172" t="str">
        <f>IF(ISBLANK(TMGen3List233[[#This Row],[Test n'#]]),"",LOOKUP(TMGen3List233[[#This Row],[Test n'#]],TP_BA_DB[TPnum],TP_BA_DB[Time '[sec']]))</f>
        <v/>
      </c>
      <c r="H314" s="34" t="s">
        <v>8</v>
      </c>
      <c r="I314" s="34" t="str">
        <f>IF(ISBLANK(TMGen3List233[[#This Row],[Test n'#]]),"",LOOKUP(TMGen3List233[[#This Row],[Test n'#]],TP_BA_DB[TPnum],TP_BA_DB[Speed m/s '[kts']]))</f>
        <v/>
      </c>
      <c r="J314" s="171"/>
      <c r="K314" s="178">
        <f>SUM(TMGen3Matrix287[#This Row])</f>
        <v>0</v>
      </c>
      <c r="L314" s="171"/>
      <c r="M314" s="104"/>
      <c r="N314" s="104"/>
      <c r="O314" s="104"/>
      <c r="P314" s="104"/>
      <c r="Q314" s="104"/>
      <c r="R314" s="104"/>
      <c r="S314" s="104"/>
      <c r="T314" s="104"/>
      <c r="U314" s="104"/>
      <c r="V314" s="104"/>
      <c r="W314" s="104"/>
      <c r="X314" s="104"/>
      <c r="Y314" s="104"/>
      <c r="Z314" s="104"/>
      <c r="AA314" s="207"/>
      <c r="AB314" s="104"/>
      <c r="AC314" s="104"/>
      <c r="AD314" s="104"/>
      <c r="AE314" s="104"/>
      <c r="AF314" s="104"/>
      <c r="AG314" s="207"/>
    </row>
    <row r="315" spans="2:33" ht="18.75" customHeight="1">
      <c r="B315" s="87">
        <v>302</v>
      </c>
      <c r="C315" s="88"/>
      <c r="D315" s="218" t="str">
        <f>IF(ISBLANK(TMGen3List233[[#This Row],[Test n'#]]),"",LOOKUP(TMGen3List233[[#This Row],[Test n'#]],TP_BA_DB[TPnum],TP_BA_DB[TP ID]))</f>
        <v/>
      </c>
      <c r="E315" s="220" t="str">
        <f>IF(ISBLANK(TMGen3List233[[#This Row],[Test n'#]]),"",LOOKUP(TMGen3List233[[#This Row],[Test n'#]],TP_BA_DB[TPnum],TP_BA_DB[Test Point Name]))</f>
        <v/>
      </c>
      <c r="F315" s="219" t="str">
        <f>IF(ISBLANK(TMGen3List233[[#This Row],[Test n'#]]),"",LOOKUP(TMGen3List233[[#This Row],[Test n'#]],TP_BA_DB[TPnum],TP_BA_DB[Mode]))</f>
        <v/>
      </c>
      <c r="G315" s="172" t="str">
        <f>IF(ISBLANK(TMGen3List233[[#This Row],[Test n'#]]),"",LOOKUP(TMGen3List233[[#This Row],[Test n'#]],TP_BA_DB[TPnum],TP_BA_DB[Time '[sec']]))</f>
        <v/>
      </c>
      <c r="H315" s="34" t="s">
        <v>8</v>
      </c>
      <c r="I315" s="34" t="str">
        <f>IF(ISBLANK(TMGen3List233[[#This Row],[Test n'#]]),"",LOOKUP(TMGen3List233[[#This Row],[Test n'#]],TP_BA_DB[TPnum],TP_BA_DB[Speed m/s '[kts']]))</f>
        <v/>
      </c>
      <c r="J315" s="171"/>
      <c r="K315" s="178">
        <f>SUM(TMGen3Matrix287[#This Row])</f>
        <v>0</v>
      </c>
      <c r="L315" s="171"/>
      <c r="M315" s="104"/>
      <c r="N315" s="104"/>
      <c r="O315" s="104"/>
      <c r="P315" s="104"/>
      <c r="Q315" s="104"/>
      <c r="R315" s="104"/>
      <c r="S315" s="104"/>
      <c r="T315" s="104"/>
      <c r="U315" s="104"/>
      <c r="V315" s="104"/>
      <c r="W315" s="104"/>
      <c r="X315" s="104"/>
      <c r="Y315" s="104"/>
      <c r="Z315" s="104"/>
      <c r="AA315" s="207"/>
      <c r="AB315" s="104"/>
      <c r="AC315" s="104"/>
      <c r="AD315" s="104"/>
      <c r="AE315" s="104"/>
      <c r="AF315" s="104"/>
      <c r="AG315" s="207"/>
    </row>
    <row r="316" spans="2:33" ht="18.75" customHeight="1">
      <c r="B316" s="87">
        <v>303</v>
      </c>
      <c r="C316" s="88"/>
      <c r="D316" s="218" t="str">
        <f>IF(ISBLANK(TMGen3List233[[#This Row],[Test n'#]]),"",LOOKUP(TMGen3List233[[#This Row],[Test n'#]],TP_BA_DB[TPnum],TP_BA_DB[TP ID]))</f>
        <v/>
      </c>
      <c r="E316" s="220" t="str">
        <f>IF(ISBLANK(TMGen3List233[[#This Row],[Test n'#]]),"",LOOKUP(TMGen3List233[[#This Row],[Test n'#]],TP_BA_DB[TPnum],TP_BA_DB[Test Point Name]))</f>
        <v/>
      </c>
      <c r="F316" s="219" t="str">
        <f>IF(ISBLANK(TMGen3List233[[#This Row],[Test n'#]]),"",LOOKUP(TMGen3List233[[#This Row],[Test n'#]],TP_BA_DB[TPnum],TP_BA_DB[Mode]))</f>
        <v/>
      </c>
      <c r="G316" s="172" t="str">
        <f>IF(ISBLANK(TMGen3List233[[#This Row],[Test n'#]]),"",LOOKUP(TMGen3List233[[#This Row],[Test n'#]],TP_BA_DB[TPnum],TP_BA_DB[Time '[sec']]))</f>
        <v/>
      </c>
      <c r="H316" s="34" t="s">
        <v>8</v>
      </c>
      <c r="I316" s="34" t="str">
        <f>IF(ISBLANK(TMGen3List233[[#This Row],[Test n'#]]),"",LOOKUP(TMGen3List233[[#This Row],[Test n'#]],TP_BA_DB[TPnum],TP_BA_DB[Speed m/s '[kts']]))</f>
        <v/>
      </c>
      <c r="J316" s="171"/>
      <c r="K316" s="178">
        <f>SUM(TMGen3Matrix287[#This Row])</f>
        <v>0</v>
      </c>
      <c r="L316" s="171"/>
      <c r="M316" s="104"/>
      <c r="N316" s="104"/>
      <c r="O316" s="104"/>
      <c r="P316" s="104"/>
      <c r="Q316" s="104"/>
      <c r="R316" s="104"/>
      <c r="S316" s="104"/>
      <c r="T316" s="104"/>
      <c r="U316" s="104"/>
      <c r="V316" s="104"/>
      <c r="W316" s="104"/>
      <c r="X316" s="104"/>
      <c r="Y316" s="104"/>
      <c r="Z316" s="104"/>
      <c r="AA316" s="207"/>
      <c r="AB316" s="104"/>
      <c r="AC316" s="104"/>
      <c r="AD316" s="104"/>
      <c r="AE316" s="104"/>
      <c r="AF316" s="104"/>
      <c r="AG316" s="207"/>
    </row>
    <row r="317" spans="2:33" ht="18.75" customHeight="1">
      <c r="B317" s="87">
        <v>304</v>
      </c>
      <c r="C317" s="88"/>
      <c r="D317" s="218" t="str">
        <f>IF(ISBLANK(TMGen3List233[[#This Row],[Test n'#]]),"",LOOKUP(TMGen3List233[[#This Row],[Test n'#]],TP_BA_DB[TPnum],TP_BA_DB[TP ID]))</f>
        <v/>
      </c>
      <c r="E317" s="220" t="str">
        <f>IF(ISBLANK(TMGen3List233[[#This Row],[Test n'#]]),"",LOOKUP(TMGen3List233[[#This Row],[Test n'#]],TP_BA_DB[TPnum],TP_BA_DB[Test Point Name]))</f>
        <v/>
      </c>
      <c r="F317" s="219" t="str">
        <f>IF(ISBLANK(TMGen3List233[[#This Row],[Test n'#]]),"",LOOKUP(TMGen3List233[[#This Row],[Test n'#]],TP_BA_DB[TPnum],TP_BA_DB[Mode]))</f>
        <v/>
      </c>
      <c r="G317" s="172" t="str">
        <f>IF(ISBLANK(TMGen3List233[[#This Row],[Test n'#]]),"",LOOKUP(TMGen3List233[[#This Row],[Test n'#]],TP_BA_DB[TPnum],TP_BA_DB[Time '[sec']]))</f>
        <v/>
      </c>
      <c r="H317" s="34" t="s">
        <v>8</v>
      </c>
      <c r="I317" s="34" t="str">
        <f>IF(ISBLANK(TMGen3List233[[#This Row],[Test n'#]]),"",LOOKUP(TMGen3List233[[#This Row],[Test n'#]],TP_BA_DB[TPnum],TP_BA_DB[Speed m/s '[kts']]))</f>
        <v/>
      </c>
      <c r="J317" s="171"/>
      <c r="K317" s="178">
        <f>SUM(TMGen3Matrix287[#This Row])</f>
        <v>0</v>
      </c>
      <c r="L317" s="171"/>
      <c r="M317" s="104"/>
      <c r="N317" s="104"/>
      <c r="O317" s="104"/>
      <c r="P317" s="104"/>
      <c r="Q317" s="104"/>
      <c r="R317" s="104"/>
      <c r="S317" s="104"/>
      <c r="T317" s="104"/>
      <c r="U317" s="104"/>
      <c r="V317" s="104"/>
      <c r="W317" s="104"/>
      <c r="X317" s="104"/>
      <c r="Y317" s="104"/>
      <c r="Z317" s="104"/>
      <c r="AA317" s="207"/>
      <c r="AB317" s="104"/>
      <c r="AC317" s="104"/>
      <c r="AD317" s="104"/>
      <c r="AE317" s="104"/>
      <c r="AF317" s="104"/>
      <c r="AG317" s="207"/>
    </row>
    <row r="318" spans="2:33" ht="18.75" customHeight="1">
      <c r="B318" s="87">
        <v>305</v>
      </c>
      <c r="C318" s="88"/>
      <c r="D318" s="218" t="str">
        <f>IF(ISBLANK(TMGen3List233[[#This Row],[Test n'#]]),"",LOOKUP(TMGen3List233[[#This Row],[Test n'#]],TP_BA_DB[TPnum],TP_BA_DB[TP ID]))</f>
        <v/>
      </c>
      <c r="E318" s="220" t="str">
        <f>IF(ISBLANK(TMGen3List233[[#This Row],[Test n'#]]),"",LOOKUP(TMGen3List233[[#This Row],[Test n'#]],TP_BA_DB[TPnum],TP_BA_DB[Test Point Name]))</f>
        <v/>
      </c>
      <c r="F318" s="219" t="str">
        <f>IF(ISBLANK(TMGen3List233[[#This Row],[Test n'#]]),"",LOOKUP(TMGen3List233[[#This Row],[Test n'#]],TP_BA_DB[TPnum],TP_BA_DB[Mode]))</f>
        <v/>
      </c>
      <c r="G318" s="172" t="str">
        <f>IF(ISBLANK(TMGen3List233[[#This Row],[Test n'#]]),"",LOOKUP(TMGen3List233[[#This Row],[Test n'#]],TP_BA_DB[TPnum],TP_BA_DB[Time '[sec']]))</f>
        <v/>
      </c>
      <c r="H318" s="34" t="s">
        <v>8</v>
      </c>
      <c r="I318" s="34" t="str">
        <f>IF(ISBLANK(TMGen3List233[[#This Row],[Test n'#]]),"",LOOKUP(TMGen3List233[[#This Row],[Test n'#]],TP_BA_DB[TPnum],TP_BA_DB[Speed m/s '[kts']]))</f>
        <v/>
      </c>
      <c r="J318" s="171"/>
      <c r="K318" s="178">
        <f>SUM(TMGen3Matrix287[#This Row])</f>
        <v>0</v>
      </c>
      <c r="L318" s="171"/>
      <c r="M318" s="104"/>
      <c r="N318" s="104"/>
      <c r="O318" s="104"/>
      <c r="P318" s="104"/>
      <c r="Q318" s="104"/>
      <c r="R318" s="104"/>
      <c r="S318" s="104"/>
      <c r="T318" s="104"/>
      <c r="U318" s="104"/>
      <c r="V318" s="104"/>
      <c r="W318" s="104"/>
      <c r="X318" s="104"/>
      <c r="Y318" s="104"/>
      <c r="Z318" s="104"/>
      <c r="AA318" s="207"/>
      <c r="AB318" s="104"/>
      <c r="AC318" s="104"/>
      <c r="AD318" s="104"/>
      <c r="AE318" s="104"/>
      <c r="AF318" s="104"/>
      <c r="AG318" s="207"/>
    </row>
    <row r="319" spans="2:33" ht="18.75" customHeight="1">
      <c r="B319" s="87">
        <v>306</v>
      </c>
      <c r="C319" s="88"/>
      <c r="D319" s="218" t="str">
        <f>IF(ISBLANK(TMGen3List233[[#This Row],[Test n'#]]),"",LOOKUP(TMGen3List233[[#This Row],[Test n'#]],TP_BA_DB[TPnum],TP_BA_DB[TP ID]))</f>
        <v/>
      </c>
      <c r="E319" s="220" t="str">
        <f>IF(ISBLANK(TMGen3List233[[#This Row],[Test n'#]]),"",LOOKUP(TMGen3List233[[#This Row],[Test n'#]],TP_BA_DB[TPnum],TP_BA_DB[Test Point Name]))</f>
        <v/>
      </c>
      <c r="F319" s="219" t="str">
        <f>IF(ISBLANK(TMGen3List233[[#This Row],[Test n'#]]),"",LOOKUP(TMGen3List233[[#This Row],[Test n'#]],TP_BA_DB[TPnum],TP_BA_DB[Mode]))</f>
        <v/>
      </c>
      <c r="G319" s="172" t="str">
        <f>IF(ISBLANK(TMGen3List233[[#This Row],[Test n'#]]),"",LOOKUP(TMGen3List233[[#This Row],[Test n'#]],TP_BA_DB[TPnum],TP_BA_DB[Time '[sec']]))</f>
        <v/>
      </c>
      <c r="H319" s="34" t="s">
        <v>8</v>
      </c>
      <c r="I319" s="34" t="str">
        <f>IF(ISBLANK(TMGen3List233[[#This Row],[Test n'#]]),"",LOOKUP(TMGen3List233[[#This Row],[Test n'#]],TP_BA_DB[TPnum],TP_BA_DB[Speed m/s '[kts']]))</f>
        <v/>
      </c>
      <c r="J319" s="171"/>
      <c r="K319" s="178">
        <f>SUM(TMGen3Matrix287[#This Row])</f>
        <v>0</v>
      </c>
      <c r="L319" s="171"/>
      <c r="M319" s="104"/>
      <c r="N319" s="104"/>
      <c r="O319" s="104"/>
      <c r="P319" s="104"/>
      <c r="Q319" s="104"/>
      <c r="R319" s="104"/>
      <c r="S319" s="104"/>
      <c r="T319" s="104"/>
      <c r="U319" s="104"/>
      <c r="V319" s="104"/>
      <c r="W319" s="104"/>
      <c r="X319" s="104"/>
      <c r="Y319" s="104"/>
      <c r="Z319" s="104"/>
      <c r="AA319" s="207"/>
      <c r="AB319" s="104"/>
      <c r="AC319" s="104"/>
      <c r="AD319" s="104"/>
      <c r="AE319" s="104"/>
      <c r="AF319" s="104"/>
      <c r="AG319" s="207"/>
    </row>
    <row r="320" spans="2:33" ht="18.75" customHeight="1">
      <c r="B320" s="87">
        <v>307</v>
      </c>
      <c r="C320" s="88"/>
      <c r="D320" s="218" t="str">
        <f>IF(ISBLANK(TMGen3List233[[#This Row],[Test n'#]]),"",LOOKUP(TMGen3List233[[#This Row],[Test n'#]],TP_BA_DB[TPnum],TP_BA_DB[TP ID]))</f>
        <v/>
      </c>
      <c r="E320" s="220" t="str">
        <f>IF(ISBLANK(TMGen3List233[[#This Row],[Test n'#]]),"",LOOKUP(TMGen3List233[[#This Row],[Test n'#]],TP_BA_DB[TPnum],TP_BA_DB[Test Point Name]))</f>
        <v/>
      </c>
      <c r="F320" s="219" t="str">
        <f>IF(ISBLANK(TMGen3List233[[#This Row],[Test n'#]]),"",LOOKUP(TMGen3List233[[#This Row],[Test n'#]],TP_BA_DB[TPnum],TP_BA_DB[Mode]))</f>
        <v/>
      </c>
      <c r="G320" s="172" t="str">
        <f>IF(ISBLANK(TMGen3List233[[#This Row],[Test n'#]]),"",LOOKUP(TMGen3List233[[#This Row],[Test n'#]],TP_BA_DB[TPnum],TP_BA_DB[Time '[sec']]))</f>
        <v/>
      </c>
      <c r="H320" s="34" t="s">
        <v>8</v>
      </c>
      <c r="I320" s="34" t="str">
        <f>IF(ISBLANK(TMGen3List233[[#This Row],[Test n'#]]),"",LOOKUP(TMGen3List233[[#This Row],[Test n'#]],TP_BA_DB[TPnum],TP_BA_DB[Speed m/s '[kts']]))</f>
        <v/>
      </c>
      <c r="J320" s="171"/>
      <c r="K320" s="178">
        <f>SUM(TMGen3Matrix287[#This Row])</f>
        <v>0</v>
      </c>
      <c r="L320" s="171"/>
      <c r="M320" s="104"/>
      <c r="N320" s="104"/>
      <c r="O320" s="104"/>
      <c r="P320" s="104"/>
      <c r="Q320" s="104"/>
      <c r="R320" s="104"/>
      <c r="S320" s="104"/>
      <c r="T320" s="104"/>
      <c r="U320" s="104"/>
      <c r="V320" s="104"/>
      <c r="W320" s="104"/>
      <c r="X320" s="104"/>
      <c r="Y320" s="104"/>
      <c r="Z320" s="104"/>
      <c r="AA320" s="207"/>
      <c r="AB320" s="104"/>
      <c r="AC320" s="104"/>
      <c r="AD320" s="104"/>
      <c r="AE320" s="104"/>
      <c r="AF320" s="104"/>
      <c r="AG320" s="207"/>
    </row>
    <row r="321" spans="2:33" ht="18.75" customHeight="1">
      <c r="B321" s="87">
        <v>308</v>
      </c>
      <c r="C321" s="88"/>
      <c r="D321" s="218" t="str">
        <f>IF(ISBLANK(TMGen3List233[[#This Row],[Test n'#]]),"",LOOKUP(TMGen3List233[[#This Row],[Test n'#]],TP_BA_DB[TPnum],TP_BA_DB[TP ID]))</f>
        <v/>
      </c>
      <c r="E321" s="220" t="str">
        <f>IF(ISBLANK(TMGen3List233[[#This Row],[Test n'#]]),"",LOOKUP(TMGen3List233[[#This Row],[Test n'#]],TP_BA_DB[TPnum],TP_BA_DB[Test Point Name]))</f>
        <v/>
      </c>
      <c r="F321" s="219" t="str">
        <f>IF(ISBLANK(TMGen3List233[[#This Row],[Test n'#]]),"",LOOKUP(TMGen3List233[[#This Row],[Test n'#]],TP_BA_DB[TPnum],TP_BA_DB[Mode]))</f>
        <v/>
      </c>
      <c r="G321" s="172" t="str">
        <f>IF(ISBLANK(TMGen3List233[[#This Row],[Test n'#]]),"",LOOKUP(TMGen3List233[[#This Row],[Test n'#]],TP_BA_DB[TPnum],TP_BA_DB[Time '[sec']]))</f>
        <v/>
      </c>
      <c r="H321" s="34" t="s">
        <v>8</v>
      </c>
      <c r="I321" s="34" t="str">
        <f>IF(ISBLANK(TMGen3List233[[#This Row],[Test n'#]]),"",LOOKUP(TMGen3List233[[#This Row],[Test n'#]],TP_BA_DB[TPnum],TP_BA_DB[Speed m/s '[kts']]))</f>
        <v/>
      </c>
      <c r="J321" s="171"/>
      <c r="K321" s="178">
        <f>SUM(TMGen3Matrix287[#This Row])</f>
        <v>0</v>
      </c>
      <c r="L321" s="171"/>
      <c r="M321" s="104"/>
      <c r="N321" s="104"/>
      <c r="O321" s="104"/>
      <c r="P321" s="104"/>
      <c r="Q321" s="104"/>
      <c r="R321" s="104"/>
      <c r="S321" s="104"/>
      <c r="T321" s="104"/>
      <c r="U321" s="104"/>
      <c r="V321" s="104"/>
      <c r="W321" s="104"/>
      <c r="X321" s="104"/>
      <c r="Y321" s="104"/>
      <c r="Z321" s="104"/>
      <c r="AA321" s="207"/>
      <c r="AB321" s="104"/>
      <c r="AC321" s="104"/>
      <c r="AD321" s="104"/>
      <c r="AE321" s="104"/>
      <c r="AF321" s="104"/>
      <c r="AG321" s="207"/>
    </row>
    <row r="322" spans="2:33" ht="18.75" customHeight="1" thickBot="1">
      <c r="B322" s="87">
        <v>309</v>
      </c>
      <c r="C322" s="88"/>
      <c r="D322" s="218" t="str">
        <f>IF(ISBLANK(TMGen3List233[[#This Row],[Test n'#]]),"",LOOKUP(TMGen3List233[[#This Row],[Test n'#]],TP_BA_DB[TPnum],TP_BA_DB[TP ID]))</f>
        <v/>
      </c>
      <c r="E322" s="220" t="str">
        <f>IF(ISBLANK(TMGen3List233[[#This Row],[Test n'#]]),"",LOOKUP(TMGen3List233[[#This Row],[Test n'#]],TP_BA_DB[TPnum],TP_BA_DB[Test Point Name]))</f>
        <v/>
      </c>
      <c r="F322" s="219" t="str">
        <f>IF(ISBLANK(TMGen3List233[[#This Row],[Test n'#]]),"",LOOKUP(TMGen3List233[[#This Row],[Test n'#]],TP_BA_DB[TPnum],TP_BA_DB[Mode]))</f>
        <v/>
      </c>
      <c r="G322" s="172" t="str">
        <f>IF(ISBLANK(TMGen3List233[[#This Row],[Test n'#]]),"",LOOKUP(TMGen3List233[[#This Row],[Test n'#]],TP_BA_DB[TPnum],TP_BA_DB[Time '[sec']]))</f>
        <v/>
      </c>
      <c r="H322" s="34" t="s">
        <v>8</v>
      </c>
      <c r="I322" s="34" t="str">
        <f>IF(ISBLANK(TMGen3List233[[#This Row],[Test n'#]]),"",LOOKUP(TMGen3List233[[#This Row],[Test n'#]],TP_BA_DB[TPnum],TP_BA_DB[Speed m/s '[kts']]))</f>
        <v/>
      </c>
      <c r="J322" s="171"/>
      <c r="K322" s="178">
        <f>SUM(TMGen3Matrix287[#This Row])</f>
        <v>0</v>
      </c>
      <c r="L322" s="171"/>
      <c r="M322" s="104"/>
      <c r="N322" s="104"/>
      <c r="O322" s="104"/>
      <c r="P322" s="104"/>
      <c r="Q322" s="104"/>
      <c r="R322" s="104"/>
      <c r="S322" s="104"/>
      <c r="T322" s="104"/>
      <c r="U322" s="104"/>
      <c r="V322" s="104"/>
      <c r="W322" s="104"/>
      <c r="X322" s="104"/>
      <c r="Y322" s="104"/>
      <c r="Z322" s="104"/>
      <c r="AA322" s="207"/>
      <c r="AB322" s="104"/>
      <c r="AC322" s="104"/>
      <c r="AD322" s="104"/>
      <c r="AE322" s="104"/>
      <c r="AF322" s="104"/>
      <c r="AG322" s="207"/>
    </row>
    <row r="323" spans="2:33" ht="18.75" customHeight="1" thickBot="1">
      <c r="B323" s="422"/>
      <c r="C323" s="418"/>
      <c r="D323" s="418"/>
      <c r="E323" s="423"/>
      <c r="F323" s="424"/>
      <c r="G323" s="424"/>
      <c r="H323" s="418"/>
      <c r="I323" s="418"/>
      <c r="J323" s="418"/>
      <c r="K323" s="418"/>
      <c r="L323" s="418"/>
      <c r="M323" s="418"/>
      <c r="N323" s="418"/>
      <c r="O323" s="418"/>
      <c r="P323" s="418"/>
      <c r="Q323" s="418"/>
      <c r="R323" s="418"/>
      <c r="S323" s="418"/>
      <c r="T323" s="418"/>
      <c r="U323" s="418"/>
      <c r="V323" s="418"/>
      <c r="W323" s="418"/>
      <c r="X323" s="418"/>
    </row>
    <row r="324" spans="2:33" ht="18.75" customHeight="1" thickBot="1">
      <c r="D324" s="352">
        <v>12</v>
      </c>
      <c r="E324" s="351" t="s">
        <v>89</v>
      </c>
      <c r="F324"/>
      <c r="I324" s="102"/>
      <c r="J324" s="129" t="s">
        <v>90</v>
      </c>
      <c r="L324" s="208">
        <f ca="1">IF(ISBLANK(L15),"",(SUMPRODUCT(TMGen3List233[Time Req '[s']],L6:L322)+LOOKUP(L15,Table1113[Takeoff types],Table1113[Time '[S']])+LOOKUP(L18,Table111316[Landing types],Table111316[Time])+L17/$D$326)/60)</f>
        <v>14.5</v>
      </c>
      <c r="M324" s="208">
        <f ca="1">IF(ISBLANK(M15),"",(SUMPRODUCT(TMGen3List233[Time Req '[s']],M6:M322)+LOOKUP(M15,Table1113[Takeoff types],Table1113[Time '[S']])+LOOKUP(M18,Table111316[Landing types],Table111316[Time])+M17/$D$326)/60)</f>
        <v>8.5703703703703695</v>
      </c>
      <c r="N324" s="208">
        <f ca="1">IF(ISBLANK(N15),"",(SUMPRODUCT(TMGen3List233[Time Req '[s']],N6:N322)+LOOKUP(N15,Table1113[Takeoff types],Table1113[Time '[S']])+LOOKUP(N18,Table111316[Landing types],Table111316[Time])+N17/$D$326)/60)</f>
        <v>12.770370370370369</v>
      </c>
      <c r="O324" s="208">
        <f ca="1">IF(ISBLANK(O15),"",(SUMPRODUCT(TMGen3List233[Time Req '[s']],O6:O322)+LOOKUP(O15,Table1113[Takeoff types],Table1113[Time '[S']])+LOOKUP(O18,Table111316[Landing types],Table111316[Time])+O17/$D$326)/60)</f>
        <v>14.037037037037036</v>
      </c>
      <c r="P324" s="208">
        <f ca="1">IF(ISBLANK(P15),"",(SUMPRODUCT(TMGen3List233[Time Req '[s']],P6:P322)+LOOKUP(P15,Table1113[Takeoff types],Table1113[Time '[S']])+LOOKUP(P18,Table111316[Landing types],Table111316[Time])+P17/$D$326)/60)</f>
        <v>16.937037037037037</v>
      </c>
      <c r="Q324" s="208">
        <f ca="1">IF(ISBLANK(Q15),"",(SUMPRODUCT(TMGen3List233[Time Req '[s']],Q6:Q322)+LOOKUP(Q15,Table1113[Takeoff types],Table1113[Time '[S']])+LOOKUP(Q18,Table111316[Landing types],Table111316[Time])+Q17/$D$326)/60)</f>
        <v>17.87037037037037</v>
      </c>
      <c r="R324" s="208">
        <f ca="1">IF(ISBLANK(R15),"",(SUMPRODUCT(TMGen3List233[Time Req '[s']],R6:R322)+LOOKUP(R15,Table1113[Takeoff types],Table1113[Time '[S']])+LOOKUP(R18,Table111316[Landing types],Table111316[Time])+R17/$D$326)/60)</f>
        <v>23.87037037037037</v>
      </c>
      <c r="S324" s="208">
        <f ca="1">IF(ISBLANK(S15),"",(SUMPRODUCT(TMGen3List233[Time Req '[s']],S6:S322)+LOOKUP(S15,Table1113[Takeoff types],Table1113[Time '[S']])+LOOKUP(S18,Table111316[Landing types],Table111316[Time])+S17/$D$326)/60)</f>
        <v>20.87037037037037</v>
      </c>
      <c r="T324" s="208">
        <f ca="1">IF(ISBLANK(T15),"",(SUMPRODUCT(TMGen3List233[Time Req '[s']],T6:T322)+LOOKUP(T15,Table1113[Takeoff types],Table1113[Time '[S']])+LOOKUP(T18,Table111316[Landing types],Table111316[Time])+T17/$D$326)/60)</f>
        <v>20.87037037037037</v>
      </c>
      <c r="U324" s="208" t="str">
        <f>IF(ISBLANK(U15),"",(SUMPRODUCT(TMGen3List233[Time Req '[s']],U6:U322)+LOOKUP(U15,Table1113[Takeoff types],Table1113[Time '[S']])+LOOKUP(U18,Table111316[Landing types],Table111316[Time])+U17/$D$326)/60)</f>
        <v/>
      </c>
      <c r="V324" s="208" t="str">
        <f>IF(ISBLANK(V15),"",(SUMPRODUCT(TMGen3List233[Time Req '[s']],V6:V322)+LOOKUP(V15,Table1113[Takeoff types],Table1113[Time '[S']])+LOOKUP(V18,Table111316[Landing types],Table111316[Time])+V17/$D$326)/60)</f>
        <v/>
      </c>
      <c r="W324" s="208" t="str">
        <f>IF(ISBLANK(W14),"",(SUMPRODUCT(TMGen3List233[Time Req '[s']],W6:W322)+LOOKUP(W14,Table1113[Takeoff types],Table1113[Time '[S']])+LOOKUP(W17,Table111316[Landing types],Table111316[Time])+W16/$D$326)/60)</f>
        <v/>
      </c>
      <c r="X324" s="208" t="str">
        <f>IF(ISBLANK(X14),"",(SUMPRODUCT(TMGen3List233[Time Req '[s']],X6:X322)+LOOKUP(X14,Table1113[Takeoff types],Table1113[Time '[S']])+LOOKUP(X17,Table111316[Landing types],Table111316[Time])+X16/$D$326)/60)</f>
        <v/>
      </c>
      <c r="Y324" s="208" t="str">
        <f>IF(ISBLANK(Y14),"",(SUMPRODUCT(TMGen3List233[Time Req '[s']],Y6:Y322)+LOOKUP(Y14,Table1113[Takeoff types],Table1113[Time '[S']])+LOOKUP(Y17,Table111316[Landing types],Table111316[Time])+Y16/$D$326)/60)</f>
        <v/>
      </c>
      <c r="Z324" s="208" t="str">
        <f>IF(ISBLANK(Z14),"",(SUMPRODUCT(TMGen3List233[Time Req '[s']],Z6:Z322)+LOOKUP(Z14,Table1113[Takeoff types],Table1113[Time '[S']])+LOOKUP(Z17,Table111316[Landing types],Table111316[Time])+Z16/$D$326)/60)</f>
        <v/>
      </c>
      <c r="AA324" s="208" t="str">
        <f>IF(ISBLANK(AA14),"",(SUMPRODUCT(TMGen3List233[Time Req '[s']],AA6:AA322)+LOOKUP(AA14,Table1113[Takeoff types],Table1113[Time '[S']])+LOOKUP(AA17,Table111316[Landing types],Table111316[Time])+AA16/$D$326)/60)</f>
        <v/>
      </c>
      <c r="AB324" s="208" t="str">
        <f>IF(ISBLANK(AB14),"",(SUMPRODUCT(TMGen3List233[Time Req '[s']],AB6:AB322)+LOOKUP(AB14,Table1113[Takeoff types],Table1113[Time '[S']])+LOOKUP(AB17,Table111316[Landing types],Table111316[Time])+AB16/$D$326)/60)</f>
        <v/>
      </c>
      <c r="AC324" s="208" t="str">
        <f>IF(ISBLANK(AC14),"",(SUMPRODUCT(TMGen3List233[Time Req '[s']],AC6:AC322)+LOOKUP(AC14,Table1113[Takeoff types],Table1113[Time '[S']])+LOOKUP(AC17,Table111316[Landing types],Table111316[Time])+AC16/$D$326)/60)</f>
        <v/>
      </c>
      <c r="AD324" s="208" t="str">
        <f>IF(ISBLANK(AD14),"",(SUMPRODUCT(TMGen3List233[Time Req '[s']],AD6:AD322)+LOOKUP(AD14,Table1113[Takeoff types],Table1113[Time '[S']])+LOOKUP(AD17,Table111316[Landing types],Table111316[Time])+AD16/$D$326)/60)</f>
        <v/>
      </c>
      <c r="AE324" s="208" t="str">
        <f>IF(ISBLANK(AE14),"",(SUMPRODUCT(TMGen3List233[Time Req '[s']],AE6:AE322)+LOOKUP(AE14,Table1113[Takeoff types],Table1113[Time '[S']])+LOOKUP(AE17,Table111316[Landing types],Table111316[Time])+AE16/$D$326)/60)</f>
        <v/>
      </c>
      <c r="AF324" s="208" t="str">
        <f>IF(ISBLANK(AF14),"",(SUMPRODUCT(TMGen3List233[Time Req '[s']],AF6:AF322)+LOOKUP(AF14,Table1113[Takeoff types],Table1113[Time '[S']])+LOOKUP(AF17,Table111316[Landing types],Table111316[Time])+AF16/$D$326)/60)</f>
        <v/>
      </c>
      <c r="AG324" s="208" t="str">
        <f>IF(ISBLANK(AG14),"",(SUMPRODUCT(TMGen3List233[Time Req '[s']],AG6:AG322)+LOOKUP(AG14,Table1113[Takeoff types],Table1113[Time '[S']])+LOOKUP(AG17,Table111316[Landing types],Table111316[Time])+AG16/$D$326)/60)</f>
        <v/>
      </c>
    </row>
    <row r="325" spans="2:33" ht="18.75" customHeight="1" thickBot="1">
      <c r="D325" s="352">
        <v>22</v>
      </c>
      <c r="E325" s="351" t="s">
        <v>89</v>
      </c>
      <c r="F325"/>
      <c r="I325" s="102"/>
      <c r="J325" s="129"/>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row>
    <row r="326" spans="2:33" ht="18.75" customHeight="1" thickBot="1">
      <c r="D326" s="352">
        <v>9</v>
      </c>
      <c r="E326" s="351" t="s">
        <v>1973</v>
      </c>
    </row>
  </sheetData>
  <dataConsolidate/>
  <conditionalFormatting sqref="AH15:AI60 E324:E326">
    <cfRule type="iconSet" priority="3">
      <iconSet iconSet="3Symbols2" showValue="0">
        <cfvo type="percent" val="0"/>
        <cfvo type="num" val="0"/>
        <cfvo type="num" val="0" gte="0"/>
      </iconSet>
    </cfRule>
  </conditionalFormatting>
  <conditionalFormatting sqref="AH14:AI14">
    <cfRule type="iconSet" priority="2">
      <iconSet iconSet="3Symbols2" showValue="0">
        <cfvo type="percent" val="0"/>
        <cfvo type="num" val="0"/>
        <cfvo type="num" val="0" gte="0"/>
      </iconSet>
    </cfRule>
  </conditionalFormatting>
  <conditionalFormatting sqref="L324:AG325">
    <cfRule type="iconSet" priority="4">
      <iconSet reverse="1">
        <cfvo type="percent" val="0"/>
        <cfvo type="num" val="$D$324-1"/>
        <cfvo type="num" val="$D$324"/>
      </iconSet>
    </cfRule>
  </conditionalFormatting>
  <conditionalFormatting sqref="L20:X322">
    <cfRule type="colorScale" priority="1">
      <colorScale>
        <cfvo type="min"/>
        <cfvo type="max"/>
        <color rgb="FFFCFCFF"/>
        <color rgb="FF63BE7B"/>
      </colorScale>
    </cfRule>
  </conditionalFormatting>
  <dataValidations count="7">
    <dataValidation type="list" allowBlank="1" showInputMessage="1" showErrorMessage="1" sqref="L19:AG19 L16:AG16">
      <formula1>Modes</formula1>
    </dataValidation>
    <dataValidation type="list" allowBlank="1" showInputMessage="1" showErrorMessage="1" sqref="L15:AG15">
      <formula1>TakeoffType</formula1>
    </dataValidation>
    <dataValidation type="list" allowBlank="1" showInputMessage="1" showErrorMessage="1" sqref="L18:AG18">
      <formula1>LandingTypes</formula1>
    </dataValidation>
    <dataValidation type="list" allowBlank="1" showInputMessage="1" showErrorMessage="1" sqref="L7:AG7">
      <formula1>Config</formula1>
    </dataValidation>
    <dataValidation type="list" allowBlank="1" showInputMessage="1" showErrorMessage="1" sqref="L13:AG13">
      <formula1>Location</formula1>
    </dataValidation>
    <dataValidation type="list" allowBlank="1" showInputMessage="1" showErrorMessage="1" sqref="H45:H112 H209:H322 H15:H43">
      <formula1>Altitudes</formula1>
    </dataValidation>
    <dataValidation type="list" allowBlank="1" showInputMessage="1" showErrorMessage="1" sqref="I206 I15:I19">
      <formula1>Speeds</formula1>
    </dataValidation>
  </dataValidations>
  <pageMargins left="0.70866141732283472" right="0.70866141732283472" top="0.74803149606299213" bottom="0.74803149606299213" header="0.31496062992125984" footer="0.31496062992125984"/>
  <pageSetup paperSize="17" scale="33" orientation="portrait" r:id="rId1"/>
  <rowBreaks count="3" manualBreakCount="3">
    <brk id="1" min="1" max="29" man="1"/>
    <brk id="10" max="16383" man="1"/>
    <brk id="46" min="1" max="29" man="1"/>
  </rowBreaks>
  <colBreaks count="3" manualBreakCount="3">
    <brk id="10" max="101" man="1"/>
    <brk id="17" max="101" man="1"/>
    <brk id="19" max="101" man="1"/>
  </colBreaks>
  <tableParts count="2">
    <tablePart r:id="rId2"/>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tint="0.59999389629810485"/>
  </sheetPr>
  <dimension ref="A1:AD261"/>
  <sheetViews>
    <sheetView tabSelected="1" topLeftCell="A10" zoomScale="85" zoomScaleNormal="85" workbookViewId="0">
      <selection activeCell="L35" sqref="L35"/>
    </sheetView>
  </sheetViews>
  <sheetFormatPr defaultRowHeight="13.5"/>
  <cols>
    <col min="1" max="1" width="4.25" customWidth="1"/>
    <col min="3" max="3" width="20.25" bestFit="1" customWidth="1"/>
    <col min="4" max="4" width="11.08203125" customWidth="1"/>
    <col min="5" max="5" width="40.08203125" style="182" bestFit="1" customWidth="1"/>
    <col min="6" max="6" width="9.33203125" customWidth="1"/>
    <col min="7" max="7" width="11.33203125" customWidth="1"/>
    <col min="8" max="9" width="14.75" customWidth="1"/>
    <col min="10" max="10" width="13.08203125" customWidth="1"/>
    <col min="11" max="11" width="13.33203125" customWidth="1"/>
    <col min="12" max="15" width="12.83203125" customWidth="1"/>
    <col min="16" max="16" width="15" customWidth="1"/>
    <col min="17" max="17" width="11.75" bestFit="1" customWidth="1"/>
    <col min="18" max="18" width="54.25" customWidth="1"/>
    <col min="20" max="20" width="2.75" customWidth="1"/>
    <col min="21" max="21" width="9.33203125" customWidth="1"/>
    <col min="22" max="22" width="34" bestFit="1" customWidth="1"/>
    <col min="23" max="23" width="43.33203125" bestFit="1" customWidth="1"/>
    <col min="24" max="24" width="11" customWidth="1"/>
    <col min="25" max="26" width="13.25" customWidth="1"/>
    <col min="27" max="27" width="9" style="1" customWidth="1"/>
    <col min="28" max="28" width="8.58203125" style="1" customWidth="1"/>
    <col min="29" max="29" width="12.5" style="1" customWidth="1"/>
    <col min="30" max="30" width="10" style="1" customWidth="1"/>
  </cols>
  <sheetData>
    <row r="1" spans="1:30" ht="20.5" thickBot="1">
      <c r="B1" s="23" t="s">
        <v>441</v>
      </c>
      <c r="C1" s="23"/>
      <c r="D1" s="19"/>
      <c r="E1" s="22"/>
      <c r="F1" s="20"/>
      <c r="G1" s="21"/>
      <c r="H1" s="19"/>
      <c r="I1" s="19"/>
      <c r="J1" s="19"/>
      <c r="K1" s="19"/>
      <c r="L1" s="19"/>
      <c r="M1" s="19"/>
      <c r="N1" s="19"/>
      <c r="O1" s="19"/>
      <c r="P1" s="19"/>
      <c r="Q1" s="19"/>
      <c r="R1" t="s">
        <v>531</v>
      </c>
    </row>
    <row r="2" spans="1:30" ht="14" thickTop="1">
      <c r="B2" s="130" t="str">
        <f>revision</f>
        <v>Version 3 (March 10, 2025)</v>
      </c>
      <c r="C2" s="130"/>
      <c r="F2" s="1"/>
      <c r="G2" s="1"/>
      <c r="H2" s="1"/>
      <c r="I2" s="1"/>
      <c r="J2" s="1"/>
      <c r="K2" s="1"/>
      <c r="L2" s="1"/>
      <c r="M2" s="1"/>
      <c r="N2" s="1"/>
      <c r="O2" s="1"/>
      <c r="P2" s="1"/>
      <c r="Q2" s="1"/>
    </row>
    <row r="3" spans="1:30">
      <c r="B3" s="11" t="str">
        <f>modifiedBy</f>
        <v>JF</v>
      </c>
      <c r="C3" s="11"/>
      <c r="F3" s="1"/>
      <c r="G3" s="1"/>
      <c r="H3" s="1"/>
      <c r="I3" s="1"/>
      <c r="J3" s="1"/>
      <c r="K3" s="1"/>
      <c r="L3" s="1"/>
      <c r="M3" s="1"/>
      <c r="N3" s="1"/>
      <c r="O3" s="1"/>
      <c r="P3" s="1"/>
      <c r="Q3" s="1"/>
    </row>
    <row r="4" spans="1:30" ht="14">
      <c r="B4" s="230" t="s">
        <v>442</v>
      </c>
      <c r="C4" s="4"/>
      <c r="F4" s="1"/>
      <c r="G4" s="1"/>
      <c r="H4" s="1"/>
      <c r="I4" s="1"/>
      <c r="J4" s="1"/>
      <c r="K4" s="1"/>
      <c r="L4" s="1"/>
      <c r="M4" s="1"/>
      <c r="N4" s="1"/>
      <c r="O4" s="1"/>
      <c r="P4" s="1"/>
      <c r="Q4" s="1"/>
      <c r="R4" s="1"/>
      <c r="U4" s="230" t="s">
        <v>443</v>
      </c>
      <c r="V4" s="182"/>
      <c r="W4" s="182"/>
      <c r="Y4" s="1"/>
    </row>
    <row r="5" spans="1:30" ht="41.5" thickBot="1">
      <c r="B5" s="110" t="s">
        <v>12</v>
      </c>
      <c r="C5" s="229" t="s">
        <v>440</v>
      </c>
      <c r="D5" s="229" t="s">
        <v>444</v>
      </c>
      <c r="E5" s="229" t="s">
        <v>445</v>
      </c>
      <c r="F5" s="229" t="s">
        <v>434</v>
      </c>
      <c r="G5" s="229" t="s">
        <v>54</v>
      </c>
      <c r="H5" s="229" t="s">
        <v>55</v>
      </c>
      <c r="I5" s="229" t="s">
        <v>603</v>
      </c>
      <c r="J5" s="229" t="s">
        <v>56</v>
      </c>
      <c r="K5" s="229" t="s">
        <v>57</v>
      </c>
      <c r="L5" s="229" t="s">
        <v>58</v>
      </c>
      <c r="M5" s="229" t="s">
        <v>512</v>
      </c>
      <c r="N5" s="229" t="s">
        <v>513</v>
      </c>
      <c r="O5" s="229" t="s">
        <v>439</v>
      </c>
      <c r="P5" s="229" t="s">
        <v>1217</v>
      </c>
      <c r="Q5" s="229" t="s">
        <v>21</v>
      </c>
      <c r="R5" s="229" t="s">
        <v>449</v>
      </c>
      <c r="U5" s="229" t="s">
        <v>448</v>
      </c>
      <c r="V5" s="110" t="s">
        <v>440</v>
      </c>
      <c r="W5" s="110" t="s">
        <v>454</v>
      </c>
      <c r="X5" s="229" t="s">
        <v>524</v>
      </c>
      <c r="Y5" s="229" t="s">
        <v>2117</v>
      </c>
      <c r="Z5" s="110" t="s">
        <v>446</v>
      </c>
      <c r="AA5" s="421" t="s">
        <v>2119</v>
      </c>
      <c r="AB5" s="421" t="s">
        <v>2120</v>
      </c>
      <c r="AC5" s="229" t="s">
        <v>2123</v>
      </c>
      <c r="AD5" s="421" t="s">
        <v>2121</v>
      </c>
    </row>
    <row r="6" spans="1:30" ht="27.5" thickBot="1">
      <c r="B6" s="99">
        <v>1</v>
      </c>
      <c r="C6" s="35" t="s">
        <v>1218</v>
      </c>
      <c r="D6" s="35" t="s">
        <v>742</v>
      </c>
      <c r="E6" s="147" t="str">
        <f>IF(D6&lt;&gt;"","SIM-"&amp;D6&amp;"-"&amp;B6&amp;"-"&amp;F6&amp;"-"&amp;Table724[[#This Row],[Name]],"")</f>
        <v>SIM-FTV-4A-1-UTail-BASE-TOW1</v>
      </c>
      <c r="F6" s="147" t="s">
        <v>437</v>
      </c>
      <c r="G6" s="35">
        <v>180</v>
      </c>
      <c r="H6" s="265">
        <v>58.25</v>
      </c>
      <c r="I6" s="388">
        <v>1.9699999999999999E-2</v>
      </c>
      <c r="J6" s="388">
        <v>83.203999999999994</v>
      </c>
      <c r="K6" s="388">
        <v>107.82599999999999</v>
      </c>
      <c r="L6" s="388">
        <v>219.697</v>
      </c>
      <c r="M6" s="388">
        <v>5.7119999999999997</v>
      </c>
      <c r="N6" s="388"/>
      <c r="O6" s="388" t="s">
        <v>514</v>
      </c>
      <c r="P6" s="35">
        <v>10</v>
      </c>
      <c r="Q6" s="237">
        <v>44418</v>
      </c>
      <c r="R6" s="18" t="s">
        <v>1780</v>
      </c>
      <c r="T6" t="s">
        <v>515</v>
      </c>
      <c r="U6" s="461" t="s">
        <v>455</v>
      </c>
      <c r="V6" s="462" t="s">
        <v>447</v>
      </c>
      <c r="W6" s="462" t="str">
        <f t="shared" ref="W6:W46" si="0">IF(V6&lt;&gt;"",U6&amp;"-"&amp;V6&amp;"-"&amp;X6&amp;"kts","")</f>
        <v>01-Baseline-0kts</v>
      </c>
      <c r="X6" s="463">
        <v>0</v>
      </c>
      <c r="Y6" s="464">
        <v>0</v>
      </c>
      <c r="Z6" s="465">
        <v>0</v>
      </c>
      <c r="AA6" s="466"/>
      <c r="AB6" s="467"/>
      <c r="AC6" s="467"/>
      <c r="AD6" s="467"/>
    </row>
    <row r="7" spans="1:30">
      <c r="B7" s="99">
        <v>2</v>
      </c>
      <c r="C7" s="35" t="s">
        <v>1219</v>
      </c>
      <c r="D7" s="35" t="s">
        <v>742</v>
      </c>
      <c r="E7" s="147" t="str">
        <f>IF(D7&lt;&gt;"","SIM-"&amp;D7&amp;"-"&amp;B7&amp;"-"&amp;F7&amp;"-"&amp;Table724[[#This Row],[Name]],"")</f>
        <v>SIM-FTV-4A-2-UTail-FWD-TOW1</v>
      </c>
      <c r="F7" s="147" t="s">
        <v>437</v>
      </c>
      <c r="G7" s="35">
        <v>180</v>
      </c>
      <c r="H7" s="265">
        <v>56.75</v>
      </c>
      <c r="I7" s="388">
        <v>1.9699999999999999E-2</v>
      </c>
      <c r="J7" s="388">
        <v>83.204099999999997</v>
      </c>
      <c r="K7" s="388">
        <v>127.85039999999999</v>
      </c>
      <c r="L7" s="388">
        <v>239.72149999999999</v>
      </c>
      <c r="M7" s="388">
        <v>5.6150000000000002</v>
      </c>
      <c r="N7" s="388"/>
      <c r="O7" s="388" t="s">
        <v>514</v>
      </c>
      <c r="P7" s="35">
        <v>10</v>
      </c>
      <c r="Q7" s="237">
        <v>44418</v>
      </c>
      <c r="R7" s="410" t="s">
        <v>1783</v>
      </c>
      <c r="T7" t="s">
        <v>515</v>
      </c>
      <c r="U7" s="247" t="s">
        <v>456</v>
      </c>
      <c r="V7" s="232" t="s">
        <v>518</v>
      </c>
      <c r="W7" s="232" t="str">
        <f t="shared" si="0"/>
        <v>02-Perturbation-4kts</v>
      </c>
      <c r="X7" s="35">
        <v>4</v>
      </c>
      <c r="Y7" s="147">
        <v>-30</v>
      </c>
      <c r="Z7" s="149">
        <v>0.5</v>
      </c>
      <c r="AA7" s="16" t="s">
        <v>427</v>
      </c>
      <c r="AB7" s="81"/>
      <c r="AC7" s="81"/>
      <c r="AD7" s="81"/>
    </row>
    <row r="8" spans="1:30">
      <c r="A8" s="31"/>
      <c r="B8" s="99">
        <v>3</v>
      </c>
      <c r="C8" s="379" t="s">
        <v>1220</v>
      </c>
      <c r="D8" s="35" t="s">
        <v>742</v>
      </c>
      <c r="E8" s="147" t="str">
        <f>IF(D8&lt;&gt;"","SIM-"&amp;D8&amp;"-"&amp;B8&amp;"-"&amp;F8&amp;"-"&amp;Table724[[#This Row],[Name]],"")</f>
        <v>SIM-FTV-4A-3-UTail-AFT-TOW1</v>
      </c>
      <c r="F8" s="147" t="s">
        <v>437</v>
      </c>
      <c r="G8" s="35">
        <v>180</v>
      </c>
      <c r="H8" s="149">
        <v>60.5</v>
      </c>
      <c r="I8" s="388">
        <v>1.9699999999999999E-2</v>
      </c>
      <c r="J8" s="388">
        <v>83.204099999999997</v>
      </c>
      <c r="K8" s="388">
        <v>132.0667</v>
      </c>
      <c r="L8" s="388">
        <v>243.93770000000001</v>
      </c>
      <c r="M8" s="388">
        <v>5.8380000000000001</v>
      </c>
      <c r="N8" s="388"/>
      <c r="O8" s="388" t="s">
        <v>514</v>
      </c>
      <c r="P8" s="35">
        <v>10</v>
      </c>
      <c r="Q8" s="237">
        <v>44418</v>
      </c>
      <c r="R8" s="410" t="s">
        <v>1783</v>
      </c>
      <c r="T8" t="s">
        <v>515</v>
      </c>
      <c r="U8" s="247" t="s">
        <v>457</v>
      </c>
      <c r="V8" s="232" t="s">
        <v>518</v>
      </c>
      <c r="W8" s="232" t="str">
        <f t="shared" si="0"/>
        <v>03-Perturbation-12kts</v>
      </c>
      <c r="X8" s="35">
        <v>12</v>
      </c>
      <c r="Y8" s="147">
        <v>-30</v>
      </c>
      <c r="Z8" s="149">
        <v>0.75</v>
      </c>
      <c r="AA8" s="16" t="s">
        <v>427</v>
      </c>
      <c r="AB8" s="81"/>
      <c r="AC8" s="81"/>
      <c r="AD8" s="81"/>
    </row>
    <row r="9" spans="1:30" s="37" customFormat="1" ht="27">
      <c r="A9" s="10"/>
      <c r="B9" s="99">
        <v>4</v>
      </c>
      <c r="C9" s="493" t="s">
        <v>1211</v>
      </c>
      <c r="D9" s="493" t="s">
        <v>742</v>
      </c>
      <c r="E9" s="494" t="str">
        <f>IF(D9&lt;&gt;"","SIM-"&amp;D9&amp;"-"&amp;B9&amp;"-"&amp;F9&amp;"-"&amp;Table724[[#This Row],[Name]],"")</f>
        <v>SIM-FTV-4A-4-UTail-BASE-MTOW</v>
      </c>
      <c r="F9" s="494" t="s">
        <v>437</v>
      </c>
      <c r="G9" s="495">
        <v>190</v>
      </c>
      <c r="H9" s="496">
        <v>58.25</v>
      </c>
      <c r="I9" s="497">
        <v>1.84E-2</v>
      </c>
      <c r="J9" s="497">
        <v>83.895499999999998</v>
      </c>
      <c r="K9" s="497">
        <v>107.5956</v>
      </c>
      <c r="L9" s="497">
        <v>220.1198</v>
      </c>
      <c r="M9" s="497">
        <v>5.7220000000000004</v>
      </c>
      <c r="N9" s="387"/>
      <c r="O9" s="388" t="s">
        <v>514</v>
      </c>
      <c r="P9" s="35">
        <v>10</v>
      </c>
      <c r="Q9" s="237">
        <v>44418</v>
      </c>
      <c r="R9" s="18" t="s">
        <v>1781</v>
      </c>
      <c r="T9" s="37" t="s">
        <v>515</v>
      </c>
      <c r="U9" s="482" t="s">
        <v>458</v>
      </c>
      <c r="V9" s="474" t="s">
        <v>518</v>
      </c>
      <c r="W9" s="474" t="str">
        <f t="shared" si="0"/>
        <v>04-Perturbation-16kts</v>
      </c>
      <c r="X9" s="476">
        <v>16</v>
      </c>
      <c r="Y9" s="475">
        <v>-30</v>
      </c>
      <c r="Z9" s="477">
        <v>1</v>
      </c>
      <c r="AA9" s="483" t="s">
        <v>427</v>
      </c>
      <c r="AB9" s="484"/>
      <c r="AC9" s="484"/>
      <c r="AD9" s="484"/>
    </row>
    <row r="10" spans="1:30" ht="14" thickBot="1">
      <c r="A10" s="31"/>
      <c r="B10" s="99">
        <v>5</v>
      </c>
      <c r="C10" s="378" t="s">
        <v>1212</v>
      </c>
      <c r="D10" s="35" t="s">
        <v>742</v>
      </c>
      <c r="E10" s="147" t="str">
        <f>IF(D10&lt;&gt;"","SIM-"&amp;D10&amp;"-"&amp;B10&amp;"-"&amp;F10&amp;"-"&amp;Table724[[#This Row],[Name]],"")</f>
        <v>SIM-FTV-4A-5-UTail-FWD-MTOW</v>
      </c>
      <c r="F10" s="147" t="s">
        <v>437</v>
      </c>
      <c r="G10" s="357">
        <v>190</v>
      </c>
      <c r="H10" s="265">
        <v>56.75</v>
      </c>
      <c r="I10" s="387">
        <v>1.84E-2</v>
      </c>
      <c r="J10" s="387">
        <v>83.895499999999998</v>
      </c>
      <c r="K10" s="387">
        <v>127.7011</v>
      </c>
      <c r="L10" s="387">
        <v>240.2253</v>
      </c>
      <c r="M10" s="387">
        <v>5.5730000000000004</v>
      </c>
      <c r="N10" s="387"/>
      <c r="O10" s="388" t="s">
        <v>514</v>
      </c>
      <c r="P10" s="35">
        <v>10</v>
      </c>
      <c r="Q10" s="237">
        <v>44418</v>
      </c>
      <c r="R10" s="295" t="s">
        <v>1783</v>
      </c>
      <c r="U10" s="452" t="s">
        <v>2115</v>
      </c>
      <c r="V10" s="453" t="s">
        <v>518</v>
      </c>
      <c r="W10" s="453" t="str">
        <f t="shared" si="0"/>
        <v>05-Perturbation-18kts</v>
      </c>
      <c r="X10" s="454">
        <v>18</v>
      </c>
      <c r="Y10" s="455">
        <v>-30</v>
      </c>
      <c r="Z10" s="456">
        <v>1</v>
      </c>
      <c r="AA10" s="459" t="s">
        <v>427</v>
      </c>
      <c r="AB10" s="460"/>
      <c r="AC10" s="460"/>
      <c r="AD10" s="460"/>
    </row>
    <row r="11" spans="1:30">
      <c r="A11" s="31"/>
      <c r="B11" s="99">
        <v>6</v>
      </c>
      <c r="C11" s="378" t="s">
        <v>1213</v>
      </c>
      <c r="D11" s="35" t="s">
        <v>742</v>
      </c>
      <c r="E11" s="147" t="str">
        <f>IF(D11&lt;&gt;"","SIM-"&amp;D11&amp;"-"&amp;B11&amp;"-"&amp;F11&amp;"-"&amp;Table724[[#This Row],[Name]],"")</f>
        <v>SIM-FTV-4A-6-UTail-AFT-MTOW</v>
      </c>
      <c r="F11" s="147" t="s">
        <v>437</v>
      </c>
      <c r="G11" s="357">
        <v>190</v>
      </c>
      <c r="H11" s="265">
        <v>60.5</v>
      </c>
      <c r="I11" s="387">
        <v>1.84E-2</v>
      </c>
      <c r="J11" s="387">
        <v>83.895499999999998</v>
      </c>
      <c r="K11" s="387">
        <v>137.97720000000001</v>
      </c>
      <c r="L11" s="387">
        <v>250.50139999999999</v>
      </c>
      <c r="M11" s="387">
        <v>5.8940000000000001</v>
      </c>
      <c r="N11" s="388"/>
      <c r="O11" s="388" t="s">
        <v>514</v>
      </c>
      <c r="P11" s="35">
        <v>10</v>
      </c>
      <c r="Q11" s="237">
        <v>44418</v>
      </c>
      <c r="R11" s="18" t="s">
        <v>1783</v>
      </c>
      <c r="U11" s="247" t="s">
        <v>459</v>
      </c>
      <c r="V11" s="232" t="s">
        <v>518</v>
      </c>
      <c r="W11" s="232" t="str">
        <f t="shared" ref="W11:W34" si="1">IF(V11&lt;&gt;"",U11&amp;"-"&amp;V11&amp;"-"&amp;X11&amp;"kts","")</f>
        <v>06-Perturbation-4kts</v>
      </c>
      <c r="X11" s="35">
        <v>4</v>
      </c>
      <c r="Y11" s="147">
        <v>30</v>
      </c>
      <c r="Z11" s="149">
        <v>0.5</v>
      </c>
      <c r="AA11" s="16" t="s">
        <v>427</v>
      </c>
      <c r="AB11" s="81"/>
      <c r="AC11" s="81"/>
      <c r="AD11" s="81"/>
    </row>
    <row r="12" spans="1:30">
      <c r="A12" s="31"/>
      <c r="B12" s="99">
        <v>7</v>
      </c>
      <c r="C12" s="379" t="s">
        <v>1237</v>
      </c>
      <c r="D12" s="35" t="s">
        <v>742</v>
      </c>
      <c r="E12" s="147" t="str">
        <f>IF(D12&lt;&gt;"","SIM-"&amp;D12&amp;"-"&amp;B12&amp;"-"&amp;F12&amp;"-"&amp;Table724[[#This Row],[Name]],"")</f>
        <v>SIM-FTV-4A-7-UTail-BASE-EMPTY</v>
      </c>
      <c r="F12" s="147" t="s">
        <v>437</v>
      </c>
      <c r="G12" s="17">
        <v>159.80000000000001</v>
      </c>
      <c r="H12" s="265">
        <v>58.25</v>
      </c>
      <c r="I12" s="17">
        <v>3.78E-2</v>
      </c>
      <c r="J12" s="387">
        <v>81.489000000000004</v>
      </c>
      <c r="K12" s="387">
        <v>122.3629</v>
      </c>
      <c r="L12" s="387">
        <v>233.4837</v>
      </c>
      <c r="M12" s="387">
        <v>6.0650000000000004</v>
      </c>
      <c r="N12" s="17"/>
      <c r="O12" s="388" t="s">
        <v>514</v>
      </c>
      <c r="P12" s="35">
        <v>10</v>
      </c>
      <c r="Q12" s="237">
        <v>44418</v>
      </c>
      <c r="R12" s="295" t="s">
        <v>1782</v>
      </c>
      <c r="T12" t="s">
        <v>515</v>
      </c>
      <c r="U12" s="247" t="s">
        <v>460</v>
      </c>
      <c r="V12" s="232" t="s">
        <v>518</v>
      </c>
      <c r="W12" s="232" t="str">
        <f t="shared" si="1"/>
        <v>07-Perturbation-12kts</v>
      </c>
      <c r="X12" s="35">
        <v>12</v>
      </c>
      <c r="Y12" s="147">
        <v>30</v>
      </c>
      <c r="Z12" s="149">
        <v>0.75</v>
      </c>
      <c r="AA12" s="16" t="s">
        <v>427</v>
      </c>
      <c r="AB12" s="81"/>
      <c r="AC12" s="81"/>
      <c r="AD12" s="81"/>
    </row>
    <row r="13" spans="1:30" s="37" customFormat="1">
      <c r="A13" s="10"/>
      <c r="B13" s="99">
        <v>8</v>
      </c>
      <c r="C13" s="379" t="s">
        <v>1238</v>
      </c>
      <c r="D13" s="35" t="s">
        <v>742</v>
      </c>
      <c r="E13" s="147" t="str">
        <f>IF(D13&lt;&gt;"","SIM-"&amp;D13&amp;"-"&amp;B13&amp;"-"&amp;F13&amp;"-"&amp;Table724[[#This Row],[Name]],"")</f>
        <v>SIM-FTV-4A-8-UTail-FWD-EMPTY</v>
      </c>
      <c r="F13" s="147" t="s">
        <v>437</v>
      </c>
      <c r="G13" s="17">
        <v>159.80000000000001</v>
      </c>
      <c r="H13" s="265">
        <v>56.75</v>
      </c>
      <c r="I13" s="387">
        <v>3.78E-2</v>
      </c>
      <c r="J13" s="387">
        <v>81.489000000000004</v>
      </c>
      <c r="K13" s="387">
        <v>161.48849999999999</v>
      </c>
      <c r="L13" s="387">
        <v>272.60939999999999</v>
      </c>
      <c r="M13" s="387">
        <v>6.0650000000000004</v>
      </c>
      <c r="N13" s="387"/>
      <c r="O13" s="388" t="s">
        <v>514</v>
      </c>
      <c r="P13" s="35">
        <v>10</v>
      </c>
      <c r="Q13" s="237">
        <v>44418</v>
      </c>
      <c r="R13" s="18" t="s">
        <v>1783</v>
      </c>
      <c r="T13" s="37" t="s">
        <v>515</v>
      </c>
      <c r="U13" s="482" t="s">
        <v>461</v>
      </c>
      <c r="V13" s="474" t="s">
        <v>518</v>
      </c>
      <c r="W13" s="474" t="str">
        <f t="shared" si="1"/>
        <v>08-Perturbation-16kts</v>
      </c>
      <c r="X13" s="476">
        <v>16</v>
      </c>
      <c r="Y13" s="475">
        <v>30</v>
      </c>
      <c r="Z13" s="477">
        <v>1</v>
      </c>
      <c r="AA13" s="483" t="s">
        <v>427</v>
      </c>
      <c r="AB13" s="484"/>
      <c r="AC13" s="484"/>
      <c r="AD13" s="484"/>
    </row>
    <row r="14" spans="1:30" ht="14" thickBot="1">
      <c r="A14" s="31"/>
      <c r="B14" s="99">
        <v>9</v>
      </c>
      <c r="C14" s="379" t="s">
        <v>1239</v>
      </c>
      <c r="D14" s="35" t="s">
        <v>742</v>
      </c>
      <c r="E14" s="147" t="str">
        <f>IF(D14&lt;&gt;"","SIM-"&amp;D14&amp;"-"&amp;B14&amp;"-"&amp;F14&amp;"-"&amp;Table724[[#This Row],[Name]],"")</f>
        <v>SIM-FTV-4A-9-UTail-AFT-EMPTY</v>
      </c>
      <c r="F14" s="147" t="s">
        <v>437</v>
      </c>
      <c r="G14" s="17">
        <v>159.80000000000001</v>
      </c>
      <c r="H14" s="149">
        <v>60.5</v>
      </c>
      <c r="I14" s="17">
        <v>3.78E-2</v>
      </c>
      <c r="J14" s="387">
        <v>81.489000000000004</v>
      </c>
      <c r="K14" s="387">
        <v>106.43429999999999</v>
      </c>
      <c r="L14" s="387">
        <v>217.55510000000001</v>
      </c>
      <c r="M14" s="387">
        <v>6.0650000000000004</v>
      </c>
      <c r="N14" s="388"/>
      <c r="O14" s="388" t="s">
        <v>514</v>
      </c>
      <c r="P14" s="35">
        <v>10</v>
      </c>
      <c r="Q14" s="237">
        <v>44418</v>
      </c>
      <c r="R14" s="295" t="s">
        <v>1783</v>
      </c>
      <c r="T14" t="s">
        <v>515</v>
      </c>
      <c r="U14" s="452" t="s">
        <v>462</v>
      </c>
      <c r="V14" s="453" t="s">
        <v>518</v>
      </c>
      <c r="W14" s="453" t="str">
        <f t="shared" si="1"/>
        <v>09-Perturbation-18kts</v>
      </c>
      <c r="X14" s="454">
        <v>18</v>
      </c>
      <c r="Y14" s="455">
        <v>30</v>
      </c>
      <c r="Z14" s="456">
        <v>1</v>
      </c>
      <c r="AA14" s="459" t="s">
        <v>427</v>
      </c>
      <c r="AB14" s="460"/>
      <c r="AC14" s="460"/>
      <c r="AD14" s="460"/>
    </row>
    <row r="15" spans="1:30" ht="27">
      <c r="A15" s="31"/>
      <c r="B15" s="99">
        <v>10</v>
      </c>
      <c r="C15" s="489" t="s">
        <v>1853</v>
      </c>
      <c r="D15" s="486" t="s">
        <v>742</v>
      </c>
      <c r="E15" s="487" t="str">
        <f>IF(D15&lt;&gt;"","SIM-"&amp;D15&amp;"-"&amp;B15&amp;"-"&amp;F15&amp;"-"&amp;Table724[[#This Row],[Name]],"")</f>
        <v>SIM-FTV-4A-10-UTail-TBF-TOW1</v>
      </c>
      <c r="F15" s="487" t="s">
        <v>437</v>
      </c>
      <c r="G15" s="489">
        <v>180</v>
      </c>
      <c r="H15" s="490">
        <v>58.377509756673163</v>
      </c>
      <c r="I15" s="488">
        <v>1.42984937273254E-2</v>
      </c>
      <c r="J15" s="488">
        <v>100.97903243677132</v>
      </c>
      <c r="K15" s="488">
        <v>131.08315732740812</v>
      </c>
      <c r="L15" s="488">
        <v>217.3250948179292</v>
      </c>
      <c r="M15" s="492">
        <v>5.7119999999999997</v>
      </c>
      <c r="N15" s="476"/>
      <c r="O15" s="479" t="s">
        <v>514</v>
      </c>
      <c r="P15" s="425">
        <v>10</v>
      </c>
      <c r="Q15" s="480">
        <v>44680</v>
      </c>
      <c r="R15" s="481" t="s">
        <v>2249</v>
      </c>
      <c r="T15" t="s">
        <v>515</v>
      </c>
      <c r="U15" s="247" t="s">
        <v>463</v>
      </c>
      <c r="V15" s="451" t="s">
        <v>517</v>
      </c>
      <c r="W15" s="232" t="str">
        <f t="shared" si="1"/>
        <v>10-Headwind-4kts</v>
      </c>
      <c r="X15" s="35">
        <v>4</v>
      </c>
      <c r="Y15" s="147">
        <v>0</v>
      </c>
      <c r="Z15" s="149">
        <v>0.5</v>
      </c>
      <c r="AA15" s="16" t="s">
        <v>427</v>
      </c>
      <c r="AB15" s="81"/>
      <c r="AC15" s="81"/>
      <c r="AD15" s="81"/>
    </row>
    <row r="16" spans="1:30" ht="27">
      <c r="A16" s="31"/>
      <c r="B16" s="99">
        <v>11</v>
      </c>
      <c r="C16" s="489" t="s">
        <v>1854</v>
      </c>
      <c r="D16" s="486" t="s">
        <v>742</v>
      </c>
      <c r="E16" s="487" t="str">
        <f>IF(D16&lt;&gt;"","SIM-"&amp;D16&amp;"-"&amp;B16&amp;"-"&amp;F16&amp;"-"&amp;Table724[[#This Row],[Name]],"")</f>
        <v>SIM-FTV-4A-11-UTail-TBF-MTOW</v>
      </c>
      <c r="F16" s="487" t="s">
        <v>437</v>
      </c>
      <c r="G16" s="489">
        <v>192.29</v>
      </c>
      <c r="H16" s="490">
        <v>58.172338180104276</v>
      </c>
      <c r="I16" s="488">
        <v>1.2138042889569062E-2</v>
      </c>
      <c r="J16" s="488">
        <v>101.8461345759638</v>
      </c>
      <c r="K16" s="488">
        <v>131.2613103095965</v>
      </c>
      <c r="L16" s="488">
        <v>218.30206545468147</v>
      </c>
      <c r="M16" s="488">
        <v>5.7220000000000004</v>
      </c>
      <c r="N16" s="479"/>
      <c r="O16" s="479" t="s">
        <v>514</v>
      </c>
      <c r="P16" s="425">
        <v>10</v>
      </c>
      <c r="Q16" s="480">
        <v>44680</v>
      </c>
      <c r="R16" s="481" t="s">
        <v>1779</v>
      </c>
      <c r="T16" t="s">
        <v>515</v>
      </c>
      <c r="U16" s="247" t="s">
        <v>464</v>
      </c>
      <c r="V16" s="451" t="s">
        <v>517</v>
      </c>
      <c r="W16" s="232" t="str">
        <f t="shared" si="1"/>
        <v>11-Headwind-12kts</v>
      </c>
      <c r="X16" s="17">
        <v>12</v>
      </c>
      <c r="Y16" s="147">
        <v>0</v>
      </c>
      <c r="Z16" s="149">
        <v>0.75</v>
      </c>
      <c r="AA16" s="16" t="s">
        <v>427</v>
      </c>
      <c r="AB16" s="81"/>
      <c r="AC16" s="81"/>
      <c r="AD16" s="81"/>
    </row>
    <row r="17" spans="1:30" s="37" customFormat="1">
      <c r="A17" s="10"/>
      <c r="B17" s="99">
        <v>12</v>
      </c>
      <c r="C17" s="489" t="s">
        <v>1855</v>
      </c>
      <c r="D17" s="489" t="s">
        <v>742</v>
      </c>
      <c r="E17" s="487" t="str">
        <f>IF(D17&lt;&gt;"","SIM-"&amp;D17&amp;"-"&amp;B17&amp;"-"&amp;F17&amp;"-"&amp;Table724[[#This Row],[Name]],"")</f>
        <v>SIM-FTV-4A-12-UTail-TBF-EMPTY</v>
      </c>
      <c r="F17" s="487" t="s">
        <v>437</v>
      </c>
      <c r="G17" s="489">
        <v>162.21</v>
      </c>
      <c r="H17" s="490">
        <v>59.723114932650809</v>
      </c>
      <c r="I17" s="491">
        <v>3.0016545168259291E-2</v>
      </c>
      <c r="J17" s="488">
        <v>99.485200000000006</v>
      </c>
      <c r="K17" s="488">
        <v>129.51009612818243</v>
      </c>
      <c r="L17" s="488">
        <v>215.10182960310249</v>
      </c>
      <c r="M17" s="488">
        <v>6.0650000000000004</v>
      </c>
      <c r="N17" s="478"/>
      <c r="O17" s="479" t="s">
        <v>514</v>
      </c>
      <c r="P17" s="425">
        <v>10</v>
      </c>
      <c r="Q17" s="480">
        <v>44680</v>
      </c>
      <c r="R17" s="481" t="s">
        <v>2248</v>
      </c>
      <c r="U17" s="482" t="s">
        <v>465</v>
      </c>
      <c r="V17" s="485" t="s">
        <v>517</v>
      </c>
      <c r="W17" s="474" t="str">
        <f t="shared" si="1"/>
        <v>12-Headwind-16kts</v>
      </c>
      <c r="X17" s="425">
        <v>16</v>
      </c>
      <c r="Y17" s="475">
        <v>0</v>
      </c>
      <c r="Z17" s="477">
        <v>1</v>
      </c>
      <c r="AA17" s="483" t="s">
        <v>427</v>
      </c>
      <c r="AB17" s="484"/>
      <c r="AC17" s="484"/>
      <c r="AD17" s="484"/>
    </row>
    <row r="18" spans="1:30" ht="13.4" customHeight="1" thickBot="1">
      <c r="A18" s="31"/>
      <c r="B18" s="99">
        <v>13</v>
      </c>
      <c r="C18" s="489" t="s">
        <v>2245</v>
      </c>
      <c r="D18" s="486" t="s">
        <v>742</v>
      </c>
      <c r="E18" s="487" t="str">
        <f>IF(D18&lt;&gt;"","SIM-"&amp;D18&amp;"-"&amp;B18&amp;"-"&amp;F18&amp;"-"&amp;Table724[[#This Row],[Name]],"")</f>
        <v>SIM-FTV-4A-13-UTail-TBF-LDG</v>
      </c>
      <c r="F18" s="487" t="s">
        <v>437</v>
      </c>
      <c r="G18" s="489">
        <v>169.1</v>
      </c>
      <c r="H18" s="490">
        <v>59.176412192165209</v>
      </c>
      <c r="I18" s="488">
        <v>2.2327733956833021E-2</v>
      </c>
      <c r="J18" s="488">
        <v>100.06549747791549</v>
      </c>
      <c r="K18" s="488">
        <v>130.20126877601271</v>
      </c>
      <c r="L18" s="488">
        <v>215.90164782559393</v>
      </c>
      <c r="M18" s="492">
        <v>5.9279999999999999</v>
      </c>
      <c r="N18" s="476"/>
      <c r="O18" s="479" t="s">
        <v>514</v>
      </c>
      <c r="P18" s="425">
        <v>10</v>
      </c>
      <c r="Q18" s="480">
        <v>44680</v>
      </c>
      <c r="R18" s="481" t="s">
        <v>2251</v>
      </c>
      <c r="U18" s="452" t="s">
        <v>466</v>
      </c>
      <c r="V18" s="457" t="s">
        <v>517</v>
      </c>
      <c r="W18" s="453" t="str">
        <f t="shared" si="1"/>
        <v>13-Headwind-18kts</v>
      </c>
      <c r="X18" s="454">
        <v>18</v>
      </c>
      <c r="Y18" s="455">
        <v>0</v>
      </c>
      <c r="Z18" s="456">
        <v>1</v>
      </c>
      <c r="AA18" s="459" t="s">
        <v>427</v>
      </c>
      <c r="AB18" s="460"/>
      <c r="AC18" s="460"/>
      <c r="AD18" s="460"/>
    </row>
    <row r="19" spans="1:30" ht="27">
      <c r="A19" s="31"/>
      <c r="B19" s="99">
        <v>14</v>
      </c>
      <c r="C19" s="498" t="s">
        <v>2305</v>
      </c>
      <c r="D19" s="499" t="s">
        <v>742</v>
      </c>
      <c r="E19" s="500" t="str">
        <f>IF(D19&lt;&gt;"","SIM-"&amp;D19&amp;"-"&amp;B19&amp;"-"&amp;F19&amp;"-"&amp;Table724[[#This Row],[Name]],"")</f>
        <v>SIM-FTV-4A-14-UTail-AF-EMPTY</v>
      </c>
      <c r="F19" s="500" t="s">
        <v>437</v>
      </c>
      <c r="G19" s="501">
        <v>163.214</v>
      </c>
      <c r="H19" s="501">
        <v>59.118096283431022</v>
      </c>
      <c r="I19" s="502">
        <v>2.9525564920435822E-2</v>
      </c>
      <c r="J19" s="502">
        <v>99.509972483997885</v>
      </c>
      <c r="K19" s="502">
        <v>131.90918864626448</v>
      </c>
      <c r="L19" s="502">
        <v>217.51194241985544</v>
      </c>
      <c r="M19" s="503">
        <v>6.0650000000000004</v>
      </c>
      <c r="N19" s="17"/>
      <c r="O19" s="479" t="s">
        <v>514</v>
      </c>
      <c r="P19" s="425">
        <v>10</v>
      </c>
      <c r="Q19" s="325">
        <v>44687</v>
      </c>
      <c r="R19" s="18" t="s">
        <v>2314</v>
      </c>
      <c r="U19" s="247" t="s">
        <v>467</v>
      </c>
      <c r="V19" s="451" t="s">
        <v>516</v>
      </c>
      <c r="W19" s="232" t="str">
        <f t="shared" si="1"/>
        <v>14-X-Wind Left-4kts</v>
      </c>
      <c r="X19" s="35">
        <v>4</v>
      </c>
      <c r="Y19" s="147">
        <v>90</v>
      </c>
      <c r="Z19" s="149">
        <v>0.5</v>
      </c>
      <c r="AA19" s="16" t="s">
        <v>427</v>
      </c>
      <c r="AB19" s="81"/>
      <c r="AC19" s="81"/>
      <c r="AD19" s="81"/>
    </row>
    <row r="20" spans="1:30">
      <c r="A20" s="31"/>
      <c r="B20" s="99">
        <v>15</v>
      </c>
      <c r="C20" s="498" t="s">
        <v>2306</v>
      </c>
      <c r="D20" s="499" t="s">
        <v>742</v>
      </c>
      <c r="E20" s="500" t="str">
        <f>IF(D20&lt;&gt;"","SIM-"&amp;D20&amp;"-"&amp;B20&amp;"-"&amp;F20&amp;"-"&amp;Table724[[#This Row],[Name]],"")</f>
        <v>SIM-FTV-4A-15-UTail-AF-LDG</v>
      </c>
      <c r="F20" s="500" t="s">
        <v>437</v>
      </c>
      <c r="G20" s="501">
        <v>169.23007102983888</v>
      </c>
      <c r="H20" s="501">
        <v>58.666774684365343</v>
      </c>
      <c r="I20" s="502">
        <v>2.2764318075372998E-2</v>
      </c>
      <c r="J20" s="502">
        <v>100.00860813642296</v>
      </c>
      <c r="K20" s="502">
        <v>132.49238413387963</v>
      </c>
      <c r="L20" s="502">
        <v>218.17199699864724</v>
      </c>
      <c r="M20" s="503">
        <v>5.9279999999999999</v>
      </c>
      <c r="N20" s="17"/>
      <c r="O20" s="479" t="s">
        <v>514</v>
      </c>
      <c r="P20" s="425">
        <v>10</v>
      </c>
      <c r="Q20" s="325">
        <v>44687</v>
      </c>
      <c r="R20" s="295" t="s">
        <v>2313</v>
      </c>
      <c r="U20" s="247" t="s">
        <v>468</v>
      </c>
      <c r="V20" s="451" t="s">
        <v>516</v>
      </c>
      <c r="W20" s="232" t="str">
        <f t="shared" si="1"/>
        <v>15-X-Wind Left-12kts</v>
      </c>
      <c r="X20" s="17">
        <v>12</v>
      </c>
      <c r="Y20" s="147">
        <v>90</v>
      </c>
      <c r="Z20" s="149">
        <v>0.75</v>
      </c>
      <c r="AA20" s="16" t="s">
        <v>427</v>
      </c>
      <c r="AB20" s="81"/>
      <c r="AC20" s="81"/>
      <c r="AD20" s="81"/>
    </row>
    <row r="21" spans="1:30">
      <c r="A21" s="31"/>
      <c r="B21" s="99">
        <v>16</v>
      </c>
      <c r="C21" s="498" t="s">
        <v>2307</v>
      </c>
      <c r="D21" s="499" t="s">
        <v>742</v>
      </c>
      <c r="E21" s="500" t="str">
        <f>IF(D21&lt;&gt;"","SIM-"&amp;D21&amp;"-"&amp;B21&amp;"-"&amp;F21&amp;"-"&amp;Table724[[#This Row],[Name]],"")</f>
        <v>SIM-FTV-4A-16-UTail-AF-TOW1</v>
      </c>
      <c r="F21" s="500" t="s">
        <v>437</v>
      </c>
      <c r="G21" s="501">
        <v>179.96875725854073</v>
      </c>
      <c r="H21" s="501">
        <v>57.904921653215794</v>
      </c>
      <c r="I21" s="502">
        <v>1.4505017497465734E-2</v>
      </c>
      <c r="J21" s="502">
        <v>100.91920286323131</v>
      </c>
      <c r="K21" s="502">
        <v>133.34791710322534</v>
      </c>
      <c r="L21" s="502">
        <v>219.54635317923012</v>
      </c>
      <c r="M21" s="503">
        <v>5.7119999999999997</v>
      </c>
      <c r="N21" s="17"/>
      <c r="O21" s="479" t="s">
        <v>514</v>
      </c>
      <c r="P21" s="425">
        <v>10</v>
      </c>
      <c r="Q21" s="325">
        <v>44687</v>
      </c>
      <c r="R21" s="295" t="s">
        <v>2315</v>
      </c>
      <c r="T21" t="s">
        <v>515</v>
      </c>
      <c r="U21" s="247" t="s">
        <v>469</v>
      </c>
      <c r="V21" s="451" t="s">
        <v>516</v>
      </c>
      <c r="W21" s="232" t="str">
        <f t="shared" si="1"/>
        <v>16-X-Wind Left-16kts</v>
      </c>
      <c r="X21" s="35">
        <v>16</v>
      </c>
      <c r="Y21" s="147">
        <v>90</v>
      </c>
      <c r="Z21" s="149">
        <v>1</v>
      </c>
      <c r="AA21" s="16" t="s">
        <v>427</v>
      </c>
      <c r="AB21" s="81"/>
      <c r="AC21" s="81"/>
      <c r="AD21" s="81"/>
    </row>
    <row r="22" spans="1:30" ht="14" thickBot="1">
      <c r="A22" s="31"/>
      <c r="B22" s="99">
        <v>17</v>
      </c>
      <c r="C22" s="498" t="s">
        <v>2308</v>
      </c>
      <c r="D22" s="499" t="s">
        <v>742</v>
      </c>
      <c r="E22" s="500" t="str">
        <f>IF(D22&lt;&gt;"","SIM-"&amp;D22&amp;"-"&amp;B22&amp;"-"&amp;F22&amp;"-"&amp;Table724[[#This Row],[Name]],"")</f>
        <v>SIM-FTV-4A-17-UTail-AF-MTOW</v>
      </c>
      <c r="F22" s="500" t="s">
        <v>437</v>
      </c>
      <c r="G22" s="501">
        <v>193.29435187000001</v>
      </c>
      <c r="H22" s="501">
        <v>57.6694950492994</v>
      </c>
      <c r="I22" s="502">
        <v>1.1815962356499791E-2</v>
      </c>
      <c r="J22" s="502">
        <v>101.86838547554514</v>
      </c>
      <c r="K22" s="502">
        <v>133.58561385824359</v>
      </c>
      <c r="L22" s="502">
        <v>220.63991575028749</v>
      </c>
      <c r="M22" s="502">
        <v>5.7220000000000004</v>
      </c>
      <c r="N22" s="17"/>
      <c r="O22" s="479" t="s">
        <v>514</v>
      </c>
      <c r="P22" s="425">
        <v>10</v>
      </c>
      <c r="Q22" s="325">
        <v>44687</v>
      </c>
      <c r="R22" s="295" t="s">
        <v>2316</v>
      </c>
      <c r="T22" t="s">
        <v>515</v>
      </c>
      <c r="U22" s="452" t="s">
        <v>470</v>
      </c>
      <c r="V22" s="457" t="s">
        <v>516</v>
      </c>
      <c r="W22" s="453" t="str">
        <f t="shared" si="1"/>
        <v>17-X-Wind Left-18kts</v>
      </c>
      <c r="X22" s="454">
        <v>18</v>
      </c>
      <c r="Y22" s="455">
        <v>90</v>
      </c>
      <c r="Z22" s="456">
        <v>1</v>
      </c>
      <c r="AA22" s="459" t="s">
        <v>427</v>
      </c>
      <c r="AB22" s="460"/>
      <c r="AC22" s="460"/>
      <c r="AD22" s="460"/>
    </row>
    <row r="23" spans="1:30" ht="27">
      <c r="A23" s="31"/>
      <c r="B23" s="99">
        <v>18</v>
      </c>
      <c r="C23" s="517" t="s">
        <v>2309</v>
      </c>
      <c r="D23" s="517" t="s">
        <v>742</v>
      </c>
      <c r="E23" s="514" t="str">
        <f>IF(D23&lt;&gt;"","SIM-"&amp;D23&amp;"-"&amp;B23&amp;"-"&amp;F23&amp;"-"&amp;Table724[[#This Row],[Name]],"")</f>
        <v>SIM-FTV-4A-18-UTail-TBF3-TOW1</v>
      </c>
      <c r="F23" s="514" t="s">
        <v>437</v>
      </c>
      <c r="G23" s="519">
        <v>179.9956</v>
      </c>
      <c r="H23" s="519">
        <v>57.620433609239626</v>
      </c>
      <c r="I23" s="515">
        <v>1.3136597733009498E-2</v>
      </c>
      <c r="J23" s="515">
        <v>101.0497</v>
      </c>
      <c r="K23" s="515">
        <v>133.7466</v>
      </c>
      <c r="L23" s="515">
        <v>220.0634</v>
      </c>
      <c r="M23" s="515">
        <v>5.7119999999999997</v>
      </c>
      <c r="N23" s="387"/>
      <c r="O23" s="479" t="s">
        <v>514</v>
      </c>
      <c r="P23" s="425">
        <v>10</v>
      </c>
      <c r="Q23" s="237">
        <v>45099</v>
      </c>
      <c r="R23" s="18" t="s">
        <v>2319</v>
      </c>
      <c r="T23" t="s">
        <v>515</v>
      </c>
      <c r="U23" s="247" t="s">
        <v>471</v>
      </c>
      <c r="V23" s="451" t="s">
        <v>2116</v>
      </c>
      <c r="W23" s="232" t="str">
        <f t="shared" si="1"/>
        <v>18-X-Wind Right-4kts</v>
      </c>
      <c r="X23" s="17">
        <v>4</v>
      </c>
      <c r="Y23" s="147">
        <v>-90</v>
      </c>
      <c r="Z23" s="149">
        <v>0.5</v>
      </c>
      <c r="AA23" s="16" t="s">
        <v>427</v>
      </c>
      <c r="AB23" s="81"/>
      <c r="AC23" s="81"/>
      <c r="AD23" s="81"/>
    </row>
    <row r="24" spans="1:30" s="37" customFormat="1" ht="27">
      <c r="A24" s="10"/>
      <c r="B24" s="99">
        <v>19</v>
      </c>
      <c r="C24" s="517" t="s">
        <v>2310</v>
      </c>
      <c r="D24" s="517" t="s">
        <v>742</v>
      </c>
      <c r="E24" s="514" t="str">
        <f>IF(D24&lt;&gt;"","SIM-"&amp;D24&amp;"-"&amp;B24&amp;"-"&amp;F24&amp;"-"&amp;Table724[[#This Row],[Name]],"")</f>
        <v>SIM-FTV-4A-19-UTail-TBF3-MTOW</v>
      </c>
      <c r="F24" s="514" t="s">
        <v>437</v>
      </c>
      <c r="G24" s="519">
        <v>189.86199999999999</v>
      </c>
      <c r="H24" s="519">
        <v>57.517099999999999</v>
      </c>
      <c r="I24" s="515">
        <v>1.11E-2</v>
      </c>
      <c r="J24" s="515">
        <v>101.7448</v>
      </c>
      <c r="K24" s="515">
        <v>133.85470000000001</v>
      </c>
      <c r="L24" s="515">
        <v>220.81280000000001</v>
      </c>
      <c r="M24" s="516">
        <v>5.7220000000000004</v>
      </c>
      <c r="N24" s="387"/>
      <c r="O24" s="479" t="s">
        <v>514</v>
      </c>
      <c r="P24" s="425">
        <v>10</v>
      </c>
      <c r="Q24" s="237">
        <v>45099</v>
      </c>
      <c r="R24" s="18" t="s">
        <v>2318</v>
      </c>
      <c r="T24" s="37" t="s">
        <v>515</v>
      </c>
      <c r="U24" s="482" t="s">
        <v>472</v>
      </c>
      <c r="V24" s="485" t="s">
        <v>2116</v>
      </c>
      <c r="W24" s="474" t="str">
        <f t="shared" si="1"/>
        <v>19-X-Wind Right-12kts</v>
      </c>
      <c r="X24" s="425">
        <v>12</v>
      </c>
      <c r="Y24" s="475">
        <v>-90</v>
      </c>
      <c r="Z24" s="477">
        <v>0.75</v>
      </c>
      <c r="AA24" s="483" t="s">
        <v>427</v>
      </c>
      <c r="AB24" s="484"/>
      <c r="AC24" s="484"/>
      <c r="AD24" s="484"/>
    </row>
    <row r="25" spans="1:30" ht="27">
      <c r="A25" s="31"/>
      <c r="B25" s="99">
        <v>20</v>
      </c>
      <c r="C25" s="518" t="s">
        <v>2312</v>
      </c>
      <c r="D25" s="518" t="s">
        <v>742</v>
      </c>
      <c r="E25" s="514" t="str">
        <f>IF(D25&lt;&gt;"","SIM-"&amp;D25&amp;"-"&amp;B25&amp;"-"&amp;F25&amp;"-"&amp;Table724[[#This Row],[Name]],"")</f>
        <v>SIM-FTV-4A-20-UTail-TBF3-LDG</v>
      </c>
      <c r="F25" s="514" t="s">
        <v>437</v>
      </c>
      <c r="G25" s="519">
        <v>168.1138</v>
      </c>
      <c r="H25" s="519">
        <v>58.448700000000002</v>
      </c>
      <c r="I25" s="515">
        <v>2.18E-2</v>
      </c>
      <c r="J25" s="515">
        <v>100.05840000000001</v>
      </c>
      <c r="K25" s="515">
        <v>132.83879999999999</v>
      </c>
      <c r="L25" s="515">
        <v>218.55670000000001</v>
      </c>
      <c r="M25" s="515">
        <v>5.9279999999999999</v>
      </c>
      <c r="N25" s="513"/>
      <c r="O25" s="479" t="s">
        <v>514</v>
      </c>
      <c r="P25" s="425">
        <v>10</v>
      </c>
      <c r="Q25" s="237">
        <v>45099</v>
      </c>
      <c r="R25" s="18" t="s">
        <v>2320</v>
      </c>
      <c r="U25" s="247" t="s">
        <v>473</v>
      </c>
      <c r="V25" s="451" t="s">
        <v>2116</v>
      </c>
      <c r="W25" s="232" t="str">
        <f t="shared" si="1"/>
        <v>20-X-Wind Right-16kts</v>
      </c>
      <c r="X25" s="35">
        <v>16</v>
      </c>
      <c r="Y25" s="147">
        <v>-90</v>
      </c>
      <c r="Z25" s="149">
        <v>1</v>
      </c>
      <c r="AA25" s="16" t="s">
        <v>427</v>
      </c>
      <c r="AB25" s="81"/>
      <c r="AC25" s="81"/>
      <c r="AD25" s="81"/>
    </row>
    <row r="26" spans="1:30" ht="27.5" thickBot="1">
      <c r="A26" s="31"/>
      <c r="B26" s="99">
        <v>21</v>
      </c>
      <c r="C26" s="517" t="s">
        <v>2311</v>
      </c>
      <c r="D26" s="517" t="s">
        <v>742</v>
      </c>
      <c r="E26" s="514" t="str">
        <f>IF(D26&lt;&gt;"","SIM-"&amp;D26&amp;"-"&amp;B26&amp;"-"&amp;F26&amp;"-"&amp;Table724[[#This Row],[Name]],"")</f>
        <v>SIM-FTV-4A-21-UTail-TBF3-EMPTY</v>
      </c>
      <c r="F26" s="514" t="s">
        <v>437</v>
      </c>
      <c r="G26" s="519">
        <v>161.49619999999999</v>
      </c>
      <c r="H26" s="519">
        <v>58.943300000000001</v>
      </c>
      <c r="I26" s="515">
        <v>2.93E-2</v>
      </c>
      <c r="J26" s="515">
        <v>99.506699999999995</v>
      </c>
      <c r="K26" s="515">
        <v>132.20930000000001</v>
      </c>
      <c r="L26" s="515">
        <v>217.8278</v>
      </c>
      <c r="M26" s="516">
        <v>6.0650000000000004</v>
      </c>
      <c r="N26" s="387"/>
      <c r="O26" s="479" t="s">
        <v>514</v>
      </c>
      <c r="P26" s="425">
        <v>10</v>
      </c>
      <c r="Q26" s="237">
        <v>45099</v>
      </c>
      <c r="R26" s="18" t="s">
        <v>2321</v>
      </c>
      <c r="T26" t="s">
        <v>515</v>
      </c>
      <c r="U26" s="452" t="s">
        <v>474</v>
      </c>
      <c r="V26" s="457" t="s">
        <v>2116</v>
      </c>
      <c r="W26" s="453" t="str">
        <f t="shared" si="1"/>
        <v>21-X-Wind Right-18kts</v>
      </c>
      <c r="X26" s="454">
        <v>18</v>
      </c>
      <c r="Y26" s="455">
        <v>-90</v>
      </c>
      <c r="Z26" s="456">
        <v>1</v>
      </c>
      <c r="AA26" s="459" t="s">
        <v>427</v>
      </c>
      <c r="AB26" s="460"/>
      <c r="AC26" s="460"/>
      <c r="AD26" s="460"/>
    </row>
    <row r="27" spans="1:30" ht="27">
      <c r="B27" s="99">
        <v>22</v>
      </c>
      <c r="C27" s="520" t="s">
        <v>2322</v>
      </c>
      <c r="D27" s="520" t="s">
        <v>742</v>
      </c>
      <c r="E27" s="521" t="str">
        <f>IF(D27&lt;&gt;"","SIM-"&amp;D27&amp;"-"&amp;B27&amp;"-"&amp;F27&amp;"-"&amp;Table724[[#This Row],[Name]],"")</f>
        <v>SIM-FTV-4A-22-UTail-TBF4-TOW1</v>
      </c>
      <c r="F27" s="521" t="s">
        <v>437</v>
      </c>
      <c r="G27" s="525">
        <v>185.99080000000001</v>
      </c>
      <c r="H27" s="525">
        <v>57.252400000000002</v>
      </c>
      <c r="I27" s="522">
        <v>1.0500000000000001E-2</v>
      </c>
      <c r="J27" s="522">
        <v>101.7341</v>
      </c>
      <c r="K27" s="522">
        <v>134.1198</v>
      </c>
      <c r="L27" s="522">
        <v>220.98609999999999</v>
      </c>
      <c r="M27" s="522">
        <v>5.7119999999999997</v>
      </c>
      <c r="N27" s="388"/>
      <c r="O27" s="479" t="s">
        <v>514</v>
      </c>
      <c r="P27" s="425">
        <v>10</v>
      </c>
      <c r="Q27" s="237">
        <v>45100</v>
      </c>
      <c r="R27" s="18" t="s">
        <v>2327</v>
      </c>
      <c r="T27" t="s">
        <v>515</v>
      </c>
      <c r="U27" s="247" t="s">
        <v>475</v>
      </c>
      <c r="V27" s="451" t="s">
        <v>2126</v>
      </c>
      <c r="W27" s="232" t="str">
        <f t="shared" si="1"/>
        <v>22-X-Wind Right 1/2 Cos Gust Approach-4kts</v>
      </c>
      <c r="X27" s="17">
        <v>4</v>
      </c>
      <c r="Y27" s="147">
        <v>-90</v>
      </c>
      <c r="Z27" s="149">
        <v>0.5</v>
      </c>
      <c r="AA27" s="16" t="s">
        <v>2125</v>
      </c>
      <c r="AB27" s="81">
        <v>4</v>
      </c>
      <c r="AC27" s="81">
        <v>-90</v>
      </c>
      <c r="AD27" s="81" t="s">
        <v>2124</v>
      </c>
    </row>
    <row r="28" spans="1:30" ht="27">
      <c r="B28" s="99">
        <v>23</v>
      </c>
      <c r="C28" s="520" t="s">
        <v>2323</v>
      </c>
      <c r="D28" s="520" t="s">
        <v>742</v>
      </c>
      <c r="E28" s="521" t="str">
        <f>IF(D28&lt;&gt;"","SIM-"&amp;D28&amp;"-"&amp;B28&amp;"-"&amp;F28&amp;"-"&amp;Table724[[#This Row],[Name]],"")</f>
        <v>SIM-FTV-4A-23-UTail-TBF4-MTOW</v>
      </c>
      <c r="F28" s="521" t="s">
        <v>437</v>
      </c>
      <c r="G28" s="523">
        <v>211.3031</v>
      </c>
      <c r="H28" s="523">
        <v>56.689925851466505</v>
      </c>
      <c r="I28" s="524">
        <v>1.1755019768010204E-2</v>
      </c>
      <c r="J28" s="524">
        <v>103.6923</v>
      </c>
      <c r="K28" s="524">
        <v>134.5924</v>
      </c>
      <c r="L28" s="524">
        <v>223.24719999999999</v>
      </c>
      <c r="M28" s="524">
        <v>5.7220000000000004</v>
      </c>
      <c r="N28" s="388"/>
      <c r="O28" s="479" t="s">
        <v>514</v>
      </c>
      <c r="P28" s="425">
        <v>10</v>
      </c>
      <c r="Q28" s="237">
        <v>45100</v>
      </c>
      <c r="R28" s="410" t="s">
        <v>2326</v>
      </c>
      <c r="U28" s="247" t="s">
        <v>476</v>
      </c>
      <c r="V28" s="451" t="s">
        <v>2128</v>
      </c>
      <c r="W28" s="232" t="str">
        <f t="shared" si="1"/>
        <v>23-X-Wind Right Cos Gust Approach-4kts</v>
      </c>
      <c r="X28" s="17">
        <v>4</v>
      </c>
      <c r="Y28" s="147">
        <v>-90</v>
      </c>
      <c r="Z28" s="149">
        <v>0.5</v>
      </c>
      <c r="AA28" s="16" t="s">
        <v>2127</v>
      </c>
      <c r="AB28" s="81">
        <v>4</v>
      </c>
      <c r="AC28" s="81">
        <v>-90</v>
      </c>
      <c r="AD28" s="81" t="s">
        <v>2124</v>
      </c>
    </row>
    <row r="29" spans="1:30" ht="27">
      <c r="B29" s="99">
        <v>24</v>
      </c>
      <c r="C29" s="520" t="s">
        <v>2324</v>
      </c>
      <c r="D29" s="520" t="s">
        <v>742</v>
      </c>
      <c r="E29" s="521" t="str">
        <f>IF(D29&lt;&gt;"","SIM-"&amp;D29&amp;"-"&amp;B29&amp;"-"&amp;F29&amp;"-"&amp;Table724[[#This Row],[Name]],"")</f>
        <v>SIM-FTV-4A-24-UTail-TBF4-LDG</v>
      </c>
      <c r="F29" s="521" t="s">
        <v>437</v>
      </c>
      <c r="G29" s="523">
        <v>169.11600000000001</v>
      </c>
      <c r="H29" s="525">
        <v>58.339700000000001</v>
      </c>
      <c r="I29" s="524">
        <v>2.1399999999999999E-2</v>
      </c>
      <c r="J29" s="524">
        <v>100.2032</v>
      </c>
      <c r="K29" s="524">
        <v>132.9639</v>
      </c>
      <c r="L29" s="524">
        <v>218.7527</v>
      </c>
      <c r="M29" s="524">
        <v>5.9279999999999999</v>
      </c>
      <c r="N29" s="388"/>
      <c r="O29" s="479" t="s">
        <v>514</v>
      </c>
      <c r="P29" s="425">
        <v>10</v>
      </c>
      <c r="Q29" s="237">
        <v>45100</v>
      </c>
      <c r="R29" s="410" t="s">
        <v>2328</v>
      </c>
      <c r="U29" s="247" t="s">
        <v>477</v>
      </c>
      <c r="V29" s="451" t="s">
        <v>2126</v>
      </c>
      <c r="W29" s="232" t="str">
        <f t="shared" si="1"/>
        <v>24-X-Wind Right 1/2 Cos Gust Approach-12kts</v>
      </c>
      <c r="X29" s="17">
        <v>12</v>
      </c>
      <c r="Y29" s="233">
        <v>-90</v>
      </c>
      <c r="Z29" s="149">
        <v>0.75</v>
      </c>
      <c r="AA29" s="16" t="s">
        <v>2125</v>
      </c>
      <c r="AB29" s="81">
        <v>6</v>
      </c>
      <c r="AC29" s="81">
        <v>-90</v>
      </c>
      <c r="AD29" s="81" t="s">
        <v>2124</v>
      </c>
    </row>
    <row r="30" spans="1:30" ht="27">
      <c r="B30" s="99">
        <v>25</v>
      </c>
      <c r="C30" s="520" t="s">
        <v>2325</v>
      </c>
      <c r="D30" s="520" t="s">
        <v>742</v>
      </c>
      <c r="E30" s="521" t="str">
        <f>IF(D30&lt;&gt;"","SIM-"&amp;D30&amp;"-"&amp;B30&amp;"-"&amp;F30&amp;"-"&amp;Table724[[#This Row],[Name]],"")</f>
        <v>SIM-FTV-4A-25-UTail-TBF4-EMPTY</v>
      </c>
      <c r="F30" s="521" t="s">
        <v>437</v>
      </c>
      <c r="G30" s="525">
        <v>162.21709999999999</v>
      </c>
      <c r="H30" s="525">
        <v>58.551400000000001</v>
      </c>
      <c r="I30" s="520">
        <v>2.9399999999999999E-2</v>
      </c>
      <c r="J30" s="522">
        <v>99.584299999999999</v>
      </c>
      <c r="K30" s="522">
        <v>133.62379999999999</v>
      </c>
      <c r="L30" s="522">
        <v>219.2919</v>
      </c>
      <c r="M30" s="522">
        <v>6.0650000000000004</v>
      </c>
      <c r="N30" s="17"/>
      <c r="O30" s="479" t="s">
        <v>514</v>
      </c>
      <c r="P30" s="425">
        <v>10</v>
      </c>
      <c r="Q30" s="237">
        <v>45100</v>
      </c>
      <c r="R30" s="18" t="s">
        <v>2329</v>
      </c>
      <c r="U30" s="247" t="s">
        <v>478</v>
      </c>
      <c r="V30" s="451" t="s">
        <v>2128</v>
      </c>
      <c r="W30" s="232" t="str">
        <f t="shared" si="1"/>
        <v>25-X-Wind Right Cos Gust Approach-12kts</v>
      </c>
      <c r="X30" s="17">
        <v>12</v>
      </c>
      <c r="Y30" s="233">
        <v>-90</v>
      </c>
      <c r="Z30" s="149">
        <v>0.75</v>
      </c>
      <c r="AA30" s="16" t="s">
        <v>2127</v>
      </c>
      <c r="AB30" s="81">
        <v>6</v>
      </c>
      <c r="AC30" s="81">
        <v>-90</v>
      </c>
      <c r="AD30" s="81" t="s">
        <v>2124</v>
      </c>
    </row>
    <row r="31" spans="1:30">
      <c r="B31" s="99">
        <v>26</v>
      </c>
      <c r="C31" s="526" t="s">
        <v>2330</v>
      </c>
      <c r="D31" s="526" t="s">
        <v>742</v>
      </c>
      <c r="E31" s="526" t="s">
        <v>2334</v>
      </c>
      <c r="F31" s="526" t="s">
        <v>437</v>
      </c>
      <c r="G31" s="529">
        <v>171.26577231999994</v>
      </c>
      <c r="H31" s="529">
        <v>58.879800000000003</v>
      </c>
      <c r="I31" s="526">
        <v>1.3299999999999999E-2</v>
      </c>
      <c r="J31" s="528">
        <v>100.65000789160423</v>
      </c>
      <c r="K31" s="528">
        <v>127.68272385304556</v>
      </c>
      <c r="L31" s="528">
        <v>213.40526829617991</v>
      </c>
      <c r="M31" s="528">
        <v>5.9556498521861743</v>
      </c>
      <c r="N31" s="17"/>
      <c r="O31" s="17" t="s">
        <v>514</v>
      </c>
      <c r="P31" s="425">
        <v>10</v>
      </c>
      <c r="Q31" s="325">
        <v>45726</v>
      </c>
      <c r="R31" s="295" t="s">
        <v>2337</v>
      </c>
      <c r="U31" s="247" t="s">
        <v>479</v>
      </c>
      <c r="V31" s="451" t="s">
        <v>2126</v>
      </c>
      <c r="W31" s="232" t="str">
        <f t="shared" si="1"/>
        <v>26-X-Wind Right 1/2 Cos Gust Approach-16kts</v>
      </c>
      <c r="X31" s="17">
        <v>16</v>
      </c>
      <c r="Y31" s="233">
        <v>-90</v>
      </c>
      <c r="Z31" s="149">
        <v>1</v>
      </c>
      <c r="AA31" s="16" t="s">
        <v>2125</v>
      </c>
      <c r="AB31" s="81">
        <v>7</v>
      </c>
      <c r="AC31" s="81">
        <v>-90</v>
      </c>
      <c r="AD31" s="81" t="s">
        <v>2124</v>
      </c>
    </row>
    <row r="32" spans="1:30">
      <c r="B32" s="99">
        <v>27</v>
      </c>
      <c r="C32" s="526" t="s">
        <v>2331</v>
      </c>
      <c r="D32" s="526" t="s">
        <v>742</v>
      </c>
      <c r="E32" s="526" t="s">
        <v>2335</v>
      </c>
      <c r="F32" s="526" t="s">
        <v>437</v>
      </c>
      <c r="G32" s="529">
        <v>181.6738</v>
      </c>
      <c r="H32" s="529">
        <v>58.068199999999997</v>
      </c>
      <c r="I32" s="526">
        <v>4.7000000000000002E-3</v>
      </c>
      <c r="J32" s="528">
        <v>101.51911243994091</v>
      </c>
      <c r="K32" s="528">
        <v>128.6079141446782</v>
      </c>
      <c r="L32" s="528">
        <v>214.75118602301501</v>
      </c>
      <c r="M32" s="528">
        <v>5.8759015493118811</v>
      </c>
      <c r="N32" s="17"/>
      <c r="O32" s="17" t="s">
        <v>514</v>
      </c>
      <c r="P32" s="425">
        <v>10</v>
      </c>
      <c r="Q32" s="325">
        <v>45726</v>
      </c>
      <c r="R32" s="295"/>
      <c r="U32" s="247" t="s">
        <v>480</v>
      </c>
      <c r="V32" s="451" t="s">
        <v>2128</v>
      </c>
      <c r="W32" s="232" t="str">
        <f t="shared" si="1"/>
        <v>27-X-Wind Right Cos Gust Approach-16kts</v>
      </c>
      <c r="X32" s="17">
        <v>16</v>
      </c>
      <c r="Y32" s="233">
        <v>-90</v>
      </c>
      <c r="Z32" s="149">
        <v>1</v>
      </c>
      <c r="AA32" s="16" t="s">
        <v>2127</v>
      </c>
      <c r="AB32" s="81">
        <v>7</v>
      </c>
      <c r="AC32" s="81">
        <v>-90</v>
      </c>
      <c r="AD32" s="81" t="s">
        <v>2124</v>
      </c>
    </row>
    <row r="33" spans="2:30">
      <c r="B33" s="99">
        <v>28</v>
      </c>
      <c r="C33" s="526" t="s">
        <v>2332</v>
      </c>
      <c r="D33" s="526" t="s">
        <v>742</v>
      </c>
      <c r="E33" s="526" t="s">
        <v>2336</v>
      </c>
      <c r="F33" s="526" t="s">
        <v>437</v>
      </c>
      <c r="G33" s="529">
        <v>194.08170000000001</v>
      </c>
      <c r="H33" s="529">
        <v>57.3401</v>
      </c>
      <c r="I33" s="527">
        <v>-1.1473535482684749E-3</v>
      </c>
      <c r="J33" s="528">
        <v>102.63021860555187</v>
      </c>
      <c r="K33" s="528">
        <v>129.35700009276712</v>
      </c>
      <c r="L33" s="528">
        <v>216.41075289859884</v>
      </c>
      <c r="M33" s="528">
        <v>5.8544012608652478</v>
      </c>
      <c r="N33" s="17"/>
      <c r="O33" s="17" t="s">
        <v>514</v>
      </c>
      <c r="P33" s="425">
        <v>10</v>
      </c>
      <c r="Q33" s="325">
        <v>45726</v>
      </c>
      <c r="R33" s="295"/>
      <c r="U33" s="247" t="s">
        <v>481</v>
      </c>
      <c r="V33" s="451" t="s">
        <v>2126</v>
      </c>
      <c r="W33" s="232" t="str">
        <f t="shared" si="1"/>
        <v>28-X-Wind Right 1/2 Cos Gust Approach-18kts</v>
      </c>
      <c r="X33" s="17">
        <v>18</v>
      </c>
      <c r="Y33" s="233">
        <v>-90</v>
      </c>
      <c r="Z33" s="149">
        <v>1</v>
      </c>
      <c r="AA33" s="16" t="s">
        <v>2125</v>
      </c>
      <c r="AB33" s="81">
        <v>9</v>
      </c>
      <c r="AC33" s="81">
        <v>-90</v>
      </c>
      <c r="AD33" s="81" t="s">
        <v>2124</v>
      </c>
    </row>
    <row r="34" spans="2:30" ht="14" thickBot="1">
      <c r="B34" s="99">
        <v>29</v>
      </c>
      <c r="C34" s="526" t="s">
        <v>2340</v>
      </c>
      <c r="D34" s="526" t="s">
        <v>742</v>
      </c>
      <c r="E34" s="526" t="s">
        <v>2342</v>
      </c>
      <c r="F34" s="526" t="s">
        <v>437</v>
      </c>
      <c r="G34" s="529">
        <v>206.4897</v>
      </c>
      <c r="H34" s="529">
        <v>56.980899999999998</v>
      </c>
      <c r="I34" s="527">
        <v>-2.6368480980004292E-3</v>
      </c>
      <c r="J34" s="528">
        <v>103.69292454558962</v>
      </c>
      <c r="K34" s="528">
        <v>129.62928662562442</v>
      </c>
      <c r="L34" s="528">
        <v>217.7200829450104</v>
      </c>
      <c r="M34" s="528">
        <v>5.9024851568883818</v>
      </c>
      <c r="N34" s="17"/>
      <c r="O34" s="17" t="s">
        <v>514</v>
      </c>
      <c r="P34" s="425">
        <v>10</v>
      </c>
      <c r="Q34" s="325">
        <v>45726</v>
      </c>
      <c r="R34" s="295"/>
      <c r="U34" s="452" t="s">
        <v>482</v>
      </c>
      <c r="V34" s="457" t="s">
        <v>2128</v>
      </c>
      <c r="W34" s="453" t="str">
        <f t="shared" si="1"/>
        <v>29-X-Wind Right Cos Gust Approach-18kts</v>
      </c>
      <c r="X34" s="454">
        <v>18</v>
      </c>
      <c r="Y34" s="455">
        <v>-90</v>
      </c>
      <c r="Z34" s="456">
        <v>1</v>
      </c>
      <c r="AA34" s="459" t="s">
        <v>2127</v>
      </c>
      <c r="AB34" s="460">
        <v>9</v>
      </c>
      <c r="AC34" s="460">
        <v>-90</v>
      </c>
      <c r="AD34" s="460" t="s">
        <v>2124</v>
      </c>
    </row>
    <row r="35" spans="2:30">
      <c r="B35" s="99">
        <v>30</v>
      </c>
      <c r="C35" s="526" t="s">
        <v>2333</v>
      </c>
      <c r="D35" s="526" t="s">
        <v>742</v>
      </c>
      <c r="E35" s="526" t="s">
        <v>2341</v>
      </c>
      <c r="F35" s="526" t="s">
        <v>437</v>
      </c>
      <c r="G35" s="529">
        <v>218.9</v>
      </c>
      <c r="H35" s="529">
        <v>56.81</v>
      </c>
      <c r="I35" s="527">
        <v>1.5188540865803911E-3</v>
      </c>
      <c r="J35" s="528">
        <v>104.55180247537747</v>
      </c>
      <c r="K35" s="528">
        <v>129.82200003488032</v>
      </c>
      <c r="L35" s="528">
        <v>218.61463144691291</v>
      </c>
      <c r="M35" s="528">
        <v>5.9746972443701898</v>
      </c>
      <c r="N35" s="17"/>
      <c r="O35" s="17" t="s">
        <v>514</v>
      </c>
      <c r="P35" s="425">
        <v>10</v>
      </c>
      <c r="Q35" s="325">
        <v>45785</v>
      </c>
      <c r="R35" s="295"/>
      <c r="U35" s="247" t="s">
        <v>483</v>
      </c>
      <c r="V35" s="451" t="s">
        <v>2129</v>
      </c>
      <c r="W35" s="232" t="str">
        <f t="shared" si="0"/>
        <v>30-Wind Right 1/2 Cos Gust Approach-4kts</v>
      </c>
      <c r="X35" s="17">
        <v>4</v>
      </c>
      <c r="Y35" s="147">
        <v>30</v>
      </c>
      <c r="Z35" s="149">
        <v>0.5</v>
      </c>
      <c r="AA35" s="16" t="s">
        <v>2125</v>
      </c>
      <c r="AB35" s="81">
        <v>4</v>
      </c>
      <c r="AC35" s="81">
        <v>30</v>
      </c>
      <c r="AD35" s="81" t="s">
        <v>2124</v>
      </c>
    </row>
    <row r="36" spans="2:30">
      <c r="B36" s="99">
        <v>31</v>
      </c>
      <c r="C36" s="473" t="s">
        <v>1221</v>
      </c>
      <c r="D36" s="35" t="s">
        <v>742</v>
      </c>
      <c r="E36" s="235" t="str">
        <f>IF(D36&lt;&gt;"","SIM-"&amp;D36&amp;"-"&amp;B21&amp;"-"&amp;F36&amp;"-"&amp;Table724[[#This Row],[Name]],"")</f>
        <v>SIM-FTV-4A-16-Tailless-BASE-TOW2</v>
      </c>
      <c r="F36" s="233" t="s">
        <v>436</v>
      </c>
      <c r="G36" s="357">
        <v>170</v>
      </c>
      <c r="H36" s="149">
        <v>55.25</v>
      </c>
      <c r="I36" s="387">
        <v>-3.0000000000000001E-3</v>
      </c>
      <c r="J36" s="387">
        <v>41.593000000000004</v>
      </c>
      <c r="K36" s="387">
        <v>98.221000000000004</v>
      </c>
      <c r="L36" s="387">
        <v>133.55600000000001</v>
      </c>
      <c r="M36" s="387">
        <v>5.4370000000000003</v>
      </c>
      <c r="N36" s="388"/>
      <c r="O36" s="388" t="s">
        <v>514</v>
      </c>
      <c r="P36" s="35">
        <v>10</v>
      </c>
      <c r="Q36" s="237">
        <v>44305</v>
      </c>
      <c r="R36" s="295" t="s">
        <v>2191</v>
      </c>
      <c r="U36" s="247" t="s">
        <v>484</v>
      </c>
      <c r="V36" s="451" t="s">
        <v>2130</v>
      </c>
      <c r="W36" s="232" t="str">
        <f t="shared" si="0"/>
        <v>31-Wind Right Cos Gust Approach-4kts</v>
      </c>
      <c r="X36" s="17">
        <v>4</v>
      </c>
      <c r="Y36" s="147">
        <v>30</v>
      </c>
      <c r="Z36" s="149">
        <v>0.5</v>
      </c>
      <c r="AA36" s="16" t="s">
        <v>2127</v>
      </c>
      <c r="AB36" s="81">
        <v>4</v>
      </c>
      <c r="AC36" s="81">
        <v>30</v>
      </c>
      <c r="AD36" s="81" t="s">
        <v>2124</v>
      </c>
    </row>
    <row r="37" spans="2:30">
      <c r="B37" s="99">
        <v>32</v>
      </c>
      <c r="C37" s="473" t="s">
        <v>1222</v>
      </c>
      <c r="D37" s="35" t="s">
        <v>742</v>
      </c>
      <c r="E37" s="235" t="str">
        <f>IF(D37&lt;&gt;"","SIM-"&amp;D37&amp;"-"&amp;B22&amp;"-"&amp;F37&amp;"-"&amp;Table724[[#This Row],[Name]],"")</f>
        <v>SIM-FTV-4A-17-Tailless-FWD-TOW2</v>
      </c>
      <c r="F37" s="147" t="s">
        <v>436</v>
      </c>
      <c r="G37" s="357">
        <v>170</v>
      </c>
      <c r="H37" s="265">
        <v>53.75</v>
      </c>
      <c r="I37" s="17">
        <v>-3.0000000000000001E-3</v>
      </c>
      <c r="J37" s="387">
        <v>41.593000000000004</v>
      </c>
      <c r="K37" s="387">
        <v>108.20399999999999</v>
      </c>
      <c r="L37" s="387">
        <v>143.53899999999999</v>
      </c>
      <c r="M37" s="387">
        <v>5.3250000000000002</v>
      </c>
      <c r="N37" s="388"/>
      <c r="O37" s="388" t="s">
        <v>514</v>
      </c>
      <c r="P37" s="35">
        <v>10</v>
      </c>
      <c r="Q37" s="237">
        <v>44305</v>
      </c>
      <c r="R37" s="295"/>
      <c r="U37" s="247" t="s">
        <v>485</v>
      </c>
      <c r="V37" s="451" t="s">
        <v>2129</v>
      </c>
      <c r="W37" s="232" t="str">
        <f t="shared" si="0"/>
        <v>32-Wind Right 1/2 Cos Gust Approach-12kts</v>
      </c>
      <c r="X37" s="17">
        <v>12</v>
      </c>
      <c r="Y37" s="233">
        <v>30</v>
      </c>
      <c r="Z37" s="149">
        <v>0.75</v>
      </c>
      <c r="AA37" s="16" t="s">
        <v>2125</v>
      </c>
      <c r="AB37" s="81">
        <v>6</v>
      </c>
      <c r="AC37" s="81">
        <v>30</v>
      </c>
      <c r="AD37" s="81" t="s">
        <v>2124</v>
      </c>
    </row>
    <row r="38" spans="2:30">
      <c r="B38" s="99">
        <v>33</v>
      </c>
      <c r="C38" s="473" t="s">
        <v>1223</v>
      </c>
      <c r="D38" s="35" t="s">
        <v>742</v>
      </c>
      <c r="E38" s="235" t="str">
        <f>IF(D38&lt;&gt;"","SIM-"&amp;D38&amp;"-"&amp;B30&amp;"-"&amp;F38&amp;"-"&amp;Table724[[#This Row],[Name]],"")</f>
        <v>SIM-FTV-4A-25-Tailless-AFT-TOW2</v>
      </c>
      <c r="F38" s="147" t="s">
        <v>436</v>
      </c>
      <c r="G38" s="357">
        <v>170</v>
      </c>
      <c r="H38" s="265">
        <v>56.75</v>
      </c>
      <c r="I38" s="387">
        <v>-3.0000000000000001E-3</v>
      </c>
      <c r="J38" s="387">
        <v>41.593000000000004</v>
      </c>
      <c r="K38" s="388">
        <v>90.811999999999998</v>
      </c>
      <c r="L38" s="388">
        <v>126.14700000000001</v>
      </c>
      <c r="M38" s="388">
        <v>5.5490000000000004</v>
      </c>
      <c r="N38" s="388"/>
      <c r="O38" s="388" t="s">
        <v>514</v>
      </c>
      <c r="P38" s="35">
        <v>10</v>
      </c>
      <c r="Q38" s="237">
        <v>44305</v>
      </c>
      <c r="R38" s="295"/>
      <c r="U38" s="247" t="s">
        <v>486</v>
      </c>
      <c r="V38" s="451" t="s">
        <v>2130</v>
      </c>
      <c r="W38" s="232" t="str">
        <f t="shared" si="0"/>
        <v>33-Wind Right Cos Gust Approach-12kts</v>
      </c>
      <c r="X38" s="17">
        <v>12</v>
      </c>
      <c r="Y38" s="233">
        <v>30</v>
      </c>
      <c r="Z38" s="149">
        <v>0.75</v>
      </c>
      <c r="AA38" s="16" t="s">
        <v>2127</v>
      </c>
      <c r="AB38" s="81">
        <v>6</v>
      </c>
      <c r="AC38" s="81">
        <v>30</v>
      </c>
      <c r="AD38" s="81" t="s">
        <v>2124</v>
      </c>
    </row>
    <row r="39" spans="2:30">
      <c r="B39" s="99">
        <v>34</v>
      </c>
      <c r="C39" s="472" t="s">
        <v>1224</v>
      </c>
      <c r="D39" s="35" t="s">
        <v>742</v>
      </c>
      <c r="E39" s="235" t="str">
        <f>IF(D39&lt;&gt;"","SIM-"&amp;D39&amp;"-"&amp;B31&amp;"-"&amp;F39&amp;"-"&amp;Table724[[#This Row],[Name]],"")</f>
        <v>SIM-FTV-4A-26-Tailless-AFT*-TOW2</v>
      </c>
      <c r="F39" s="147" t="s">
        <v>436</v>
      </c>
      <c r="G39" s="357">
        <v>170</v>
      </c>
      <c r="H39" s="149" t="s">
        <v>1425</v>
      </c>
      <c r="I39" s="387"/>
      <c r="J39" s="387"/>
      <c r="K39" s="387"/>
      <c r="L39" s="387"/>
      <c r="M39" s="387"/>
      <c r="N39" s="387"/>
      <c r="O39" s="387"/>
      <c r="P39" s="35">
        <v>10</v>
      </c>
      <c r="Q39" s="325"/>
      <c r="R39" s="295" t="s">
        <v>1178</v>
      </c>
      <c r="U39" s="247" t="s">
        <v>487</v>
      </c>
      <c r="V39" s="451" t="s">
        <v>2129</v>
      </c>
      <c r="W39" s="232" t="str">
        <f t="shared" si="0"/>
        <v>34-Wind Right 1/2 Cos Gust Approach-16kts</v>
      </c>
      <c r="X39" s="17">
        <v>16</v>
      </c>
      <c r="Y39" s="233">
        <v>30</v>
      </c>
      <c r="Z39" s="149">
        <v>1</v>
      </c>
      <c r="AA39" s="16" t="s">
        <v>2125</v>
      </c>
      <c r="AB39" s="81">
        <v>7</v>
      </c>
      <c r="AC39" s="81">
        <v>30</v>
      </c>
      <c r="AD39" s="81" t="s">
        <v>2124</v>
      </c>
    </row>
    <row r="40" spans="2:30">
      <c r="B40" s="99">
        <v>35</v>
      </c>
      <c r="C40" s="472" t="s">
        <v>1225</v>
      </c>
      <c r="D40" s="35" t="s">
        <v>742</v>
      </c>
      <c r="E40" s="235" t="str">
        <f>IF(D40&lt;&gt;"","SIM-"&amp;D40&amp;"-"&amp;B32&amp;"-"&amp;F40&amp;"-"&amp;Table724[[#This Row],[Name]],"")</f>
        <v>SIM-FTV-4A-27-Tailless-EMPTY-TOW2</v>
      </c>
      <c r="F40" s="147" t="s">
        <v>436</v>
      </c>
      <c r="G40" s="357">
        <v>145</v>
      </c>
      <c r="H40" s="149">
        <v>53.27</v>
      </c>
      <c r="I40" s="388">
        <v>-2E-3</v>
      </c>
      <c r="J40" s="388">
        <v>39.695999999999998</v>
      </c>
      <c r="K40" s="388">
        <v>94.103999999999999</v>
      </c>
      <c r="L40" s="388">
        <v>128.76599999999999</v>
      </c>
      <c r="M40" s="388">
        <v>5.97</v>
      </c>
      <c r="N40" s="388"/>
      <c r="O40" s="388" t="s">
        <v>514</v>
      </c>
      <c r="P40" s="35">
        <v>10</v>
      </c>
      <c r="Q40" s="237">
        <v>44305</v>
      </c>
      <c r="R40" s="295" t="s">
        <v>1528</v>
      </c>
      <c r="U40" s="247" t="s">
        <v>488</v>
      </c>
      <c r="V40" s="451" t="s">
        <v>2130</v>
      </c>
      <c r="W40" s="232" t="str">
        <f t="shared" si="0"/>
        <v>35-Wind Right Cos Gust Approach-16kts</v>
      </c>
      <c r="X40" s="17">
        <v>16</v>
      </c>
      <c r="Y40" s="233">
        <v>30</v>
      </c>
      <c r="Z40" s="149">
        <v>1</v>
      </c>
      <c r="AA40" s="16" t="s">
        <v>2127</v>
      </c>
      <c r="AB40" s="81">
        <v>7</v>
      </c>
      <c r="AC40" s="81">
        <v>30</v>
      </c>
      <c r="AD40" s="81" t="s">
        <v>2124</v>
      </c>
    </row>
    <row r="41" spans="2:30">
      <c r="B41" s="99">
        <v>36</v>
      </c>
      <c r="C41" s="473" t="s">
        <v>1226</v>
      </c>
      <c r="D41" s="35" t="s">
        <v>742</v>
      </c>
      <c r="E41" s="235" t="str">
        <f>IF(D41&lt;&gt;"","SIM-"&amp;D41&amp;"-"&amp;B33&amp;"-"&amp;F41&amp;"-"&amp;Table724[[#This Row],[Name]],"")</f>
        <v>SIM-FTV-4A-28-Tailless-BASE-TOW4</v>
      </c>
      <c r="F41" s="147" t="s">
        <v>436</v>
      </c>
      <c r="G41" s="357">
        <v>180</v>
      </c>
      <c r="H41" s="265"/>
      <c r="I41" s="388"/>
      <c r="J41" s="388"/>
      <c r="K41" s="388"/>
      <c r="L41" s="388"/>
      <c r="M41" s="388"/>
      <c r="N41" s="388"/>
      <c r="O41" s="388"/>
      <c r="P41" s="35">
        <v>10</v>
      </c>
      <c r="Q41" s="237"/>
      <c r="R41" s="232"/>
      <c r="U41" s="247" t="s">
        <v>489</v>
      </c>
      <c r="V41" s="451" t="s">
        <v>2129</v>
      </c>
      <c r="W41" s="232" t="str">
        <f t="shared" si="0"/>
        <v>36-Wind Right 1/2 Cos Gust Approach-18kts</v>
      </c>
      <c r="X41" s="17">
        <v>18</v>
      </c>
      <c r="Y41" s="233">
        <v>30</v>
      </c>
      <c r="Z41" s="149">
        <v>1</v>
      </c>
      <c r="AA41" s="16" t="s">
        <v>2125</v>
      </c>
      <c r="AB41" s="81">
        <v>9</v>
      </c>
      <c r="AC41" s="81">
        <v>30</v>
      </c>
      <c r="AD41" s="81" t="s">
        <v>2124</v>
      </c>
    </row>
    <row r="42" spans="2:30" ht="14" thickBot="1">
      <c r="B42" s="99">
        <v>37</v>
      </c>
      <c r="C42" s="473" t="s">
        <v>1227</v>
      </c>
      <c r="D42" s="35" t="s">
        <v>742</v>
      </c>
      <c r="E42" s="235" t="str">
        <f>IF(D42&lt;&gt;"","SIM-"&amp;D42&amp;"-"&amp;B34&amp;"-"&amp;F42&amp;"-"&amp;Table724[[#This Row],[Name]],"")</f>
        <v>SIM-FTV-4A-29-Tailless-FWD-TOW4</v>
      </c>
      <c r="F42" s="147" t="s">
        <v>436</v>
      </c>
      <c r="G42" s="357">
        <v>180</v>
      </c>
      <c r="H42" s="265"/>
      <c r="I42" s="388"/>
      <c r="J42" s="388"/>
      <c r="K42" s="388"/>
      <c r="L42" s="388"/>
      <c r="M42" s="388"/>
      <c r="N42" s="388"/>
      <c r="O42" s="388"/>
      <c r="P42" s="35">
        <v>10</v>
      </c>
      <c r="Q42" s="237"/>
      <c r="R42" s="295"/>
      <c r="U42" s="452" t="s">
        <v>490</v>
      </c>
      <c r="V42" s="457" t="s">
        <v>2130</v>
      </c>
      <c r="W42" s="453" t="str">
        <f t="shared" si="0"/>
        <v>37-Wind Right Cos Gust Approach-18kts</v>
      </c>
      <c r="X42" s="454">
        <v>18</v>
      </c>
      <c r="Y42" s="455">
        <v>30</v>
      </c>
      <c r="Z42" s="456">
        <v>1</v>
      </c>
      <c r="AA42" s="459" t="s">
        <v>2127</v>
      </c>
      <c r="AB42" s="460">
        <v>9</v>
      </c>
      <c r="AC42" s="460">
        <v>30</v>
      </c>
      <c r="AD42" s="460" t="s">
        <v>2124</v>
      </c>
    </row>
    <row r="43" spans="2:30">
      <c r="B43" s="99">
        <v>38</v>
      </c>
      <c r="C43" s="473" t="s">
        <v>1228</v>
      </c>
      <c r="D43" s="35" t="s">
        <v>742</v>
      </c>
      <c r="E43" s="235" t="str">
        <f>IF(D43&lt;&gt;"","SIM-"&amp;D43&amp;"-"&amp;B35&amp;"-"&amp;F43&amp;"-"&amp;Table724[[#This Row],[Name]],"")</f>
        <v>SIM-FTV-4A-30-Tailless-AFT-TOW4</v>
      </c>
      <c r="F43" s="147" t="s">
        <v>436</v>
      </c>
      <c r="G43" s="357">
        <v>180</v>
      </c>
      <c r="H43" s="149"/>
      <c r="I43" s="388"/>
      <c r="J43" s="388"/>
      <c r="K43" s="387"/>
      <c r="L43" s="387"/>
      <c r="M43" s="387"/>
      <c r="N43" s="387"/>
      <c r="O43" s="387"/>
      <c r="P43" s="35">
        <v>10</v>
      </c>
      <c r="Q43" s="325"/>
      <c r="R43" s="295" t="s">
        <v>1178</v>
      </c>
      <c r="U43" s="247" t="s">
        <v>491</v>
      </c>
      <c r="V43" s="451" t="s">
        <v>2187</v>
      </c>
      <c r="W43" s="232" t="str">
        <f t="shared" si="0"/>
        <v>38-Wind Headwind 1/2 Cos Gust Approach-4kts</v>
      </c>
      <c r="X43" s="17">
        <v>4</v>
      </c>
      <c r="Y43" s="147">
        <v>0</v>
      </c>
      <c r="Z43" s="149">
        <v>0.5</v>
      </c>
      <c r="AA43" s="16" t="s">
        <v>2125</v>
      </c>
      <c r="AB43" s="81">
        <v>4</v>
      </c>
      <c r="AC43" s="81">
        <v>0</v>
      </c>
      <c r="AD43" s="81" t="s">
        <v>2124</v>
      </c>
    </row>
    <row r="44" spans="2:30">
      <c r="B44" s="99">
        <v>39</v>
      </c>
      <c r="C44" s="472" t="s">
        <v>1229</v>
      </c>
      <c r="D44" s="35" t="s">
        <v>742</v>
      </c>
      <c r="E44" s="235" t="str">
        <f>IF(D44&lt;&gt;"","SIM-"&amp;D44&amp;"-"&amp;B36&amp;"-"&amp;F44&amp;"-"&amp;Table724[[#This Row],[Name]],"")</f>
        <v>SIM-FTV-4A-31-Tailless-AFT*-TOW4</v>
      </c>
      <c r="F44" s="147" t="s">
        <v>436</v>
      </c>
      <c r="G44" s="357">
        <v>180</v>
      </c>
      <c r="H44" s="149"/>
      <c r="I44" s="388"/>
      <c r="J44" s="388"/>
      <c r="K44" s="388"/>
      <c r="L44" s="388"/>
      <c r="M44" s="388"/>
      <c r="N44" s="388"/>
      <c r="O44" s="388"/>
      <c r="P44" s="35">
        <v>10</v>
      </c>
      <c r="Q44" s="237"/>
      <c r="R44" s="295"/>
      <c r="U44" s="247" t="s">
        <v>492</v>
      </c>
      <c r="V44" s="451" t="s">
        <v>2188</v>
      </c>
      <c r="W44" s="232" t="str">
        <f t="shared" si="0"/>
        <v>39-Wind Headwind Cos Gust Approach-4kts</v>
      </c>
      <c r="X44" s="17">
        <v>4</v>
      </c>
      <c r="Y44" s="147">
        <v>0</v>
      </c>
      <c r="Z44" s="149">
        <v>0.5</v>
      </c>
      <c r="AA44" s="16" t="s">
        <v>2127</v>
      </c>
      <c r="AB44" s="81">
        <v>4</v>
      </c>
      <c r="AC44" s="81">
        <v>0</v>
      </c>
      <c r="AD44" s="81" t="s">
        <v>2124</v>
      </c>
    </row>
    <row r="45" spans="2:30">
      <c r="B45" s="99">
        <v>40</v>
      </c>
      <c r="C45" s="472" t="s">
        <v>1230</v>
      </c>
      <c r="D45" s="35" t="s">
        <v>742</v>
      </c>
      <c r="E45" s="235" t="str">
        <f>IF(D45&lt;&gt;"","SIM-"&amp;D45&amp;"-"&amp;B37&amp;"-"&amp;F45&amp;"-"&amp;Table724[[#This Row],[Name]],"")</f>
        <v>SIM-FTV-4A-32-Tailless-EMPTY-TOW4</v>
      </c>
      <c r="F45" s="147" t="s">
        <v>436</v>
      </c>
      <c r="G45" s="357">
        <v>145</v>
      </c>
      <c r="H45" s="265"/>
      <c r="I45" s="388"/>
      <c r="J45" s="388"/>
      <c r="K45" s="388"/>
      <c r="L45" s="388"/>
      <c r="M45" s="388"/>
      <c r="N45" s="388"/>
      <c r="O45" s="388"/>
      <c r="P45" s="35">
        <v>10</v>
      </c>
      <c r="Q45" s="237"/>
      <c r="R45" s="295"/>
      <c r="U45" s="247" t="s">
        <v>493</v>
      </c>
      <c r="V45" s="451" t="s">
        <v>2187</v>
      </c>
      <c r="W45" s="232" t="str">
        <f t="shared" si="0"/>
        <v>40-Wind Headwind 1/2 Cos Gust Approach-12kts</v>
      </c>
      <c r="X45" s="17">
        <v>12</v>
      </c>
      <c r="Y45" s="233">
        <v>0</v>
      </c>
      <c r="Z45" s="149">
        <v>0.75</v>
      </c>
      <c r="AA45" s="16" t="s">
        <v>2125</v>
      </c>
      <c r="AB45" s="81">
        <v>6</v>
      </c>
      <c r="AC45" s="81">
        <v>0</v>
      </c>
      <c r="AD45" s="81" t="s">
        <v>2124</v>
      </c>
    </row>
    <row r="46" spans="2:30">
      <c r="B46" s="99">
        <v>41</v>
      </c>
      <c r="C46" s="473" t="s">
        <v>1211</v>
      </c>
      <c r="D46" s="35" t="s">
        <v>742</v>
      </c>
      <c r="E46" s="235" t="str">
        <f>IF(D46&lt;&gt;"","SIM-"&amp;D46&amp;"-"&amp;B38&amp;"-"&amp;F46&amp;"-"&amp;Table724[[#This Row],[Name]],"")</f>
        <v>SIM-FTV-4A-33-Tailless-BASE-MTOW</v>
      </c>
      <c r="F46" s="147" t="s">
        <v>436</v>
      </c>
      <c r="G46" s="357">
        <v>200</v>
      </c>
      <c r="H46" s="265"/>
      <c r="I46" s="388"/>
      <c r="J46" s="388"/>
      <c r="K46" s="388"/>
      <c r="L46" s="388"/>
      <c r="M46" s="388"/>
      <c r="N46" s="388"/>
      <c r="O46" s="388"/>
      <c r="P46" s="35">
        <v>10</v>
      </c>
      <c r="Q46" s="237"/>
      <c r="R46" s="295"/>
      <c r="U46" s="247" t="s">
        <v>494</v>
      </c>
      <c r="V46" s="451" t="s">
        <v>2188</v>
      </c>
      <c r="W46" s="232" t="str">
        <f t="shared" si="0"/>
        <v>41-Wind Headwind Cos Gust Approach-12kts</v>
      </c>
      <c r="X46" s="17">
        <v>12</v>
      </c>
      <c r="Y46" s="233">
        <v>0</v>
      </c>
      <c r="Z46" s="149">
        <v>0.75</v>
      </c>
      <c r="AA46" s="16" t="s">
        <v>2127</v>
      </c>
      <c r="AB46" s="81">
        <v>6</v>
      </c>
      <c r="AC46" s="81">
        <v>0</v>
      </c>
      <c r="AD46" s="81" t="s">
        <v>2124</v>
      </c>
    </row>
    <row r="47" spans="2:30">
      <c r="B47" s="99">
        <v>42</v>
      </c>
      <c r="C47" s="473" t="s">
        <v>1212</v>
      </c>
      <c r="D47" s="35" t="s">
        <v>742</v>
      </c>
      <c r="E47" s="235" t="str">
        <f>IF(D47&lt;&gt;"","SIM-"&amp;D47&amp;"-"&amp;B39&amp;"-"&amp;F47&amp;"-"&amp;Table724[[#This Row],[Name]],"")</f>
        <v>SIM-FTV-4A-34-Tailless-FWD-MTOW</v>
      </c>
      <c r="F47" s="147" t="s">
        <v>436</v>
      </c>
      <c r="G47" s="357">
        <v>200</v>
      </c>
      <c r="H47" s="149"/>
      <c r="I47" s="388"/>
      <c r="J47" s="388"/>
      <c r="K47" s="387"/>
      <c r="L47" s="387"/>
      <c r="M47" s="387"/>
      <c r="N47" s="387"/>
      <c r="O47" s="387"/>
      <c r="P47" s="35">
        <v>10</v>
      </c>
      <c r="Q47" s="325"/>
      <c r="R47" s="295" t="s">
        <v>1178</v>
      </c>
      <c r="U47" s="468" t="s">
        <v>493</v>
      </c>
      <c r="V47" s="451" t="s">
        <v>2187</v>
      </c>
      <c r="W47" s="232" t="str">
        <f t="shared" ref="W47:W49" si="2">IF(V47&lt;&gt;"",U47&amp;"-"&amp;V47&amp;"-"&amp;X47&amp;"kts","")</f>
        <v>40-Wind Headwind 1/2 Cos Gust Approach-16kts</v>
      </c>
      <c r="X47" s="17">
        <v>16</v>
      </c>
      <c r="Y47" s="233">
        <v>0</v>
      </c>
      <c r="Z47" s="149">
        <v>1</v>
      </c>
      <c r="AA47" s="16" t="s">
        <v>2125</v>
      </c>
      <c r="AB47" s="81">
        <v>7</v>
      </c>
      <c r="AC47" s="81">
        <v>0</v>
      </c>
      <c r="AD47" s="81" t="s">
        <v>2124</v>
      </c>
    </row>
    <row r="48" spans="2:30">
      <c r="B48" s="99">
        <v>43</v>
      </c>
      <c r="C48" s="473" t="s">
        <v>1213</v>
      </c>
      <c r="D48" s="35" t="s">
        <v>742</v>
      </c>
      <c r="E48" s="235" t="str">
        <f>IF(D48&lt;&gt;"","SIM-"&amp;D48&amp;"-"&amp;B40&amp;"-"&amp;F48&amp;"-"&amp;Table724[[#This Row],[Name]],"")</f>
        <v>SIM-FTV-4A-35-Tailless-AFT-MTOW</v>
      </c>
      <c r="F48" s="147" t="s">
        <v>436</v>
      </c>
      <c r="G48" s="357">
        <v>200</v>
      </c>
      <c r="H48" s="149"/>
      <c r="I48" s="387"/>
      <c r="J48" s="387"/>
      <c r="K48" s="387"/>
      <c r="L48" s="387"/>
      <c r="M48" s="387"/>
      <c r="N48" s="388"/>
      <c r="O48" s="388"/>
      <c r="P48" s="35">
        <v>10</v>
      </c>
      <c r="Q48" s="237"/>
      <c r="R48" s="295"/>
      <c r="U48" s="468" t="s">
        <v>494</v>
      </c>
      <c r="V48" s="451" t="s">
        <v>2188</v>
      </c>
      <c r="W48" s="232" t="str">
        <f t="shared" si="2"/>
        <v>41-Wind Headwind Cos Gust Approach-16kts</v>
      </c>
      <c r="X48" s="17">
        <v>16</v>
      </c>
      <c r="Y48" s="233">
        <v>0</v>
      </c>
      <c r="Z48" s="149">
        <v>1</v>
      </c>
      <c r="AA48" s="16" t="s">
        <v>2127</v>
      </c>
      <c r="AB48" s="81">
        <v>7</v>
      </c>
      <c r="AC48" s="81">
        <v>0</v>
      </c>
      <c r="AD48" s="81" t="s">
        <v>2124</v>
      </c>
    </row>
    <row r="49" spans="2:30">
      <c r="B49" s="99">
        <v>44</v>
      </c>
      <c r="C49" s="472" t="s">
        <v>1214</v>
      </c>
      <c r="D49" s="35" t="s">
        <v>742</v>
      </c>
      <c r="E49" s="235" t="str">
        <f>IF(D49&lt;&gt;"","SIM-"&amp;D49&amp;"-"&amp;B41&amp;"-"&amp;F49&amp;"-"&amp;Table724[[#This Row],[Name]],"")</f>
        <v>SIM-FTV-4A-36-Tailless-AFT*-MTOW</v>
      </c>
      <c r="F49" s="147" t="s">
        <v>436</v>
      </c>
      <c r="G49" s="357">
        <v>200</v>
      </c>
      <c r="H49" s="265"/>
      <c r="I49" s="387"/>
      <c r="J49" s="387"/>
      <c r="K49" s="388"/>
      <c r="L49" s="388"/>
      <c r="M49" s="388"/>
      <c r="N49" s="388"/>
      <c r="O49" s="388"/>
      <c r="P49" s="35">
        <v>10</v>
      </c>
      <c r="Q49" s="237"/>
      <c r="R49" s="295"/>
      <c r="U49" s="468" t="s">
        <v>495</v>
      </c>
      <c r="V49" s="451" t="s">
        <v>2187</v>
      </c>
      <c r="W49" s="232" t="str">
        <f t="shared" si="2"/>
        <v>42-Wind Headwind 1/2 Cos Gust Approach-18kts</v>
      </c>
      <c r="X49" s="17">
        <v>18</v>
      </c>
      <c r="Y49" s="233">
        <v>0</v>
      </c>
      <c r="Z49" s="149">
        <v>1</v>
      </c>
      <c r="AA49" s="16" t="s">
        <v>2125</v>
      </c>
      <c r="AB49" s="81">
        <v>9</v>
      </c>
      <c r="AC49" s="81">
        <v>0</v>
      </c>
      <c r="AD49" s="81" t="s">
        <v>2124</v>
      </c>
    </row>
    <row r="50" spans="2:30" ht="14" thickBot="1">
      <c r="B50" s="99">
        <v>45</v>
      </c>
      <c r="C50" s="472" t="s">
        <v>1215</v>
      </c>
      <c r="D50" s="35" t="s">
        <v>742</v>
      </c>
      <c r="E50" s="235" t="str">
        <f>IF(D50&lt;&gt;"","SIM-"&amp;D50&amp;"-"&amp;B42&amp;"-"&amp;F50&amp;"-"&amp;Table724[[#This Row],[Name]],"")</f>
        <v>SIM-FTV-4A-37-Tailless-EMPTY-MTOW</v>
      </c>
      <c r="F50" s="147" t="s">
        <v>436</v>
      </c>
      <c r="G50" s="357">
        <v>145</v>
      </c>
      <c r="H50" s="265"/>
      <c r="I50" s="387"/>
      <c r="J50" s="387"/>
      <c r="K50" s="388"/>
      <c r="L50" s="388"/>
      <c r="M50" s="388"/>
      <c r="N50" s="388"/>
      <c r="O50" s="388"/>
      <c r="P50" s="35">
        <v>10</v>
      </c>
      <c r="Q50" s="237"/>
      <c r="R50" s="295"/>
      <c r="U50" s="470" t="s">
        <v>2131</v>
      </c>
      <c r="V50" s="457" t="s">
        <v>2188</v>
      </c>
      <c r="W50" s="453" t="str">
        <f t="shared" ref="W50:W81" si="3">IF(V50&lt;&gt;"",U50&amp;"-"&amp;V50&amp;"-"&amp;X50&amp;"kts","")</f>
        <v>43-Wind Headwind Cos Gust Approach-18kts</v>
      </c>
      <c r="X50" s="454">
        <v>18</v>
      </c>
      <c r="Y50" s="455">
        <v>0</v>
      </c>
      <c r="Z50" s="456">
        <v>1</v>
      </c>
      <c r="AA50" s="459" t="s">
        <v>2127</v>
      </c>
      <c r="AB50" s="460">
        <v>9</v>
      </c>
      <c r="AC50" s="460">
        <v>0</v>
      </c>
      <c r="AD50" s="460" t="s">
        <v>2124</v>
      </c>
    </row>
    <row r="51" spans="2:30">
      <c r="B51" s="99">
        <v>46</v>
      </c>
      <c r="C51" s="472" t="s">
        <v>1174</v>
      </c>
      <c r="D51" s="17" t="s">
        <v>742</v>
      </c>
      <c r="E51" s="235" t="str">
        <f>IF(D51&lt;&gt;"","SIM-"&amp;D51&amp;"-"&amp;B43&amp;"-"&amp;F51&amp;"-"&amp;Table724[[#This Row],[Name]],"")</f>
        <v>SIM-FTV-4A-38-Tailless-BASE-High Latency</v>
      </c>
      <c r="F51" s="147" t="s">
        <v>436</v>
      </c>
      <c r="G51" s="357">
        <v>170</v>
      </c>
      <c r="H51" s="149"/>
      <c r="I51" s="387"/>
      <c r="J51" s="387"/>
      <c r="K51" s="387"/>
      <c r="L51" s="387"/>
      <c r="M51" s="387"/>
      <c r="N51" s="387"/>
      <c r="O51" s="387"/>
      <c r="P51" s="17">
        <v>20</v>
      </c>
      <c r="Q51" s="325"/>
      <c r="R51" s="295" t="s">
        <v>1159</v>
      </c>
      <c r="U51" s="468" t="s">
        <v>2132</v>
      </c>
      <c r="V51" s="451" t="s">
        <v>2189</v>
      </c>
      <c r="W51" s="232" t="str">
        <f t="shared" si="3"/>
        <v>44-Tailwind 1/2 Cos Gust Approach-0kts</v>
      </c>
      <c r="X51" s="17">
        <v>0</v>
      </c>
      <c r="Y51" s="147">
        <v>0</v>
      </c>
      <c r="Z51" s="149">
        <v>0.5</v>
      </c>
      <c r="AA51" s="16" t="s">
        <v>2125</v>
      </c>
      <c r="AB51" s="81">
        <v>4</v>
      </c>
      <c r="AC51" s="81">
        <v>180</v>
      </c>
      <c r="AD51" s="81" t="s">
        <v>2124</v>
      </c>
    </row>
    <row r="52" spans="2:30">
      <c r="B52" s="99">
        <v>47</v>
      </c>
      <c r="C52" s="472" t="s">
        <v>1126</v>
      </c>
      <c r="D52" s="17" t="s">
        <v>742</v>
      </c>
      <c r="E52" s="235" t="str">
        <f>IF(D52&lt;&gt;"","SIM-"&amp;D52&amp;"-"&amp;B44&amp;"-"&amp;F52&amp;"-"&amp;Table724[[#This Row],[Name]],"")</f>
        <v>SIM-FTV-4A-39-Tailless-FWD-High Latency</v>
      </c>
      <c r="F52" s="147" t="s">
        <v>436</v>
      </c>
      <c r="G52" s="357">
        <v>170</v>
      </c>
      <c r="H52" s="17"/>
      <c r="I52" s="387"/>
      <c r="J52" s="387"/>
      <c r="K52" s="387"/>
      <c r="L52" s="387"/>
      <c r="M52" s="387"/>
      <c r="N52" s="387"/>
      <c r="O52" s="387"/>
      <c r="P52" s="17">
        <v>20</v>
      </c>
      <c r="Q52" s="17"/>
      <c r="R52" s="295" t="s">
        <v>1159</v>
      </c>
      <c r="U52" s="468" t="s">
        <v>2133</v>
      </c>
      <c r="V52" s="451" t="s">
        <v>2190</v>
      </c>
      <c r="W52" s="232" t="str">
        <f t="shared" si="3"/>
        <v>45-Tailwind Cos Gust Approach-0kts</v>
      </c>
      <c r="X52" s="17">
        <v>0</v>
      </c>
      <c r="Y52" s="147">
        <v>0</v>
      </c>
      <c r="Z52" s="149">
        <v>0.5</v>
      </c>
      <c r="AA52" s="16" t="s">
        <v>2127</v>
      </c>
      <c r="AB52" s="81">
        <v>4</v>
      </c>
      <c r="AC52" s="81">
        <v>180</v>
      </c>
      <c r="AD52" s="81" t="s">
        <v>2124</v>
      </c>
    </row>
    <row r="53" spans="2:30">
      <c r="B53" s="99">
        <v>48</v>
      </c>
      <c r="C53" s="379" t="s">
        <v>1127</v>
      </c>
      <c r="D53" s="17" t="s">
        <v>742</v>
      </c>
      <c r="E53" s="147" t="str">
        <f>IF(D53&lt;&gt;"","SIM-"&amp;D53&amp;"-"&amp;B45&amp;"-"&amp;F53&amp;"-"&amp;Table724[[#This Row],[Name]],"")</f>
        <v>SIM-FTV-4A-40-Tailless-AFT-High Latency</v>
      </c>
      <c r="F53" s="147" t="s">
        <v>436</v>
      </c>
      <c r="G53" s="357">
        <v>170</v>
      </c>
      <c r="H53" s="17"/>
      <c r="I53" s="387"/>
      <c r="J53" s="387"/>
      <c r="K53" s="387"/>
      <c r="L53" s="387"/>
      <c r="M53" s="387"/>
      <c r="N53" s="387"/>
      <c r="O53" s="387"/>
      <c r="P53" s="17">
        <v>20</v>
      </c>
      <c r="Q53" s="17"/>
      <c r="R53" s="295" t="s">
        <v>1159</v>
      </c>
      <c r="U53" s="468" t="s">
        <v>2134</v>
      </c>
      <c r="V53" s="451" t="s">
        <v>2189</v>
      </c>
      <c r="W53" s="232" t="str">
        <f t="shared" si="3"/>
        <v>46-Tailwind 1/2 Cos Gust Approach-0kts</v>
      </c>
      <c r="X53" s="17">
        <v>0</v>
      </c>
      <c r="Y53" s="233">
        <v>0</v>
      </c>
      <c r="Z53" s="149">
        <v>0.75</v>
      </c>
      <c r="AA53" s="16" t="s">
        <v>2125</v>
      </c>
      <c r="AB53" s="81">
        <v>6</v>
      </c>
      <c r="AC53" s="81">
        <v>180</v>
      </c>
      <c r="AD53" s="81" t="s">
        <v>2124</v>
      </c>
    </row>
    <row r="54" spans="2:30">
      <c r="B54" s="99">
        <v>49</v>
      </c>
      <c r="C54" s="379" t="s">
        <v>1177</v>
      </c>
      <c r="D54" s="17" t="s">
        <v>742</v>
      </c>
      <c r="E54" s="147" t="str">
        <f>IF(D54&lt;&gt;"","SIM-"&amp;D54&amp;"-"&amp;B46&amp;"-"&amp;F54&amp;"-"&amp;Table724[[#This Row],[Name]],"")</f>
        <v>SIM-FTV-4A-41-Tailless-AFT*-High Latency</v>
      </c>
      <c r="F54" s="147" t="s">
        <v>436</v>
      </c>
      <c r="G54" s="357">
        <v>170</v>
      </c>
      <c r="H54" s="17"/>
      <c r="I54" s="387"/>
      <c r="J54" s="387"/>
      <c r="K54" s="387"/>
      <c r="L54" s="387"/>
      <c r="M54" s="387"/>
      <c r="N54" s="387"/>
      <c r="O54" s="387"/>
      <c r="P54" s="17">
        <v>20</v>
      </c>
      <c r="Q54" s="17"/>
      <c r="R54" s="295" t="s">
        <v>1159</v>
      </c>
      <c r="U54" s="468" t="s">
        <v>2135</v>
      </c>
      <c r="V54" s="451" t="s">
        <v>2190</v>
      </c>
      <c r="W54" s="232" t="str">
        <f t="shared" si="3"/>
        <v>47-Tailwind Cos Gust Approach-0kts</v>
      </c>
      <c r="X54" s="17">
        <v>0</v>
      </c>
      <c r="Y54" s="233">
        <v>0</v>
      </c>
      <c r="Z54" s="149">
        <v>0.75</v>
      </c>
      <c r="AA54" s="16" t="s">
        <v>2127</v>
      </c>
      <c r="AB54" s="81">
        <v>6</v>
      </c>
      <c r="AC54" s="81">
        <v>180</v>
      </c>
      <c r="AD54" s="81" t="s">
        <v>2124</v>
      </c>
    </row>
    <row r="55" spans="2:30">
      <c r="B55" s="99">
        <v>50</v>
      </c>
      <c r="C55" s="379" t="s">
        <v>1216</v>
      </c>
      <c r="D55" s="17" t="s">
        <v>742</v>
      </c>
      <c r="E55" s="147" t="str">
        <f>IF(D55&lt;&gt;"","SIM-"&amp;D55&amp;"-"&amp;B47&amp;"-"&amp;F55&amp;"-"&amp;Table724[[#This Row],[Name]],"")</f>
        <v>SIM-FTV-4A-42-Tailless-EMPTY-High Latency</v>
      </c>
      <c r="F55" s="147" t="s">
        <v>436</v>
      </c>
      <c r="G55" s="357">
        <v>145</v>
      </c>
      <c r="H55" s="17"/>
      <c r="I55" s="17"/>
      <c r="J55" s="387"/>
      <c r="K55" s="387"/>
      <c r="L55" s="387"/>
      <c r="M55" s="387"/>
      <c r="N55" s="17"/>
      <c r="O55" s="17"/>
      <c r="P55" s="17">
        <v>20</v>
      </c>
      <c r="Q55" s="17"/>
      <c r="R55" s="295" t="s">
        <v>1159</v>
      </c>
      <c r="U55" s="468" t="s">
        <v>2136</v>
      </c>
      <c r="V55" s="451" t="s">
        <v>2189</v>
      </c>
      <c r="W55" s="232" t="str">
        <f t="shared" si="3"/>
        <v>48-Tailwind 1/2 Cos Gust Approach-0kts</v>
      </c>
      <c r="X55" s="17">
        <v>0</v>
      </c>
      <c r="Y55" s="233">
        <v>0</v>
      </c>
      <c r="Z55" s="149">
        <v>1</v>
      </c>
      <c r="AA55" s="16" t="s">
        <v>2125</v>
      </c>
      <c r="AB55" s="81">
        <v>7</v>
      </c>
      <c r="AC55" s="81">
        <v>180</v>
      </c>
      <c r="AD55" s="81" t="s">
        <v>2124</v>
      </c>
    </row>
    <row r="56" spans="2:30">
      <c r="B56" s="234"/>
      <c r="C56" s="99"/>
      <c r="D56" s="17"/>
      <c r="E56" s="235" t="str">
        <f>IF(D56&lt;&gt;"","SIM-"&amp;D56&amp;"-"&amp;B53&amp;"-"&amp;F56&amp;"-"&amp;Table724[[#This Row],[Name]],"")</f>
        <v/>
      </c>
      <c r="F56" s="386"/>
      <c r="G56" s="17"/>
      <c r="H56" s="17"/>
      <c r="I56" s="17"/>
      <c r="J56" s="387"/>
      <c r="K56" s="387"/>
      <c r="L56" s="387"/>
      <c r="M56" s="387"/>
      <c r="N56" s="17"/>
      <c r="O56" s="17"/>
      <c r="P56" s="17"/>
      <c r="Q56" s="17"/>
      <c r="R56" s="295"/>
      <c r="U56" s="468" t="s">
        <v>2137</v>
      </c>
      <c r="V56" s="451" t="s">
        <v>2190</v>
      </c>
      <c r="W56" s="232" t="str">
        <f t="shared" si="3"/>
        <v>49-Tailwind Cos Gust Approach-0kts</v>
      </c>
      <c r="X56" s="17">
        <v>0</v>
      </c>
      <c r="Y56" s="233">
        <v>0</v>
      </c>
      <c r="Z56" s="149">
        <v>1</v>
      </c>
      <c r="AA56" s="16" t="s">
        <v>2127</v>
      </c>
      <c r="AB56" s="81">
        <v>7</v>
      </c>
      <c r="AC56" s="81">
        <v>180</v>
      </c>
      <c r="AD56" s="81" t="s">
        <v>2124</v>
      </c>
    </row>
    <row r="57" spans="2:30">
      <c r="B57" s="234"/>
      <c r="C57" s="234"/>
      <c r="D57" s="17"/>
      <c r="E57" s="235" t="str">
        <f>IF(D57&lt;&gt;"","SIM-"&amp;D57&amp;"-"&amp;B54&amp;"-"&amp;F57&amp;"-"&amp;Table724[[#This Row],[Name]],"")</f>
        <v/>
      </c>
      <c r="F57" s="386"/>
      <c r="G57" s="17"/>
      <c r="H57" s="17"/>
      <c r="I57" s="17"/>
      <c r="J57" s="387"/>
      <c r="K57" s="387"/>
      <c r="L57" s="387"/>
      <c r="M57" s="387"/>
      <c r="N57" s="17"/>
      <c r="O57" s="17"/>
      <c r="P57" s="17"/>
      <c r="Q57" s="17"/>
      <c r="R57" s="295"/>
      <c r="U57" s="468" t="s">
        <v>2138</v>
      </c>
      <c r="V57" s="451" t="s">
        <v>2189</v>
      </c>
      <c r="W57" s="232" t="str">
        <f t="shared" si="3"/>
        <v>50-Tailwind 1/2 Cos Gust Approach-0kts</v>
      </c>
      <c r="X57" s="17">
        <v>0</v>
      </c>
      <c r="Y57" s="233">
        <v>0</v>
      </c>
      <c r="Z57" s="149">
        <v>1</v>
      </c>
      <c r="AA57" s="16" t="s">
        <v>2125</v>
      </c>
      <c r="AB57" s="81">
        <v>9</v>
      </c>
      <c r="AC57" s="81">
        <v>180</v>
      </c>
      <c r="AD57" s="81" t="s">
        <v>2124</v>
      </c>
    </row>
    <row r="58" spans="2:30" ht="14" thickBot="1">
      <c r="B58" s="472"/>
      <c r="C58" s="472"/>
      <c r="D58" s="17"/>
      <c r="E58" s="408" t="str">
        <f>IF(D58&lt;&gt;"","SIM-"&amp;D58&amp;"-"&amp;B58&amp;"-"&amp;F58&amp;"-"&amp;Table724[[#This Row],[Name]],"")</f>
        <v/>
      </c>
      <c r="F58" s="409"/>
      <c r="G58" s="17"/>
      <c r="H58" s="17"/>
      <c r="I58" s="17"/>
      <c r="J58" s="387"/>
      <c r="K58" s="387"/>
      <c r="L58" s="387"/>
      <c r="M58" s="387"/>
      <c r="N58" s="17"/>
      <c r="O58" s="17"/>
      <c r="P58" s="17"/>
      <c r="Q58" s="17"/>
      <c r="R58" s="295"/>
      <c r="U58" s="470" t="s">
        <v>2139</v>
      </c>
      <c r="V58" s="457" t="s">
        <v>2190</v>
      </c>
      <c r="W58" s="453" t="str">
        <f t="shared" si="3"/>
        <v>51-Tailwind Cos Gust Approach-0kts</v>
      </c>
      <c r="X58" s="454">
        <v>0</v>
      </c>
      <c r="Y58" s="455">
        <v>0</v>
      </c>
      <c r="Z58" s="456">
        <v>1</v>
      </c>
      <c r="AA58" s="459" t="s">
        <v>2127</v>
      </c>
      <c r="AB58" s="460">
        <v>9</v>
      </c>
      <c r="AC58" s="460">
        <v>180</v>
      </c>
      <c r="AD58" s="460" t="s">
        <v>2124</v>
      </c>
    </row>
    <row r="59" spans="2:30">
      <c r="B59" s="472"/>
      <c r="C59" s="472"/>
      <c r="D59" s="17"/>
      <c r="E59" s="408" t="str">
        <f>IF(D59&lt;&gt;"","SIM-"&amp;D59&amp;"-"&amp;B59&amp;"-"&amp;F59&amp;"-"&amp;Table724[[#This Row],[Name]],"")</f>
        <v/>
      </c>
      <c r="F59" s="409"/>
      <c r="G59" s="17"/>
      <c r="H59" s="17"/>
      <c r="I59" s="17"/>
      <c r="J59" s="387"/>
      <c r="K59" s="387"/>
      <c r="L59" s="387"/>
      <c r="M59" s="387"/>
      <c r="N59" s="17"/>
      <c r="O59" s="17"/>
      <c r="P59" s="17"/>
      <c r="Q59" s="17"/>
      <c r="R59" s="295"/>
      <c r="U59" s="468" t="s">
        <v>2140</v>
      </c>
      <c r="V59" s="469"/>
      <c r="W59" s="232" t="str">
        <f t="shared" si="3"/>
        <v/>
      </c>
      <c r="X59" s="17"/>
      <c r="Y59" s="233" t="str">
        <f t="shared" ref="Y59:Y81" si="4">IF(X59&lt;&gt;"",X59&amp;"-"&amp;U59,"")</f>
        <v/>
      </c>
      <c r="Z59" s="231"/>
      <c r="AA59" s="16"/>
      <c r="AB59" s="81"/>
      <c r="AC59" s="81"/>
      <c r="AD59" s="81"/>
    </row>
    <row r="60" spans="2:30">
      <c r="B60" s="472"/>
      <c r="C60" s="472"/>
      <c r="D60" s="17"/>
      <c r="E60" s="408" t="str">
        <f>IF(D60&lt;&gt;"","SIM-"&amp;D60&amp;"-"&amp;B60&amp;"-"&amp;F60&amp;"-"&amp;Table724[[#This Row],[Name]],"")</f>
        <v/>
      </c>
      <c r="F60" s="409"/>
      <c r="G60" s="17"/>
      <c r="H60" s="17"/>
      <c r="I60" s="17"/>
      <c r="J60" s="387"/>
      <c r="K60" s="387"/>
      <c r="L60" s="387"/>
      <c r="M60" s="387"/>
      <c r="N60" s="17"/>
      <c r="O60" s="17"/>
      <c r="P60" s="17"/>
      <c r="Q60" s="17"/>
      <c r="R60" s="295"/>
      <c r="U60" s="468" t="s">
        <v>2141</v>
      </c>
      <c r="V60" s="469"/>
      <c r="W60" s="232" t="str">
        <f t="shared" si="3"/>
        <v/>
      </c>
      <c r="X60" s="17"/>
      <c r="Y60" s="233" t="str">
        <f t="shared" si="4"/>
        <v/>
      </c>
      <c r="Z60" s="231"/>
      <c r="AA60" s="16"/>
      <c r="AB60" s="81"/>
      <c r="AC60" s="81"/>
      <c r="AD60" s="81"/>
    </row>
    <row r="61" spans="2:30">
      <c r="B61" s="472"/>
      <c r="C61" s="472"/>
      <c r="D61" s="17"/>
      <c r="E61" s="408" t="str">
        <f>IF(D61&lt;&gt;"","SIM-"&amp;D61&amp;"-"&amp;B61&amp;"-"&amp;F61&amp;"-"&amp;Table724[[#This Row],[Name]],"")</f>
        <v/>
      </c>
      <c r="F61" s="409"/>
      <c r="G61" s="17"/>
      <c r="H61" s="17"/>
      <c r="I61" s="17"/>
      <c r="J61" s="387"/>
      <c r="K61" s="387"/>
      <c r="L61" s="387"/>
      <c r="M61" s="387"/>
      <c r="N61" s="17"/>
      <c r="O61" s="17"/>
      <c r="P61" s="17"/>
      <c r="Q61" s="17"/>
      <c r="R61" s="295"/>
      <c r="U61" s="468" t="s">
        <v>2142</v>
      </c>
      <c r="V61" s="469"/>
      <c r="W61" s="232" t="str">
        <f t="shared" si="3"/>
        <v/>
      </c>
      <c r="X61" s="17"/>
      <c r="Y61" s="233" t="str">
        <f t="shared" si="4"/>
        <v/>
      </c>
      <c r="Z61" s="231"/>
      <c r="AA61" s="16"/>
      <c r="AB61" s="81"/>
      <c r="AC61" s="81"/>
      <c r="AD61" s="81"/>
    </row>
    <row r="62" spans="2:30">
      <c r="B62" s="472"/>
      <c r="C62" s="472"/>
      <c r="D62" s="17"/>
      <c r="E62" s="408" t="str">
        <f>IF(D62&lt;&gt;"","SIM-"&amp;D62&amp;"-"&amp;B62&amp;"-"&amp;F62&amp;"-"&amp;Table724[[#This Row],[Name]],"")</f>
        <v/>
      </c>
      <c r="F62" s="409"/>
      <c r="G62" s="17"/>
      <c r="H62" s="17"/>
      <c r="I62" s="17"/>
      <c r="J62" s="387"/>
      <c r="K62" s="387"/>
      <c r="L62" s="387"/>
      <c r="M62" s="387"/>
      <c r="N62" s="17"/>
      <c r="O62" s="17"/>
      <c r="P62" s="17"/>
      <c r="Q62" s="17"/>
      <c r="R62" s="295"/>
      <c r="U62" s="468" t="s">
        <v>2143</v>
      </c>
      <c r="V62" s="469"/>
      <c r="W62" s="232" t="str">
        <f t="shared" si="3"/>
        <v/>
      </c>
      <c r="X62" s="17"/>
      <c r="Y62" s="233" t="str">
        <f t="shared" si="4"/>
        <v/>
      </c>
      <c r="Z62" s="231"/>
      <c r="AA62" s="16"/>
      <c r="AB62" s="81"/>
      <c r="AC62" s="81"/>
      <c r="AD62" s="81"/>
    </row>
    <row r="63" spans="2:30">
      <c r="B63" s="472"/>
      <c r="C63" s="472"/>
      <c r="D63" s="17"/>
      <c r="E63" s="408" t="str">
        <f>IF(D63&lt;&gt;"","SIM-"&amp;D63&amp;"-"&amp;B63&amp;"-"&amp;F63&amp;"-"&amp;Table724[[#This Row],[Name]],"")</f>
        <v/>
      </c>
      <c r="F63" s="409"/>
      <c r="G63" s="17"/>
      <c r="H63" s="17"/>
      <c r="I63" s="17"/>
      <c r="J63" s="387"/>
      <c r="K63" s="387"/>
      <c r="L63" s="387"/>
      <c r="M63" s="387"/>
      <c r="N63" s="17"/>
      <c r="O63" s="17"/>
      <c r="P63" s="17"/>
      <c r="Q63" s="17"/>
      <c r="R63" s="295"/>
      <c r="U63" s="468" t="s">
        <v>2144</v>
      </c>
      <c r="V63" s="469"/>
      <c r="W63" s="232" t="str">
        <f t="shared" si="3"/>
        <v/>
      </c>
      <c r="X63" s="17"/>
      <c r="Y63" s="233" t="str">
        <f t="shared" si="4"/>
        <v/>
      </c>
      <c r="Z63" s="231"/>
      <c r="AA63" s="16"/>
      <c r="AB63" s="81"/>
      <c r="AC63" s="81"/>
      <c r="AD63" s="81"/>
    </row>
    <row r="64" spans="2:30">
      <c r="B64" s="472"/>
      <c r="C64" s="472"/>
      <c r="D64" s="17"/>
      <c r="E64" s="408" t="str">
        <f>IF(D64&lt;&gt;"","SIM-"&amp;D64&amp;"-"&amp;B64&amp;"-"&amp;F64&amp;"-"&amp;Table724[[#This Row],[Name]],"")</f>
        <v/>
      </c>
      <c r="F64" s="409"/>
      <c r="G64" s="17"/>
      <c r="H64" s="17"/>
      <c r="I64" s="17"/>
      <c r="J64" s="387"/>
      <c r="K64" s="387"/>
      <c r="L64" s="387"/>
      <c r="M64" s="387"/>
      <c r="N64" s="17"/>
      <c r="O64" s="17"/>
      <c r="P64" s="17"/>
      <c r="Q64" s="17"/>
      <c r="R64" s="295"/>
      <c r="U64" s="468" t="s">
        <v>2145</v>
      </c>
      <c r="V64" s="469"/>
      <c r="W64" s="232" t="str">
        <f t="shared" si="3"/>
        <v/>
      </c>
      <c r="X64" s="17"/>
      <c r="Y64" s="233" t="str">
        <f t="shared" si="4"/>
        <v/>
      </c>
      <c r="Z64" s="231"/>
      <c r="AA64" s="16"/>
      <c r="AB64" s="81"/>
      <c r="AC64" s="81"/>
      <c r="AD64" s="81"/>
    </row>
    <row r="65" spans="2:30">
      <c r="B65" s="472"/>
      <c r="C65" s="472"/>
      <c r="D65" s="17"/>
      <c r="E65" s="408" t="str">
        <f>IF(D65&lt;&gt;"","SIM-"&amp;D65&amp;"-"&amp;B65&amp;"-"&amp;F65&amp;"-"&amp;Table724[[#This Row],[Name]],"")</f>
        <v/>
      </c>
      <c r="F65" s="409"/>
      <c r="G65" s="17"/>
      <c r="H65" s="17"/>
      <c r="I65" s="17"/>
      <c r="J65" s="387"/>
      <c r="K65" s="387"/>
      <c r="L65" s="387"/>
      <c r="M65" s="387"/>
      <c r="N65" s="17"/>
      <c r="O65" s="17"/>
      <c r="P65" s="17"/>
      <c r="Q65" s="17"/>
      <c r="R65" s="295"/>
      <c r="U65" s="468" t="s">
        <v>2146</v>
      </c>
      <c r="V65" s="469"/>
      <c r="W65" s="232" t="str">
        <f t="shared" si="3"/>
        <v/>
      </c>
      <c r="X65" s="17"/>
      <c r="Y65" s="233" t="str">
        <f t="shared" si="4"/>
        <v/>
      </c>
      <c r="Z65" s="231"/>
      <c r="AA65" s="16"/>
      <c r="AB65" s="81"/>
      <c r="AC65" s="81"/>
      <c r="AD65" s="81"/>
    </row>
    <row r="66" spans="2:30">
      <c r="B66" s="472"/>
      <c r="C66" s="472"/>
      <c r="D66" s="17"/>
      <c r="E66" s="408" t="str">
        <f>IF(D66&lt;&gt;"","SIM-"&amp;D66&amp;"-"&amp;B66&amp;"-"&amp;F66&amp;"-"&amp;Table724[[#This Row],[Name]],"")</f>
        <v/>
      </c>
      <c r="F66" s="409"/>
      <c r="G66" s="17"/>
      <c r="H66" s="17"/>
      <c r="I66" s="17"/>
      <c r="J66" s="387"/>
      <c r="K66" s="387"/>
      <c r="L66" s="387"/>
      <c r="M66" s="387"/>
      <c r="N66" s="17"/>
      <c r="O66" s="17"/>
      <c r="P66" s="17"/>
      <c r="Q66" s="17"/>
      <c r="R66" s="295"/>
      <c r="U66" s="468" t="s">
        <v>2147</v>
      </c>
      <c r="V66" s="469"/>
      <c r="W66" s="232" t="str">
        <f t="shared" si="3"/>
        <v/>
      </c>
      <c r="X66" s="17"/>
      <c r="Y66" s="233" t="str">
        <f t="shared" si="4"/>
        <v/>
      </c>
      <c r="Z66" s="231"/>
      <c r="AA66" s="16"/>
      <c r="AB66" s="81"/>
      <c r="AC66" s="81"/>
      <c r="AD66" s="81"/>
    </row>
    <row r="67" spans="2:30">
      <c r="B67" s="472"/>
      <c r="C67" s="472"/>
      <c r="D67" s="17"/>
      <c r="E67" s="408" t="str">
        <f>IF(D67&lt;&gt;"","SIM-"&amp;D67&amp;"-"&amp;B67&amp;"-"&amp;F67&amp;"-"&amp;Table724[[#This Row],[Name]],"")</f>
        <v/>
      </c>
      <c r="F67" s="409"/>
      <c r="G67" s="17"/>
      <c r="H67" s="17"/>
      <c r="I67" s="17"/>
      <c r="J67" s="387"/>
      <c r="K67" s="387"/>
      <c r="L67" s="387"/>
      <c r="M67" s="387"/>
      <c r="N67" s="17"/>
      <c r="O67" s="17"/>
      <c r="P67" s="17"/>
      <c r="Q67" s="17"/>
      <c r="R67" s="295"/>
      <c r="U67" s="468" t="s">
        <v>2148</v>
      </c>
      <c r="V67" s="469"/>
      <c r="W67" s="232" t="str">
        <f t="shared" si="3"/>
        <v/>
      </c>
      <c r="X67" s="17"/>
      <c r="Y67" s="233" t="str">
        <f t="shared" si="4"/>
        <v/>
      </c>
      <c r="Z67" s="231"/>
      <c r="AA67" s="16"/>
      <c r="AB67" s="81"/>
      <c r="AC67" s="81"/>
      <c r="AD67" s="81"/>
    </row>
    <row r="68" spans="2:30">
      <c r="B68" s="472"/>
      <c r="C68" s="472"/>
      <c r="D68" s="17"/>
      <c r="E68" s="408" t="str">
        <f>IF(D68&lt;&gt;"","SIM-"&amp;D68&amp;"-"&amp;B68&amp;"-"&amp;F68&amp;"-"&amp;Table724[[#This Row],[Name]],"")</f>
        <v/>
      </c>
      <c r="F68" s="409"/>
      <c r="G68" s="17"/>
      <c r="H68" s="17"/>
      <c r="I68" s="17"/>
      <c r="J68" s="387"/>
      <c r="K68" s="387"/>
      <c r="L68" s="387"/>
      <c r="M68" s="387"/>
      <c r="N68" s="17"/>
      <c r="O68" s="17"/>
      <c r="P68" s="17"/>
      <c r="Q68" s="17"/>
      <c r="R68" s="295"/>
      <c r="U68" s="468" t="s">
        <v>2149</v>
      </c>
      <c r="V68" s="469"/>
      <c r="W68" s="232" t="str">
        <f t="shared" si="3"/>
        <v/>
      </c>
      <c r="X68" s="17"/>
      <c r="Y68" s="233" t="str">
        <f t="shared" si="4"/>
        <v/>
      </c>
      <c r="Z68" s="231"/>
      <c r="AA68" s="16"/>
      <c r="AB68" s="81"/>
      <c r="AC68" s="81"/>
      <c r="AD68" s="81"/>
    </row>
    <row r="69" spans="2:30">
      <c r="B69" s="472"/>
      <c r="C69" s="472"/>
      <c r="D69" s="17"/>
      <c r="E69" s="408" t="str">
        <f>IF(D69&lt;&gt;"","SIM-"&amp;D69&amp;"-"&amp;B69&amp;"-"&amp;F69&amp;"-"&amp;Table724[[#This Row],[Name]],"")</f>
        <v/>
      </c>
      <c r="F69" s="409"/>
      <c r="G69" s="17"/>
      <c r="H69" s="17"/>
      <c r="I69" s="17"/>
      <c r="J69" s="387"/>
      <c r="K69" s="387"/>
      <c r="L69" s="387"/>
      <c r="M69" s="387"/>
      <c r="N69" s="17"/>
      <c r="O69" s="17"/>
      <c r="P69" s="17"/>
      <c r="Q69" s="17"/>
      <c r="R69" s="295"/>
      <c r="U69" s="468" t="s">
        <v>744</v>
      </c>
      <c r="V69" s="469"/>
      <c r="W69" s="232" t="str">
        <f t="shared" si="3"/>
        <v/>
      </c>
      <c r="X69" s="17"/>
      <c r="Y69" s="233" t="str">
        <f t="shared" si="4"/>
        <v/>
      </c>
      <c r="Z69" s="231"/>
      <c r="AA69" s="16"/>
      <c r="AB69" s="81"/>
      <c r="AC69" s="81"/>
      <c r="AD69" s="81"/>
    </row>
    <row r="70" spans="2:30">
      <c r="B70" s="472"/>
      <c r="C70" s="472"/>
      <c r="D70" s="17"/>
      <c r="E70" s="408" t="str">
        <f>IF(D70&lt;&gt;"","SIM-"&amp;D70&amp;"-"&amp;B70&amp;"-"&amp;F70&amp;"-"&amp;Table724[[#This Row],[Name]],"")</f>
        <v/>
      </c>
      <c r="F70" s="409"/>
      <c r="G70" s="17"/>
      <c r="H70" s="17"/>
      <c r="I70" s="17"/>
      <c r="J70" s="387"/>
      <c r="K70" s="387"/>
      <c r="L70" s="387"/>
      <c r="M70" s="387"/>
      <c r="N70" s="17"/>
      <c r="O70" s="17"/>
      <c r="P70" s="17"/>
      <c r="Q70" s="17"/>
      <c r="R70" s="295"/>
      <c r="U70" s="468" t="s">
        <v>2150</v>
      </c>
      <c r="V70" s="469"/>
      <c r="W70" s="232" t="str">
        <f t="shared" si="3"/>
        <v/>
      </c>
      <c r="X70" s="17"/>
      <c r="Y70" s="233" t="str">
        <f t="shared" si="4"/>
        <v/>
      </c>
      <c r="Z70" s="231"/>
      <c r="AA70" s="16"/>
      <c r="AB70" s="81"/>
      <c r="AC70" s="81"/>
      <c r="AD70" s="81"/>
    </row>
    <row r="71" spans="2:30">
      <c r="B71" s="472"/>
      <c r="C71" s="472"/>
      <c r="D71" s="17"/>
      <c r="E71" s="408" t="str">
        <f>IF(D71&lt;&gt;"","SIM-"&amp;D71&amp;"-"&amp;B71&amp;"-"&amp;F71&amp;"-"&amp;Table724[[#This Row],[Name]],"")</f>
        <v/>
      </c>
      <c r="F71" s="409"/>
      <c r="G71" s="17"/>
      <c r="H71" s="17"/>
      <c r="I71" s="17"/>
      <c r="J71" s="387"/>
      <c r="K71" s="387"/>
      <c r="L71" s="387"/>
      <c r="M71" s="387"/>
      <c r="N71" s="17"/>
      <c r="O71" s="17"/>
      <c r="P71" s="17"/>
      <c r="Q71" s="17"/>
      <c r="R71" s="295"/>
      <c r="U71" s="468" t="s">
        <v>2151</v>
      </c>
      <c r="V71" s="469"/>
      <c r="W71" s="232" t="str">
        <f t="shared" si="3"/>
        <v/>
      </c>
      <c r="X71" s="17"/>
      <c r="Y71" s="233" t="str">
        <f t="shared" si="4"/>
        <v/>
      </c>
      <c r="Z71" s="231"/>
      <c r="AA71" s="16"/>
      <c r="AB71" s="81"/>
      <c r="AC71" s="81"/>
      <c r="AD71" s="81"/>
    </row>
    <row r="72" spans="2:30">
      <c r="B72" s="472"/>
      <c r="C72" s="472"/>
      <c r="D72" s="17"/>
      <c r="E72" s="408" t="str">
        <f>IF(D72&lt;&gt;"","SIM-"&amp;D72&amp;"-"&amp;B72&amp;"-"&amp;F72&amp;"-"&amp;Table724[[#This Row],[Name]],"")</f>
        <v/>
      </c>
      <c r="F72" s="409"/>
      <c r="G72" s="17"/>
      <c r="H72" s="17"/>
      <c r="I72" s="17"/>
      <c r="J72" s="387"/>
      <c r="K72" s="387"/>
      <c r="L72" s="387"/>
      <c r="M72" s="387"/>
      <c r="N72" s="17"/>
      <c r="O72" s="17"/>
      <c r="P72" s="17"/>
      <c r="Q72" s="17"/>
      <c r="R72" s="295"/>
      <c r="U72" s="468" t="s">
        <v>2152</v>
      </c>
      <c r="V72" s="469"/>
      <c r="W72" s="232" t="str">
        <f t="shared" si="3"/>
        <v/>
      </c>
      <c r="X72" s="17"/>
      <c r="Y72" s="233" t="str">
        <f t="shared" si="4"/>
        <v/>
      </c>
      <c r="Z72" s="231"/>
      <c r="AA72" s="16"/>
      <c r="AB72" s="81"/>
      <c r="AC72" s="81"/>
      <c r="AD72" s="81"/>
    </row>
    <row r="73" spans="2:30">
      <c r="B73" s="472"/>
      <c r="C73" s="472"/>
      <c r="D73" s="17"/>
      <c r="E73" s="408" t="str">
        <f>IF(D73&lt;&gt;"","SIM-"&amp;D73&amp;"-"&amp;B73&amp;"-"&amp;F73&amp;"-"&amp;Table724[[#This Row],[Name]],"")</f>
        <v/>
      </c>
      <c r="F73" s="409"/>
      <c r="G73" s="17"/>
      <c r="H73" s="17"/>
      <c r="I73" s="17"/>
      <c r="J73" s="387"/>
      <c r="K73" s="387"/>
      <c r="L73" s="387"/>
      <c r="M73" s="387"/>
      <c r="N73" s="17"/>
      <c r="O73" s="17"/>
      <c r="P73" s="17"/>
      <c r="Q73" s="17"/>
      <c r="R73" s="295"/>
      <c r="U73" s="468" t="s">
        <v>2153</v>
      </c>
      <c r="V73" s="469"/>
      <c r="W73" s="232" t="str">
        <f t="shared" si="3"/>
        <v/>
      </c>
      <c r="X73" s="17"/>
      <c r="Y73" s="233" t="str">
        <f t="shared" si="4"/>
        <v/>
      </c>
      <c r="Z73" s="231"/>
      <c r="AA73" s="16"/>
      <c r="AB73" s="81"/>
      <c r="AC73" s="81"/>
      <c r="AD73" s="81"/>
    </row>
    <row r="74" spans="2:30">
      <c r="B74" s="472"/>
      <c r="C74" s="472"/>
      <c r="D74" s="17"/>
      <c r="E74" s="408" t="str">
        <f>IF(D74&lt;&gt;"","SIM-"&amp;D74&amp;"-"&amp;B74&amp;"-"&amp;F74&amp;"-"&amp;Table724[[#This Row],[Name]],"")</f>
        <v/>
      </c>
      <c r="F74" s="409"/>
      <c r="G74" s="17"/>
      <c r="H74" s="17"/>
      <c r="I74" s="17"/>
      <c r="J74" s="387"/>
      <c r="K74" s="387"/>
      <c r="L74" s="387"/>
      <c r="M74" s="387"/>
      <c r="N74" s="17"/>
      <c r="O74" s="17"/>
      <c r="P74" s="17"/>
      <c r="Q74" s="17"/>
      <c r="R74" s="295"/>
      <c r="U74" s="468" t="s">
        <v>2154</v>
      </c>
      <c r="V74" s="469"/>
      <c r="W74" s="232" t="str">
        <f t="shared" si="3"/>
        <v/>
      </c>
      <c r="X74" s="17"/>
      <c r="Y74" s="233" t="str">
        <f t="shared" si="4"/>
        <v/>
      </c>
      <c r="Z74" s="231"/>
      <c r="AA74" s="16"/>
      <c r="AB74" s="81"/>
      <c r="AC74" s="81"/>
      <c r="AD74" s="81"/>
    </row>
    <row r="75" spans="2:30">
      <c r="B75" s="472"/>
      <c r="C75" s="472"/>
      <c r="D75" s="17"/>
      <c r="E75" s="408" t="str">
        <f>IF(D75&lt;&gt;"","SIM-"&amp;D75&amp;"-"&amp;B75&amp;"-"&amp;F75&amp;"-"&amp;Table724[[#This Row],[Name]],"")</f>
        <v/>
      </c>
      <c r="F75" s="409"/>
      <c r="G75" s="17"/>
      <c r="H75" s="17"/>
      <c r="I75" s="17"/>
      <c r="J75" s="387"/>
      <c r="K75" s="387"/>
      <c r="L75" s="387"/>
      <c r="M75" s="387"/>
      <c r="N75" s="17"/>
      <c r="O75" s="17"/>
      <c r="P75" s="17"/>
      <c r="Q75" s="17"/>
      <c r="R75" s="295"/>
      <c r="U75" s="468" t="s">
        <v>2155</v>
      </c>
      <c r="V75" s="469"/>
      <c r="W75" s="232" t="str">
        <f t="shared" si="3"/>
        <v/>
      </c>
      <c r="X75" s="17"/>
      <c r="Y75" s="233" t="str">
        <f t="shared" si="4"/>
        <v/>
      </c>
      <c r="Z75" s="231"/>
      <c r="AA75" s="16"/>
      <c r="AB75" s="81"/>
      <c r="AC75" s="81"/>
      <c r="AD75" s="81"/>
    </row>
    <row r="76" spans="2:30">
      <c r="B76" s="472"/>
      <c r="C76" s="472"/>
      <c r="D76" s="17"/>
      <c r="E76" s="408" t="str">
        <f>IF(D76&lt;&gt;"","SIM-"&amp;D76&amp;"-"&amp;B76&amp;"-"&amp;F76&amp;"-"&amp;Table724[[#This Row],[Name]],"")</f>
        <v/>
      </c>
      <c r="F76" s="409"/>
      <c r="G76" s="17"/>
      <c r="H76" s="17"/>
      <c r="I76" s="17"/>
      <c r="J76" s="387"/>
      <c r="K76" s="387"/>
      <c r="L76" s="387"/>
      <c r="M76" s="387"/>
      <c r="N76" s="17"/>
      <c r="O76" s="17"/>
      <c r="P76" s="17"/>
      <c r="Q76" s="17"/>
      <c r="R76" s="295"/>
      <c r="U76" s="468" t="s">
        <v>2156</v>
      </c>
      <c r="V76" s="469"/>
      <c r="W76" s="232" t="str">
        <f t="shared" si="3"/>
        <v/>
      </c>
      <c r="X76" s="17"/>
      <c r="Y76" s="233" t="str">
        <f t="shared" si="4"/>
        <v/>
      </c>
      <c r="Z76" s="231"/>
      <c r="AA76" s="16"/>
      <c r="AB76" s="81"/>
      <c r="AC76" s="81"/>
      <c r="AD76" s="81"/>
    </row>
    <row r="77" spans="2:30">
      <c r="G77" s="1"/>
      <c r="U77" s="468" t="s">
        <v>2157</v>
      </c>
      <c r="V77" s="469"/>
      <c r="W77" s="232" t="str">
        <f t="shared" si="3"/>
        <v/>
      </c>
      <c r="X77" s="17"/>
      <c r="Y77" s="233" t="str">
        <f t="shared" si="4"/>
        <v/>
      </c>
      <c r="Z77" s="231"/>
      <c r="AA77" s="16"/>
      <c r="AB77" s="81"/>
      <c r="AC77" s="81"/>
      <c r="AD77" s="81"/>
    </row>
    <row r="78" spans="2:30">
      <c r="G78" s="1"/>
      <c r="U78" s="468" t="s">
        <v>2158</v>
      </c>
      <c r="V78" s="469"/>
      <c r="W78" s="232" t="str">
        <f t="shared" si="3"/>
        <v/>
      </c>
      <c r="X78" s="17"/>
      <c r="Y78" s="233" t="str">
        <f t="shared" si="4"/>
        <v/>
      </c>
      <c r="Z78" s="231"/>
      <c r="AA78" s="16"/>
      <c r="AB78" s="81"/>
      <c r="AC78" s="81"/>
      <c r="AD78" s="81"/>
    </row>
    <row r="79" spans="2:30">
      <c r="G79" s="1"/>
      <c r="U79" s="468" t="s">
        <v>2159</v>
      </c>
      <c r="V79" s="469"/>
      <c r="W79" s="232" t="str">
        <f t="shared" si="3"/>
        <v/>
      </c>
      <c r="X79" s="17"/>
      <c r="Y79" s="233" t="str">
        <f t="shared" si="4"/>
        <v/>
      </c>
      <c r="Z79" s="231"/>
      <c r="AA79" s="16"/>
      <c r="AB79" s="81"/>
      <c r="AC79" s="81"/>
      <c r="AD79" s="81"/>
    </row>
    <row r="80" spans="2:30">
      <c r="G80" s="1"/>
      <c r="U80" s="468" t="s">
        <v>2160</v>
      </c>
      <c r="V80" s="469"/>
      <c r="W80" s="232" t="str">
        <f t="shared" si="3"/>
        <v/>
      </c>
      <c r="X80" s="17"/>
      <c r="Y80" s="233" t="str">
        <f t="shared" si="4"/>
        <v/>
      </c>
      <c r="Z80" s="231"/>
      <c r="AA80" s="16"/>
      <c r="AB80" s="81"/>
      <c r="AC80" s="81"/>
      <c r="AD80" s="81"/>
    </row>
    <row r="81" spans="7:30">
      <c r="G81" s="1"/>
      <c r="U81" s="468" t="s">
        <v>2161</v>
      </c>
      <c r="V81" s="469"/>
      <c r="W81" s="232" t="str">
        <f t="shared" si="3"/>
        <v/>
      </c>
      <c r="X81" s="17"/>
      <c r="Y81" s="233" t="str">
        <f t="shared" si="4"/>
        <v/>
      </c>
      <c r="Z81" s="231"/>
      <c r="AA81" s="16"/>
      <c r="AB81" s="81"/>
      <c r="AC81" s="81"/>
      <c r="AD81" s="81"/>
    </row>
    <row r="82" spans="7:30">
      <c r="G82" s="1"/>
      <c r="U82" s="468" t="s">
        <v>2162</v>
      </c>
      <c r="V82" s="469"/>
      <c r="W82" s="232" t="str">
        <f t="shared" ref="W82:W113" si="5">IF(V82&lt;&gt;"",U82&amp;"-"&amp;V82&amp;"-"&amp;X82&amp;"kts","")</f>
        <v/>
      </c>
      <c r="X82" s="17"/>
      <c r="Y82" s="233" t="str">
        <f t="shared" ref="Y82:Y113" si="6">IF(X82&lt;&gt;"",X82&amp;"-"&amp;U82,"")</f>
        <v/>
      </c>
      <c r="Z82" s="231"/>
      <c r="AA82" s="16"/>
      <c r="AB82" s="81"/>
      <c r="AC82" s="81"/>
      <c r="AD82" s="81"/>
    </row>
    <row r="83" spans="7:30">
      <c r="G83" s="1"/>
      <c r="U83" s="468" t="s">
        <v>2163</v>
      </c>
      <c r="V83" s="469"/>
      <c r="W83" s="232" t="str">
        <f t="shared" si="5"/>
        <v/>
      </c>
      <c r="X83" s="17"/>
      <c r="Y83" s="233" t="str">
        <f t="shared" si="6"/>
        <v/>
      </c>
      <c r="Z83" s="231"/>
      <c r="AA83" s="16"/>
      <c r="AB83" s="81"/>
      <c r="AC83" s="81"/>
      <c r="AD83" s="81"/>
    </row>
    <row r="84" spans="7:30">
      <c r="G84" s="1"/>
      <c r="U84" s="468" t="s">
        <v>2164</v>
      </c>
      <c r="V84" s="469"/>
      <c r="W84" s="232" t="str">
        <f t="shared" si="5"/>
        <v/>
      </c>
      <c r="X84" s="17"/>
      <c r="Y84" s="233" t="str">
        <f t="shared" si="6"/>
        <v/>
      </c>
      <c r="Z84" s="231"/>
      <c r="AA84" s="16"/>
      <c r="AB84" s="81"/>
      <c r="AC84" s="81"/>
      <c r="AD84" s="81"/>
    </row>
    <row r="85" spans="7:30">
      <c r="G85" s="1"/>
      <c r="U85" s="468" t="s">
        <v>2165</v>
      </c>
      <c r="V85" s="469"/>
      <c r="W85" s="232" t="str">
        <f t="shared" si="5"/>
        <v/>
      </c>
      <c r="X85" s="17"/>
      <c r="Y85" s="233" t="str">
        <f t="shared" si="6"/>
        <v/>
      </c>
      <c r="Z85" s="231"/>
      <c r="AA85" s="16"/>
      <c r="AB85" s="81"/>
      <c r="AC85" s="81"/>
      <c r="AD85" s="81"/>
    </row>
    <row r="86" spans="7:30">
      <c r="G86" s="1"/>
      <c r="U86" s="468" t="s">
        <v>2166</v>
      </c>
      <c r="V86" s="469"/>
      <c r="W86" s="232" t="str">
        <f t="shared" si="5"/>
        <v/>
      </c>
      <c r="X86" s="17"/>
      <c r="Y86" s="233" t="str">
        <f t="shared" si="6"/>
        <v/>
      </c>
      <c r="Z86" s="231"/>
      <c r="AA86" s="16"/>
      <c r="AB86" s="81"/>
      <c r="AC86" s="81"/>
      <c r="AD86" s="81"/>
    </row>
    <row r="87" spans="7:30">
      <c r="G87" s="1"/>
      <c r="U87" s="468" t="s">
        <v>2167</v>
      </c>
      <c r="V87" s="469"/>
      <c r="W87" s="232" t="str">
        <f t="shared" si="5"/>
        <v/>
      </c>
      <c r="X87" s="17"/>
      <c r="Y87" s="233" t="str">
        <f t="shared" si="6"/>
        <v/>
      </c>
      <c r="Z87" s="231"/>
      <c r="AA87" s="16"/>
      <c r="AB87" s="81"/>
      <c r="AC87" s="81"/>
      <c r="AD87" s="81"/>
    </row>
    <row r="88" spans="7:30">
      <c r="G88" s="1"/>
      <c r="U88" s="468" t="s">
        <v>2168</v>
      </c>
      <c r="V88" s="469"/>
      <c r="W88" s="232" t="str">
        <f t="shared" si="5"/>
        <v/>
      </c>
      <c r="X88" s="17"/>
      <c r="Y88" s="233" t="str">
        <f t="shared" si="6"/>
        <v/>
      </c>
      <c r="Z88" s="231"/>
      <c r="AA88" s="16"/>
      <c r="AB88" s="81"/>
      <c r="AC88" s="81"/>
      <c r="AD88" s="81"/>
    </row>
    <row r="89" spans="7:30">
      <c r="G89" s="1"/>
      <c r="U89" s="468" t="s">
        <v>2169</v>
      </c>
      <c r="V89" s="469"/>
      <c r="W89" s="232" t="str">
        <f t="shared" si="5"/>
        <v/>
      </c>
      <c r="X89" s="17"/>
      <c r="Y89" s="233" t="str">
        <f t="shared" si="6"/>
        <v/>
      </c>
      <c r="Z89" s="231"/>
      <c r="AA89" s="16"/>
      <c r="AB89" s="81"/>
      <c r="AC89" s="81"/>
      <c r="AD89" s="81"/>
    </row>
    <row r="90" spans="7:30">
      <c r="G90" s="1"/>
      <c r="U90" s="468" t="s">
        <v>2170</v>
      </c>
      <c r="V90" s="469"/>
      <c r="W90" s="232" t="str">
        <f t="shared" si="5"/>
        <v/>
      </c>
      <c r="X90" s="17"/>
      <c r="Y90" s="233" t="str">
        <f t="shared" si="6"/>
        <v/>
      </c>
      <c r="Z90" s="231"/>
      <c r="AA90" s="16"/>
      <c r="AB90" s="81"/>
      <c r="AC90" s="81"/>
      <c r="AD90" s="81"/>
    </row>
    <row r="91" spans="7:30">
      <c r="G91" s="1"/>
      <c r="U91" s="468" t="s">
        <v>2171</v>
      </c>
      <c r="V91" s="469"/>
      <c r="W91" s="232" t="str">
        <f t="shared" si="5"/>
        <v/>
      </c>
      <c r="X91" s="17"/>
      <c r="Y91" s="233" t="str">
        <f t="shared" si="6"/>
        <v/>
      </c>
      <c r="Z91" s="231"/>
      <c r="AA91" s="16"/>
      <c r="AB91" s="81"/>
      <c r="AC91" s="81"/>
      <c r="AD91" s="81"/>
    </row>
    <row r="92" spans="7:30">
      <c r="G92" s="1"/>
      <c r="U92" s="468" t="s">
        <v>2172</v>
      </c>
      <c r="V92" s="469"/>
      <c r="W92" s="232" t="str">
        <f t="shared" si="5"/>
        <v/>
      </c>
      <c r="X92" s="17"/>
      <c r="Y92" s="233" t="str">
        <f t="shared" si="6"/>
        <v/>
      </c>
      <c r="Z92" s="231"/>
      <c r="AA92" s="16"/>
      <c r="AB92" s="81"/>
      <c r="AC92" s="81"/>
      <c r="AD92" s="81"/>
    </row>
    <row r="93" spans="7:30">
      <c r="G93" s="1"/>
      <c r="U93" s="468" t="s">
        <v>2173</v>
      </c>
      <c r="V93" s="469"/>
      <c r="W93" s="232" t="str">
        <f t="shared" si="5"/>
        <v/>
      </c>
      <c r="X93" s="17"/>
      <c r="Y93" s="233" t="str">
        <f t="shared" si="6"/>
        <v/>
      </c>
      <c r="Z93" s="231"/>
      <c r="AA93" s="16"/>
      <c r="AB93" s="81"/>
      <c r="AC93" s="81"/>
      <c r="AD93" s="81"/>
    </row>
    <row r="94" spans="7:30">
      <c r="G94" s="1"/>
      <c r="U94" s="468" t="s">
        <v>2174</v>
      </c>
      <c r="V94" s="469"/>
      <c r="W94" s="232" t="str">
        <f t="shared" si="5"/>
        <v/>
      </c>
      <c r="X94" s="17"/>
      <c r="Y94" s="233" t="str">
        <f t="shared" si="6"/>
        <v/>
      </c>
      <c r="Z94" s="231"/>
      <c r="AA94" s="16"/>
      <c r="AB94" s="81"/>
      <c r="AC94" s="81"/>
      <c r="AD94" s="81"/>
    </row>
    <row r="95" spans="7:30">
      <c r="G95" s="1"/>
      <c r="U95" s="468" t="s">
        <v>2175</v>
      </c>
      <c r="V95" s="469"/>
      <c r="W95" s="232" t="str">
        <f t="shared" si="5"/>
        <v/>
      </c>
      <c r="X95" s="17"/>
      <c r="Y95" s="233" t="str">
        <f t="shared" si="6"/>
        <v/>
      </c>
      <c r="Z95" s="231"/>
      <c r="AA95" s="16"/>
      <c r="AB95" s="81"/>
      <c r="AC95" s="81"/>
      <c r="AD95" s="81"/>
    </row>
    <row r="96" spans="7:30">
      <c r="G96" s="1"/>
      <c r="U96" s="468" t="s">
        <v>2176</v>
      </c>
      <c r="V96" s="469"/>
      <c r="W96" s="232" t="str">
        <f t="shared" si="5"/>
        <v/>
      </c>
      <c r="X96" s="17"/>
      <c r="Y96" s="233" t="str">
        <f t="shared" si="6"/>
        <v/>
      </c>
      <c r="Z96" s="231"/>
      <c r="AA96" s="16"/>
      <c r="AB96" s="81"/>
      <c r="AC96" s="81"/>
      <c r="AD96" s="81"/>
    </row>
    <row r="97" spans="7:30">
      <c r="G97" s="1"/>
      <c r="U97" s="468" t="s">
        <v>2177</v>
      </c>
      <c r="V97" s="469"/>
      <c r="W97" s="232" t="str">
        <f t="shared" si="5"/>
        <v/>
      </c>
      <c r="X97" s="17"/>
      <c r="Y97" s="233" t="str">
        <f t="shared" si="6"/>
        <v/>
      </c>
      <c r="Z97" s="231"/>
      <c r="AA97" s="16"/>
      <c r="AB97" s="81"/>
      <c r="AC97" s="81"/>
      <c r="AD97" s="81"/>
    </row>
    <row r="98" spans="7:30">
      <c r="G98" s="1"/>
      <c r="U98" s="468" t="s">
        <v>2178</v>
      </c>
      <c r="V98" s="469"/>
      <c r="W98" s="232" t="str">
        <f t="shared" si="5"/>
        <v/>
      </c>
      <c r="X98" s="17"/>
      <c r="Y98" s="233" t="str">
        <f t="shared" si="6"/>
        <v/>
      </c>
      <c r="Z98" s="231"/>
      <c r="AA98" s="16"/>
      <c r="AB98" s="81"/>
      <c r="AC98" s="81"/>
      <c r="AD98" s="81"/>
    </row>
    <row r="99" spans="7:30">
      <c r="G99" s="1"/>
      <c r="U99" s="468" t="s">
        <v>2179</v>
      </c>
      <c r="V99" s="469"/>
      <c r="W99" s="232" t="str">
        <f t="shared" si="5"/>
        <v/>
      </c>
      <c r="X99" s="17"/>
      <c r="Y99" s="233" t="str">
        <f t="shared" si="6"/>
        <v/>
      </c>
      <c r="Z99" s="231"/>
      <c r="AA99" s="16"/>
      <c r="AB99" s="81"/>
      <c r="AC99" s="81"/>
      <c r="AD99" s="81"/>
    </row>
    <row r="100" spans="7:30">
      <c r="G100" s="1"/>
      <c r="U100" s="468" t="s">
        <v>2180</v>
      </c>
      <c r="V100" s="469"/>
      <c r="W100" s="232" t="str">
        <f t="shared" si="5"/>
        <v/>
      </c>
      <c r="X100" s="17"/>
      <c r="Y100" s="233" t="str">
        <f t="shared" si="6"/>
        <v/>
      </c>
      <c r="Z100" s="231"/>
      <c r="AA100" s="16"/>
      <c r="AB100" s="81"/>
      <c r="AC100" s="81"/>
      <c r="AD100" s="81"/>
    </row>
    <row r="101" spans="7:30">
      <c r="G101" s="1"/>
      <c r="U101" s="468" t="s">
        <v>2181</v>
      </c>
      <c r="V101" s="469"/>
      <c r="W101" s="232" t="str">
        <f t="shared" si="5"/>
        <v/>
      </c>
      <c r="X101" s="17"/>
      <c r="Y101" s="233" t="str">
        <f t="shared" si="6"/>
        <v/>
      </c>
      <c r="Z101" s="231"/>
      <c r="AA101" s="16"/>
      <c r="AB101" s="81"/>
      <c r="AC101" s="81"/>
      <c r="AD101" s="81"/>
    </row>
    <row r="102" spans="7:30">
      <c r="G102" s="1"/>
      <c r="U102" s="468" t="s">
        <v>2182</v>
      </c>
      <c r="V102" s="469"/>
      <c r="W102" s="232" t="str">
        <f t="shared" si="5"/>
        <v/>
      </c>
      <c r="X102" s="17"/>
      <c r="Y102" s="233" t="str">
        <f t="shared" si="6"/>
        <v/>
      </c>
      <c r="Z102" s="231"/>
      <c r="AA102" s="16"/>
      <c r="AB102" s="81"/>
      <c r="AC102" s="81"/>
      <c r="AD102" s="81"/>
    </row>
    <row r="103" spans="7:30">
      <c r="G103" s="1"/>
      <c r="U103" s="468" t="s">
        <v>2183</v>
      </c>
      <c r="V103" s="469"/>
      <c r="W103" s="232" t="str">
        <f t="shared" si="5"/>
        <v/>
      </c>
      <c r="X103" s="17"/>
      <c r="Y103" s="233" t="str">
        <f t="shared" si="6"/>
        <v/>
      </c>
      <c r="Z103" s="231"/>
      <c r="AA103" s="16"/>
      <c r="AB103" s="81"/>
      <c r="AC103" s="81"/>
      <c r="AD103" s="81"/>
    </row>
    <row r="104" spans="7:30">
      <c r="G104" s="1"/>
      <c r="U104" s="468" t="s">
        <v>2184</v>
      </c>
      <c r="V104" s="469"/>
      <c r="W104" s="232" t="str">
        <f t="shared" si="5"/>
        <v/>
      </c>
      <c r="X104" s="17"/>
      <c r="Y104" s="233" t="str">
        <f t="shared" si="6"/>
        <v/>
      </c>
      <c r="Z104" s="231"/>
      <c r="AA104" s="16"/>
      <c r="AB104" s="81"/>
      <c r="AC104" s="81"/>
      <c r="AD104" s="81"/>
    </row>
    <row r="105" spans="7:30">
      <c r="G105" s="1"/>
      <c r="U105" s="468" t="s">
        <v>2185</v>
      </c>
      <c r="V105" s="469"/>
      <c r="W105" s="232" t="str">
        <f t="shared" si="5"/>
        <v/>
      </c>
      <c r="X105" s="17"/>
      <c r="Y105" s="233" t="str">
        <f t="shared" si="6"/>
        <v/>
      </c>
      <c r="Z105" s="231"/>
      <c r="AA105" s="16"/>
      <c r="AB105" s="81"/>
      <c r="AC105" s="81"/>
      <c r="AD105" s="81"/>
    </row>
    <row r="106" spans="7:30">
      <c r="G106" s="1"/>
      <c r="U106" s="468" t="s">
        <v>2186</v>
      </c>
      <c r="V106" s="469"/>
      <c r="W106" s="232" t="str">
        <f t="shared" si="5"/>
        <v/>
      </c>
      <c r="X106" s="17"/>
      <c r="Y106" s="233" t="str">
        <f t="shared" si="6"/>
        <v/>
      </c>
      <c r="Z106" s="231"/>
      <c r="AA106" s="16"/>
      <c r="AB106" s="81"/>
      <c r="AC106" s="81"/>
      <c r="AD106" s="81"/>
    </row>
    <row r="107" spans="7:30">
      <c r="G107" s="1"/>
      <c r="U107" s="468" t="s">
        <v>1875</v>
      </c>
      <c r="V107" s="469"/>
      <c r="W107" s="232" t="str">
        <f t="shared" si="5"/>
        <v/>
      </c>
      <c r="X107" s="17"/>
      <c r="Y107" s="233" t="str">
        <f t="shared" si="6"/>
        <v/>
      </c>
      <c r="Z107" s="231"/>
      <c r="AA107" s="16"/>
      <c r="AB107" s="81"/>
      <c r="AC107" s="81"/>
      <c r="AD107" s="81"/>
    </row>
    <row r="108" spans="7:30">
      <c r="G108" s="1"/>
      <c r="U108" s="468" t="s">
        <v>1906</v>
      </c>
      <c r="V108" s="469"/>
      <c r="W108" s="232" t="str">
        <f t="shared" si="5"/>
        <v/>
      </c>
      <c r="X108" s="17"/>
      <c r="Y108" s="233" t="str">
        <f t="shared" si="6"/>
        <v/>
      </c>
      <c r="Z108" s="231"/>
      <c r="AA108" s="16"/>
      <c r="AB108" s="81"/>
      <c r="AC108" s="81"/>
      <c r="AD108" s="81"/>
    </row>
    <row r="109" spans="7:30">
      <c r="G109" s="1"/>
      <c r="U109" s="468" t="s">
        <v>1876</v>
      </c>
      <c r="V109" s="469"/>
      <c r="W109" s="232" t="str">
        <f t="shared" si="5"/>
        <v/>
      </c>
      <c r="X109" s="17"/>
      <c r="Y109" s="233" t="str">
        <f t="shared" si="6"/>
        <v/>
      </c>
      <c r="Z109" s="231"/>
      <c r="AA109" s="16"/>
      <c r="AB109" s="81"/>
      <c r="AC109" s="81"/>
      <c r="AD109" s="81"/>
    </row>
    <row r="110" spans="7:30">
      <c r="G110" s="1"/>
      <c r="U110" s="468" t="s">
        <v>1911</v>
      </c>
      <c r="V110" s="469"/>
      <c r="W110" s="232" t="str">
        <f t="shared" si="5"/>
        <v/>
      </c>
      <c r="X110" s="17"/>
      <c r="Y110" s="233" t="str">
        <f t="shared" si="6"/>
        <v/>
      </c>
      <c r="Z110" s="231"/>
      <c r="AA110" s="16"/>
      <c r="AB110" s="81"/>
      <c r="AC110" s="81"/>
      <c r="AD110" s="81"/>
    </row>
    <row r="111" spans="7:30">
      <c r="G111" s="1"/>
      <c r="U111" s="468" t="s">
        <v>1916</v>
      </c>
      <c r="V111" s="469"/>
      <c r="W111" s="232" t="str">
        <f t="shared" si="5"/>
        <v/>
      </c>
      <c r="X111" s="17"/>
      <c r="Y111" s="233" t="str">
        <f t="shared" si="6"/>
        <v/>
      </c>
      <c r="Z111" s="231"/>
      <c r="AA111" s="16"/>
      <c r="AB111" s="81"/>
      <c r="AC111" s="81"/>
      <c r="AD111" s="81"/>
    </row>
    <row r="112" spans="7:30">
      <c r="G112" s="1"/>
      <c r="U112" s="468" t="s">
        <v>1917</v>
      </c>
      <c r="V112" s="469"/>
      <c r="W112" s="232" t="str">
        <f t="shared" si="5"/>
        <v/>
      </c>
      <c r="X112" s="17"/>
      <c r="Y112" s="233" t="str">
        <f t="shared" si="6"/>
        <v/>
      </c>
      <c r="Z112" s="231"/>
      <c r="AA112" s="16"/>
      <c r="AB112" s="81"/>
      <c r="AC112" s="81"/>
      <c r="AD112" s="81"/>
    </row>
    <row r="113" spans="7:30">
      <c r="G113" s="1"/>
      <c r="U113" s="468" t="s">
        <v>1921</v>
      </c>
      <c r="V113" s="469"/>
      <c r="W113" s="232" t="str">
        <f t="shared" si="5"/>
        <v/>
      </c>
      <c r="X113" s="17"/>
      <c r="Y113" s="233" t="str">
        <f t="shared" si="6"/>
        <v/>
      </c>
      <c r="Z113" s="231"/>
      <c r="AA113" s="16"/>
      <c r="AB113" s="81"/>
      <c r="AC113" s="81"/>
      <c r="AD113" s="81"/>
    </row>
    <row r="114" spans="7:30">
      <c r="G114" s="1"/>
      <c r="U114" s="468" t="s">
        <v>1922</v>
      </c>
      <c r="V114" s="469"/>
      <c r="W114" s="232" t="str">
        <f t="shared" ref="W114:W117" si="7">IF(V114&lt;&gt;"",U114&amp;"-"&amp;V114&amp;"-"&amp;X114&amp;"kts","")</f>
        <v/>
      </c>
      <c r="X114" s="17"/>
      <c r="Y114" s="233" t="str">
        <f t="shared" ref="Y114:Y117" si="8">IF(X114&lt;&gt;"",X114&amp;"-"&amp;U114,"")</f>
        <v/>
      </c>
      <c r="Z114" s="231"/>
      <c r="AA114" s="16"/>
      <c r="AB114" s="81"/>
      <c r="AC114" s="81"/>
      <c r="AD114" s="81"/>
    </row>
    <row r="115" spans="7:30">
      <c r="G115" s="1"/>
      <c r="U115" s="468" t="s">
        <v>1923</v>
      </c>
      <c r="V115" s="469"/>
      <c r="W115" s="232" t="str">
        <f t="shared" si="7"/>
        <v/>
      </c>
      <c r="X115" s="17"/>
      <c r="Y115" s="233" t="str">
        <f t="shared" si="8"/>
        <v/>
      </c>
      <c r="Z115" s="231"/>
      <c r="AA115" s="16"/>
      <c r="AB115" s="81"/>
      <c r="AC115" s="81"/>
      <c r="AD115" s="81"/>
    </row>
    <row r="116" spans="7:30">
      <c r="G116" s="1"/>
      <c r="U116" s="468" t="s">
        <v>1924</v>
      </c>
      <c r="V116" s="469"/>
      <c r="W116" s="232" t="str">
        <f t="shared" si="7"/>
        <v/>
      </c>
      <c r="X116" s="17"/>
      <c r="Y116" s="233" t="str">
        <f t="shared" si="8"/>
        <v/>
      </c>
      <c r="Z116" s="231"/>
      <c r="AA116" s="16"/>
      <c r="AB116" s="81"/>
      <c r="AC116" s="81"/>
      <c r="AD116" s="81"/>
    </row>
    <row r="117" spans="7:30">
      <c r="G117" s="1"/>
      <c r="U117" s="468" t="s">
        <v>1925</v>
      </c>
      <c r="V117" s="469"/>
      <c r="W117" s="232" t="str">
        <f t="shared" si="7"/>
        <v/>
      </c>
      <c r="X117" s="17"/>
      <c r="Y117" s="233" t="str">
        <f t="shared" si="8"/>
        <v/>
      </c>
      <c r="Z117" s="231"/>
      <c r="AA117" s="16"/>
      <c r="AB117" s="81"/>
      <c r="AC117" s="81"/>
      <c r="AD117" s="81"/>
    </row>
    <row r="118" spans="7:30">
      <c r="G118" s="1"/>
    </row>
    <row r="119" spans="7:30">
      <c r="G119" s="1"/>
    </row>
    <row r="120" spans="7:30">
      <c r="G120" s="1"/>
    </row>
    <row r="121" spans="7:30">
      <c r="G121" s="1"/>
    </row>
    <row r="122" spans="7:30">
      <c r="G122" s="1"/>
    </row>
    <row r="123" spans="7:30">
      <c r="G123" s="1"/>
    </row>
    <row r="124" spans="7:30">
      <c r="G124" s="1"/>
    </row>
    <row r="125" spans="7:30">
      <c r="G125" s="1"/>
    </row>
    <row r="126" spans="7:30">
      <c r="G126" s="1"/>
    </row>
    <row r="127" spans="7:30">
      <c r="G127" s="1"/>
    </row>
    <row r="128" spans="7:30">
      <c r="G128" s="1"/>
    </row>
    <row r="129" spans="7:7">
      <c r="G129" s="1"/>
    </row>
    <row r="130" spans="7:7">
      <c r="G130" s="1"/>
    </row>
    <row r="131" spans="7:7">
      <c r="G131" s="1"/>
    </row>
    <row r="132" spans="7:7">
      <c r="G132" s="1"/>
    </row>
    <row r="133" spans="7:7">
      <c r="G133" s="1"/>
    </row>
    <row r="134" spans="7:7">
      <c r="G134" s="1"/>
    </row>
    <row r="135" spans="7:7">
      <c r="G135" s="1"/>
    </row>
    <row r="136" spans="7:7">
      <c r="G136" s="1"/>
    </row>
    <row r="137" spans="7:7">
      <c r="G137" s="1"/>
    </row>
    <row r="138" spans="7:7">
      <c r="G138" s="1"/>
    </row>
    <row r="139" spans="7:7">
      <c r="G139" s="1"/>
    </row>
    <row r="140" spans="7:7">
      <c r="G140" s="1"/>
    </row>
    <row r="141" spans="7:7">
      <c r="G141" s="1"/>
    </row>
    <row r="142" spans="7:7">
      <c r="G142" s="1"/>
    </row>
    <row r="143" spans="7:7">
      <c r="G143" s="1"/>
    </row>
    <row r="144" spans="7:7">
      <c r="G144" s="1"/>
    </row>
    <row r="145" spans="7:7">
      <c r="G145" s="1"/>
    </row>
    <row r="146" spans="7:7">
      <c r="G146" s="1"/>
    </row>
    <row r="147" spans="7:7">
      <c r="G147" s="1"/>
    </row>
    <row r="148" spans="7:7">
      <c r="G148" s="1"/>
    </row>
    <row r="149" spans="7:7">
      <c r="G149" s="1"/>
    </row>
    <row r="150" spans="7:7">
      <c r="G150" s="1"/>
    </row>
    <row r="151" spans="7:7">
      <c r="G151" s="1"/>
    </row>
    <row r="152" spans="7:7">
      <c r="G152" s="1"/>
    </row>
    <row r="153" spans="7:7">
      <c r="G153" s="1"/>
    </row>
    <row r="154" spans="7:7">
      <c r="G154" s="1"/>
    </row>
    <row r="155" spans="7:7">
      <c r="G155" s="1"/>
    </row>
    <row r="156" spans="7:7">
      <c r="G156" s="1"/>
    </row>
    <row r="157" spans="7:7">
      <c r="G157" s="1"/>
    </row>
    <row r="158" spans="7:7">
      <c r="G158" s="1"/>
    </row>
    <row r="159" spans="7:7">
      <c r="G159" s="1"/>
    </row>
    <row r="160" spans="7:7">
      <c r="G160" s="1"/>
    </row>
    <row r="161" spans="7:7">
      <c r="G161" s="1"/>
    </row>
    <row r="162" spans="7:7">
      <c r="G162" s="1"/>
    </row>
    <row r="163" spans="7:7">
      <c r="G163" s="1"/>
    </row>
    <row r="164" spans="7:7">
      <c r="G164" s="1"/>
    </row>
    <row r="165" spans="7:7">
      <c r="G165" s="1"/>
    </row>
    <row r="166" spans="7:7">
      <c r="G166" s="1"/>
    </row>
    <row r="167" spans="7:7">
      <c r="G167" s="1"/>
    </row>
    <row r="168" spans="7:7">
      <c r="G168" s="1"/>
    </row>
    <row r="169" spans="7:7">
      <c r="G169" s="1"/>
    </row>
    <row r="170" spans="7:7">
      <c r="G170" s="1"/>
    </row>
    <row r="171" spans="7:7">
      <c r="G171" s="1"/>
    </row>
    <row r="172" spans="7:7">
      <c r="G172" s="1"/>
    </row>
    <row r="173" spans="7:7">
      <c r="G173" s="1"/>
    </row>
    <row r="174" spans="7:7">
      <c r="G174" s="1"/>
    </row>
    <row r="175" spans="7:7">
      <c r="G175" s="1"/>
    </row>
    <row r="176" spans="7:7">
      <c r="G176" s="1"/>
    </row>
    <row r="177" spans="7:7">
      <c r="G177" s="1"/>
    </row>
    <row r="178" spans="7:7">
      <c r="G178" s="1"/>
    </row>
    <row r="179" spans="7:7">
      <c r="G179" s="1"/>
    </row>
    <row r="180" spans="7:7">
      <c r="G180" s="1"/>
    </row>
    <row r="181" spans="7:7">
      <c r="G181" s="1"/>
    </row>
    <row r="182" spans="7:7">
      <c r="G182" s="1"/>
    </row>
    <row r="183" spans="7:7">
      <c r="G183" s="1"/>
    </row>
    <row r="184" spans="7:7">
      <c r="G184" s="1"/>
    </row>
    <row r="185" spans="7:7">
      <c r="G185" s="1"/>
    </row>
    <row r="186" spans="7:7">
      <c r="G186" s="1"/>
    </row>
    <row r="187" spans="7:7">
      <c r="G187" s="1"/>
    </row>
    <row r="188" spans="7:7">
      <c r="G188" s="1"/>
    </row>
    <row r="189" spans="7:7">
      <c r="G189" s="1"/>
    </row>
    <row r="190" spans="7:7">
      <c r="G190" s="1"/>
    </row>
    <row r="191" spans="7:7">
      <c r="G191" s="1"/>
    </row>
    <row r="192" spans="7:7">
      <c r="G192" s="1"/>
    </row>
    <row r="193" spans="7:7">
      <c r="G193" s="1"/>
    </row>
    <row r="194" spans="7:7">
      <c r="G194" s="1"/>
    </row>
    <row r="195" spans="7:7">
      <c r="G195" s="1"/>
    </row>
    <row r="196" spans="7:7">
      <c r="G196" s="1"/>
    </row>
    <row r="197" spans="7:7">
      <c r="G197" s="1"/>
    </row>
    <row r="198" spans="7:7">
      <c r="G198" s="1"/>
    </row>
    <row r="199" spans="7:7">
      <c r="G199" s="1"/>
    </row>
    <row r="200" spans="7:7">
      <c r="G200" s="1"/>
    </row>
    <row r="201" spans="7:7">
      <c r="G201" s="1"/>
    </row>
    <row r="202" spans="7:7">
      <c r="G202" s="1"/>
    </row>
    <row r="203" spans="7:7">
      <c r="G203" s="1"/>
    </row>
    <row r="204" spans="7:7">
      <c r="G204" s="1"/>
    </row>
    <row r="205" spans="7:7">
      <c r="G205" s="1"/>
    </row>
    <row r="206" spans="7:7">
      <c r="G206" s="1"/>
    </row>
    <row r="207" spans="7:7">
      <c r="G207" s="1"/>
    </row>
    <row r="208" spans="7:7">
      <c r="G208" s="1"/>
    </row>
    <row r="209" spans="7:7">
      <c r="G209" s="1"/>
    </row>
    <row r="210" spans="7:7">
      <c r="G210" s="1"/>
    </row>
    <row r="211" spans="7:7">
      <c r="G211" s="1"/>
    </row>
    <row r="212" spans="7:7">
      <c r="G212" s="1"/>
    </row>
    <row r="213" spans="7:7">
      <c r="G213" s="1"/>
    </row>
    <row r="214" spans="7:7">
      <c r="G214" s="1"/>
    </row>
    <row r="215" spans="7:7">
      <c r="G215" s="1"/>
    </row>
    <row r="216" spans="7:7">
      <c r="G216" s="1"/>
    </row>
    <row r="217" spans="7:7">
      <c r="G217" s="1"/>
    </row>
    <row r="218" spans="7:7">
      <c r="G218" s="1"/>
    </row>
    <row r="219" spans="7:7">
      <c r="G219" s="1"/>
    </row>
    <row r="220" spans="7:7">
      <c r="G220" s="1"/>
    </row>
    <row r="221" spans="7:7">
      <c r="G221" s="1"/>
    </row>
    <row r="222" spans="7:7">
      <c r="G222" s="1"/>
    </row>
    <row r="223" spans="7:7">
      <c r="G223" s="1"/>
    </row>
    <row r="224" spans="7:7">
      <c r="G224" s="1"/>
    </row>
    <row r="225" spans="7:7">
      <c r="G225" s="1"/>
    </row>
    <row r="226" spans="7:7">
      <c r="G226" s="1"/>
    </row>
    <row r="227" spans="7:7">
      <c r="G227" s="1"/>
    </row>
    <row r="228" spans="7:7">
      <c r="G228" s="1"/>
    </row>
    <row r="229" spans="7:7">
      <c r="G229" s="1"/>
    </row>
    <row r="230" spans="7:7">
      <c r="G230" s="1"/>
    </row>
    <row r="231" spans="7:7">
      <c r="G231" s="1"/>
    </row>
    <row r="232" spans="7:7">
      <c r="G232" s="1"/>
    </row>
    <row r="233" spans="7:7">
      <c r="G233" s="1"/>
    </row>
    <row r="234" spans="7:7">
      <c r="G234" s="1"/>
    </row>
    <row r="235" spans="7:7">
      <c r="G235" s="1"/>
    </row>
    <row r="236" spans="7:7">
      <c r="G236" s="1"/>
    </row>
    <row r="237" spans="7:7">
      <c r="G237" s="1"/>
    </row>
    <row r="238" spans="7:7">
      <c r="G238" s="1"/>
    </row>
    <row r="239" spans="7:7">
      <c r="G239" s="1"/>
    </row>
    <row r="240" spans="7:7">
      <c r="G240" s="1"/>
    </row>
    <row r="241" spans="7:7">
      <c r="G241" s="1"/>
    </row>
    <row r="242" spans="7:7">
      <c r="G242" s="1"/>
    </row>
    <row r="243" spans="7:7">
      <c r="G243" s="1"/>
    </row>
    <row r="244" spans="7:7">
      <c r="G244" s="1"/>
    </row>
    <row r="245" spans="7:7">
      <c r="G245" s="1"/>
    </row>
    <row r="246" spans="7:7">
      <c r="G246" s="1"/>
    </row>
    <row r="247" spans="7:7">
      <c r="G247" s="1"/>
    </row>
    <row r="248" spans="7:7">
      <c r="G248" s="1"/>
    </row>
    <row r="249" spans="7:7">
      <c r="G249" s="1"/>
    </row>
    <row r="250" spans="7:7">
      <c r="G250" s="1"/>
    </row>
    <row r="251" spans="7:7">
      <c r="G251" s="1"/>
    </row>
    <row r="252" spans="7:7">
      <c r="G252" s="1"/>
    </row>
    <row r="253" spans="7:7">
      <c r="G253" s="1"/>
    </row>
    <row r="254" spans="7:7">
      <c r="G254" s="1"/>
    </row>
    <row r="255" spans="7:7">
      <c r="G255" s="1"/>
    </row>
    <row r="256" spans="7:7">
      <c r="G256" s="1"/>
    </row>
    <row r="257" spans="7:7">
      <c r="G257" s="1"/>
    </row>
    <row r="258" spans="7:7">
      <c r="G258" s="1"/>
    </row>
    <row r="259" spans="7:7">
      <c r="G259" s="1"/>
    </row>
    <row r="260" spans="7:7">
      <c r="G260" s="1"/>
    </row>
    <row r="261" spans="7:7">
      <c r="G261" s="1"/>
    </row>
  </sheetData>
  <phoneticPr fontId="75" type="noConversion"/>
  <dataValidations count="1">
    <dataValidation type="list" allowBlank="1" showInputMessage="1" showErrorMessage="1" sqref="D6:D16 D18:D22 D25 D31:D57">
      <formula1>"FTV-4A,"</formula1>
    </dataValidation>
  </dataValidations>
  <pageMargins left="0.7" right="0.7" top="0.75" bottom="0.75" header="0.3" footer="0.3"/>
  <pageSetup scale="33" orientation="portrait" r:id="rId1"/>
  <colBreaks count="1" manualBreakCount="1">
    <brk id="19" max="47" man="1"/>
  </colBreaks>
  <legacy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Lists!$U$6:$U$7</xm:f>
          </x14:formula1>
          <xm:sqref>F37:F57 F6:F30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59999389629810485"/>
  </sheetPr>
  <dimension ref="A1:AA1213"/>
  <sheetViews>
    <sheetView topLeftCell="A13" workbookViewId="0"/>
  </sheetViews>
  <sheetFormatPr defaultColWidth="8" defaultRowHeight="13.5"/>
  <cols>
    <col min="1" max="1" width="2.75" style="14" customWidth="1"/>
    <col min="2" max="2" width="6.5" style="14" customWidth="1"/>
    <col min="3" max="3" width="3.33203125" style="14" customWidth="1"/>
    <col min="4" max="4" width="5.25" style="14" customWidth="1"/>
    <col min="5" max="5" width="10" style="266" customWidth="1"/>
    <col min="6" max="6" width="8.25" style="14" customWidth="1"/>
    <col min="7" max="7" width="22" style="14" customWidth="1"/>
    <col min="8" max="8" width="13.58203125" style="14" bestFit="1" customWidth="1"/>
    <col min="9" max="9" width="44.25" style="277" bestFit="1" customWidth="1"/>
    <col min="10" max="11" width="10.75" style="277" customWidth="1"/>
    <col min="12" max="12" width="11.83203125" style="277" bestFit="1" customWidth="1"/>
    <col min="13" max="13" width="13.25" style="14" bestFit="1" customWidth="1"/>
    <col min="14" max="14" width="15.58203125" bestFit="1" customWidth="1"/>
    <col min="15" max="15" width="10.75" style="14" customWidth="1"/>
    <col min="16" max="16" width="43.5" style="308" customWidth="1"/>
    <col min="17" max="17" width="31.58203125" style="17" customWidth="1"/>
    <col min="18" max="18" width="19.33203125" style="14" customWidth="1"/>
    <col min="19" max="19" width="14.83203125" style="17" bestFit="1" customWidth="1"/>
    <col min="20" max="20" width="18.33203125" style="16" customWidth="1"/>
    <col min="21" max="21" width="26" style="295" hidden="1" customWidth="1"/>
    <col min="22" max="22" width="10.58203125" style="17" hidden="1" customWidth="1"/>
    <col min="23" max="23" width="42.58203125" style="17" hidden="1" customWidth="1"/>
    <col min="24" max="24" width="85.58203125" style="15" customWidth="1"/>
    <col min="25" max="25" width="11.83203125" style="17" customWidth="1"/>
    <col min="26" max="26" width="14.75" style="295" customWidth="1"/>
    <col min="27" max="27" width="84.25" style="295" bestFit="1" customWidth="1"/>
    <col min="28" max="16384" width="8" style="14"/>
  </cols>
  <sheetData>
    <row r="1" spans="2:27">
      <c r="B1" s="40" t="str">
        <f ca="1">CELL("filename")</f>
        <v>\\Artemis\Users\viper\Downloads\[FTV4A UTAIL TMI CALCULATOR_REV22.xlsm]TMI Estimator</v>
      </c>
      <c r="C1" s="40"/>
      <c r="D1" s="40"/>
      <c r="N1" s="14"/>
      <c r="Q1" s="14"/>
      <c r="R1" s="17"/>
      <c r="W1" s="14"/>
    </row>
    <row r="2" spans="2:27" s="78" customFormat="1" ht="33" thickBot="1">
      <c r="B2" s="75" t="s">
        <v>739</v>
      </c>
      <c r="C2" s="75"/>
      <c r="D2" s="75"/>
      <c r="E2" s="267"/>
      <c r="F2" s="75"/>
      <c r="G2" s="75"/>
      <c r="H2" s="75"/>
      <c r="I2" s="278"/>
      <c r="J2" s="278"/>
      <c r="K2" s="278"/>
      <c r="L2" s="278"/>
      <c r="M2" s="75"/>
      <c r="N2" s="75"/>
      <c r="O2" s="75"/>
      <c r="P2" s="309"/>
      <c r="Q2" s="75"/>
      <c r="R2" s="76"/>
      <c r="S2" s="76"/>
      <c r="T2" s="323"/>
      <c r="U2" s="296"/>
      <c r="V2" s="76"/>
      <c r="W2" s="75"/>
      <c r="X2" s="304"/>
      <c r="Y2" s="77"/>
      <c r="Z2" s="296"/>
      <c r="AA2" s="296"/>
    </row>
    <row r="3" spans="2:27" ht="14" thickTop="1">
      <c r="B3" s="130" t="str">
        <f>revision</f>
        <v>Version 3 (March 10, 2025)</v>
      </c>
      <c r="C3" s="130"/>
      <c r="D3" s="130"/>
      <c r="N3" s="14"/>
      <c r="Q3" s="14"/>
      <c r="R3" s="17"/>
      <c r="W3" s="14"/>
    </row>
    <row r="4" spans="2:27" ht="14" thickBot="1">
      <c r="B4" s="11" t="str">
        <f>modifiedBy</f>
        <v>JF</v>
      </c>
      <c r="C4" s="11"/>
      <c r="D4" s="11"/>
      <c r="N4" s="14"/>
      <c r="Q4" s="14"/>
      <c r="R4" s="17"/>
      <c r="W4" s="14"/>
    </row>
    <row r="5" spans="2:27" s="17" customFormat="1" ht="51.75" customHeight="1" thickBot="1">
      <c r="B5" s="63" t="s">
        <v>564</v>
      </c>
      <c r="C5" s="69" t="s">
        <v>501</v>
      </c>
      <c r="D5" s="69" t="s">
        <v>500</v>
      </c>
      <c r="E5" s="268" t="s">
        <v>19</v>
      </c>
      <c r="F5" s="65" t="s">
        <v>20</v>
      </c>
      <c r="G5" s="70" t="s">
        <v>523</v>
      </c>
      <c r="H5" s="70" t="s">
        <v>529</v>
      </c>
      <c r="I5" s="279" t="s">
        <v>533</v>
      </c>
      <c r="J5" s="279" t="s">
        <v>570</v>
      </c>
      <c r="K5" s="279" t="s">
        <v>1094</v>
      </c>
      <c r="L5" s="279" t="s">
        <v>534</v>
      </c>
      <c r="M5" s="70" t="s">
        <v>40</v>
      </c>
      <c r="N5" s="66" t="s">
        <v>21</v>
      </c>
      <c r="O5" s="251" t="s">
        <v>505</v>
      </c>
      <c r="P5" s="307" t="s">
        <v>566</v>
      </c>
      <c r="Q5" s="68" t="s">
        <v>532</v>
      </c>
      <c r="R5" s="392" t="s">
        <v>37</v>
      </c>
      <c r="S5" s="393" t="s">
        <v>521</v>
      </c>
      <c r="T5" s="269" t="s">
        <v>522</v>
      </c>
      <c r="U5" s="298" t="s">
        <v>546</v>
      </c>
      <c r="V5" s="269" t="s">
        <v>545</v>
      </c>
      <c r="W5" s="251" t="s">
        <v>496</v>
      </c>
      <c r="X5" s="69" t="s">
        <v>25</v>
      </c>
      <c r="Y5" s="67" t="s">
        <v>42</v>
      </c>
      <c r="Z5" s="306" t="s">
        <v>520</v>
      </c>
      <c r="AA5" s="306" t="s">
        <v>519</v>
      </c>
    </row>
    <row r="6" spans="2:27" ht="72" customHeight="1" thickBot="1">
      <c r="B6" s="47">
        <v>1</v>
      </c>
      <c r="C6" s="252" t="s">
        <v>451</v>
      </c>
      <c r="D6" s="253" t="s">
        <v>744</v>
      </c>
      <c r="E6" s="273" t="s">
        <v>1395</v>
      </c>
      <c r="F6" s="364">
        <f>IF($E6&lt;&gt;"",COUNTIF($E$6:$E6,$E6),"")</f>
        <v>1</v>
      </c>
      <c r="G6" s="359" t="str">
        <f>IF($E6&lt;&gt;"",INDEX(TMSimMatrix[],5,MATCH($C6&amp;$D6&amp;"."&amp;$E6,TMSimMatrix[#Headers],0)),"")</f>
        <v>24-Turbulence-0kts</v>
      </c>
      <c r="H6" s="270" t="str">
        <f>IF($E6&lt;&gt;"",INDEX(TMSimMatrix[#Data],7,MATCH($C6&amp;$D6&amp;"."&amp;$E6,TMSimMatrix[#Headers],0)),"")</f>
        <v>BA - Simulink</v>
      </c>
      <c r="I6" s="276" t="str">
        <f>IF($E6&lt;&gt;"",INDEX(TMSimMatrix[],2,MATCH($C6&amp;$D6&amp;"."&amp;$E6,TMSimMatrix[#Headers],0)),"")</f>
        <v>SIM-FTV-4A-1-UTail-BASE-TOW1</v>
      </c>
      <c r="J6" s="276" t="str">
        <f>IF($E6&lt;&gt;"",IF(ISNUMBER(SEARCH("Utail",FlighTestSummary5[[#This Row],[A/C Configuration]])), "UTAIL", "TAILLESS"),"")</f>
        <v>UTAIL</v>
      </c>
      <c r="K6" s="276">
        <v>175</v>
      </c>
      <c r="L6" s="276">
        <v>58.25</v>
      </c>
      <c r="M6" s="270" t="str">
        <f>IF($E6&lt;&gt;"",INDEX(TMSimMatrix[],8,MATCH($C6&amp;$D6&amp;"."&amp;$E6,TMSimMatrix[#Headers],0)),"")</f>
        <v>Alma</v>
      </c>
      <c r="N6" s="358" t="s">
        <v>1423</v>
      </c>
      <c r="O6" s="270" t="s">
        <v>568</v>
      </c>
      <c r="P6" s="311" t="str">
        <f>IF($E6&lt;&gt;"",INDEX(TMSimMatrix[],9,MATCH($C6&amp;$D6&amp;"."&amp;$E6,TMSimMatrix[#Headers],0)),"")</f>
        <v>Longitudinal inner loop tuning. Perform closed-loop elevator doublets at various airspeeds and tune as needed.</v>
      </c>
      <c r="Q6" s="275"/>
      <c r="R6" s="394" t="s">
        <v>2</v>
      </c>
      <c r="S6" s="394" t="s">
        <v>1396</v>
      </c>
      <c r="T6" s="390"/>
      <c r="U6" s="367"/>
      <c r="V6" s="366"/>
      <c r="W6" s="368"/>
      <c r="X6" s="369" t="s">
        <v>1400</v>
      </c>
      <c r="Y6" s="79"/>
      <c r="Z6" s="294"/>
      <c r="AA6" s="294"/>
    </row>
    <row r="7" spans="2:27" ht="72" customHeight="1" thickBot="1">
      <c r="B7" s="48">
        <v>2</v>
      </c>
      <c r="C7" s="252" t="s">
        <v>451</v>
      </c>
      <c r="D7" s="253">
        <v>62</v>
      </c>
      <c r="E7" s="274" t="s">
        <v>1397</v>
      </c>
      <c r="F7" s="365">
        <f>IF($E7&lt;&gt;"",COUNTIF($E$6:$E7,$E7),"")</f>
        <v>1</v>
      </c>
      <c r="G7" s="363" t="str">
        <f>IF($E7&lt;&gt;"",INDEX(TMSimMatrix[],5,MATCH($C7&amp;$D7&amp;"."&amp;$E7,TMSimMatrix[#Headers],0)),"")</f>
        <v>24-Turbulence-0kts</v>
      </c>
      <c r="H7" s="362" t="str">
        <f>IF($E7&lt;&gt;"",INDEX(TMSimMatrix[#Data],7,MATCH($C7&amp;$D7&amp;"."&amp;$E7,TMSimMatrix[#Headers],0)),"")</f>
        <v>BA - Simulink</v>
      </c>
      <c r="I7" s="377" t="str">
        <f>IF($E7&lt;&gt;"",INDEX(TMSimMatrix[],2,MATCH($C7&amp;$D7&amp;"."&amp;$E7,TMSimMatrix[#Headers],0)),"")</f>
        <v>SIM-FTV-4A-2-UTail-FWD-TOW1</v>
      </c>
      <c r="J7" s="361" t="str">
        <f>IF($E7&lt;&gt;"",IF(ISNUMBER(SEARCH("Utail",FlighTestSummary5[[#This Row],[A/C Configuration]])), "UTAIL", "TAILLESS"),"")</f>
        <v>UTAIL</v>
      </c>
      <c r="K7" s="361">
        <v>175</v>
      </c>
      <c r="L7" s="361">
        <v>56.75</v>
      </c>
      <c r="M7" s="362" t="str">
        <f>IF($E7&lt;&gt;"",INDEX(TMSimMatrix[],8,MATCH($C7&amp;$D7&amp;"."&amp;$E7,TMSimMatrix[#Headers],0)),"")</f>
        <v>Alma</v>
      </c>
      <c r="N7" s="358" t="s">
        <v>1423</v>
      </c>
      <c r="O7" s="270" t="s">
        <v>568</v>
      </c>
      <c r="P7" s="360" t="str">
        <f>IF($E7&lt;&gt;"",INDEX(TMSimMatrix[],9,MATCH($C7&amp;$D7&amp;"."&amp;$E7,TMSimMatrix[#Headers],0)),"")</f>
        <v xml:space="preserve">Longitudinal inner loop tuning. Perform closed-loop elevator doublets at various airspeeds. Verify robustness with FWD CG. </v>
      </c>
      <c r="Q7" s="370"/>
      <c r="R7" s="394" t="s">
        <v>2</v>
      </c>
      <c r="S7" s="394" t="s">
        <v>1396</v>
      </c>
      <c r="T7" s="391"/>
      <c r="U7" s="373"/>
      <c r="V7" s="371"/>
      <c r="W7" s="374"/>
      <c r="X7" s="375" t="s">
        <v>1401</v>
      </c>
      <c r="Y7" s="62"/>
      <c r="Z7" s="297"/>
      <c r="AA7" s="297"/>
    </row>
    <row r="8" spans="2:27" ht="72" customHeight="1" thickBot="1">
      <c r="B8" s="48">
        <v>3</v>
      </c>
      <c r="C8" s="252" t="s">
        <v>451</v>
      </c>
      <c r="D8" s="253">
        <v>62</v>
      </c>
      <c r="E8" s="274" t="s">
        <v>1398</v>
      </c>
      <c r="F8" s="365">
        <f>IF($E8&lt;&gt;"",COUNTIF($E$6:$E8,$E8),"")</f>
        <v>1</v>
      </c>
      <c r="G8" s="363" t="str">
        <f>IF($E8&lt;&gt;"",INDEX(TMSimMatrix[],5,MATCH($C8&amp;$D8&amp;"."&amp;$E8,TMSimMatrix[#Headers],0)),"")</f>
        <v>24-Turbulence-0kts</v>
      </c>
      <c r="H8" s="362" t="str">
        <f>IF($E8&lt;&gt;"",INDEX(TMSimMatrix[#Data],7,MATCH($C8&amp;$D8&amp;"."&amp;$E8,TMSimMatrix[#Headers],0)),"")</f>
        <v>BA - Simulink</v>
      </c>
      <c r="I8" s="361" t="str">
        <f>IF($E8&lt;&gt;"",INDEX(TMSimMatrix[],2,MATCH($C8&amp;$D8&amp;"."&amp;$E8,TMSimMatrix[#Headers],0)),"")</f>
        <v>SIM-FTV-4A-3-UTail-AFT-TOW1</v>
      </c>
      <c r="J8" s="361" t="str">
        <f>IF($E8&lt;&gt;"",IF(ISNUMBER(SEARCH("Utail",FlighTestSummary5[[#This Row],[A/C Configuration]])), "UTAIL", "TAILLESS"),"")</f>
        <v>UTAIL</v>
      </c>
      <c r="K8" s="361">
        <v>175</v>
      </c>
      <c r="L8" s="361">
        <v>60</v>
      </c>
      <c r="M8" s="362" t="str">
        <f>IF($E8&lt;&gt;"",INDEX(TMSimMatrix[],8,MATCH($C8&amp;$D8&amp;"."&amp;$E8,TMSimMatrix[#Headers],0)),"")</f>
        <v>Alma</v>
      </c>
      <c r="N8" s="358" t="s">
        <v>1423</v>
      </c>
      <c r="O8" s="270" t="s">
        <v>568</v>
      </c>
      <c r="P8" s="360" t="str">
        <f>IF($E8&lt;&gt;"",INDEX(TMSimMatrix[],9,MATCH($C8&amp;$D8&amp;"."&amp;$E8,TMSimMatrix[#Headers],0)),"")</f>
        <v xml:space="preserve">Longitudinal inner loop tuning. Perform closed-loop elevator doublets at various airspeeds. Verify robustness with AFT CG. </v>
      </c>
      <c r="Q8" s="370"/>
      <c r="R8" s="394" t="s">
        <v>2</v>
      </c>
      <c r="S8" s="394" t="s">
        <v>1396</v>
      </c>
      <c r="T8" s="391"/>
      <c r="U8" s="300"/>
      <c r="V8" s="53"/>
      <c r="W8" s="258"/>
      <c r="X8" s="305" t="s">
        <v>1402</v>
      </c>
      <c r="Y8" s="62"/>
      <c r="Z8" s="297"/>
      <c r="AA8" s="297"/>
    </row>
    <row r="9" spans="2:27" ht="72" customHeight="1" thickBot="1">
      <c r="B9" s="48">
        <v>4</v>
      </c>
      <c r="C9" s="252" t="s">
        <v>451</v>
      </c>
      <c r="D9" s="253">
        <v>62</v>
      </c>
      <c r="E9" s="274" t="s">
        <v>1395</v>
      </c>
      <c r="F9" s="365">
        <f>IF($E9&lt;&gt;"",COUNTIF($E$6:$E9,$E9),"")</f>
        <v>2</v>
      </c>
      <c r="G9" s="363" t="str">
        <f>IF($E9&lt;&gt;"",INDEX(TMSimMatrix[],5,MATCH($C9&amp;$D9&amp;"."&amp;$E9,TMSimMatrix[#Headers],0)),"")</f>
        <v>24-Turbulence-0kts</v>
      </c>
      <c r="H9" s="362" t="str">
        <f>IF($E9&lt;&gt;"",INDEX(TMSimMatrix[#Data],7,MATCH($C9&amp;$D9&amp;"."&amp;$E9,TMSimMatrix[#Headers],0)),"")</f>
        <v>BA - Simulink</v>
      </c>
      <c r="I9" s="361" t="str">
        <f>IF($E9&lt;&gt;"",INDEX(TMSimMatrix[],2,MATCH($C9&amp;$D9&amp;"."&amp;$E9,TMSimMatrix[#Headers],0)),"")</f>
        <v>SIM-FTV-4A-1-UTail-BASE-TOW1</v>
      </c>
      <c r="J9" s="361" t="str">
        <f>IF($E9&lt;&gt;"",IF(ISNUMBER(SEARCH("Utail",FlighTestSummary5[[#This Row],[A/C Configuration]])), "UTAIL", "TAILLESS"),"")</f>
        <v>UTAIL</v>
      </c>
      <c r="K9" s="361">
        <v>175</v>
      </c>
      <c r="L9" s="361">
        <v>58.25</v>
      </c>
      <c r="M9" s="362" t="str">
        <f>IF($E9&lt;&gt;"",INDEX(TMSimMatrix[],8,MATCH($C9&amp;$D9&amp;"."&amp;$E9,TMSimMatrix[#Headers],0)),"")</f>
        <v>Alma</v>
      </c>
      <c r="N9" s="358" t="s">
        <v>1423</v>
      </c>
      <c r="O9" s="270" t="s">
        <v>568</v>
      </c>
      <c r="P9" s="360" t="str">
        <f>IF($E9&lt;&gt;"",INDEX(TMSimMatrix[],9,MATCH($C9&amp;$D9&amp;"."&amp;$E9,TMSimMatrix[#Headers],0)),"")</f>
        <v>Longitudinal inner loop tuning. Perform closed-loop elevator doublets at various airspeeds and tune as needed.</v>
      </c>
      <c r="Q9" s="370"/>
      <c r="R9" s="394" t="s">
        <v>2</v>
      </c>
      <c r="S9" s="394" t="s">
        <v>1399</v>
      </c>
      <c r="T9" s="391"/>
      <c r="U9" s="300"/>
      <c r="V9" s="53"/>
      <c r="W9" s="258"/>
      <c r="X9" s="305" t="s">
        <v>1403</v>
      </c>
      <c r="Y9" s="62"/>
      <c r="Z9" s="297"/>
      <c r="AA9" s="297"/>
    </row>
    <row r="10" spans="2:27" ht="72" customHeight="1" thickBot="1">
      <c r="B10" s="48">
        <v>5</v>
      </c>
      <c r="C10" s="252" t="s">
        <v>451</v>
      </c>
      <c r="D10" s="253">
        <v>62</v>
      </c>
      <c r="E10" s="274" t="s">
        <v>1397</v>
      </c>
      <c r="F10" s="365">
        <f>IF($E10&lt;&gt;"",COUNTIF($E$6:$E10,$E10),"")</f>
        <v>2</v>
      </c>
      <c r="G10" s="363" t="str">
        <f>IF($E10&lt;&gt;"",INDEX(TMSimMatrix[],5,MATCH($C10&amp;$D10&amp;"."&amp;$E10,TMSimMatrix[#Headers],0)),"")</f>
        <v>24-Turbulence-0kts</v>
      </c>
      <c r="H10" s="362" t="str">
        <f>IF($E10&lt;&gt;"",INDEX(TMSimMatrix[#Data],7,MATCH($C10&amp;$D10&amp;"."&amp;$E10,TMSimMatrix[#Headers],0)),"")</f>
        <v>BA - Simulink</v>
      </c>
      <c r="I10" s="361" t="str">
        <f>IF($E10&lt;&gt;"",INDEX(TMSimMatrix[],2,MATCH($C10&amp;$D10&amp;"."&amp;$E10,TMSimMatrix[#Headers],0)),"")</f>
        <v>SIM-FTV-4A-2-UTail-FWD-TOW1</v>
      </c>
      <c r="J10" s="361" t="str">
        <f>IF($E10&lt;&gt;"",IF(ISNUMBER(SEARCH("Utail",FlighTestSummary5[[#This Row],[A/C Configuration]])), "UTAIL", "TAILLESS"),"")</f>
        <v>UTAIL</v>
      </c>
      <c r="K10" s="361">
        <v>175</v>
      </c>
      <c r="L10" s="361">
        <v>56.75</v>
      </c>
      <c r="M10" s="362" t="str">
        <f>IF($E10&lt;&gt;"",INDEX(TMSimMatrix[],8,MATCH($C10&amp;$D10&amp;"."&amp;$E10,TMSimMatrix[#Headers],0)),"")</f>
        <v>Alma</v>
      </c>
      <c r="N10" s="363" t="s">
        <v>1424</v>
      </c>
      <c r="O10" s="270" t="s">
        <v>568</v>
      </c>
      <c r="P10" s="360" t="str">
        <f>IF($E10&lt;&gt;"",INDEX(TMSimMatrix[],9,MATCH($C10&amp;$D10&amp;"."&amp;$E10,TMSimMatrix[#Headers],0)),"")</f>
        <v xml:space="preserve">Longitudinal inner loop tuning. Perform closed-loop elevator doublets at various airspeeds. Verify robustness with FWD CG. </v>
      </c>
      <c r="Q10" s="370"/>
      <c r="R10" s="394" t="s">
        <v>2</v>
      </c>
      <c r="S10" s="394" t="s">
        <v>1399</v>
      </c>
      <c r="T10" s="391"/>
      <c r="U10" s="300"/>
      <c r="V10" s="53"/>
      <c r="W10" s="258"/>
      <c r="X10" s="305" t="s">
        <v>1404</v>
      </c>
      <c r="Y10" s="62"/>
      <c r="Z10" s="297"/>
      <c r="AA10" s="297"/>
    </row>
    <row r="11" spans="2:27" ht="72" customHeight="1" thickBot="1">
      <c r="B11" s="48">
        <v>6</v>
      </c>
      <c r="C11" s="252" t="s">
        <v>451</v>
      </c>
      <c r="D11" s="253">
        <v>62</v>
      </c>
      <c r="E11" s="274" t="s">
        <v>1398</v>
      </c>
      <c r="F11" s="365">
        <f>IF($E11&lt;&gt;"",COUNTIF($E$6:$E11,$E11),"")</f>
        <v>2</v>
      </c>
      <c r="G11" s="363" t="str">
        <f>IF($E11&lt;&gt;"",INDEX(TMSimMatrix[],5,MATCH($C11&amp;$D11&amp;"."&amp;$E11,TMSimMatrix[#Headers],0)),"")</f>
        <v>24-Turbulence-0kts</v>
      </c>
      <c r="H11" s="362" t="str">
        <f>IF($E11&lt;&gt;"",INDEX(TMSimMatrix[#Data],7,MATCH($C11&amp;$D11&amp;"."&amp;$E11,TMSimMatrix[#Headers],0)),"")</f>
        <v>BA - Simulink</v>
      </c>
      <c r="I11" s="361" t="str">
        <f>IF($E11&lt;&gt;"",INDEX(TMSimMatrix[],2,MATCH($C11&amp;$D11&amp;"."&amp;$E11,TMSimMatrix[#Headers],0)),"")</f>
        <v>SIM-FTV-4A-3-UTail-AFT-TOW1</v>
      </c>
      <c r="J11" s="361" t="str">
        <f>IF($E11&lt;&gt;"",IF(ISNUMBER(SEARCH("Utail",FlighTestSummary5[[#This Row],[A/C Configuration]])), "UTAIL", "TAILLESS"),"")</f>
        <v>UTAIL</v>
      </c>
      <c r="K11" s="361">
        <v>175</v>
      </c>
      <c r="L11" s="361">
        <v>60</v>
      </c>
      <c r="M11" s="362" t="str">
        <f>IF($E11&lt;&gt;"",INDEX(TMSimMatrix[],8,MATCH($C11&amp;$D11&amp;"."&amp;$E11,TMSimMatrix[#Headers],0)),"")</f>
        <v>Alma</v>
      </c>
      <c r="N11" s="363" t="s">
        <v>1424</v>
      </c>
      <c r="O11" s="270" t="s">
        <v>568</v>
      </c>
      <c r="P11" s="360" t="str">
        <f>IF($E11&lt;&gt;"",INDEX(TMSimMatrix[],9,MATCH($C11&amp;$D11&amp;"."&amp;$E11,TMSimMatrix[#Headers],0)),"")</f>
        <v xml:space="preserve">Longitudinal inner loop tuning. Perform closed-loop elevator doublets at various airspeeds. Verify robustness with AFT CG. </v>
      </c>
      <c r="Q11" s="370"/>
      <c r="R11" s="394" t="s">
        <v>2</v>
      </c>
      <c r="S11" s="394" t="s">
        <v>1399</v>
      </c>
      <c r="T11" s="372"/>
      <c r="U11" s="300"/>
      <c r="V11" s="53"/>
      <c r="W11" s="258"/>
      <c r="X11" s="305" t="s">
        <v>1405</v>
      </c>
      <c r="Y11" s="62"/>
      <c r="Z11" s="297"/>
      <c r="AA11" s="297"/>
    </row>
    <row r="12" spans="2:27" ht="72" customHeight="1" thickBot="1">
      <c r="B12" s="48">
        <v>7</v>
      </c>
      <c r="C12" s="252" t="s">
        <v>451</v>
      </c>
      <c r="D12" s="253">
        <v>62</v>
      </c>
      <c r="E12" s="274" t="s">
        <v>1406</v>
      </c>
      <c r="F12" s="365">
        <f>IF($E12&lt;&gt;"",COUNTIF($E$6:$E12,$E12),"")</f>
        <v>1</v>
      </c>
      <c r="G12" s="363" t="str">
        <f>IF($E12&lt;&gt;"",INDEX(TMSimMatrix[],5,MATCH($C12&amp;$D12&amp;"."&amp;$E12,TMSimMatrix[#Headers],0)),"")</f>
        <v>24-Turbulence-0kts</v>
      </c>
      <c r="H12" s="362" t="str">
        <f>IF($E12&lt;&gt;"",INDEX(TMSimMatrix[#Data],7,MATCH($C12&amp;$D12&amp;"."&amp;$E12,TMSimMatrix[#Headers],0)),"")</f>
        <v>BA - Simulink</v>
      </c>
      <c r="I12" s="361" t="str">
        <f>IF($E12&lt;&gt;"",INDEX(TMSimMatrix[],2,MATCH($C12&amp;$D12&amp;"."&amp;$E12,TMSimMatrix[#Headers],0)),"")</f>
        <v>SIM-FTV-4A-5-UTail-EMPTY-TOW1</v>
      </c>
      <c r="J12" s="361" t="str">
        <f>IF($E12&lt;&gt;"",IF(ISNUMBER(SEARCH("Utail",FlighTestSummary5[[#This Row],[A/C Configuration]])), "UTAIL", "TAILLESS"),"")</f>
        <v>UTAIL</v>
      </c>
      <c r="K12" s="361">
        <v>150</v>
      </c>
      <c r="L12" s="361">
        <v>56.84</v>
      </c>
      <c r="M12" s="362" t="str">
        <f>IF($E12&lt;&gt;"",INDEX(TMSimMatrix[],8,MATCH($C12&amp;$D12&amp;"."&amp;$E12,TMSimMatrix[#Headers],0)),"")</f>
        <v>Alma</v>
      </c>
      <c r="N12" s="363" t="s">
        <v>1424</v>
      </c>
      <c r="O12" s="270" t="s">
        <v>568</v>
      </c>
      <c r="P12" s="360" t="str">
        <f>IF($E12&lt;&gt;"",INDEX(TMSimMatrix[],9,MATCH($C12&amp;$D12&amp;"."&amp;$E12,TMSimMatrix[#Headers],0)),"")</f>
        <v>Longitudinal inner loop tuning. Perform closed-loop elevator doublets at various airspeeds. Verify robustness with empty (light) aircraft</v>
      </c>
      <c r="Q12" s="370"/>
      <c r="R12" s="394" t="s">
        <v>2</v>
      </c>
      <c r="S12" s="394" t="s">
        <v>1399</v>
      </c>
      <c r="T12" s="372"/>
      <c r="U12" s="300"/>
      <c r="V12" s="53"/>
      <c r="W12" s="258"/>
      <c r="X12" s="305" t="s">
        <v>1408</v>
      </c>
      <c r="Y12" s="62"/>
      <c r="Z12" s="297"/>
      <c r="AA12" s="297"/>
    </row>
    <row r="13" spans="2:27" ht="72" customHeight="1" thickBot="1">
      <c r="B13" s="48">
        <v>8</v>
      </c>
      <c r="C13" s="252" t="s">
        <v>451</v>
      </c>
      <c r="D13" s="253">
        <v>62</v>
      </c>
      <c r="E13" s="274" t="s">
        <v>1407</v>
      </c>
      <c r="F13" s="365">
        <f>IF($E13&lt;&gt;"",COUNTIF($E$6:$E13,$E13),"")</f>
        <v>1</v>
      </c>
      <c r="G13" s="363" t="str">
        <f>IF($E13&lt;&gt;"",INDEX(TMSimMatrix[],5,MATCH($C13&amp;$D13&amp;"."&amp;$E13,TMSimMatrix[#Headers],0)),"")</f>
        <v>24-Turbulence-0kts</v>
      </c>
      <c r="H13" s="362" t="str">
        <f>IF($E13&lt;&gt;"",INDEX(TMSimMatrix[#Data],7,MATCH($C13&amp;$D13&amp;"."&amp;$E13,TMSimMatrix[#Headers],0)),"")</f>
        <v>BA - Simulink</v>
      </c>
      <c r="I13" s="361" t="str">
        <f>IF($E13&lt;&gt;"",INDEX(TMSimMatrix[],2,MATCH($C13&amp;$D13&amp;"."&amp;$E13,TMSimMatrix[#Headers],0)),"")</f>
        <v>SIM-FTV-4A-11-UTail-BASE-MTOW</v>
      </c>
      <c r="J13" s="361" t="str">
        <f>IF($E13&lt;&gt;"",IF(ISNUMBER(SEARCH("Utail",FlighTestSummary5[[#This Row],[A/C Configuration]])), "UTAIL", "TAILLESS"),"")</f>
        <v>UTAIL</v>
      </c>
      <c r="K13" s="361">
        <v>205</v>
      </c>
      <c r="L13" s="361">
        <v>58.25</v>
      </c>
      <c r="M13" s="362" t="str">
        <f>IF($E13&lt;&gt;"",INDEX(TMSimMatrix[],8,MATCH($C13&amp;$D13&amp;"."&amp;$E13,TMSimMatrix[#Headers],0)),"")</f>
        <v>Alma</v>
      </c>
      <c r="N13" s="363" t="s">
        <v>1424</v>
      </c>
      <c r="O13" s="270" t="s">
        <v>568</v>
      </c>
      <c r="P13" s="360" t="str">
        <f>IF($E13&lt;&gt;"",INDEX(TMSimMatrix[],9,MATCH($C13&amp;$D13&amp;"."&amp;$E13,TMSimMatrix[#Headers],0)),"")</f>
        <v>Longitudinal inner loop tuning. Perform closed-loop elevator doublets at various airspeeds. Verify robustness with MTOW (heavy) aircraft</v>
      </c>
      <c r="Q13" s="370"/>
      <c r="R13" s="394" t="s">
        <v>2</v>
      </c>
      <c r="S13" s="394" t="s">
        <v>1399</v>
      </c>
      <c r="T13" s="372"/>
      <c r="U13" s="300"/>
      <c r="V13" s="53"/>
      <c r="W13" s="258"/>
      <c r="X13" s="305" t="s">
        <v>1409</v>
      </c>
      <c r="Y13" s="62"/>
      <c r="Z13" s="297"/>
      <c r="AA13" s="297"/>
    </row>
    <row r="14" spans="2:27" ht="72" customHeight="1" thickBot="1">
      <c r="B14" s="48">
        <v>9</v>
      </c>
      <c r="C14" s="252" t="s">
        <v>451</v>
      </c>
      <c r="D14" s="253">
        <v>62</v>
      </c>
      <c r="E14" s="274" t="s">
        <v>1410</v>
      </c>
      <c r="F14" s="365">
        <f>IF($E14&lt;&gt;"",COUNTIF($E$6:$E14,$E14),"")</f>
        <v>1</v>
      </c>
      <c r="G14" s="363" t="str">
        <f>IF($E14&lt;&gt;"",INDEX(TMSimMatrix[],5,MATCH($C14&amp;$D14&amp;"."&amp;$E14,TMSimMatrix[#Headers],0)),"")</f>
        <v>24-Turbulence-0kts</v>
      </c>
      <c r="H14" s="362" t="str">
        <f>IF($E14&lt;&gt;"",INDEX(TMSimMatrix[#Data],7,MATCH($C14&amp;$D14&amp;"."&amp;$E14,TMSimMatrix[#Headers],0)),"")</f>
        <v>BA - Simulink</v>
      </c>
      <c r="I14" s="361" t="str">
        <f>IF($E14&lt;&gt;"",INDEX(TMSimMatrix[],2,MATCH($C14&amp;$D14&amp;"."&amp;$E14,TMSimMatrix[#Headers],0)),"")</f>
        <v>SIM-FTV-4A-1-UTail-BASE-TOW1</v>
      </c>
      <c r="J14" s="361" t="str">
        <f>IF($E14&lt;&gt;"",IF(ISNUMBER(SEARCH("Utail",FlighTestSummary5[[#This Row],[A/C Configuration]])), "UTAIL", "TAILLESS"),"")</f>
        <v>UTAIL</v>
      </c>
      <c r="K14" s="361">
        <v>175</v>
      </c>
      <c r="L14" s="361">
        <v>58.25</v>
      </c>
      <c r="M14" s="362" t="str">
        <f>IF($E14&lt;&gt;"",INDEX(TMSimMatrix[],8,MATCH($C14&amp;$D14&amp;"."&amp;$E14,TMSimMatrix[#Headers],0)),"")</f>
        <v>Alma</v>
      </c>
      <c r="N14" s="363" t="s">
        <v>1424</v>
      </c>
      <c r="O14" s="270" t="s">
        <v>568</v>
      </c>
      <c r="P14" s="360" t="str">
        <f>IF($E14&lt;&gt;"",INDEX(TMSimMatrix[],9,MATCH($C14&amp;$D14&amp;"."&amp;$E14,TMSimMatrix[#Headers],0)),"")</f>
        <v>Lateral inner loop tuning. Perform closed-loop aileron doublets at various airspeeds and tune as needed.</v>
      </c>
      <c r="Q14" s="370"/>
      <c r="R14" s="394" t="s">
        <v>2</v>
      </c>
      <c r="S14" s="394" t="s">
        <v>1399</v>
      </c>
      <c r="T14" s="372"/>
      <c r="U14" s="300"/>
      <c r="V14" s="53"/>
      <c r="W14" s="258"/>
      <c r="X14" s="305" t="s">
        <v>1412</v>
      </c>
      <c r="Y14" s="62"/>
      <c r="Z14" s="297"/>
      <c r="AA14" s="297"/>
    </row>
    <row r="15" spans="2:27" ht="72" customHeight="1" thickBot="1">
      <c r="B15" s="48">
        <v>10</v>
      </c>
      <c r="C15" s="252" t="s">
        <v>451</v>
      </c>
      <c r="D15" s="253">
        <v>62</v>
      </c>
      <c r="E15" s="274" t="s">
        <v>1411</v>
      </c>
      <c r="F15" s="365">
        <f>IF($E15&lt;&gt;"",COUNTIF($E$6:$E15,$E15),"")</f>
        <v>1</v>
      </c>
      <c r="G15" s="363" t="str">
        <f>IF($E15&lt;&gt;"",INDEX(TMSimMatrix[],5,MATCH($C15&amp;$D15&amp;"."&amp;$E15,TMSimMatrix[#Headers],0)),"")</f>
        <v>24-Turbulence-0kts</v>
      </c>
      <c r="H15" s="362" t="str">
        <f>IF($E15&lt;&gt;"",INDEX(TMSimMatrix[#Data],7,MATCH($C15&amp;$D15&amp;"."&amp;$E15,TMSimMatrix[#Headers],0)),"")</f>
        <v>BA - Simulink</v>
      </c>
      <c r="I15" s="361" t="str">
        <f>IF($E15&lt;&gt;"",INDEX(TMSimMatrix[],2,MATCH($C15&amp;$D15&amp;"."&amp;$E15,TMSimMatrix[#Headers],0)),"")</f>
        <v>SIM-FTV-4A-2-UTail-FWD-TOW1</v>
      </c>
      <c r="J15" s="361" t="str">
        <f>IF($E15&lt;&gt;"",IF(ISNUMBER(SEARCH("Utail",FlighTestSummary5[[#This Row],[A/C Configuration]])), "UTAIL", "TAILLESS"),"")</f>
        <v>UTAIL</v>
      </c>
      <c r="K15" s="361">
        <v>175</v>
      </c>
      <c r="L15" s="361">
        <v>56.75</v>
      </c>
      <c r="M15" s="362" t="str">
        <f>IF($E15&lt;&gt;"",INDEX(TMSimMatrix[],8,MATCH($C15&amp;$D15&amp;"."&amp;$E15,TMSimMatrix[#Headers],0)),"")</f>
        <v>Alma</v>
      </c>
      <c r="N15" s="363" t="s">
        <v>1424</v>
      </c>
      <c r="O15" s="270" t="s">
        <v>568</v>
      </c>
      <c r="P15" s="360" t="str">
        <f>IF($E15&lt;&gt;"",INDEX(TMSimMatrix[],9,MATCH($C15&amp;$D15&amp;"."&amp;$E15,TMSimMatrix[#Headers],0)),"")</f>
        <v>Lateral inner loop tuning. Perform closed-loop aileron doublets at various airspeeds. Verify robustness with FWD CG.</v>
      </c>
      <c r="Q15" s="370"/>
      <c r="R15" s="394" t="s">
        <v>2</v>
      </c>
      <c r="S15" s="394" t="s">
        <v>1399</v>
      </c>
      <c r="T15" s="372"/>
      <c r="U15" s="300"/>
      <c r="V15" s="53"/>
      <c r="W15" s="258"/>
      <c r="X15" s="305" t="s">
        <v>1413</v>
      </c>
      <c r="Y15" s="62"/>
      <c r="Z15" s="297"/>
      <c r="AA15" s="297"/>
    </row>
    <row r="16" spans="2:27" ht="72" customHeight="1" thickBot="1">
      <c r="B16" s="48">
        <v>11</v>
      </c>
      <c r="C16" s="252" t="s">
        <v>451</v>
      </c>
      <c r="D16" s="253">
        <v>62</v>
      </c>
      <c r="E16" s="274" t="s">
        <v>1414</v>
      </c>
      <c r="F16" s="365">
        <f>IF($E16&lt;&gt;"",COUNTIF($E$6:$E16,$E16),"")</f>
        <v>1</v>
      </c>
      <c r="G16" s="363" t="str">
        <f>IF($E16&lt;&gt;"",INDEX(TMSimMatrix[],5,MATCH($C16&amp;$D16&amp;"."&amp;$E16,TMSimMatrix[#Headers],0)),"")</f>
        <v>24-Turbulence-0kts</v>
      </c>
      <c r="H16" s="362" t="str">
        <f>IF($E16&lt;&gt;"",INDEX(TMSimMatrix[#Data],7,MATCH($C16&amp;$D16&amp;"."&amp;$E16,TMSimMatrix[#Headers],0)),"")</f>
        <v>BA - Simulink</v>
      </c>
      <c r="I16" s="361" t="str">
        <f>IF($E16&lt;&gt;"",INDEX(TMSimMatrix[],2,MATCH($C16&amp;$D16&amp;"."&amp;$E16,TMSimMatrix[#Headers],0)),"")</f>
        <v>SIM-FTV-4A-3-UTail-AFT-TOW1</v>
      </c>
      <c r="J16" s="361" t="str">
        <f>IF($E16&lt;&gt;"",IF(ISNUMBER(SEARCH("Utail",FlighTestSummary5[[#This Row],[A/C Configuration]])), "UTAIL", "TAILLESS"),"")</f>
        <v>UTAIL</v>
      </c>
      <c r="K16" s="361">
        <v>175</v>
      </c>
      <c r="L16" s="361">
        <v>60</v>
      </c>
      <c r="M16" s="362" t="str">
        <f>IF($E16&lt;&gt;"",INDEX(TMSimMatrix[],8,MATCH($C16&amp;$D16&amp;"."&amp;$E16,TMSimMatrix[#Headers],0)),"")</f>
        <v>Alma</v>
      </c>
      <c r="N16" s="363" t="s">
        <v>1424</v>
      </c>
      <c r="O16" s="270" t="s">
        <v>568</v>
      </c>
      <c r="P16" s="360" t="str">
        <f>IF($E16&lt;&gt;"",INDEX(TMSimMatrix[],9,MATCH($C16&amp;$D16&amp;"."&amp;$E16,TMSimMatrix[#Headers],0)),"")</f>
        <v>Lateral inner loop tuning. Perform closed-loop aileron doublets at various airspeeds. Verify robustness with AFT CG.</v>
      </c>
      <c r="Q16" s="370"/>
      <c r="R16" s="394" t="s">
        <v>2</v>
      </c>
      <c r="S16" s="394" t="s">
        <v>1399</v>
      </c>
      <c r="T16" s="372"/>
      <c r="U16" s="300"/>
      <c r="V16" s="53"/>
      <c r="W16" s="258"/>
      <c r="X16" s="305" t="s">
        <v>1415</v>
      </c>
      <c r="Y16" s="62"/>
      <c r="Z16" s="297"/>
      <c r="AA16" s="297"/>
    </row>
    <row r="17" spans="2:27" ht="72" customHeight="1" thickBot="1">
      <c r="B17" s="48">
        <v>12</v>
      </c>
      <c r="C17" s="252" t="s">
        <v>451</v>
      </c>
      <c r="D17" s="253">
        <v>62</v>
      </c>
      <c r="E17" s="274" t="s">
        <v>1416</v>
      </c>
      <c r="F17" s="365">
        <f>IF($E17&lt;&gt;"",COUNTIF($E$6:$E17,$E17),"")</f>
        <v>1</v>
      </c>
      <c r="G17" s="363" t="str">
        <f>IF($E17&lt;&gt;"",INDEX(TMSimMatrix[],5,MATCH($C17&amp;$D17&amp;"."&amp;$E17,TMSimMatrix[#Headers],0)),"")</f>
        <v>24-Turbulence-0kts</v>
      </c>
      <c r="H17" s="362" t="str">
        <f>IF($E17&lt;&gt;"",INDEX(TMSimMatrix[#Data],7,MATCH($C17&amp;$D17&amp;"."&amp;$E17,TMSimMatrix[#Headers],0)),"")</f>
        <v>BA - Simulink</v>
      </c>
      <c r="I17" s="361" t="str">
        <f>IF($E17&lt;&gt;"",INDEX(TMSimMatrix[],2,MATCH($C17&amp;$D17&amp;"."&amp;$E17,TMSimMatrix[#Headers],0)),"")</f>
        <v>SIM-FTV-4A-5-UTail-EMPTY-TOW1</v>
      </c>
      <c r="J17" s="361" t="str">
        <f>IF($E17&lt;&gt;"",IF(ISNUMBER(SEARCH("Utail",FlighTestSummary5[[#This Row],[A/C Configuration]])), "UTAIL", "TAILLESS"),"")</f>
        <v>UTAIL</v>
      </c>
      <c r="K17" s="361">
        <v>150</v>
      </c>
      <c r="L17" s="361">
        <v>56.84</v>
      </c>
      <c r="M17" s="362" t="str">
        <f>IF($E17&lt;&gt;"",INDEX(TMSimMatrix[],8,MATCH($C17&amp;$D17&amp;"."&amp;$E17,TMSimMatrix[#Headers],0)),"")</f>
        <v>Alma</v>
      </c>
      <c r="N17" s="363" t="s">
        <v>1424</v>
      </c>
      <c r="O17" s="270" t="s">
        <v>568</v>
      </c>
      <c r="P17" s="360" t="str">
        <f>IF($E17&lt;&gt;"",INDEX(TMSimMatrix[],9,MATCH($C17&amp;$D17&amp;"."&amp;$E17,TMSimMatrix[#Headers],0)),"")</f>
        <v>Lateral inner loop tuning. Perform closed-loop aileron doublets at various airspeeds. Verify robustness with empty (light) aircraft.</v>
      </c>
      <c r="Q17" s="370"/>
      <c r="R17" s="394" t="s">
        <v>2</v>
      </c>
      <c r="S17" s="394" t="s">
        <v>1399</v>
      </c>
      <c r="T17" s="372"/>
      <c r="U17" s="300"/>
      <c r="V17" s="53"/>
      <c r="W17" s="258"/>
      <c r="X17" s="305" t="s">
        <v>1417</v>
      </c>
      <c r="Y17" s="62"/>
      <c r="Z17" s="297"/>
      <c r="AA17" s="297"/>
    </row>
    <row r="18" spans="2:27" ht="72" customHeight="1" thickBot="1">
      <c r="B18" s="48">
        <v>13</v>
      </c>
      <c r="C18" s="252" t="s">
        <v>451</v>
      </c>
      <c r="D18" s="253">
        <v>62</v>
      </c>
      <c r="E18" s="274" t="s">
        <v>1418</v>
      </c>
      <c r="F18" s="365">
        <f>IF($E18&lt;&gt;"",COUNTIF($E$6:$E18,$E18),"")</f>
        <v>1</v>
      </c>
      <c r="G18" s="363" t="str">
        <f>IF($E18&lt;&gt;"",INDEX(TMSimMatrix[],5,MATCH($C18&amp;$D18&amp;"."&amp;$E18,TMSimMatrix[#Headers],0)),"")</f>
        <v>24-Turbulence-0kts</v>
      </c>
      <c r="H18" s="362" t="str">
        <f>IF($E18&lt;&gt;"",INDEX(TMSimMatrix[#Data],7,MATCH($C18&amp;$D18&amp;"."&amp;$E18,TMSimMatrix[#Headers],0)),"")</f>
        <v>BA - Simulink</v>
      </c>
      <c r="I18" s="361" t="str">
        <f>IF($E18&lt;&gt;"",INDEX(TMSimMatrix[],2,MATCH($C18&amp;$D18&amp;"."&amp;$E18,TMSimMatrix[#Headers],0)),"")</f>
        <v>SIM-FTV-4A-11-UTail-BASE-MTOW</v>
      </c>
      <c r="J18" s="361" t="str">
        <f>IF($E18&lt;&gt;"",IF(ISNUMBER(SEARCH("Utail",FlighTestSummary5[[#This Row],[A/C Configuration]])), "UTAIL", "TAILLESS"),"")</f>
        <v>UTAIL</v>
      </c>
      <c r="K18" s="361">
        <v>205</v>
      </c>
      <c r="L18" s="361">
        <v>58.25</v>
      </c>
      <c r="M18" s="362" t="str">
        <f>IF($E18&lt;&gt;"",INDEX(TMSimMatrix[],8,MATCH($C18&amp;$D18&amp;"."&amp;$E18,TMSimMatrix[#Headers],0)),"")</f>
        <v>Alma</v>
      </c>
      <c r="N18" s="363" t="s">
        <v>1424</v>
      </c>
      <c r="O18" s="270" t="s">
        <v>568</v>
      </c>
      <c r="P18" s="360" t="str">
        <f>IF($E18&lt;&gt;"",INDEX(TMSimMatrix[],9,MATCH($C18&amp;$D18&amp;"."&amp;$E18,TMSimMatrix[#Headers],0)),"")</f>
        <v>Lateral inner loop tuning. Perform closed-loop aileron doublets at various airspeeds. Verify robustness with MTOW (heavy) aircraft.</v>
      </c>
      <c r="Q18" s="370"/>
      <c r="R18" s="394" t="s">
        <v>2</v>
      </c>
      <c r="S18" s="394" t="s">
        <v>1399</v>
      </c>
      <c r="T18" s="372"/>
      <c r="U18" s="300"/>
      <c r="V18" s="53"/>
      <c r="W18" s="258"/>
      <c r="X18" s="305"/>
      <c r="Y18" s="62"/>
      <c r="Z18" s="297"/>
      <c r="AA18" s="297"/>
    </row>
    <row r="19" spans="2:27" ht="72" customHeight="1" thickBot="1">
      <c r="B19" s="48">
        <v>14</v>
      </c>
      <c r="C19" s="252" t="s">
        <v>451</v>
      </c>
      <c r="D19" s="253">
        <v>62</v>
      </c>
      <c r="E19" s="274" t="s">
        <v>1419</v>
      </c>
      <c r="F19" s="365">
        <f>IF($E19&lt;&gt;"",COUNTIF($E$6:$E19,$E19),"")</f>
        <v>1</v>
      </c>
      <c r="G19" s="363" t="str">
        <f>IF($E19&lt;&gt;"",INDEX(TMSimMatrix[],5,MATCH($C19&amp;$D19&amp;"."&amp;$E19,TMSimMatrix[#Headers],0)),"")</f>
        <v>24-Turbulence-0kts</v>
      </c>
      <c r="H19" s="362" t="str">
        <f>IF($E19&lt;&gt;"",INDEX(TMSimMatrix[#Data],7,MATCH($C19&amp;$D19&amp;"."&amp;$E19,TMSimMatrix[#Headers],0)),"")</f>
        <v>BA - Simulink</v>
      </c>
      <c r="I19" s="361" t="str">
        <f>IF($E19&lt;&gt;"",INDEX(TMSimMatrix[],2,MATCH($C19&amp;$D19&amp;"."&amp;$E19,TMSimMatrix[#Headers],0)),"")</f>
        <v>SIM-FTV-4A-1-UTail-BASE-TOW1</v>
      </c>
      <c r="J19" s="361" t="str">
        <f>IF($E19&lt;&gt;"",IF(ISNUMBER(SEARCH("Utail",FlighTestSummary5[[#This Row],[A/C Configuration]])), "UTAIL", "TAILLESS"),"")</f>
        <v>UTAIL</v>
      </c>
      <c r="K19" s="361">
        <v>175</v>
      </c>
      <c r="L19" s="361">
        <v>58.25</v>
      </c>
      <c r="M19" s="362" t="str">
        <f>IF($E19&lt;&gt;"",INDEX(TMSimMatrix[],8,MATCH($C19&amp;$D19&amp;"."&amp;$E19,TMSimMatrix[#Headers],0)),"")</f>
        <v>Alma</v>
      </c>
      <c r="N19" s="363" t="s">
        <v>1426</v>
      </c>
      <c r="O19" s="270" t="s">
        <v>568</v>
      </c>
      <c r="P19" s="360" t="str">
        <f>IF($E19&lt;&gt;"",INDEX(TMSimMatrix[],9,MATCH($C19&amp;$D19&amp;"."&amp;$E19,TMSimMatrix[#Headers],0)),"")</f>
        <v>Longitudinal outer loop tuning. Perform altitude step changes at various airspeeds, monitoring transient respose and steady-state tracking. Tune as needed.</v>
      </c>
      <c r="Q19" s="370"/>
      <c r="R19" s="394" t="s">
        <v>2</v>
      </c>
      <c r="S19" s="371" t="s">
        <v>1427</v>
      </c>
      <c r="T19" s="372" t="s">
        <v>1422</v>
      </c>
      <c r="U19" s="300"/>
      <c r="V19" s="53"/>
      <c r="W19" s="258"/>
      <c r="X19" s="305" t="s">
        <v>1428</v>
      </c>
      <c r="Y19" s="62"/>
      <c r="Z19" s="297"/>
      <c r="AA19" s="297"/>
    </row>
    <row r="20" spans="2:27" ht="72" customHeight="1" thickBot="1">
      <c r="B20" s="48">
        <v>15</v>
      </c>
      <c r="C20" s="252" t="s">
        <v>451</v>
      </c>
      <c r="D20" s="253">
        <v>62</v>
      </c>
      <c r="E20" s="274" t="s">
        <v>1420</v>
      </c>
      <c r="F20" s="365">
        <f>IF($E20&lt;&gt;"",COUNTIF($E$6:$E20,$E20),"")</f>
        <v>1</v>
      </c>
      <c r="G20" s="363" t="str">
        <f>IF($E20&lt;&gt;"",INDEX(TMSimMatrix[],5,MATCH($C20&amp;$D20&amp;"."&amp;$E20,TMSimMatrix[#Headers],0)),"")</f>
        <v>24-Turbulence-0kts</v>
      </c>
      <c r="H20" s="362" t="str">
        <f>IF($E20&lt;&gt;"",INDEX(TMSimMatrix[#Data],7,MATCH($C20&amp;$D20&amp;"."&amp;$E20,TMSimMatrix[#Headers],0)),"")</f>
        <v>BA - Simulink</v>
      </c>
      <c r="I20" s="361" t="str">
        <f>IF($E20&lt;&gt;"",INDEX(TMSimMatrix[],2,MATCH($C20&amp;$D20&amp;"."&amp;$E20,TMSimMatrix[#Headers],0)),"")</f>
        <v>SIM-FTV-4A-2-UTail-FWD-TOW1</v>
      </c>
      <c r="J20" s="361" t="str">
        <f>IF($E20&lt;&gt;"",IF(ISNUMBER(SEARCH("Utail",FlighTestSummary5[[#This Row],[A/C Configuration]])), "UTAIL", "TAILLESS"),"")</f>
        <v>UTAIL</v>
      </c>
      <c r="K20" s="361">
        <v>175</v>
      </c>
      <c r="L20" s="361">
        <v>56.75</v>
      </c>
      <c r="M20" s="362" t="str">
        <f>IF($E20&lt;&gt;"",INDEX(TMSimMatrix[],8,MATCH($C20&amp;$D20&amp;"."&amp;$E20,TMSimMatrix[#Headers],0)),"")</f>
        <v>Alma</v>
      </c>
      <c r="N20" s="363" t="s">
        <v>1426</v>
      </c>
      <c r="O20" s="270" t="s">
        <v>568</v>
      </c>
      <c r="P20" s="360" t="str">
        <f>IF($E20&lt;&gt;"",INDEX(TMSimMatrix[],9,MATCH($C20&amp;$D20&amp;"."&amp;$E20,TMSimMatrix[#Headers],0)),"")</f>
        <v>Longitudinal outer loop tuning. Perform altitude step changes at various airspeeds. Verify robustness with FWD CG.</v>
      </c>
      <c r="Q20" s="370"/>
      <c r="R20" s="394" t="s">
        <v>2</v>
      </c>
      <c r="S20" s="371" t="s">
        <v>1427</v>
      </c>
      <c r="T20" s="372"/>
      <c r="U20" s="300"/>
      <c r="V20" s="53"/>
      <c r="W20" s="258"/>
      <c r="X20" s="305" t="s">
        <v>1429</v>
      </c>
      <c r="Y20" s="62"/>
      <c r="Z20" s="297"/>
      <c r="AA20" s="297"/>
    </row>
    <row r="21" spans="2:27" ht="72" customHeight="1" thickBot="1">
      <c r="B21" s="48">
        <v>16</v>
      </c>
      <c r="C21" s="252" t="s">
        <v>451</v>
      </c>
      <c r="D21" s="253">
        <v>62</v>
      </c>
      <c r="E21" s="274" t="s">
        <v>1421</v>
      </c>
      <c r="F21" s="365">
        <f>IF($E21&lt;&gt;"",COUNTIF($E$6:$E21,$E21),"")</f>
        <v>1</v>
      </c>
      <c r="G21" s="363" t="str">
        <f>IF($E21&lt;&gt;"",INDEX(TMSimMatrix[],5,MATCH($C21&amp;$D21&amp;"."&amp;$E21,TMSimMatrix[#Headers],0)),"")</f>
        <v>24-Turbulence-0kts</v>
      </c>
      <c r="H21" s="362" t="str">
        <f>IF($E21&lt;&gt;"",INDEX(TMSimMatrix[#Data],7,MATCH($C21&amp;$D21&amp;"."&amp;$E21,TMSimMatrix[#Headers],0)),"")</f>
        <v>BA - Simulink</v>
      </c>
      <c r="I21" s="361" t="str">
        <f>IF($E21&lt;&gt;"",INDEX(TMSimMatrix[],2,MATCH($C21&amp;$D21&amp;"."&amp;$E21,TMSimMatrix[#Headers],0)),"")</f>
        <v>SIM-FTV-4A-3-UTail-AFT-TOW1</v>
      </c>
      <c r="J21" s="361" t="str">
        <f>IF($E21&lt;&gt;"",IF(ISNUMBER(SEARCH("Utail",FlighTestSummary5[[#This Row],[A/C Configuration]])), "UTAIL", "TAILLESS"),"")</f>
        <v>UTAIL</v>
      </c>
      <c r="K21" s="361">
        <v>175</v>
      </c>
      <c r="L21" s="361">
        <v>60</v>
      </c>
      <c r="M21" s="362" t="str">
        <f>IF($E21&lt;&gt;"",INDEX(TMSimMatrix[],8,MATCH($C21&amp;$D21&amp;"."&amp;$E21,TMSimMatrix[#Headers],0)),"")</f>
        <v>Alma</v>
      </c>
      <c r="N21" s="363" t="s">
        <v>1426</v>
      </c>
      <c r="O21" s="270" t="s">
        <v>568</v>
      </c>
      <c r="P21" s="360" t="str">
        <f>IF($E21&lt;&gt;"",INDEX(TMSimMatrix[],9,MATCH($C21&amp;$D21&amp;"."&amp;$E21,TMSimMatrix[#Headers],0)),"")</f>
        <v>Longitudinal outer loop tuning. Perform altitude step changes at various airspeeds. Verify robustness with AFT CG.</v>
      </c>
      <c r="Q21" s="370"/>
      <c r="R21" s="394" t="s">
        <v>2</v>
      </c>
      <c r="S21" s="371" t="s">
        <v>1427</v>
      </c>
      <c r="T21" s="372"/>
      <c r="U21" s="300"/>
      <c r="V21" s="53"/>
      <c r="W21" s="258"/>
      <c r="X21" s="305" t="s">
        <v>1430</v>
      </c>
      <c r="Y21" s="62"/>
      <c r="Z21" s="297"/>
      <c r="AA21" s="297"/>
    </row>
    <row r="22" spans="2:27" ht="72" customHeight="1" thickBot="1">
      <c r="B22" s="48">
        <v>17</v>
      </c>
      <c r="C22" s="252" t="s">
        <v>451</v>
      </c>
      <c r="D22" s="253">
        <v>62</v>
      </c>
      <c r="E22" s="274" t="s">
        <v>1431</v>
      </c>
      <c r="F22" s="365">
        <f>IF($E22&lt;&gt;"",COUNTIF($E$6:$E22,$E22),"")</f>
        <v>1</v>
      </c>
      <c r="G22" s="363" t="str">
        <f>IF($E22&lt;&gt;"",INDEX(TMSimMatrix[],5,MATCH($C22&amp;$D22&amp;"."&amp;$E22,TMSimMatrix[#Headers],0)),"")</f>
        <v>24-Turbulence-0kts</v>
      </c>
      <c r="H22" s="362" t="str">
        <f>IF($E22&lt;&gt;"",INDEX(TMSimMatrix[#Data],7,MATCH($C22&amp;$D22&amp;"."&amp;$E22,TMSimMatrix[#Headers],0)),"")</f>
        <v>BA - Simulink</v>
      </c>
      <c r="I22" s="361" t="str">
        <f>IF($E22&lt;&gt;"",INDEX(TMSimMatrix[],2,MATCH($C22&amp;$D22&amp;"."&amp;$E22,TMSimMatrix[#Headers],0)),"")</f>
        <v>SIM-FTV-4A-5-UTail-EMPTY-TOW1</v>
      </c>
      <c r="J22" s="361" t="str">
        <f>IF($E22&lt;&gt;"",IF(ISNUMBER(SEARCH("Utail",FlighTestSummary5[[#This Row],[A/C Configuration]])), "UTAIL", "TAILLESS"),"")</f>
        <v>UTAIL</v>
      </c>
      <c r="K22" s="361">
        <v>150</v>
      </c>
      <c r="L22" s="361">
        <v>56.84</v>
      </c>
      <c r="M22" s="362" t="str">
        <f>IF($E22&lt;&gt;"",INDEX(TMSimMatrix[],8,MATCH($C22&amp;$D22&amp;"."&amp;$E22,TMSimMatrix[#Headers],0)),"")</f>
        <v>Alma</v>
      </c>
      <c r="N22" s="363" t="s">
        <v>1426</v>
      </c>
      <c r="O22" s="270" t="s">
        <v>568</v>
      </c>
      <c r="P22" s="360" t="str">
        <f>IF($E22&lt;&gt;"",INDEX(TMSimMatrix[],9,MATCH($C22&amp;$D22&amp;"."&amp;$E22,TMSimMatrix[#Headers],0)),"")</f>
        <v>Longitudinal outer loop tuning. Perform altitude step changes at various airspeeds. Verify robustness with empty (light) aircraft.</v>
      </c>
      <c r="Q22" s="370"/>
      <c r="R22" s="394" t="s">
        <v>2</v>
      </c>
      <c r="S22" s="371" t="s">
        <v>1427</v>
      </c>
      <c r="T22" s="372"/>
      <c r="U22" s="300"/>
      <c r="V22" s="53"/>
      <c r="W22" s="258"/>
      <c r="X22" s="305" t="s">
        <v>1432</v>
      </c>
      <c r="Y22" s="62"/>
      <c r="Z22" s="297"/>
      <c r="AA22" s="297"/>
    </row>
    <row r="23" spans="2:27" ht="72" customHeight="1" thickBot="1">
      <c r="B23" s="48">
        <v>18</v>
      </c>
      <c r="C23" s="252" t="s">
        <v>451</v>
      </c>
      <c r="D23" s="253">
        <v>62</v>
      </c>
      <c r="E23" s="274" t="s">
        <v>1433</v>
      </c>
      <c r="F23" s="365">
        <f>IF($E23&lt;&gt;"",COUNTIF($E$6:$E23,$E23),"")</f>
        <v>1</v>
      </c>
      <c r="G23" s="363" t="str">
        <f>IF($E23&lt;&gt;"",INDEX(TMSimMatrix[],5,MATCH($C23&amp;$D23&amp;"."&amp;$E23,TMSimMatrix[#Headers],0)),"")</f>
        <v>24-Turbulence-0kts</v>
      </c>
      <c r="H23" s="362" t="str">
        <f>IF($E23&lt;&gt;"",INDEX(TMSimMatrix[#Data],7,MATCH($C23&amp;$D23&amp;"."&amp;$E23,TMSimMatrix[#Headers],0)),"")</f>
        <v>BA - Simulink</v>
      </c>
      <c r="I23" s="361" t="str">
        <f>IF($E23&lt;&gt;"",INDEX(TMSimMatrix[],2,MATCH($C23&amp;$D23&amp;"."&amp;$E23,TMSimMatrix[#Headers],0)),"")</f>
        <v>SIM-FTV-4A-11-UTail-BASE-MTOW</v>
      </c>
      <c r="J23" s="361" t="str">
        <f>IF($E23&lt;&gt;"",IF(ISNUMBER(SEARCH("Utail",FlighTestSummary5[[#This Row],[A/C Configuration]])), "UTAIL", "TAILLESS"),"")</f>
        <v>UTAIL</v>
      </c>
      <c r="K23" s="361">
        <v>205</v>
      </c>
      <c r="L23" s="361">
        <v>58.25</v>
      </c>
      <c r="M23" s="362" t="str">
        <f>IF($E23&lt;&gt;"",INDEX(TMSimMatrix[],8,MATCH($C23&amp;$D23&amp;"."&amp;$E23,TMSimMatrix[#Headers],0)),"")</f>
        <v>Alma</v>
      </c>
      <c r="N23" s="363" t="s">
        <v>1426</v>
      </c>
      <c r="O23" s="270" t="s">
        <v>568</v>
      </c>
      <c r="P23" s="360" t="str">
        <f>IF($E23&lt;&gt;"",INDEX(TMSimMatrix[],9,MATCH($C23&amp;$D23&amp;"."&amp;$E23,TMSimMatrix[#Headers],0)),"")</f>
        <v>Longitudinal outer loop tuning. Perform altitude step changes at various airspeeds. Verify robustness with MTOW (heavy) aircraft.</v>
      </c>
      <c r="Q23" s="370"/>
      <c r="R23" s="394" t="s">
        <v>2</v>
      </c>
      <c r="S23" s="371" t="s">
        <v>1427</v>
      </c>
      <c r="T23" s="372"/>
      <c r="U23" s="300"/>
      <c r="V23" s="53"/>
      <c r="W23" s="258"/>
      <c r="X23" s="305" t="s">
        <v>1434</v>
      </c>
      <c r="Y23" s="62"/>
      <c r="Z23" s="297"/>
      <c r="AA23" s="297"/>
    </row>
    <row r="24" spans="2:27" ht="72" customHeight="1" thickBot="1">
      <c r="B24" s="48">
        <v>19</v>
      </c>
      <c r="C24" s="252" t="s">
        <v>451</v>
      </c>
      <c r="D24" s="253">
        <v>62</v>
      </c>
      <c r="E24" s="274" t="s">
        <v>1435</v>
      </c>
      <c r="F24" s="365">
        <f>IF($E24&lt;&gt;"",COUNTIF($E$6:$E24,$E24),"")</f>
        <v>1</v>
      </c>
      <c r="G24" s="363" t="str">
        <f>IF($E24&lt;&gt;"",INDEX(TMSimMatrix[],5,MATCH($C24&amp;$D24&amp;"."&amp;$E24,TMSimMatrix[#Headers],0)),"")</f>
        <v>07-Perturbation-10kts</v>
      </c>
      <c r="H24" s="362" t="str">
        <f>IF($E24&lt;&gt;"",INDEX(TMSimMatrix[#Data],7,MATCH($C24&amp;$D24&amp;"."&amp;$E24,TMSimMatrix[#Headers],0)),"")</f>
        <v>BA - Simulink</v>
      </c>
      <c r="I24" s="361" t="str">
        <f>IF($E24&lt;&gt;"",INDEX(TMSimMatrix[],2,MATCH($C24&amp;$D24&amp;"."&amp;$E24,TMSimMatrix[#Headers],0)),"")</f>
        <v>SIM-FTV-4A-1-UTail-BASE-TOW1</v>
      </c>
      <c r="J24" s="361" t="str">
        <f>IF($E24&lt;&gt;"",IF(ISNUMBER(SEARCH("Utail",FlighTestSummary5[[#This Row],[A/C Configuration]])), "UTAIL", "TAILLESS"),"")</f>
        <v>UTAIL</v>
      </c>
      <c r="K24" s="361">
        <v>175</v>
      </c>
      <c r="L24" s="361">
        <v>58.25</v>
      </c>
      <c r="M24" s="362" t="str">
        <f>IF($E24&lt;&gt;"",INDEX(TMSimMatrix[],8,MATCH($C24&amp;$D24&amp;"."&amp;$E24,TMSimMatrix[#Headers],0)),"")</f>
        <v>Alma</v>
      </c>
      <c r="N24" s="363">
        <v>44287</v>
      </c>
      <c r="O24" s="270" t="s">
        <v>568</v>
      </c>
      <c r="P24" s="360" t="str">
        <f>IF($E24&lt;&gt;"",INDEX(TMSimMatrix[],9,MATCH($C24&amp;$D24&amp;"."&amp;$E24,TMSimMatrix[#Headers],0)),"")</f>
        <v>Longitudinal outer loop tuning. Perform altitude step changes at various airspeeds. Verify robustness with moderate perturbation</v>
      </c>
      <c r="Q24" s="370"/>
      <c r="R24" s="394" t="s">
        <v>2</v>
      </c>
      <c r="S24" s="371" t="s">
        <v>1427</v>
      </c>
      <c r="T24" s="372"/>
      <c r="U24" s="300"/>
      <c r="V24" s="53"/>
      <c r="W24" s="258"/>
      <c r="X24" s="305" t="s">
        <v>1437</v>
      </c>
      <c r="Y24" s="62"/>
      <c r="Z24" s="297"/>
      <c r="AA24" s="297"/>
    </row>
    <row r="25" spans="2:27" ht="72" customHeight="1" thickBot="1">
      <c r="B25" s="48">
        <v>20</v>
      </c>
      <c r="C25" s="252" t="s">
        <v>451</v>
      </c>
      <c r="D25" s="253">
        <v>62</v>
      </c>
      <c r="E25" s="274" t="s">
        <v>1436</v>
      </c>
      <c r="F25" s="365">
        <f>IF($E25&lt;&gt;"",COUNTIF($E$6:$E25,$E25),"")</f>
        <v>1</v>
      </c>
      <c r="G25" s="363" t="str">
        <f>IF($E25&lt;&gt;"",INDEX(TMSimMatrix[],5,MATCH($C25&amp;$D25&amp;"."&amp;$E25,TMSimMatrix[#Headers],0)),"")</f>
        <v>24-Turbulence-0kts</v>
      </c>
      <c r="H25" s="362" t="str">
        <f>IF($E25&lt;&gt;"",INDEX(TMSimMatrix[#Data],7,MATCH($C25&amp;$D25&amp;"."&amp;$E25,TMSimMatrix[#Headers],0)),"")</f>
        <v>BA - Simulink</v>
      </c>
      <c r="I25" s="361" t="str">
        <f>IF($E25&lt;&gt;"",INDEX(TMSimMatrix[],2,MATCH($C25&amp;$D25&amp;"."&amp;$E25,TMSimMatrix[#Headers],0)),"")</f>
        <v>SIM-FTV-4A-1-UTail-BASE-TOW1</v>
      </c>
      <c r="J25" s="361" t="str">
        <f>IF($E25&lt;&gt;"",IF(ISNUMBER(SEARCH("Utail",FlighTestSummary5[[#This Row],[A/C Configuration]])), "UTAIL", "TAILLESS"),"")</f>
        <v>UTAIL</v>
      </c>
      <c r="K25" s="361">
        <v>175</v>
      </c>
      <c r="L25" s="361">
        <v>58.25</v>
      </c>
      <c r="M25" s="362" t="str">
        <f>IF($E25&lt;&gt;"",INDEX(TMSimMatrix[],8,MATCH($C25&amp;$D25&amp;"."&amp;$E25,TMSimMatrix[#Headers],0)),"")</f>
        <v>Alma</v>
      </c>
      <c r="N25" s="363">
        <v>44287</v>
      </c>
      <c r="O25" s="270" t="s">
        <v>568</v>
      </c>
      <c r="P25" s="360" t="str">
        <f>IF($E25&lt;&gt;"",INDEX(TMSimMatrix[],9,MATCH($C25&amp;$D25&amp;"."&amp;$E25,TMSimMatrix[#Headers],0)),"")</f>
        <v>Airspeed loop tuning. Perform acceleration, decceleration legs and TAS hold/trim to evaluate transient and steady state response. Tune as needed</v>
      </c>
      <c r="Q25" s="370"/>
      <c r="R25" s="394" t="s">
        <v>2</v>
      </c>
      <c r="S25" s="371" t="s">
        <v>1427</v>
      </c>
      <c r="T25" s="372"/>
      <c r="U25" s="300"/>
      <c r="V25" s="53"/>
      <c r="W25" s="258"/>
      <c r="X25" s="305" t="s">
        <v>1439</v>
      </c>
      <c r="Y25" s="62"/>
      <c r="Z25" s="297"/>
      <c r="AA25" s="297"/>
    </row>
    <row r="26" spans="2:27" ht="72" customHeight="1" thickBot="1">
      <c r="B26" s="48">
        <v>21</v>
      </c>
      <c r="C26" s="252" t="s">
        <v>451</v>
      </c>
      <c r="D26" s="253">
        <v>62</v>
      </c>
      <c r="E26" s="274" t="s">
        <v>1438</v>
      </c>
      <c r="F26" s="365">
        <f>IF($E26&lt;&gt;"",COUNTIF($E$6:$E26,$E26),"")</f>
        <v>1</v>
      </c>
      <c r="G26" s="363" t="str">
        <f>IF($E26&lt;&gt;"",INDEX(TMSimMatrix[],5,MATCH($C26&amp;$D26&amp;"."&amp;$E26,TMSimMatrix[#Headers],0)),"")</f>
        <v>24-Turbulence-0kts</v>
      </c>
      <c r="H26" s="362" t="str">
        <f>IF($E26&lt;&gt;"",INDEX(TMSimMatrix[#Data],7,MATCH($C26&amp;$D26&amp;"."&amp;$E26,TMSimMatrix[#Headers],0)),"")</f>
        <v>BA - Simulink</v>
      </c>
      <c r="I26" s="361" t="str">
        <f>IF($E26&lt;&gt;"",INDEX(TMSimMatrix[],2,MATCH($C26&amp;$D26&amp;"."&amp;$E26,TMSimMatrix[#Headers],0)),"")</f>
        <v>SIM-FTV-4A-2-UTail-FWD-TOW1</v>
      </c>
      <c r="J26" s="361" t="str">
        <f>IF($E26&lt;&gt;"",IF(ISNUMBER(SEARCH("Utail",FlighTestSummary5[[#This Row],[A/C Configuration]])), "UTAIL", "TAILLESS"),"")</f>
        <v>UTAIL</v>
      </c>
      <c r="K26" s="361">
        <v>175</v>
      </c>
      <c r="L26" s="361">
        <v>56.75</v>
      </c>
      <c r="M26" s="362" t="str">
        <f>IF($E26&lt;&gt;"",INDEX(TMSimMatrix[],8,MATCH($C26&amp;$D26&amp;"."&amp;$E26,TMSimMatrix[#Headers],0)),"")</f>
        <v>Alma</v>
      </c>
      <c r="N26" s="363">
        <v>44287</v>
      </c>
      <c r="O26" s="270" t="s">
        <v>568</v>
      </c>
      <c r="P26" s="360" t="str">
        <f>IF($E26&lt;&gt;"",INDEX(TMSimMatrix[],9,MATCH($C26&amp;$D26&amp;"."&amp;$E26,TMSimMatrix[#Headers],0)),"")</f>
        <v>Airspeed loop tuning. Perform acceleration, decceleration legs and TAS hold/trim to evaluate transient and steady state response. Verify robustness with FWD CG.</v>
      </c>
      <c r="Q26" s="370"/>
      <c r="R26" s="394" t="s">
        <v>2</v>
      </c>
      <c r="S26" s="371" t="s">
        <v>1427</v>
      </c>
      <c r="T26" s="372"/>
      <c r="U26" s="300"/>
      <c r="V26" s="53"/>
      <c r="W26" s="258"/>
      <c r="X26" s="305" t="s">
        <v>1440</v>
      </c>
      <c r="Y26" s="62"/>
      <c r="Z26" s="297"/>
      <c r="AA26" s="297"/>
    </row>
    <row r="27" spans="2:27" ht="72" customHeight="1" thickBot="1">
      <c r="B27" s="48">
        <v>22</v>
      </c>
      <c r="C27" s="252" t="s">
        <v>451</v>
      </c>
      <c r="D27" s="253">
        <v>62</v>
      </c>
      <c r="E27" s="274" t="s">
        <v>1441</v>
      </c>
      <c r="F27" s="365">
        <f>IF($E27&lt;&gt;"",COUNTIF($E$6:$E27,$E27),"")</f>
        <v>1</v>
      </c>
      <c r="G27" s="363" t="str">
        <f>IF($E27&lt;&gt;"",INDEX(TMSimMatrix[],5,MATCH($C27&amp;$D27&amp;"."&amp;$E27,TMSimMatrix[#Headers],0)),"")</f>
        <v>24-Turbulence-0kts</v>
      </c>
      <c r="H27" s="362" t="str">
        <f>IF($E27&lt;&gt;"",INDEX(TMSimMatrix[#Data],7,MATCH($C27&amp;$D27&amp;"."&amp;$E27,TMSimMatrix[#Headers],0)),"")</f>
        <v>BA - Simulink</v>
      </c>
      <c r="I27" s="361" t="str">
        <f>IF($E27&lt;&gt;"",INDEX(TMSimMatrix[],2,MATCH($C27&amp;$D27&amp;"."&amp;$E27,TMSimMatrix[#Headers],0)),"")</f>
        <v>SIM-FTV-4A-3-UTail-AFT-TOW1</v>
      </c>
      <c r="J27" s="361" t="str">
        <f>IF($E27&lt;&gt;"",IF(ISNUMBER(SEARCH("Utail",FlighTestSummary5[[#This Row],[A/C Configuration]])), "UTAIL", "TAILLESS"),"")</f>
        <v>UTAIL</v>
      </c>
      <c r="K27" s="361">
        <v>175</v>
      </c>
      <c r="L27" s="361">
        <v>60</v>
      </c>
      <c r="M27" s="362" t="str">
        <f>IF($E27&lt;&gt;"",INDEX(TMSimMatrix[],8,MATCH($C27&amp;$D27&amp;"."&amp;$E27,TMSimMatrix[#Headers],0)),"")</f>
        <v>Alma</v>
      </c>
      <c r="N27" s="363">
        <v>44287</v>
      </c>
      <c r="O27" s="270" t="s">
        <v>568</v>
      </c>
      <c r="P27" s="360" t="str">
        <f>IF($E27&lt;&gt;"",INDEX(TMSimMatrix[],9,MATCH($C27&amp;$D27&amp;"."&amp;$E27,TMSimMatrix[#Headers],0)),"")</f>
        <v>Airspeed loop tuning. Perform acceleration, decceleration legs and TAS hold/trim to evaluate transient and steady state response. Verify robustness with AFT CG.</v>
      </c>
      <c r="Q27" s="370"/>
      <c r="R27" s="394" t="s">
        <v>2</v>
      </c>
      <c r="S27" s="371" t="s">
        <v>1427</v>
      </c>
      <c r="T27" s="372"/>
      <c r="U27" s="300"/>
      <c r="V27" s="53"/>
      <c r="W27" s="258"/>
      <c r="X27" s="305" t="s">
        <v>1442</v>
      </c>
      <c r="Y27" s="62"/>
      <c r="Z27" s="297"/>
      <c r="AA27" s="297"/>
    </row>
    <row r="28" spans="2:27" ht="72" customHeight="1" thickBot="1">
      <c r="B28" s="48">
        <v>23</v>
      </c>
      <c r="C28" s="252" t="s">
        <v>451</v>
      </c>
      <c r="D28" s="253">
        <v>62</v>
      </c>
      <c r="E28" s="274" t="s">
        <v>1443</v>
      </c>
      <c r="F28" s="365">
        <f>IF($E28&lt;&gt;"",COUNTIF($E$6:$E28,$E28),"")</f>
        <v>1</v>
      </c>
      <c r="G28" s="363" t="str">
        <f>IF($E28&lt;&gt;"",INDEX(TMSimMatrix[],5,MATCH($C28&amp;$D28&amp;"."&amp;$E28,TMSimMatrix[#Headers],0)),"")</f>
        <v>24-Turbulence-0kts</v>
      </c>
      <c r="H28" s="362" t="str">
        <f>IF($E28&lt;&gt;"",INDEX(TMSimMatrix[#Data],7,MATCH($C28&amp;$D28&amp;"."&amp;$E28,TMSimMatrix[#Headers],0)),"")</f>
        <v>BA - Simulink</v>
      </c>
      <c r="I28" s="361" t="str">
        <f>IF($E28&lt;&gt;"",INDEX(TMSimMatrix[],2,MATCH($C28&amp;$D28&amp;"."&amp;$E28,TMSimMatrix[#Headers],0)),"")</f>
        <v>SIM-FTV-4A-5-UTail-EMPTY-TOW1</v>
      </c>
      <c r="J28" s="361" t="str">
        <f>IF($E28&lt;&gt;"",IF(ISNUMBER(SEARCH("Utail",FlighTestSummary5[[#This Row],[A/C Configuration]])), "UTAIL", "TAILLESS"),"")</f>
        <v>UTAIL</v>
      </c>
      <c r="K28" s="361">
        <v>150</v>
      </c>
      <c r="L28" s="361">
        <v>56.84</v>
      </c>
      <c r="M28" s="362" t="str">
        <f>IF($E28&lt;&gt;"",INDEX(TMSimMatrix[],8,MATCH($C28&amp;$D28&amp;"."&amp;$E28,TMSimMatrix[#Headers],0)),"")</f>
        <v>Alma</v>
      </c>
      <c r="N28" s="363">
        <v>44287</v>
      </c>
      <c r="O28" s="270" t="s">
        <v>568</v>
      </c>
      <c r="P28" s="360" t="str">
        <f>IF($E28&lt;&gt;"",INDEX(TMSimMatrix[],9,MATCH($C28&amp;$D28&amp;"."&amp;$E28,TMSimMatrix[#Headers],0)),"")</f>
        <v>Airspeed loop tuning. Perform acceleration, decceleration legs and TAS hold/trim to evaluate transient and steady state response. Verify robustness with empty (light) aircraft</v>
      </c>
      <c r="Q28" s="370"/>
      <c r="R28" s="394" t="s">
        <v>2</v>
      </c>
      <c r="S28" s="371" t="s">
        <v>1427</v>
      </c>
      <c r="T28" s="372"/>
      <c r="U28" s="300"/>
      <c r="V28" s="53"/>
      <c r="W28" s="258"/>
      <c r="X28" s="305" t="s">
        <v>1445</v>
      </c>
      <c r="Y28" s="62"/>
      <c r="Z28" s="297"/>
      <c r="AA28" s="297"/>
    </row>
    <row r="29" spans="2:27" ht="72" customHeight="1" thickBot="1">
      <c r="B29" s="48">
        <v>24</v>
      </c>
      <c r="C29" s="252" t="s">
        <v>451</v>
      </c>
      <c r="D29" s="253">
        <v>62</v>
      </c>
      <c r="E29" s="274" t="s">
        <v>1444</v>
      </c>
      <c r="F29" s="365">
        <f>IF($E29&lt;&gt;"",COUNTIF($E$6:$E29,$E29),"")</f>
        <v>1</v>
      </c>
      <c r="G29" s="363" t="str">
        <f>IF($E29&lt;&gt;"",INDEX(TMSimMatrix[],5,MATCH($C29&amp;$D29&amp;"."&amp;$E29,TMSimMatrix[#Headers],0)),"")</f>
        <v>24-Turbulence-0kts</v>
      </c>
      <c r="H29" s="362" t="str">
        <f>IF($E29&lt;&gt;"",INDEX(TMSimMatrix[#Data],7,MATCH($C29&amp;$D29&amp;"."&amp;$E29,TMSimMatrix[#Headers],0)),"")</f>
        <v>BA - Simulink</v>
      </c>
      <c r="I29" s="361" t="str">
        <f>IF($E29&lt;&gt;"",INDEX(TMSimMatrix[],2,MATCH($C29&amp;$D29&amp;"."&amp;$E29,TMSimMatrix[#Headers],0)),"")</f>
        <v>SIM-FTV-4A-11-UTail-BASE-MTOW</v>
      </c>
      <c r="J29" s="361" t="str">
        <f>IF($E29&lt;&gt;"",IF(ISNUMBER(SEARCH("Utail",FlighTestSummary5[[#This Row],[A/C Configuration]])), "UTAIL", "TAILLESS"),"")</f>
        <v>UTAIL</v>
      </c>
      <c r="K29" s="361">
        <v>205</v>
      </c>
      <c r="L29" s="361">
        <v>58.25</v>
      </c>
      <c r="M29" s="362" t="str">
        <f>IF($E29&lt;&gt;"",INDEX(TMSimMatrix[],8,MATCH($C29&amp;$D29&amp;"."&amp;$E29,TMSimMatrix[#Headers],0)),"")</f>
        <v>Alma</v>
      </c>
      <c r="N29" s="363">
        <v>44287</v>
      </c>
      <c r="O29" s="270" t="s">
        <v>568</v>
      </c>
      <c r="P29" s="360" t="str">
        <f>IF($E29&lt;&gt;"",INDEX(TMSimMatrix[],9,MATCH($C29&amp;$D29&amp;"."&amp;$E29,TMSimMatrix[#Headers],0)),"")</f>
        <v>Airspeed loop tuning. Perform acceleration, decceleration legs and TAS hold/trim to evaluate transient and steady state response. Verify robustness with MTOW (heavy) aircraft</v>
      </c>
      <c r="Q29" s="370"/>
      <c r="R29" s="394" t="s">
        <v>2</v>
      </c>
      <c r="S29" s="371" t="s">
        <v>1427</v>
      </c>
      <c r="T29" s="372"/>
      <c r="U29" s="300"/>
      <c r="V29" s="53"/>
      <c r="W29" s="258"/>
      <c r="X29" s="305" t="s">
        <v>1446</v>
      </c>
      <c r="Y29" s="62"/>
      <c r="Z29" s="297"/>
      <c r="AA29" s="297"/>
    </row>
    <row r="30" spans="2:27" ht="72" customHeight="1" thickBot="1">
      <c r="B30" s="48">
        <v>25</v>
      </c>
      <c r="C30" s="252" t="s">
        <v>451</v>
      </c>
      <c r="D30" s="253">
        <v>62</v>
      </c>
      <c r="E30" s="274" t="s">
        <v>1447</v>
      </c>
      <c r="F30" s="365">
        <f>IF($E30&lt;&gt;"",COUNTIF($E$6:$E30,$E30),"")</f>
        <v>1</v>
      </c>
      <c r="G30" s="363" t="str">
        <f>IF($E30&lt;&gt;"",INDEX(TMSimMatrix[],5,MATCH($C30&amp;$D30&amp;"."&amp;$E30,TMSimMatrix[#Headers],0)),"")</f>
        <v>10-Headwind-8kts</v>
      </c>
      <c r="H30" s="362" t="str">
        <f>IF($E30&lt;&gt;"",INDEX(TMSimMatrix[#Data],7,MATCH($C30&amp;$D30&amp;"."&amp;$E30,TMSimMatrix[#Headers],0)),"")</f>
        <v>BA - Simulink</v>
      </c>
      <c r="I30" s="361" t="str">
        <f>IF($E30&lt;&gt;"",INDEX(TMSimMatrix[],2,MATCH($C30&amp;$D30&amp;"."&amp;$E30,TMSimMatrix[#Headers],0)),"")</f>
        <v>SIM-FTV-4A-1-UTail-BASE-TOW1</v>
      </c>
      <c r="J30" s="361" t="str">
        <f>IF($E30&lt;&gt;"",IF(ISNUMBER(SEARCH("Utail",FlighTestSummary5[[#This Row],[A/C Configuration]])), "UTAIL", "TAILLESS"),"")</f>
        <v>UTAIL</v>
      </c>
      <c r="K30" s="361">
        <v>175</v>
      </c>
      <c r="L30" s="361">
        <v>58.25</v>
      </c>
      <c r="M30" s="362" t="str">
        <f>IF($E30&lt;&gt;"",INDEX(TMSimMatrix[],8,MATCH($C30&amp;$D30&amp;"."&amp;$E30,TMSimMatrix[#Headers],0)),"")</f>
        <v>Alma</v>
      </c>
      <c r="N30" s="363">
        <v>44287</v>
      </c>
      <c r="O30" s="270" t="s">
        <v>568</v>
      </c>
      <c r="P30" s="360" t="str">
        <f>IF($E30&lt;&gt;"",INDEX(TMSimMatrix[],9,MATCH($C30&amp;$D30&amp;"."&amp;$E30,TMSimMatrix[#Headers],0)),"")</f>
        <v>Airspeed loop tuning. Perform acceleration, decceleration legs and TAS hold/trim to evaluate transient and steady state response. Verify robustness with moderate headwind</v>
      </c>
      <c r="Q30" s="370"/>
      <c r="R30" s="394" t="s">
        <v>2</v>
      </c>
      <c r="S30" s="371" t="s">
        <v>1427</v>
      </c>
      <c r="T30" s="372"/>
      <c r="U30" s="300"/>
      <c r="V30" s="53"/>
      <c r="W30" s="258"/>
      <c r="X30" s="305" t="s">
        <v>1448</v>
      </c>
      <c r="Y30" s="62"/>
      <c r="Z30" s="297"/>
      <c r="AA30" s="297"/>
    </row>
    <row r="31" spans="2:27" ht="72" customHeight="1" thickBot="1">
      <c r="B31" s="48">
        <v>26</v>
      </c>
      <c r="C31" s="252" t="s">
        <v>451</v>
      </c>
      <c r="D31" s="253">
        <v>62</v>
      </c>
      <c r="E31" s="274" t="s">
        <v>1449</v>
      </c>
      <c r="F31" s="365">
        <f>IF($E31&lt;&gt;"",COUNTIF($E$6:$E31,$E31),"")</f>
        <v>1</v>
      </c>
      <c r="G31" s="363" t="str">
        <f>IF($E31&lt;&gt;"",INDEX(TMSimMatrix[],5,MATCH($C31&amp;$D31&amp;"."&amp;$E31,TMSimMatrix[#Headers],0)),"")</f>
        <v>24-Turbulence-0kts</v>
      </c>
      <c r="H31" s="362" t="str">
        <f>IF($E31&lt;&gt;"",INDEX(TMSimMatrix[#Data],7,MATCH($C31&amp;$D31&amp;"."&amp;$E31,TMSimMatrix[#Headers],0)),"")</f>
        <v>BA - Simulink</v>
      </c>
      <c r="I31" s="361" t="str">
        <f>IF($E31&lt;&gt;"",INDEX(TMSimMatrix[],2,MATCH($C31&amp;$D31&amp;"."&amp;$E31,TMSimMatrix[#Headers],0)),"")</f>
        <v>SIM-FTV-4A-1-UTail-BASE-TOW1</v>
      </c>
      <c r="J31" s="361" t="str">
        <f>IF($E31&lt;&gt;"",IF(ISNUMBER(SEARCH("Utail",FlighTestSummary5[[#This Row],[A/C Configuration]])), "UTAIL", "TAILLESS"),"")</f>
        <v>UTAIL</v>
      </c>
      <c r="K31" s="361">
        <v>175</v>
      </c>
      <c r="L31" s="361">
        <v>58.25</v>
      </c>
      <c r="M31" s="362" t="str">
        <f>IF($E31&lt;&gt;"",INDEX(TMSimMatrix[],8,MATCH($C31&amp;$D31&amp;"."&amp;$E31,TMSimMatrix[#Headers],0)),"")</f>
        <v>Alma</v>
      </c>
      <c r="N31" s="363">
        <v>44287</v>
      </c>
      <c r="O31" s="270" t="s">
        <v>568</v>
      </c>
      <c r="P31" s="360" t="str">
        <f>IF($E31&lt;&gt;"",INDEX(TMSimMatrix[],9,MATCH($C31&amp;$D31&amp;"."&amp;$E31,TMSimMatrix[#Headers],0)),"")</f>
        <v>Lateral outer loop tuning. Perform path following at various airspeeds and monitor transient and steady state lateral tracking response. Tune as needed.</v>
      </c>
      <c r="Q31" s="370"/>
      <c r="R31" s="394" t="s">
        <v>4</v>
      </c>
      <c r="S31" s="371" t="s">
        <v>1427</v>
      </c>
      <c r="T31" s="372"/>
      <c r="U31" s="300"/>
      <c r="V31" s="53"/>
      <c r="W31" s="258"/>
      <c r="X31" s="305" t="s">
        <v>1451</v>
      </c>
      <c r="Y31" s="62"/>
      <c r="Z31" s="297"/>
      <c r="AA31" s="297"/>
    </row>
    <row r="32" spans="2:27" ht="72" customHeight="1" thickBot="1">
      <c r="B32" s="48">
        <v>27</v>
      </c>
      <c r="C32" s="252" t="s">
        <v>451</v>
      </c>
      <c r="D32" s="253">
        <v>62</v>
      </c>
      <c r="E32" s="274" t="s">
        <v>1450</v>
      </c>
      <c r="F32" s="365">
        <f>IF($E32&lt;&gt;"",COUNTIF($E$6:$E32,$E32),"")</f>
        <v>1</v>
      </c>
      <c r="G32" s="363" t="str">
        <f>IF($E32&lt;&gt;"",INDEX(TMSimMatrix[],5,MATCH($C32&amp;$D32&amp;"."&amp;$E32,TMSimMatrix[#Headers],0)),"")</f>
        <v>24-Turbulence-0kts</v>
      </c>
      <c r="H32" s="362" t="str">
        <f>IF($E32&lt;&gt;"",INDEX(TMSimMatrix[#Data],7,MATCH($C32&amp;$D32&amp;"."&amp;$E32,TMSimMatrix[#Headers],0)),"")</f>
        <v>BA - Simulink</v>
      </c>
      <c r="I32" s="361" t="str">
        <f>IF($E32&lt;&gt;"",INDEX(TMSimMatrix[],2,MATCH($C32&amp;$D32&amp;"."&amp;$E32,TMSimMatrix[#Headers],0)),"")</f>
        <v>SIM-FTV-4A-2-UTail-FWD-TOW1</v>
      </c>
      <c r="J32" s="361" t="str">
        <f>IF($E32&lt;&gt;"",IF(ISNUMBER(SEARCH("Utail",FlighTestSummary5[[#This Row],[A/C Configuration]])), "UTAIL", "TAILLESS"),"")</f>
        <v>UTAIL</v>
      </c>
      <c r="K32" s="361">
        <v>175</v>
      </c>
      <c r="L32" s="361">
        <v>56.75</v>
      </c>
      <c r="M32" s="362" t="str">
        <f>IF($E32&lt;&gt;"",INDEX(TMSimMatrix[],8,MATCH($C32&amp;$D32&amp;"."&amp;$E32,TMSimMatrix[#Headers],0)),"")</f>
        <v>Alma</v>
      </c>
      <c r="N32" s="363">
        <v>44287</v>
      </c>
      <c r="O32" s="270" t="s">
        <v>568</v>
      </c>
      <c r="P32" s="360" t="str">
        <f>IF($E32&lt;&gt;"",INDEX(TMSimMatrix[],9,MATCH($C32&amp;$D32&amp;"."&amp;$E32,TMSimMatrix[#Headers],0)),"")</f>
        <v>Lateral outer loop tuning. Perform path following at various airspeeds and monitor transient and steady state lateral tracking response. Verify with FWD CG.</v>
      </c>
      <c r="Q32" s="370"/>
      <c r="R32" s="394" t="s">
        <v>4</v>
      </c>
      <c r="S32" s="371" t="s">
        <v>1427</v>
      </c>
      <c r="T32" s="372"/>
      <c r="U32" s="300"/>
      <c r="V32" s="53"/>
      <c r="W32" s="258"/>
      <c r="X32" s="305" t="s">
        <v>1456</v>
      </c>
      <c r="Y32" s="62"/>
      <c r="Z32" s="297"/>
      <c r="AA32" s="297"/>
    </row>
    <row r="33" spans="2:27" ht="72" customHeight="1" thickBot="1">
      <c r="B33" s="48">
        <v>28</v>
      </c>
      <c r="C33" s="252" t="s">
        <v>451</v>
      </c>
      <c r="D33" s="253">
        <v>62</v>
      </c>
      <c r="E33" s="274" t="s">
        <v>1452</v>
      </c>
      <c r="F33" s="365">
        <f>IF($E33&lt;&gt;"",COUNTIF($E$6:$E33,$E33),"")</f>
        <v>1</v>
      </c>
      <c r="G33" s="363" t="str">
        <f>IF($E33&lt;&gt;"",INDEX(TMSimMatrix[],5,MATCH($C33&amp;$D33&amp;"."&amp;$E33,TMSimMatrix[#Headers],0)),"")</f>
        <v>24-Turbulence-0kts</v>
      </c>
      <c r="H33" s="362" t="str">
        <f>IF($E33&lt;&gt;"",INDEX(TMSimMatrix[#Data],7,MATCH($C33&amp;$D33&amp;"."&amp;$E33,TMSimMatrix[#Headers],0)),"")</f>
        <v>BA - Simulink</v>
      </c>
      <c r="I33" s="361" t="str">
        <f>IF($E33&lt;&gt;"",INDEX(TMSimMatrix[],2,MATCH($C33&amp;$D33&amp;"."&amp;$E33,TMSimMatrix[#Headers],0)),"")</f>
        <v>SIM-FTV-4A-3-UTail-AFT-TOW1</v>
      </c>
      <c r="J33" s="361" t="str">
        <f>IF($E33&lt;&gt;"",IF(ISNUMBER(SEARCH("Utail",FlighTestSummary5[[#This Row],[A/C Configuration]])), "UTAIL", "TAILLESS"),"")</f>
        <v>UTAIL</v>
      </c>
      <c r="K33" s="361">
        <v>175</v>
      </c>
      <c r="L33" s="361">
        <v>60</v>
      </c>
      <c r="M33" s="362" t="str">
        <f>IF($E33&lt;&gt;"",INDEX(TMSimMatrix[],8,MATCH($C33&amp;$D33&amp;"."&amp;$E33,TMSimMatrix[#Headers],0)),"")</f>
        <v>Alma</v>
      </c>
      <c r="N33" s="363">
        <v>44292</v>
      </c>
      <c r="O33" s="270" t="s">
        <v>568</v>
      </c>
      <c r="P33" s="360" t="str">
        <f>IF($E33&lt;&gt;"",INDEX(TMSimMatrix[],9,MATCH($C33&amp;$D33&amp;"."&amp;$E33,TMSimMatrix[#Headers],0)),"")</f>
        <v>Lateral outer loop tuning. Perform path following at various airspeeds and monitor transient and steady state lateral tracking response. Verify with AFT CG.</v>
      </c>
      <c r="Q33" s="370"/>
      <c r="R33" s="394" t="s">
        <v>4</v>
      </c>
      <c r="S33" s="371" t="s">
        <v>1427</v>
      </c>
      <c r="T33" s="372"/>
      <c r="U33" s="300"/>
      <c r="V33" s="53"/>
      <c r="W33" s="258"/>
      <c r="X33" s="305" t="s">
        <v>1457</v>
      </c>
      <c r="Y33" s="62"/>
      <c r="Z33" s="297"/>
      <c r="AA33" s="297"/>
    </row>
    <row r="34" spans="2:27" ht="72" customHeight="1" thickBot="1">
      <c r="B34" s="48">
        <v>29</v>
      </c>
      <c r="C34" s="252" t="s">
        <v>451</v>
      </c>
      <c r="D34" s="253">
        <v>62</v>
      </c>
      <c r="E34" s="274" t="s">
        <v>1453</v>
      </c>
      <c r="F34" s="365">
        <f>IF($E34&lt;&gt;"",COUNTIF($E$6:$E34,$E34),"")</f>
        <v>1</v>
      </c>
      <c r="G34" s="363" t="str">
        <f>IF($E34&lt;&gt;"",INDEX(TMSimMatrix[],5,MATCH($C34&amp;$D34&amp;"."&amp;$E34,TMSimMatrix[#Headers],0)),"")</f>
        <v>24-Turbulence-0kts</v>
      </c>
      <c r="H34" s="362" t="str">
        <f>IF($E34&lt;&gt;"",INDEX(TMSimMatrix[#Data],7,MATCH($C34&amp;$D34&amp;"."&amp;$E34,TMSimMatrix[#Headers],0)),"")</f>
        <v>BA - Simulink</v>
      </c>
      <c r="I34" s="361" t="str">
        <f>IF($E34&lt;&gt;"",INDEX(TMSimMatrix[],2,MATCH($C34&amp;$D34&amp;"."&amp;$E34,TMSimMatrix[#Headers],0)),"")</f>
        <v>SIM-FTV-4A-5-UTail-EMPTY-TOW1</v>
      </c>
      <c r="J34" s="361" t="str">
        <f>IF($E34&lt;&gt;"",IF(ISNUMBER(SEARCH("Utail",FlighTestSummary5[[#This Row],[A/C Configuration]])), "UTAIL", "TAILLESS"),"")</f>
        <v>UTAIL</v>
      </c>
      <c r="K34" s="361">
        <v>150</v>
      </c>
      <c r="L34" s="361">
        <v>56.84</v>
      </c>
      <c r="M34" s="362" t="str">
        <f>IF($E34&lt;&gt;"",INDEX(TMSimMatrix[],8,MATCH($C34&amp;$D34&amp;"."&amp;$E34,TMSimMatrix[#Headers],0)),"")</f>
        <v>Alma</v>
      </c>
      <c r="N34" s="363">
        <v>44292</v>
      </c>
      <c r="O34" s="270" t="s">
        <v>568</v>
      </c>
      <c r="P34" s="360" t="str">
        <f>IF($E34&lt;&gt;"",INDEX(TMSimMatrix[],9,MATCH($C34&amp;$D34&amp;"."&amp;$E34,TMSimMatrix[#Headers],0)),"")</f>
        <v>Lateral outer loop tuning. Perform path following at various airspeeds and monitor transient and steady state lateral tracking response. Verify with empty (light) aircraft.</v>
      </c>
      <c r="Q34" s="370"/>
      <c r="R34" s="394" t="s">
        <v>4</v>
      </c>
      <c r="S34" s="371" t="s">
        <v>1427</v>
      </c>
      <c r="T34" s="372"/>
      <c r="U34" s="300"/>
      <c r="V34" s="53"/>
      <c r="W34" s="258"/>
      <c r="X34" s="305" t="s">
        <v>1458</v>
      </c>
      <c r="Y34" s="62"/>
      <c r="Z34" s="297"/>
      <c r="AA34" s="297"/>
    </row>
    <row r="35" spans="2:27" ht="72" customHeight="1" thickBot="1">
      <c r="B35" s="48">
        <v>30</v>
      </c>
      <c r="C35" s="252" t="s">
        <v>451</v>
      </c>
      <c r="D35" s="253">
        <v>62</v>
      </c>
      <c r="E35" s="274" t="s">
        <v>1454</v>
      </c>
      <c r="F35" s="365">
        <f>IF($E35&lt;&gt;"",COUNTIF($E$6:$E35,$E35),"")</f>
        <v>1</v>
      </c>
      <c r="G35" s="363" t="str">
        <f>IF($E35&lt;&gt;"",INDEX(TMSimMatrix[],5,MATCH($C35&amp;$D35&amp;"."&amp;$E35,TMSimMatrix[#Headers],0)),"")</f>
        <v>24-Turbulence-0kts</v>
      </c>
      <c r="H35" s="362" t="str">
        <f>IF($E35&lt;&gt;"",INDEX(TMSimMatrix[#Data],7,MATCH($C35&amp;$D35&amp;"."&amp;$E35,TMSimMatrix[#Headers],0)),"")</f>
        <v>BA - Simulink</v>
      </c>
      <c r="I35" s="361" t="str">
        <f>IF($E35&lt;&gt;"",INDEX(TMSimMatrix[],2,MATCH($C35&amp;$D35&amp;"."&amp;$E35,TMSimMatrix[#Headers],0)),"")</f>
        <v>SIM-FTV-4A-11-UTail-BASE-MTOW</v>
      </c>
      <c r="J35" s="361" t="str">
        <f>IF($E35&lt;&gt;"",IF(ISNUMBER(SEARCH("Utail",FlighTestSummary5[[#This Row],[A/C Configuration]])), "UTAIL", "TAILLESS"),"")</f>
        <v>UTAIL</v>
      </c>
      <c r="K35" s="361">
        <v>205</v>
      </c>
      <c r="L35" s="361">
        <v>58.25</v>
      </c>
      <c r="M35" s="362" t="str">
        <f>IF($E35&lt;&gt;"",INDEX(TMSimMatrix[],8,MATCH($C35&amp;$D35&amp;"."&amp;$E35,TMSimMatrix[#Headers],0)),"")</f>
        <v>Alma</v>
      </c>
      <c r="N35" s="363">
        <v>44292</v>
      </c>
      <c r="O35" s="270" t="s">
        <v>568</v>
      </c>
      <c r="P35" s="360" t="str">
        <f>IF($E35&lt;&gt;"",INDEX(TMSimMatrix[],9,MATCH($C35&amp;$D35&amp;"."&amp;$E35,TMSimMatrix[#Headers],0)),"")</f>
        <v>Lateral outer loop tuning. Perform path following at various airspeeds and monitor transient and steady state lateral tracking response. Verify with MTOW (heavy) aircraft.</v>
      </c>
      <c r="Q35" s="370"/>
      <c r="R35" s="394" t="s">
        <v>4</v>
      </c>
      <c r="S35" s="371" t="s">
        <v>1427</v>
      </c>
      <c r="T35" s="372"/>
      <c r="U35" s="300"/>
      <c r="V35" s="53"/>
      <c r="W35" s="258"/>
      <c r="X35" s="305" t="s">
        <v>1459</v>
      </c>
      <c r="Y35" s="62"/>
      <c r="Z35" s="297"/>
      <c r="AA35" s="297"/>
    </row>
    <row r="36" spans="2:27" ht="72" customHeight="1" thickBot="1">
      <c r="B36" s="48">
        <v>31</v>
      </c>
      <c r="C36" s="252" t="s">
        <v>451</v>
      </c>
      <c r="D36" s="253">
        <v>62</v>
      </c>
      <c r="E36" s="274" t="s">
        <v>1455</v>
      </c>
      <c r="F36" s="365">
        <f>IF($E36&lt;&gt;"",COUNTIF($E$6:$E36,$E36),"")</f>
        <v>1</v>
      </c>
      <c r="G36" s="363" t="str">
        <f>IF($E36&lt;&gt;"",INDEX(TMSimMatrix[],5,MATCH($C36&amp;$D36&amp;"."&amp;$E36,TMSimMatrix[#Headers],0)),"")</f>
        <v>17-X-Wind Left-12.5kts</v>
      </c>
      <c r="H36" s="362" t="str">
        <f>IF($E36&lt;&gt;"",INDEX(TMSimMatrix[#Data],7,MATCH($C36&amp;$D36&amp;"."&amp;$E36,TMSimMatrix[#Headers],0)),"")</f>
        <v>BA - Simulink</v>
      </c>
      <c r="I36" s="361" t="str">
        <f>IF($E36&lt;&gt;"",INDEX(TMSimMatrix[],2,MATCH($C36&amp;$D36&amp;"."&amp;$E36,TMSimMatrix[#Headers],0)),"")</f>
        <v>SIM-FTV-4A-1-UTail-BASE-TOW1</v>
      </c>
      <c r="J36" s="361" t="str">
        <f>IF($E36&lt;&gt;"",IF(ISNUMBER(SEARCH("Utail",FlighTestSummary5[[#This Row],[A/C Configuration]])), "UTAIL", "TAILLESS"),"")</f>
        <v>UTAIL</v>
      </c>
      <c r="K36" s="361">
        <v>175</v>
      </c>
      <c r="L36" s="361">
        <v>58.25</v>
      </c>
      <c r="M36" s="362" t="str">
        <f>IF($E36&lt;&gt;"",INDEX(TMSimMatrix[],8,MATCH($C36&amp;$D36&amp;"."&amp;$E36,TMSimMatrix[#Headers],0)),"")</f>
        <v>Alma</v>
      </c>
      <c r="N36" s="363">
        <v>44292</v>
      </c>
      <c r="O36" s="270" t="s">
        <v>568</v>
      </c>
      <c r="P36" s="360" t="str">
        <f>IF($E36&lt;&gt;"",INDEX(TMSimMatrix[],9,MATCH($C36&amp;$D36&amp;"."&amp;$E36,TMSimMatrix[#Headers],0)),"")</f>
        <v>Lateral outer loop tuning. Perform path following at various airspeeds and monitor transient and steady state lateral tracking response. Verify robustness with moderate crosswind</v>
      </c>
      <c r="Q36" s="370"/>
      <c r="R36" s="394" t="s">
        <v>4</v>
      </c>
      <c r="S36" s="371" t="s">
        <v>1427</v>
      </c>
      <c r="T36" s="372"/>
      <c r="U36" s="300"/>
      <c r="V36" s="53"/>
      <c r="W36" s="258"/>
      <c r="X36" s="305" t="s">
        <v>1460</v>
      </c>
      <c r="Y36" s="62"/>
      <c r="Z36" s="297"/>
      <c r="AA36" s="297"/>
    </row>
    <row r="37" spans="2:27" ht="100.4" customHeight="1" thickBot="1">
      <c r="B37" s="48">
        <v>32</v>
      </c>
      <c r="C37" s="252" t="s">
        <v>451</v>
      </c>
      <c r="D37" s="253">
        <v>62</v>
      </c>
      <c r="E37" s="274" t="s">
        <v>1468</v>
      </c>
      <c r="F37" s="365">
        <f>IF($E37&lt;&gt;"",COUNTIF($E$6:$E37,$E37),"")</f>
        <v>1</v>
      </c>
      <c r="G37" s="363" t="str">
        <f>IF($E37&lt;&gt;"",INDEX(TMSimMatrix[],5,MATCH($C37&amp;$D37&amp;"."&amp;$E37,TMSimMatrix[#Headers],0)),"")</f>
        <v>24-Turbulence-0kts</v>
      </c>
      <c r="H37" s="362" t="str">
        <f>IF($E37&lt;&gt;"",INDEX(TMSimMatrix[#Data],7,MATCH($C37&amp;$D37&amp;"."&amp;$E37,TMSimMatrix[#Headers],0)),"")</f>
        <v>BA - Simulink</v>
      </c>
      <c r="I37" s="361" t="str">
        <f>IF($E37&lt;&gt;"",INDEX(TMSimMatrix[],2,MATCH($C37&amp;$D37&amp;"."&amp;$E37,TMSimMatrix[#Headers],0)),"")</f>
        <v>SIM-FTV-4A-3-UTail-AFT-TOW1</v>
      </c>
      <c r="J37" s="361" t="str">
        <f>IF($E37&lt;&gt;"",IF(ISNUMBER(SEARCH("Utail",FlighTestSummary5[[#This Row],[A/C Configuration]])), "UTAIL", "TAILLESS"),"")</f>
        <v>UTAIL</v>
      </c>
      <c r="K37" s="361">
        <v>175</v>
      </c>
      <c r="L37" s="361">
        <v>60</v>
      </c>
      <c r="M37" s="362" t="str">
        <f>IF($E37&lt;&gt;"",INDEX(TMSimMatrix[],8,MATCH($C37&amp;$D37&amp;"."&amp;$E37,TMSimMatrix[#Headers],0)),"")</f>
        <v>Alma</v>
      </c>
      <c r="N37" s="363">
        <v>44301</v>
      </c>
      <c r="O37" s="270" t="s">
        <v>568</v>
      </c>
      <c r="P37" s="360" t="str">
        <f>IF($E37&lt;&gt;"",INDEX(TMSimMatrix[],9,MATCH($C37&amp;$D37&amp;"."&amp;$E37,TMSimMatrix[#Headers],0)),"")</f>
        <v>Directional/Yaw loop tuning. Perform path following at various airspeeds, monitor beta angles to evalute turn coordination performance. In FBW mode, input yaw steps at various airspeeds and evaluate yaw damping performance. Verify robustness with AFT CG.</v>
      </c>
      <c r="Q37" s="370" t="s">
        <v>1469</v>
      </c>
      <c r="R37" s="394" t="s">
        <v>2</v>
      </c>
      <c r="S37" s="371" t="s">
        <v>1471</v>
      </c>
      <c r="T37" s="372" t="s">
        <v>1472</v>
      </c>
      <c r="U37" s="300"/>
      <c r="V37" s="53"/>
      <c r="W37" s="258"/>
      <c r="X37" s="305" t="s">
        <v>1473</v>
      </c>
      <c r="Y37" s="62"/>
      <c r="Z37" s="297"/>
      <c r="AA37" s="297"/>
    </row>
    <row r="38" spans="2:27" ht="108" customHeight="1" thickBot="1">
      <c r="B38" s="48">
        <v>33</v>
      </c>
      <c r="C38" s="252" t="s">
        <v>451</v>
      </c>
      <c r="D38" s="253">
        <v>62</v>
      </c>
      <c r="E38" s="274" t="s">
        <v>1470</v>
      </c>
      <c r="F38" s="365">
        <f>IF($E38&lt;&gt;"",COUNTIF($E$6:$E38,$E38),"")</f>
        <v>1</v>
      </c>
      <c r="G38" s="363" t="str">
        <f>IF($E38&lt;&gt;"",INDEX(TMSimMatrix[],5,MATCH($C38&amp;$D38&amp;"."&amp;$E38,TMSimMatrix[#Headers],0)),"")</f>
        <v>24-Turbulence-0kts</v>
      </c>
      <c r="H38" s="362" t="str">
        <f>IF($E38&lt;&gt;"",INDEX(TMSimMatrix[#Data],7,MATCH($C38&amp;$D38&amp;"."&amp;$E38,TMSimMatrix[#Headers],0)),"")</f>
        <v>BA - Simulink</v>
      </c>
      <c r="I38" s="361" t="str">
        <f>IF($E38&lt;&gt;"",INDEX(TMSimMatrix[],2,MATCH($C38&amp;$D38&amp;"."&amp;$E38,TMSimMatrix[#Headers],0)),"")</f>
        <v>SIM-FTV-4A-5-UTail-EMPTY-TOW1</v>
      </c>
      <c r="J38" s="361" t="str">
        <f>IF($E38&lt;&gt;"",IF(ISNUMBER(SEARCH("Utail",FlighTestSummary5[[#This Row],[A/C Configuration]])), "UTAIL", "TAILLESS"),"")</f>
        <v>UTAIL</v>
      </c>
      <c r="K38" s="361">
        <v>150</v>
      </c>
      <c r="L38" s="361">
        <v>56.84</v>
      </c>
      <c r="M38" s="362" t="str">
        <f>IF($E38&lt;&gt;"",INDEX(TMSimMatrix[],8,MATCH($C38&amp;$D38&amp;"."&amp;$E38,TMSimMatrix[#Headers],0)),"")</f>
        <v>Alma</v>
      </c>
      <c r="N38" s="363">
        <v>44301</v>
      </c>
      <c r="O38" s="270" t="s">
        <v>568</v>
      </c>
      <c r="P38" s="360" t="str">
        <f>IF($E38&lt;&gt;"",INDEX(TMSimMatrix[],9,MATCH($C38&amp;$D38&amp;"."&amp;$E38,TMSimMatrix[#Headers],0)),"")</f>
        <v>Directional/Yaw loop tuning. Perform path following at various airspeeds, monitor beta angles to evalute turn coordination performance. In FBW mode, input yaw steps at various airspeeds and evaluate yaw damping performance. Verify robustness with empty (light) aircraft.</v>
      </c>
      <c r="Q38" s="370" t="s">
        <v>1469</v>
      </c>
      <c r="R38" s="394" t="s">
        <v>2</v>
      </c>
      <c r="S38" s="371" t="s">
        <v>1471</v>
      </c>
      <c r="T38" s="372"/>
      <c r="U38" s="300"/>
      <c r="V38" s="53"/>
      <c r="W38" s="258"/>
      <c r="X38" s="305" t="s">
        <v>1474</v>
      </c>
      <c r="Y38" s="62"/>
      <c r="Z38" s="297"/>
      <c r="AA38" s="297"/>
    </row>
    <row r="39" spans="2:27" ht="106.4" customHeight="1" thickBot="1">
      <c r="B39" s="48">
        <v>34</v>
      </c>
      <c r="C39" s="252" t="s">
        <v>451</v>
      </c>
      <c r="D39" s="253">
        <v>62</v>
      </c>
      <c r="E39" s="274" t="s">
        <v>1475</v>
      </c>
      <c r="F39" s="365">
        <f>IF($E39&lt;&gt;"",COUNTIF($E$6:$E39,$E39),"")</f>
        <v>1</v>
      </c>
      <c r="G39" s="363" t="str">
        <f>IF($E39&lt;&gt;"",INDEX(TMSimMatrix[],5,MATCH($C39&amp;$D39&amp;"."&amp;$E39,TMSimMatrix[#Headers],0)),"")</f>
        <v>24-Turbulence-0kts</v>
      </c>
      <c r="H39" s="362" t="str">
        <f>IF($E39&lt;&gt;"",INDEX(TMSimMatrix[#Data],7,MATCH($C39&amp;$D39&amp;"."&amp;$E39,TMSimMatrix[#Headers],0)),"")</f>
        <v>BA - Simulink</v>
      </c>
      <c r="I39" s="361" t="str">
        <f>IF($E39&lt;&gt;"",INDEX(TMSimMatrix[],2,MATCH($C39&amp;$D39&amp;"."&amp;$E39,TMSimMatrix[#Headers],0)),"")</f>
        <v>SIM-FTV-4A-11-UTail-BASE-MTOW</v>
      </c>
      <c r="J39" s="361" t="str">
        <f>IF($E39&lt;&gt;"",IF(ISNUMBER(SEARCH("Utail",FlighTestSummary5[[#This Row],[A/C Configuration]])), "UTAIL", "TAILLESS"),"")</f>
        <v>UTAIL</v>
      </c>
      <c r="K39" s="361">
        <v>205</v>
      </c>
      <c r="L39" s="361">
        <v>58.25</v>
      </c>
      <c r="M39" s="362" t="str">
        <f>IF($E39&lt;&gt;"",INDEX(TMSimMatrix[],8,MATCH($C39&amp;$D39&amp;"."&amp;$E39,TMSimMatrix[#Headers],0)),"")</f>
        <v>Alma</v>
      </c>
      <c r="N39" s="363">
        <v>44301</v>
      </c>
      <c r="O39" s="270" t="s">
        <v>568</v>
      </c>
      <c r="P39" s="360" t="str">
        <f>IF($E39&lt;&gt;"",INDEX(TMSimMatrix[],9,MATCH($C39&amp;$D39&amp;"."&amp;$E39,TMSimMatrix[#Headers],0)),"")</f>
        <v>Directional/Yaw loop tuning. Perform path following at various airspeeds, monitor beta angles to evalute turn coordination performance. In FBW mode, input yaw steps at various airspeeds and evaluate yaw damping performance. Verify robustness with MTOW (heavy) aircraft.</v>
      </c>
      <c r="Q39" s="370" t="s">
        <v>1469</v>
      </c>
      <c r="R39" s="394" t="s">
        <v>2</v>
      </c>
      <c r="S39" s="371" t="s">
        <v>1471</v>
      </c>
      <c r="T39" s="372"/>
      <c r="U39" s="300"/>
      <c r="V39" s="53"/>
      <c r="W39" s="258"/>
      <c r="X39" s="305" t="s">
        <v>1476</v>
      </c>
      <c r="Y39" s="62"/>
      <c r="Z39" s="297"/>
      <c r="AA39" s="297"/>
    </row>
    <row r="40" spans="2:27" ht="72" customHeight="1" thickBot="1">
      <c r="B40" s="48">
        <v>35</v>
      </c>
      <c r="C40" s="252" t="s">
        <v>451</v>
      </c>
      <c r="D40" s="253">
        <v>62</v>
      </c>
      <c r="E40" s="274" t="s">
        <v>1477</v>
      </c>
      <c r="F40" s="365">
        <f>IF($E40&lt;&gt;"",COUNTIF($E$6:$E40,$E40),"")</f>
        <v>1</v>
      </c>
      <c r="G40" s="363" t="str">
        <f>IF($E40&lt;&gt;"",INDEX(TMSimMatrix[],5,MATCH($C40&amp;$D40&amp;"."&amp;$E40,TMSimMatrix[#Headers],0)),"")</f>
        <v>24-Turbulence-0kts</v>
      </c>
      <c r="H40" s="362" t="str">
        <f>IF($E40&lt;&gt;"",INDEX(TMSimMatrix[#Data],7,MATCH($C40&amp;$D40&amp;"."&amp;$E40,TMSimMatrix[#Headers],0)),"")</f>
        <v>BA - Simulink</v>
      </c>
      <c r="I40" s="361" t="str">
        <f>IF($E40&lt;&gt;"",INDEX(TMSimMatrix[],2,MATCH($C40&amp;$D40&amp;"."&amp;$E40,TMSimMatrix[#Headers],0)),"")</f>
        <v>SIM-FTV-4A-1-UTail-BASE-TOW1</v>
      </c>
      <c r="J40" s="361" t="str">
        <f>IF($E40&lt;&gt;"",IF(ISNUMBER(SEARCH("Utail",FlighTestSummary5[[#This Row],[A/C Configuration]])), "UTAIL", "TAILLESS"),"")</f>
        <v>UTAIL</v>
      </c>
      <c r="K40" s="361">
        <v>175</v>
      </c>
      <c r="L40" s="361">
        <v>58.25</v>
      </c>
      <c r="M40" s="362" t="str">
        <f>IF($E40&lt;&gt;"",INDEX(TMSimMatrix[],8,MATCH($C40&amp;$D40&amp;"."&amp;$E40,TMSimMatrix[#Headers],0)),"")</f>
        <v>Alma</v>
      </c>
      <c r="N40" s="363">
        <v>44301</v>
      </c>
      <c r="O40" s="270" t="s">
        <v>568</v>
      </c>
      <c r="P40" s="360" t="str">
        <f>IF($E40&lt;&gt;"",INDEX(TMSimMatrix[],9,MATCH($C40&amp;$D40&amp;"."&amp;$E40,TMSimMatrix[#Headers],0)),"")</f>
        <v>Landing parameters and rollout taxi controller tuning. Perform several approaches, landings and go-arounds. Tune as necessary</v>
      </c>
      <c r="Q40" s="396" t="s">
        <v>1504</v>
      </c>
      <c r="R40" s="394" t="s">
        <v>4</v>
      </c>
      <c r="S40" s="371" t="s">
        <v>1471</v>
      </c>
      <c r="T40" s="372" t="s">
        <v>1478</v>
      </c>
      <c r="U40" s="300"/>
      <c r="V40" s="53"/>
      <c r="W40" s="258"/>
      <c r="X40" s="305" t="s">
        <v>1483</v>
      </c>
      <c r="Y40" s="62"/>
      <c r="Z40" s="297"/>
      <c r="AA40" s="297"/>
    </row>
    <row r="41" spans="2:27" ht="72" customHeight="1" thickBot="1">
      <c r="B41" s="48">
        <v>36</v>
      </c>
      <c r="C41" s="252" t="s">
        <v>451</v>
      </c>
      <c r="D41" s="253">
        <v>62</v>
      </c>
      <c r="E41" s="274" t="s">
        <v>1479</v>
      </c>
      <c r="F41" s="365">
        <f>IF($E41&lt;&gt;"",COUNTIF($E$6:$E41,$E41),"")</f>
        <v>1</v>
      </c>
      <c r="G41" s="363" t="str">
        <f>IF($E41&lt;&gt;"",INDEX(TMSimMatrix[],5,MATCH($C41&amp;$D41&amp;"."&amp;$E41,TMSimMatrix[#Headers],0)),"")</f>
        <v>24-Turbulence-0kts</v>
      </c>
      <c r="H41" s="362" t="str">
        <f>IF($E41&lt;&gt;"",INDEX(TMSimMatrix[#Data],7,MATCH($C41&amp;$D41&amp;"."&amp;$E41,TMSimMatrix[#Headers],0)),"")</f>
        <v>BA - Simulink</v>
      </c>
      <c r="I41" s="361" t="str">
        <f>IF($E41&lt;&gt;"",INDEX(TMSimMatrix[],2,MATCH($C41&amp;$D41&amp;"."&amp;$E41,TMSimMatrix[#Headers],0)),"")</f>
        <v>SIM-FTV-4A-2-UTail-FWD-TOW1</v>
      </c>
      <c r="J41" s="361" t="str">
        <f>IF($E41&lt;&gt;"",IF(ISNUMBER(SEARCH("Utail",FlighTestSummary5[[#This Row],[A/C Configuration]])), "UTAIL", "TAILLESS"),"")</f>
        <v>UTAIL</v>
      </c>
      <c r="K41" s="361">
        <v>175</v>
      </c>
      <c r="L41" s="361">
        <v>56.75</v>
      </c>
      <c r="M41" s="362" t="str">
        <f>IF($E41&lt;&gt;"",INDEX(TMSimMatrix[],8,MATCH($C41&amp;$D41&amp;"."&amp;$E41,TMSimMatrix[#Headers],0)),"")</f>
        <v>Alma</v>
      </c>
      <c r="N41" s="363">
        <v>44301</v>
      </c>
      <c r="O41" s="270" t="s">
        <v>568</v>
      </c>
      <c r="P41" s="360" t="str">
        <f>IF($E41&lt;&gt;"",INDEX(TMSimMatrix[],9,MATCH($C41&amp;$D41&amp;"."&amp;$E41,TMSimMatrix[#Headers],0)),"")</f>
        <v>Landing parameters and rollout taxi controller tuning. Perform several approaches, landings and go-arounds. Verify robustness with FWD CG.</v>
      </c>
      <c r="Q41" s="396" t="s">
        <v>1504</v>
      </c>
      <c r="R41" s="394" t="s">
        <v>4</v>
      </c>
      <c r="S41" s="371" t="s">
        <v>1471</v>
      </c>
      <c r="T41" s="372"/>
      <c r="U41" s="300"/>
      <c r="V41" s="53"/>
      <c r="W41" s="258"/>
      <c r="X41" s="305" t="s">
        <v>1480</v>
      </c>
      <c r="Y41" s="62"/>
      <c r="Z41" s="297"/>
      <c r="AA41" s="297"/>
    </row>
    <row r="42" spans="2:27" ht="72" customHeight="1" thickBot="1">
      <c r="B42" s="48">
        <v>37</v>
      </c>
      <c r="C42" s="252" t="s">
        <v>451</v>
      </c>
      <c r="D42" s="253">
        <v>62</v>
      </c>
      <c r="E42" s="274" t="s">
        <v>1481</v>
      </c>
      <c r="F42" s="365">
        <f>IF($E42&lt;&gt;"",COUNTIF($E$6:$E42,$E42),"")</f>
        <v>1</v>
      </c>
      <c r="G42" s="363" t="str">
        <f>IF($E42&lt;&gt;"",INDEX(TMSimMatrix[],5,MATCH($C42&amp;$D42&amp;"."&amp;$E42,TMSimMatrix[#Headers],0)),"")</f>
        <v>24-Turbulence-0kts</v>
      </c>
      <c r="H42" s="362" t="str">
        <f>IF($E42&lt;&gt;"",INDEX(TMSimMatrix[#Data],7,MATCH($C42&amp;$D42&amp;"."&amp;$E42,TMSimMatrix[#Headers],0)),"")</f>
        <v>BA - Simulink</v>
      </c>
      <c r="I42" s="361" t="str">
        <f>IF($E42&lt;&gt;"",INDEX(TMSimMatrix[],2,MATCH($C42&amp;$D42&amp;"."&amp;$E42,TMSimMatrix[#Headers],0)),"")</f>
        <v>SIM-FTV-4A-3-UTail-AFT-TOW1</v>
      </c>
      <c r="J42" s="361" t="str">
        <f>IF($E42&lt;&gt;"",IF(ISNUMBER(SEARCH("Utail",FlighTestSummary5[[#This Row],[A/C Configuration]])), "UTAIL", "TAILLESS"),"")</f>
        <v>UTAIL</v>
      </c>
      <c r="K42" s="361">
        <v>175</v>
      </c>
      <c r="L42" s="361">
        <v>60</v>
      </c>
      <c r="M42" s="362" t="str">
        <f>IF($E42&lt;&gt;"",INDEX(TMSimMatrix[],8,MATCH($C42&amp;$D42&amp;"."&amp;$E42,TMSimMatrix[#Headers],0)),"")</f>
        <v>Alma</v>
      </c>
      <c r="N42" s="363">
        <v>44301</v>
      </c>
      <c r="O42" s="270" t="s">
        <v>568</v>
      </c>
      <c r="P42" s="360" t="str">
        <f>IF($E42&lt;&gt;"",INDEX(TMSimMatrix[],9,MATCH($C42&amp;$D42&amp;"."&amp;$E42,TMSimMatrix[#Headers],0)),"")</f>
        <v>Landing parameters and rollout taxi controller tuning. Perform several approaches, landings and go-arounds. Verify robustness with AFT CG.</v>
      </c>
      <c r="Q42" s="396" t="s">
        <v>1504</v>
      </c>
      <c r="R42" s="394" t="s">
        <v>4</v>
      </c>
      <c r="S42" s="371" t="s">
        <v>1471</v>
      </c>
      <c r="T42" s="372"/>
      <c r="U42" s="300"/>
      <c r="V42" s="53"/>
      <c r="W42" s="258"/>
      <c r="X42" s="305" t="s">
        <v>1482</v>
      </c>
      <c r="Y42" s="62"/>
      <c r="Z42" s="297"/>
      <c r="AA42" s="297"/>
    </row>
    <row r="43" spans="2:27" ht="72" customHeight="1" thickBot="1">
      <c r="B43" s="48">
        <v>38</v>
      </c>
      <c r="C43" s="252" t="s">
        <v>451</v>
      </c>
      <c r="D43" s="253">
        <v>62</v>
      </c>
      <c r="E43" s="274" t="s">
        <v>1484</v>
      </c>
      <c r="F43" s="365">
        <f>IF($E43&lt;&gt;"",COUNTIF($E$6:$E43,$E43),"")</f>
        <v>1</v>
      </c>
      <c r="G43" s="363" t="str">
        <f>IF($E43&lt;&gt;"",INDEX(TMSimMatrix[],5,MATCH($C43&amp;$D43&amp;"."&amp;$E43,TMSimMatrix[#Headers],0)),"")</f>
        <v>24-Turbulence-0kts</v>
      </c>
      <c r="H43" s="362" t="str">
        <f>IF($E43&lt;&gt;"",INDEX(TMSimMatrix[#Data],7,MATCH($C43&amp;$D43&amp;"."&amp;$E43,TMSimMatrix[#Headers],0)),"")</f>
        <v>BA - Simulink</v>
      </c>
      <c r="I43" s="361" t="str">
        <f>IF($E43&lt;&gt;"",INDEX(TMSimMatrix[],2,MATCH($C43&amp;$D43&amp;"."&amp;$E43,TMSimMatrix[#Headers],0)),"")</f>
        <v>SIM-FTV-4A-5-UTail-EMPTY-TOW1</v>
      </c>
      <c r="J43" s="361" t="str">
        <f>IF($E43&lt;&gt;"",IF(ISNUMBER(SEARCH("Utail",FlighTestSummary5[[#This Row],[A/C Configuration]])), "UTAIL", "TAILLESS"),"")</f>
        <v>UTAIL</v>
      </c>
      <c r="K43" s="361">
        <v>150</v>
      </c>
      <c r="L43" s="361">
        <v>56.84</v>
      </c>
      <c r="M43" s="362" t="str">
        <f>IF($E43&lt;&gt;"",INDEX(TMSimMatrix[],8,MATCH($C43&amp;$D43&amp;"."&amp;$E43,TMSimMatrix[#Headers],0)),"")</f>
        <v>Alma</v>
      </c>
      <c r="N43" s="363">
        <v>44301</v>
      </c>
      <c r="O43" s="270" t="s">
        <v>568</v>
      </c>
      <c r="P43" s="360" t="str">
        <f>IF($E43&lt;&gt;"",INDEX(TMSimMatrix[],9,MATCH($C43&amp;$D43&amp;"."&amp;$E43,TMSimMatrix[#Headers],0)),"")</f>
        <v>Landing parameters and rollout taxi controller tuning. Perform several approaches, landings and go-arounds. Verify robustness with empty (light) aircraft.</v>
      </c>
      <c r="Q43" s="396" t="s">
        <v>1504</v>
      </c>
      <c r="R43" s="394" t="s">
        <v>4</v>
      </c>
      <c r="S43" s="371" t="s">
        <v>1471</v>
      </c>
      <c r="T43" s="372"/>
      <c r="U43" s="300"/>
      <c r="V43" s="53"/>
      <c r="W43" s="258"/>
      <c r="X43" s="305" t="s">
        <v>1485</v>
      </c>
      <c r="Y43" s="62"/>
      <c r="Z43" s="297"/>
      <c r="AA43" s="297"/>
    </row>
    <row r="44" spans="2:27" ht="72" customHeight="1" thickBot="1">
      <c r="B44" s="48">
        <v>39</v>
      </c>
      <c r="C44" s="252" t="s">
        <v>451</v>
      </c>
      <c r="D44" s="253">
        <v>62</v>
      </c>
      <c r="E44" s="274" t="s">
        <v>1486</v>
      </c>
      <c r="F44" s="365">
        <f>IF($E44&lt;&gt;"",COUNTIF($E$6:$E44,$E44),"")</f>
        <v>1</v>
      </c>
      <c r="G44" s="363" t="str">
        <f>IF($E44&lt;&gt;"",INDEX(TMSimMatrix[],5,MATCH($C44&amp;$D44&amp;"."&amp;$E44,TMSimMatrix[#Headers],0)),"")</f>
        <v>24-Turbulence-0kts</v>
      </c>
      <c r="H44" s="362" t="str">
        <f>IF($E44&lt;&gt;"",INDEX(TMSimMatrix[#Data],7,MATCH($C44&amp;$D44&amp;"."&amp;$E44,TMSimMatrix[#Headers],0)),"")</f>
        <v>BA - Simulink</v>
      </c>
      <c r="I44" s="361" t="str">
        <f>IF($E44&lt;&gt;"",INDEX(TMSimMatrix[],2,MATCH($C44&amp;$D44&amp;"."&amp;$E44,TMSimMatrix[#Headers],0)),"")</f>
        <v>SIM-FTV-4A-11-UTail-BASE-MTOW</v>
      </c>
      <c r="J44" s="361" t="str">
        <f>IF($E44&lt;&gt;"",IF(ISNUMBER(SEARCH("Utail",FlighTestSummary5[[#This Row],[A/C Configuration]])), "UTAIL", "TAILLESS"),"")</f>
        <v>UTAIL</v>
      </c>
      <c r="K44" s="361">
        <v>205</v>
      </c>
      <c r="L44" s="361">
        <v>58.25</v>
      </c>
      <c r="M44" s="362" t="str">
        <f>IF($E44&lt;&gt;"",INDEX(TMSimMatrix[],8,MATCH($C44&amp;$D44&amp;"."&amp;$E44,TMSimMatrix[#Headers],0)),"")</f>
        <v>Alma</v>
      </c>
      <c r="N44" s="363">
        <v>44301</v>
      </c>
      <c r="O44" s="270" t="s">
        <v>568</v>
      </c>
      <c r="P44" s="360" t="str">
        <f>IF($E44&lt;&gt;"",INDEX(TMSimMatrix[],9,MATCH($C44&amp;$D44&amp;"."&amp;$E44,TMSimMatrix[#Headers],0)),"")</f>
        <v>Landing parameters and rollout taxi controller tuning. Perform several approaches, landings and go-arounds. Verify with robustness with MTOW (heavy) aircraft.</v>
      </c>
      <c r="Q44" s="396" t="s">
        <v>1504</v>
      </c>
      <c r="R44" s="394" t="s">
        <v>4</v>
      </c>
      <c r="S44" s="371" t="s">
        <v>1471</v>
      </c>
      <c r="T44" s="372"/>
      <c r="U44" s="300"/>
      <c r="V44" s="53"/>
      <c r="W44" s="258"/>
      <c r="X44" s="305" t="s">
        <v>1487</v>
      </c>
      <c r="Y44" s="62"/>
      <c r="Z44" s="297"/>
      <c r="AA44" s="297"/>
    </row>
    <row r="45" spans="2:27" ht="72" customHeight="1" thickBot="1">
      <c r="B45" s="48">
        <v>40</v>
      </c>
      <c r="C45" s="252" t="s">
        <v>451</v>
      </c>
      <c r="D45" s="253">
        <v>62</v>
      </c>
      <c r="E45" s="274" t="s">
        <v>1488</v>
      </c>
      <c r="F45" s="365">
        <f>IF($E45&lt;&gt;"",COUNTIF($E$6:$E45,$E45),"")</f>
        <v>1</v>
      </c>
      <c r="G45" s="363" t="str">
        <f>IF($E45&lt;&gt;"",INDEX(TMSimMatrix[],5,MATCH($C45&amp;$D45&amp;"."&amp;$E45,TMSimMatrix[#Headers],0)),"")</f>
        <v>02-Perturbation-5kts</v>
      </c>
      <c r="H45" s="362" t="str">
        <f>IF($E45&lt;&gt;"",INDEX(TMSimMatrix[#Data],7,MATCH($C45&amp;$D45&amp;"."&amp;$E45,TMSimMatrix[#Headers],0)),"")</f>
        <v>BA - Simulink</v>
      </c>
      <c r="I45" s="361" t="str">
        <f>IF($E45&lt;&gt;"",INDEX(TMSimMatrix[],2,MATCH($C45&amp;$D45&amp;"."&amp;$E45,TMSimMatrix[#Headers],0)),"")</f>
        <v>SIM-FTV-4A-1-UTail-BASE-TOW1</v>
      </c>
      <c r="J45" s="361" t="str">
        <f>IF($E45&lt;&gt;"",IF(ISNUMBER(SEARCH("Utail",FlighTestSummary5[[#This Row],[A/C Configuration]])), "UTAIL", "TAILLESS"),"")</f>
        <v>UTAIL</v>
      </c>
      <c r="K45" s="361">
        <v>175</v>
      </c>
      <c r="L45" s="361">
        <v>58.25</v>
      </c>
      <c r="M45" s="362" t="str">
        <f>IF($E45&lt;&gt;"",INDEX(TMSimMatrix[],8,MATCH($C45&amp;$D45&amp;"."&amp;$E45,TMSimMatrix[#Headers],0)),"")</f>
        <v>Alma</v>
      </c>
      <c r="N45" s="363">
        <v>44301</v>
      </c>
      <c r="O45" s="270" t="s">
        <v>568</v>
      </c>
      <c r="P45" s="360" t="str">
        <f>IF($E45&lt;&gt;"",INDEX(TMSimMatrix[],9,MATCH($C45&amp;$D45&amp;"."&amp;$E45,TMSimMatrix[#Headers],0)),"")</f>
        <v>Landing parameters and rollout taxi controller tuning. Perform several approaches, landings and go-arounds. Verify robustness with light perturbation</v>
      </c>
      <c r="Q45" s="396" t="s">
        <v>1504</v>
      </c>
      <c r="R45" s="394" t="s">
        <v>4</v>
      </c>
      <c r="S45" s="371" t="s">
        <v>1471</v>
      </c>
      <c r="T45" s="372"/>
      <c r="U45" s="300"/>
      <c r="V45" s="53"/>
      <c r="W45" s="258"/>
      <c r="X45" s="305" t="s">
        <v>1489</v>
      </c>
      <c r="Y45" s="62"/>
      <c r="Z45" s="297"/>
      <c r="AA45" s="297"/>
    </row>
    <row r="46" spans="2:27" ht="72" customHeight="1" thickBot="1">
      <c r="B46" s="48">
        <v>41</v>
      </c>
      <c r="C46" s="252" t="s">
        <v>451</v>
      </c>
      <c r="D46" s="253">
        <v>62</v>
      </c>
      <c r="E46" s="274" t="s">
        <v>1490</v>
      </c>
      <c r="F46" s="365">
        <f>IF($E46&lt;&gt;"",COUNTIF($E$6:$E46,$E46),"")</f>
        <v>1</v>
      </c>
      <c r="G46" s="363" t="str">
        <f>IF($E46&lt;&gt;"",INDEX(TMSimMatrix[],5,MATCH($C46&amp;$D46&amp;"."&amp;$E46,TMSimMatrix[#Headers],0)),"")</f>
        <v>03-Perturbation-10kts</v>
      </c>
      <c r="H46" s="362" t="str">
        <f>IF($E46&lt;&gt;"",INDEX(TMSimMatrix[#Data],7,MATCH($C46&amp;$D46&amp;"."&amp;$E46,TMSimMatrix[#Headers],0)),"")</f>
        <v>BA - Simulink</v>
      </c>
      <c r="I46" s="361" t="str">
        <f>IF($E46&lt;&gt;"",INDEX(TMSimMatrix[],2,MATCH($C46&amp;$D46&amp;"."&amp;$E46,TMSimMatrix[#Headers],0)),"")</f>
        <v>SIM-FTV-4A-1-UTail-BASE-TOW1</v>
      </c>
      <c r="J46" s="361" t="str">
        <f>IF($E46&lt;&gt;"",IF(ISNUMBER(SEARCH("Utail",FlighTestSummary5[[#This Row],[A/C Configuration]])), "UTAIL", "TAILLESS"),"")</f>
        <v>UTAIL</v>
      </c>
      <c r="K46" s="361">
        <v>175</v>
      </c>
      <c r="L46" s="361">
        <v>58.25</v>
      </c>
      <c r="M46" s="362" t="str">
        <f>IF($E46&lt;&gt;"",INDEX(TMSimMatrix[],8,MATCH($C46&amp;$D46&amp;"."&amp;$E46,TMSimMatrix[#Headers],0)),"")</f>
        <v>Alma</v>
      </c>
      <c r="N46" s="363">
        <v>44301</v>
      </c>
      <c r="O46" s="270" t="s">
        <v>568</v>
      </c>
      <c r="P46" s="360" t="str">
        <f>IF($E46&lt;&gt;"",INDEX(TMSimMatrix[],9,MATCH($C46&amp;$D46&amp;"."&amp;$E46,TMSimMatrix[#Headers],0)),"")</f>
        <v>Landing parameters and rollout taxi controller tuning. Perform several approaches, landings and go-arounds. Verify robustness with moderate perturbation</v>
      </c>
      <c r="Q46" s="396" t="s">
        <v>1505</v>
      </c>
      <c r="R46" s="394" t="s">
        <v>4</v>
      </c>
      <c r="S46" s="371" t="s">
        <v>1471</v>
      </c>
      <c r="T46" s="372"/>
      <c r="U46" s="300"/>
      <c r="V46" s="53"/>
      <c r="W46" s="258"/>
      <c r="X46" s="305" t="s">
        <v>1491</v>
      </c>
      <c r="Y46" s="62"/>
      <c r="Z46" s="297"/>
      <c r="AA46" s="297"/>
    </row>
    <row r="47" spans="2:27" ht="72" customHeight="1" thickBot="1">
      <c r="B47" s="48">
        <v>42</v>
      </c>
      <c r="C47" s="252" t="s">
        <v>451</v>
      </c>
      <c r="D47" s="253">
        <v>62</v>
      </c>
      <c r="E47" s="274" t="s">
        <v>1492</v>
      </c>
      <c r="F47" s="365">
        <f>IF($E47&lt;&gt;"",COUNTIF($E$6:$E47,$E47),"")</f>
        <v>1</v>
      </c>
      <c r="G47" s="363" t="str">
        <f>IF($E47&lt;&gt;"",INDEX(TMSimMatrix[],5,MATCH($C47&amp;$D47&amp;"."&amp;$E47,TMSimMatrix[#Headers],0)),"")</f>
        <v>08-Perturbation-14kts</v>
      </c>
      <c r="H47" s="362" t="str">
        <f>IF($E47&lt;&gt;"",INDEX(TMSimMatrix[#Data],7,MATCH($C47&amp;$D47&amp;"."&amp;$E47,TMSimMatrix[#Headers],0)),"")</f>
        <v>BA - Simulink</v>
      </c>
      <c r="I47" s="361" t="str">
        <f>IF($E47&lt;&gt;"",INDEX(TMSimMatrix[],2,MATCH($C47&amp;$D47&amp;"."&amp;$E47,TMSimMatrix[#Headers],0)),"")</f>
        <v>SIM-FTV-4A-1-UTail-BASE-TOW1</v>
      </c>
      <c r="J47" s="361" t="str">
        <f>IF($E47&lt;&gt;"",IF(ISNUMBER(SEARCH("Utail",FlighTestSummary5[[#This Row],[A/C Configuration]])), "UTAIL", "TAILLESS"),"")</f>
        <v>UTAIL</v>
      </c>
      <c r="K47" s="361">
        <v>175</v>
      </c>
      <c r="L47" s="361">
        <v>58.25</v>
      </c>
      <c r="M47" s="362" t="str">
        <f>IF($E47&lt;&gt;"",INDEX(TMSimMatrix[],8,MATCH($C47&amp;$D47&amp;"."&amp;$E47,TMSimMatrix[#Headers],0)),"")</f>
        <v>Alma</v>
      </c>
      <c r="N47" s="363">
        <v>44301</v>
      </c>
      <c r="O47" s="270" t="s">
        <v>568</v>
      </c>
      <c r="P47" s="360" t="str">
        <f>IF($E47&lt;&gt;"",INDEX(TMSimMatrix[],9,MATCH($C47&amp;$D47&amp;"."&amp;$E47,TMSimMatrix[#Headers],0)),"")</f>
        <v>Landing parameters and rollout taxi controller tuning. Perform several approaches, landings and go-arounds. Verify robustness with strong perturbation</v>
      </c>
      <c r="Q47" s="396" t="s">
        <v>1504</v>
      </c>
      <c r="R47" s="394" t="s">
        <v>4</v>
      </c>
      <c r="S47" s="371" t="s">
        <v>1471</v>
      </c>
      <c r="T47" s="372"/>
      <c r="U47" s="300"/>
      <c r="V47" s="53"/>
      <c r="W47" s="258"/>
      <c r="X47" s="305" t="s">
        <v>1493</v>
      </c>
      <c r="Y47" s="62"/>
      <c r="Z47" s="297"/>
      <c r="AA47" s="297"/>
    </row>
    <row r="48" spans="2:27" ht="72" customHeight="1" thickBot="1">
      <c r="B48" s="48">
        <v>43</v>
      </c>
      <c r="C48" s="252" t="s">
        <v>451</v>
      </c>
      <c r="D48" s="253">
        <v>62</v>
      </c>
      <c r="E48" s="274" t="s">
        <v>1494</v>
      </c>
      <c r="F48" s="365">
        <f>IF($E48&lt;&gt;"",COUNTIF($E$6:$E48,$E48),"")</f>
        <v>1</v>
      </c>
      <c r="G48" s="363" t="str">
        <f>IF($E48&lt;&gt;"",INDEX(TMSimMatrix[],5,MATCH($C48&amp;$D48&amp;"."&amp;$E48,TMSimMatrix[#Headers],0)),"")</f>
        <v>18-X-Wind Left-12kts</v>
      </c>
      <c r="H48" s="362" t="str">
        <f>IF($E48&lt;&gt;"",INDEX(TMSimMatrix[#Data],7,MATCH($C48&amp;$D48&amp;"."&amp;$E48,TMSimMatrix[#Headers],0)),"")</f>
        <v>BA - Simulink</v>
      </c>
      <c r="I48" s="361" t="str">
        <f>IF($E48&lt;&gt;"",INDEX(TMSimMatrix[],2,MATCH($C48&amp;$D48&amp;"."&amp;$E48,TMSimMatrix[#Headers],0)),"")</f>
        <v>SIM-FTV-4A-1-UTail-BASE-TOW1</v>
      </c>
      <c r="J48" s="361" t="str">
        <f>IF($E48&lt;&gt;"",IF(ISNUMBER(SEARCH("Utail",FlighTestSummary5[[#This Row],[A/C Configuration]])), "UTAIL", "TAILLESS"),"")</f>
        <v>UTAIL</v>
      </c>
      <c r="K48" s="361">
        <v>175</v>
      </c>
      <c r="L48" s="361">
        <v>58.25</v>
      </c>
      <c r="M48" s="362" t="str">
        <f>IF($E48&lt;&gt;"",INDEX(TMSimMatrix[],8,MATCH($C48&amp;$D48&amp;"."&amp;$E48,TMSimMatrix[#Headers],0)),"")</f>
        <v>Alma</v>
      </c>
      <c r="N48" s="363">
        <v>44301</v>
      </c>
      <c r="O48" s="270" t="s">
        <v>568</v>
      </c>
      <c r="P48" s="360" t="str">
        <f>IF($E48&lt;&gt;"",INDEX(TMSimMatrix[],9,MATCH($C48&amp;$D48&amp;"."&amp;$E48,TMSimMatrix[#Headers],0)),"")</f>
        <v>Landing parameters and rollout taxi controller tuning. Perform several approaches, landings and go-arounds. Verify robustness with strong crosswind</v>
      </c>
      <c r="Q48" s="396" t="s">
        <v>1504</v>
      </c>
      <c r="R48" s="394" t="s">
        <v>4</v>
      </c>
      <c r="S48" s="371" t="s">
        <v>1471</v>
      </c>
      <c r="T48" s="372" t="s">
        <v>1496</v>
      </c>
      <c r="U48" s="300"/>
      <c r="V48" s="53"/>
      <c r="W48" s="258"/>
      <c r="X48" s="305" t="s">
        <v>1497</v>
      </c>
      <c r="Y48" s="62"/>
      <c r="Z48" s="297"/>
      <c r="AA48" s="297"/>
    </row>
    <row r="49" spans="1:27" ht="72" customHeight="1" thickBot="1">
      <c r="B49" s="48">
        <v>44</v>
      </c>
      <c r="C49" s="252" t="s">
        <v>451</v>
      </c>
      <c r="D49" s="253">
        <v>62</v>
      </c>
      <c r="E49" s="274" t="s">
        <v>1495</v>
      </c>
      <c r="F49" s="365">
        <f>IF($E49&lt;&gt;"",COUNTIF($E$6:$E49,$E49),"")</f>
        <v>1</v>
      </c>
      <c r="G49" s="363" t="str">
        <f>IF($E49&lt;&gt;"",INDEX(TMSimMatrix[],5,MATCH($C49&amp;$D49&amp;"."&amp;$E49,TMSimMatrix[#Headers],0)),"")</f>
        <v>11-Headwind-12kts</v>
      </c>
      <c r="H49" s="362" t="str">
        <f>IF($E49&lt;&gt;"",INDEX(TMSimMatrix[#Data],7,MATCH($C49&amp;$D49&amp;"."&amp;$E49,TMSimMatrix[#Headers],0)),"")</f>
        <v>BA - Simulink</v>
      </c>
      <c r="I49" s="361" t="str">
        <f>IF($E49&lt;&gt;"",INDEX(TMSimMatrix[],2,MATCH($C49&amp;$D49&amp;"."&amp;$E49,TMSimMatrix[#Headers],0)),"")</f>
        <v>SIM-FTV-4A-1-UTail-BASE-TOW1</v>
      </c>
      <c r="J49" s="361" t="str">
        <f>IF($E49&lt;&gt;"",IF(ISNUMBER(SEARCH("Utail",FlighTestSummary5[[#This Row],[A/C Configuration]])), "UTAIL", "TAILLESS"),"")</f>
        <v>UTAIL</v>
      </c>
      <c r="K49" s="361">
        <v>175</v>
      </c>
      <c r="L49" s="361">
        <v>58.25</v>
      </c>
      <c r="M49" s="362" t="str">
        <f>IF($E49&lt;&gt;"",INDEX(TMSimMatrix[],8,MATCH($C49&amp;$D49&amp;"."&amp;$E49,TMSimMatrix[#Headers],0)),"")</f>
        <v>Alma</v>
      </c>
      <c r="N49" s="363">
        <v>44301</v>
      </c>
      <c r="O49" s="270" t="s">
        <v>568</v>
      </c>
      <c r="P49" s="360" t="str">
        <f>IF($E49&lt;&gt;"",INDEX(TMSimMatrix[],9,MATCH($C49&amp;$D49&amp;"."&amp;$E49,TMSimMatrix[#Headers],0)),"")</f>
        <v>Landing parameters and rollout taxi controller tuning. Perform several approaches, landings and go-arounds. Verify robustness with strong headwind</v>
      </c>
      <c r="Q49" s="396" t="s">
        <v>1504</v>
      </c>
      <c r="R49" s="394" t="s">
        <v>4</v>
      </c>
      <c r="S49" s="371" t="s">
        <v>1471</v>
      </c>
      <c r="T49" s="372"/>
      <c r="U49" s="300"/>
      <c r="V49" s="53"/>
      <c r="W49" s="258"/>
      <c r="X49" s="305" t="s">
        <v>1500</v>
      </c>
      <c r="Y49" s="62"/>
      <c r="Z49" s="297"/>
      <c r="AA49" s="297"/>
    </row>
    <row r="50" spans="1:27" ht="72" customHeight="1" thickBot="1">
      <c r="B50" s="48">
        <v>45</v>
      </c>
      <c r="C50" s="252" t="s">
        <v>451</v>
      </c>
      <c r="D50" s="253">
        <v>62</v>
      </c>
      <c r="E50" s="274" t="s">
        <v>1498</v>
      </c>
      <c r="F50" s="365">
        <f>IF($E50&lt;&gt;"",COUNTIF($E$6:$E50,$E50),"")</f>
        <v>1</v>
      </c>
      <c r="G50" s="363" t="str">
        <f>IF($E50&lt;&gt;"",INDEX(TMSimMatrix[],5,MATCH($C50&amp;$D50&amp;"."&amp;$E50,TMSimMatrix[#Headers],0)),"")</f>
        <v>24-Turbulence-0kts</v>
      </c>
      <c r="H50" s="362" t="str">
        <f>IF($E50&lt;&gt;"",INDEX(TMSimMatrix[#Data],7,MATCH($C50&amp;$D50&amp;"."&amp;$E50,TMSimMatrix[#Headers],0)),"")</f>
        <v>BA - Simulink</v>
      </c>
      <c r="I50" s="361" t="str">
        <f>IF($E50&lt;&gt;"",INDEX(TMSimMatrix[],2,MATCH($C50&amp;$D50&amp;"."&amp;$E50,TMSimMatrix[#Headers],0)),"")</f>
        <v>SIM-FTV-4A-1-UTail-BASE-TOW1</v>
      </c>
      <c r="J50" s="361" t="str">
        <f>IF($E50&lt;&gt;"",IF(ISNUMBER(SEARCH("Utail",FlighTestSummary5[[#This Row],[A/C Configuration]])), "UTAIL", "TAILLESS"),"")</f>
        <v>UTAIL</v>
      </c>
      <c r="K50" s="361">
        <v>175</v>
      </c>
      <c r="L50" s="361">
        <v>58.25</v>
      </c>
      <c r="M50" s="362" t="str">
        <f>IF($E50&lt;&gt;"",INDEX(TMSimMatrix[],8,MATCH($C50&amp;$D50&amp;"."&amp;$E50,TMSimMatrix[#Headers],0)),"")</f>
        <v>Alma</v>
      </c>
      <c r="N50" s="363">
        <v>44302</v>
      </c>
      <c r="O50" s="270" t="s">
        <v>568</v>
      </c>
      <c r="P50" s="360" t="str">
        <f>IF($E50&lt;&gt;"",INDEX(TMSimMatrix[],9,MATCH($C50&amp;$D50&amp;"."&amp;$E50,TMSimMatrix[#Headers],0)),"")</f>
        <v>Verify landing performance with positive ground elevation offset (reduced flare height)</v>
      </c>
      <c r="Q50" s="396" t="s">
        <v>1504</v>
      </c>
      <c r="R50" s="394" t="s">
        <v>4</v>
      </c>
      <c r="S50" s="371" t="s">
        <v>1471</v>
      </c>
      <c r="T50" s="372"/>
      <c r="U50" s="300"/>
      <c r="V50" s="53"/>
      <c r="W50" s="258"/>
      <c r="X50" s="305" t="s">
        <v>1501</v>
      </c>
      <c r="Y50" s="62"/>
      <c r="Z50" s="297"/>
      <c r="AA50" s="297"/>
    </row>
    <row r="51" spans="1:27" ht="72" customHeight="1" thickBot="1">
      <c r="B51" s="48">
        <v>46</v>
      </c>
      <c r="C51" s="252" t="s">
        <v>451</v>
      </c>
      <c r="D51" s="253">
        <v>62</v>
      </c>
      <c r="E51" s="274" t="s">
        <v>1499</v>
      </c>
      <c r="F51" s="365">
        <f>IF($E51&lt;&gt;"",COUNTIF($E$6:$E51,$E51),"")</f>
        <v>1</v>
      </c>
      <c r="G51" s="363" t="str">
        <f>IF($E51&lt;&gt;"",INDEX(TMSimMatrix[],5,MATCH($C51&amp;$D51&amp;"."&amp;$E51,TMSimMatrix[#Headers],0)),"")</f>
        <v>24-Turbulence-0kts</v>
      </c>
      <c r="H51" s="362" t="str">
        <f>IF($E51&lt;&gt;"",INDEX(TMSimMatrix[#Data],7,MATCH($C51&amp;$D51&amp;"."&amp;$E51,TMSimMatrix[#Headers],0)),"")</f>
        <v>BA - Simulink</v>
      </c>
      <c r="I51" s="361" t="str">
        <f>IF($E51&lt;&gt;"",INDEX(TMSimMatrix[],2,MATCH($C51&amp;$D51&amp;"."&amp;$E51,TMSimMatrix[#Headers],0)),"")</f>
        <v>SIM-FTV-4A-1-UTail-BASE-TOW1</v>
      </c>
      <c r="J51" s="361" t="str">
        <f>IF($E51&lt;&gt;"",IF(ISNUMBER(SEARCH("Utail",FlighTestSummary5[[#This Row],[A/C Configuration]])), "UTAIL", "TAILLESS"),"")</f>
        <v>UTAIL</v>
      </c>
      <c r="K51" s="361">
        <v>175</v>
      </c>
      <c r="L51" s="361">
        <v>58.25</v>
      </c>
      <c r="M51" s="362" t="str">
        <f>IF($E51&lt;&gt;"",INDEX(TMSimMatrix[],8,MATCH($C51&amp;$D51&amp;"."&amp;$E51,TMSimMatrix[#Headers],0)),"")</f>
        <v>Alma</v>
      </c>
      <c r="N51" s="363">
        <v>44302</v>
      </c>
      <c r="O51" s="270" t="s">
        <v>568</v>
      </c>
      <c r="P51" s="360" t="str">
        <f>IF($E51&lt;&gt;"",INDEX(TMSimMatrix[],9,MATCH($C51&amp;$D51&amp;"."&amp;$E51,TMSimMatrix[#Headers],0)),"")</f>
        <v>Verify landing performance with negative ground elevation offset (increased flare height)</v>
      </c>
      <c r="Q51" s="396" t="s">
        <v>1504</v>
      </c>
      <c r="R51" s="394" t="s">
        <v>4</v>
      </c>
      <c r="S51" s="371" t="s">
        <v>1471</v>
      </c>
      <c r="T51" s="372"/>
      <c r="U51" s="300"/>
      <c r="V51" s="53"/>
      <c r="W51" s="258"/>
      <c r="X51" s="305" t="s">
        <v>1502</v>
      </c>
      <c r="Y51" s="62"/>
      <c r="Z51" s="297"/>
      <c r="AA51" s="297"/>
    </row>
    <row r="52" spans="1:27" ht="105.65" customHeight="1" thickBot="1">
      <c r="A52" s="40"/>
      <c r="B52" s="48">
        <v>47</v>
      </c>
      <c r="C52" s="252" t="s">
        <v>451</v>
      </c>
      <c r="D52" s="253">
        <v>62</v>
      </c>
      <c r="E52" s="274" t="s">
        <v>1503</v>
      </c>
      <c r="F52" s="365">
        <f>IF($E52&lt;&gt;"",COUNTIF($E$6:$E52,$E52),"")</f>
        <v>1</v>
      </c>
      <c r="G52" s="363" t="str">
        <f>IF($E52&lt;&gt;"",INDEX(TMSimMatrix[],5,MATCH($C52&amp;$D52&amp;"."&amp;$E52,TMSimMatrix[#Headers],0)),"")</f>
        <v>01-Baseline-0kts</v>
      </c>
      <c r="H52" s="362" t="str">
        <f>IF($E52&lt;&gt;"",INDEX(TMSimMatrix[#Data],7,MATCH($C52&amp;$D52&amp;"."&amp;$E52,TMSimMatrix[#Headers],0)),"")</f>
        <v>BA - Simulink</v>
      </c>
      <c r="I52" s="361" t="str">
        <f>IF($E52&lt;&gt;"",INDEX(TMSimMatrix[],2,MATCH($C52&amp;$D52&amp;"."&amp;$E52,TMSimMatrix[#Headers],0)),"")</f>
        <v>SIM-FTV-4A-1-UTail-BASE-TOW1</v>
      </c>
      <c r="J52" s="361" t="str">
        <f>IF($E52&lt;&gt;"",IF(ISNUMBER(SEARCH("Utail",FlighTestSummary5[[#This Row],[A/C Configuration]])), "UTAIL", "TAILLESS"),"")</f>
        <v>UTAIL</v>
      </c>
      <c r="K52" s="361">
        <v>175</v>
      </c>
      <c r="L52" s="361">
        <v>58.25</v>
      </c>
      <c r="M52" s="362" t="str">
        <f>IF($E52&lt;&gt;"",INDEX(TMSimMatrix[],8,MATCH($C52&amp;$D52&amp;"."&amp;$E52,TMSimMatrix[#Headers],0)),"")</f>
        <v>Alma</v>
      </c>
      <c r="N52" s="363">
        <v>44302</v>
      </c>
      <c r="O52" s="270" t="s">
        <v>568</v>
      </c>
      <c r="P52" s="360" t="str">
        <f>IF($E52&lt;&gt;"",INDEX(TMSimMatrix[],9,MATCH($C52&amp;$D52&amp;"."&amp;$E52,TMSimMatrix[#Headers],0)),"")</f>
        <v>Takeoff parameter tuning. Run takeoffs and evaluate rotation and climbout performance. Tune as necessary</v>
      </c>
      <c r="Q52" s="396" t="s">
        <v>1504</v>
      </c>
      <c r="R52" s="394" t="s">
        <v>4</v>
      </c>
      <c r="S52" s="371" t="s">
        <v>1506</v>
      </c>
      <c r="T52" s="372" t="s">
        <v>1507</v>
      </c>
      <c r="U52" s="300"/>
      <c r="V52" s="53"/>
      <c r="W52" s="258"/>
      <c r="X52" s="305" t="s">
        <v>1508</v>
      </c>
      <c r="Y52" s="62"/>
      <c r="Z52" s="297"/>
      <c r="AA52" s="297"/>
    </row>
    <row r="53" spans="1:27" ht="72" customHeight="1" thickBot="1">
      <c r="B53" s="48">
        <v>48</v>
      </c>
      <c r="C53" s="252" t="s">
        <v>451</v>
      </c>
      <c r="D53" s="253">
        <v>62</v>
      </c>
      <c r="E53" s="274" t="s">
        <v>1509</v>
      </c>
      <c r="F53" s="365">
        <f>IF($E53&lt;&gt;"",COUNTIF($E$6:$E53,$E53),"")</f>
        <v>1</v>
      </c>
      <c r="G53" s="363" t="str">
        <f>IF($E53&lt;&gt;"",INDEX(TMSimMatrix[],5,MATCH($C53&amp;$D53&amp;"."&amp;$E53,TMSimMatrix[#Headers],0)),"")</f>
        <v>01-Baseline-0kts</v>
      </c>
      <c r="H53" s="362" t="str">
        <f>IF($E53&lt;&gt;"",INDEX(TMSimMatrix[#Data],7,MATCH($C53&amp;$D53&amp;"."&amp;$E53,TMSimMatrix[#Headers],0)),"")</f>
        <v>BA - Simulink</v>
      </c>
      <c r="I53" s="361" t="str">
        <f>IF($E53&lt;&gt;"",INDEX(TMSimMatrix[],2,MATCH($C53&amp;$D53&amp;"."&amp;$E53,TMSimMatrix[#Headers],0)),"")</f>
        <v>SIM-FTV-4A-2-UTail-FWD-TOW1</v>
      </c>
      <c r="J53" s="361" t="str">
        <f>IF($E53&lt;&gt;"",IF(ISNUMBER(SEARCH("Utail",FlighTestSummary5[[#This Row],[A/C Configuration]])), "UTAIL", "TAILLESS"),"")</f>
        <v>UTAIL</v>
      </c>
      <c r="K53" s="361">
        <v>175</v>
      </c>
      <c r="L53" s="361">
        <v>56.75</v>
      </c>
      <c r="M53" s="362" t="str">
        <f>IF($E53&lt;&gt;"",INDEX(TMSimMatrix[],8,MATCH($C53&amp;$D53&amp;"."&amp;$E53,TMSimMatrix[#Headers],0)),"")</f>
        <v>Alma</v>
      </c>
      <c r="N53" s="363">
        <v>44302</v>
      </c>
      <c r="O53" s="270" t="s">
        <v>568</v>
      </c>
      <c r="P53" s="360" t="str">
        <f>IF($E53&lt;&gt;"",INDEX(TMSimMatrix[],9,MATCH($C53&amp;$D53&amp;"."&amp;$E53,TMSimMatrix[#Headers],0)),"")</f>
        <v>Takeoff parameter tuning. Run takeoffs and verify evaluate and climbout performance. Verify with FWD CG.</v>
      </c>
      <c r="Q53" s="396" t="s">
        <v>1504</v>
      </c>
      <c r="R53" s="394" t="s">
        <v>4</v>
      </c>
      <c r="S53" s="371" t="s">
        <v>1506</v>
      </c>
      <c r="T53" s="372"/>
      <c r="U53" s="300"/>
      <c r="V53" s="53"/>
      <c r="W53" s="258"/>
      <c r="X53" s="305" t="s">
        <v>1510</v>
      </c>
      <c r="Y53" s="62"/>
      <c r="Z53" s="297"/>
      <c r="AA53" s="297"/>
    </row>
    <row r="54" spans="1:27" ht="72" customHeight="1" thickBot="1">
      <c r="B54" s="48">
        <v>49</v>
      </c>
      <c r="C54" s="252" t="s">
        <v>451</v>
      </c>
      <c r="D54" s="253">
        <v>62</v>
      </c>
      <c r="E54" s="274" t="s">
        <v>1511</v>
      </c>
      <c r="F54" s="365">
        <f>IF($E54&lt;&gt;"",COUNTIF($E$6:$E54,$E54),"")</f>
        <v>1</v>
      </c>
      <c r="G54" s="363" t="str">
        <f>IF($E54&lt;&gt;"",INDEX(TMSimMatrix[],5,MATCH($C54&amp;$D54&amp;"."&amp;$E54,TMSimMatrix[#Headers],0)),"")</f>
        <v>01-Baseline-0kts</v>
      </c>
      <c r="H54" s="362" t="str">
        <f>IF($E54&lt;&gt;"",INDEX(TMSimMatrix[#Data],7,MATCH($C54&amp;$D54&amp;"."&amp;$E54,TMSimMatrix[#Headers],0)),"")</f>
        <v>BA - Simulink</v>
      </c>
      <c r="I54" s="361" t="str">
        <f>IF($E54&lt;&gt;"",INDEX(TMSimMatrix[],2,MATCH($C54&amp;$D54&amp;"."&amp;$E54,TMSimMatrix[#Headers],0)),"")</f>
        <v>SIM-FTV-4A-3-UTail-AFT-TOW1</v>
      </c>
      <c r="J54" s="361" t="str">
        <f>IF($E54&lt;&gt;"",IF(ISNUMBER(SEARCH("Utail",FlighTestSummary5[[#This Row],[A/C Configuration]])), "UTAIL", "TAILLESS"),"")</f>
        <v>UTAIL</v>
      </c>
      <c r="K54" s="361">
        <v>175</v>
      </c>
      <c r="L54" s="361">
        <v>60</v>
      </c>
      <c r="M54" s="362" t="str">
        <f>IF($E54&lt;&gt;"",INDEX(TMSimMatrix[],8,MATCH($C54&amp;$D54&amp;"."&amp;$E54,TMSimMatrix[#Headers],0)),"")</f>
        <v>Alma</v>
      </c>
      <c r="N54" s="363">
        <v>44302</v>
      </c>
      <c r="O54" s="270" t="s">
        <v>568</v>
      </c>
      <c r="P54" s="360" t="str">
        <f>IF($E54&lt;&gt;"",INDEX(TMSimMatrix[],9,MATCH($C54&amp;$D54&amp;"."&amp;$E54,TMSimMatrix[#Headers],0)),"")</f>
        <v>Takeoff parameter tuning. Run takeoffs and verify evaluate and climbout performance. Verify with AFT CG.</v>
      </c>
      <c r="Q54" s="396" t="s">
        <v>1504</v>
      </c>
      <c r="R54" s="394" t="s">
        <v>4</v>
      </c>
      <c r="S54" s="371" t="s">
        <v>1506</v>
      </c>
      <c r="T54" s="372"/>
      <c r="U54" s="300"/>
      <c r="V54" s="53"/>
      <c r="W54" s="258"/>
      <c r="X54" s="305" t="s">
        <v>1512</v>
      </c>
      <c r="Y54" s="62"/>
      <c r="Z54" s="297"/>
      <c r="AA54" s="297"/>
    </row>
    <row r="55" spans="1:27" ht="72" customHeight="1" thickBot="1">
      <c r="B55" s="48">
        <v>50</v>
      </c>
      <c r="C55" s="252" t="s">
        <v>451</v>
      </c>
      <c r="D55" s="253">
        <v>62</v>
      </c>
      <c r="E55" s="274" t="s">
        <v>1513</v>
      </c>
      <c r="F55" s="365">
        <f>IF($E55&lt;&gt;"",COUNTIF($E$6:$E55,$E55),"")</f>
        <v>1</v>
      </c>
      <c r="G55" s="363" t="str">
        <f>IF($E55&lt;&gt;"",INDEX(TMSimMatrix[],5,MATCH($C55&amp;$D55&amp;"."&amp;$E55,TMSimMatrix[#Headers],0)),"")</f>
        <v>01-Baseline-0kts</v>
      </c>
      <c r="H55" s="362" t="str">
        <f>IF($E55&lt;&gt;"",INDEX(TMSimMatrix[#Data],7,MATCH($C55&amp;$D55&amp;"."&amp;$E55,TMSimMatrix[#Headers],0)),"")</f>
        <v>BA - Simulink</v>
      </c>
      <c r="I55" s="361" t="str">
        <f>IF($E55&lt;&gt;"",INDEX(TMSimMatrix[],2,MATCH($C55&amp;$D55&amp;"."&amp;$E55,TMSimMatrix[#Headers],0)),"")</f>
        <v>SIM-FTV-4A-5-UTail-EMPTY-TOW1</v>
      </c>
      <c r="J55" s="361" t="str">
        <f>IF($E55&lt;&gt;"",IF(ISNUMBER(SEARCH("Utail",FlighTestSummary5[[#This Row],[A/C Configuration]])), "UTAIL", "TAILLESS"),"")</f>
        <v>UTAIL</v>
      </c>
      <c r="K55" s="361">
        <v>150</v>
      </c>
      <c r="L55" s="361">
        <v>56.84</v>
      </c>
      <c r="M55" s="362" t="str">
        <f>IF($E55&lt;&gt;"",INDEX(TMSimMatrix[],8,MATCH($C55&amp;$D55&amp;"."&amp;$E55,TMSimMatrix[#Headers],0)),"")</f>
        <v>Alma</v>
      </c>
      <c r="N55" s="363">
        <v>44302</v>
      </c>
      <c r="O55" s="270" t="s">
        <v>568</v>
      </c>
      <c r="P55" s="360" t="str">
        <f>IF($E55&lt;&gt;"",INDEX(TMSimMatrix[],9,MATCH($C55&amp;$D55&amp;"."&amp;$E55,TMSimMatrix[#Headers],0)),"")</f>
        <v>Takeoff parameter tuning. Run takeoffs and evaluate rotation and climbout performance. Verify with empty (light) aircraft.</v>
      </c>
      <c r="Q55" s="396" t="s">
        <v>1504</v>
      </c>
      <c r="R55" s="394" t="s">
        <v>4</v>
      </c>
      <c r="S55" s="371" t="s">
        <v>1506</v>
      </c>
      <c r="T55" s="372"/>
      <c r="U55" s="300"/>
      <c r="V55" s="53"/>
      <c r="W55" s="258"/>
      <c r="X55" s="305" t="s">
        <v>1515</v>
      </c>
      <c r="Y55" s="62"/>
      <c r="Z55" s="297"/>
      <c r="AA55" s="297"/>
    </row>
    <row r="56" spans="1:27" ht="72" customHeight="1" thickBot="1">
      <c r="B56" s="48">
        <v>51</v>
      </c>
      <c r="C56" s="252" t="s">
        <v>451</v>
      </c>
      <c r="D56" s="253">
        <v>62</v>
      </c>
      <c r="E56" s="274" t="s">
        <v>1514</v>
      </c>
      <c r="F56" s="365">
        <f>IF($E56&lt;&gt;"",COUNTIF($E$6:$E56,$E56),"")</f>
        <v>1</v>
      </c>
      <c r="G56" s="363" t="str">
        <f>IF($E56&lt;&gt;"",INDEX(TMSimMatrix[],5,MATCH($C56&amp;$D56&amp;"."&amp;$E56,TMSimMatrix[#Headers],0)),"")</f>
        <v>01-Baseline-0kts</v>
      </c>
      <c r="H56" s="362" t="str">
        <f>IF($E56&lt;&gt;"",INDEX(TMSimMatrix[#Data],7,MATCH($C56&amp;$D56&amp;"."&amp;$E56,TMSimMatrix[#Headers],0)),"")</f>
        <v>BA - Simulink</v>
      </c>
      <c r="I56" s="361" t="str">
        <f>IF($E56&lt;&gt;"",INDEX(TMSimMatrix[],2,MATCH($C56&amp;$D56&amp;"."&amp;$E56,TMSimMatrix[#Headers],0)),"")</f>
        <v>SIM-FTV-4A-11-UTail-BASE-MTOW</v>
      </c>
      <c r="J56" s="361" t="str">
        <f>IF($E56&lt;&gt;"",IF(ISNUMBER(SEARCH("Utail",FlighTestSummary5[[#This Row],[A/C Configuration]])), "UTAIL", "TAILLESS"),"")</f>
        <v>UTAIL</v>
      </c>
      <c r="K56" s="361">
        <v>205</v>
      </c>
      <c r="L56" s="361">
        <v>58.25</v>
      </c>
      <c r="M56" s="362" t="str">
        <f>IF($E56&lt;&gt;"",INDEX(TMSimMatrix[],8,MATCH($C56&amp;$D56&amp;"."&amp;$E56,TMSimMatrix[#Headers],0)),"")</f>
        <v>Alma</v>
      </c>
      <c r="N56" s="363">
        <v>44302</v>
      </c>
      <c r="O56" s="270" t="s">
        <v>568</v>
      </c>
      <c r="P56" s="360" t="str">
        <f>IF($E56&lt;&gt;"",INDEX(TMSimMatrix[],9,MATCH($C56&amp;$D56&amp;"."&amp;$E56,TMSimMatrix[#Headers],0)),"")</f>
        <v>Takeoff parameter tuning. Run takeoffs and evaluate rotation and climbout performance. Verify with MTOW (heavy) aircraft.</v>
      </c>
      <c r="Q56" s="396" t="s">
        <v>1504</v>
      </c>
      <c r="R56" s="394" t="s">
        <v>4</v>
      </c>
      <c r="S56" s="371" t="s">
        <v>1506</v>
      </c>
      <c r="T56" s="372"/>
      <c r="U56" s="300"/>
      <c r="V56" s="53"/>
      <c r="W56" s="258"/>
      <c r="X56" s="305" t="s">
        <v>1516</v>
      </c>
      <c r="Y56" s="62"/>
      <c r="Z56" s="297"/>
      <c r="AA56" s="297"/>
    </row>
    <row r="57" spans="1:27" ht="72" customHeight="1" thickBot="1">
      <c r="B57" s="48">
        <v>52</v>
      </c>
      <c r="C57" s="252" t="s">
        <v>451</v>
      </c>
      <c r="D57" s="253">
        <v>62</v>
      </c>
      <c r="E57" s="274" t="s">
        <v>1517</v>
      </c>
      <c r="F57" s="365">
        <f>IF($E57&lt;&gt;"",COUNTIF($E$6:$E57,$E57),"")</f>
        <v>1</v>
      </c>
      <c r="G57" s="363" t="str">
        <f>IF($E57&lt;&gt;"",INDEX(TMSimMatrix[],5,MATCH($C57&amp;$D57&amp;"."&amp;$E57,TMSimMatrix[#Headers],0)),"")</f>
        <v>02-Perturbation-5kts</v>
      </c>
      <c r="H57" s="362" t="str">
        <f>IF($E57&lt;&gt;"",INDEX(TMSimMatrix[#Data],7,MATCH($C57&amp;$D57&amp;"."&amp;$E57,TMSimMatrix[#Headers],0)),"")</f>
        <v>BA - Simulink</v>
      </c>
      <c r="I57" s="361" t="str">
        <f>IF($E57&lt;&gt;"",INDEX(TMSimMatrix[],2,MATCH($C57&amp;$D57&amp;"."&amp;$E57,TMSimMatrix[#Headers],0)),"")</f>
        <v>SIM-FTV-4A-1-UTail-BASE-TOW1</v>
      </c>
      <c r="J57" s="361" t="str">
        <f>IF($E57&lt;&gt;"",IF(ISNUMBER(SEARCH("Utail",FlighTestSummary5[[#This Row],[A/C Configuration]])), "UTAIL", "TAILLESS"),"")</f>
        <v>UTAIL</v>
      </c>
      <c r="K57" s="361">
        <v>175</v>
      </c>
      <c r="L57" s="361">
        <v>58.25</v>
      </c>
      <c r="M57" s="362" t="str">
        <f>IF($E57&lt;&gt;"",INDEX(TMSimMatrix[],8,MATCH($C57&amp;$D57&amp;"."&amp;$E57,TMSimMatrix[#Headers],0)),"")</f>
        <v>Alma</v>
      </c>
      <c r="N57" s="363">
        <v>44302</v>
      </c>
      <c r="O57" s="270" t="s">
        <v>568</v>
      </c>
      <c r="P57" s="360" t="str">
        <f>IF($E57&lt;&gt;"",INDEX(TMSimMatrix[],9,MATCH($C57&amp;$D57&amp;"."&amp;$E57,TMSimMatrix[#Headers],0)),"")</f>
        <v>Takeoff parameter tuning. Run takeoffs and evaluate rotation and climbout performance. Verify in light perturbation.</v>
      </c>
      <c r="Q57" s="396" t="s">
        <v>1504</v>
      </c>
      <c r="R57" s="394" t="s">
        <v>4</v>
      </c>
      <c r="S57" s="371" t="s">
        <v>1506</v>
      </c>
      <c r="T57" s="372"/>
      <c r="U57" s="300"/>
      <c r="V57" s="53"/>
      <c r="W57" s="258"/>
      <c r="X57" s="305" t="s">
        <v>1518</v>
      </c>
      <c r="Y57" s="62"/>
      <c r="Z57" s="297"/>
      <c r="AA57" s="297"/>
    </row>
    <row r="58" spans="1:27" ht="72" customHeight="1" thickBot="1">
      <c r="B58" s="48">
        <v>53</v>
      </c>
      <c r="C58" s="252" t="s">
        <v>451</v>
      </c>
      <c r="D58" s="253">
        <v>62</v>
      </c>
      <c r="E58" s="274" t="s">
        <v>1519</v>
      </c>
      <c r="F58" s="365">
        <f>IF($E58&lt;&gt;"",COUNTIF($E$6:$E58,$E58),"")</f>
        <v>1</v>
      </c>
      <c r="G58" s="363" t="str">
        <f>IF($E58&lt;&gt;"",INDEX(TMSimMatrix[],5,MATCH($C58&amp;$D58&amp;"."&amp;$E58,TMSimMatrix[#Headers],0)),"")</f>
        <v>03-Perturbation-10kts</v>
      </c>
      <c r="H58" s="362" t="str">
        <f>IF($E58&lt;&gt;"",INDEX(TMSimMatrix[#Data],7,MATCH($C58&amp;$D58&amp;"."&amp;$E58,TMSimMatrix[#Headers],0)),"")</f>
        <v>BA - Simulink</v>
      </c>
      <c r="I58" s="361" t="str">
        <f>IF($E58&lt;&gt;"",INDEX(TMSimMatrix[],2,MATCH($C58&amp;$D58&amp;"."&amp;$E58,TMSimMatrix[#Headers],0)),"")</f>
        <v>SIM-FTV-4A-1-UTail-BASE-TOW1</v>
      </c>
      <c r="J58" s="361" t="str">
        <f>IF($E58&lt;&gt;"",IF(ISNUMBER(SEARCH("Utail",FlighTestSummary5[[#This Row],[A/C Configuration]])), "UTAIL", "TAILLESS"),"")</f>
        <v>UTAIL</v>
      </c>
      <c r="K58" s="361">
        <v>175</v>
      </c>
      <c r="L58" s="361">
        <v>58.25</v>
      </c>
      <c r="M58" s="362" t="str">
        <f>IF($E58&lt;&gt;"",INDEX(TMSimMatrix[],8,MATCH($C58&amp;$D58&amp;"."&amp;$E58,TMSimMatrix[#Headers],0)),"")</f>
        <v>Alma</v>
      </c>
      <c r="N58" s="363">
        <v>44302</v>
      </c>
      <c r="O58" s="270" t="s">
        <v>568</v>
      </c>
      <c r="P58" s="360" t="str">
        <f>IF($E58&lt;&gt;"",INDEX(TMSimMatrix[],9,MATCH($C58&amp;$D58&amp;"."&amp;$E58,TMSimMatrix[#Headers],0)),"")</f>
        <v>Takeoff parameter tuning. Run takeoffs and evaluate rotation and climbout performance. Verify in moderate perturbation.</v>
      </c>
      <c r="Q58" s="396" t="s">
        <v>1504</v>
      </c>
      <c r="R58" s="394" t="s">
        <v>4</v>
      </c>
      <c r="S58" s="371" t="s">
        <v>1506</v>
      </c>
      <c r="T58" s="372"/>
      <c r="U58" s="300"/>
      <c r="V58" s="53"/>
      <c r="W58" s="258"/>
      <c r="X58" s="305" t="s">
        <v>1520</v>
      </c>
      <c r="Y58" s="62"/>
      <c r="Z58" s="297"/>
      <c r="AA58" s="297"/>
    </row>
    <row r="59" spans="1:27" ht="72" customHeight="1" thickBot="1">
      <c r="B59" s="48">
        <v>54</v>
      </c>
      <c r="C59" s="252" t="s">
        <v>451</v>
      </c>
      <c r="D59" s="253">
        <v>62</v>
      </c>
      <c r="E59" s="274" t="s">
        <v>1521</v>
      </c>
      <c r="F59" s="365">
        <f>IF($E59&lt;&gt;"",COUNTIF($E$6:$E59,$E59),"")</f>
        <v>1</v>
      </c>
      <c r="G59" s="363" t="str">
        <f>IF($E59&lt;&gt;"",INDEX(TMSimMatrix[],5,MATCH($C59&amp;$D59&amp;"."&amp;$E59,TMSimMatrix[#Headers],0)),"")</f>
        <v>16-X-Wind Left-4kts</v>
      </c>
      <c r="H59" s="362" t="str">
        <f>IF($E59&lt;&gt;"",INDEX(TMSimMatrix[#Data],7,MATCH($C59&amp;$D59&amp;"."&amp;$E59,TMSimMatrix[#Headers],0)),"")</f>
        <v>BA - Simulink</v>
      </c>
      <c r="I59" s="361" t="str">
        <f>IF($E59&lt;&gt;"",INDEX(TMSimMatrix[],2,MATCH($C59&amp;$D59&amp;"."&amp;$E59,TMSimMatrix[#Headers],0)),"")</f>
        <v>SIM-FTV-4A-1-UTail-BASE-TOW1</v>
      </c>
      <c r="J59" s="361" t="str">
        <f>IF($E59&lt;&gt;"",IF(ISNUMBER(SEARCH("Utail",FlighTestSummary5[[#This Row],[A/C Configuration]])), "UTAIL", "TAILLESS"),"")</f>
        <v>UTAIL</v>
      </c>
      <c r="K59" s="361">
        <v>175</v>
      </c>
      <c r="L59" s="361">
        <v>58.25</v>
      </c>
      <c r="M59" s="362" t="str">
        <f>IF($E59&lt;&gt;"",INDEX(TMSimMatrix[],8,MATCH($C59&amp;$D59&amp;"."&amp;$E59,TMSimMatrix[#Headers],0)),"")</f>
        <v>Alma</v>
      </c>
      <c r="N59" s="363">
        <v>44302</v>
      </c>
      <c r="O59" s="270" t="s">
        <v>568</v>
      </c>
      <c r="P59" s="360" t="str">
        <f>IF($E59&lt;&gt;"",INDEX(TMSimMatrix[],9,MATCH($C59&amp;$D59&amp;"."&amp;$E59,TMSimMatrix[#Headers],0)),"")</f>
        <v>Takeoff parameter tuning. Run takeoffs and evaluate rotation and climbout performance. Verify in light crosswind.</v>
      </c>
      <c r="Q59" s="396" t="s">
        <v>1504</v>
      </c>
      <c r="R59" s="394" t="s">
        <v>4</v>
      </c>
      <c r="S59" s="371" t="s">
        <v>1506</v>
      </c>
      <c r="T59" s="372"/>
      <c r="U59" s="300"/>
      <c r="V59" s="53"/>
      <c r="W59" s="258"/>
      <c r="X59" s="305" t="s">
        <v>1523</v>
      </c>
      <c r="Y59" s="62"/>
      <c r="Z59" s="297"/>
      <c r="AA59" s="297"/>
    </row>
    <row r="60" spans="1:27" ht="72" customHeight="1" thickBot="1">
      <c r="B60" s="48">
        <v>55</v>
      </c>
      <c r="C60" s="252" t="s">
        <v>451</v>
      </c>
      <c r="D60" s="253">
        <v>62</v>
      </c>
      <c r="E60" s="274" t="s">
        <v>1522</v>
      </c>
      <c r="F60" s="365">
        <f>IF($E60&lt;&gt;"",COUNTIF($E$6:$E60,$E60),"")</f>
        <v>1</v>
      </c>
      <c r="G60" s="363" t="str">
        <f>IF($E60&lt;&gt;"",INDEX(TMSimMatrix[],5,MATCH($C60&amp;$D60&amp;"."&amp;$E60,TMSimMatrix[#Headers],0)),"")</f>
        <v>22-X-Wind Left-12kts</v>
      </c>
      <c r="H60" s="362" t="str">
        <f>IF($E60&lt;&gt;"",INDEX(TMSimMatrix[#Data],7,MATCH($C60&amp;$D60&amp;"."&amp;$E60,TMSimMatrix[#Headers],0)),"")</f>
        <v>BA - Simulink</v>
      </c>
      <c r="I60" s="361" t="str">
        <f>IF($E60&lt;&gt;"",INDEX(TMSimMatrix[],2,MATCH($C60&amp;$D60&amp;"."&amp;$E60,TMSimMatrix[#Headers],0)),"")</f>
        <v>SIM-FTV-4A-1-UTail-BASE-TOW1</v>
      </c>
      <c r="J60" s="361" t="str">
        <f>IF($E60&lt;&gt;"",IF(ISNUMBER(SEARCH("Utail",FlighTestSummary5[[#This Row],[A/C Configuration]])), "UTAIL", "TAILLESS"),"")</f>
        <v>UTAIL</v>
      </c>
      <c r="K60" s="361">
        <v>175</v>
      </c>
      <c r="L60" s="361">
        <v>58.25</v>
      </c>
      <c r="M60" s="362" t="str">
        <f>IF($E60&lt;&gt;"",INDEX(TMSimMatrix[],8,MATCH($C60&amp;$D60&amp;"."&amp;$E60,TMSimMatrix[#Headers],0)),"")</f>
        <v>Alma</v>
      </c>
      <c r="N60" s="363">
        <v>44302</v>
      </c>
      <c r="O60" s="270" t="s">
        <v>568</v>
      </c>
      <c r="P60" s="360" t="str">
        <f>IF($E60&lt;&gt;"",INDEX(TMSimMatrix[],9,MATCH($C60&amp;$D60&amp;"."&amp;$E60,TMSimMatrix[#Headers],0)),"")</f>
        <v>Takeoff parameter tuning. Run takeoffs and verify rotation and climbout performance. Verify in strong crosswind.</v>
      </c>
      <c r="Q60" s="396" t="s">
        <v>1504</v>
      </c>
      <c r="R60" s="394" t="s">
        <v>4</v>
      </c>
      <c r="S60" s="371" t="s">
        <v>1506</v>
      </c>
      <c r="T60" s="372"/>
      <c r="U60" s="300"/>
      <c r="V60" s="53"/>
      <c r="W60" s="258"/>
      <c r="X60" s="305" t="s">
        <v>1524</v>
      </c>
      <c r="Y60" s="62"/>
      <c r="Z60" s="297"/>
      <c r="AA60" s="297"/>
    </row>
    <row r="61" spans="1:27" ht="72" customHeight="1" thickBot="1">
      <c r="B61" s="48">
        <v>56</v>
      </c>
      <c r="C61" s="252" t="s">
        <v>451</v>
      </c>
      <c r="D61" s="253">
        <v>62</v>
      </c>
      <c r="E61" s="274" t="s">
        <v>1525</v>
      </c>
      <c r="F61" s="365">
        <f>IF($E61&lt;&gt;"",COUNTIF($E$6:$E61,$E61),"")</f>
        <v>1</v>
      </c>
      <c r="G61" s="363" t="str">
        <f>IF($E61&lt;&gt;"",INDEX(TMSimMatrix[],5,MATCH($C61&amp;$D61&amp;"."&amp;$E61,TMSimMatrix[#Headers],0)),"")</f>
        <v>11-Headwind-12kts</v>
      </c>
      <c r="H61" s="362" t="str">
        <f>IF($E61&lt;&gt;"",INDEX(TMSimMatrix[#Data],7,MATCH($C61&amp;$D61&amp;"."&amp;$E61,TMSimMatrix[#Headers],0)),"")</f>
        <v>BA - Simulink</v>
      </c>
      <c r="I61" s="361" t="str">
        <f>IF($E61&lt;&gt;"",INDEX(TMSimMatrix[],2,MATCH($C61&amp;$D61&amp;"."&amp;$E61,TMSimMatrix[#Headers],0)),"")</f>
        <v>SIM-FTV-4A-1-UTail-BASE-TOW1</v>
      </c>
      <c r="J61" s="361" t="str">
        <f>IF($E61&lt;&gt;"",IF(ISNUMBER(SEARCH("Utail",FlighTestSummary5[[#This Row],[A/C Configuration]])), "UTAIL", "TAILLESS"),"")</f>
        <v>UTAIL</v>
      </c>
      <c r="K61" s="361">
        <v>175</v>
      </c>
      <c r="L61" s="361">
        <v>58.25</v>
      </c>
      <c r="M61" s="362" t="str">
        <f>IF($E61&lt;&gt;"",INDEX(TMSimMatrix[],8,MATCH($C61&amp;$D61&amp;"."&amp;$E61,TMSimMatrix[#Headers],0)),"")</f>
        <v>Alma</v>
      </c>
      <c r="N61" s="363">
        <v>44302</v>
      </c>
      <c r="O61" s="270" t="s">
        <v>568</v>
      </c>
      <c r="P61" s="360" t="str">
        <f>IF($E61&lt;&gt;"",INDEX(TMSimMatrix[],9,MATCH($C61&amp;$D61&amp;"."&amp;$E61,TMSimMatrix[#Headers],0)),"")</f>
        <v>Takeoff parameter tuning. Run takeoffs and verify rotation and climbout performance. Verify in strong headwind.</v>
      </c>
      <c r="Q61" s="396" t="s">
        <v>1504</v>
      </c>
      <c r="R61" s="394" t="s">
        <v>4</v>
      </c>
      <c r="S61" s="371" t="s">
        <v>1506</v>
      </c>
      <c r="T61" s="372"/>
      <c r="U61" s="300"/>
      <c r="V61" s="53"/>
      <c r="W61" s="258"/>
      <c r="X61" s="305" t="s">
        <v>1526</v>
      </c>
      <c r="Y61" s="62"/>
      <c r="Z61" s="297"/>
      <c r="AA61" s="297"/>
    </row>
    <row r="62" spans="1:27" ht="72" customHeight="1" thickBot="1">
      <c r="B62" s="48">
        <v>57</v>
      </c>
      <c r="C62" s="252" t="s">
        <v>451</v>
      </c>
      <c r="D62" s="253">
        <v>62</v>
      </c>
      <c r="E62" s="274" t="s">
        <v>1503</v>
      </c>
      <c r="F62" s="365">
        <f>IF($E62&lt;&gt;"",COUNTIF($E$6:$E62,$E62),"")</f>
        <v>2</v>
      </c>
      <c r="G62" s="363" t="str">
        <f>IF($E62&lt;&gt;"",INDEX(TMSimMatrix[],5,MATCH($C62&amp;$D62&amp;"."&amp;$E62,TMSimMatrix[#Headers],0)),"")</f>
        <v>01-Baseline-0kts</v>
      </c>
      <c r="H62" s="362" t="str">
        <f>IF($E62&lt;&gt;"",INDEX(TMSimMatrix[#Data],7,MATCH($C62&amp;$D62&amp;"."&amp;$E62,TMSimMatrix[#Headers],0)),"")</f>
        <v>BA - Simulink</v>
      </c>
      <c r="I62" s="361" t="str">
        <f>IF($E62&lt;&gt;"",INDEX(TMSimMatrix[],2,MATCH($C62&amp;$D62&amp;"."&amp;$E62,TMSimMatrix[#Headers],0)),"")</f>
        <v>SIM-FTV-4A-1-UTail-BASE-TOW1</v>
      </c>
      <c r="J62" s="361" t="str">
        <f>IF($E62&lt;&gt;"",IF(ISNUMBER(SEARCH("Utail",FlighTestSummary5[[#This Row],[A/C Configuration]])), "UTAIL", "TAILLESS"),"")</f>
        <v>UTAIL</v>
      </c>
      <c r="K62" s="361">
        <v>175</v>
      </c>
      <c r="L62" s="361">
        <v>58.25</v>
      </c>
      <c r="M62" s="362" t="str">
        <f>IF($E62&lt;&gt;"",INDEX(TMSimMatrix[],8,MATCH($C62&amp;$D62&amp;"."&amp;$E62,TMSimMatrix[#Headers],0)),"")</f>
        <v>Alma</v>
      </c>
      <c r="N62" s="363">
        <v>44309</v>
      </c>
      <c r="O62" s="270" t="s">
        <v>568</v>
      </c>
      <c r="P62" s="360" t="str">
        <f>IF($E62&lt;&gt;"",INDEX(TMSimMatrix[],9,MATCH($C62&amp;$D62&amp;"."&amp;$E62,TMSimMatrix[#Headers],0)),"")</f>
        <v>Takeoff parameter tuning. Run takeoffs and evaluate rotation and climbout performance. Tune as necessary</v>
      </c>
      <c r="Q62" s="396" t="s">
        <v>1504</v>
      </c>
      <c r="R62" s="394" t="s">
        <v>4</v>
      </c>
      <c r="S62" s="371" t="s">
        <v>1506</v>
      </c>
      <c r="T62" s="372" t="s">
        <v>1529</v>
      </c>
      <c r="U62" s="300"/>
      <c r="V62" s="53"/>
      <c r="W62" s="258"/>
      <c r="X62" s="305" t="s">
        <v>1530</v>
      </c>
      <c r="Y62" s="62"/>
      <c r="Z62" s="297"/>
      <c r="AA62" s="297"/>
    </row>
    <row r="63" spans="1:27" ht="72" customHeight="1" thickBot="1">
      <c r="B63" s="48">
        <v>58</v>
      </c>
      <c r="C63" s="252" t="s">
        <v>451</v>
      </c>
      <c r="D63" s="253">
        <v>62</v>
      </c>
      <c r="E63" s="274" t="s">
        <v>1509</v>
      </c>
      <c r="F63" s="365">
        <f>IF($E63&lt;&gt;"",COUNTIF($E$6:$E63,$E63),"")</f>
        <v>2</v>
      </c>
      <c r="G63" s="363" t="str">
        <f>IF($E63&lt;&gt;"",INDEX(TMSimMatrix[],5,MATCH($C63&amp;$D63&amp;"."&amp;$E63,TMSimMatrix[#Headers],0)),"")</f>
        <v>01-Baseline-0kts</v>
      </c>
      <c r="H63" s="362" t="str">
        <f>IF($E63&lt;&gt;"",INDEX(TMSimMatrix[#Data],7,MATCH($C63&amp;$D63&amp;"."&amp;$E63,TMSimMatrix[#Headers],0)),"")</f>
        <v>BA - Simulink</v>
      </c>
      <c r="I63" s="361" t="str">
        <f>IF($E63&lt;&gt;"",INDEX(TMSimMatrix[],2,MATCH($C63&amp;$D63&amp;"."&amp;$E63,TMSimMatrix[#Headers],0)),"")</f>
        <v>SIM-FTV-4A-2-UTail-FWD-TOW1</v>
      </c>
      <c r="J63" s="361" t="str">
        <f>IF($E63&lt;&gt;"",IF(ISNUMBER(SEARCH("Utail",FlighTestSummary5[[#This Row],[A/C Configuration]])), "UTAIL", "TAILLESS"),"")</f>
        <v>UTAIL</v>
      </c>
      <c r="K63" s="361">
        <v>175</v>
      </c>
      <c r="L63" s="361">
        <v>56.75</v>
      </c>
      <c r="M63" s="362" t="str">
        <f>IF($E63&lt;&gt;"",INDEX(TMSimMatrix[],8,MATCH($C63&amp;$D63&amp;"."&amp;$E63,TMSimMatrix[#Headers],0)),"")</f>
        <v>Alma</v>
      </c>
      <c r="N63" s="363">
        <v>44309</v>
      </c>
      <c r="O63" s="270" t="s">
        <v>568</v>
      </c>
      <c r="P63" s="360" t="str">
        <f>IF($E63&lt;&gt;"",INDEX(TMSimMatrix[],9,MATCH($C63&amp;$D63&amp;"."&amp;$E63,TMSimMatrix[#Headers],0)),"")</f>
        <v>Takeoff parameter tuning. Run takeoffs and verify evaluate and climbout performance. Verify with FWD CG.</v>
      </c>
      <c r="Q63" s="396" t="s">
        <v>1504</v>
      </c>
      <c r="R63" s="394" t="s">
        <v>4</v>
      </c>
      <c r="S63" s="371" t="s">
        <v>1506</v>
      </c>
      <c r="T63" s="372"/>
      <c r="U63" s="300"/>
      <c r="V63" s="53"/>
      <c r="W63" s="258"/>
      <c r="X63" s="305" t="s">
        <v>1531</v>
      </c>
      <c r="Y63" s="62"/>
      <c r="Z63" s="297"/>
      <c r="AA63" s="297"/>
    </row>
    <row r="64" spans="1:27" ht="72" customHeight="1" thickBot="1">
      <c r="B64" s="48">
        <v>59</v>
      </c>
      <c r="C64" s="252" t="s">
        <v>451</v>
      </c>
      <c r="D64" s="253">
        <v>62</v>
      </c>
      <c r="E64" s="274" t="s">
        <v>1511</v>
      </c>
      <c r="F64" s="365">
        <f>IF($E64&lt;&gt;"",COUNTIF($E$6:$E64,$E64),"")</f>
        <v>2</v>
      </c>
      <c r="G64" s="363" t="str">
        <f>IF($E64&lt;&gt;"",INDEX(TMSimMatrix[],5,MATCH($C64&amp;$D64&amp;"."&amp;$E64,TMSimMatrix[#Headers],0)),"")</f>
        <v>01-Baseline-0kts</v>
      </c>
      <c r="H64" s="362" t="str">
        <f>IF($E64&lt;&gt;"",INDEX(TMSimMatrix[#Data],7,MATCH($C64&amp;$D64&amp;"."&amp;$E64,TMSimMatrix[#Headers],0)),"")</f>
        <v>BA - Simulink</v>
      </c>
      <c r="I64" s="361" t="str">
        <f>IF($E64&lt;&gt;"",INDEX(TMSimMatrix[],2,MATCH($C64&amp;$D64&amp;"."&amp;$E64,TMSimMatrix[#Headers],0)),"")</f>
        <v>SIM-FTV-4A-3-UTail-AFT-TOW1</v>
      </c>
      <c r="J64" s="361" t="str">
        <f>IF($E64&lt;&gt;"",IF(ISNUMBER(SEARCH("Utail",FlighTestSummary5[[#This Row],[A/C Configuration]])), "UTAIL", "TAILLESS"),"")</f>
        <v>UTAIL</v>
      </c>
      <c r="K64" s="361">
        <v>175</v>
      </c>
      <c r="L64" s="361">
        <v>60</v>
      </c>
      <c r="M64" s="362" t="str">
        <f>IF($E64&lt;&gt;"",INDEX(TMSimMatrix[],8,MATCH($C64&amp;$D64&amp;"."&amp;$E64,TMSimMatrix[#Headers],0)),"")</f>
        <v>Alma</v>
      </c>
      <c r="N64" s="363">
        <v>44309</v>
      </c>
      <c r="O64" s="270" t="s">
        <v>568</v>
      </c>
      <c r="P64" s="360" t="str">
        <f>IF($E64&lt;&gt;"",INDEX(TMSimMatrix[],9,MATCH($C64&amp;$D64&amp;"."&amp;$E64,TMSimMatrix[#Headers],0)),"")</f>
        <v>Takeoff parameter tuning. Run takeoffs and verify evaluate and climbout performance. Verify with AFT CG.</v>
      </c>
      <c r="Q64" s="396" t="s">
        <v>1504</v>
      </c>
      <c r="R64" s="394" t="s">
        <v>4</v>
      </c>
      <c r="S64" s="371" t="s">
        <v>1506</v>
      </c>
      <c r="T64" s="372"/>
      <c r="U64" s="300"/>
      <c r="V64" s="53"/>
      <c r="W64" s="258"/>
      <c r="X64" s="305" t="s">
        <v>1532</v>
      </c>
      <c r="Y64" s="62"/>
      <c r="Z64" s="297"/>
      <c r="AA64" s="297"/>
    </row>
    <row r="65" spans="2:27" ht="72" customHeight="1" thickBot="1">
      <c r="B65" s="48">
        <v>60</v>
      </c>
      <c r="C65" s="252" t="s">
        <v>451</v>
      </c>
      <c r="D65" s="253">
        <v>62</v>
      </c>
      <c r="E65" s="274" t="s">
        <v>1513</v>
      </c>
      <c r="F65" s="365">
        <f>IF($E65&lt;&gt;"",COUNTIF($E$6:$E65,$E65),"")</f>
        <v>2</v>
      </c>
      <c r="G65" s="363" t="str">
        <f>IF($E65&lt;&gt;"",INDEX(TMSimMatrix[],5,MATCH($C65&amp;$D65&amp;"."&amp;$E65,TMSimMatrix[#Headers],0)),"")</f>
        <v>01-Baseline-0kts</v>
      </c>
      <c r="H65" s="362" t="str">
        <f>IF($E65&lt;&gt;"",INDEX(TMSimMatrix[#Data],7,MATCH($C65&amp;$D65&amp;"."&amp;$E65,TMSimMatrix[#Headers],0)),"")</f>
        <v>BA - Simulink</v>
      </c>
      <c r="I65" s="361" t="str">
        <f>IF($E65&lt;&gt;"",INDEX(TMSimMatrix[],2,MATCH($C65&amp;$D65&amp;"."&amp;$E65,TMSimMatrix[#Headers],0)),"")</f>
        <v>SIM-FTV-4A-5-UTail-EMPTY-TOW1</v>
      </c>
      <c r="J65" s="361" t="str">
        <f>IF($E65&lt;&gt;"",IF(ISNUMBER(SEARCH("Utail",FlighTestSummary5[[#This Row],[A/C Configuration]])), "UTAIL", "TAILLESS"),"")</f>
        <v>UTAIL</v>
      </c>
      <c r="K65" s="361">
        <v>150</v>
      </c>
      <c r="L65" s="361">
        <v>56.84</v>
      </c>
      <c r="M65" s="362" t="str">
        <f>IF($E65&lt;&gt;"",INDEX(TMSimMatrix[],8,MATCH($C65&amp;$D65&amp;"."&amp;$E65,TMSimMatrix[#Headers],0)),"")</f>
        <v>Alma</v>
      </c>
      <c r="N65" s="363">
        <v>44309</v>
      </c>
      <c r="O65" s="270" t="s">
        <v>568</v>
      </c>
      <c r="P65" s="360" t="str">
        <f>IF($E65&lt;&gt;"",INDEX(TMSimMatrix[],9,MATCH($C65&amp;$D65&amp;"."&amp;$E65,TMSimMatrix[#Headers],0)),"")</f>
        <v>Takeoff parameter tuning. Run takeoffs and evaluate rotation and climbout performance. Verify with empty (light) aircraft.</v>
      </c>
      <c r="Q65" s="396" t="s">
        <v>1504</v>
      </c>
      <c r="R65" s="394" t="s">
        <v>4</v>
      </c>
      <c r="S65" s="371" t="s">
        <v>1506</v>
      </c>
      <c r="T65" s="372"/>
      <c r="U65" s="300"/>
      <c r="V65" s="53"/>
      <c r="W65" s="258"/>
      <c r="X65" s="305" t="s">
        <v>1533</v>
      </c>
      <c r="Y65" s="62"/>
      <c r="Z65" s="297"/>
      <c r="AA65" s="297"/>
    </row>
    <row r="66" spans="2:27" ht="72" customHeight="1" thickBot="1">
      <c r="B66" s="48">
        <v>61</v>
      </c>
      <c r="C66" s="252" t="s">
        <v>451</v>
      </c>
      <c r="D66" s="253">
        <v>62</v>
      </c>
      <c r="E66" s="274" t="s">
        <v>1514</v>
      </c>
      <c r="F66" s="365">
        <f>IF($E66&lt;&gt;"",COUNTIF($E$6:$E66,$E66),"")</f>
        <v>2</v>
      </c>
      <c r="G66" s="363" t="str">
        <f>IF($E66&lt;&gt;"",INDEX(TMSimMatrix[],5,MATCH($C66&amp;$D66&amp;"."&amp;$E66,TMSimMatrix[#Headers],0)),"")</f>
        <v>01-Baseline-0kts</v>
      </c>
      <c r="H66" s="362" t="str">
        <f>IF($E66&lt;&gt;"",INDEX(TMSimMatrix[#Data],7,MATCH($C66&amp;$D66&amp;"."&amp;$E66,TMSimMatrix[#Headers],0)),"")</f>
        <v>BA - Simulink</v>
      </c>
      <c r="I66" s="361" t="str">
        <f>IF($E66&lt;&gt;"",INDEX(TMSimMatrix[],2,MATCH($C66&amp;$D66&amp;"."&amp;$E66,TMSimMatrix[#Headers],0)),"")</f>
        <v>SIM-FTV-4A-11-UTail-BASE-MTOW</v>
      </c>
      <c r="J66" s="361" t="str">
        <f>IF($E66&lt;&gt;"",IF(ISNUMBER(SEARCH("Utail",FlighTestSummary5[[#This Row],[A/C Configuration]])), "UTAIL", "TAILLESS"),"")</f>
        <v>UTAIL</v>
      </c>
      <c r="K66" s="361">
        <v>205</v>
      </c>
      <c r="L66" s="361">
        <v>58.25</v>
      </c>
      <c r="M66" s="362" t="str">
        <f>IF($E66&lt;&gt;"",INDEX(TMSimMatrix[],8,MATCH($C66&amp;$D66&amp;"."&amp;$E66,TMSimMatrix[#Headers],0)),"")</f>
        <v>Alma</v>
      </c>
      <c r="N66" s="363">
        <v>44309</v>
      </c>
      <c r="O66" s="270" t="s">
        <v>568</v>
      </c>
      <c r="P66" s="360" t="str">
        <f>IF($E66&lt;&gt;"",INDEX(TMSimMatrix[],9,MATCH($C66&amp;$D66&amp;"."&amp;$E66,TMSimMatrix[#Headers],0)),"")</f>
        <v>Takeoff parameter tuning. Run takeoffs and evaluate rotation and climbout performance. Verify with MTOW (heavy) aircraft.</v>
      </c>
      <c r="Q66" s="396" t="s">
        <v>1504</v>
      </c>
      <c r="R66" s="394" t="s">
        <v>4</v>
      </c>
      <c r="S66" s="371" t="s">
        <v>1506</v>
      </c>
      <c r="T66" s="372"/>
      <c r="U66" s="300"/>
      <c r="V66" s="53"/>
      <c r="W66" s="258"/>
      <c r="X66" s="305" t="s">
        <v>1534</v>
      </c>
      <c r="Y66" s="62"/>
      <c r="Z66" s="297"/>
      <c r="AA66" s="297"/>
    </row>
    <row r="67" spans="2:27" ht="72" customHeight="1" thickBot="1">
      <c r="B67" s="48">
        <v>62</v>
      </c>
      <c r="C67" s="252" t="s">
        <v>451</v>
      </c>
      <c r="D67" s="253">
        <v>62</v>
      </c>
      <c r="E67" s="274" t="s">
        <v>1514</v>
      </c>
      <c r="F67" s="365">
        <f>IF($E67&lt;&gt;"",COUNTIF($E$6:$E67,$E67),"")</f>
        <v>3</v>
      </c>
      <c r="G67" s="363" t="str">
        <f>IF($E67&lt;&gt;"",INDEX(TMSimMatrix[],5,MATCH($C67&amp;$D67&amp;"."&amp;$E67,TMSimMatrix[#Headers],0)),"")</f>
        <v>01-Baseline-0kts</v>
      </c>
      <c r="H67" s="362" t="str">
        <f>IF($E67&lt;&gt;"",INDEX(TMSimMatrix[#Data],7,MATCH($C67&amp;$D67&amp;"."&amp;$E67,TMSimMatrix[#Headers],0)),"")</f>
        <v>BA - Simulink</v>
      </c>
      <c r="I67" s="361" t="str">
        <f>IF($E67&lt;&gt;"",INDEX(TMSimMatrix[],2,MATCH($C67&amp;$D67&amp;"."&amp;$E67,TMSimMatrix[#Headers],0)),"")</f>
        <v>SIM-FTV-4A-11-UTail-BASE-MTOW</v>
      </c>
      <c r="J67" s="361" t="str">
        <f>IF($E67&lt;&gt;"",IF(ISNUMBER(SEARCH("Utail",FlighTestSummary5[[#This Row],[A/C Configuration]])), "UTAIL", "TAILLESS"),"")</f>
        <v>UTAIL</v>
      </c>
      <c r="K67" s="361">
        <v>205</v>
      </c>
      <c r="L67" s="361">
        <v>58.25</v>
      </c>
      <c r="M67" s="362" t="str">
        <f>IF($E67&lt;&gt;"",INDEX(TMSimMatrix[],8,MATCH($C67&amp;$D67&amp;"."&amp;$E67,TMSimMatrix[#Headers],0)),"")</f>
        <v>Alma</v>
      </c>
      <c r="N67" s="363">
        <v>44309</v>
      </c>
      <c r="O67" s="270" t="s">
        <v>568</v>
      </c>
      <c r="P67" s="360" t="str">
        <f>IF($E67&lt;&gt;"",INDEX(TMSimMatrix[],9,MATCH($C67&amp;$D67&amp;"."&amp;$E67,TMSimMatrix[#Headers],0)),"")</f>
        <v>Takeoff parameter tuning. Run takeoffs and evaluate rotation and climbout performance. Verify with MTOW (heavy) aircraft.</v>
      </c>
      <c r="Q67" s="396" t="s">
        <v>1535</v>
      </c>
      <c r="R67" s="394" t="s">
        <v>4</v>
      </c>
      <c r="S67" s="371" t="s">
        <v>1506</v>
      </c>
      <c r="T67" s="372"/>
      <c r="U67" s="300"/>
      <c r="V67" s="53"/>
      <c r="W67" s="258"/>
      <c r="X67" s="305" t="s">
        <v>1536</v>
      </c>
      <c r="Y67" s="62"/>
      <c r="Z67" s="297"/>
      <c r="AA67" s="297"/>
    </row>
    <row r="68" spans="2:27" ht="72" customHeight="1" thickBot="1">
      <c r="B68" s="48">
        <v>63</v>
      </c>
      <c r="C68" s="252" t="s">
        <v>451</v>
      </c>
      <c r="D68" s="253">
        <v>62</v>
      </c>
      <c r="E68" s="274" t="s">
        <v>1517</v>
      </c>
      <c r="F68" s="365">
        <f>IF($E68&lt;&gt;"",COUNTIF($E$6:$E68,$E68),"")</f>
        <v>2</v>
      </c>
      <c r="G68" s="363" t="str">
        <f>IF($E68&lt;&gt;"",INDEX(TMSimMatrix[],5,MATCH($C68&amp;$D68&amp;"."&amp;$E68,TMSimMatrix[#Headers],0)),"")</f>
        <v>02-Perturbation-5kts</v>
      </c>
      <c r="H68" s="362" t="str">
        <f>IF($E68&lt;&gt;"",INDEX(TMSimMatrix[#Data],7,MATCH($C68&amp;$D68&amp;"."&amp;$E68,TMSimMatrix[#Headers],0)),"")</f>
        <v>BA - Simulink</v>
      </c>
      <c r="I68" s="361" t="str">
        <f>IF($E68&lt;&gt;"",INDEX(TMSimMatrix[],2,MATCH($C68&amp;$D68&amp;"."&amp;$E68,TMSimMatrix[#Headers],0)),"")</f>
        <v>SIM-FTV-4A-1-UTail-BASE-TOW1</v>
      </c>
      <c r="J68" s="361" t="str">
        <f>IF($E68&lt;&gt;"",IF(ISNUMBER(SEARCH("Utail",FlighTestSummary5[[#This Row],[A/C Configuration]])), "UTAIL", "TAILLESS"),"")</f>
        <v>UTAIL</v>
      </c>
      <c r="K68" s="361">
        <v>175</v>
      </c>
      <c r="L68" s="361">
        <v>58.25</v>
      </c>
      <c r="M68" s="362" t="str">
        <f>IF($E68&lt;&gt;"",INDEX(TMSimMatrix[],8,MATCH($C68&amp;$D68&amp;"."&amp;$E68,TMSimMatrix[#Headers],0)),"")</f>
        <v>Alma</v>
      </c>
      <c r="N68" s="363">
        <v>44309</v>
      </c>
      <c r="O68" s="270" t="s">
        <v>568</v>
      </c>
      <c r="P68" s="360" t="str">
        <f>IF($E68&lt;&gt;"",INDEX(TMSimMatrix[],9,MATCH($C68&amp;$D68&amp;"."&amp;$E68,TMSimMatrix[#Headers],0)),"")</f>
        <v>Takeoff parameter tuning. Run takeoffs and evaluate rotation and climbout performance. Verify in light perturbation.</v>
      </c>
      <c r="Q68" s="396" t="s">
        <v>1504</v>
      </c>
      <c r="R68" s="394" t="s">
        <v>4</v>
      </c>
      <c r="S68" s="371" t="s">
        <v>1506</v>
      </c>
      <c r="T68" s="372"/>
      <c r="U68" s="300"/>
      <c r="V68" s="53"/>
      <c r="W68" s="258"/>
      <c r="X68" s="305" t="s">
        <v>1537</v>
      </c>
      <c r="Y68" s="62"/>
      <c r="Z68" s="297"/>
      <c r="AA68" s="297"/>
    </row>
    <row r="69" spans="2:27" ht="72" customHeight="1" thickBot="1">
      <c r="B69" s="48">
        <v>64</v>
      </c>
      <c r="C69" s="252" t="s">
        <v>451</v>
      </c>
      <c r="D69" s="253">
        <v>62</v>
      </c>
      <c r="E69" s="274" t="s">
        <v>1519</v>
      </c>
      <c r="F69" s="365">
        <f>IF($E69&lt;&gt;"",COUNTIF($E$6:$E69,$E69),"")</f>
        <v>2</v>
      </c>
      <c r="G69" s="363" t="str">
        <f>IF($E69&lt;&gt;"",INDEX(TMSimMatrix[],5,MATCH($C69&amp;$D69&amp;"."&amp;$E69,TMSimMatrix[#Headers],0)),"")</f>
        <v>03-Perturbation-10kts</v>
      </c>
      <c r="H69" s="362" t="str">
        <f>IF($E69&lt;&gt;"",INDEX(TMSimMatrix[#Data],7,MATCH($C69&amp;$D69&amp;"."&amp;$E69,TMSimMatrix[#Headers],0)),"")</f>
        <v>BA - Simulink</v>
      </c>
      <c r="I69" s="361" t="str">
        <f>IF($E69&lt;&gt;"",INDEX(TMSimMatrix[],2,MATCH($C69&amp;$D69&amp;"."&amp;$E69,TMSimMatrix[#Headers],0)),"")</f>
        <v>SIM-FTV-4A-1-UTail-BASE-TOW1</v>
      </c>
      <c r="J69" s="361" t="str">
        <f>IF($E69&lt;&gt;"",IF(ISNUMBER(SEARCH("Utail",FlighTestSummary5[[#This Row],[A/C Configuration]])), "UTAIL", "TAILLESS"),"")</f>
        <v>UTAIL</v>
      </c>
      <c r="K69" s="361">
        <v>175</v>
      </c>
      <c r="L69" s="361">
        <v>58.25</v>
      </c>
      <c r="M69" s="362" t="str">
        <f>IF($E69&lt;&gt;"",INDEX(TMSimMatrix[],8,MATCH($C69&amp;$D69&amp;"."&amp;$E69,TMSimMatrix[#Headers],0)),"")</f>
        <v>Alma</v>
      </c>
      <c r="N69" s="363">
        <v>44309</v>
      </c>
      <c r="O69" s="270" t="s">
        <v>568</v>
      </c>
      <c r="P69" s="360" t="str">
        <f>IF($E69&lt;&gt;"",INDEX(TMSimMatrix[],9,MATCH($C69&amp;$D69&amp;"."&amp;$E69,TMSimMatrix[#Headers],0)),"")</f>
        <v>Takeoff parameter tuning. Run takeoffs and evaluate rotation and climbout performance. Verify in moderate perturbation.</v>
      </c>
      <c r="Q69" s="396" t="s">
        <v>1504</v>
      </c>
      <c r="R69" s="394" t="s">
        <v>4</v>
      </c>
      <c r="S69" s="371" t="s">
        <v>1506</v>
      </c>
      <c r="T69" s="372"/>
      <c r="U69" s="300"/>
      <c r="V69" s="53"/>
      <c r="W69" s="258"/>
      <c r="X69" s="305" t="s">
        <v>1538</v>
      </c>
      <c r="Y69" s="62"/>
      <c r="Z69" s="297"/>
      <c r="AA69" s="297"/>
    </row>
    <row r="70" spans="2:27" ht="72" customHeight="1" thickBot="1">
      <c r="B70" s="48">
        <v>65</v>
      </c>
      <c r="C70" s="252" t="s">
        <v>451</v>
      </c>
      <c r="D70" s="253">
        <v>62</v>
      </c>
      <c r="E70" s="274" t="s">
        <v>1522</v>
      </c>
      <c r="F70" s="365">
        <f>IF($E70&lt;&gt;"",COUNTIF($E$6:$E70,$E70),"")</f>
        <v>2</v>
      </c>
      <c r="G70" s="363" t="str">
        <f>IF($E70&lt;&gt;"",INDEX(TMSimMatrix[],5,MATCH($C70&amp;$D70&amp;"."&amp;$E70,TMSimMatrix[#Headers],0)),"")</f>
        <v>22-X-Wind Left-12kts</v>
      </c>
      <c r="H70" s="362" t="str">
        <f>IF($E70&lt;&gt;"",INDEX(TMSimMatrix[#Data],7,MATCH($C70&amp;$D70&amp;"."&amp;$E70,TMSimMatrix[#Headers],0)),"")</f>
        <v>BA - Simulink</v>
      </c>
      <c r="I70" s="361" t="str">
        <f>IF($E70&lt;&gt;"",INDEX(TMSimMatrix[],2,MATCH($C70&amp;$D70&amp;"."&amp;$E70,TMSimMatrix[#Headers],0)),"")</f>
        <v>SIM-FTV-4A-1-UTail-BASE-TOW1</v>
      </c>
      <c r="J70" s="361" t="str">
        <f>IF($E70&lt;&gt;"",IF(ISNUMBER(SEARCH("Utail",FlighTestSummary5[[#This Row],[A/C Configuration]])), "UTAIL", "TAILLESS"),"")</f>
        <v>UTAIL</v>
      </c>
      <c r="K70" s="361">
        <v>175</v>
      </c>
      <c r="L70" s="361">
        <v>58.25</v>
      </c>
      <c r="M70" s="362" t="str">
        <f>IF($E70&lt;&gt;"",INDEX(TMSimMatrix[],8,MATCH($C70&amp;$D70&amp;"."&amp;$E70,TMSimMatrix[#Headers],0)),"")</f>
        <v>Alma</v>
      </c>
      <c r="N70" s="363">
        <v>44309</v>
      </c>
      <c r="O70" s="270" t="s">
        <v>568</v>
      </c>
      <c r="P70" s="360" t="str">
        <f>IF($E70&lt;&gt;"",INDEX(TMSimMatrix[],9,MATCH($C70&amp;$D70&amp;"."&amp;$E70,TMSimMatrix[#Headers],0)),"")</f>
        <v>Takeoff parameter tuning. Run takeoffs and verify rotation and climbout performance. Verify in strong crosswind.</v>
      </c>
      <c r="Q70" s="396" t="s">
        <v>1504</v>
      </c>
      <c r="R70" s="394" t="s">
        <v>4</v>
      </c>
      <c r="S70" s="371" t="s">
        <v>1506</v>
      </c>
      <c r="T70" s="372"/>
      <c r="U70" s="300"/>
      <c r="V70" s="53"/>
      <c r="W70" s="258"/>
      <c r="X70" s="305"/>
      <c r="Y70" s="62"/>
      <c r="Z70" s="297"/>
      <c r="AA70" s="297"/>
    </row>
    <row r="71" spans="2:27" ht="72" customHeight="1" thickBot="1">
      <c r="B71" s="48">
        <v>66</v>
      </c>
      <c r="C71" s="252" t="s">
        <v>451</v>
      </c>
      <c r="D71" s="253">
        <v>62</v>
      </c>
      <c r="E71" s="274" t="s">
        <v>1503</v>
      </c>
      <c r="F71" s="365">
        <f>IF($E71&lt;&gt;"",COUNTIF($E$6:$E71,$E71),"")</f>
        <v>3</v>
      </c>
      <c r="G71" s="363" t="str">
        <f>IF($E71&lt;&gt;"",INDEX(TMSimMatrix[],5,MATCH($C71&amp;$D71&amp;"."&amp;$E71,TMSimMatrix[#Headers],0)),"")</f>
        <v>01-Baseline-0kts</v>
      </c>
      <c r="H71" s="362" t="str">
        <f>IF($E71&lt;&gt;"",INDEX(TMSimMatrix[#Data],7,MATCH($C71&amp;$D71&amp;"."&amp;$E71,TMSimMatrix[#Headers],0)),"")</f>
        <v>BA - Simulink</v>
      </c>
      <c r="I71" s="361" t="str">
        <f>IF($E71&lt;&gt;"",INDEX(TMSimMatrix[],2,MATCH($C71&amp;$D71&amp;"."&amp;$E71,TMSimMatrix[#Headers],0)),"")</f>
        <v>SIM-FTV-4A-1-UTail-BASE-TOW1</v>
      </c>
      <c r="J71" s="361" t="str">
        <f>IF($E71&lt;&gt;"",IF(ISNUMBER(SEARCH("Utail",FlighTestSummary5[[#This Row],[A/C Configuration]])), "UTAIL", "TAILLESS"),"")</f>
        <v>UTAIL</v>
      </c>
      <c r="K71" s="361">
        <v>175</v>
      </c>
      <c r="L71" s="361">
        <v>58.25</v>
      </c>
      <c r="M71" s="362" t="str">
        <f>IF($E71&lt;&gt;"",INDEX(TMSimMatrix[],8,MATCH($C71&amp;$D71&amp;"."&amp;$E71,TMSimMatrix[#Headers],0)),"")</f>
        <v>Alma</v>
      </c>
      <c r="N71" s="363">
        <v>44320</v>
      </c>
      <c r="O71" s="270" t="s">
        <v>568</v>
      </c>
      <c r="P71" s="360" t="str">
        <f>IF($E71&lt;&gt;"",INDEX(TMSimMatrix[],9,MATCH($C71&amp;$D71&amp;"."&amp;$E71,TMSimMatrix[#Headers],0)),"")</f>
        <v>Takeoff parameter tuning. Run takeoffs and evaluate rotation and climbout performance. Tune as necessary</v>
      </c>
      <c r="Q71" s="396" t="s">
        <v>1504</v>
      </c>
      <c r="R71" s="394" t="s">
        <v>4</v>
      </c>
      <c r="S71" s="371" t="s">
        <v>1542</v>
      </c>
      <c r="T71" s="372" t="s">
        <v>1543</v>
      </c>
      <c r="U71" s="300"/>
      <c r="V71" s="53"/>
      <c r="W71" s="258"/>
      <c r="X71" s="305" t="s">
        <v>1544</v>
      </c>
      <c r="Y71" s="62"/>
      <c r="Z71" s="297"/>
      <c r="AA71" s="297"/>
    </row>
    <row r="72" spans="2:27" ht="72" customHeight="1" thickBot="1">
      <c r="B72" s="48">
        <v>67</v>
      </c>
      <c r="C72" s="252" t="s">
        <v>451</v>
      </c>
      <c r="D72" s="253">
        <v>62</v>
      </c>
      <c r="E72" s="274" t="s">
        <v>1509</v>
      </c>
      <c r="F72" s="365">
        <f>IF($E72&lt;&gt;"",COUNTIF($E$6:$E72,$E72),"")</f>
        <v>3</v>
      </c>
      <c r="G72" s="363" t="str">
        <f>IF($E72&lt;&gt;"",INDEX(TMSimMatrix[],5,MATCH($C72&amp;$D72&amp;"."&amp;$E72,TMSimMatrix[#Headers],0)),"")</f>
        <v>01-Baseline-0kts</v>
      </c>
      <c r="H72" s="362" t="str">
        <f>IF($E72&lt;&gt;"",INDEX(TMSimMatrix[#Data],7,MATCH($C72&amp;$D72&amp;"."&amp;$E72,TMSimMatrix[#Headers],0)),"")</f>
        <v>BA - Simulink</v>
      </c>
      <c r="I72" s="361" t="str">
        <f>IF($E72&lt;&gt;"",INDEX(TMSimMatrix[],2,MATCH($C72&amp;$D72&amp;"."&amp;$E72,TMSimMatrix[#Headers],0)),"")</f>
        <v>SIM-FTV-4A-2-UTail-FWD-TOW1</v>
      </c>
      <c r="J72" s="361" t="str">
        <f>IF($E72&lt;&gt;"",IF(ISNUMBER(SEARCH("Utail",FlighTestSummary5[[#This Row],[A/C Configuration]])), "UTAIL", "TAILLESS"),"")</f>
        <v>UTAIL</v>
      </c>
      <c r="K72" s="361">
        <v>175</v>
      </c>
      <c r="L72" s="361">
        <v>56.75</v>
      </c>
      <c r="M72" s="362" t="str">
        <f>IF($E72&lt;&gt;"",INDEX(TMSimMatrix[],8,MATCH($C72&amp;$D72&amp;"."&amp;$E72,TMSimMatrix[#Headers],0)),"")</f>
        <v>Alma</v>
      </c>
      <c r="N72" s="363">
        <v>44320</v>
      </c>
      <c r="O72" s="270" t="s">
        <v>568</v>
      </c>
      <c r="P72" s="360" t="str">
        <f>IF($E72&lt;&gt;"",INDEX(TMSimMatrix[],9,MATCH($C72&amp;$D72&amp;"."&amp;$E72,TMSimMatrix[#Headers],0)),"")</f>
        <v>Takeoff parameter tuning. Run takeoffs and verify evaluate and climbout performance. Verify with FWD CG.</v>
      </c>
      <c r="Q72" s="396" t="s">
        <v>1504</v>
      </c>
      <c r="R72" s="394" t="s">
        <v>4</v>
      </c>
      <c r="S72" s="371" t="s">
        <v>1542</v>
      </c>
      <c r="T72" s="372"/>
      <c r="U72" s="300"/>
      <c r="V72" s="53"/>
      <c r="W72" s="258"/>
      <c r="X72" s="305" t="s">
        <v>1545</v>
      </c>
      <c r="Y72" s="62"/>
      <c r="Z72" s="297"/>
      <c r="AA72" s="297"/>
    </row>
    <row r="73" spans="2:27" ht="72" customHeight="1" thickBot="1">
      <c r="B73" s="48">
        <v>68</v>
      </c>
      <c r="C73" s="252" t="s">
        <v>451</v>
      </c>
      <c r="D73" s="253">
        <v>62</v>
      </c>
      <c r="E73" s="274" t="s">
        <v>1511</v>
      </c>
      <c r="F73" s="365">
        <f>IF($E73&lt;&gt;"",COUNTIF($E$6:$E73,$E73),"")</f>
        <v>3</v>
      </c>
      <c r="G73" s="363" t="str">
        <f>IF($E73&lt;&gt;"",INDEX(TMSimMatrix[],5,MATCH($C73&amp;$D73&amp;"."&amp;$E73,TMSimMatrix[#Headers],0)),"")</f>
        <v>01-Baseline-0kts</v>
      </c>
      <c r="H73" s="362" t="str">
        <f>IF($E73&lt;&gt;"",INDEX(TMSimMatrix[#Data],7,MATCH($C73&amp;$D73&amp;"."&amp;$E73,TMSimMatrix[#Headers],0)),"")</f>
        <v>BA - Simulink</v>
      </c>
      <c r="I73" s="361" t="str">
        <f>IF($E73&lt;&gt;"",INDEX(TMSimMatrix[],2,MATCH($C73&amp;$D73&amp;"."&amp;$E73,TMSimMatrix[#Headers],0)),"")</f>
        <v>SIM-FTV-4A-3-UTail-AFT-TOW1</v>
      </c>
      <c r="J73" s="361" t="str">
        <f>IF($E73&lt;&gt;"",IF(ISNUMBER(SEARCH("Utail",FlighTestSummary5[[#This Row],[A/C Configuration]])), "UTAIL", "TAILLESS"),"")</f>
        <v>UTAIL</v>
      </c>
      <c r="K73" s="361">
        <v>175</v>
      </c>
      <c r="L73" s="361">
        <v>60</v>
      </c>
      <c r="M73" s="362" t="str">
        <f>IF($E73&lt;&gt;"",INDEX(TMSimMatrix[],8,MATCH($C73&amp;$D73&amp;"."&amp;$E73,TMSimMatrix[#Headers],0)),"")</f>
        <v>Alma</v>
      </c>
      <c r="N73" s="363">
        <v>44320</v>
      </c>
      <c r="O73" s="270" t="s">
        <v>568</v>
      </c>
      <c r="P73" s="360" t="str">
        <f>IF($E73&lt;&gt;"",INDEX(TMSimMatrix[],9,MATCH($C73&amp;$D73&amp;"."&amp;$E73,TMSimMatrix[#Headers],0)),"")</f>
        <v>Takeoff parameter tuning. Run takeoffs and verify evaluate and climbout performance. Verify with AFT CG.</v>
      </c>
      <c r="Q73" s="396" t="s">
        <v>1504</v>
      </c>
      <c r="R73" s="394" t="s">
        <v>4</v>
      </c>
      <c r="S73" s="371" t="s">
        <v>1542</v>
      </c>
      <c r="T73" s="372"/>
      <c r="U73" s="300"/>
      <c r="V73" s="53"/>
      <c r="W73" s="258"/>
      <c r="X73" s="305" t="s">
        <v>1546</v>
      </c>
      <c r="Y73" s="62"/>
      <c r="Z73" s="297"/>
      <c r="AA73" s="297"/>
    </row>
    <row r="74" spans="2:27" ht="72" customHeight="1" thickBot="1">
      <c r="B74" s="48">
        <v>69</v>
      </c>
      <c r="C74" s="252" t="s">
        <v>451</v>
      </c>
      <c r="D74" s="253">
        <v>62</v>
      </c>
      <c r="E74" s="274" t="s">
        <v>1513</v>
      </c>
      <c r="F74" s="365">
        <f>IF($E74&lt;&gt;"",COUNTIF($E$6:$E74,$E74),"")</f>
        <v>3</v>
      </c>
      <c r="G74" s="363" t="str">
        <f>IF($E74&lt;&gt;"",INDEX(TMSimMatrix[],5,MATCH($C74&amp;$D74&amp;"."&amp;$E74,TMSimMatrix[#Headers],0)),"")</f>
        <v>01-Baseline-0kts</v>
      </c>
      <c r="H74" s="362" t="str">
        <f>IF($E74&lt;&gt;"",INDEX(TMSimMatrix[#Data],7,MATCH($C74&amp;$D74&amp;"."&amp;$E74,TMSimMatrix[#Headers],0)),"")</f>
        <v>BA - Simulink</v>
      </c>
      <c r="I74" s="361" t="str">
        <f>IF($E74&lt;&gt;"",INDEX(TMSimMatrix[],2,MATCH($C74&amp;$D74&amp;"."&amp;$E74,TMSimMatrix[#Headers],0)),"")</f>
        <v>SIM-FTV-4A-5-UTail-EMPTY-TOW1</v>
      </c>
      <c r="J74" s="361" t="str">
        <f>IF($E74&lt;&gt;"",IF(ISNUMBER(SEARCH("Utail",FlighTestSummary5[[#This Row],[A/C Configuration]])), "UTAIL", "TAILLESS"),"")</f>
        <v>UTAIL</v>
      </c>
      <c r="K74" s="361">
        <v>150</v>
      </c>
      <c r="L74" s="361">
        <v>56.84</v>
      </c>
      <c r="M74" s="362" t="str">
        <f>IF($E74&lt;&gt;"",INDEX(TMSimMatrix[],8,MATCH($C74&amp;$D74&amp;"."&amp;$E74,TMSimMatrix[#Headers],0)),"")</f>
        <v>Alma</v>
      </c>
      <c r="N74" s="363">
        <v>44320</v>
      </c>
      <c r="O74" s="270" t="s">
        <v>568</v>
      </c>
      <c r="P74" s="360" t="str">
        <f>IF($E74&lt;&gt;"",INDEX(TMSimMatrix[],9,MATCH($C74&amp;$D74&amp;"."&amp;$E74,TMSimMatrix[#Headers],0)),"")</f>
        <v>Takeoff parameter tuning. Run takeoffs and evaluate rotation and climbout performance. Verify with empty (light) aircraft.</v>
      </c>
      <c r="Q74" s="396" t="s">
        <v>1504</v>
      </c>
      <c r="R74" s="394" t="s">
        <v>4</v>
      </c>
      <c r="S74" s="371" t="s">
        <v>1542</v>
      </c>
      <c r="T74" s="372"/>
      <c r="U74" s="300"/>
      <c r="V74" s="53"/>
      <c r="W74" s="258"/>
      <c r="X74" s="305" t="s">
        <v>1547</v>
      </c>
      <c r="Y74" s="62"/>
      <c r="Z74" s="297"/>
      <c r="AA74" s="297"/>
    </row>
    <row r="75" spans="2:27" ht="72" customHeight="1" thickBot="1">
      <c r="B75" s="48">
        <v>70</v>
      </c>
      <c r="C75" s="252" t="s">
        <v>451</v>
      </c>
      <c r="D75" s="253">
        <v>62</v>
      </c>
      <c r="E75" s="274" t="s">
        <v>1514</v>
      </c>
      <c r="F75" s="365">
        <f>IF($E75&lt;&gt;"",COUNTIF($E$6:$E75,$E75),"")</f>
        <v>4</v>
      </c>
      <c r="G75" s="363" t="str">
        <f>IF($E75&lt;&gt;"",INDEX(TMSimMatrix[],5,MATCH($C75&amp;$D75&amp;"."&amp;$E75,TMSimMatrix[#Headers],0)),"")</f>
        <v>01-Baseline-0kts</v>
      </c>
      <c r="H75" s="362" t="str">
        <f>IF($E75&lt;&gt;"",INDEX(TMSimMatrix[#Data],7,MATCH($C75&amp;$D75&amp;"."&amp;$E75,TMSimMatrix[#Headers],0)),"")</f>
        <v>BA - Simulink</v>
      </c>
      <c r="I75" s="361" t="str">
        <f>IF($E75&lt;&gt;"",INDEX(TMSimMatrix[],2,MATCH($C75&amp;$D75&amp;"."&amp;$E75,TMSimMatrix[#Headers],0)),"")</f>
        <v>SIM-FTV-4A-11-UTail-BASE-MTOW</v>
      </c>
      <c r="J75" s="361" t="str">
        <f>IF($E75&lt;&gt;"",IF(ISNUMBER(SEARCH("Utail",FlighTestSummary5[[#This Row],[A/C Configuration]])), "UTAIL", "TAILLESS"),"")</f>
        <v>UTAIL</v>
      </c>
      <c r="K75" s="361">
        <v>205</v>
      </c>
      <c r="L75" s="361">
        <v>58.25</v>
      </c>
      <c r="M75" s="362" t="str">
        <f>IF($E75&lt;&gt;"",INDEX(TMSimMatrix[],8,MATCH($C75&amp;$D75&amp;"."&amp;$E75,TMSimMatrix[#Headers],0)),"")</f>
        <v>Alma</v>
      </c>
      <c r="N75" s="363">
        <v>44320</v>
      </c>
      <c r="O75" s="270" t="s">
        <v>568</v>
      </c>
      <c r="P75" s="360" t="str">
        <f>IF($E75&lt;&gt;"",INDEX(TMSimMatrix[],9,MATCH($C75&amp;$D75&amp;"."&amp;$E75,TMSimMatrix[#Headers],0)),"")</f>
        <v>Takeoff parameter tuning. Run takeoffs and evaluate rotation and climbout performance. Verify with MTOW (heavy) aircraft.</v>
      </c>
      <c r="Q75" s="396" t="s">
        <v>1504</v>
      </c>
      <c r="R75" s="394" t="s">
        <v>4</v>
      </c>
      <c r="S75" s="371" t="s">
        <v>1542</v>
      </c>
      <c r="T75" s="372"/>
      <c r="U75" s="300"/>
      <c r="V75" s="53"/>
      <c r="W75" s="258"/>
      <c r="X75" s="305" t="s">
        <v>1548</v>
      </c>
      <c r="Y75" s="62"/>
      <c r="Z75" s="297"/>
      <c r="AA75" s="297"/>
    </row>
    <row r="76" spans="2:27" ht="72" customHeight="1" thickBot="1">
      <c r="B76" s="48">
        <v>71</v>
      </c>
      <c r="C76" s="252" t="s">
        <v>451</v>
      </c>
      <c r="D76" s="253">
        <v>62</v>
      </c>
      <c r="E76" s="274" t="s">
        <v>1514</v>
      </c>
      <c r="F76" s="365">
        <f>IF($E76&lt;&gt;"",COUNTIF($E$6:$E76,$E76),"")</f>
        <v>5</v>
      </c>
      <c r="G76" s="363" t="str">
        <f>IF($E76&lt;&gt;"",INDEX(TMSimMatrix[],5,MATCH($C76&amp;$D76&amp;"."&amp;$E76,TMSimMatrix[#Headers],0)),"")</f>
        <v>01-Baseline-0kts</v>
      </c>
      <c r="H76" s="362" t="str">
        <f>IF($E76&lt;&gt;"",INDEX(TMSimMatrix[#Data],7,MATCH($C76&amp;$D76&amp;"."&amp;$E76,TMSimMatrix[#Headers],0)),"")</f>
        <v>BA - Simulink</v>
      </c>
      <c r="I76" s="361" t="s">
        <v>1549</v>
      </c>
      <c r="J76" s="361" t="str">
        <f>IF($E76&lt;&gt;"",IF(ISNUMBER(SEARCH("Utail",FlighTestSummary5[[#This Row],[A/C Configuration]])), "UTAIL", "TAILLESS"),"")</f>
        <v>UTAIL</v>
      </c>
      <c r="K76" s="361">
        <v>205</v>
      </c>
      <c r="L76" s="361">
        <v>60</v>
      </c>
      <c r="M76" s="362" t="str">
        <f>IF($E76&lt;&gt;"",INDEX(TMSimMatrix[],8,MATCH($C76&amp;$D76&amp;"."&amp;$E76,TMSimMatrix[#Headers],0)),"")</f>
        <v>Alma</v>
      </c>
      <c r="N76" s="363">
        <v>44320</v>
      </c>
      <c r="O76" s="270" t="s">
        <v>568</v>
      </c>
      <c r="P76" s="360" t="str">
        <f>IF($E76&lt;&gt;"",INDEX(TMSimMatrix[],9,MATCH($C76&amp;$D76&amp;"."&amp;$E76,TMSimMatrix[#Headers],0)),"")</f>
        <v>Takeoff parameter tuning. Run takeoffs and evaluate rotation and climbout performance. Verify with MTOW (heavy) aircraft.</v>
      </c>
      <c r="Q76" s="396" t="s">
        <v>1535</v>
      </c>
      <c r="R76" s="394" t="s">
        <v>4</v>
      </c>
      <c r="S76" s="371" t="s">
        <v>1542</v>
      </c>
      <c r="T76" s="372"/>
      <c r="U76" s="300"/>
      <c r="V76" s="53"/>
      <c r="W76" s="258"/>
      <c r="X76" s="305" t="s">
        <v>1550</v>
      </c>
      <c r="Y76" s="62"/>
      <c r="Z76" s="297"/>
      <c r="AA76" s="297"/>
    </row>
    <row r="77" spans="2:27" ht="72" customHeight="1" thickBot="1">
      <c r="B77" s="48">
        <v>72</v>
      </c>
      <c r="C77" s="252" t="s">
        <v>451</v>
      </c>
      <c r="D77" s="253">
        <v>62</v>
      </c>
      <c r="E77" s="274" t="s">
        <v>1519</v>
      </c>
      <c r="F77" s="365">
        <f>IF($E77&lt;&gt;"",COUNTIF($E$6:$E77,$E77),"")</f>
        <v>3</v>
      </c>
      <c r="G77" s="363" t="str">
        <f>IF($E77&lt;&gt;"",INDEX(TMSimMatrix[],5,MATCH($C77&amp;$D77&amp;"."&amp;$E77,TMSimMatrix[#Headers],0)),"")</f>
        <v>03-Perturbation-10kts</v>
      </c>
      <c r="H77" s="362" t="str">
        <f>IF($E77&lt;&gt;"",INDEX(TMSimMatrix[#Data],7,MATCH($C77&amp;$D77&amp;"."&amp;$E77,TMSimMatrix[#Headers],0)),"")</f>
        <v>BA - Simulink</v>
      </c>
      <c r="I77" s="361" t="str">
        <f>IF($E77&lt;&gt;"",INDEX(TMSimMatrix[],2,MATCH($C77&amp;$D77&amp;"."&amp;$E77,TMSimMatrix[#Headers],0)),"")</f>
        <v>SIM-FTV-4A-1-UTail-BASE-TOW1</v>
      </c>
      <c r="J77" s="361" t="str">
        <f>IF($E77&lt;&gt;"",IF(ISNUMBER(SEARCH("Utail",FlighTestSummary5[[#This Row],[A/C Configuration]])), "UTAIL", "TAILLESS"),"")</f>
        <v>UTAIL</v>
      </c>
      <c r="K77" s="361">
        <v>175</v>
      </c>
      <c r="L77" s="361">
        <v>58.25</v>
      </c>
      <c r="M77" s="362" t="str">
        <f>IF($E77&lt;&gt;"",INDEX(TMSimMatrix[],8,MATCH($C77&amp;$D77&amp;"."&amp;$E77,TMSimMatrix[#Headers],0)),"")</f>
        <v>Alma</v>
      </c>
      <c r="N77" s="363">
        <v>44320</v>
      </c>
      <c r="O77" s="270" t="s">
        <v>568</v>
      </c>
      <c r="P77" s="360" t="str">
        <f>IF($E77&lt;&gt;"",INDEX(TMSimMatrix[],9,MATCH($C77&amp;$D77&amp;"."&amp;$E77,TMSimMatrix[#Headers],0)),"")</f>
        <v>Takeoff parameter tuning. Run takeoffs and evaluate rotation and climbout performance. Verify in moderate perturbation.</v>
      </c>
      <c r="Q77" s="396" t="s">
        <v>1504</v>
      </c>
      <c r="R77" s="394" t="s">
        <v>4</v>
      </c>
      <c r="S77" s="371" t="s">
        <v>1542</v>
      </c>
      <c r="T77" s="372"/>
      <c r="U77" s="300"/>
      <c r="V77" s="53"/>
      <c r="W77" s="258"/>
      <c r="X77" s="305" t="s">
        <v>1551</v>
      </c>
      <c r="Y77" s="62"/>
      <c r="Z77" s="297"/>
      <c r="AA77" s="297"/>
    </row>
    <row r="78" spans="2:27" ht="72" customHeight="1" thickBot="1">
      <c r="B78" s="48">
        <v>62</v>
      </c>
      <c r="C78" s="252" t="s">
        <v>451</v>
      </c>
      <c r="D78" s="253">
        <v>62</v>
      </c>
      <c r="E78" s="274" t="s">
        <v>1522</v>
      </c>
      <c r="F78" s="365">
        <f>IF($E78&lt;&gt;"",COUNTIF($E$6:$E78,$E78),"")</f>
        <v>3</v>
      </c>
      <c r="G78" s="363" t="str">
        <f>IF($E78&lt;&gt;"",INDEX(TMSimMatrix[],5,MATCH($C78&amp;$D78&amp;"."&amp;$E78,TMSimMatrix[#Headers],0)),"")</f>
        <v>22-X-Wind Left-12kts</v>
      </c>
      <c r="H78" s="362" t="str">
        <f>IF($E78&lt;&gt;"",INDEX(TMSimMatrix[#Data],7,MATCH($C78&amp;$D78&amp;"."&amp;$E78,TMSimMatrix[#Headers],0)),"")</f>
        <v>BA - Simulink</v>
      </c>
      <c r="I78" s="361" t="str">
        <f>IF($E78&lt;&gt;"",INDEX(TMSimMatrix[],2,MATCH($C78&amp;$D78&amp;"."&amp;$E78,TMSimMatrix[#Headers],0)),"")</f>
        <v>SIM-FTV-4A-1-UTail-BASE-TOW1</v>
      </c>
      <c r="J78" s="361" t="str">
        <f>IF($E78&lt;&gt;"",IF(ISNUMBER(SEARCH("Utail",FlighTestSummary5[[#This Row],[A/C Configuration]])), "UTAIL", "TAILLESS"),"")</f>
        <v>UTAIL</v>
      </c>
      <c r="K78" s="361">
        <v>175</v>
      </c>
      <c r="L78" s="361">
        <v>58.25</v>
      </c>
      <c r="M78" s="362" t="str">
        <f>IF($E78&lt;&gt;"",INDEX(TMSimMatrix[],8,MATCH($C78&amp;$D78&amp;"."&amp;$E78,TMSimMatrix[#Headers],0)),"")</f>
        <v>Alma</v>
      </c>
      <c r="N78" s="363">
        <v>44320</v>
      </c>
      <c r="O78" s="270" t="s">
        <v>568</v>
      </c>
      <c r="P78" s="360" t="str">
        <f>IF($E78&lt;&gt;"",INDEX(TMSimMatrix[],9,MATCH($C78&amp;$D78&amp;"."&amp;$E78,TMSimMatrix[#Headers],0)),"")</f>
        <v>Takeoff parameter tuning. Run takeoffs and verify rotation and climbout performance. Verify in strong crosswind.</v>
      </c>
      <c r="Q78" s="396" t="s">
        <v>1504</v>
      </c>
      <c r="R78" s="394" t="s">
        <v>4</v>
      </c>
      <c r="S78" s="371" t="s">
        <v>1542</v>
      </c>
      <c r="T78" s="372"/>
      <c r="U78" s="300"/>
      <c r="V78" s="53"/>
      <c r="W78" s="258"/>
      <c r="X78" s="305" t="s">
        <v>1552</v>
      </c>
      <c r="Y78" s="62"/>
      <c r="Z78" s="297"/>
      <c r="AA78" s="297"/>
    </row>
    <row r="79" spans="2:27" ht="72" customHeight="1">
      <c r="B79" s="48">
        <v>74</v>
      </c>
      <c r="C79" s="252" t="s">
        <v>451</v>
      </c>
      <c r="D79" s="253">
        <v>62</v>
      </c>
      <c r="E79" s="274" t="s">
        <v>1525</v>
      </c>
      <c r="F79" s="365">
        <f>IF($E79&lt;&gt;"",COUNTIF($E$6:$E79,$E79),"")</f>
        <v>2</v>
      </c>
      <c r="G79" s="363" t="str">
        <f>IF($E79&lt;&gt;"",INDEX(TMSimMatrix[],5,MATCH($C79&amp;$D79&amp;"."&amp;$E79,TMSimMatrix[#Headers],0)),"")</f>
        <v>11-Headwind-12kts</v>
      </c>
      <c r="H79" s="362" t="str">
        <f>IF($E79&lt;&gt;"",INDEX(TMSimMatrix[#Data],7,MATCH($C79&amp;$D79&amp;"."&amp;$E79,TMSimMatrix[#Headers],0)),"")</f>
        <v>BA - Simulink</v>
      </c>
      <c r="I79" s="361" t="str">
        <f>IF($E79&lt;&gt;"",INDEX(TMSimMatrix[],2,MATCH($C79&amp;$D79&amp;"."&amp;$E79,TMSimMatrix[#Headers],0)),"")</f>
        <v>SIM-FTV-4A-1-UTail-BASE-TOW1</v>
      </c>
      <c r="J79" s="361" t="str">
        <f>IF($E79&lt;&gt;"",IF(ISNUMBER(SEARCH("Utail",FlighTestSummary5[[#This Row],[A/C Configuration]])), "UTAIL", "TAILLESS"),"")</f>
        <v>UTAIL</v>
      </c>
      <c r="K79" s="361">
        <v>175</v>
      </c>
      <c r="L79" s="361">
        <v>58.25</v>
      </c>
      <c r="M79" s="362" t="str">
        <f>IF($E79&lt;&gt;"",INDEX(TMSimMatrix[],8,MATCH($C79&amp;$D79&amp;"."&amp;$E79,TMSimMatrix[#Headers],0)),"")</f>
        <v>Alma</v>
      </c>
      <c r="N79" s="363">
        <v>44320</v>
      </c>
      <c r="O79" s="270" t="s">
        <v>568</v>
      </c>
      <c r="P79" s="360" t="str">
        <f>IF($E79&lt;&gt;"",INDEX(TMSimMatrix[],9,MATCH($C79&amp;$D79&amp;"."&amp;$E79,TMSimMatrix[#Headers],0)),"")</f>
        <v>Takeoff parameter tuning. Run takeoffs and verify rotation and climbout performance. Verify in strong headwind.</v>
      </c>
      <c r="Q79" s="396" t="s">
        <v>1504</v>
      </c>
      <c r="R79" s="394" t="s">
        <v>4</v>
      </c>
      <c r="S79" s="371" t="s">
        <v>1542</v>
      </c>
      <c r="T79" s="372"/>
      <c r="U79" s="300"/>
      <c r="V79" s="53"/>
      <c r="W79" s="258"/>
      <c r="X79" s="305" t="s">
        <v>1553</v>
      </c>
      <c r="Y79" s="62"/>
      <c r="Z79" s="297"/>
      <c r="AA79" s="297"/>
    </row>
    <row r="80" spans="2:27" ht="72" customHeight="1">
      <c r="B80" s="48">
        <v>75</v>
      </c>
      <c r="C80" s="252" t="s">
        <v>451</v>
      </c>
      <c r="D80" s="253">
        <v>62</v>
      </c>
      <c r="E80" s="274" t="s">
        <v>1436</v>
      </c>
      <c r="F80" s="365">
        <f>IF($E80&lt;&gt;"",COUNTIF($E$6:$E80,$E80),"")</f>
        <v>2</v>
      </c>
      <c r="G80" s="363" t="s">
        <v>1327</v>
      </c>
      <c r="H80" s="362" t="str">
        <f>IF($E80&lt;&gt;"",INDEX(TMSimMatrix[#Data],7,MATCH($C80&amp;$D80&amp;"."&amp;$E80,TMSimMatrix[#Headers],0)),"")</f>
        <v>BA - Simulink</v>
      </c>
      <c r="I80" s="361" t="str">
        <f>IF($E80&lt;&gt;"",INDEX(TMSimMatrix[],2,MATCH($C80&amp;$D80&amp;"."&amp;$E80,TMSimMatrix[#Headers],0)),"")</f>
        <v>SIM-FTV-4A-1-UTail-BASE-TOW1</v>
      </c>
      <c r="J80" s="361" t="str">
        <f>IF($E80&lt;&gt;"",IF(ISNUMBER(SEARCH("Utail",FlighTestSummary5[[#This Row],[A/C Configuration]])), "UTAIL", "TAILLESS"),"")</f>
        <v>UTAIL</v>
      </c>
      <c r="K80" s="361">
        <v>175</v>
      </c>
      <c r="L80" s="361">
        <v>58.25</v>
      </c>
      <c r="M80" s="362" t="str">
        <f>IF($E80&lt;&gt;"",INDEX(TMSimMatrix[],8,MATCH($C80&amp;$D80&amp;"."&amp;$E80,TMSimMatrix[#Headers],0)),"")</f>
        <v>Alma</v>
      </c>
      <c r="N80" s="363">
        <v>44330</v>
      </c>
      <c r="O80" s="363" t="s">
        <v>568</v>
      </c>
      <c r="P80" s="360" t="str">
        <f>IF($E80&lt;&gt;"",INDEX(TMSimMatrix[],9,MATCH($C80&amp;$D80&amp;"."&amp;$E80,TMSimMatrix[#Headers],0)),"")</f>
        <v>Airspeed loop tuning. Perform acceleration, decceleration legs and TAS hold/trim to evaluate transient and steady state response. Tune as needed</v>
      </c>
      <c r="Q80" s="396" t="s">
        <v>1554</v>
      </c>
      <c r="R80" s="394" t="s">
        <v>4</v>
      </c>
      <c r="S80" s="371" t="s">
        <v>1555</v>
      </c>
      <c r="T80" s="372"/>
      <c r="U80" s="300"/>
      <c r="V80" s="53"/>
      <c r="W80" s="258"/>
      <c r="X80" s="305" t="s">
        <v>1556</v>
      </c>
      <c r="Y80" s="62"/>
      <c r="Z80" s="297"/>
      <c r="AA80" s="297"/>
    </row>
    <row r="81" spans="2:27" ht="81">
      <c r="B81" s="48">
        <v>76</v>
      </c>
      <c r="C81" s="252" t="s">
        <v>451</v>
      </c>
      <c r="D81" s="253">
        <v>62</v>
      </c>
      <c r="E81" s="274" t="s">
        <v>1557</v>
      </c>
      <c r="F81" s="365">
        <f>IF($E81&lt;&gt;"",COUNTIF($E$6:$E81,$E81),"")</f>
        <v>1</v>
      </c>
      <c r="G81" s="363" t="str">
        <f>IF($E81&lt;&gt;"",INDEX(TMSimMatrix[],5,MATCH($C81&amp;$D81&amp;"."&amp;$E81,TMSimMatrix[#Headers],0)),"")</f>
        <v>01-Baseline-0kts</v>
      </c>
      <c r="H81" s="362" t="str">
        <f>IF($E81&lt;&gt;"",INDEX(TMSimMatrix[#Data],7,MATCH($C81&amp;$D81&amp;"."&amp;$E81,TMSimMatrix[#Headers],0)),"")</f>
        <v>BA - Simulink</v>
      </c>
      <c r="I81" s="361" t="str">
        <f>IF($E81&lt;&gt;"",INDEX(TMSimMatrix[],2,MATCH($C81&amp;$D81&amp;"."&amp;$E81,TMSimMatrix[#Headers],0)),"")</f>
        <v>SIM-FTV-4A-1-UTail-BASE-TOW1</v>
      </c>
      <c r="J81" s="361" t="str">
        <f>IF($E81&lt;&gt;"",IF(ISNUMBER(SEARCH("Utail",FlighTestSummary5[[#This Row],[A/C Configuration]])), "UTAIL", "TAILLESS"),"")</f>
        <v>UTAIL</v>
      </c>
      <c r="K81" s="361">
        <v>175</v>
      </c>
      <c r="L81" s="361">
        <v>58.25</v>
      </c>
      <c r="M81" s="362" t="str">
        <f>IF($E81&lt;&gt;"",INDEX(TMSimMatrix[],8,MATCH($C81&amp;$D81&amp;"."&amp;$E81,TMSimMatrix[#Headers],0)),"")</f>
        <v>Alma</v>
      </c>
      <c r="N81" s="363">
        <v>44355</v>
      </c>
      <c r="O81" s="363" t="s">
        <v>568</v>
      </c>
      <c r="P81" s="360" t="str">
        <f>IF($E81&lt;&gt;"",INDEX(TMSimMatrix[],9,MATCH($C81&amp;$D81&amp;"."&amp;$E81,TMSimMatrix[#Headers],0)),"")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1" s="370" t="s">
        <v>1469</v>
      </c>
      <c r="R81" s="394" t="s">
        <v>4</v>
      </c>
      <c r="S81" s="371" t="s">
        <v>1558</v>
      </c>
      <c r="T81" s="372"/>
      <c r="U81" s="300"/>
      <c r="V81" s="53"/>
      <c r="W81" s="258"/>
      <c r="X81" s="305"/>
      <c r="Y81" s="62"/>
      <c r="Z81" s="297"/>
      <c r="AA81" s="297"/>
    </row>
    <row r="82" spans="2:27" ht="81.75" customHeight="1">
      <c r="B82" s="48">
        <v>77</v>
      </c>
      <c r="C82" s="252" t="s">
        <v>451</v>
      </c>
      <c r="D82" s="253">
        <v>62</v>
      </c>
      <c r="E82" s="274" t="s">
        <v>1557</v>
      </c>
      <c r="F82" s="365">
        <f>IF($E82&lt;&gt;"",COUNTIF($E$6:$E82,$E82),"")</f>
        <v>2</v>
      </c>
      <c r="G82" s="363" t="str">
        <f>IF($E82&lt;&gt;"",INDEX(TMSimMatrix[],5,MATCH($C82&amp;$D82&amp;"."&amp;$E82,TMSimMatrix[#Headers],0)),"")</f>
        <v>01-Baseline-0kts</v>
      </c>
      <c r="H82" s="362" t="str">
        <f>IF($E82&lt;&gt;"",INDEX(TMSimMatrix[#Data],7,MATCH($C82&amp;$D82&amp;"."&amp;$E82,TMSimMatrix[#Headers],0)),"")</f>
        <v>BA - Simulink</v>
      </c>
      <c r="I82" s="361" t="str">
        <f>IF($E82&lt;&gt;"",INDEX(TMSimMatrix[],2,MATCH($C82&amp;$D82&amp;"."&amp;$E82,TMSimMatrix[#Headers],0)),"")</f>
        <v>SIM-FTV-4A-1-UTail-BASE-TOW1</v>
      </c>
      <c r="J82" s="361" t="str">
        <f>IF($E82&lt;&gt;"",IF(ISNUMBER(SEARCH("Utail",FlighTestSummary5[[#This Row],[A/C Configuration]])), "UTAIL", "TAILLESS"),"")</f>
        <v>UTAIL</v>
      </c>
      <c r="K82" s="361">
        <v>175</v>
      </c>
      <c r="L82" s="361">
        <v>58.25</v>
      </c>
      <c r="M82" s="362" t="str">
        <f>IF($E82&lt;&gt;"",INDEX(TMSimMatrix[],8,MATCH($C82&amp;$D82&amp;"."&amp;$E82,TMSimMatrix[#Headers],0)),"")</f>
        <v>Alma</v>
      </c>
      <c r="N82" s="363">
        <v>44355</v>
      </c>
      <c r="O82" s="363" t="s">
        <v>568</v>
      </c>
      <c r="P82" s="360" t="str">
        <f>IF($E82&lt;&gt;"",INDEX(TMSimMatrix[],9,MATCH($C82&amp;$D82&amp;"."&amp;$E82,TMSimMatrix[#Headers],0)),"")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2" s="396" t="s">
        <v>1559</v>
      </c>
      <c r="R82" s="394" t="s">
        <v>4</v>
      </c>
      <c r="S82" s="371" t="s">
        <v>1558</v>
      </c>
      <c r="T82" s="372"/>
      <c r="U82" s="300"/>
      <c r="V82" s="53"/>
      <c r="W82" s="258"/>
      <c r="X82" s="305"/>
      <c r="Y82" s="62"/>
      <c r="Z82" s="297"/>
      <c r="AA82" s="297"/>
    </row>
    <row r="83" spans="2:27" ht="72" customHeight="1">
      <c r="B83" s="48">
        <v>78</v>
      </c>
      <c r="C83" s="252" t="s">
        <v>451</v>
      </c>
      <c r="D83" s="253">
        <v>62</v>
      </c>
      <c r="E83" s="274" t="s">
        <v>1557</v>
      </c>
      <c r="F83" s="365">
        <f>IF($E83&lt;&gt;"",COUNTIF($E$6:$E83,$E83),"")</f>
        <v>3</v>
      </c>
      <c r="G83" s="363" t="str">
        <f>IF($E83&lt;&gt;"",INDEX(TMSimMatrix[],5,MATCH($C83&amp;$D83&amp;"."&amp;$E83,TMSimMatrix[#Headers],0)),"")</f>
        <v>01-Baseline-0kts</v>
      </c>
      <c r="H83" s="362" t="str">
        <f>IF($E83&lt;&gt;"",INDEX(TMSimMatrix[#Data],7,MATCH($C83&amp;$D83&amp;"."&amp;$E83,TMSimMatrix[#Headers],0)),"")</f>
        <v>BA - Simulink</v>
      </c>
      <c r="I83" s="361" t="str">
        <f>IF($E83&lt;&gt;"",INDEX(TMSimMatrix[],2,MATCH($C83&amp;$D83&amp;"."&amp;$E83,TMSimMatrix[#Headers],0)),"")</f>
        <v>SIM-FTV-4A-1-UTail-BASE-TOW1</v>
      </c>
      <c r="J83" s="361" t="str">
        <f>IF($E83&lt;&gt;"",IF(ISNUMBER(SEARCH("Utail",FlighTestSummary5[[#This Row],[A/C Configuration]])), "UTAIL", "TAILLESS"),"")</f>
        <v>UTAIL</v>
      </c>
      <c r="K83" s="361">
        <v>175</v>
      </c>
      <c r="L83" s="361">
        <v>58.25</v>
      </c>
      <c r="M83" s="362" t="str">
        <f>IF($E83&lt;&gt;"",INDEX(TMSimMatrix[],8,MATCH($C83&amp;$D83&amp;"."&amp;$E83,TMSimMatrix[#Headers],0)),"")</f>
        <v>Alma</v>
      </c>
      <c r="N83" s="363">
        <v>44355</v>
      </c>
      <c r="O83" s="363" t="s">
        <v>568</v>
      </c>
      <c r="P83" s="360" t="str">
        <f>IF($E83&lt;&gt;"",INDEX(TMSimMatrix[],9,MATCH($C83&amp;$D83&amp;"."&amp;$E83,TMSimMatrix[#Headers],0)),"")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3" s="396" t="s">
        <v>1560</v>
      </c>
      <c r="R83" s="394" t="s">
        <v>4</v>
      </c>
      <c r="S83" s="371" t="s">
        <v>1558</v>
      </c>
      <c r="T83" s="372"/>
      <c r="U83" s="300"/>
      <c r="V83" s="53"/>
      <c r="W83" s="258"/>
      <c r="X83" s="305"/>
      <c r="Y83" s="62"/>
      <c r="Z83" s="297"/>
      <c r="AA83" s="297"/>
    </row>
    <row r="84" spans="2:27" ht="72" customHeight="1">
      <c r="B84" s="48">
        <v>79</v>
      </c>
      <c r="C84" s="252" t="s">
        <v>451</v>
      </c>
      <c r="D84" s="253">
        <v>62</v>
      </c>
      <c r="E84" s="274" t="s">
        <v>1557</v>
      </c>
      <c r="F84" s="365">
        <f>IF($E84&lt;&gt;"",COUNTIF($E$6:$E84,$E84),"")</f>
        <v>4</v>
      </c>
      <c r="G84" s="363" t="str">
        <f>IF($E84&lt;&gt;"",INDEX(TMSimMatrix[],5,MATCH($C84&amp;$D84&amp;"."&amp;$E84,TMSimMatrix[#Headers],0)),"")</f>
        <v>01-Baseline-0kts</v>
      </c>
      <c r="H84" s="362" t="str">
        <f>IF($E84&lt;&gt;"",INDEX(TMSimMatrix[#Data],7,MATCH($C84&amp;$D84&amp;"."&amp;$E84,TMSimMatrix[#Headers],0)),"")</f>
        <v>BA - Simulink</v>
      </c>
      <c r="I84" s="361" t="str">
        <f>IF($E84&lt;&gt;"",INDEX(TMSimMatrix[],2,MATCH($C84&amp;$D84&amp;"."&amp;$E84,TMSimMatrix[#Headers],0)),"")</f>
        <v>SIM-FTV-4A-1-UTail-BASE-TOW1</v>
      </c>
      <c r="J84" s="361" t="str">
        <f>IF($E84&lt;&gt;"",IF(ISNUMBER(SEARCH("Utail",FlighTestSummary5[[#This Row],[A/C Configuration]])), "UTAIL", "TAILLESS"),"")</f>
        <v>UTAIL</v>
      </c>
      <c r="K84" s="361">
        <v>175</v>
      </c>
      <c r="L84" s="361">
        <v>58.25</v>
      </c>
      <c r="M84" s="362" t="str">
        <f>IF($E84&lt;&gt;"",INDEX(TMSimMatrix[],8,MATCH($C84&amp;$D84&amp;"."&amp;$E84,TMSimMatrix[#Headers],0)),"")</f>
        <v>Alma</v>
      </c>
      <c r="N84" s="363">
        <v>44355</v>
      </c>
      <c r="O84" s="363" t="s">
        <v>568</v>
      </c>
      <c r="P84" s="360" t="str">
        <f>IF($E84&lt;&gt;"",INDEX(TMSimMatrix[],9,MATCH($C84&amp;$D84&amp;"."&amp;$E84,TMSimMatrix[#Headers],0)),"")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4" s="396" t="s">
        <v>1561</v>
      </c>
      <c r="R84" s="394" t="s">
        <v>4</v>
      </c>
      <c r="S84" s="371" t="s">
        <v>1558</v>
      </c>
      <c r="T84" s="372"/>
      <c r="U84" s="300"/>
      <c r="V84" s="53"/>
      <c r="W84" s="258"/>
      <c r="X84" s="305" t="s">
        <v>1562</v>
      </c>
      <c r="Y84" s="62"/>
      <c r="Z84" s="297"/>
      <c r="AA84" s="297"/>
    </row>
    <row r="85" spans="2:27" ht="72" customHeight="1">
      <c r="B85" s="48">
        <v>80</v>
      </c>
      <c r="C85" s="252" t="s">
        <v>451</v>
      </c>
      <c r="D85" s="253">
        <v>62</v>
      </c>
      <c r="E85" s="274" t="s">
        <v>1563</v>
      </c>
      <c r="F85" s="365">
        <f>IF($E85&lt;&gt;"",COUNTIF($E$6:$E85,$E85),"")</f>
        <v>1</v>
      </c>
      <c r="G85" s="363" t="str">
        <f>IF($E85&lt;&gt;"",INDEX(TMSimMatrix[],5,MATCH($C85&amp;$D85&amp;"."&amp;$E85,TMSimMatrix[#Headers],0)),"")</f>
        <v>01-Baseline-0kts</v>
      </c>
      <c r="H85" s="362" t="str">
        <f>IF($E85&lt;&gt;"",INDEX(TMSimMatrix[#Data],7,MATCH($C85&amp;$D85&amp;"."&amp;$E85,TMSimMatrix[#Headers],0)),"")</f>
        <v>BA - Simulink</v>
      </c>
      <c r="I85" s="361" t="str">
        <f>IF($E85&lt;&gt;"",INDEX(TMSimMatrix[],2,MATCH($C85&amp;$D85&amp;"."&amp;$E85,TMSimMatrix[#Headers],0)),"")</f>
        <v>SIM-FTV-4A-5-UTail-EMPTY-TOW1</v>
      </c>
      <c r="J85" s="361" t="str">
        <f>IF($E85&lt;&gt;"",IF(ISNUMBER(SEARCH("Utail",FlighTestSummary5[[#This Row],[A/C Configuration]])), "UTAIL", "TAILLESS"),"")</f>
        <v>UTAIL</v>
      </c>
      <c r="K85" s="361">
        <v>150</v>
      </c>
      <c r="L85" s="361">
        <v>56.84</v>
      </c>
      <c r="M85" s="362" t="str">
        <f>IF($E85&lt;&gt;"",INDEX(TMSimMatrix[],8,MATCH($C85&amp;$D85&amp;"."&amp;$E85,TMSimMatrix[#Headers],0)),"")</f>
        <v>Alma</v>
      </c>
      <c r="N85" s="363">
        <v>44355</v>
      </c>
      <c r="O85" s="363" t="s">
        <v>568</v>
      </c>
      <c r="P85" s="360" t="str">
        <f>IF($E85&lt;&gt;"",INDEX(TMSimMatrix[],9,MATCH($C85&amp;$D85&amp;"."&amp;$E85,TMSimMatrix[#Headers],0)),"")</f>
        <v>Takeoff taxi tuning. Run several tests, initializing aircraft on ground with heading offsets from 0-20 degrees, tracking takeoff waypoint as well as switching tracker waypoint while aircraft is in motion. Evaulate transient response, tracking with empty (light) aircraft</v>
      </c>
      <c r="Q85" s="396" t="s">
        <v>1561</v>
      </c>
      <c r="R85" s="394" t="s">
        <v>4</v>
      </c>
      <c r="S85" s="371" t="s">
        <v>1558</v>
      </c>
      <c r="T85" s="372"/>
      <c r="U85" s="300"/>
      <c r="V85" s="53"/>
      <c r="W85" s="258"/>
      <c r="X85" s="305"/>
      <c r="Y85" s="62"/>
      <c r="Z85" s="297"/>
      <c r="AA85" s="297"/>
    </row>
    <row r="86" spans="2:27" ht="72" customHeight="1">
      <c r="B86" s="48">
        <v>81</v>
      </c>
      <c r="C86" s="252" t="s">
        <v>451</v>
      </c>
      <c r="D86" s="253">
        <v>62</v>
      </c>
      <c r="E86" s="274" t="s">
        <v>1564</v>
      </c>
      <c r="F86" s="365">
        <f>IF($E86&lt;&gt;"",COUNTIF($E$6:$E86,$E86),"")</f>
        <v>1</v>
      </c>
      <c r="G86" s="363" t="str">
        <f>IF($E86&lt;&gt;"",INDEX(TMSimMatrix[],5,MATCH($C86&amp;$D86&amp;"."&amp;$E86,TMSimMatrix[#Headers],0)),"")</f>
        <v>01-Baseline-0kts</v>
      </c>
      <c r="H86" s="362" t="str">
        <f>IF($E86&lt;&gt;"",INDEX(TMSimMatrix[#Data],7,MATCH($C86&amp;$D86&amp;"."&amp;$E86,TMSimMatrix[#Headers],0)),"")</f>
        <v>BA - Simulink</v>
      </c>
      <c r="I86" s="361" t="str">
        <f>IF($E86&lt;&gt;"",INDEX(TMSimMatrix[],2,MATCH($C86&amp;$D86&amp;"."&amp;$E86,TMSimMatrix[#Headers],0)),"")</f>
        <v>SIM-FTV-4A-11-UTail-BASE-MTOW</v>
      </c>
      <c r="J86" s="361" t="str">
        <f>IF($E86&lt;&gt;"",IF(ISNUMBER(SEARCH("Utail",FlighTestSummary5[[#This Row],[A/C Configuration]])), "UTAIL", "TAILLESS"),"")</f>
        <v>UTAIL</v>
      </c>
      <c r="K86" s="361">
        <v>205</v>
      </c>
      <c r="L86" s="361">
        <v>58.25</v>
      </c>
      <c r="M86" s="362" t="str">
        <f>IF($E86&lt;&gt;"",INDEX(TMSimMatrix[],8,MATCH($C86&amp;$D86&amp;"."&amp;$E86,TMSimMatrix[#Headers],0)),"")</f>
        <v>Alma</v>
      </c>
      <c r="N86" s="363">
        <v>44355</v>
      </c>
      <c r="O86" s="363" t="s">
        <v>568</v>
      </c>
      <c r="P86" s="360" t="str">
        <f>IF($E86&lt;&gt;"",INDEX(TMSimMatrix[],9,MATCH($C86&amp;$D86&amp;"."&amp;$E86,TMSimMatrix[#Headers],0)),"")</f>
        <v>Takeoff taxi tuning. Run several tests, initializing aircraft on ground with heading offsets from 0-20 degrees, tracking takeoff waypoint as well as switching tracker waypoint while aircraft is in motion. Evaulate transient response, tracking with MTOW (heavy) aircraft</v>
      </c>
      <c r="Q86" s="396" t="s">
        <v>1561</v>
      </c>
      <c r="R86" s="394" t="s">
        <v>4</v>
      </c>
      <c r="S86" s="371" t="s">
        <v>1558</v>
      </c>
      <c r="T86" s="372"/>
      <c r="U86" s="300"/>
      <c r="V86" s="53"/>
      <c r="W86" s="258"/>
      <c r="X86" s="305"/>
      <c r="Y86" s="62"/>
      <c r="Z86" s="297"/>
      <c r="AA86" s="297"/>
    </row>
    <row r="87" spans="2:27" ht="72" customHeight="1">
      <c r="B87" s="48">
        <v>82</v>
      </c>
      <c r="C87" s="252" t="s">
        <v>451</v>
      </c>
      <c r="D87" s="253">
        <v>62</v>
      </c>
      <c r="E87" s="274" t="s">
        <v>1565</v>
      </c>
      <c r="F87" s="365">
        <f>IF($E87&lt;&gt;"",COUNTIF($E$6:$E87,$E87),"")</f>
        <v>1</v>
      </c>
      <c r="G87" s="363" t="str">
        <f>IF($E87&lt;&gt;"",INDEX(TMSimMatrix[],5,MATCH($C87&amp;$D87&amp;"."&amp;$E87,TMSimMatrix[#Headers],0)),"")</f>
        <v>02-Perturbation-5kts</v>
      </c>
      <c r="H87" s="362" t="str">
        <f>IF($E87&lt;&gt;"",INDEX(TMSimMatrix[#Data],7,MATCH($C87&amp;$D87&amp;"."&amp;$E87,TMSimMatrix[#Headers],0)),"")</f>
        <v>BA - Simulink</v>
      </c>
      <c r="I87" s="361" t="str">
        <f>IF($E87&lt;&gt;"",INDEX(TMSimMatrix[],2,MATCH($C87&amp;$D87&amp;"."&amp;$E87,TMSimMatrix[#Headers],0)),"")</f>
        <v>SIM-FTV-4A-1-UTail-BASE-TOW1</v>
      </c>
      <c r="J87" s="361" t="str">
        <f>IF($E87&lt;&gt;"",IF(ISNUMBER(SEARCH("Utail",FlighTestSummary5[[#This Row],[A/C Configuration]])), "UTAIL", "TAILLESS"),"")</f>
        <v>UTAIL</v>
      </c>
      <c r="K87" s="361">
        <v>175</v>
      </c>
      <c r="L87" s="361">
        <v>58.25</v>
      </c>
      <c r="M87" s="362" t="str">
        <f>IF($E87&lt;&gt;"",INDEX(TMSimMatrix[],8,MATCH($C87&amp;$D87&amp;"."&amp;$E87,TMSimMatrix[#Headers],0)),"")</f>
        <v>Alma</v>
      </c>
      <c r="N87" s="363">
        <v>44355</v>
      </c>
      <c r="O87" s="363" t="s">
        <v>568</v>
      </c>
      <c r="P87" s="360" t="str">
        <f>IF($E87&lt;&gt;"",INDEX(TMSimMatrix[],9,MATCH($C87&amp;$D87&amp;"."&amp;$E87,TMSimMatrix[#Headers],0)),"")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7" s="396" t="s">
        <v>1469</v>
      </c>
      <c r="R87" s="394" t="s">
        <v>4</v>
      </c>
      <c r="S87" s="371" t="s">
        <v>1558</v>
      </c>
      <c r="T87" s="372"/>
      <c r="U87" s="300"/>
      <c r="V87" s="53"/>
      <c r="W87" s="258"/>
      <c r="X87" s="305"/>
      <c r="Y87" s="62"/>
      <c r="Z87" s="297"/>
      <c r="AA87" s="297"/>
    </row>
    <row r="88" spans="2:27" ht="72" customHeight="1">
      <c r="B88" s="48">
        <v>83</v>
      </c>
      <c r="C88" s="252" t="s">
        <v>451</v>
      </c>
      <c r="D88" s="253">
        <v>62</v>
      </c>
      <c r="E88" s="274" t="s">
        <v>1565</v>
      </c>
      <c r="F88" s="365">
        <f>IF($E88&lt;&gt;"",COUNTIF($E$6:$E88,$E88),"")</f>
        <v>2</v>
      </c>
      <c r="G88" s="363" t="str">
        <f>IF($E88&lt;&gt;"",INDEX(TMSimMatrix[],5,MATCH($C88&amp;$D88&amp;"."&amp;$E88,TMSimMatrix[#Headers],0)),"")</f>
        <v>02-Perturbation-5kts</v>
      </c>
      <c r="H88" s="362" t="str">
        <f>IF($E88&lt;&gt;"",INDEX(TMSimMatrix[#Data],7,MATCH($C88&amp;$D88&amp;"."&amp;$E88,TMSimMatrix[#Headers],0)),"")</f>
        <v>BA - Simulink</v>
      </c>
      <c r="I88" s="361" t="str">
        <f>IF($E88&lt;&gt;"",INDEX(TMSimMatrix[],2,MATCH($C88&amp;$D88&amp;"."&amp;$E88,TMSimMatrix[#Headers],0)),"")</f>
        <v>SIM-FTV-4A-1-UTail-BASE-TOW1</v>
      </c>
      <c r="J88" s="361" t="str">
        <f>IF($E88&lt;&gt;"",IF(ISNUMBER(SEARCH("Utail",FlighTestSummary5[[#This Row],[A/C Configuration]])), "UTAIL", "TAILLESS"),"")</f>
        <v>UTAIL</v>
      </c>
      <c r="K88" s="361">
        <v>175</v>
      </c>
      <c r="L88" s="361">
        <v>58.25</v>
      </c>
      <c r="M88" s="362" t="str">
        <f>IF($E88&lt;&gt;"",INDEX(TMSimMatrix[],8,MATCH($C88&amp;$D88&amp;"."&amp;$E88,TMSimMatrix[#Headers],0)),"")</f>
        <v>Alma</v>
      </c>
      <c r="N88" s="363">
        <v>44355</v>
      </c>
      <c r="O88" s="363" t="s">
        <v>568</v>
      </c>
      <c r="P88" s="360" t="str">
        <f>IF($E88&lt;&gt;"",INDEX(TMSimMatrix[],9,MATCH($C88&amp;$D88&amp;"."&amp;$E88,TMSimMatrix[#Headers],0)),"")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8" s="396" t="s">
        <v>1559</v>
      </c>
      <c r="R88" s="394" t="s">
        <v>4</v>
      </c>
      <c r="S88" s="371" t="s">
        <v>1558</v>
      </c>
      <c r="T88" s="372"/>
      <c r="U88" s="300"/>
      <c r="V88" s="53"/>
      <c r="W88" s="258"/>
      <c r="X88" s="305"/>
      <c r="Y88" s="62"/>
      <c r="Z88" s="297"/>
      <c r="AA88" s="297"/>
    </row>
    <row r="89" spans="2:27" ht="72" customHeight="1">
      <c r="B89" s="48">
        <v>84</v>
      </c>
      <c r="C89" s="252" t="s">
        <v>451</v>
      </c>
      <c r="D89" s="253">
        <v>62</v>
      </c>
      <c r="E89" s="274" t="s">
        <v>1565</v>
      </c>
      <c r="F89" s="365">
        <f>IF($E89&lt;&gt;"",COUNTIF($E$6:$E89,$E89),"")</f>
        <v>3</v>
      </c>
      <c r="G89" s="363" t="str">
        <f>IF($E89&lt;&gt;"",INDEX(TMSimMatrix[],5,MATCH($C89&amp;$D89&amp;"."&amp;$E89,TMSimMatrix[#Headers],0)),"")</f>
        <v>02-Perturbation-5kts</v>
      </c>
      <c r="H89" s="362" t="str">
        <f>IF($E89&lt;&gt;"",INDEX(TMSimMatrix[#Data],7,MATCH($C89&amp;$D89&amp;"."&amp;$E89,TMSimMatrix[#Headers],0)),"")</f>
        <v>BA - Simulink</v>
      </c>
      <c r="I89" s="361" t="str">
        <f>IF($E89&lt;&gt;"",INDEX(TMSimMatrix[],2,MATCH($C89&amp;$D89&amp;"."&amp;$E89,TMSimMatrix[#Headers],0)),"")</f>
        <v>SIM-FTV-4A-1-UTail-BASE-TOW1</v>
      </c>
      <c r="J89" s="361" t="str">
        <f>IF($E89&lt;&gt;"",IF(ISNUMBER(SEARCH("Utail",FlighTestSummary5[[#This Row],[A/C Configuration]])), "UTAIL", "TAILLESS"),"")</f>
        <v>UTAIL</v>
      </c>
      <c r="K89" s="361">
        <v>175</v>
      </c>
      <c r="L89" s="361">
        <v>58.25</v>
      </c>
      <c r="M89" s="362" t="str">
        <f>IF($E89&lt;&gt;"",INDEX(TMSimMatrix[],8,MATCH($C89&amp;$D89&amp;"."&amp;$E89,TMSimMatrix[#Headers],0)),"")</f>
        <v>Alma</v>
      </c>
      <c r="N89" s="363">
        <v>44356</v>
      </c>
      <c r="O89" s="363" t="s">
        <v>568</v>
      </c>
      <c r="P89" s="360" t="str">
        <f>IF($E89&lt;&gt;"",INDEX(TMSimMatrix[],9,MATCH($C89&amp;$D89&amp;"."&amp;$E89,TMSimMatrix[#Headers],0)),"")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9" s="396" t="s">
        <v>1561</v>
      </c>
      <c r="R89" s="394" t="s">
        <v>4</v>
      </c>
      <c r="S89" s="371" t="s">
        <v>1558</v>
      </c>
      <c r="T89" s="372"/>
      <c r="U89" s="300"/>
      <c r="V89" s="53"/>
      <c r="W89" s="258"/>
      <c r="X89" s="305"/>
      <c r="Y89" s="62"/>
      <c r="Z89" s="297"/>
      <c r="AA89" s="297"/>
    </row>
    <row r="90" spans="2:27" ht="72" customHeight="1">
      <c r="B90" s="48">
        <v>85</v>
      </c>
      <c r="C90" s="252" t="s">
        <v>451</v>
      </c>
      <c r="D90" s="253">
        <v>62</v>
      </c>
      <c r="E90" s="274" t="s">
        <v>1566</v>
      </c>
      <c r="F90" s="365">
        <f>IF($E90&lt;&gt;"",COUNTIF($E$6:$E90,$E90),"")</f>
        <v>1</v>
      </c>
      <c r="G90" s="363" t="str">
        <f>IF($E90&lt;&gt;"",INDEX(TMSimMatrix[],5,MATCH($C90&amp;$D90&amp;"."&amp;$E90,TMSimMatrix[#Headers],0)),"")</f>
        <v>03-Perturbation-10kts</v>
      </c>
      <c r="H90" s="362" t="str">
        <f>IF($E90&lt;&gt;"",INDEX(TMSimMatrix[#Data],7,MATCH($C90&amp;$D90&amp;"."&amp;$E90,TMSimMatrix[#Headers],0)),"")</f>
        <v>BA - Simulink</v>
      </c>
      <c r="I90" s="361" t="str">
        <f>IF($E90&lt;&gt;"",INDEX(TMSimMatrix[],2,MATCH($C90&amp;$D90&amp;"."&amp;$E90,TMSimMatrix[#Headers],0)),"")</f>
        <v>SIM-FTV-4A-1-UTail-BASE-TOW1</v>
      </c>
      <c r="J90" s="361" t="str">
        <f>IF($E90&lt;&gt;"",IF(ISNUMBER(SEARCH("Utail",FlighTestSummary5[[#This Row],[A/C Configuration]])), "UTAIL", "TAILLESS"),"")</f>
        <v>UTAIL</v>
      </c>
      <c r="K90" s="361">
        <v>175</v>
      </c>
      <c r="L90" s="361">
        <v>58.25</v>
      </c>
      <c r="M90" s="362" t="str">
        <f>IF($E90&lt;&gt;"",INDEX(TMSimMatrix[],8,MATCH($C90&amp;$D90&amp;"."&amp;$E90,TMSimMatrix[#Headers],0)),"")</f>
        <v>Alma</v>
      </c>
      <c r="N90" s="363">
        <v>44356</v>
      </c>
      <c r="O90" s="363" t="s">
        <v>568</v>
      </c>
      <c r="P90" s="360" t="str">
        <f>IF($E90&lt;&gt;"",INDEX(TMSimMatrix[],9,MATCH($C90&amp;$D90&amp;"."&amp;$E90,TMSimMatrix[#Headers],0)),"")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0" s="396" t="s">
        <v>1469</v>
      </c>
      <c r="R90" s="394" t="s">
        <v>4</v>
      </c>
      <c r="S90" s="371" t="s">
        <v>1567</v>
      </c>
      <c r="T90" s="372"/>
      <c r="U90" s="300"/>
      <c r="V90" s="53"/>
      <c r="W90" s="258"/>
      <c r="X90" s="305"/>
      <c r="Y90" s="62"/>
      <c r="Z90" s="297"/>
      <c r="AA90" s="297"/>
    </row>
    <row r="91" spans="2:27" ht="72" customHeight="1">
      <c r="B91" s="48">
        <v>86</v>
      </c>
      <c r="C91" s="252" t="s">
        <v>451</v>
      </c>
      <c r="D91" s="253">
        <v>62</v>
      </c>
      <c r="E91" s="274" t="s">
        <v>1566</v>
      </c>
      <c r="F91" s="365">
        <f>IF($E91&lt;&gt;"",COUNTIF($E$6:$E91,$E91),"")</f>
        <v>2</v>
      </c>
      <c r="G91" s="363" t="str">
        <f>IF($E91&lt;&gt;"",INDEX(TMSimMatrix[],5,MATCH($C91&amp;$D91&amp;"."&amp;$E91,TMSimMatrix[#Headers],0)),"")</f>
        <v>03-Perturbation-10kts</v>
      </c>
      <c r="H91" s="362" t="str">
        <f>IF($E91&lt;&gt;"",INDEX(TMSimMatrix[#Data],7,MATCH($C91&amp;$D91&amp;"."&amp;$E91,TMSimMatrix[#Headers],0)),"")</f>
        <v>BA - Simulink</v>
      </c>
      <c r="I91" s="361" t="str">
        <f>IF($E91&lt;&gt;"",INDEX(TMSimMatrix[],2,MATCH($C91&amp;$D91&amp;"."&amp;$E91,TMSimMatrix[#Headers],0)),"")</f>
        <v>SIM-FTV-4A-1-UTail-BASE-TOW1</v>
      </c>
      <c r="J91" s="361" t="str">
        <f>IF($E91&lt;&gt;"",IF(ISNUMBER(SEARCH("Utail",FlighTestSummary5[[#This Row],[A/C Configuration]])), "UTAIL", "TAILLESS"),"")</f>
        <v>UTAIL</v>
      </c>
      <c r="K91" s="361">
        <v>175</v>
      </c>
      <c r="L91" s="361">
        <v>58.25</v>
      </c>
      <c r="M91" s="362" t="str">
        <f>IF($E91&lt;&gt;"",INDEX(TMSimMatrix[],8,MATCH($C91&amp;$D91&amp;"."&amp;$E91,TMSimMatrix[#Headers],0)),"")</f>
        <v>Alma</v>
      </c>
      <c r="N91" s="363">
        <v>44356</v>
      </c>
      <c r="O91" s="363" t="s">
        <v>568</v>
      </c>
      <c r="P91" s="360" t="str">
        <f>IF($E91&lt;&gt;"",INDEX(TMSimMatrix[],9,MATCH($C91&amp;$D91&amp;"."&amp;$E91,TMSimMatrix[#Headers],0)),"")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1" s="396" t="s">
        <v>1559</v>
      </c>
      <c r="R91" s="394" t="s">
        <v>4</v>
      </c>
      <c r="S91" s="371" t="s">
        <v>1567</v>
      </c>
      <c r="T91" s="372"/>
      <c r="U91" s="300"/>
      <c r="V91" s="53"/>
      <c r="W91" s="258"/>
      <c r="X91" s="305"/>
      <c r="Y91" s="62"/>
      <c r="Z91" s="297"/>
      <c r="AA91" s="297"/>
    </row>
    <row r="92" spans="2:27" ht="72" customHeight="1">
      <c r="B92" s="48">
        <v>87</v>
      </c>
      <c r="C92" s="252" t="s">
        <v>451</v>
      </c>
      <c r="D92" s="253">
        <v>62</v>
      </c>
      <c r="E92" s="274" t="s">
        <v>1566</v>
      </c>
      <c r="F92" s="365">
        <f>IF($E92&lt;&gt;"",COUNTIF($E$6:$E92,$E92),"")</f>
        <v>3</v>
      </c>
      <c r="G92" s="363" t="str">
        <f>IF($E92&lt;&gt;"",INDEX(TMSimMatrix[],5,MATCH($C92&amp;$D92&amp;"."&amp;$E92,TMSimMatrix[#Headers],0)),"")</f>
        <v>03-Perturbation-10kts</v>
      </c>
      <c r="H92" s="362" t="str">
        <f>IF($E92&lt;&gt;"",INDEX(TMSimMatrix[#Data],7,MATCH($C92&amp;$D92&amp;"."&amp;$E92,TMSimMatrix[#Headers],0)),"")</f>
        <v>BA - Simulink</v>
      </c>
      <c r="I92" s="361" t="str">
        <f>IF($E92&lt;&gt;"",INDEX(TMSimMatrix[],2,MATCH($C92&amp;$D92&amp;"."&amp;$E92,TMSimMatrix[#Headers],0)),"")</f>
        <v>SIM-FTV-4A-1-UTail-BASE-TOW1</v>
      </c>
      <c r="J92" s="361" t="str">
        <f>IF($E92&lt;&gt;"",IF(ISNUMBER(SEARCH("Utail",FlighTestSummary5[[#This Row],[A/C Configuration]])), "UTAIL", "TAILLESS"),"")</f>
        <v>UTAIL</v>
      </c>
      <c r="K92" s="361">
        <v>175</v>
      </c>
      <c r="L92" s="361">
        <v>58.25</v>
      </c>
      <c r="M92" s="362" t="str">
        <f>IF($E92&lt;&gt;"",INDEX(TMSimMatrix[],8,MATCH($C92&amp;$D92&amp;"."&amp;$E92,TMSimMatrix[#Headers],0)),"")</f>
        <v>Alma</v>
      </c>
      <c r="N92" s="363">
        <v>44356</v>
      </c>
      <c r="O92" s="363" t="s">
        <v>568</v>
      </c>
      <c r="P92" s="360" t="str">
        <f>IF($E92&lt;&gt;"",INDEX(TMSimMatrix[],9,MATCH($C92&amp;$D92&amp;"."&amp;$E92,TMSimMatrix[#Headers],0)),"")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2" s="396" t="s">
        <v>1561</v>
      </c>
      <c r="R92" s="394" t="s">
        <v>4</v>
      </c>
      <c r="S92" s="371" t="s">
        <v>1567</v>
      </c>
      <c r="T92" s="372"/>
      <c r="U92" s="300"/>
      <c r="V92" s="53"/>
      <c r="W92" s="258"/>
      <c r="X92" s="305"/>
      <c r="Y92" s="62"/>
      <c r="Z92" s="297"/>
      <c r="AA92" s="297"/>
    </row>
    <row r="93" spans="2:27" ht="72" customHeight="1">
      <c r="B93" s="48">
        <v>88</v>
      </c>
      <c r="C93" s="252" t="s">
        <v>451</v>
      </c>
      <c r="D93" s="253">
        <v>62</v>
      </c>
      <c r="E93" s="274" t="s">
        <v>1565</v>
      </c>
      <c r="F93" s="365">
        <f>IF($E93&lt;&gt;"",COUNTIF($E$6:$E93,$E93),"")</f>
        <v>4</v>
      </c>
      <c r="G93" s="363" t="str">
        <f>IF($E93&lt;&gt;"",INDEX(TMSimMatrix[],5,MATCH($C93&amp;$D93&amp;"."&amp;$E93,TMSimMatrix[#Headers],0)),"")</f>
        <v>02-Perturbation-5kts</v>
      </c>
      <c r="H93" s="362" t="str">
        <f>IF($E93&lt;&gt;"",INDEX(TMSimMatrix[#Data],7,MATCH($C93&amp;$D93&amp;"."&amp;$E93,TMSimMatrix[#Headers],0)),"")</f>
        <v>BA - Simulink</v>
      </c>
      <c r="I93" s="361" t="str">
        <f>IF($E93&lt;&gt;"",INDEX(TMSimMatrix[],2,MATCH($C93&amp;$D93&amp;"."&amp;$E93,TMSimMatrix[#Headers],0)),"")</f>
        <v>SIM-FTV-4A-1-UTail-BASE-TOW1</v>
      </c>
      <c r="J93" s="361" t="str">
        <f>IF($E93&lt;&gt;"",IF(ISNUMBER(SEARCH("Utail",FlighTestSummary5[[#This Row],[A/C Configuration]])), "UTAIL", "TAILLESS"),"")</f>
        <v>UTAIL</v>
      </c>
      <c r="K93" s="361">
        <v>175</v>
      </c>
      <c r="L93" s="361">
        <v>58.25</v>
      </c>
      <c r="M93" s="362" t="str">
        <f>IF($E93&lt;&gt;"",INDEX(TMSimMatrix[],8,MATCH($C93&amp;$D93&amp;"."&amp;$E93,TMSimMatrix[#Headers],0)),"")</f>
        <v>Alma</v>
      </c>
      <c r="N93" s="363">
        <v>44356</v>
      </c>
      <c r="O93" s="363" t="s">
        <v>568</v>
      </c>
      <c r="P93" s="360" t="str">
        <f>IF($E93&lt;&gt;"",INDEX(TMSimMatrix[],9,MATCH($C93&amp;$D93&amp;"."&amp;$E93,TMSimMatrix[#Headers],0)),"")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93" s="396" t="s">
        <v>1469</v>
      </c>
      <c r="R93" s="394" t="s">
        <v>4</v>
      </c>
      <c r="S93" s="371" t="s">
        <v>1567</v>
      </c>
      <c r="T93" s="372"/>
      <c r="U93" s="300"/>
      <c r="V93" s="53"/>
      <c r="W93" s="258"/>
      <c r="X93" s="305"/>
      <c r="Y93" s="62"/>
      <c r="Z93" s="297"/>
      <c r="AA93" s="297"/>
    </row>
    <row r="94" spans="2:27" ht="72" customHeight="1">
      <c r="B94" s="48">
        <v>89</v>
      </c>
      <c r="C94" s="252" t="s">
        <v>451</v>
      </c>
      <c r="D94" s="253">
        <v>62</v>
      </c>
      <c r="E94" s="274" t="s">
        <v>1565</v>
      </c>
      <c r="F94" s="365">
        <f>IF($E94&lt;&gt;"",COUNTIF($E$6:$E94,$E94),"")</f>
        <v>5</v>
      </c>
      <c r="G94" s="363" t="str">
        <f>IF($E94&lt;&gt;"",INDEX(TMSimMatrix[],5,MATCH($C94&amp;$D94&amp;"."&amp;$E94,TMSimMatrix[#Headers],0)),"")</f>
        <v>02-Perturbation-5kts</v>
      </c>
      <c r="H94" s="362" t="str">
        <f>IF($E94&lt;&gt;"",INDEX(TMSimMatrix[#Data],7,MATCH($C94&amp;$D94&amp;"."&amp;$E94,TMSimMatrix[#Headers],0)),"")</f>
        <v>BA - Simulink</v>
      </c>
      <c r="I94" s="361" t="str">
        <f>IF($E94&lt;&gt;"",INDEX(TMSimMatrix[],2,MATCH($C94&amp;$D94&amp;"."&amp;$E94,TMSimMatrix[#Headers],0)),"")</f>
        <v>SIM-FTV-4A-1-UTail-BASE-TOW1</v>
      </c>
      <c r="J94" s="361" t="str">
        <f>IF($E94&lt;&gt;"",IF(ISNUMBER(SEARCH("Utail",FlighTestSummary5[[#This Row],[A/C Configuration]])), "UTAIL", "TAILLESS"),"")</f>
        <v>UTAIL</v>
      </c>
      <c r="K94" s="361">
        <v>175</v>
      </c>
      <c r="L94" s="361">
        <v>58.25</v>
      </c>
      <c r="M94" s="362" t="str">
        <f>IF($E94&lt;&gt;"",INDEX(TMSimMatrix[],8,MATCH($C94&amp;$D94&amp;"."&amp;$E94,TMSimMatrix[#Headers],0)),"")</f>
        <v>Alma</v>
      </c>
      <c r="N94" s="363">
        <v>44356</v>
      </c>
      <c r="O94" s="363" t="s">
        <v>568</v>
      </c>
      <c r="P94" s="360" t="str">
        <f>IF($E94&lt;&gt;"",INDEX(TMSimMatrix[],9,MATCH($C94&amp;$D94&amp;"."&amp;$E94,TMSimMatrix[#Headers],0)),"")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94" s="396" t="s">
        <v>1561</v>
      </c>
      <c r="R94" s="394" t="s">
        <v>4</v>
      </c>
      <c r="S94" s="371" t="s">
        <v>1567</v>
      </c>
      <c r="T94" s="372"/>
      <c r="U94" s="300"/>
      <c r="V94" s="53"/>
      <c r="W94" s="258"/>
      <c r="X94" s="305"/>
      <c r="Y94" s="62"/>
      <c r="Z94" s="297"/>
      <c r="AA94" s="297"/>
    </row>
    <row r="95" spans="2:27" ht="72" customHeight="1">
      <c r="B95" s="48">
        <v>90</v>
      </c>
      <c r="C95" s="252" t="s">
        <v>451</v>
      </c>
      <c r="D95" s="253">
        <v>62</v>
      </c>
      <c r="E95" s="274" t="s">
        <v>1557</v>
      </c>
      <c r="F95" s="365">
        <f>IF($E95&lt;&gt;"",COUNTIF($E$6:$E95,$E95),"")</f>
        <v>5</v>
      </c>
      <c r="G95" s="363" t="str">
        <f>IF($E95&lt;&gt;"",INDEX(TMSimMatrix[],5,MATCH($C95&amp;$D95&amp;"."&amp;$E95,TMSimMatrix[#Headers],0)),"")</f>
        <v>01-Baseline-0kts</v>
      </c>
      <c r="H95" s="362" t="str">
        <f>IF($E95&lt;&gt;"",INDEX(TMSimMatrix[#Data],7,MATCH($C95&amp;$D95&amp;"."&amp;$E95,TMSimMatrix[#Headers],0)),"")</f>
        <v>BA - Simulink</v>
      </c>
      <c r="I95" s="361" t="str">
        <f>IF($E95&lt;&gt;"",INDEX(TMSimMatrix[],2,MATCH($C95&amp;$D95&amp;"."&amp;$E95,TMSimMatrix[#Headers],0)),"")</f>
        <v>SIM-FTV-4A-1-UTail-BASE-TOW1</v>
      </c>
      <c r="J95" s="361" t="str">
        <f>IF($E95&lt;&gt;"",IF(ISNUMBER(SEARCH("Utail",FlighTestSummary5[[#This Row],[A/C Configuration]])), "UTAIL", "TAILLESS"),"")</f>
        <v>UTAIL</v>
      </c>
      <c r="K95" s="361">
        <v>175</v>
      </c>
      <c r="L95" s="361">
        <v>58.25</v>
      </c>
      <c r="M95" s="362" t="str">
        <f>IF($E95&lt;&gt;"",INDEX(TMSimMatrix[],8,MATCH($C95&amp;$D95&amp;"."&amp;$E95,TMSimMatrix[#Headers],0)),"")</f>
        <v>Alma</v>
      </c>
      <c r="N95" s="363">
        <v>44356</v>
      </c>
      <c r="O95" s="363" t="s">
        <v>568</v>
      </c>
      <c r="P95" s="360" t="str">
        <f>IF($E95&lt;&gt;"",INDEX(TMSimMatrix[],9,MATCH($C95&amp;$D95&amp;"."&amp;$E95,TMSimMatrix[#Headers],0)),"")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95" s="396" t="s">
        <v>1469</v>
      </c>
      <c r="R95" s="394" t="s">
        <v>4</v>
      </c>
      <c r="S95" s="371" t="s">
        <v>1567</v>
      </c>
      <c r="T95" s="372"/>
      <c r="U95" s="300"/>
      <c r="V95" s="53"/>
      <c r="W95" s="258"/>
      <c r="X95" s="305"/>
      <c r="Y95" s="62"/>
      <c r="Z95" s="297"/>
      <c r="AA95" s="297"/>
    </row>
    <row r="96" spans="2:27" ht="72" customHeight="1">
      <c r="B96" s="48">
        <v>91</v>
      </c>
      <c r="C96" s="252" t="s">
        <v>451</v>
      </c>
      <c r="D96" s="253">
        <v>62</v>
      </c>
      <c r="E96" s="274" t="s">
        <v>1557</v>
      </c>
      <c r="F96" s="365">
        <f>IF($E96&lt;&gt;"",COUNTIF($E$6:$E96,$E96),"")</f>
        <v>6</v>
      </c>
      <c r="G96" s="363" t="str">
        <f>IF($E96&lt;&gt;"",INDEX(TMSimMatrix[],5,MATCH($C96&amp;$D96&amp;"."&amp;$E96,TMSimMatrix[#Headers],0)),"")</f>
        <v>01-Baseline-0kts</v>
      </c>
      <c r="H96" s="362" t="str">
        <f>IF($E96&lt;&gt;"",INDEX(TMSimMatrix[#Data],7,MATCH($C96&amp;$D96&amp;"."&amp;$E96,TMSimMatrix[#Headers],0)),"")</f>
        <v>BA - Simulink</v>
      </c>
      <c r="I96" s="361" t="str">
        <f>IF($E96&lt;&gt;"",INDEX(TMSimMatrix[],2,MATCH($C96&amp;$D96&amp;"."&amp;$E96,TMSimMatrix[#Headers],0)),"")</f>
        <v>SIM-FTV-4A-1-UTail-BASE-TOW1</v>
      </c>
      <c r="J96" s="361" t="str">
        <f>IF($E96&lt;&gt;"",IF(ISNUMBER(SEARCH("Utail",FlighTestSummary5[[#This Row],[A/C Configuration]])), "UTAIL", "TAILLESS"),"")</f>
        <v>UTAIL</v>
      </c>
      <c r="K96" s="361">
        <v>175</v>
      </c>
      <c r="L96" s="361">
        <v>58.25</v>
      </c>
      <c r="M96" s="362" t="str">
        <f>IF($E96&lt;&gt;"",INDEX(TMSimMatrix[],8,MATCH($C96&amp;$D96&amp;"."&amp;$E96,TMSimMatrix[#Headers],0)),"")</f>
        <v>Alma</v>
      </c>
      <c r="N96" s="363">
        <v>44356</v>
      </c>
      <c r="O96" s="363" t="s">
        <v>568</v>
      </c>
      <c r="P96" s="360" t="str">
        <f>IF($E96&lt;&gt;"",INDEX(TMSimMatrix[],9,MATCH($C96&amp;$D96&amp;"."&amp;$E96,TMSimMatrix[#Headers],0)),"")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96" s="396" t="s">
        <v>1560</v>
      </c>
      <c r="R96" s="394" t="s">
        <v>4</v>
      </c>
      <c r="S96" s="371" t="s">
        <v>1567</v>
      </c>
      <c r="T96" s="372"/>
      <c r="U96" s="300"/>
      <c r="V96" s="53"/>
      <c r="W96" s="258"/>
      <c r="X96" s="305"/>
      <c r="Y96" s="62"/>
      <c r="Z96" s="297"/>
      <c r="AA96" s="297"/>
    </row>
    <row r="97" spans="2:27" ht="72" customHeight="1">
      <c r="B97" s="48">
        <v>92</v>
      </c>
      <c r="C97" s="252" t="s">
        <v>451</v>
      </c>
      <c r="D97" s="253">
        <v>62</v>
      </c>
      <c r="E97" s="274" t="s">
        <v>1568</v>
      </c>
      <c r="F97" s="365">
        <f>IF($E97&lt;&gt;"",COUNTIF($E$6:$E97,$E97),"")</f>
        <v>1</v>
      </c>
      <c r="G97" s="363" t="str">
        <f>IF($E97&lt;&gt;"",INDEX(TMSimMatrix[],5,MATCH($C97&amp;$D97&amp;"."&amp;$E97,TMSimMatrix[#Headers],0)),"")</f>
        <v>16-X-Wind Left-4kts</v>
      </c>
      <c r="H97" s="362" t="str">
        <f>IF($E97&lt;&gt;"",INDEX(TMSimMatrix[#Data],7,MATCH($C97&amp;$D97&amp;"."&amp;$E97,TMSimMatrix[#Headers],0)),"")</f>
        <v>BA - Simulink</v>
      </c>
      <c r="I97" s="361" t="str">
        <f>IF($E97&lt;&gt;"",INDEX(TMSimMatrix[],2,MATCH($C97&amp;$D97&amp;"."&amp;$E97,TMSimMatrix[#Headers],0)),"")</f>
        <v>SIM-FTV-4A-1-UTail-BASE-TOW1</v>
      </c>
      <c r="J97" s="361" t="str">
        <f>IF($E97&lt;&gt;"",IF(ISNUMBER(SEARCH("Utail",FlighTestSummary5[[#This Row],[A/C Configuration]])), "UTAIL", "TAILLESS"),"")</f>
        <v>UTAIL</v>
      </c>
      <c r="K97" s="361">
        <v>175</v>
      </c>
      <c r="L97" s="361">
        <v>58.25</v>
      </c>
      <c r="M97" s="362" t="str">
        <f>IF($E97&lt;&gt;"",INDEX(TMSimMatrix[],8,MATCH($C97&amp;$D97&amp;"."&amp;$E97,TMSimMatrix[#Headers],0)),"")</f>
        <v>Alma</v>
      </c>
      <c r="N97" s="363">
        <v>44356</v>
      </c>
      <c r="O97" s="363" t="s">
        <v>568</v>
      </c>
      <c r="P97" s="360" t="str">
        <f>IF($E97&lt;&gt;"",INDEX(TMSimMatrix[],9,MATCH($C97&amp;$D97&amp;"."&amp;$E97,TMSimMatrix[#Headers],0)),"")</f>
        <v>Takeoff taxi tuning. Run several tests, initializing aircraft on ground with heading offsets from 0-20 degrees, tracking takeoff waypoint as well as switching tracker waypoint while aircraft is in motion. Evaulate transient response, tracking with light crosswind</v>
      </c>
      <c r="Q97" s="396" t="s">
        <v>1469</v>
      </c>
      <c r="R97" s="394" t="s">
        <v>4</v>
      </c>
      <c r="S97" s="371" t="s">
        <v>1567</v>
      </c>
      <c r="T97" s="372"/>
      <c r="U97" s="300"/>
      <c r="V97" s="53"/>
      <c r="W97" s="258"/>
      <c r="X97" s="305"/>
      <c r="Y97" s="62"/>
      <c r="Z97" s="297"/>
      <c r="AA97" s="297"/>
    </row>
    <row r="98" spans="2:27" ht="78.75" customHeight="1">
      <c r="B98" s="48">
        <v>93</v>
      </c>
      <c r="C98" s="252" t="s">
        <v>451</v>
      </c>
      <c r="D98" s="253">
        <v>62</v>
      </c>
      <c r="E98" s="274" t="s">
        <v>1568</v>
      </c>
      <c r="F98" s="365">
        <f>IF($E98&lt;&gt;"",COUNTIF($E$6:$E98,$E98),"")</f>
        <v>2</v>
      </c>
      <c r="G98" s="363" t="str">
        <f>IF($E98&lt;&gt;"",INDEX(TMSimMatrix[],5,MATCH($C98&amp;$D98&amp;"."&amp;$E98,TMSimMatrix[#Headers],0)),"")</f>
        <v>16-X-Wind Left-4kts</v>
      </c>
      <c r="H98" s="362" t="str">
        <f>IF($E98&lt;&gt;"",INDEX(TMSimMatrix[#Data],7,MATCH($C98&amp;$D98&amp;"."&amp;$E98,TMSimMatrix[#Headers],0)),"")</f>
        <v>BA - Simulink</v>
      </c>
      <c r="I98" s="361" t="str">
        <f>IF($E98&lt;&gt;"",INDEX(TMSimMatrix[],2,MATCH($C98&amp;$D98&amp;"."&amp;$E98,TMSimMatrix[#Headers],0)),"")</f>
        <v>SIM-FTV-4A-1-UTail-BASE-TOW1</v>
      </c>
      <c r="J98" s="361" t="str">
        <f>IF($E98&lt;&gt;"",IF(ISNUMBER(SEARCH("Utail",FlighTestSummary5[[#This Row],[A/C Configuration]])), "UTAIL", "TAILLESS"),"")</f>
        <v>UTAIL</v>
      </c>
      <c r="K98" s="361">
        <v>175</v>
      </c>
      <c r="L98" s="361">
        <v>58.25</v>
      </c>
      <c r="M98" s="362" t="str">
        <f>IF($E98&lt;&gt;"",INDEX(TMSimMatrix[],8,MATCH($C98&amp;$D98&amp;"."&amp;$E98,TMSimMatrix[#Headers],0)),"")</f>
        <v>Alma</v>
      </c>
      <c r="N98" s="363">
        <v>44356</v>
      </c>
      <c r="O98" s="363" t="s">
        <v>568</v>
      </c>
      <c r="P98" s="360" t="str">
        <f>IF($E98&lt;&gt;"",INDEX(TMSimMatrix[],9,MATCH($C98&amp;$D98&amp;"."&amp;$E98,TMSimMatrix[#Headers],0)),"")</f>
        <v>Takeoff taxi tuning. Run several tests, initializing aircraft on ground with heading offsets from 0-20 degrees, tracking takeoff waypoint as well as switching tracker waypoint while aircraft is in motion. Evaulate transient response, tracking with light crosswind</v>
      </c>
      <c r="Q98" s="396" t="s">
        <v>1559</v>
      </c>
      <c r="R98" s="394" t="s">
        <v>4</v>
      </c>
      <c r="S98" s="371" t="s">
        <v>1567</v>
      </c>
      <c r="T98" s="372"/>
      <c r="U98" s="300"/>
      <c r="V98" s="53"/>
      <c r="W98" s="258"/>
      <c r="X98" s="305"/>
      <c r="Y98" s="62"/>
      <c r="Z98" s="297"/>
      <c r="AA98" s="297"/>
    </row>
    <row r="99" spans="2:27" ht="72" customHeight="1">
      <c r="B99" s="48">
        <v>94</v>
      </c>
      <c r="C99" s="252" t="s">
        <v>451</v>
      </c>
      <c r="D99" s="253">
        <v>62</v>
      </c>
      <c r="E99" s="274" t="s">
        <v>1569</v>
      </c>
      <c r="F99" s="365">
        <f>IF($E99&lt;&gt;"",COUNTIF($E$6:$E99,$E99),"")</f>
        <v>1</v>
      </c>
      <c r="G99" s="363" t="str">
        <f>IF($E99&lt;&gt;"",INDEX(TMSimMatrix[],5,MATCH($C99&amp;$D99&amp;"."&amp;$E99,TMSimMatrix[#Headers],0)),"")</f>
        <v>18-X-Wind Left-12kts</v>
      </c>
      <c r="H99" s="362" t="str">
        <f>IF($E99&lt;&gt;"",INDEX(TMSimMatrix[#Data],7,MATCH($C99&amp;$D99&amp;"."&amp;$E99,TMSimMatrix[#Headers],0)),"")</f>
        <v>BA - Simulink</v>
      </c>
      <c r="I99" s="361" t="str">
        <f>IF($E99&lt;&gt;"",INDEX(TMSimMatrix[],2,MATCH($C99&amp;$D99&amp;"."&amp;$E99,TMSimMatrix[#Headers],0)),"")</f>
        <v>SIM-FTV-4A-1-UTail-BASE-TOW1</v>
      </c>
      <c r="J99" s="361" t="str">
        <f>IF($E99&lt;&gt;"",IF(ISNUMBER(SEARCH("Utail",FlighTestSummary5[[#This Row],[A/C Configuration]])), "UTAIL", "TAILLESS"),"")</f>
        <v>UTAIL</v>
      </c>
      <c r="K99" s="361">
        <v>175</v>
      </c>
      <c r="L99" s="361">
        <v>58.25</v>
      </c>
      <c r="M99" s="362" t="str">
        <f>IF($E99&lt;&gt;"",INDEX(TMSimMatrix[],8,MATCH($C99&amp;$D99&amp;"."&amp;$E99,TMSimMatrix[#Headers],0)),"")</f>
        <v>Alma</v>
      </c>
      <c r="N99" s="363">
        <v>44356</v>
      </c>
      <c r="O99" s="363" t="s">
        <v>568</v>
      </c>
      <c r="P99" s="360" t="str">
        <f>IF($E99&lt;&gt;"",INDEX(TMSimMatrix[],9,MATCH($C99&amp;$D99&amp;"."&amp;$E99,TMSimMatrix[#Headers],0)),"")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99" s="396" t="s">
        <v>1469</v>
      </c>
      <c r="R99" s="394" t="s">
        <v>4</v>
      </c>
      <c r="S99" s="371" t="s">
        <v>1567</v>
      </c>
      <c r="T99" s="372"/>
      <c r="U99" s="300"/>
      <c r="V99" s="53"/>
      <c r="W99" s="258"/>
      <c r="X99" s="305"/>
      <c r="Y99" s="62"/>
      <c r="Z99" s="297"/>
      <c r="AA99" s="297"/>
    </row>
    <row r="100" spans="2:27" ht="72" customHeight="1">
      <c r="B100" s="48">
        <v>95</v>
      </c>
      <c r="C100" s="252" t="s">
        <v>451</v>
      </c>
      <c r="D100" s="253">
        <v>62</v>
      </c>
      <c r="E100" s="274" t="s">
        <v>1569</v>
      </c>
      <c r="F100" s="365">
        <f>IF($E100&lt;&gt;"",COUNTIF($E$6:$E100,$E100),"")</f>
        <v>2</v>
      </c>
      <c r="G100" s="363" t="str">
        <f>IF($E100&lt;&gt;"",INDEX(TMSimMatrix[],5,MATCH($C100&amp;$D100&amp;"."&amp;$E100,TMSimMatrix[#Headers],0)),"")</f>
        <v>18-X-Wind Left-12kts</v>
      </c>
      <c r="H100" s="362" t="str">
        <f>IF($E100&lt;&gt;"",INDEX(TMSimMatrix[#Data],7,MATCH($C100&amp;$D100&amp;"."&amp;$E100,TMSimMatrix[#Headers],0)),"")</f>
        <v>BA - Simulink</v>
      </c>
      <c r="I100" s="361" t="str">
        <f>IF($E100&lt;&gt;"",INDEX(TMSimMatrix[],2,MATCH($C100&amp;$D100&amp;"."&amp;$E100,TMSimMatrix[#Headers],0)),"")</f>
        <v>SIM-FTV-4A-1-UTail-BASE-TOW1</v>
      </c>
      <c r="J100" s="361" t="str">
        <f>IF($E100&lt;&gt;"",IF(ISNUMBER(SEARCH("Utail",FlighTestSummary5[[#This Row],[A/C Configuration]])), "UTAIL", "TAILLESS"),"")</f>
        <v>UTAIL</v>
      </c>
      <c r="K100" s="361">
        <v>175</v>
      </c>
      <c r="L100" s="361">
        <v>58.25</v>
      </c>
      <c r="M100" s="362" t="str">
        <f>IF($E100&lt;&gt;"",INDEX(TMSimMatrix[],8,MATCH($C100&amp;$D100&amp;"."&amp;$E100,TMSimMatrix[#Headers],0)),"")</f>
        <v>Alma</v>
      </c>
      <c r="N100" s="363">
        <v>44356</v>
      </c>
      <c r="O100" s="363" t="s">
        <v>568</v>
      </c>
      <c r="P100" s="360" t="str">
        <f>IF($E100&lt;&gt;"",INDEX(TMSimMatrix[],9,MATCH($C100&amp;$D100&amp;"."&amp;$E100,TMSimMatrix[#Headers],0)),"")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0" s="396" t="s">
        <v>1559</v>
      </c>
      <c r="R100" s="394" t="s">
        <v>4</v>
      </c>
      <c r="S100" s="371" t="s">
        <v>1567</v>
      </c>
      <c r="T100" s="372"/>
      <c r="U100" s="300"/>
      <c r="V100" s="53"/>
      <c r="W100" s="258"/>
      <c r="X100" s="305"/>
      <c r="Y100" s="62"/>
      <c r="Z100" s="297"/>
      <c r="AA100" s="297"/>
    </row>
    <row r="101" spans="2:27" ht="72" customHeight="1">
      <c r="B101" s="48">
        <v>96</v>
      </c>
      <c r="C101" s="252" t="s">
        <v>451</v>
      </c>
      <c r="D101" s="253">
        <v>62</v>
      </c>
      <c r="E101" s="274" t="s">
        <v>1569</v>
      </c>
      <c r="F101" s="365">
        <f>IF($E101&lt;&gt;"",COUNTIF($E$6:$E101,$E101),"")</f>
        <v>3</v>
      </c>
      <c r="G101" s="363" t="str">
        <f>IF($E101&lt;&gt;"",INDEX(TMSimMatrix[],5,MATCH($C101&amp;$D101&amp;"."&amp;$E101,TMSimMatrix[#Headers],0)),"")</f>
        <v>18-X-Wind Left-12kts</v>
      </c>
      <c r="H101" s="362" t="str">
        <f>IF($E101&lt;&gt;"",INDEX(TMSimMatrix[#Data],7,MATCH($C101&amp;$D101&amp;"."&amp;$E101,TMSimMatrix[#Headers],0)),"")</f>
        <v>BA - Simulink</v>
      </c>
      <c r="I101" s="361" t="str">
        <f>IF($E101&lt;&gt;"",INDEX(TMSimMatrix[],2,MATCH($C101&amp;$D101&amp;"."&amp;$E101,TMSimMatrix[#Headers],0)),"")</f>
        <v>SIM-FTV-4A-1-UTail-BASE-TOW1</v>
      </c>
      <c r="J101" s="361" t="str">
        <f>IF($E101&lt;&gt;"",IF(ISNUMBER(SEARCH("Utail",FlighTestSummary5[[#This Row],[A/C Configuration]])), "UTAIL", "TAILLESS"),"")</f>
        <v>UTAIL</v>
      </c>
      <c r="K101" s="361">
        <v>175</v>
      </c>
      <c r="L101" s="361">
        <v>58.25</v>
      </c>
      <c r="M101" s="362" t="str">
        <f>IF($E101&lt;&gt;"",INDEX(TMSimMatrix[],8,MATCH($C101&amp;$D101&amp;"."&amp;$E101,TMSimMatrix[#Headers],0)),"")</f>
        <v>Alma</v>
      </c>
      <c r="N101" s="363">
        <v>44356</v>
      </c>
      <c r="O101" s="363" t="s">
        <v>568</v>
      </c>
      <c r="P101" s="360" t="str">
        <f>IF($E101&lt;&gt;"",INDEX(TMSimMatrix[],9,MATCH($C101&amp;$D101&amp;"."&amp;$E101,TMSimMatrix[#Headers],0)),"")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1" s="396" t="s">
        <v>1561</v>
      </c>
      <c r="R101" s="394" t="s">
        <v>4</v>
      </c>
      <c r="S101" s="371" t="s">
        <v>1567</v>
      </c>
      <c r="T101" s="372"/>
      <c r="U101" s="300"/>
      <c r="V101" s="53"/>
      <c r="W101" s="258"/>
      <c r="X101" s="305"/>
      <c r="Y101" s="62"/>
      <c r="Z101" s="297"/>
      <c r="AA101" s="297"/>
    </row>
    <row r="102" spans="2:27" ht="72" customHeight="1">
      <c r="B102" s="48">
        <v>97</v>
      </c>
      <c r="C102" s="252" t="s">
        <v>451</v>
      </c>
      <c r="D102" s="253">
        <v>62</v>
      </c>
      <c r="E102" s="274" t="s">
        <v>1569</v>
      </c>
      <c r="F102" s="365">
        <f>IF($E102&lt;&gt;"",COUNTIF($E$6:$E102,$E102),"")</f>
        <v>4</v>
      </c>
      <c r="G102" s="363" t="s">
        <v>1570</v>
      </c>
      <c r="H102" s="362" t="str">
        <f>IF($E102&lt;&gt;"",INDEX(TMSimMatrix[#Data],7,MATCH($C102&amp;$D102&amp;"."&amp;$E102,TMSimMatrix[#Headers],0)),"")</f>
        <v>BA - Simulink</v>
      </c>
      <c r="I102" s="361" t="str">
        <f>IF($E102&lt;&gt;"",INDEX(TMSimMatrix[],2,MATCH($C102&amp;$D102&amp;"."&amp;$E102,TMSimMatrix[#Headers],0)),"")</f>
        <v>SIM-FTV-4A-1-UTail-BASE-TOW1</v>
      </c>
      <c r="J102" s="361" t="str">
        <f>IF($E102&lt;&gt;"",IF(ISNUMBER(SEARCH("Utail",FlighTestSummary5[[#This Row],[A/C Configuration]])), "UTAIL", "TAILLESS"),"")</f>
        <v>UTAIL</v>
      </c>
      <c r="K102" s="361">
        <v>175</v>
      </c>
      <c r="L102" s="361">
        <v>58.25</v>
      </c>
      <c r="M102" s="362" t="str">
        <f>IF($E102&lt;&gt;"",INDEX(TMSimMatrix[],8,MATCH($C102&amp;$D102&amp;"."&amp;$E102,TMSimMatrix[#Headers],0)),"")</f>
        <v>Alma</v>
      </c>
      <c r="N102" s="363">
        <v>44356</v>
      </c>
      <c r="O102" s="363" t="s">
        <v>568</v>
      </c>
      <c r="P102" s="360" t="str">
        <f>IF($E102&lt;&gt;"",INDEX(TMSimMatrix[],9,MATCH($C102&amp;$D102&amp;"."&amp;$E102,TMSimMatrix[#Headers],0)),"")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2" s="396" t="s">
        <v>1571</v>
      </c>
      <c r="R102" s="394" t="s">
        <v>4</v>
      </c>
      <c r="S102" s="371" t="s">
        <v>1567</v>
      </c>
      <c r="T102" s="372"/>
      <c r="U102" s="300"/>
      <c r="V102" s="53"/>
      <c r="W102" s="258"/>
      <c r="X102" s="305"/>
      <c r="Y102" s="62"/>
      <c r="Z102" s="297"/>
      <c r="AA102" s="297"/>
    </row>
    <row r="103" spans="2:27" ht="72" customHeight="1">
      <c r="B103" s="48">
        <v>98</v>
      </c>
      <c r="C103" s="252" t="s">
        <v>451</v>
      </c>
      <c r="D103" s="253">
        <v>62</v>
      </c>
      <c r="E103" s="274" t="s">
        <v>1569</v>
      </c>
      <c r="F103" s="365">
        <f>IF($E103&lt;&gt;"",COUNTIF($E$6:$E103,$E103),"")</f>
        <v>5</v>
      </c>
      <c r="G103" s="363" t="s">
        <v>525</v>
      </c>
      <c r="H103" s="362" t="str">
        <f>IF($E103&lt;&gt;"",INDEX(TMSimMatrix[#Data],7,MATCH($C103&amp;$D103&amp;"."&amp;$E103,TMSimMatrix[#Headers],0)),"")</f>
        <v>BA - Simulink</v>
      </c>
      <c r="I103" s="361" t="str">
        <f>IF($E103&lt;&gt;"",INDEX(TMSimMatrix[],2,MATCH($C103&amp;$D103&amp;"."&amp;$E103,TMSimMatrix[#Headers],0)),"")</f>
        <v>SIM-FTV-4A-1-UTail-BASE-TOW1</v>
      </c>
      <c r="J103" s="361" t="str">
        <f>IF($E103&lt;&gt;"",IF(ISNUMBER(SEARCH("Utail",FlighTestSummary5[[#This Row],[A/C Configuration]])), "UTAIL", "TAILLESS"),"")</f>
        <v>UTAIL</v>
      </c>
      <c r="K103" s="361">
        <v>175</v>
      </c>
      <c r="L103" s="361">
        <v>58.25</v>
      </c>
      <c r="M103" s="362" t="str">
        <f>IF($E103&lt;&gt;"",INDEX(TMSimMatrix[],8,MATCH($C103&amp;$D103&amp;"."&amp;$E103,TMSimMatrix[#Headers],0)),"")</f>
        <v>Alma</v>
      </c>
      <c r="N103" s="363">
        <v>44356</v>
      </c>
      <c r="O103" s="363" t="s">
        <v>568</v>
      </c>
      <c r="P103" s="360" t="str">
        <f>IF($E103&lt;&gt;"",INDEX(TMSimMatrix[],9,MATCH($C103&amp;$D103&amp;"."&amp;$E103,TMSimMatrix[#Headers],0)),"")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3" s="396" t="s">
        <v>1572</v>
      </c>
      <c r="R103" s="394" t="s">
        <v>4</v>
      </c>
      <c r="S103" s="371" t="s">
        <v>1567</v>
      </c>
      <c r="T103" s="372"/>
      <c r="U103" s="300"/>
      <c r="V103" s="53"/>
      <c r="W103" s="258"/>
      <c r="X103" s="305"/>
      <c r="Y103" s="62"/>
      <c r="Z103" s="297"/>
      <c r="AA103" s="297"/>
    </row>
    <row r="104" spans="2:27" ht="72" customHeight="1">
      <c r="B104" s="48">
        <v>99</v>
      </c>
      <c r="C104" s="252" t="s">
        <v>451</v>
      </c>
      <c r="D104" s="253">
        <v>62</v>
      </c>
      <c r="E104" s="274" t="s">
        <v>1569</v>
      </c>
      <c r="F104" s="365">
        <f>IF($E104&lt;&gt;"",COUNTIF($E$6:$E104,$E104),"")</f>
        <v>6</v>
      </c>
      <c r="G104" s="363" t="s">
        <v>1573</v>
      </c>
      <c r="H104" s="362" t="str">
        <f>IF($E104&lt;&gt;"",INDEX(TMSimMatrix[#Data],7,MATCH($C104&amp;$D104&amp;"."&amp;$E104,TMSimMatrix[#Headers],0)),"")</f>
        <v>BA - Simulink</v>
      </c>
      <c r="I104" s="361" t="str">
        <f>IF($E104&lt;&gt;"",INDEX(TMSimMatrix[],2,MATCH($C104&amp;$D104&amp;"."&amp;$E104,TMSimMatrix[#Headers],0)),"")</f>
        <v>SIM-FTV-4A-1-UTail-BASE-TOW1</v>
      </c>
      <c r="J104" s="361" t="str">
        <f>IF($E104&lt;&gt;"",IF(ISNUMBER(SEARCH("Utail",FlighTestSummary5[[#This Row],[A/C Configuration]])), "UTAIL", "TAILLESS"),"")</f>
        <v>UTAIL</v>
      </c>
      <c r="K104" s="361">
        <v>175</v>
      </c>
      <c r="L104" s="361">
        <v>58.25</v>
      </c>
      <c r="M104" s="362" t="str">
        <f>IF($E104&lt;&gt;"",INDEX(TMSimMatrix[],8,MATCH($C104&amp;$D104&amp;"."&amp;$E104,TMSimMatrix[#Headers],0)),"")</f>
        <v>Alma</v>
      </c>
      <c r="N104" s="363">
        <v>44356</v>
      </c>
      <c r="O104" s="363" t="s">
        <v>568</v>
      </c>
      <c r="P104" s="360" t="str">
        <f>IF($E104&lt;&gt;"",INDEX(TMSimMatrix[],9,MATCH($C104&amp;$D104&amp;"."&amp;$E104,TMSimMatrix[#Headers],0)),"")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4" s="396" t="s">
        <v>1572</v>
      </c>
      <c r="R104" s="394" t="s">
        <v>4</v>
      </c>
      <c r="S104" s="371" t="s">
        <v>1567</v>
      </c>
      <c r="T104" s="372"/>
      <c r="U104" s="300"/>
      <c r="V104" s="53"/>
      <c r="W104" s="258"/>
      <c r="X104" s="305"/>
      <c r="Y104" s="62"/>
      <c r="Z104" s="297"/>
      <c r="AA104" s="297"/>
    </row>
    <row r="105" spans="2:27" ht="72" customHeight="1">
      <c r="B105" s="48">
        <v>100</v>
      </c>
      <c r="C105" s="252" t="s">
        <v>451</v>
      </c>
      <c r="D105" s="253">
        <v>62</v>
      </c>
      <c r="E105" s="274" t="s">
        <v>1672</v>
      </c>
      <c r="F105" s="365">
        <f>IF($E105&lt;&gt;"",COUNTIF($E$6:$E105,$E105),"")</f>
        <v>1</v>
      </c>
      <c r="G105" s="363" t="str">
        <f>IF($E105&lt;&gt;"",INDEX(TMSimMatrix[],5,MATCH($C105&amp;$D105&amp;"."&amp;$E105,TMSimMatrix[#Headers],0)),"")</f>
        <v>01-Baseline-0kts</v>
      </c>
      <c r="H105" s="362" t="str">
        <f>IF($E105&lt;&gt;"",INDEX(TMSimMatrix[#Data],7,MATCH($C105&amp;$D105&amp;"."&amp;$E105,TMSimMatrix[#Headers],0)),"")</f>
        <v>BA - Simulink</v>
      </c>
      <c r="I105" s="361" t="str">
        <f>IF($E105&lt;&gt;"",INDEX(TMSimMatrix[],2,MATCH($C105&amp;$D105&amp;"."&amp;$E105,TMSimMatrix[#Headers],0)),"")</f>
        <v>SIM-FTV-4A-1-UTail-BASE-TOW1</v>
      </c>
      <c r="J105" s="361" t="str">
        <f>IF($E105&lt;&gt;"",IF(ISNUMBER(SEARCH("Utail",FlighTestSummary5[[#This Row],[A/C Configuration]])), "UTAIL", "TAILLESS"),"")</f>
        <v>UTAIL</v>
      </c>
      <c r="K105" s="361">
        <v>175</v>
      </c>
      <c r="L105" s="361">
        <v>58.25</v>
      </c>
      <c r="M105" s="362" t="str">
        <f>IF($E105&lt;&gt;"",INDEX(TMSimMatrix[],8,MATCH($C105&amp;$D105&amp;"."&amp;$E105,TMSimMatrix[#Headers],0)),"")</f>
        <v>Alma</v>
      </c>
      <c r="N105" s="363">
        <v>44398</v>
      </c>
      <c r="O105" s="363" t="s">
        <v>568</v>
      </c>
      <c r="P105" s="360" t="str">
        <f>IF($E105&lt;&gt;"",INDEX(TMSimMatrix[],9,MATCH($C105&amp;$D105&amp;"."&amp;$E105,TMSimMatrix[#Headers],0)),"")</f>
        <v>Failure Study - Wing bus failure (surfaces at 0)</v>
      </c>
      <c r="Q105" s="396" t="s">
        <v>1469</v>
      </c>
      <c r="R105" s="394" t="s">
        <v>4</v>
      </c>
      <c r="S105" s="371" t="s">
        <v>1674</v>
      </c>
      <c r="T105" s="372"/>
      <c r="U105" s="300"/>
      <c r="V105" s="53"/>
      <c r="W105" s="258"/>
      <c r="X105" s="305" t="s">
        <v>1677</v>
      </c>
      <c r="Y105" s="62"/>
      <c r="Z105" s="297"/>
      <c r="AA105" s="297"/>
    </row>
    <row r="106" spans="2:27" ht="72" customHeight="1">
      <c r="B106" s="48">
        <v>101</v>
      </c>
      <c r="C106" s="252" t="s">
        <v>451</v>
      </c>
      <c r="D106" s="253">
        <v>62</v>
      </c>
      <c r="E106" s="274" t="s">
        <v>1672</v>
      </c>
      <c r="F106" s="365">
        <f>IF($E106&lt;&gt;"",COUNTIF($E$6:$E106,$E106),"")</f>
        <v>2</v>
      </c>
      <c r="G106" s="363" t="str">
        <f>IF($E106&lt;&gt;"",INDEX(TMSimMatrix[],5,MATCH($C106&amp;$D106&amp;"."&amp;$E106,TMSimMatrix[#Headers],0)),"")</f>
        <v>01-Baseline-0kts</v>
      </c>
      <c r="H106" s="362" t="str">
        <f>IF($E106&lt;&gt;"",INDEX(TMSimMatrix[#Data],7,MATCH($C106&amp;$D106&amp;"."&amp;$E106,TMSimMatrix[#Headers],0)),"")</f>
        <v>BA - Simulink</v>
      </c>
      <c r="I106" s="361" t="str">
        <f>IF($E106&lt;&gt;"",INDEX(TMSimMatrix[],2,MATCH($C106&amp;$D106&amp;"."&amp;$E106,TMSimMatrix[#Headers],0)),"")</f>
        <v>SIM-FTV-4A-1-UTail-BASE-TOW1</v>
      </c>
      <c r="J106" s="361" t="str">
        <f>IF($E106&lt;&gt;"",IF(ISNUMBER(SEARCH("Utail",FlighTestSummary5[[#This Row],[A/C Configuration]])), "UTAIL", "TAILLESS"),"")</f>
        <v>UTAIL</v>
      </c>
      <c r="K106" s="361">
        <v>175</v>
      </c>
      <c r="L106" s="361">
        <v>58.25</v>
      </c>
      <c r="M106" s="362" t="str">
        <f>IF($E106&lt;&gt;"",INDEX(TMSimMatrix[],8,MATCH($C106&amp;$D106&amp;"."&amp;$E106,TMSimMatrix[#Headers],0)),"")</f>
        <v>Alma</v>
      </c>
      <c r="N106" s="363">
        <v>44398</v>
      </c>
      <c r="O106" s="363" t="s">
        <v>568</v>
      </c>
      <c r="P106" s="360" t="str">
        <f>IF($E106&lt;&gt;"",INDEX(TMSimMatrix[],9,MATCH($C106&amp;$D106&amp;"."&amp;$E106,TMSimMatrix[#Headers],0)),"")</f>
        <v>Failure Study - Wing bus failure (surfaces at 0)</v>
      </c>
      <c r="Q106" s="396" t="s">
        <v>1469</v>
      </c>
      <c r="R106" s="394" t="s">
        <v>4</v>
      </c>
      <c r="S106" s="371" t="s">
        <v>1674</v>
      </c>
      <c r="T106" s="372"/>
      <c r="U106" s="300"/>
      <c r="V106" s="53"/>
      <c r="W106" s="258"/>
      <c r="X106" s="305" t="s">
        <v>1678</v>
      </c>
      <c r="Y106" s="62"/>
      <c r="Z106" s="297"/>
      <c r="AA106" s="297"/>
    </row>
    <row r="107" spans="2:27" ht="72" customHeight="1">
      <c r="B107" s="48">
        <v>102</v>
      </c>
      <c r="C107" s="252" t="s">
        <v>451</v>
      </c>
      <c r="D107" s="253">
        <v>62</v>
      </c>
      <c r="E107" s="274" t="s">
        <v>1672</v>
      </c>
      <c r="F107" s="365">
        <f>IF($E107&lt;&gt;"",COUNTIF($E$6:$E107,$E107),"")</f>
        <v>3</v>
      </c>
      <c r="G107" s="363" t="str">
        <f>IF($E107&lt;&gt;"",INDEX(TMSimMatrix[],5,MATCH($C107&amp;$D107&amp;"."&amp;$E107,TMSimMatrix[#Headers],0)),"")</f>
        <v>01-Baseline-0kts</v>
      </c>
      <c r="H107" s="362" t="str">
        <f>IF($E107&lt;&gt;"",INDEX(TMSimMatrix[#Data],7,MATCH($C107&amp;$D107&amp;"."&amp;$E107,TMSimMatrix[#Headers],0)),"")</f>
        <v>BA - Simulink</v>
      </c>
      <c r="I107" s="361" t="str">
        <f>IF($E107&lt;&gt;"",INDEX(TMSimMatrix[],2,MATCH($C107&amp;$D107&amp;"."&amp;$E107,TMSimMatrix[#Headers],0)),"")</f>
        <v>SIM-FTV-4A-1-UTail-BASE-TOW1</v>
      </c>
      <c r="J107" s="361" t="str">
        <f>IF($E107&lt;&gt;"",IF(ISNUMBER(SEARCH("Utail",FlighTestSummary5[[#This Row],[A/C Configuration]])), "UTAIL", "TAILLESS"),"")</f>
        <v>UTAIL</v>
      </c>
      <c r="K107" s="361">
        <v>175</v>
      </c>
      <c r="L107" s="361">
        <v>58.25</v>
      </c>
      <c r="M107" s="362" t="str">
        <f>IF($E107&lt;&gt;"",INDEX(TMSimMatrix[],8,MATCH($C107&amp;$D107&amp;"."&amp;$E107,TMSimMatrix[#Headers],0)),"")</f>
        <v>Alma</v>
      </c>
      <c r="N107" s="363">
        <v>44398</v>
      </c>
      <c r="O107" s="363" t="s">
        <v>568</v>
      </c>
      <c r="P107" s="360" t="s">
        <v>1675</v>
      </c>
      <c r="Q107" s="396" t="s">
        <v>1673</v>
      </c>
      <c r="R107" s="394" t="s">
        <v>4</v>
      </c>
      <c r="S107" s="371" t="s">
        <v>1674</v>
      </c>
      <c r="T107" s="372"/>
      <c r="U107" s="300"/>
      <c r="V107" s="53"/>
      <c r="W107" s="258"/>
      <c r="X107" s="305" t="s">
        <v>1681</v>
      </c>
      <c r="Y107" s="62"/>
      <c r="Z107" s="297"/>
      <c r="AA107" s="297"/>
    </row>
    <row r="108" spans="2:27" ht="72" customHeight="1">
      <c r="B108" s="48">
        <v>103</v>
      </c>
      <c r="C108" s="252" t="s">
        <v>451</v>
      </c>
      <c r="D108" s="253">
        <v>62</v>
      </c>
      <c r="E108" s="274" t="s">
        <v>1676</v>
      </c>
      <c r="F108" s="365">
        <f>IF($E108&lt;&gt;"",COUNTIF($E$6:$E108,$E108),"")</f>
        <v>1</v>
      </c>
      <c r="G108" s="363" t="str">
        <f>IF($E108&lt;&gt;"",INDEX(TMSimMatrix[],5,MATCH($C108&amp;$D108&amp;"."&amp;$E108,TMSimMatrix[#Headers],0)),"")</f>
        <v>01-Baseline-0kts</v>
      </c>
      <c r="H108" s="362" t="str">
        <f>IF($E108&lt;&gt;"",INDEX(TMSimMatrix[#Data],7,MATCH($C108&amp;$D108&amp;"."&amp;$E108,TMSimMatrix[#Headers],0)),"")</f>
        <v>BA - Simulink</v>
      </c>
      <c r="I108" s="361" t="str">
        <f>IF($E108&lt;&gt;"",INDEX(TMSimMatrix[],2,MATCH($C108&amp;$D108&amp;"."&amp;$E108,TMSimMatrix[#Headers],0)),"")</f>
        <v>SIM-FTV-4A-1-UTail-BASE-TOW1</v>
      </c>
      <c r="J108" s="361" t="str">
        <f>IF($E108&lt;&gt;"",IF(ISNUMBER(SEARCH("Utail",FlighTestSummary5[[#This Row],[A/C Configuration]])), "UTAIL", "TAILLESS"),"")</f>
        <v>UTAIL</v>
      </c>
      <c r="K108" s="361">
        <v>175</v>
      </c>
      <c r="L108" s="361">
        <v>58.25</v>
      </c>
      <c r="M108" s="362" t="str">
        <f>IF($E108&lt;&gt;"",INDEX(TMSimMatrix[],8,MATCH($C108&amp;$D108&amp;"."&amp;$E108,TMSimMatrix[#Headers],0)),"")</f>
        <v>Alma</v>
      </c>
      <c r="N108" s="363">
        <v>44398</v>
      </c>
      <c r="O108" s="363" t="s">
        <v>568</v>
      </c>
      <c r="P108" s="360" t="str">
        <f>IF($E108&lt;&gt;"",INDEX(TMSimMatrix[],9,MATCH($C108&amp;$D108&amp;"."&amp;$E108,TMSimMatrix[#Headers],0)),"")</f>
        <v>Failure Study - Aft flap unresponsive in trim position</v>
      </c>
      <c r="Q108" s="396" t="s">
        <v>1679</v>
      </c>
      <c r="R108" s="394" t="s">
        <v>4</v>
      </c>
      <c r="S108" s="371" t="s">
        <v>1674</v>
      </c>
      <c r="T108" s="372"/>
      <c r="U108" s="300"/>
      <c r="V108" s="53"/>
      <c r="W108" s="258"/>
      <c r="X108" s="413" t="s">
        <v>1680</v>
      </c>
      <c r="Y108" s="62"/>
      <c r="Z108" s="297"/>
      <c r="AA108" s="297"/>
    </row>
    <row r="109" spans="2:27" ht="72" customHeight="1">
      <c r="B109" s="48">
        <v>104</v>
      </c>
      <c r="C109" s="252" t="s">
        <v>451</v>
      </c>
      <c r="D109" s="253">
        <v>62</v>
      </c>
      <c r="E109" s="274" t="s">
        <v>1683</v>
      </c>
      <c r="F109" s="365">
        <f>IF($E109&lt;&gt;"",COUNTIF($E$6:$E109,$E109),"")</f>
        <v>1</v>
      </c>
      <c r="G109" s="363" t="str">
        <f>IF($E109&lt;&gt;"",INDEX(TMSimMatrix[],5,MATCH($C109&amp;$D109&amp;"."&amp;$E109,TMSimMatrix[#Headers],0)),"")</f>
        <v>01-Baseline-0kts</v>
      </c>
      <c r="H109" s="362" t="str">
        <f>IF($E109&lt;&gt;"",INDEX(TMSimMatrix[#Data],7,MATCH($C109&amp;$D109&amp;"."&amp;$E109,TMSimMatrix[#Headers],0)),"")</f>
        <v>BA - Simulink</v>
      </c>
      <c r="I109" s="361" t="str">
        <f>IF($E109&lt;&gt;"",INDEX(TMSimMatrix[],2,MATCH($C109&amp;$D109&amp;"."&amp;$E109,TMSimMatrix[#Headers],0)),"")</f>
        <v>SIM-FTV-4A-1-UTail-BASE-TOW1</v>
      </c>
      <c r="J109" s="361" t="str">
        <f>IF($E109&lt;&gt;"",IF(ISNUMBER(SEARCH("Utail",FlighTestSummary5[[#This Row],[A/C Configuration]])), "UTAIL", "TAILLESS"),"")</f>
        <v>UTAIL</v>
      </c>
      <c r="K109" s="361">
        <v>175</v>
      </c>
      <c r="L109" s="361">
        <v>58.25</v>
      </c>
      <c r="M109" s="362" t="str">
        <f>IF($E109&lt;&gt;"",INDEX(TMSimMatrix[],8,MATCH($C109&amp;$D109&amp;"."&amp;$E109,TMSimMatrix[#Headers],0)),"")</f>
        <v>Alma</v>
      </c>
      <c r="N109" s="363">
        <v>44399</v>
      </c>
      <c r="O109" s="363" t="s">
        <v>568</v>
      </c>
      <c r="P109" s="360" t="str">
        <f>IF($E109&lt;&gt;"",INDEX(TMSimMatrix[],9,MATCH($C109&amp;$D109&amp;"."&amp;$E109,TMSimMatrix[#Headers],0)),"")</f>
        <v>Failure Study - Aft flap unresponsive at 0 or -8 degrees</v>
      </c>
      <c r="Q109" s="396" t="s">
        <v>1684</v>
      </c>
      <c r="R109" s="394" t="s">
        <v>4</v>
      </c>
      <c r="S109" s="371" t="s">
        <v>1674</v>
      </c>
      <c r="T109" s="372"/>
      <c r="U109" s="300"/>
      <c r="V109" s="53"/>
      <c r="W109" s="258"/>
      <c r="X109" s="413" t="s">
        <v>1682</v>
      </c>
      <c r="Y109" s="62"/>
      <c r="Z109" s="297"/>
      <c r="AA109" s="297"/>
    </row>
    <row r="110" spans="2:27" ht="72" customHeight="1">
      <c r="B110" s="48">
        <v>105</v>
      </c>
      <c r="C110" s="252" t="s">
        <v>451</v>
      </c>
      <c r="D110" s="253">
        <v>62</v>
      </c>
      <c r="E110" s="274" t="s">
        <v>1683</v>
      </c>
      <c r="F110" s="365">
        <f>IF($E110&lt;&gt;"",COUNTIF($E$6:$E110,$E110),"")</f>
        <v>2</v>
      </c>
      <c r="G110" s="363" t="str">
        <f>IF($E110&lt;&gt;"",INDEX(TMSimMatrix[],5,MATCH($C110&amp;$D110&amp;"."&amp;$E110,TMSimMatrix[#Headers],0)),"")</f>
        <v>01-Baseline-0kts</v>
      </c>
      <c r="H110" s="362" t="str">
        <f>IF($E110&lt;&gt;"",INDEX(TMSimMatrix[#Data],7,MATCH($C110&amp;$D110&amp;"."&amp;$E110,TMSimMatrix[#Headers],0)),"")</f>
        <v>BA - Simulink</v>
      </c>
      <c r="I110" s="361" t="str">
        <f>IF($E110&lt;&gt;"",INDEX(TMSimMatrix[],2,MATCH($C110&amp;$D110&amp;"."&amp;$E110,TMSimMatrix[#Headers],0)),"")</f>
        <v>SIM-FTV-4A-1-UTail-BASE-TOW1</v>
      </c>
      <c r="J110" s="361" t="str">
        <f>IF($E110&lt;&gt;"",IF(ISNUMBER(SEARCH("Utail",FlighTestSummary5[[#This Row],[A/C Configuration]])), "UTAIL", "TAILLESS"),"")</f>
        <v>UTAIL</v>
      </c>
      <c r="K110" s="361">
        <v>175</v>
      </c>
      <c r="L110" s="361">
        <v>58.25</v>
      </c>
      <c r="M110" s="362" t="str">
        <f>IF($E110&lt;&gt;"",INDEX(TMSimMatrix[],8,MATCH($C110&amp;$D110&amp;"."&amp;$E110,TMSimMatrix[#Headers],0)),"")</f>
        <v>Alma</v>
      </c>
      <c r="N110" s="363">
        <v>44399</v>
      </c>
      <c r="O110" s="363" t="s">
        <v>568</v>
      </c>
      <c r="P110" s="360" t="str">
        <f>IF($E110&lt;&gt;"",INDEX(TMSimMatrix[],9,MATCH($C110&amp;$D110&amp;"."&amp;$E110,TMSimMatrix[#Headers],0)),"")</f>
        <v>Failure Study - Aft flap unresponsive at 0 or -8 degrees</v>
      </c>
      <c r="Q110" s="396" t="s">
        <v>1685</v>
      </c>
      <c r="R110" s="394" t="s">
        <v>4</v>
      </c>
      <c r="S110" s="371" t="s">
        <v>1674</v>
      </c>
      <c r="T110" s="372"/>
      <c r="U110" s="300"/>
      <c r="V110" s="53"/>
      <c r="W110" s="258"/>
      <c r="X110" s="305" t="s">
        <v>1687</v>
      </c>
      <c r="Y110" s="62"/>
      <c r="Z110" s="297"/>
      <c r="AA110" s="297"/>
    </row>
    <row r="111" spans="2:27" ht="72" customHeight="1">
      <c r="B111" s="48">
        <v>106</v>
      </c>
      <c r="C111" s="252" t="s">
        <v>451</v>
      </c>
      <c r="D111" s="253">
        <v>62</v>
      </c>
      <c r="E111" s="274" t="s">
        <v>1688</v>
      </c>
      <c r="F111" s="365">
        <f>IF($E111&lt;&gt;"",COUNTIF($E$6:$E111,$E111),"")</f>
        <v>1</v>
      </c>
      <c r="G111" s="363" t="str">
        <f>IF($E111&lt;&gt;"",INDEX(TMSimMatrix[],5,MATCH($C111&amp;$D111&amp;"."&amp;$E111,TMSimMatrix[#Headers],0)),"")</f>
        <v>01-Baseline-0kts</v>
      </c>
      <c r="H111" s="362" t="str">
        <f>IF($E111&lt;&gt;"",INDEX(TMSimMatrix[#Data],7,MATCH($C111&amp;$D111&amp;"."&amp;$E111,TMSimMatrix[#Headers],0)),"")</f>
        <v>BA - Simulink</v>
      </c>
      <c r="I111" s="361" t="str">
        <f>IF($E111&lt;&gt;"",INDEX(TMSimMatrix[],2,MATCH($C111&amp;$D111&amp;"."&amp;$E111,TMSimMatrix[#Headers],0)),"")</f>
        <v>SIM-FTV-4A-1-UTail-BASE-TOW1</v>
      </c>
      <c r="J111" s="361" t="str">
        <f>IF($E111&lt;&gt;"",IF(ISNUMBER(SEARCH("Utail",FlighTestSummary5[[#This Row],[A/C Configuration]])), "UTAIL", "TAILLESS"),"")</f>
        <v>UTAIL</v>
      </c>
      <c r="K111" s="361">
        <v>175</v>
      </c>
      <c r="L111" s="361">
        <v>58.25</v>
      </c>
      <c r="M111" s="362" t="str">
        <f>IF($E111&lt;&gt;"",INDEX(TMSimMatrix[],8,MATCH($C111&amp;$D111&amp;"."&amp;$E111,TMSimMatrix[#Headers],0)),"")</f>
        <v>Alma</v>
      </c>
      <c r="N111" s="363">
        <v>44399</v>
      </c>
      <c r="O111" s="363" t="s">
        <v>568</v>
      </c>
      <c r="P111" s="360" t="str">
        <f>IF($E111&lt;&gt;"",INDEX(TMSimMatrix[],9,MATCH($C111&amp;$D111&amp;"."&amp;$E111,TMSimMatrix[#Headers],0)),"")</f>
        <v>Failure Study - Utail elevator unresponsive in trim position</v>
      </c>
      <c r="Q111" s="396" t="s">
        <v>1679</v>
      </c>
      <c r="R111" s="394" t="s">
        <v>4</v>
      </c>
      <c r="S111" s="371" t="s">
        <v>1674</v>
      </c>
      <c r="T111" s="372"/>
      <c r="U111" s="300"/>
      <c r="V111" s="53"/>
      <c r="W111" s="258"/>
      <c r="X111" s="305" t="s">
        <v>1692</v>
      </c>
      <c r="Y111" s="62"/>
      <c r="Z111" s="297"/>
      <c r="AA111" s="297"/>
    </row>
    <row r="112" spans="2:27" ht="72" customHeight="1">
      <c r="B112" s="48">
        <v>107</v>
      </c>
      <c r="C112" s="252" t="s">
        <v>451</v>
      </c>
      <c r="D112" s="253">
        <v>62</v>
      </c>
      <c r="E112" s="274" t="s">
        <v>1689</v>
      </c>
      <c r="F112" s="365">
        <f>IF($E112&lt;&gt;"",COUNTIF($E$6:$E112,$E112),"")</f>
        <v>1</v>
      </c>
      <c r="G112" s="363" t="str">
        <f>IF($E112&lt;&gt;"",INDEX(TMSimMatrix[],5,MATCH($C112&amp;$D112&amp;"."&amp;$E112,TMSimMatrix[#Headers],0)),"")</f>
        <v>01-Baseline-0kts</v>
      </c>
      <c r="H112" s="362" t="str">
        <f>IF($E112&lt;&gt;"",INDEX(TMSimMatrix[#Data],7,MATCH($C112&amp;$D112&amp;"."&amp;$E112,TMSimMatrix[#Headers],0)),"")</f>
        <v>BA - Simulink</v>
      </c>
      <c r="I112" s="361" t="str">
        <f>IF($E112&lt;&gt;"",INDEX(TMSimMatrix[],2,MATCH($C112&amp;$D112&amp;"."&amp;$E112,TMSimMatrix[#Headers],0)),"")</f>
        <v>SIM-FTV-4A-1-UTail-BASE-TOW1</v>
      </c>
      <c r="J112" s="361" t="str">
        <f>IF($E112&lt;&gt;"",IF(ISNUMBER(SEARCH("Utail",FlighTestSummary5[[#This Row],[A/C Configuration]])), "UTAIL", "TAILLESS"),"")</f>
        <v>UTAIL</v>
      </c>
      <c r="K112" s="361">
        <v>175</v>
      </c>
      <c r="L112" s="361">
        <v>58.25</v>
      </c>
      <c r="M112" s="362" t="str">
        <f>IF($E112&lt;&gt;"",INDEX(TMSimMatrix[],8,MATCH($C112&amp;$D112&amp;"."&amp;$E112,TMSimMatrix[#Headers],0)),"")</f>
        <v>Alma</v>
      </c>
      <c r="N112" s="363">
        <v>44399</v>
      </c>
      <c r="O112" s="363" t="s">
        <v>568</v>
      </c>
      <c r="P112" s="360" t="str">
        <f>IF($E112&lt;&gt;"",INDEX(TMSimMatrix[],9,MATCH($C112&amp;$D112&amp;"."&amp;$E112,TMSimMatrix[#Headers],0)),"")</f>
        <v>Failure Study - Utail elevator unresponsive at 0 or -8 degrees</v>
      </c>
      <c r="Q112" s="396" t="s">
        <v>1684</v>
      </c>
      <c r="R112" s="394" t="s">
        <v>4</v>
      </c>
      <c r="S112" s="371" t="s">
        <v>1674</v>
      </c>
      <c r="T112" s="372"/>
      <c r="U112" s="300"/>
      <c r="V112" s="53"/>
      <c r="W112" s="258"/>
      <c r="X112" s="305" t="s">
        <v>1693</v>
      </c>
      <c r="Y112" s="62"/>
      <c r="Z112" s="297"/>
      <c r="AA112" s="297"/>
    </row>
    <row r="113" spans="2:27" ht="72" customHeight="1">
      <c r="B113" s="48">
        <v>108</v>
      </c>
      <c r="C113" s="252" t="s">
        <v>451</v>
      </c>
      <c r="D113" s="253">
        <v>62</v>
      </c>
      <c r="E113" s="274" t="s">
        <v>1690</v>
      </c>
      <c r="F113" s="365">
        <f>IF($E113&lt;&gt;"",COUNTIF($E$6:$E113,$E113),"")</f>
        <v>1</v>
      </c>
      <c r="G113" s="363" t="str">
        <f>IF($E113&lt;&gt;"",INDEX(TMSimMatrix[],5,MATCH($C113&amp;$D113&amp;"."&amp;$E113,TMSimMatrix[#Headers],0)),"")</f>
        <v>01-Baseline-0kts</v>
      </c>
      <c r="H113" s="362" t="str">
        <f>IF($E113&lt;&gt;"",INDEX(TMSimMatrix[#Data],7,MATCH($C113&amp;$D113&amp;"."&amp;$E113,TMSimMatrix[#Headers],0)),"")</f>
        <v>BA - Simulink</v>
      </c>
      <c r="I113" s="361" t="str">
        <f>IF($E113&lt;&gt;"",INDEX(TMSimMatrix[],2,MATCH($C113&amp;$D113&amp;"."&amp;$E113,TMSimMatrix[#Headers],0)),"")</f>
        <v>SIM-FTV-4A-1-UTail-BASE-TOW1</v>
      </c>
      <c r="J113" s="361" t="str">
        <f>IF($E113&lt;&gt;"",IF(ISNUMBER(SEARCH("Utail",FlighTestSummary5[[#This Row],[A/C Configuration]])), "UTAIL", "TAILLESS"),"")</f>
        <v>UTAIL</v>
      </c>
      <c r="K113" s="361">
        <v>175</v>
      </c>
      <c r="L113" s="361">
        <v>58.25</v>
      </c>
      <c r="M113" s="362" t="str">
        <f>IF($E113&lt;&gt;"",INDEX(TMSimMatrix[],8,MATCH($C113&amp;$D113&amp;"."&amp;$E113,TMSimMatrix[#Headers],0)),"")</f>
        <v>Alma</v>
      </c>
      <c r="N113" s="363">
        <v>44399</v>
      </c>
      <c r="O113" s="363" t="s">
        <v>568</v>
      </c>
      <c r="P113" s="360" t="str">
        <f>IF($E113&lt;&gt;"",INDEX(TMSimMatrix[],9,MATCH($C113&amp;$D113&amp;"."&amp;$E113,TMSimMatrix[#Headers],0)),"")</f>
        <v>Failure Study - Winglet rudder unresponsive. Test in taxi and in flight</v>
      </c>
      <c r="Q113" s="396" t="s">
        <v>1684</v>
      </c>
      <c r="R113" s="394" t="s">
        <v>4</v>
      </c>
      <c r="S113" s="371" t="s">
        <v>1674</v>
      </c>
      <c r="T113" s="372"/>
      <c r="U113" s="300"/>
      <c r="V113" s="53"/>
      <c r="W113" s="258"/>
      <c r="X113" s="305" t="s">
        <v>1695</v>
      </c>
      <c r="Y113" s="62"/>
      <c r="Z113" s="297"/>
      <c r="AA113" s="297"/>
    </row>
    <row r="114" spans="2:27" ht="72" customHeight="1">
      <c r="B114" s="48">
        <v>109</v>
      </c>
      <c r="C114" s="252" t="s">
        <v>451</v>
      </c>
      <c r="D114" s="253">
        <v>62</v>
      </c>
      <c r="E114" s="274" t="s">
        <v>1690</v>
      </c>
      <c r="F114" s="365">
        <f>IF($E114&lt;&gt;"",COUNTIF($E$6:$E114,$E114),"")</f>
        <v>2</v>
      </c>
      <c r="G114" s="363" t="str">
        <f>IF($E114&lt;&gt;"",INDEX(TMSimMatrix[],5,MATCH($C114&amp;$D114&amp;"."&amp;$E114,TMSimMatrix[#Headers],0)),"")</f>
        <v>01-Baseline-0kts</v>
      </c>
      <c r="H114" s="362" t="str">
        <f>IF($E114&lt;&gt;"",INDEX(TMSimMatrix[#Data],7,MATCH($C114&amp;$D114&amp;"."&amp;$E114,TMSimMatrix[#Headers],0)),"")</f>
        <v>BA - Simulink</v>
      </c>
      <c r="I114" s="361" t="str">
        <f>IF($E114&lt;&gt;"",INDEX(TMSimMatrix[],2,MATCH($C114&amp;$D114&amp;"."&amp;$E114,TMSimMatrix[#Headers],0)),"")</f>
        <v>SIM-FTV-4A-1-UTail-BASE-TOW1</v>
      </c>
      <c r="J114" s="361" t="str">
        <f>IF($E114&lt;&gt;"",IF(ISNUMBER(SEARCH("Utail",FlighTestSummary5[[#This Row],[A/C Configuration]])), "UTAIL", "TAILLESS"),"")</f>
        <v>UTAIL</v>
      </c>
      <c r="K114" s="361">
        <v>175</v>
      </c>
      <c r="L114" s="361">
        <v>58.25</v>
      </c>
      <c r="M114" s="362" t="str">
        <f>IF($E114&lt;&gt;"",INDEX(TMSimMatrix[],8,MATCH($C114&amp;$D114&amp;"."&amp;$E114,TMSimMatrix[#Headers],0)),"")</f>
        <v>Alma</v>
      </c>
      <c r="N114" s="363">
        <v>44399</v>
      </c>
      <c r="O114" s="363" t="s">
        <v>568</v>
      </c>
      <c r="P114" s="360" t="str">
        <f>IF($E114&lt;&gt;"",INDEX(TMSimMatrix[],9,MATCH($C114&amp;$D114&amp;"."&amp;$E114,TMSimMatrix[#Headers],0)),"")</f>
        <v>Failure Study - Winglet rudder unresponsive. Test in taxi and in flight</v>
      </c>
      <c r="Q114" s="396" t="s">
        <v>1696</v>
      </c>
      <c r="R114" s="394" t="s">
        <v>4</v>
      </c>
      <c r="S114" s="371" t="s">
        <v>1674</v>
      </c>
      <c r="T114" s="372"/>
      <c r="U114" s="300"/>
      <c r="V114" s="53"/>
      <c r="W114" s="258"/>
      <c r="X114" s="305" t="s">
        <v>1697</v>
      </c>
      <c r="Y114" s="62"/>
      <c r="Z114" s="297"/>
      <c r="AA114" s="297"/>
    </row>
    <row r="115" spans="2:27" ht="72" customHeight="1">
      <c r="B115" s="48">
        <v>110</v>
      </c>
      <c r="C115" s="252" t="s">
        <v>451</v>
      </c>
      <c r="D115" s="253">
        <v>62</v>
      </c>
      <c r="E115" s="274" t="s">
        <v>1691</v>
      </c>
      <c r="F115" s="365">
        <f>IF($E115&lt;&gt;"",COUNTIF($E$6:$E115,$E115),"")</f>
        <v>1</v>
      </c>
      <c r="G115" s="363" t="str">
        <f>IF($E115&lt;&gt;"",INDEX(TMSimMatrix[],5,MATCH($C115&amp;$D115&amp;"."&amp;$E115,TMSimMatrix[#Headers],0)),"")</f>
        <v>01-Baseline-0kts</v>
      </c>
      <c r="H115" s="362" t="str">
        <f>IF($E115&lt;&gt;"",INDEX(TMSimMatrix[#Data],7,MATCH($C115&amp;$D115&amp;"."&amp;$E115,TMSimMatrix[#Headers],0)),"")</f>
        <v>BA - Simulink</v>
      </c>
      <c r="I115" s="361" t="str">
        <f>IF($E115&lt;&gt;"",INDEX(TMSimMatrix[],2,MATCH($C115&amp;$D115&amp;"."&amp;$E115,TMSimMatrix[#Headers],0)),"")</f>
        <v>SIM-FTV-4A-1-UTail-BASE-TOW1</v>
      </c>
      <c r="J115" s="361" t="str">
        <f>IF($E115&lt;&gt;"",IF(ISNUMBER(SEARCH("Utail",FlighTestSummary5[[#This Row],[A/C Configuration]])), "UTAIL", "TAILLESS"),"")</f>
        <v>UTAIL</v>
      </c>
      <c r="K115" s="361">
        <v>175</v>
      </c>
      <c r="L115" s="361">
        <v>58.25</v>
      </c>
      <c r="M115" s="362" t="str">
        <f>IF($E115&lt;&gt;"",INDEX(TMSimMatrix[],8,MATCH($C115&amp;$D115&amp;"."&amp;$E115,TMSimMatrix[#Headers],0)),"")</f>
        <v>Alma</v>
      </c>
      <c r="N115" s="363">
        <v>44399</v>
      </c>
      <c r="O115" s="363" t="s">
        <v>568</v>
      </c>
      <c r="P115" s="360" t="str">
        <f>IF($E115&lt;&gt;"",INDEX(TMSimMatrix[],9,MATCH($C115&amp;$D115&amp;"."&amp;$E115,TMSimMatrix[#Headers],0)),"")</f>
        <v>Failure Study - Utail rudder unresponsive. Test in taxi and in flight</v>
      </c>
      <c r="Q115" s="396" t="s">
        <v>1696</v>
      </c>
      <c r="R115" s="394" t="s">
        <v>4</v>
      </c>
      <c r="S115" s="371" t="s">
        <v>1674</v>
      </c>
      <c r="T115" s="372"/>
      <c r="U115" s="300"/>
      <c r="V115" s="53"/>
      <c r="W115" s="258"/>
      <c r="X115" s="305" t="s">
        <v>1698</v>
      </c>
      <c r="Y115" s="62"/>
      <c r="Z115" s="297"/>
      <c r="AA115" s="297"/>
    </row>
    <row r="116" spans="2:27" ht="72" customHeight="1">
      <c r="B116" s="48">
        <v>111</v>
      </c>
      <c r="C116" s="252" t="s">
        <v>451</v>
      </c>
      <c r="D116" s="253">
        <v>62</v>
      </c>
      <c r="E116" s="274" t="s">
        <v>1699</v>
      </c>
      <c r="F116" s="365">
        <f>IF($E116&lt;&gt;"",COUNTIF($E$6:$E116,$E116),"")</f>
        <v>1</v>
      </c>
      <c r="G116" s="363" t="str">
        <f>IF($E116&lt;&gt;"",INDEX(TMSimMatrix[],5,MATCH($C116&amp;$D116&amp;"."&amp;$E116,TMSimMatrix[#Headers],0)),"")</f>
        <v>01-Baseline-0kts</v>
      </c>
      <c r="H116" s="362" t="str">
        <f>IF($E116&lt;&gt;"",INDEX(TMSimMatrix[#Data],7,MATCH($C116&amp;$D116&amp;"."&amp;$E116,TMSimMatrix[#Headers],0)),"")</f>
        <v>BA - Simulink</v>
      </c>
      <c r="I116" s="361" t="str">
        <f>IF($E116&lt;&gt;"",INDEX(TMSimMatrix[],2,MATCH($C116&amp;$D116&amp;"."&amp;$E116,TMSimMatrix[#Headers],0)),"")</f>
        <v>SIM-FTV-4A-1-UTail-BASE-TOW1</v>
      </c>
      <c r="J116" s="361" t="str">
        <f>IF($E116&lt;&gt;"",IF(ISNUMBER(SEARCH("Utail",FlighTestSummary5[[#This Row],[A/C Configuration]])), "UTAIL", "TAILLESS"),"")</f>
        <v>UTAIL</v>
      </c>
      <c r="K116" s="361">
        <v>175</v>
      </c>
      <c r="L116" s="361">
        <v>58.25</v>
      </c>
      <c r="M116" s="362" t="str">
        <f>IF($E116&lt;&gt;"",INDEX(TMSimMatrix[],8,MATCH($C116&amp;$D116&amp;"."&amp;$E116,TMSimMatrix[#Headers],0)),"")</f>
        <v>Alma</v>
      </c>
      <c r="N116" s="363">
        <v>44399</v>
      </c>
      <c r="O116" s="363" t="s">
        <v>568</v>
      </c>
      <c r="P116" s="360" t="str">
        <f>IF($E116&lt;&gt;"",INDEX(TMSimMatrix[],9,MATCH($C116&amp;$D116&amp;"."&amp;$E116,TMSimMatrix[#Headers],0)),"")</f>
        <v>Failure Study - both brakes at full power at touchdown. Test in touchdown and rollout taxi.</v>
      </c>
      <c r="Q116" s="396" t="s">
        <v>1700</v>
      </c>
      <c r="R116" s="394" t="s">
        <v>4</v>
      </c>
      <c r="S116" s="371" t="s">
        <v>1674</v>
      </c>
      <c r="T116" s="372"/>
      <c r="U116" s="300"/>
      <c r="V116" s="53"/>
      <c r="W116" s="258"/>
      <c r="X116" s="413" t="s">
        <v>1701</v>
      </c>
      <c r="Y116" s="62"/>
      <c r="Z116" s="297"/>
      <c r="AA116" s="297"/>
    </row>
    <row r="117" spans="2:27" ht="72" customHeight="1">
      <c r="B117" s="48">
        <v>112</v>
      </c>
      <c r="C117" s="252" t="s">
        <v>451</v>
      </c>
      <c r="D117" s="253">
        <v>62</v>
      </c>
      <c r="E117" s="274" t="s">
        <v>1702</v>
      </c>
      <c r="F117" s="365">
        <f>IF($E117&lt;&gt;"",COUNTIF($E$6:$E117,$E117),"")</f>
        <v>1</v>
      </c>
      <c r="G117" s="363" t="str">
        <f>IF($E117&lt;&gt;"",INDEX(TMSimMatrix[],5,MATCH($C117&amp;$D117&amp;"."&amp;$E117,TMSimMatrix[#Headers],0)),"")</f>
        <v>01-Baseline-0kts</v>
      </c>
      <c r="H117" s="362" t="str">
        <f>IF($E117&lt;&gt;"",INDEX(TMSimMatrix[#Data],7,MATCH($C117&amp;$D117&amp;"."&amp;$E117,TMSimMatrix[#Headers],0)),"")</f>
        <v>BA - Simulink</v>
      </c>
      <c r="I117" s="361" t="str">
        <f>IF($E117&lt;&gt;"",INDEX(TMSimMatrix[],2,MATCH($C117&amp;$D117&amp;"."&amp;$E117,TMSimMatrix[#Headers],0)),"")</f>
        <v>SIM-FTV-4A-1-UTail-BASE-TOW1</v>
      </c>
      <c r="J117" s="361" t="str">
        <f>IF($E117&lt;&gt;"",IF(ISNUMBER(SEARCH("Utail",FlighTestSummary5[[#This Row],[A/C Configuration]])), "UTAIL", "TAILLESS"),"")</f>
        <v>UTAIL</v>
      </c>
      <c r="K117" s="361">
        <v>175</v>
      </c>
      <c r="L117" s="361">
        <v>58.25</v>
      </c>
      <c r="M117" s="362" t="str">
        <f>IF($E117&lt;&gt;"",INDEX(TMSimMatrix[],8,MATCH($C117&amp;$D117&amp;"."&amp;$E117,TMSimMatrix[#Headers],0)),"")</f>
        <v>Alma</v>
      </c>
      <c r="N117" s="363">
        <v>44399</v>
      </c>
      <c r="O117" s="363" t="s">
        <v>568</v>
      </c>
      <c r="P117" s="360" t="str">
        <f>IF($E117&lt;&gt;"",INDEX(TMSimMatrix[],9,MATCH($C117&amp;$D117&amp;"."&amp;$E117,TMSimMatrix[#Headers],0)),"")</f>
        <v>Failure Study - nosewheel stuck at 0 degrees. Test directional control in taxi for transition and rollout</v>
      </c>
      <c r="Q117" s="396" t="s">
        <v>1684</v>
      </c>
      <c r="R117" s="394" t="s">
        <v>4</v>
      </c>
      <c r="S117" s="371" t="s">
        <v>1674</v>
      </c>
      <c r="T117" s="372"/>
      <c r="U117" s="300"/>
      <c r="V117" s="53"/>
      <c r="W117" s="258"/>
      <c r="X117" s="413" t="s">
        <v>1706</v>
      </c>
      <c r="Y117" s="62"/>
      <c r="Z117" s="297"/>
      <c r="AA117" s="297"/>
    </row>
    <row r="118" spans="2:27" ht="72" customHeight="1">
      <c r="B118" s="48">
        <v>113</v>
      </c>
      <c r="C118" s="252" t="s">
        <v>451</v>
      </c>
      <c r="D118" s="253">
        <v>62</v>
      </c>
      <c r="E118" s="274" t="s">
        <v>1702</v>
      </c>
      <c r="F118" s="365">
        <f>IF($E118&lt;&gt;"",COUNTIF($E$6:$E118,$E118),"")</f>
        <v>2</v>
      </c>
      <c r="G118" s="363" t="str">
        <f>IF($E118&lt;&gt;"",INDEX(TMSimMatrix[],5,MATCH($C118&amp;$D118&amp;"."&amp;$E118,TMSimMatrix[#Headers],0)),"")</f>
        <v>01-Baseline-0kts</v>
      </c>
      <c r="H118" s="362" t="str">
        <f>IF($E118&lt;&gt;"",INDEX(TMSimMatrix[#Data],7,MATCH($C118&amp;$D118&amp;"."&amp;$E118,TMSimMatrix[#Headers],0)),"")</f>
        <v>BA - Simulink</v>
      </c>
      <c r="I118" s="361" t="str">
        <f>IF($E118&lt;&gt;"",INDEX(TMSimMatrix[],2,MATCH($C118&amp;$D118&amp;"."&amp;$E118,TMSimMatrix[#Headers],0)),"")</f>
        <v>SIM-FTV-4A-1-UTail-BASE-TOW1</v>
      </c>
      <c r="J118" s="361" t="str">
        <f>IF($E118&lt;&gt;"",IF(ISNUMBER(SEARCH("Utail",FlighTestSummary5[[#This Row],[A/C Configuration]])), "UTAIL", "TAILLESS"),"")</f>
        <v>UTAIL</v>
      </c>
      <c r="K118" s="361">
        <v>175</v>
      </c>
      <c r="L118" s="361">
        <v>58.25</v>
      </c>
      <c r="M118" s="362" t="str">
        <f>IF($E118&lt;&gt;"",INDEX(TMSimMatrix[],8,MATCH($C118&amp;$D118&amp;"."&amp;$E118,TMSimMatrix[#Headers],0)),"")</f>
        <v>Alma</v>
      </c>
      <c r="N118" s="363">
        <v>44399</v>
      </c>
      <c r="O118" s="363" t="s">
        <v>568</v>
      </c>
      <c r="P118" s="360" t="str">
        <f>IF($E118&lt;&gt;"",INDEX(TMSimMatrix[],9,MATCH($C118&amp;$D118&amp;"."&amp;$E118,TMSimMatrix[#Headers],0)),"")</f>
        <v>Failure Study - nosewheel stuck at 0 degrees. Test directional control in taxi for transition and rollout</v>
      </c>
      <c r="Q118" s="396" t="s">
        <v>1684</v>
      </c>
      <c r="R118" s="394" t="s">
        <v>4</v>
      </c>
      <c r="S118" s="371" t="s">
        <v>1674</v>
      </c>
      <c r="T118" s="372"/>
      <c r="U118" s="300"/>
      <c r="V118" s="53"/>
      <c r="W118" s="258"/>
      <c r="X118" s="305" t="s">
        <v>1707</v>
      </c>
      <c r="Y118" s="62"/>
      <c r="Z118" s="297"/>
      <c r="AA118" s="297"/>
    </row>
    <row r="119" spans="2:27" ht="72" customHeight="1">
      <c r="B119" s="48">
        <v>114</v>
      </c>
      <c r="C119" s="252" t="s">
        <v>451</v>
      </c>
      <c r="D119" s="253">
        <v>62</v>
      </c>
      <c r="E119" s="274" t="s">
        <v>1702</v>
      </c>
      <c r="F119" s="365">
        <f>IF($E119&lt;&gt;"",COUNTIF($E$6:$E119,$E119),"")</f>
        <v>3</v>
      </c>
      <c r="G119" s="363" t="s">
        <v>1704</v>
      </c>
      <c r="H119" s="362" t="str">
        <f>IF($E119&lt;&gt;"",INDEX(TMSimMatrix[#Data],7,MATCH($C119&amp;$D119&amp;"."&amp;$E119,TMSimMatrix[#Headers],0)),"")</f>
        <v>BA - Simulink</v>
      </c>
      <c r="I119" s="361" t="str">
        <f>IF($E119&lt;&gt;"",INDEX(TMSimMatrix[],2,MATCH($C119&amp;$D119&amp;"."&amp;$E119,TMSimMatrix[#Headers],0)),"")</f>
        <v>SIM-FTV-4A-1-UTail-BASE-TOW1</v>
      </c>
      <c r="J119" s="361" t="str">
        <f>IF($E119&lt;&gt;"",IF(ISNUMBER(SEARCH("Utail",FlighTestSummary5[[#This Row],[A/C Configuration]])), "UTAIL", "TAILLESS"),"")</f>
        <v>UTAIL</v>
      </c>
      <c r="K119" s="361">
        <v>175</v>
      </c>
      <c r="L119" s="361">
        <v>58.25</v>
      </c>
      <c r="M119" s="362" t="str">
        <f>IF($E119&lt;&gt;"",INDEX(TMSimMatrix[],8,MATCH($C119&amp;$D119&amp;"."&amp;$E119,TMSimMatrix[#Headers],0)),"")</f>
        <v>Alma</v>
      </c>
      <c r="N119" s="363">
        <v>44399</v>
      </c>
      <c r="O119" s="363" t="s">
        <v>568</v>
      </c>
      <c r="P119" s="360" t="str">
        <f>IF($E119&lt;&gt;"",INDEX(TMSimMatrix[],9,MATCH($C119&amp;$D119&amp;"."&amp;$E119,TMSimMatrix[#Headers],0)),"")</f>
        <v>Failure Study - nosewheel stuck at 0 degrees. Test directional control in taxi for transition and rollout</v>
      </c>
      <c r="Q119" s="396" t="s">
        <v>1684</v>
      </c>
      <c r="R119" s="394" t="s">
        <v>4</v>
      </c>
      <c r="S119" s="371" t="s">
        <v>1674</v>
      </c>
      <c r="T119" s="372"/>
      <c r="U119" s="300"/>
      <c r="V119" s="53"/>
      <c r="W119" s="258"/>
      <c r="X119" s="305" t="s">
        <v>1708</v>
      </c>
      <c r="Y119" s="62"/>
      <c r="Z119" s="297"/>
      <c r="AA119" s="297"/>
    </row>
    <row r="120" spans="2:27" ht="72" customHeight="1">
      <c r="B120" s="48">
        <v>115</v>
      </c>
      <c r="C120" s="252" t="s">
        <v>451</v>
      </c>
      <c r="D120" s="253">
        <v>62</v>
      </c>
      <c r="E120" s="274" t="s">
        <v>1703</v>
      </c>
      <c r="F120" s="365">
        <f>IF($E120&lt;&gt;"",COUNTIF($E$6:$E120,$E120),"")</f>
        <v>1</v>
      </c>
      <c r="G120" s="363" t="str">
        <f>IF($E120&lt;&gt;"",INDEX(TMSimMatrix[],5,MATCH($C120&amp;$D120&amp;"."&amp;$E120,TMSimMatrix[#Headers],0)),"")</f>
        <v>01-Baseline-0kts</v>
      </c>
      <c r="H120" s="362" t="str">
        <f>IF($E120&lt;&gt;"",INDEX(TMSimMatrix[#Data],7,MATCH($C120&amp;$D120&amp;"."&amp;$E120,TMSimMatrix[#Headers],0)),"")</f>
        <v>BA - Simulink</v>
      </c>
      <c r="I120" s="361" t="str">
        <f>IF($E120&lt;&gt;"",INDEX(TMSimMatrix[],2,MATCH($C120&amp;$D120&amp;"."&amp;$E120,TMSimMatrix[#Headers],0)),"")</f>
        <v>SIM-FTV-4A-1-UTail-BASE-TOW1</v>
      </c>
      <c r="J120" s="361" t="str">
        <f>IF($E120&lt;&gt;"",IF(ISNUMBER(SEARCH("Utail",FlighTestSummary5[[#This Row],[A/C Configuration]])), "UTAIL", "TAILLESS"),"")</f>
        <v>UTAIL</v>
      </c>
      <c r="K120" s="361">
        <v>175</v>
      </c>
      <c r="L120" s="361">
        <v>58.25</v>
      </c>
      <c r="M120" s="362" t="str">
        <f>IF($E120&lt;&gt;"",INDEX(TMSimMatrix[],8,MATCH($C120&amp;$D120&amp;"."&amp;$E120,TMSimMatrix[#Headers],0)),"")</f>
        <v>Alma</v>
      </c>
      <c r="N120" s="363">
        <v>44399</v>
      </c>
      <c r="O120" s="363" t="s">
        <v>568</v>
      </c>
      <c r="P120" s="360" t="str">
        <f>IF($E120&lt;&gt;"",INDEX(TMSimMatrix[],9,MATCH($C120&amp;$D120&amp;"."&amp;$E120,TMSimMatrix[#Headers],0)),"")</f>
        <v>Failure Study - nosewheel stuck at 3 degrees. Test directional control in taxi for transition and rollout</v>
      </c>
      <c r="Q120" s="396" t="s">
        <v>1705</v>
      </c>
      <c r="R120" s="394" t="s">
        <v>4</v>
      </c>
      <c r="S120" s="371" t="s">
        <v>1674</v>
      </c>
      <c r="T120" s="372"/>
      <c r="U120" s="300"/>
      <c r="V120" s="53"/>
      <c r="W120" s="258"/>
      <c r="X120" s="413" t="s">
        <v>1709</v>
      </c>
      <c r="Y120" s="62"/>
      <c r="Z120" s="297"/>
      <c r="AA120" s="297"/>
    </row>
    <row r="121" spans="2:27" ht="72" customHeight="1">
      <c r="B121" s="48">
        <v>116</v>
      </c>
      <c r="C121" s="252" t="s">
        <v>451</v>
      </c>
      <c r="D121" s="253">
        <v>62</v>
      </c>
      <c r="E121" s="274" t="s">
        <v>1703</v>
      </c>
      <c r="F121" s="365">
        <f>IF($E121&lt;&gt;"",COUNTIF($E$6:$E121,$E121),"")</f>
        <v>2</v>
      </c>
      <c r="G121" s="363" t="str">
        <f>IF($E121&lt;&gt;"",INDEX(TMSimMatrix[],5,MATCH($C121&amp;$D121&amp;"."&amp;$E121,TMSimMatrix[#Headers],0)),"")</f>
        <v>01-Baseline-0kts</v>
      </c>
      <c r="H121" s="362" t="str">
        <f>IF($E121&lt;&gt;"",INDEX(TMSimMatrix[#Data],7,MATCH($C121&amp;$D121&amp;"."&amp;$E121,TMSimMatrix[#Headers],0)),"")</f>
        <v>BA - Simulink</v>
      </c>
      <c r="I121" s="361" t="str">
        <f>IF($E121&lt;&gt;"",INDEX(TMSimMatrix[],2,MATCH($C121&amp;$D121&amp;"."&amp;$E121,TMSimMatrix[#Headers],0)),"")</f>
        <v>SIM-FTV-4A-1-UTail-BASE-TOW1</v>
      </c>
      <c r="J121" s="361" t="str">
        <f>IF($E121&lt;&gt;"",IF(ISNUMBER(SEARCH("Utail",FlighTestSummary5[[#This Row],[A/C Configuration]])), "UTAIL", "TAILLESS"),"")</f>
        <v>UTAIL</v>
      </c>
      <c r="K121" s="361">
        <v>175</v>
      </c>
      <c r="L121" s="361">
        <v>58.25</v>
      </c>
      <c r="M121" s="362" t="str">
        <f>IF($E121&lt;&gt;"",INDEX(TMSimMatrix[],8,MATCH($C121&amp;$D121&amp;"."&amp;$E121,TMSimMatrix[#Headers],0)),"")</f>
        <v>Alma</v>
      </c>
      <c r="N121" s="363">
        <v>44400</v>
      </c>
      <c r="O121" s="363" t="s">
        <v>568</v>
      </c>
      <c r="P121" s="360" t="str">
        <f>IF($E121&lt;&gt;"",INDEX(TMSimMatrix[],9,MATCH($C121&amp;$D121&amp;"."&amp;$E121,TMSimMatrix[#Headers],0)),"")</f>
        <v>Failure Study - nosewheel stuck at 3 degrees. Test directional control in taxi for transition and rollout</v>
      </c>
      <c r="Q121" s="396" t="s">
        <v>1705</v>
      </c>
      <c r="R121" s="394" t="s">
        <v>4</v>
      </c>
      <c r="S121" s="371" t="s">
        <v>1674</v>
      </c>
      <c r="T121" s="372"/>
      <c r="U121" s="300"/>
      <c r="V121" s="53"/>
      <c r="W121" s="258"/>
      <c r="X121" s="305" t="s">
        <v>1728</v>
      </c>
      <c r="Y121" s="62"/>
      <c r="Z121" s="297"/>
      <c r="AA121" s="297"/>
    </row>
    <row r="122" spans="2:27" ht="72" customHeight="1">
      <c r="B122" s="48">
        <v>117</v>
      </c>
      <c r="C122" s="252" t="s">
        <v>451</v>
      </c>
      <c r="D122" s="253">
        <v>62</v>
      </c>
      <c r="E122" s="274" t="s">
        <v>1729</v>
      </c>
      <c r="F122" s="365">
        <f>IF($E122&lt;&gt;"",COUNTIF($E$6:$E122,$E122),"")</f>
        <v>1</v>
      </c>
      <c r="G122" s="363" t="str">
        <f>IF($E122&lt;&gt;"",INDEX(TMSimMatrix[],5,MATCH($C122&amp;$D122&amp;"."&amp;$E122,TMSimMatrix[#Headers],0)),"")</f>
        <v>01-Baseline-0kts</v>
      </c>
      <c r="H122" s="362" t="str">
        <f>IF($E122&lt;&gt;"",INDEX(TMSimMatrix[#Data],7,MATCH($C122&amp;$D122&amp;"."&amp;$E122,TMSimMatrix[#Headers],0)),"")</f>
        <v>BA - Simulink</v>
      </c>
      <c r="I122" s="361" t="str">
        <f>IF($E122&lt;&gt;"",INDEX(TMSimMatrix[],2,MATCH($C122&amp;$D122&amp;"."&amp;$E122,TMSimMatrix[#Headers],0)),"")</f>
        <v>SIM-FTV-4A-1-UTail-BASE-TOW1</v>
      </c>
      <c r="J122" s="361" t="str">
        <f>IF($E122&lt;&gt;"",IF(ISNUMBER(SEARCH("Utail",FlighTestSummary5[[#This Row],[A/C Configuration]])), "UTAIL", "TAILLESS"),"")</f>
        <v>UTAIL</v>
      </c>
      <c r="K122" s="361">
        <v>175</v>
      </c>
      <c r="L122" s="361">
        <v>58.25</v>
      </c>
      <c r="M122" s="362" t="str">
        <f>IF($E122&lt;&gt;"",INDEX(TMSimMatrix[],8,MATCH($C122&amp;$D122&amp;"."&amp;$E122,TMSimMatrix[#Headers],0)),"")</f>
        <v>Alma</v>
      </c>
      <c r="N122" s="363">
        <v>44400</v>
      </c>
      <c r="O122" s="363" t="s">
        <v>568</v>
      </c>
      <c r="P122" s="360" t="str">
        <f>IF($E122&lt;&gt;"",INDEX(TMSimMatrix[],9,MATCH($C122&amp;$D122&amp;"."&amp;$E122,TMSimMatrix[#Headers],0)),"")</f>
        <v>Failure Study - Engine out on takeoff roll. Test RTO performance (manual abort) and directional control during rollout</v>
      </c>
      <c r="Q122" s="396" t="s">
        <v>1731</v>
      </c>
      <c r="R122" s="394" t="s">
        <v>4</v>
      </c>
      <c r="S122" s="371" t="s">
        <v>1674</v>
      </c>
      <c r="T122" s="372"/>
      <c r="U122" s="300"/>
      <c r="V122" s="53"/>
      <c r="W122" s="258"/>
      <c r="X122" s="305" t="s">
        <v>1730</v>
      </c>
      <c r="Y122" s="62"/>
      <c r="Z122" s="297"/>
      <c r="AA122" s="297"/>
    </row>
    <row r="123" spans="2:27" ht="72" customHeight="1">
      <c r="B123" s="48">
        <v>118</v>
      </c>
      <c r="C123" s="252" t="s">
        <v>451</v>
      </c>
      <c r="D123" s="253">
        <v>62</v>
      </c>
      <c r="E123" s="274" t="s">
        <v>1732</v>
      </c>
      <c r="F123" s="365">
        <f>IF($E123&lt;&gt;"",COUNTIF($E$6:$E123,$E123),"")</f>
        <v>1</v>
      </c>
      <c r="G123" s="363" t="str">
        <f>IF($E123&lt;&gt;"",INDEX(TMSimMatrix[],5,MATCH($C123&amp;$D123&amp;"."&amp;$E123,TMSimMatrix[#Headers],0)),"")</f>
        <v>01-Baseline-0kts</v>
      </c>
      <c r="H123" s="362" t="str">
        <f>IF($E123&lt;&gt;"",INDEX(TMSimMatrix[#Data],7,MATCH($C123&amp;$D123&amp;"."&amp;$E123,TMSimMatrix[#Headers],0)),"")</f>
        <v>BA - Simulink</v>
      </c>
      <c r="I123" s="361" t="str">
        <f>IF($E123&lt;&gt;"",INDEX(TMSimMatrix[],2,MATCH($C123&amp;$D123&amp;"."&amp;$E123,TMSimMatrix[#Headers],0)),"")</f>
        <v>SIM-FTV-4A-1-UTail-BASE-TOW1</v>
      </c>
      <c r="J123" s="361" t="str">
        <f>IF($E123&lt;&gt;"",IF(ISNUMBER(SEARCH("Utail",FlighTestSummary5[[#This Row],[A/C Configuration]])), "UTAIL", "TAILLESS"),"")</f>
        <v>UTAIL</v>
      </c>
      <c r="K123" s="361">
        <v>175</v>
      </c>
      <c r="L123" s="361">
        <v>58.25</v>
      </c>
      <c r="M123" s="362" t="str">
        <f>IF($E123&lt;&gt;"",INDEX(TMSimMatrix[],8,MATCH($C123&amp;$D123&amp;"."&amp;$E123,TMSimMatrix[#Headers],0)),"")</f>
        <v>Alma</v>
      </c>
      <c r="N123" s="363">
        <v>44400</v>
      </c>
      <c r="O123" s="363" t="s">
        <v>568</v>
      </c>
      <c r="P123" s="360" t="str">
        <f>IF($E123&lt;&gt;"",INDEX(TMSimMatrix[],9,MATCH($C123&amp;$D123&amp;"."&amp;$E123,TMSimMatrix[#Headers],0)),"")</f>
        <v>Failure Study - Engine out at liftoff. Test climb and general flight performance.</v>
      </c>
      <c r="Q123" s="396" t="s">
        <v>1731</v>
      </c>
      <c r="R123" s="394" t="s">
        <v>4</v>
      </c>
      <c r="S123" s="371" t="s">
        <v>1674</v>
      </c>
      <c r="T123" s="372"/>
      <c r="U123" s="300"/>
      <c r="V123" s="53"/>
      <c r="W123" s="258"/>
      <c r="X123" s="305" t="s">
        <v>1733</v>
      </c>
      <c r="Y123" s="62"/>
      <c r="Z123" s="297"/>
      <c r="AA123" s="297"/>
    </row>
    <row r="124" spans="2:27" ht="72" customHeight="1">
      <c r="B124" s="48">
        <v>119</v>
      </c>
      <c r="C124" s="252" t="s">
        <v>451</v>
      </c>
      <c r="D124" s="253">
        <v>62</v>
      </c>
      <c r="E124" s="274" t="s">
        <v>1734</v>
      </c>
      <c r="F124" s="365">
        <f>IF($E124&lt;&gt;"",COUNTIF($E$6:$E124,$E124),"")</f>
        <v>1</v>
      </c>
      <c r="G124" s="363" t="str">
        <f>IF($E124&lt;&gt;"",INDEX(TMSimMatrix[],5,MATCH($C124&amp;$D124&amp;"."&amp;$E124,TMSimMatrix[#Headers],0)),"")</f>
        <v>01-Baseline-0kts</v>
      </c>
      <c r="H124" s="362" t="str">
        <f>IF($E124&lt;&gt;"",INDEX(TMSimMatrix[#Data],7,MATCH($C124&amp;$D124&amp;"."&amp;$E124,TMSimMatrix[#Headers],0)),"")</f>
        <v>BA - Simulink</v>
      </c>
      <c r="I124" s="361" t="str">
        <f>IF($E124&lt;&gt;"",INDEX(TMSimMatrix[],2,MATCH($C124&amp;$D124&amp;"."&amp;$E124,TMSimMatrix[#Headers],0)),"")</f>
        <v>SIM-FTV-4A-1-UTail-BASE-TOW1</v>
      </c>
      <c r="J124" s="361" t="str">
        <f>IF($E124&lt;&gt;"",IF(ISNUMBER(SEARCH("Utail",FlighTestSummary5[[#This Row],[A/C Configuration]])), "UTAIL", "TAILLESS"),"")</f>
        <v>UTAIL</v>
      </c>
      <c r="K124" s="361">
        <v>175</v>
      </c>
      <c r="L124" s="361">
        <v>58.25</v>
      </c>
      <c r="M124" s="362" t="str">
        <f>IF($E124&lt;&gt;"",INDEX(TMSimMatrix[],8,MATCH($C124&amp;$D124&amp;"."&amp;$E124,TMSimMatrix[#Headers],0)),"")</f>
        <v>Alma</v>
      </c>
      <c r="N124" s="363">
        <v>44400</v>
      </c>
      <c r="O124" s="363" t="s">
        <v>568</v>
      </c>
      <c r="P124" s="360" t="str">
        <f>IF($E124&lt;&gt;"",INDEX(TMSimMatrix[],9,MATCH($C124&amp;$D124&amp;"."&amp;$E124,TMSimMatrix[#Headers],0)),"")</f>
        <v>Failure Study - Engine out on final approach. Test altitude + speed control, ability to land etc.</v>
      </c>
      <c r="Q124" s="396" t="s">
        <v>1731</v>
      </c>
      <c r="R124" s="394" t="s">
        <v>4</v>
      </c>
      <c r="S124" s="371" t="s">
        <v>1674</v>
      </c>
      <c r="T124" s="372"/>
      <c r="U124" s="300"/>
      <c r="V124" s="53"/>
      <c r="W124" s="258"/>
      <c r="X124" s="305" t="s">
        <v>1735</v>
      </c>
      <c r="Y124" s="62"/>
      <c r="Z124" s="297"/>
      <c r="AA124" s="297"/>
    </row>
    <row r="125" spans="2:27" ht="72" customHeight="1">
      <c r="B125" s="48">
        <v>120</v>
      </c>
      <c r="C125" s="252" t="s">
        <v>451</v>
      </c>
      <c r="D125" s="253">
        <v>62</v>
      </c>
      <c r="E125" s="274" t="s">
        <v>1689</v>
      </c>
      <c r="F125" s="365">
        <f>IF($E125&lt;&gt;"",COUNTIF($E$6:$E125,$E125),"")</f>
        <v>2</v>
      </c>
      <c r="G125" s="363" t="str">
        <f>IF($E125&lt;&gt;"",INDEX(TMSimMatrix[],5,MATCH($C125&amp;$D125&amp;"."&amp;$E125,TMSimMatrix[#Headers],0)),"")</f>
        <v>01-Baseline-0kts</v>
      </c>
      <c r="H125" s="362" t="str">
        <f>IF($E125&lt;&gt;"",INDEX(TMSimMatrix[#Data],7,MATCH($C125&amp;$D125&amp;"."&amp;$E125,TMSimMatrix[#Headers],0)),"")</f>
        <v>BA - Simulink</v>
      </c>
      <c r="I125" s="361" t="str">
        <f>IF($E125&lt;&gt;"",INDEX(TMSimMatrix[],2,MATCH($C125&amp;$D125&amp;"."&amp;$E125,TMSimMatrix[#Headers],0)),"")</f>
        <v>SIM-FTV-4A-1-UTail-BASE-TOW1</v>
      </c>
      <c r="J125" s="361" t="str">
        <f>IF($E125&lt;&gt;"",IF(ISNUMBER(SEARCH("Utail",FlighTestSummary5[[#This Row],[A/C Configuration]])), "UTAIL", "TAILLESS"),"")</f>
        <v>UTAIL</v>
      </c>
      <c r="K125" s="361">
        <v>175</v>
      </c>
      <c r="L125" s="361">
        <f>IF($E125&lt;&gt;"",INDEX(TMSimMatrix[],3,MATCH($C125&amp;$D125&amp;"."&amp;$E125,TMSimMatrix[#Headers],0)),"")</f>
        <v>58.25</v>
      </c>
      <c r="M125" s="362" t="str">
        <f>IF($E125&lt;&gt;"",INDEX(TMSimMatrix[],8,MATCH($C125&amp;$D125&amp;"."&amp;$E125,TMSimMatrix[#Headers],0)),"")</f>
        <v>Alma</v>
      </c>
      <c r="N125" s="363">
        <v>44403</v>
      </c>
      <c r="O125" s="363" t="s">
        <v>568</v>
      </c>
      <c r="P125" s="360" t="str">
        <f>IF($E125&lt;&gt;"",INDEX(TMSimMatrix[],9,MATCH($C125&amp;$D125&amp;"."&amp;$E125,TMSimMatrix[#Headers],0)),"")</f>
        <v>Failure Study - Utail elevator unresponsive at 0 or -8 degrees</v>
      </c>
      <c r="Q125" s="396" t="s">
        <v>1736</v>
      </c>
      <c r="R125" s="394" t="s">
        <v>4</v>
      </c>
      <c r="S125" s="371" t="s">
        <v>1674</v>
      </c>
      <c r="T125" s="372"/>
      <c r="U125" s="300"/>
      <c r="V125" s="53"/>
      <c r="W125" s="258"/>
      <c r="X125" s="305" t="s">
        <v>1737</v>
      </c>
      <c r="Y125" s="62"/>
      <c r="Z125" s="297"/>
      <c r="AA125" s="297"/>
    </row>
    <row r="126" spans="2:27" ht="72" customHeight="1">
      <c r="B126" s="48">
        <v>121</v>
      </c>
      <c r="C126" s="252" t="s">
        <v>451</v>
      </c>
      <c r="D126" s="253">
        <v>62</v>
      </c>
      <c r="E126" s="274" t="s">
        <v>1689</v>
      </c>
      <c r="F126" s="365">
        <f>IF($E126&lt;&gt;"",COUNTIF($E$6:$E126,$E126),"")</f>
        <v>3</v>
      </c>
      <c r="G126" s="363" t="str">
        <f>IF($E126&lt;&gt;"",INDEX(TMSimMatrix[],5,MATCH($C126&amp;$D126&amp;"."&amp;$E126,TMSimMatrix[#Headers],0)),"")</f>
        <v>01-Baseline-0kts</v>
      </c>
      <c r="H126" s="362" t="str">
        <f>IF($E126&lt;&gt;"",INDEX(TMSimMatrix[#Data],7,MATCH($C126&amp;$D126&amp;"."&amp;$E126,TMSimMatrix[#Headers],0)),"")</f>
        <v>BA - Simulink</v>
      </c>
      <c r="I126" s="361" t="str">
        <f>IF($E126&lt;&gt;"",INDEX(TMSimMatrix[],2,MATCH($C126&amp;$D126&amp;"."&amp;$E126,TMSimMatrix[#Headers],0)),"")</f>
        <v>SIM-FTV-4A-1-UTail-BASE-TOW1</v>
      </c>
      <c r="J126" s="361" t="str">
        <f>IF($E126&lt;&gt;"",IF(ISNUMBER(SEARCH("Utail",FlighTestSummary5[[#This Row],[A/C Configuration]])), "UTAIL", "TAILLESS"),"")</f>
        <v>UTAIL</v>
      </c>
      <c r="K126" s="361">
        <v>175</v>
      </c>
      <c r="L126" s="361">
        <f>IF($E126&lt;&gt;"",INDEX(TMSimMatrix[],3,MATCH($C126&amp;$D126&amp;"."&amp;$E126,TMSimMatrix[#Headers],0)),"")</f>
        <v>58.25</v>
      </c>
      <c r="M126" s="362" t="str">
        <f>IF($E126&lt;&gt;"",INDEX(TMSimMatrix[],8,MATCH($C126&amp;$D126&amp;"."&amp;$E126,TMSimMatrix[#Headers],0)),"")</f>
        <v>Alma</v>
      </c>
      <c r="N126" s="363">
        <v>44403</v>
      </c>
      <c r="O126" s="363" t="s">
        <v>568</v>
      </c>
      <c r="P126" s="360" t="str">
        <f>IF($E126&lt;&gt;"",INDEX(TMSimMatrix[],9,MATCH($C126&amp;$D126&amp;"."&amp;$E126,TMSimMatrix[#Headers],0)),"")</f>
        <v>Failure Study - Utail elevator unresponsive at 0 or -8 degrees</v>
      </c>
      <c r="Q126" s="396" t="s">
        <v>1738</v>
      </c>
      <c r="R126" s="394" t="s">
        <v>4</v>
      </c>
      <c r="S126" s="371" t="s">
        <v>1674</v>
      </c>
      <c r="T126" s="372"/>
      <c r="U126" s="300"/>
      <c r="V126" s="53"/>
      <c r="W126" s="258"/>
      <c r="X126" s="305" t="s">
        <v>1739</v>
      </c>
      <c r="Y126" s="62"/>
      <c r="Z126" s="297"/>
      <c r="AA126" s="297"/>
    </row>
    <row r="127" spans="2:27" ht="72" customHeight="1">
      <c r="B127" s="48">
        <v>122</v>
      </c>
      <c r="C127" s="252" t="s">
        <v>451</v>
      </c>
      <c r="D127" s="253">
        <v>62</v>
      </c>
      <c r="E127" s="274" t="s">
        <v>1689</v>
      </c>
      <c r="F127" s="365">
        <f>IF($E127&lt;&gt;"",COUNTIF($E$6:$E127,$E127),"")</f>
        <v>4</v>
      </c>
      <c r="G127" s="363" t="str">
        <f>IF($E127&lt;&gt;"",INDEX(TMSimMatrix[],5,MATCH($C127&amp;$D127&amp;"."&amp;$E127,TMSimMatrix[#Headers],0)),"")</f>
        <v>01-Baseline-0kts</v>
      </c>
      <c r="H127" s="362" t="str">
        <f>IF($E127&lt;&gt;"",INDEX(TMSimMatrix[#Data],7,MATCH($C127&amp;$D127&amp;"."&amp;$E127,TMSimMatrix[#Headers],0)),"")</f>
        <v>BA - Simulink</v>
      </c>
      <c r="I127" s="361" t="str">
        <f>IF($E127&lt;&gt;"",INDEX(TMSimMatrix[],2,MATCH($C127&amp;$D127&amp;"."&amp;$E127,TMSimMatrix[#Headers],0)),"")</f>
        <v>SIM-FTV-4A-1-UTail-BASE-TOW1</v>
      </c>
      <c r="J127" s="361" t="str">
        <f>IF($E127&lt;&gt;"",IF(ISNUMBER(SEARCH("Utail",FlighTestSummary5[[#This Row],[A/C Configuration]])), "UTAIL", "TAILLESS"),"")</f>
        <v>UTAIL</v>
      </c>
      <c r="K127" s="361">
        <v>175</v>
      </c>
      <c r="L127" s="361">
        <f>IF($E127&lt;&gt;"",INDEX(TMSimMatrix[],3,MATCH($C127&amp;$D127&amp;"."&amp;$E127,TMSimMatrix[#Headers],0)),"")</f>
        <v>58.25</v>
      </c>
      <c r="M127" s="362" t="str">
        <f>IF($E127&lt;&gt;"",INDEX(TMSimMatrix[],8,MATCH($C127&amp;$D127&amp;"."&amp;$E127,TMSimMatrix[#Headers],0)),"")</f>
        <v>Alma</v>
      </c>
      <c r="N127" s="363">
        <v>44403</v>
      </c>
      <c r="O127" s="363" t="s">
        <v>568</v>
      </c>
      <c r="P127" s="360" t="str">
        <f>IF($E127&lt;&gt;"",INDEX(TMSimMatrix[],9,MATCH($C127&amp;$D127&amp;"."&amp;$E127,TMSimMatrix[#Headers],0)),"")</f>
        <v>Failure Study - Utail elevator unresponsive at 0 or -8 degrees</v>
      </c>
      <c r="Q127" s="396" t="s">
        <v>1738</v>
      </c>
      <c r="R127" s="394" t="s">
        <v>4</v>
      </c>
      <c r="S127" s="371" t="s">
        <v>1674</v>
      </c>
      <c r="T127" s="372"/>
      <c r="U127" s="300"/>
      <c r="V127" s="53"/>
      <c r="W127" s="258"/>
      <c r="X127" s="305" t="s">
        <v>1740</v>
      </c>
      <c r="Y127" s="62"/>
      <c r="Z127" s="297"/>
      <c r="AA127" s="297"/>
    </row>
    <row r="128" spans="2:27" ht="72" customHeight="1">
      <c r="B128" s="48">
        <v>123</v>
      </c>
      <c r="C128" s="252" t="s">
        <v>451</v>
      </c>
      <c r="D128" s="253">
        <v>62</v>
      </c>
      <c r="E128" s="274" t="s">
        <v>1689</v>
      </c>
      <c r="F128" s="365">
        <f>IF($E128&lt;&gt;"",COUNTIF($E$6:$E128,$E128),"")</f>
        <v>5</v>
      </c>
      <c r="G128" s="363" t="str">
        <f>IF($E128&lt;&gt;"",INDEX(TMSimMatrix[],5,MATCH($C128&amp;$D128&amp;"."&amp;$E128,TMSimMatrix[#Headers],0)),"")</f>
        <v>01-Baseline-0kts</v>
      </c>
      <c r="H128" s="362" t="str">
        <f>IF($E128&lt;&gt;"",INDEX(TMSimMatrix[#Data],7,MATCH($C128&amp;$D128&amp;"."&amp;$E128,TMSimMatrix[#Headers],0)),"")</f>
        <v>BA - Simulink</v>
      </c>
      <c r="I128" s="361" t="str">
        <f>IF($E128&lt;&gt;"",INDEX(TMSimMatrix[],2,MATCH($C128&amp;$D128&amp;"."&amp;$E128,TMSimMatrix[#Headers],0)),"")</f>
        <v>SIM-FTV-4A-1-UTail-BASE-TOW1</v>
      </c>
      <c r="J128" s="361" t="str">
        <f>IF($E128&lt;&gt;"",IF(ISNUMBER(SEARCH("Utail",FlighTestSummary5[[#This Row],[A/C Configuration]])), "UTAIL", "TAILLESS"),"")</f>
        <v>UTAIL</v>
      </c>
      <c r="K128" s="361">
        <v>175</v>
      </c>
      <c r="L128" s="361">
        <f>IF($E128&lt;&gt;"",INDEX(TMSimMatrix[],3,MATCH($C128&amp;$D128&amp;"."&amp;$E128,TMSimMatrix[#Headers],0)),"")</f>
        <v>58.25</v>
      </c>
      <c r="M128" s="362" t="str">
        <f>IF($E128&lt;&gt;"",INDEX(TMSimMatrix[],8,MATCH($C128&amp;$D128&amp;"."&amp;$E128,TMSimMatrix[#Headers],0)),"")</f>
        <v>Alma</v>
      </c>
      <c r="N128" s="363">
        <v>44403</v>
      </c>
      <c r="O128" s="363" t="s">
        <v>568</v>
      </c>
      <c r="P128" s="360" t="str">
        <f>IF($E128&lt;&gt;"",INDEX(TMSimMatrix[],9,MATCH($C128&amp;$D128&amp;"."&amp;$E128,TMSimMatrix[#Headers],0)),"")</f>
        <v>Failure Study - Utail elevator unresponsive at 0 or -8 degrees</v>
      </c>
      <c r="Q128" s="396" t="s">
        <v>1741</v>
      </c>
      <c r="R128" s="394" t="s">
        <v>4</v>
      </c>
      <c r="S128" s="371" t="s">
        <v>1674</v>
      </c>
      <c r="T128" s="372"/>
      <c r="U128" s="300"/>
      <c r="V128" s="53"/>
      <c r="W128" s="258"/>
      <c r="X128" s="413" t="s">
        <v>1742</v>
      </c>
      <c r="Y128" s="62"/>
      <c r="Z128" s="297"/>
      <c r="AA128" s="297"/>
    </row>
    <row r="129" spans="2:27" ht="72" customHeight="1">
      <c r="B129" s="48">
        <v>124</v>
      </c>
      <c r="C129" s="252" t="s">
        <v>451</v>
      </c>
      <c r="D129" s="253">
        <v>62</v>
      </c>
      <c r="E129" s="274" t="s">
        <v>1744</v>
      </c>
      <c r="F129" s="365">
        <f>IF($E129&lt;&gt;"",COUNTIF($E$6:$E129,$E129),"")</f>
        <v>1</v>
      </c>
      <c r="G129" s="363" t="str">
        <f>IF($E129&lt;&gt;"",INDEX(TMSimMatrix[],5,MATCH($C129&amp;$D129&amp;"."&amp;$E129,TMSimMatrix[#Headers],0)),"")</f>
        <v>01-Baseline-0kts</v>
      </c>
      <c r="H129" s="362" t="str">
        <f>IF($E129&lt;&gt;"",INDEX(TMSimMatrix[#Data],7,MATCH($C129&amp;$D129&amp;"."&amp;$E129,TMSimMatrix[#Headers],0)),"")</f>
        <v>BA - Simulink</v>
      </c>
      <c r="I129" s="361" t="str">
        <f>IF($E129&lt;&gt;"",INDEX(TMSimMatrix[],2,MATCH($C129&amp;$D129&amp;"."&amp;$E129,TMSimMatrix[#Headers],0)),"")</f>
        <v>SIM-FTV-4A-1-UTail-BASE-TOW1</v>
      </c>
      <c r="J129" s="361" t="str">
        <f>IF($E129&lt;&gt;"",IF(ISNUMBER(SEARCH("Utail",FlighTestSummary5[[#This Row],[A/C Configuration]])), "UTAIL", "TAILLESS"),"")</f>
        <v>UTAIL</v>
      </c>
      <c r="K129" s="361">
        <v>175</v>
      </c>
      <c r="L129" s="361">
        <f>IF($E129&lt;&gt;"",INDEX(TMSimMatrix[],3,MATCH($C129&amp;$D129&amp;"."&amp;$E129,TMSimMatrix[#Headers],0)),"")</f>
        <v>58.25</v>
      </c>
      <c r="M129" s="362" t="str">
        <f>IF($E129&lt;&gt;"",INDEX(TMSimMatrix[],8,MATCH($C129&amp;$D129&amp;"."&amp;$E129,TMSimMatrix[#Headers],0)),"")</f>
        <v>Alma</v>
      </c>
      <c r="N129" s="363">
        <v>44403</v>
      </c>
      <c r="O129" s="363" t="s">
        <v>568</v>
      </c>
      <c r="P129" s="360" t="str">
        <f>IF($E129&lt;&gt;"",INDEX(TMSimMatrix[],9,MATCH($C129&amp;$D129&amp;"."&amp;$E129,TMSimMatrix[#Headers],0)),"")</f>
        <v>Failure Study - Aileron stuck at 3 degree deflection</v>
      </c>
      <c r="Q129" s="396" t="s">
        <v>1745</v>
      </c>
      <c r="R129" s="394" t="s">
        <v>4</v>
      </c>
      <c r="S129" s="371" t="s">
        <v>1674</v>
      </c>
      <c r="T129" s="372"/>
      <c r="U129" s="300"/>
      <c r="V129" s="53"/>
      <c r="W129" s="258"/>
      <c r="X129" s="305" t="s">
        <v>1746</v>
      </c>
      <c r="Y129" s="62"/>
      <c r="Z129" s="297"/>
      <c r="AA129" s="297"/>
    </row>
    <row r="130" spans="2:27" ht="72" customHeight="1">
      <c r="B130" s="48">
        <v>125</v>
      </c>
      <c r="C130" s="252" t="s">
        <v>451</v>
      </c>
      <c r="D130" s="253">
        <v>62</v>
      </c>
      <c r="E130" s="274" t="s">
        <v>1744</v>
      </c>
      <c r="F130" s="365">
        <f>IF($E130&lt;&gt;"",COUNTIF($E$6:$E130,$E130),"")</f>
        <v>2</v>
      </c>
      <c r="G130" s="363" t="str">
        <f>IF($E130&lt;&gt;"",INDEX(TMSimMatrix[],5,MATCH($C130&amp;$D130&amp;"."&amp;$E130,TMSimMatrix[#Headers],0)),"")</f>
        <v>01-Baseline-0kts</v>
      </c>
      <c r="H130" s="362" t="str">
        <f>IF($E130&lt;&gt;"",INDEX(TMSimMatrix[#Data],7,MATCH($C130&amp;$D130&amp;"."&amp;$E130,TMSimMatrix[#Headers],0)),"")</f>
        <v>BA - Simulink</v>
      </c>
      <c r="I130" s="361" t="str">
        <f>IF($E130&lt;&gt;"",INDEX(TMSimMatrix[],2,MATCH($C130&amp;$D130&amp;"."&amp;$E130,TMSimMatrix[#Headers],0)),"")</f>
        <v>SIM-FTV-4A-1-UTail-BASE-TOW1</v>
      </c>
      <c r="J130" s="361" t="str">
        <f>IF($E130&lt;&gt;"",IF(ISNUMBER(SEARCH("Utail",FlighTestSummary5[[#This Row],[A/C Configuration]])), "UTAIL", "TAILLESS"),"")</f>
        <v>UTAIL</v>
      </c>
      <c r="K130" s="361">
        <v>175</v>
      </c>
      <c r="L130" s="361">
        <f>IF($E130&lt;&gt;"",INDEX(TMSimMatrix[],3,MATCH($C130&amp;$D130&amp;"."&amp;$E130,TMSimMatrix[#Headers],0)),"")</f>
        <v>58.25</v>
      </c>
      <c r="M130" s="362" t="str">
        <f>IF($E130&lt;&gt;"",INDEX(TMSimMatrix[],8,MATCH($C130&amp;$D130&amp;"."&amp;$E130,TMSimMatrix[#Headers],0)),"")</f>
        <v>Alma</v>
      </c>
      <c r="N130" s="363">
        <v>44403</v>
      </c>
      <c r="O130" s="363" t="s">
        <v>568</v>
      </c>
      <c r="P130" s="360" t="str">
        <f>IF($E130&lt;&gt;"",INDEX(TMSimMatrix[],9,MATCH($C130&amp;$D130&amp;"."&amp;$E130,TMSimMatrix[#Headers],0)),"")</f>
        <v>Failure Study - Aileron stuck at 3 degree deflection</v>
      </c>
      <c r="Q130" s="396" t="s">
        <v>1747</v>
      </c>
      <c r="R130" s="394" t="s">
        <v>4</v>
      </c>
      <c r="S130" s="371" t="s">
        <v>1674</v>
      </c>
      <c r="T130" s="372"/>
      <c r="U130" s="300"/>
      <c r="V130" s="53"/>
      <c r="W130" s="258"/>
      <c r="X130" s="305" t="s">
        <v>1746</v>
      </c>
      <c r="Y130" s="62"/>
      <c r="Z130" s="297"/>
      <c r="AA130" s="297"/>
    </row>
    <row r="131" spans="2:27" ht="72" customHeight="1">
      <c r="B131" s="48">
        <v>126</v>
      </c>
      <c r="C131" s="252" t="s">
        <v>451</v>
      </c>
      <c r="D131" s="253">
        <v>62</v>
      </c>
      <c r="E131" s="274" t="s">
        <v>1744</v>
      </c>
      <c r="F131" s="365">
        <f>IF($E131&lt;&gt;"",COUNTIF($E$6:$E131,$E131),"")</f>
        <v>3</v>
      </c>
      <c r="G131" s="363" t="str">
        <f>IF($E131&lt;&gt;"",INDEX(TMSimMatrix[],5,MATCH($C131&amp;$D131&amp;"."&amp;$E131,TMSimMatrix[#Headers],0)),"")</f>
        <v>01-Baseline-0kts</v>
      </c>
      <c r="H131" s="362" t="str">
        <f>IF($E131&lt;&gt;"",INDEX(TMSimMatrix[#Data],7,MATCH($C131&amp;$D131&amp;"."&amp;$E131,TMSimMatrix[#Headers],0)),"")</f>
        <v>BA - Simulink</v>
      </c>
      <c r="I131" s="361" t="str">
        <f>IF($E131&lt;&gt;"",INDEX(TMSimMatrix[],2,MATCH($C131&amp;$D131&amp;"."&amp;$E131,TMSimMatrix[#Headers],0)),"")</f>
        <v>SIM-FTV-4A-1-UTail-BASE-TOW1</v>
      </c>
      <c r="J131" s="361" t="str">
        <f>IF($E131&lt;&gt;"",IF(ISNUMBER(SEARCH("Utail",FlighTestSummary5[[#This Row],[A/C Configuration]])), "UTAIL", "TAILLESS"),"")</f>
        <v>UTAIL</v>
      </c>
      <c r="K131" s="361">
        <v>175</v>
      </c>
      <c r="L131" s="361">
        <f>IF($E131&lt;&gt;"",INDEX(TMSimMatrix[],3,MATCH($C131&amp;$D131&amp;"."&amp;$E131,TMSimMatrix[#Headers],0)),"")</f>
        <v>58.25</v>
      </c>
      <c r="M131" s="362" t="str">
        <f>IF($E131&lt;&gt;"",INDEX(TMSimMatrix[],8,MATCH($C131&amp;$D131&amp;"."&amp;$E131,TMSimMatrix[#Headers],0)),"")</f>
        <v>Alma</v>
      </c>
      <c r="N131" s="363">
        <v>44403</v>
      </c>
      <c r="O131" s="363" t="s">
        <v>568</v>
      </c>
      <c r="P131" s="360" t="str">
        <f>IF($E131&lt;&gt;"",INDEX(TMSimMatrix[],9,MATCH($C131&amp;$D131&amp;"."&amp;$E131,TMSimMatrix[#Headers],0)),"")</f>
        <v>Failure Study - Aileron stuck at 3 degree deflection</v>
      </c>
      <c r="Q131" s="396" t="s">
        <v>1748</v>
      </c>
      <c r="R131" s="394" t="s">
        <v>4</v>
      </c>
      <c r="S131" s="371" t="s">
        <v>1674</v>
      </c>
      <c r="T131" s="372"/>
      <c r="U131" s="300"/>
      <c r="V131" s="53"/>
      <c r="W131" s="258"/>
      <c r="X131" s="305" t="s">
        <v>1749</v>
      </c>
      <c r="Y131" s="62"/>
      <c r="Z131" s="297"/>
      <c r="AA131" s="297"/>
    </row>
    <row r="132" spans="2:27" ht="72" customHeight="1">
      <c r="B132" s="48">
        <v>127</v>
      </c>
      <c r="C132" s="252" t="s">
        <v>451</v>
      </c>
      <c r="D132" s="253">
        <v>62</v>
      </c>
      <c r="E132" s="274" t="s">
        <v>1744</v>
      </c>
      <c r="F132" s="365">
        <f>IF($E132&lt;&gt;"",COUNTIF($E$6:$E132,$E132),"")</f>
        <v>4</v>
      </c>
      <c r="G132" s="363" t="str">
        <f>IF($E132&lt;&gt;"",INDEX(TMSimMatrix[],5,MATCH($C132&amp;$D132&amp;"."&amp;$E132,TMSimMatrix[#Headers],0)),"")</f>
        <v>01-Baseline-0kts</v>
      </c>
      <c r="H132" s="362" t="str">
        <f>IF($E132&lt;&gt;"",INDEX(TMSimMatrix[#Data],7,MATCH($C132&amp;$D132&amp;"."&amp;$E132,TMSimMatrix[#Headers],0)),"")</f>
        <v>BA - Simulink</v>
      </c>
      <c r="I132" s="361" t="str">
        <f>IF($E132&lt;&gt;"",INDEX(TMSimMatrix[],2,MATCH($C132&amp;$D132&amp;"."&amp;$E132,TMSimMatrix[#Headers],0)),"")</f>
        <v>SIM-FTV-4A-1-UTail-BASE-TOW1</v>
      </c>
      <c r="J132" s="361" t="str">
        <f>IF($E132&lt;&gt;"",IF(ISNUMBER(SEARCH("Utail",FlighTestSummary5[[#This Row],[A/C Configuration]])), "UTAIL", "TAILLESS"),"")</f>
        <v>UTAIL</v>
      </c>
      <c r="K132" s="361">
        <v>175</v>
      </c>
      <c r="L132" s="361">
        <f>IF($E132&lt;&gt;"",INDEX(TMSimMatrix[],3,MATCH($C132&amp;$D132&amp;"."&amp;$E132,TMSimMatrix[#Headers],0)),"")</f>
        <v>58.25</v>
      </c>
      <c r="M132" s="362" t="str">
        <f>IF($E132&lt;&gt;"",INDEX(TMSimMatrix[],8,MATCH($C132&amp;$D132&amp;"."&amp;$E132,TMSimMatrix[#Headers],0)),"")</f>
        <v>Alma</v>
      </c>
      <c r="N132" s="363">
        <v>44403</v>
      </c>
      <c r="O132" s="363" t="s">
        <v>568</v>
      </c>
      <c r="P132" s="360" t="str">
        <f>IF($E132&lt;&gt;"",INDEX(TMSimMatrix[],9,MATCH($C132&amp;$D132&amp;"."&amp;$E132,TMSimMatrix[#Headers],0)),"")</f>
        <v>Failure Study - Aileron stuck at 3 degree deflection</v>
      </c>
      <c r="Q132" s="396" t="s">
        <v>1748</v>
      </c>
      <c r="R132" s="394" t="s">
        <v>4</v>
      </c>
      <c r="S132" s="371" t="s">
        <v>1674</v>
      </c>
      <c r="T132" s="372"/>
      <c r="U132" s="299"/>
      <c r="V132" s="53"/>
      <c r="W132" s="258"/>
      <c r="X132" s="413" t="s">
        <v>1750</v>
      </c>
      <c r="Y132" s="62"/>
      <c r="Z132" s="297"/>
      <c r="AA132" s="297"/>
    </row>
    <row r="133" spans="2:27" ht="72" customHeight="1">
      <c r="B133" s="48">
        <v>128</v>
      </c>
      <c r="C133" s="252" t="s">
        <v>451</v>
      </c>
      <c r="D133" s="253">
        <v>62</v>
      </c>
      <c r="E133" s="274" t="s">
        <v>1743</v>
      </c>
      <c r="F133" s="365">
        <f>IF($E133&lt;&gt;"",COUNTIF($E$6:$E133,$E133),"")</f>
        <v>1</v>
      </c>
      <c r="G133" s="363" t="str">
        <f>IF($E133&lt;&gt;"",INDEX(TMSimMatrix[],5,MATCH($C133&amp;$D133&amp;"."&amp;$E133,TMSimMatrix[#Headers],0)),"")</f>
        <v>01-Baseline-0kts</v>
      </c>
      <c r="H133" s="362" t="str">
        <f>IF($E133&lt;&gt;"",INDEX(TMSimMatrix[#Data],7,MATCH($C133&amp;$D133&amp;"."&amp;$E133,TMSimMatrix[#Headers],0)),"")</f>
        <v>BA - Simulink</v>
      </c>
      <c r="I133" s="361" t="str">
        <f>IF($E133&lt;&gt;"",INDEX(TMSimMatrix[],2,MATCH($C133&amp;$D133&amp;"."&amp;$E133,TMSimMatrix[#Headers],0)),"")</f>
        <v>SIM-FTV-4A-1-UTail-BASE-TOW1</v>
      </c>
      <c r="J133" s="361" t="str">
        <f>IF($E133&lt;&gt;"",IF(ISNUMBER(SEARCH("Utail",FlighTestSummary5[[#This Row],[A/C Configuration]])), "UTAIL", "TAILLESS"),"")</f>
        <v>UTAIL</v>
      </c>
      <c r="K133" s="361">
        <v>175</v>
      </c>
      <c r="L133" s="361">
        <f>IF($E133&lt;&gt;"",INDEX(TMSimMatrix[],3,MATCH($C133&amp;$D133&amp;"."&amp;$E133,TMSimMatrix[#Headers],0)),"")</f>
        <v>58.25</v>
      </c>
      <c r="M133" s="362" t="str">
        <f>IF($E133&lt;&gt;"",INDEX(TMSimMatrix[],8,MATCH($C133&amp;$D133&amp;"."&amp;$E133,TMSimMatrix[#Headers],0)),"")</f>
        <v>Alma</v>
      </c>
      <c r="N133" s="363">
        <v>44403</v>
      </c>
      <c r="O133" s="363" t="s">
        <v>568</v>
      </c>
      <c r="P133" s="360" t="str">
        <f>IF($E133&lt;&gt;"",INDEX(TMSimMatrix[],9,MATCH($C133&amp;$D133&amp;"."&amp;$E133,TMSimMatrix[#Headers],0)),"")</f>
        <v>Failure Study - Inbd elevon stuck at 3 degree deflection</v>
      </c>
      <c r="Q133" s="396" t="s">
        <v>1751</v>
      </c>
      <c r="R133" s="394" t="s">
        <v>4</v>
      </c>
      <c r="S133" s="371" t="s">
        <v>1674</v>
      </c>
      <c r="T133" s="372"/>
      <c r="U133" s="299"/>
      <c r="V133" s="53"/>
      <c r="W133" s="258"/>
      <c r="X133" s="305" t="s">
        <v>1752</v>
      </c>
      <c r="Y133" s="62"/>
      <c r="Z133" s="297"/>
      <c r="AA133" s="297"/>
    </row>
    <row r="134" spans="2:27" ht="72" customHeight="1">
      <c r="B134" s="48">
        <v>129</v>
      </c>
      <c r="C134" s="252" t="s">
        <v>451</v>
      </c>
      <c r="D134" s="253">
        <v>62</v>
      </c>
      <c r="E134" s="274" t="s">
        <v>1743</v>
      </c>
      <c r="F134" s="365">
        <f>IF($E134&lt;&gt;"",COUNTIF($E$6:$E134,$E134),"")</f>
        <v>2</v>
      </c>
      <c r="G134" s="363" t="str">
        <f>IF($E134&lt;&gt;"",INDEX(TMSimMatrix[],5,MATCH($C134&amp;$D134&amp;"."&amp;$E134,TMSimMatrix[#Headers],0)),"")</f>
        <v>01-Baseline-0kts</v>
      </c>
      <c r="H134" s="362" t="str">
        <f>IF($E134&lt;&gt;"",INDEX(TMSimMatrix[#Data],7,MATCH($C134&amp;$D134&amp;"."&amp;$E134,TMSimMatrix[#Headers],0)),"")</f>
        <v>BA - Simulink</v>
      </c>
      <c r="I134" s="361" t="str">
        <f>IF($E134&lt;&gt;"",INDEX(TMSimMatrix[],2,MATCH($C134&amp;$D134&amp;"."&amp;$E134,TMSimMatrix[#Headers],0)),"")</f>
        <v>SIM-FTV-4A-1-UTail-BASE-TOW1</v>
      </c>
      <c r="J134" s="361" t="str">
        <f>IF($E134&lt;&gt;"",IF(ISNUMBER(SEARCH("Utail",FlighTestSummary5[[#This Row],[A/C Configuration]])), "UTAIL", "TAILLESS"),"")</f>
        <v>UTAIL</v>
      </c>
      <c r="K134" s="361">
        <v>175</v>
      </c>
      <c r="L134" s="361">
        <f>IF($E134&lt;&gt;"",INDEX(TMSimMatrix[],3,MATCH($C134&amp;$D134&amp;"."&amp;$E134,TMSimMatrix[#Headers],0)),"")</f>
        <v>58.25</v>
      </c>
      <c r="M134" s="362" t="str">
        <f>IF($E134&lt;&gt;"",INDEX(TMSimMatrix[],8,MATCH($C134&amp;$D134&amp;"."&amp;$E134,TMSimMatrix[#Headers],0)),"")</f>
        <v>Alma</v>
      </c>
      <c r="N134" s="363">
        <v>44403</v>
      </c>
      <c r="O134" s="363" t="s">
        <v>568</v>
      </c>
      <c r="P134" s="360" t="str">
        <f>IF($E134&lt;&gt;"",INDEX(TMSimMatrix[],9,MATCH($C134&amp;$D134&amp;"."&amp;$E134,TMSimMatrix[#Headers],0)),"")</f>
        <v>Failure Study - Inbd elevon stuck at 3 degree deflection</v>
      </c>
      <c r="Q134" s="396" t="s">
        <v>1748</v>
      </c>
      <c r="R134" s="394" t="s">
        <v>4</v>
      </c>
      <c r="S134" s="371" t="s">
        <v>1674</v>
      </c>
      <c r="T134" s="372"/>
      <c r="U134" s="299"/>
      <c r="V134" s="53"/>
      <c r="W134" s="258"/>
      <c r="X134" s="413" t="s">
        <v>1753</v>
      </c>
      <c r="Y134" s="62"/>
      <c r="Z134" s="297"/>
      <c r="AA134" s="297"/>
    </row>
    <row r="135" spans="2:27" ht="72" customHeight="1">
      <c r="B135" s="48">
        <v>130</v>
      </c>
      <c r="C135" s="252" t="s">
        <v>451</v>
      </c>
      <c r="D135" s="253">
        <v>62</v>
      </c>
      <c r="E135" s="274" t="s">
        <v>1754</v>
      </c>
      <c r="F135" s="365">
        <f>IF($E135&lt;&gt;"",COUNTIF($E$6:$E135,$E135),"")</f>
        <v>1</v>
      </c>
      <c r="G135" s="363" t="str">
        <f>IF($E135&lt;&gt;"",INDEX(TMSimMatrix[],5,MATCH($C135&amp;$D135&amp;"."&amp;$E135,TMSimMatrix[#Headers],0)),"")</f>
        <v>01-Baseline-0kts</v>
      </c>
      <c r="H135" s="362" t="str">
        <f>IF($E135&lt;&gt;"",INDEX(TMSimMatrix[#Data],7,MATCH($C135&amp;$D135&amp;"."&amp;$E135,TMSimMatrix[#Headers],0)),"")</f>
        <v>BA - Simulink</v>
      </c>
      <c r="I135" s="361" t="str">
        <f>IF($E135&lt;&gt;"",INDEX(TMSimMatrix[],2,MATCH($C135&amp;$D135&amp;"."&amp;$E135,TMSimMatrix[#Headers],0)),"")</f>
        <v>SIM-FTV-4A-1-UTail-BASE-TOW1</v>
      </c>
      <c r="J135" s="361" t="str">
        <f>IF($E135&lt;&gt;"",IF(ISNUMBER(SEARCH("Utail",FlighTestSummary5[[#This Row],[A/C Configuration]])), "UTAIL", "TAILLESS"),"")</f>
        <v>UTAIL</v>
      </c>
      <c r="K135" s="361">
        <v>175</v>
      </c>
      <c r="L135" s="361">
        <f>IF($E135&lt;&gt;"",INDEX(TMSimMatrix[],3,MATCH($C135&amp;$D135&amp;"."&amp;$E135,TMSimMatrix[#Headers],0)),"")</f>
        <v>58.25</v>
      </c>
      <c r="M135" s="362" t="str">
        <f>IF($E135&lt;&gt;"",INDEX(TMSimMatrix[],8,MATCH($C135&amp;$D135&amp;"."&amp;$E135,TMSimMatrix[#Headers],0)),"")</f>
        <v>Alma</v>
      </c>
      <c r="N135" s="363">
        <v>44403</v>
      </c>
      <c r="O135" s="363" t="s">
        <v>568</v>
      </c>
      <c r="P135" s="360" t="str">
        <f>IF($E135&lt;&gt;"",INDEX(TMSimMatrix[],9,MATCH($C135&amp;$D135&amp;"."&amp;$E135,TMSimMatrix[#Headers],0)),"")</f>
        <v>Failure Study - engine stuck at cruise power (18% TLA). Test navigation/tracking performance.</v>
      </c>
      <c r="Q135" s="396" t="s">
        <v>1755</v>
      </c>
      <c r="R135" s="394" t="s">
        <v>4</v>
      </c>
      <c r="S135" s="371" t="s">
        <v>1674</v>
      </c>
      <c r="T135" s="372"/>
      <c r="U135" s="299"/>
      <c r="V135" s="53"/>
      <c r="W135" s="258"/>
      <c r="X135" s="413" t="s">
        <v>1756</v>
      </c>
      <c r="Y135" s="62"/>
      <c r="Z135" s="297"/>
      <c r="AA135" s="297"/>
    </row>
    <row r="136" spans="2:27" ht="72" customHeight="1">
      <c r="B136" s="48">
        <v>131</v>
      </c>
      <c r="C136" s="252" t="s">
        <v>451</v>
      </c>
      <c r="D136" s="253">
        <v>62</v>
      </c>
      <c r="E136" s="274" t="s">
        <v>1757</v>
      </c>
      <c r="F136" s="365">
        <f>IF($E136&lt;&gt;"",COUNTIF($E$6:$E136,$E136),"")</f>
        <v>1</v>
      </c>
      <c r="G136" s="363" t="str">
        <f>IF($E136&lt;&gt;"",INDEX(TMSimMatrix[],5,MATCH($C136&amp;$D136&amp;"."&amp;$E136,TMSimMatrix[#Headers],0)),"")</f>
        <v>01-Baseline-0kts</v>
      </c>
      <c r="H136" s="362" t="str">
        <f>IF($E136&lt;&gt;"",INDEX(TMSimMatrix[#Data],7,MATCH($C136&amp;$D136&amp;"."&amp;$E136,TMSimMatrix[#Headers],0)),"")</f>
        <v>BA - Simulink</v>
      </c>
      <c r="I136" s="361" t="str">
        <f>IF($E136&lt;&gt;"",INDEX(TMSimMatrix[],2,MATCH($C136&amp;$D136&amp;"."&amp;$E136,TMSimMatrix[#Headers],0)),"")</f>
        <v>SIM-FTV-4A-1-UTail-BASE-TOW1</v>
      </c>
      <c r="J136" s="361" t="str">
        <f>IF($E136&lt;&gt;"",IF(ISNUMBER(SEARCH("Utail",FlighTestSummary5[[#This Row],[A/C Configuration]])), "UTAIL", "TAILLESS"),"")</f>
        <v>UTAIL</v>
      </c>
      <c r="K136" s="361">
        <v>175</v>
      </c>
      <c r="L136" s="361">
        <f>IF($E136&lt;&gt;"",INDEX(TMSimMatrix[],3,MATCH($C136&amp;$D136&amp;"."&amp;$E136,TMSimMatrix[#Headers],0)),"")</f>
        <v>58.25</v>
      </c>
      <c r="M136" s="362" t="str">
        <f>IF($E136&lt;&gt;"",INDEX(TMSimMatrix[],8,MATCH($C136&amp;$D136&amp;"."&amp;$E136,TMSimMatrix[#Headers],0)),"")</f>
        <v>Alma</v>
      </c>
      <c r="N136" s="363">
        <v>44403</v>
      </c>
      <c r="O136" s="363" t="s">
        <v>568</v>
      </c>
      <c r="P136" s="360" t="str">
        <f>IF($E136&lt;&gt;"",INDEX(TMSimMatrix[],9,MATCH($C136&amp;$D136&amp;"."&amp;$E136,TMSimMatrix[#Headers],0)),"")</f>
        <v>Failure Study - engine stuck at climbout power (70% TLA). Test navigation/tracking performance.</v>
      </c>
      <c r="Q136" s="396" t="s">
        <v>1758</v>
      </c>
      <c r="R136" s="394" t="s">
        <v>4</v>
      </c>
      <c r="S136" s="371" t="s">
        <v>1674</v>
      </c>
      <c r="T136" s="372"/>
      <c r="U136" s="299"/>
      <c r="V136" s="53"/>
      <c r="W136" s="258"/>
      <c r="X136" s="413" t="s">
        <v>1759</v>
      </c>
      <c r="Y136" s="62"/>
      <c r="Z136" s="297"/>
      <c r="AA136" s="297"/>
    </row>
    <row r="137" spans="2:27" ht="72" customHeight="1">
      <c r="B137" s="48">
        <v>132</v>
      </c>
      <c r="C137" s="252" t="s">
        <v>451</v>
      </c>
      <c r="D137" s="253">
        <v>62</v>
      </c>
      <c r="E137" s="274" t="s">
        <v>1760</v>
      </c>
      <c r="F137" s="365">
        <f>IF($E137&lt;&gt;"",COUNTIF($E$6:$E137,$E137),"")</f>
        <v>1</v>
      </c>
      <c r="G137" s="363" t="str">
        <f>IF($E137&lt;&gt;"",INDEX(TMSimMatrix[],5,MATCH($C137&amp;$D137&amp;"."&amp;$E137,TMSimMatrix[#Headers],0)),"")</f>
        <v>01-Baseline-0kts</v>
      </c>
      <c r="H137" s="362" t="str">
        <f>IF($E137&lt;&gt;"",INDEX(TMSimMatrix[#Data],7,MATCH($C137&amp;$D137&amp;"."&amp;$E137,TMSimMatrix[#Headers],0)),"")</f>
        <v>BA - Simulink</v>
      </c>
      <c r="I137" s="361" t="str">
        <f>IF($E137&lt;&gt;"",INDEX(TMSimMatrix[],2,MATCH($C137&amp;$D137&amp;"."&amp;$E137,TMSimMatrix[#Headers],0)),"")</f>
        <v>SIM-FTV-4A-1-UTail-BASE-TOW1</v>
      </c>
      <c r="J137" s="361" t="str">
        <f>IF($E137&lt;&gt;"",IF(ISNUMBER(SEARCH("Utail",FlighTestSummary5[[#This Row],[A/C Configuration]])), "UTAIL", "TAILLESS"),"")</f>
        <v>UTAIL</v>
      </c>
      <c r="K137" s="361">
        <v>175</v>
      </c>
      <c r="L137" s="361">
        <f>IF($E137&lt;&gt;"",INDEX(TMSimMatrix[],3,MATCH($C137&amp;$D137&amp;"."&amp;$E137,TMSimMatrix[#Headers],0)),"")</f>
        <v>58.25</v>
      </c>
      <c r="M137" s="362" t="str">
        <f>IF($E137&lt;&gt;"",INDEX(TMSimMatrix[],8,MATCH($C137&amp;$D137&amp;"."&amp;$E137,TMSimMatrix[#Headers],0)),"")</f>
        <v>Alma</v>
      </c>
      <c r="N137" s="363">
        <v>44403</v>
      </c>
      <c r="O137" s="363" t="s">
        <v>568</v>
      </c>
      <c r="P137" s="360" t="str">
        <f>IF($E137&lt;&gt;"",INDEX(TMSimMatrix[],9,MATCH($C137&amp;$D137&amp;"."&amp;$E137,TMSimMatrix[#Headers],0)),"")</f>
        <v>WoW sensor does not report any weight on wheels during touchdown. Test AP behaviour during landing.</v>
      </c>
      <c r="Q137" s="396" t="s">
        <v>1731</v>
      </c>
      <c r="R137" s="394" t="s">
        <v>4</v>
      </c>
      <c r="S137" s="371" t="s">
        <v>1674</v>
      </c>
      <c r="T137" s="372"/>
      <c r="U137" s="299"/>
      <c r="V137" s="53"/>
      <c r="W137" s="258"/>
      <c r="X137" s="305" t="s">
        <v>1761</v>
      </c>
      <c r="Y137" s="62"/>
      <c r="Z137" s="297"/>
      <c r="AA137" s="297"/>
    </row>
    <row r="138" spans="2:27" ht="72" customHeight="1">
      <c r="B138" s="48">
        <v>133</v>
      </c>
      <c r="C138" s="252" t="s">
        <v>451</v>
      </c>
      <c r="D138" s="253">
        <v>62</v>
      </c>
      <c r="E138" s="274" t="s">
        <v>1762</v>
      </c>
      <c r="F138" s="365">
        <f>IF($E138&lt;&gt;"",COUNTIF($E$6:$E138,$E138),"")</f>
        <v>1</v>
      </c>
      <c r="G138" s="363" t="str">
        <f>IF($E138&lt;&gt;"",INDEX(TMSimMatrix[],5,MATCH($C138&amp;$D138&amp;"."&amp;$E138,TMSimMatrix[#Headers],0)),"")</f>
        <v>01-Baseline-0kts</v>
      </c>
      <c r="H138" s="362" t="str">
        <f>IF($E138&lt;&gt;"",INDEX(TMSimMatrix[#Data],7,MATCH($C138&amp;$D138&amp;"."&amp;$E138,TMSimMatrix[#Headers],0)),"")</f>
        <v>BA - Simulink</v>
      </c>
      <c r="I138" s="361" t="str">
        <f>IF($E138&lt;&gt;"",INDEX(TMSimMatrix[],2,MATCH($C138&amp;$D138&amp;"."&amp;$E138,TMSimMatrix[#Headers],0)),"")</f>
        <v>SIM-FTV-4A-1-UTail-BASE-TOW1</v>
      </c>
      <c r="J138" s="361" t="str">
        <f>IF($E138&lt;&gt;"",IF(ISNUMBER(SEARCH("Utail",FlighTestSummary5[[#This Row],[A/C Configuration]])), "UTAIL", "TAILLESS"),"")</f>
        <v>UTAIL</v>
      </c>
      <c r="K138" s="361">
        <v>175</v>
      </c>
      <c r="L138" s="361">
        <f>IF($E138&lt;&gt;"",INDEX(TMSimMatrix[],3,MATCH($C138&amp;$D138&amp;"."&amp;$E138,TMSimMatrix[#Headers],0)),"")</f>
        <v>58.25</v>
      </c>
      <c r="M138" s="362" t="str">
        <f>IF($E138&lt;&gt;"",INDEX(TMSimMatrix[],8,MATCH($C138&amp;$D138&amp;"."&amp;$E138,TMSimMatrix[#Headers],0)),"")</f>
        <v>Alma</v>
      </c>
      <c r="N138" s="363">
        <v>44403</v>
      </c>
      <c r="O138" s="363" t="s">
        <v>568</v>
      </c>
      <c r="P138" s="360" t="str">
        <f>IF($E138&lt;&gt;"",INDEX(TMSimMatrix[],9,MATCH($C138&amp;$D138&amp;"."&amp;$E138,TMSimMatrix[#Headers],0)),"")</f>
        <v>WoW sensor begins reporting non-zero weight on wheels while flying the landing pattern. Test AP behaviour during landing.</v>
      </c>
      <c r="Q138" s="396" t="s">
        <v>1700</v>
      </c>
      <c r="R138" s="394" t="s">
        <v>4</v>
      </c>
      <c r="S138" s="371" t="s">
        <v>1674</v>
      </c>
      <c r="T138" s="372"/>
      <c r="U138" s="300"/>
      <c r="V138" s="53"/>
      <c r="W138" s="258"/>
      <c r="X138" s="305" t="s">
        <v>1763</v>
      </c>
      <c r="Y138" s="62"/>
      <c r="Z138" s="297"/>
      <c r="AA138" s="297"/>
    </row>
    <row r="139" spans="2:27" ht="72" customHeight="1">
      <c r="B139" s="48">
        <v>134</v>
      </c>
      <c r="C139" s="252" t="s">
        <v>451</v>
      </c>
      <c r="D139" s="253">
        <v>62</v>
      </c>
      <c r="E139" s="274" t="s">
        <v>1762</v>
      </c>
      <c r="F139" s="365">
        <f>IF($E139&lt;&gt;"",COUNTIF($E$6:$E139,$E139),"")</f>
        <v>2</v>
      </c>
      <c r="G139" s="363" t="str">
        <f>IF($E139&lt;&gt;"",INDEX(TMSimMatrix[],5,MATCH($C139&amp;$D139&amp;"."&amp;$E139,TMSimMatrix[#Headers],0)),"")</f>
        <v>01-Baseline-0kts</v>
      </c>
      <c r="H139" s="362" t="str">
        <f>IF($E139&lt;&gt;"",INDEX(TMSimMatrix[#Data],7,MATCH($C139&amp;$D139&amp;"."&amp;$E139,TMSimMatrix[#Headers],0)),"")</f>
        <v>BA - Simulink</v>
      </c>
      <c r="I139" s="361" t="str">
        <f>IF($E139&lt;&gt;"",INDEX(TMSimMatrix[],2,MATCH($C139&amp;$D139&amp;"."&amp;$E139,TMSimMatrix[#Headers],0)),"")</f>
        <v>SIM-FTV-4A-1-UTail-BASE-TOW1</v>
      </c>
      <c r="J139" s="361" t="str">
        <f>IF($E139&lt;&gt;"",IF(ISNUMBER(SEARCH("Utail",FlighTestSummary5[[#This Row],[A/C Configuration]])), "UTAIL", "TAILLESS"),"")</f>
        <v>UTAIL</v>
      </c>
      <c r="K139" s="361">
        <v>175</v>
      </c>
      <c r="L139" s="361">
        <f>IF($E139&lt;&gt;"",INDEX(TMSimMatrix[],3,MATCH($C139&amp;$D139&amp;"."&amp;$E139,TMSimMatrix[#Headers],0)),"")</f>
        <v>58.25</v>
      </c>
      <c r="M139" s="362" t="str">
        <f>IF($E139&lt;&gt;"",INDEX(TMSimMatrix[],8,MATCH($C139&amp;$D139&amp;"."&amp;$E139,TMSimMatrix[#Headers],0)),"")</f>
        <v>Alma</v>
      </c>
      <c r="N139" s="363">
        <v>44403</v>
      </c>
      <c r="O139" s="363" t="s">
        <v>568</v>
      </c>
      <c r="P139" s="360" t="str">
        <f>IF($E139&lt;&gt;"",INDEX(TMSimMatrix[],9,MATCH($C139&amp;$D139&amp;"."&amp;$E139,TMSimMatrix[#Headers],0)),"")</f>
        <v>WoW sensor begins reporting non-zero weight on wheels while flying the landing pattern. Test AP behaviour during landing.</v>
      </c>
      <c r="Q139" s="396" t="s">
        <v>1700</v>
      </c>
      <c r="R139" s="394" t="s">
        <v>4</v>
      </c>
      <c r="S139" s="371" t="s">
        <v>1674</v>
      </c>
      <c r="T139" s="372"/>
      <c r="U139" s="300"/>
      <c r="V139" s="53"/>
      <c r="W139" s="258"/>
      <c r="X139" s="413" t="s">
        <v>1764</v>
      </c>
      <c r="Y139" s="62"/>
      <c r="Z139" s="297"/>
      <c r="AA139" s="297"/>
    </row>
    <row r="140" spans="2:27" ht="72" customHeight="1">
      <c r="B140" s="48">
        <v>135</v>
      </c>
      <c r="C140" s="252" t="s">
        <v>451</v>
      </c>
      <c r="D140" s="253">
        <v>62</v>
      </c>
      <c r="E140" s="274" t="s">
        <v>1765</v>
      </c>
      <c r="F140" s="365">
        <f>IF($E140&lt;&gt;"",COUNTIF($E$6:$E140,$E140),"")</f>
        <v>1</v>
      </c>
      <c r="G140" s="363" t="str">
        <f>IF($E140&lt;&gt;"",INDEX(TMSimMatrix[],5,MATCH($C140&amp;$D140&amp;"."&amp;$E140,TMSimMatrix[#Headers],0)),"")</f>
        <v>01-Baseline-0kts</v>
      </c>
      <c r="H140" s="362" t="str">
        <f>IF($E140&lt;&gt;"",INDEX(TMSimMatrix[#Data],7,MATCH($C140&amp;$D140&amp;"."&amp;$E140,TMSimMatrix[#Headers],0)),"")</f>
        <v>BA - Simulink</v>
      </c>
      <c r="I140" s="361" t="str">
        <f>IF($E140&lt;&gt;"",INDEX(TMSimMatrix[],2,MATCH($C140&amp;$D140&amp;"."&amp;$E140,TMSimMatrix[#Headers],0)),"")</f>
        <v>SIM-FTV-4A-1-UTail-BASE-TOW1</v>
      </c>
      <c r="J140" s="361" t="str">
        <f>IF($E140&lt;&gt;"",IF(ISNUMBER(SEARCH("Utail",FlighTestSummary5[[#This Row],[A/C Configuration]])), "UTAIL", "TAILLESS"),"")</f>
        <v>UTAIL</v>
      </c>
      <c r="K140" s="361">
        <v>175</v>
      </c>
      <c r="L140" s="361">
        <f>IF($E140&lt;&gt;"",INDEX(TMSimMatrix[],3,MATCH($C140&amp;$D140&amp;"."&amp;$E140,TMSimMatrix[#Headers],0)),"")</f>
        <v>58.25</v>
      </c>
      <c r="M140" s="362" t="str">
        <f>IF($E140&lt;&gt;"",INDEX(TMSimMatrix[],8,MATCH($C140&amp;$D140&amp;"."&amp;$E140,TMSimMatrix[#Headers],0)),"")</f>
        <v>Alma</v>
      </c>
      <c r="N140" s="363">
        <v>44404</v>
      </c>
      <c r="O140" s="363" t="s">
        <v>568</v>
      </c>
      <c r="P140" s="360" t="str">
        <f>IF($E140&lt;&gt;"",INDEX(TMSimMatrix[],9,MATCH($C140&amp;$D140&amp;"."&amp;$E140,TMSimMatrix[#Headers],0)),"")</f>
        <v>WoW switch based sensor begins reporting zero weight on wheels while in transition (V &lt; Vrotate). Test AP behavior during takeoff roll.</v>
      </c>
      <c r="Q140" s="396" t="s">
        <v>1731</v>
      </c>
      <c r="R140" s="394" t="s">
        <v>4</v>
      </c>
      <c r="S140" s="371" t="s">
        <v>1674</v>
      </c>
      <c r="T140" s="372"/>
      <c r="U140" s="300"/>
      <c r="V140" s="53"/>
      <c r="W140" s="258"/>
      <c r="X140" s="305" t="s">
        <v>1766</v>
      </c>
      <c r="Y140" s="62"/>
      <c r="Z140" s="297"/>
      <c r="AA140" s="297"/>
    </row>
    <row r="141" spans="2:27" ht="72" customHeight="1">
      <c r="B141" s="48">
        <v>136</v>
      </c>
      <c r="C141" s="252" t="s">
        <v>451</v>
      </c>
      <c r="D141" s="253">
        <v>62</v>
      </c>
      <c r="E141" s="274" t="s">
        <v>1767</v>
      </c>
      <c r="F141" s="365">
        <f>IF($E141&lt;&gt;"",COUNTIF($E$6:$E141,$E141),"")</f>
        <v>1</v>
      </c>
      <c r="G141" s="363" t="str">
        <f>IF($E141&lt;&gt;"",INDEX(TMSimMatrix[],5,MATCH($C141&amp;$D141&amp;"."&amp;$E141,TMSimMatrix[#Headers],0)),"")</f>
        <v>01-Baseline-0kts</v>
      </c>
      <c r="H141" s="362" t="str">
        <f>IF($E141&lt;&gt;"",INDEX(TMSimMatrix[#Data],7,MATCH($C141&amp;$D141&amp;"."&amp;$E141,TMSimMatrix[#Headers],0)),"")</f>
        <v>BA - Simulink</v>
      </c>
      <c r="I141" s="361" t="str">
        <f>IF($E141&lt;&gt;"",INDEX(TMSimMatrix[],2,MATCH($C141&amp;$D141&amp;"."&amp;$E141,TMSimMatrix[#Headers],0)),"")</f>
        <v>SIM-FTV-4A-1-UTail-BASE-TOW2</v>
      </c>
      <c r="J141" s="361" t="str">
        <f>IF($E141&lt;&gt;"",IF(ISNUMBER(SEARCH("Utail",FlighTestSummary5[[#This Row],[A/C Configuration]])), "UTAIL", "TAILLESS"),"")</f>
        <v>UTAIL</v>
      </c>
      <c r="K141" s="361">
        <v>175</v>
      </c>
      <c r="L141" s="361">
        <f>IF($E141&lt;&gt;"",INDEX(TMSimMatrix[],3,MATCH($C141&amp;$D141&amp;"."&amp;$E141,TMSimMatrix[#Headers],0)),"")</f>
        <v>58.25</v>
      </c>
      <c r="M141" s="362" t="str">
        <f>IF($E141&lt;&gt;"",INDEX(TMSimMatrix[],8,MATCH($C141&amp;$D141&amp;"."&amp;$E141,TMSimMatrix[#Headers],0)),"")</f>
        <v>Alma</v>
      </c>
      <c r="N141" s="363">
        <v>44404</v>
      </c>
      <c r="O141" s="363" t="s">
        <v>568</v>
      </c>
      <c r="P141" s="360" t="str">
        <f>IF($E141&lt;&gt;"",INDEX(TMSimMatrix[],9,MATCH($C141&amp;$D141&amp;"."&amp;$E141,TMSimMatrix[#Headers],0)),"")</f>
        <v>WoW switch based sensor fails to report liftoff. Test redundant takeoff detection.</v>
      </c>
      <c r="Q141" s="396" t="s">
        <v>1700</v>
      </c>
      <c r="R141" s="394" t="s">
        <v>4</v>
      </c>
      <c r="S141" s="371" t="s">
        <v>1674</v>
      </c>
      <c r="T141" s="372"/>
      <c r="U141" s="300"/>
      <c r="V141" s="53"/>
      <c r="W141" s="258"/>
      <c r="X141" s="305" t="s">
        <v>1768</v>
      </c>
      <c r="Y141" s="62"/>
      <c r="Z141" s="297"/>
      <c r="AA141" s="297"/>
    </row>
    <row r="142" spans="2:27" ht="72" customHeight="1">
      <c r="B142" s="48">
        <v>137</v>
      </c>
      <c r="C142" s="252" t="s">
        <v>451</v>
      </c>
      <c r="D142" s="253">
        <v>62</v>
      </c>
      <c r="E142" s="274" t="s">
        <v>1769</v>
      </c>
      <c r="F142" s="365">
        <f>IF($E142&lt;&gt;"",COUNTIF($E$6:$E142,$E142),"")</f>
        <v>1</v>
      </c>
      <c r="G142" s="363" t="str">
        <f>IF($E142&lt;&gt;"",INDEX(TMSimMatrix[],5,MATCH($C142&amp;$D142&amp;"."&amp;$E142,TMSimMatrix[#Headers],0)),"")</f>
        <v>01-Baseline-0kts</v>
      </c>
      <c r="H142" s="362" t="str">
        <f>IF($E142&lt;&gt;"",INDEX(TMSimMatrix[#Data],7,MATCH($C142&amp;$D142&amp;"."&amp;$E142,TMSimMatrix[#Headers],0)),"")</f>
        <v>BA - Simulink</v>
      </c>
      <c r="I142" s="361" t="str">
        <f>IF($E142&lt;&gt;"",INDEX(TMSimMatrix[],2,MATCH($C142&amp;$D142&amp;"."&amp;$E142,TMSimMatrix[#Headers],0)),"")</f>
        <v>SIM-FTV-4A-1-UTail-BASE-TOW3</v>
      </c>
      <c r="J142" s="361" t="str">
        <f>IF($E142&lt;&gt;"",IF(ISNUMBER(SEARCH("Utail",FlighTestSummary5[[#This Row],[A/C Configuration]])), "UTAIL", "TAILLESS"),"")</f>
        <v>UTAIL</v>
      </c>
      <c r="K142" s="361">
        <v>175</v>
      </c>
      <c r="L142" s="361">
        <f>IF($E142&lt;&gt;"",INDEX(TMSimMatrix[],3,MATCH($C142&amp;$D142&amp;"."&amp;$E142,TMSimMatrix[#Headers],0)),"")</f>
        <v>58.25</v>
      </c>
      <c r="M142" s="362" t="str">
        <f>IF($E142&lt;&gt;"",INDEX(TMSimMatrix[],8,MATCH($C142&amp;$D142&amp;"."&amp;$E142,TMSimMatrix[#Headers],0)),"")</f>
        <v>Alma</v>
      </c>
      <c r="N142" s="363">
        <v>44407</v>
      </c>
      <c r="O142" s="363" t="s">
        <v>568</v>
      </c>
      <c r="P142" s="360" t="str">
        <f>IF($E142&lt;&gt;"",INDEX(TMSimMatrix[],9,MATCH($C142&amp;$D142&amp;"."&amp;$E142,TMSimMatrix[#Headers],0)),"")</f>
        <v>WoW switch based sensor begins reporting zero weight on wheels after entering rollout phase. Test AP behavior to see if pitch-up is attempted.</v>
      </c>
      <c r="Q142" s="396" t="s">
        <v>1731</v>
      </c>
      <c r="R142" s="394" t="s">
        <v>4</v>
      </c>
      <c r="S142" s="371" t="s">
        <v>1674</v>
      </c>
      <c r="T142" s="372"/>
      <c r="U142" s="299"/>
      <c r="V142" s="53"/>
      <c r="W142" s="258"/>
      <c r="X142" s="305" t="s">
        <v>1774</v>
      </c>
      <c r="Y142" s="62"/>
      <c r="Z142" s="297"/>
      <c r="AA142" s="297"/>
    </row>
    <row r="143" spans="2:27" ht="72" customHeight="1">
      <c r="B143" s="48">
        <v>138</v>
      </c>
      <c r="C143" s="252" t="s">
        <v>451</v>
      </c>
      <c r="D143" s="253">
        <v>62</v>
      </c>
      <c r="E143" s="274" t="s">
        <v>1729</v>
      </c>
      <c r="F143" s="365">
        <f>IF($E143&lt;&gt;"",COUNTIF($E$6:$E143,$E143),"")</f>
        <v>2</v>
      </c>
      <c r="G143" s="363" t="str">
        <f>IF($E143&lt;&gt;"",INDEX(TMSimMatrix[],5,MATCH($C143&amp;$D143&amp;"."&amp;$E143,TMSimMatrix[#Headers],0)),"")</f>
        <v>01-Baseline-0kts</v>
      </c>
      <c r="H143" s="362" t="str">
        <f>IF($E143&lt;&gt;"",INDEX(TMSimMatrix[#Data],7,MATCH($C143&amp;$D143&amp;"."&amp;$E143,TMSimMatrix[#Headers],0)),"")</f>
        <v>BA - Simulink</v>
      </c>
      <c r="I143" s="361" t="str">
        <f>IF($E143&lt;&gt;"",INDEX(TMSimMatrix[],2,MATCH($C143&amp;$D143&amp;"."&amp;$E143,TMSimMatrix[#Headers],0)),"")</f>
        <v>SIM-FTV-4A-1-UTail-BASE-TOW1</v>
      </c>
      <c r="J143" s="361" t="str">
        <f>IF($E143&lt;&gt;"",IF(ISNUMBER(SEARCH("Utail",FlighTestSummary5[[#This Row],[A/C Configuration]])), "UTAIL", "TAILLESS"),"")</f>
        <v>UTAIL</v>
      </c>
      <c r="K143" s="361">
        <v>175</v>
      </c>
      <c r="L143" s="361">
        <f>IF($E143&lt;&gt;"",INDEX(TMSimMatrix[],3,MATCH($C143&amp;$D143&amp;"."&amp;$E143,TMSimMatrix[#Headers],0)),"")</f>
        <v>58.25</v>
      </c>
      <c r="M143" s="362" t="str">
        <f>IF($E143&lt;&gt;"",INDEX(TMSimMatrix[],8,MATCH($C143&amp;$D143&amp;"."&amp;$E143,TMSimMatrix[#Headers],0)),"")</f>
        <v>Alma</v>
      </c>
      <c r="N143" s="363">
        <v>44407</v>
      </c>
      <c r="O143" s="363" t="s">
        <v>568</v>
      </c>
      <c r="P143" s="360" t="str">
        <f>IF($E143&lt;&gt;"",INDEX(TMSimMatrix[],9,MATCH($C143&amp;$D143&amp;"."&amp;$E143,TMSimMatrix[#Headers],0)),"")</f>
        <v>Failure Study - Engine out on takeoff roll. Test RTO performance (manual abort) and directional control during rollout</v>
      </c>
      <c r="Q143" s="396" t="s">
        <v>1770</v>
      </c>
      <c r="R143" s="394" t="s">
        <v>4</v>
      </c>
      <c r="S143" s="371" t="s">
        <v>1674</v>
      </c>
      <c r="T143" s="372"/>
      <c r="U143" s="299"/>
      <c r="V143" s="53"/>
      <c r="W143" s="258"/>
      <c r="X143" s="305" t="s">
        <v>1771</v>
      </c>
      <c r="Y143" s="62"/>
      <c r="Z143" s="297"/>
      <c r="AA143" s="297"/>
    </row>
    <row r="144" spans="2:27" ht="72" customHeight="1">
      <c r="B144" s="48">
        <v>139</v>
      </c>
      <c r="C144" s="252" t="s">
        <v>451</v>
      </c>
      <c r="D144" s="253">
        <v>62</v>
      </c>
      <c r="E144" s="274" t="s">
        <v>1734</v>
      </c>
      <c r="F144" s="365">
        <f>IF($E144&lt;&gt;"",COUNTIF($E$6:$E144,$E144),"")</f>
        <v>2</v>
      </c>
      <c r="G144" s="363" t="str">
        <f>IF($E144&lt;&gt;"",INDEX(TMSimMatrix[],5,MATCH($C144&amp;$D144&amp;"."&amp;$E144,TMSimMatrix[#Headers],0)),"")</f>
        <v>01-Baseline-0kts</v>
      </c>
      <c r="H144" s="362" t="str">
        <f>IF($E144&lt;&gt;"",INDEX(TMSimMatrix[#Data],7,MATCH($C144&amp;$D144&amp;"."&amp;$E144,TMSimMatrix[#Headers],0)),"")</f>
        <v>BA - Simulink</v>
      </c>
      <c r="I144" s="361" t="str">
        <f>IF($E144&lt;&gt;"",INDEX(TMSimMatrix[],2,MATCH($C144&amp;$D144&amp;"."&amp;$E144,TMSimMatrix[#Headers],0)),"")</f>
        <v>SIM-FTV-4A-1-UTail-BASE-TOW1</v>
      </c>
      <c r="J144" s="361" t="str">
        <f>IF($E144&lt;&gt;"",IF(ISNUMBER(SEARCH("Utail",FlighTestSummary5[[#This Row],[A/C Configuration]])), "UTAIL", "TAILLESS"),"")</f>
        <v>UTAIL</v>
      </c>
      <c r="K144" s="361">
        <v>175</v>
      </c>
      <c r="L144" s="361">
        <f>IF($E144&lt;&gt;"",INDEX(TMSimMatrix[],3,MATCH($C144&amp;$D144&amp;"."&amp;$E144,TMSimMatrix[#Headers],0)),"")</f>
        <v>58.25</v>
      </c>
      <c r="M144" s="362" t="str">
        <f>IF($E144&lt;&gt;"",INDEX(TMSimMatrix[],8,MATCH($C144&amp;$D144&amp;"."&amp;$E144,TMSimMatrix[#Headers],0)),"")</f>
        <v>Alma</v>
      </c>
      <c r="N144" s="363">
        <v>44407</v>
      </c>
      <c r="O144" s="363" t="s">
        <v>568</v>
      </c>
      <c r="P144" s="360" t="str">
        <f>IF($E144&lt;&gt;"",INDEX(TMSimMatrix[],9,MATCH($C144&amp;$D144&amp;"."&amp;$E144,TMSimMatrix[#Headers],0)),"")</f>
        <v>Failure Study - Engine out on final approach. Test altitude + speed control, ability to land etc.</v>
      </c>
      <c r="Q144" s="396" t="s">
        <v>1772</v>
      </c>
      <c r="R144" s="394" t="s">
        <v>4</v>
      </c>
      <c r="S144" s="371" t="s">
        <v>1674</v>
      </c>
      <c r="T144" s="372"/>
      <c r="U144" s="299"/>
      <c r="V144" s="53"/>
      <c r="W144" s="258"/>
      <c r="X144" s="305" t="s">
        <v>1773</v>
      </c>
      <c r="Y144" s="62"/>
      <c r="Z144" s="297"/>
      <c r="AA144" s="297"/>
    </row>
    <row r="145" spans="2:27" ht="72" customHeight="1">
      <c r="B145" s="48">
        <v>140</v>
      </c>
      <c r="C145" s="252" t="s">
        <v>451</v>
      </c>
      <c r="D145" s="253">
        <v>62</v>
      </c>
      <c r="E145" s="274" t="s">
        <v>1775</v>
      </c>
      <c r="F145" s="365">
        <f>IF($E145&lt;&gt;"",COUNTIF($E$6:$E145,$E145),"")</f>
        <v>1</v>
      </c>
      <c r="G145" s="363" t="str">
        <f>IF($E145&lt;&gt;"",INDEX(TMSimMatrix[],5,MATCH($C145&amp;$D145&amp;"."&amp;$E145,TMSimMatrix[#Headers],0)),"")</f>
        <v>01-Baseline-0kts</v>
      </c>
      <c r="H145" s="362" t="str">
        <f>IF($E145&lt;&gt;"",INDEX(TMSimMatrix[#Data],7,MATCH($C145&amp;$D145&amp;"."&amp;$E145,TMSimMatrix[#Headers],0)),"")</f>
        <v>BA - Simulink</v>
      </c>
      <c r="I145" s="361" t="str">
        <f>IF($E145&lt;&gt;"",INDEX(TMSimMatrix[],2,MATCH($C145&amp;$D145&amp;"."&amp;$E145,TMSimMatrix[#Headers],0)),"")</f>
        <v>SIM-FTV-4A-1-UTail-BASE-TOW1</v>
      </c>
      <c r="J145" s="361" t="str">
        <f>IF($E145&lt;&gt;"",IF(ISNUMBER(SEARCH("Utail",FlighTestSummary5[[#This Row],[A/C Configuration]])), "UTAIL", "TAILLESS"),"")</f>
        <v>UTAIL</v>
      </c>
      <c r="K145" s="361">
        <v>175</v>
      </c>
      <c r="L145" s="361">
        <f>IF($E145&lt;&gt;"",INDEX(TMSimMatrix[],3,MATCH($C145&amp;$D145&amp;"."&amp;$E145,TMSimMatrix[#Headers],0)),"")</f>
        <v>58.25</v>
      </c>
      <c r="M145" s="362" t="str">
        <f>IF($E145&lt;&gt;"",INDEX(TMSimMatrix[],8,MATCH($C145&amp;$D145&amp;"."&amp;$E145,TMSimMatrix[#Headers],0)),"")</f>
        <v>Alma</v>
      </c>
      <c r="N145" s="363">
        <v>44413</v>
      </c>
      <c r="O145" s="363" t="s">
        <v>568</v>
      </c>
      <c r="P145" s="360" t="str">
        <f>IF($E145&lt;&gt;"",INDEX(TMSimMatrix[],9,MATCH($C145&amp;$D145&amp;"."&amp;$E145,TMSimMatrix[#Headers],0)),"")</f>
        <v>Failure Study - Otbd elevon stuck at 3 degree deflection</v>
      </c>
      <c r="Q145" s="396" t="s">
        <v>1777</v>
      </c>
      <c r="R145" s="394" t="s">
        <v>4</v>
      </c>
      <c r="S145" s="371" t="s">
        <v>1776</v>
      </c>
      <c r="T145" s="372"/>
      <c r="U145" s="299"/>
      <c r="V145" s="53"/>
      <c r="W145" s="258"/>
      <c r="X145" s="413" t="s">
        <v>1778</v>
      </c>
      <c r="Y145" s="62"/>
      <c r="Z145" s="297"/>
      <c r="AA145" s="297"/>
    </row>
    <row r="146" spans="2:27" ht="72" customHeight="1">
      <c r="B146" s="48">
        <v>141</v>
      </c>
      <c r="C146" s="252" t="s">
        <v>451</v>
      </c>
      <c r="D146" s="253">
        <v>62</v>
      </c>
      <c r="E146" s="274" t="s">
        <v>1804</v>
      </c>
      <c r="F146" s="365">
        <f>IF($E146&lt;&gt;"",COUNTIF($E$6:$E146,$E146),"")</f>
        <v>1</v>
      </c>
      <c r="G146" s="363" t="str">
        <f>IF($E146&lt;&gt;"",INDEX(TMSimMatrix[],5,MATCH($C146&amp;$D146&amp;"."&amp;$E146,TMSimMatrix[#Headers],0)),"")</f>
        <v>01-Baseline-0kts</v>
      </c>
      <c r="H146" s="362" t="str">
        <f>IF($E146&lt;&gt;"",INDEX(TMSimMatrix[#Data],7,MATCH($C146&amp;$D146&amp;"."&amp;$E146,TMSimMatrix[#Headers],0)),"")</f>
        <v>BA - Simulink</v>
      </c>
      <c r="I146" s="361" t="str">
        <f>IF($E146&lt;&gt;"",INDEX(TMSimMatrix[],2,MATCH($C146&amp;$D146&amp;"."&amp;$E146,TMSimMatrix[#Headers],0)),"")</f>
        <v>SIM-FTV-4A-1-UTail-BASE-TOW1</v>
      </c>
      <c r="J146" s="361" t="str">
        <f>IF($E146&lt;&gt;"",IF(ISNUMBER(SEARCH("Utail",FlighTestSummary5[[#This Row],[A/C Configuration]])), "UTAIL", "TAILLESS"),"")</f>
        <v>UTAIL</v>
      </c>
      <c r="K146" s="361">
        <f>IF($E146&lt;&gt;"",INDEX(TMSimMatrix[],4,MATCH($C146&amp;$D146&amp;"."&amp;$E146,TMSimMatrix[#Headers],0)),"")</f>
        <v>180</v>
      </c>
      <c r="L146" s="361">
        <f>IF($E146&lt;&gt;"",INDEX(TMSimMatrix[],3,MATCH($C146&amp;$D146&amp;"."&amp;$E146,TMSimMatrix[#Headers],0)),"")</f>
        <v>58.25</v>
      </c>
      <c r="M146" s="362" t="str">
        <f>IF($E146&lt;&gt;"",INDEX(TMSimMatrix[],8,MATCH($C146&amp;$D146&amp;"."&amp;$E146,TMSimMatrix[#Headers],0)),"")</f>
        <v>Foremost</v>
      </c>
      <c r="N146" s="363">
        <v>44419</v>
      </c>
      <c r="O146" s="363" t="s">
        <v>568</v>
      </c>
      <c r="P146" s="360" t="str">
        <f>IF($E146&lt;&gt;"",INDEX(TMSimMatrix[],9,MATCH($C146&amp;$D146&amp;"."&amp;$E146,TMSimMatrix[#Headers],0)),"")</f>
        <v xml:space="preserve">Verification of ATOL of baseline (FTV4 58.25 MAC) configuration in ideal environment </v>
      </c>
      <c r="Q146" s="370" t="s">
        <v>1832</v>
      </c>
      <c r="R146" s="394" t="s">
        <v>4</v>
      </c>
      <c r="S146" s="371" t="s">
        <v>1805</v>
      </c>
      <c r="T146" s="372"/>
      <c r="U146" s="299"/>
      <c r="V146" s="53"/>
      <c r="W146" s="258"/>
      <c r="X146" s="305" t="s">
        <v>1806</v>
      </c>
      <c r="Y146" s="62"/>
      <c r="Z146" s="297"/>
      <c r="AA146" s="297"/>
    </row>
    <row r="147" spans="2:27" ht="72" customHeight="1">
      <c r="B147" s="48">
        <v>142</v>
      </c>
      <c r="C147" s="252" t="s">
        <v>451</v>
      </c>
      <c r="D147" s="253">
        <v>62</v>
      </c>
      <c r="E147" s="274" t="s">
        <v>1807</v>
      </c>
      <c r="F147" s="365">
        <f>IF($E147&lt;&gt;"",COUNTIF($E$6:$E147,$E147),"")</f>
        <v>1</v>
      </c>
      <c r="G147" s="363" t="str">
        <f>IF($E147&lt;&gt;"",INDEX(TMSimMatrix[],5,MATCH($C147&amp;$D147&amp;"."&amp;$E147,TMSimMatrix[#Headers],0)),"")</f>
        <v>01-Baseline-0kts</v>
      </c>
      <c r="H147" s="362" t="str">
        <f>IF($E147&lt;&gt;"",INDEX(TMSimMatrix[#Data],7,MATCH($C147&amp;$D147&amp;"."&amp;$E147,TMSimMatrix[#Headers],0)),"")</f>
        <v>BA - Simulink</v>
      </c>
      <c r="I147" s="361" t="str">
        <f>IF($E147&lt;&gt;"",INDEX(TMSimMatrix[],2,MATCH($C147&amp;$D147&amp;"."&amp;$E147,TMSimMatrix[#Headers],0)),"")</f>
        <v>SIM-FTV-4A-1-UTail-BASE-TOW1</v>
      </c>
      <c r="J147" s="361" t="str">
        <f>IF($E147&lt;&gt;"",IF(ISNUMBER(SEARCH("Utail",FlighTestSummary5[[#This Row],[A/C Configuration]])), "UTAIL", "TAILLESS"),"")</f>
        <v>UTAIL</v>
      </c>
      <c r="K147" s="361">
        <f>IF($E147&lt;&gt;"",INDEX(TMSimMatrix[],4,MATCH($C147&amp;$D147&amp;"."&amp;$E147,TMSimMatrix[#Headers],0)),"")</f>
        <v>180</v>
      </c>
      <c r="L147" s="361">
        <f>IF($E147&lt;&gt;"",INDEX(TMSimMatrix[],3,MATCH($C147&amp;$D147&amp;"."&amp;$E147,TMSimMatrix[#Headers],0)),"")</f>
        <v>58.25</v>
      </c>
      <c r="M147" s="362" t="str">
        <f>IF($E147&lt;&gt;"",INDEX(TMSimMatrix[],8,MATCH($C147&amp;$D147&amp;"."&amp;$E147,TMSimMatrix[#Headers],0)),"")</f>
        <v>Foremost</v>
      </c>
      <c r="N147" s="363">
        <v>44419</v>
      </c>
      <c r="O147" s="363" t="s">
        <v>568</v>
      </c>
      <c r="P147" s="360" t="str">
        <f>IF($E147&lt;&gt;"",INDEX(TMSimMatrix[],9,MATCH($C147&amp;$D147&amp;"."&amp;$E147,TMSimMatrix[#Headers],0)),"")</f>
        <v xml:space="preserve">Verification of Transition (Taxi with transition to lift-off) and Landing of baseline (FTV4 58.25 MAC) configuration in ideal environment </v>
      </c>
      <c r="Q147" s="396" t="s">
        <v>1833</v>
      </c>
      <c r="R147" s="394" t="s">
        <v>4</v>
      </c>
      <c r="S147" s="371" t="s">
        <v>1805</v>
      </c>
      <c r="T147" s="372"/>
      <c r="U147" s="299"/>
      <c r="V147" s="53"/>
      <c r="W147" s="258"/>
      <c r="X147" s="305" t="s">
        <v>1808</v>
      </c>
      <c r="Y147" s="62"/>
      <c r="Z147" s="297"/>
      <c r="AA147" s="297"/>
    </row>
    <row r="148" spans="2:27" ht="72" customHeight="1">
      <c r="B148" s="48">
        <v>143</v>
      </c>
      <c r="C148" s="252" t="s">
        <v>451</v>
      </c>
      <c r="D148" s="253">
        <v>62</v>
      </c>
      <c r="E148" s="274" t="s">
        <v>1807</v>
      </c>
      <c r="F148" s="365">
        <f>IF($E148&lt;&gt;"",COUNTIF($E$6:$E148,$E148),"")</f>
        <v>2</v>
      </c>
      <c r="G148" s="363" t="str">
        <f>IF($E148&lt;&gt;"",INDEX(TMSimMatrix[],5,MATCH($C148&amp;$D148&amp;"."&amp;$E148,TMSimMatrix[#Headers],0)),"")</f>
        <v>01-Baseline-0kts</v>
      </c>
      <c r="H148" s="362" t="str">
        <f>IF($E148&lt;&gt;"",INDEX(TMSimMatrix[#Data],7,MATCH($C148&amp;$D148&amp;"."&amp;$E148,TMSimMatrix[#Headers],0)),"")</f>
        <v>BA - Simulink</v>
      </c>
      <c r="I148" s="361" t="str">
        <f>IF($E148&lt;&gt;"",INDEX(TMSimMatrix[],2,MATCH($C148&amp;$D148&amp;"."&amp;$E148,TMSimMatrix[#Headers],0)),"")</f>
        <v>SIM-FTV-4A-1-UTail-BASE-TOW1</v>
      </c>
      <c r="J148" s="361" t="str">
        <f>IF($E148&lt;&gt;"",IF(ISNUMBER(SEARCH("Utail",FlighTestSummary5[[#This Row],[A/C Configuration]])), "UTAIL", "TAILLESS"),"")</f>
        <v>UTAIL</v>
      </c>
      <c r="K148" s="361">
        <f>IF($E148&lt;&gt;"",INDEX(TMSimMatrix[],4,MATCH($C148&amp;$D148&amp;"."&amp;$E148,TMSimMatrix[#Headers],0)),"")</f>
        <v>180</v>
      </c>
      <c r="L148" s="361">
        <f>IF($E148&lt;&gt;"",INDEX(TMSimMatrix[],3,MATCH($C148&amp;$D148&amp;"."&amp;$E148,TMSimMatrix[#Headers],0)),"")</f>
        <v>58.25</v>
      </c>
      <c r="M148" s="362" t="str">
        <f>IF($E148&lt;&gt;"",INDEX(TMSimMatrix[],8,MATCH($C148&amp;$D148&amp;"."&amp;$E148,TMSimMatrix[#Headers],0)),"")</f>
        <v>Foremost</v>
      </c>
      <c r="N148" s="363">
        <v>44419</v>
      </c>
      <c r="O148" s="363" t="s">
        <v>568</v>
      </c>
      <c r="P148" s="360" t="str">
        <f>IF($E148&lt;&gt;"",INDEX(TMSimMatrix[],9,MATCH($C148&amp;$D148&amp;"."&amp;$E148,TMSimMatrix[#Headers],0)),"")</f>
        <v xml:space="preserve">Verification of Transition (Taxi with transition to lift-off) and Landing of baseline (FTV4 58.25 MAC) configuration in ideal environment </v>
      </c>
      <c r="Q148" s="396" t="s">
        <v>1834</v>
      </c>
      <c r="R148" s="394" t="s">
        <v>4</v>
      </c>
      <c r="S148" s="371" t="s">
        <v>1805</v>
      </c>
      <c r="T148" s="372"/>
      <c r="U148" s="299"/>
      <c r="V148" s="53"/>
      <c r="W148" s="258"/>
      <c r="X148" s="305" t="s">
        <v>1809</v>
      </c>
      <c r="Y148" s="62"/>
      <c r="Z148" s="297"/>
      <c r="AA148" s="297"/>
    </row>
    <row r="149" spans="2:27" ht="72" customHeight="1">
      <c r="B149" s="48">
        <v>144</v>
      </c>
      <c r="C149" s="252" t="s">
        <v>451</v>
      </c>
      <c r="D149" s="253">
        <v>62</v>
      </c>
      <c r="E149" s="274" t="s">
        <v>1807</v>
      </c>
      <c r="F149" s="365">
        <f>IF($E149&lt;&gt;"",COUNTIF($E$6:$E149,$E149),"")</f>
        <v>3</v>
      </c>
      <c r="G149" s="363" t="str">
        <f>IF($E149&lt;&gt;"",INDEX(TMSimMatrix[],5,MATCH($C149&amp;$D149&amp;"."&amp;$E149,TMSimMatrix[#Headers],0)),"")</f>
        <v>01-Baseline-0kts</v>
      </c>
      <c r="H149" s="362" t="str">
        <f>IF($E149&lt;&gt;"",INDEX(TMSimMatrix[#Data],7,MATCH($C149&amp;$D149&amp;"."&amp;$E149,TMSimMatrix[#Headers],0)),"")</f>
        <v>BA - Simulink</v>
      </c>
      <c r="I149" s="361" t="str">
        <f>IF($E149&lt;&gt;"",INDEX(TMSimMatrix[],2,MATCH($C149&amp;$D149&amp;"."&amp;$E149,TMSimMatrix[#Headers],0)),"")</f>
        <v>SIM-FTV-4A-1-UTail-BASE-TOW1</v>
      </c>
      <c r="J149" s="361" t="str">
        <f>IF($E149&lt;&gt;"",IF(ISNUMBER(SEARCH("Utail",FlighTestSummary5[[#This Row],[A/C Configuration]])), "UTAIL", "TAILLESS"),"")</f>
        <v>UTAIL</v>
      </c>
      <c r="K149" s="361">
        <f>IF($E149&lt;&gt;"",INDEX(TMSimMatrix[],4,MATCH($C149&amp;$D149&amp;"."&amp;$E149,TMSimMatrix[#Headers],0)),"")</f>
        <v>180</v>
      </c>
      <c r="L149" s="361">
        <f>IF($E149&lt;&gt;"",INDEX(TMSimMatrix[],3,MATCH($C149&amp;$D149&amp;"."&amp;$E149,TMSimMatrix[#Headers],0)),"")</f>
        <v>58.25</v>
      </c>
      <c r="M149" s="362" t="str">
        <f>IF($E149&lt;&gt;"",INDEX(TMSimMatrix[],8,MATCH($C149&amp;$D149&amp;"."&amp;$E149,TMSimMatrix[#Headers],0)),"")</f>
        <v>Foremost</v>
      </c>
      <c r="N149" s="363">
        <v>44419</v>
      </c>
      <c r="O149" s="363" t="s">
        <v>568</v>
      </c>
      <c r="P149" s="360" t="str">
        <f>IF($E149&lt;&gt;"",INDEX(TMSimMatrix[],9,MATCH($C149&amp;$D149&amp;"."&amp;$E149,TMSimMatrix[#Headers],0)),"")</f>
        <v xml:space="preserve">Verification of Transition (Taxi with transition to lift-off) and Landing of baseline (FTV4 58.25 MAC) configuration in ideal environment </v>
      </c>
      <c r="Q149" s="396" t="s">
        <v>1835</v>
      </c>
      <c r="R149" s="394" t="s">
        <v>4</v>
      </c>
      <c r="S149" s="371" t="s">
        <v>1805</v>
      </c>
      <c r="T149" s="372"/>
      <c r="U149" s="299"/>
      <c r="V149" s="53"/>
      <c r="W149" s="258"/>
      <c r="X149" s="305" t="s">
        <v>1810</v>
      </c>
      <c r="Y149" s="62"/>
      <c r="Z149" s="297"/>
      <c r="AA149" s="297"/>
    </row>
    <row r="150" spans="2:27" ht="72" customHeight="1">
      <c r="B150" s="48">
        <v>145</v>
      </c>
      <c r="C150" s="252" t="s">
        <v>451</v>
      </c>
      <c r="D150" s="253">
        <v>62</v>
      </c>
      <c r="E150" s="274" t="s">
        <v>1811</v>
      </c>
      <c r="F150" s="365">
        <f>IF($E150&lt;&gt;"",COUNTIF($E$6:$E150,$E150),"")</f>
        <v>1</v>
      </c>
      <c r="G150" s="363" t="str">
        <f>IF($E150&lt;&gt;"",INDEX(TMSimMatrix[],5,MATCH($C150&amp;$D150&amp;"."&amp;$E150,TMSimMatrix[#Headers],0)),"")</f>
        <v>02-Perturbation-5kts</v>
      </c>
      <c r="H150" s="362" t="str">
        <f>IF($E150&lt;&gt;"",INDEX(TMSimMatrix[#Data],7,MATCH($C150&amp;$D150&amp;"."&amp;$E150,TMSimMatrix[#Headers],0)),"")</f>
        <v>BA - Simulink</v>
      </c>
      <c r="I150" s="361" t="str">
        <f>IF($E150&lt;&gt;"",INDEX(TMSimMatrix[],2,MATCH($C150&amp;$D150&amp;"."&amp;$E150,TMSimMatrix[#Headers],0)),"")</f>
        <v>SIM-FTV-4A-1-UTail-BASE-TOW1</v>
      </c>
      <c r="J150" s="361" t="str">
        <f>IF($E150&lt;&gt;"",IF(ISNUMBER(SEARCH("Utail",FlighTestSummary5[[#This Row],[A/C Configuration]])), "UTAIL", "TAILLESS"),"")</f>
        <v>UTAIL</v>
      </c>
      <c r="K150" s="361">
        <f>IF($E150&lt;&gt;"",INDEX(TMSimMatrix[],4,MATCH($C150&amp;$D150&amp;"."&amp;$E150,TMSimMatrix[#Headers],0)),"")</f>
        <v>180</v>
      </c>
      <c r="L150" s="361">
        <f>IF($E150&lt;&gt;"",INDEX(TMSimMatrix[],3,MATCH($C150&amp;$D150&amp;"."&amp;$E150,TMSimMatrix[#Headers],0)),"")</f>
        <v>58.25</v>
      </c>
      <c r="M150" s="362" t="str">
        <f>IF($E150&lt;&gt;"",INDEX(TMSimMatrix[],8,MATCH($C150&amp;$D150&amp;"."&amp;$E150,TMSimMatrix[#Headers],0)),"")</f>
        <v>Foremost</v>
      </c>
      <c r="N150" s="363">
        <v>44420</v>
      </c>
      <c r="O150" s="363" t="s">
        <v>568</v>
      </c>
      <c r="P150" s="360" t="str">
        <f>IF($E150&lt;&gt;"",INDEX(TMSimMatrix[],9,MATCH($C150&amp;$D150&amp;"."&amp;$E150,TMSimMatrix[#Headers],0)),"")</f>
        <v>Verification of Transition (Taxi with transition to lift-off) and Landing of baseline (FTV4 58.25 MAC) configuration in moderate environment noise</v>
      </c>
      <c r="Q150" s="370" t="s">
        <v>1832</v>
      </c>
      <c r="R150" s="394" t="s">
        <v>4</v>
      </c>
      <c r="S150" s="371" t="s">
        <v>1812</v>
      </c>
      <c r="T150" s="372"/>
      <c r="U150" s="299"/>
      <c r="V150" s="53"/>
      <c r="W150" s="258"/>
      <c r="X150" s="305" t="s">
        <v>1813</v>
      </c>
      <c r="Y150" s="62"/>
      <c r="Z150" s="297"/>
      <c r="AA150" s="297"/>
    </row>
    <row r="151" spans="2:27" ht="72" customHeight="1">
      <c r="B151" s="48">
        <v>146</v>
      </c>
      <c r="C151" s="252" t="s">
        <v>451</v>
      </c>
      <c r="D151" s="253">
        <v>62</v>
      </c>
      <c r="E151" s="274" t="s">
        <v>1811</v>
      </c>
      <c r="F151" s="365">
        <f>IF($E151&lt;&gt;"",COUNTIF($E$6:$E151,$E151),"")</f>
        <v>2</v>
      </c>
      <c r="G151" s="363" t="str">
        <f>IF($E151&lt;&gt;"",INDEX(TMSimMatrix[],5,MATCH($C151&amp;$D151&amp;"."&amp;$E151,TMSimMatrix[#Headers],0)),"")</f>
        <v>02-Perturbation-5kts</v>
      </c>
      <c r="H151" s="362" t="str">
        <f>IF($E151&lt;&gt;"",INDEX(TMSimMatrix[#Data],7,MATCH($C151&amp;$D151&amp;"."&amp;$E151,TMSimMatrix[#Headers],0)),"")</f>
        <v>BA - Simulink</v>
      </c>
      <c r="I151" s="361" t="str">
        <f>IF($E151&lt;&gt;"",INDEX(TMSimMatrix[],2,MATCH($C151&amp;$D151&amp;"."&amp;$E151,TMSimMatrix[#Headers],0)),"")</f>
        <v>SIM-FTV-4A-1-UTail-BASE-TOW1</v>
      </c>
      <c r="J151" s="361" t="str">
        <f>IF($E151&lt;&gt;"",IF(ISNUMBER(SEARCH("Utail",FlighTestSummary5[[#This Row],[A/C Configuration]])), "UTAIL", "TAILLESS"),"")</f>
        <v>UTAIL</v>
      </c>
      <c r="K151" s="361">
        <f>IF($E151&lt;&gt;"",INDEX(TMSimMatrix[],4,MATCH($C151&amp;$D151&amp;"."&amp;$E151,TMSimMatrix[#Headers],0)),"")</f>
        <v>180</v>
      </c>
      <c r="L151" s="361">
        <f>IF($E151&lt;&gt;"",INDEX(TMSimMatrix[],3,MATCH($C151&amp;$D151&amp;"."&amp;$E151,TMSimMatrix[#Headers],0)),"")</f>
        <v>58.25</v>
      </c>
      <c r="M151" s="362" t="str">
        <f>IF($E151&lt;&gt;"",INDEX(TMSimMatrix[],8,MATCH($C151&amp;$D151&amp;"."&amp;$E151,TMSimMatrix[#Headers],0)),"")</f>
        <v>Foremost</v>
      </c>
      <c r="N151" s="363">
        <v>44420</v>
      </c>
      <c r="O151" s="363" t="s">
        <v>568</v>
      </c>
      <c r="P151" s="360" t="str">
        <f>IF($E151&lt;&gt;"",INDEX(TMSimMatrix[],9,MATCH($C151&amp;$D151&amp;"."&amp;$E151,TMSimMatrix[#Headers],0)),"")</f>
        <v>Verification of Transition (Taxi with transition to lift-off) and Landing of baseline (FTV4 58.25 MAC) configuration in moderate environment noise</v>
      </c>
      <c r="Q151" s="396" t="s">
        <v>1833</v>
      </c>
      <c r="R151" s="394" t="s">
        <v>4</v>
      </c>
      <c r="S151" s="371" t="s">
        <v>1812</v>
      </c>
      <c r="T151" s="372"/>
      <c r="U151" s="299"/>
      <c r="V151" s="53"/>
      <c r="W151" s="258"/>
      <c r="X151" s="305" t="s">
        <v>1815</v>
      </c>
      <c r="Y151" s="62"/>
      <c r="Z151" s="297"/>
      <c r="AA151" s="297"/>
    </row>
    <row r="152" spans="2:27" ht="72" customHeight="1">
      <c r="B152" s="48">
        <v>147</v>
      </c>
      <c r="C152" s="252" t="s">
        <v>451</v>
      </c>
      <c r="D152" s="253">
        <v>62</v>
      </c>
      <c r="E152" s="274" t="s">
        <v>1811</v>
      </c>
      <c r="F152" s="365">
        <f>IF($E152&lt;&gt;"",COUNTIF($E$6:$E152,$E152),"")</f>
        <v>3</v>
      </c>
      <c r="G152" s="363" t="str">
        <f>IF($E152&lt;&gt;"",INDEX(TMSimMatrix[],5,MATCH($C152&amp;$D152&amp;"."&amp;$E152,TMSimMatrix[#Headers],0)),"")</f>
        <v>02-Perturbation-5kts</v>
      </c>
      <c r="H152" s="362" t="str">
        <f>IF($E152&lt;&gt;"",INDEX(TMSimMatrix[#Data],7,MATCH($C152&amp;$D152&amp;"."&amp;$E152,TMSimMatrix[#Headers],0)),"")</f>
        <v>BA - Simulink</v>
      </c>
      <c r="I152" s="361" t="str">
        <f>IF($E152&lt;&gt;"",INDEX(TMSimMatrix[],2,MATCH($C152&amp;$D152&amp;"."&amp;$E152,TMSimMatrix[#Headers],0)),"")</f>
        <v>SIM-FTV-4A-1-UTail-BASE-TOW1</v>
      </c>
      <c r="J152" s="361" t="str">
        <f>IF($E152&lt;&gt;"",IF(ISNUMBER(SEARCH("Utail",FlighTestSummary5[[#This Row],[A/C Configuration]])), "UTAIL", "TAILLESS"),"")</f>
        <v>UTAIL</v>
      </c>
      <c r="K152" s="361">
        <f>IF($E152&lt;&gt;"",INDEX(TMSimMatrix[],4,MATCH($C152&amp;$D152&amp;"."&amp;$E152,TMSimMatrix[#Headers],0)),"")</f>
        <v>180</v>
      </c>
      <c r="L152" s="361">
        <f>IF($E152&lt;&gt;"",INDEX(TMSimMatrix[],3,MATCH($C152&amp;$D152&amp;"."&amp;$E152,TMSimMatrix[#Headers],0)),"")</f>
        <v>58.25</v>
      </c>
      <c r="M152" s="362" t="str">
        <f>IF($E152&lt;&gt;"",INDEX(TMSimMatrix[],8,MATCH($C152&amp;$D152&amp;"."&amp;$E152,TMSimMatrix[#Headers],0)),"")</f>
        <v>Foremost</v>
      </c>
      <c r="N152" s="363">
        <v>44420</v>
      </c>
      <c r="O152" s="363" t="s">
        <v>568</v>
      </c>
      <c r="P152" s="360" t="str">
        <f>IF($E152&lt;&gt;"",INDEX(TMSimMatrix[],9,MATCH($C152&amp;$D152&amp;"."&amp;$E152,TMSimMatrix[#Headers],0)),"")</f>
        <v>Verification of Transition (Taxi with transition to lift-off) and Landing of baseline (FTV4 58.25 MAC) configuration in moderate environment noise</v>
      </c>
      <c r="Q152" s="396" t="s">
        <v>1834</v>
      </c>
      <c r="R152" s="394" t="s">
        <v>4</v>
      </c>
      <c r="S152" s="371" t="s">
        <v>1812</v>
      </c>
      <c r="T152" s="372"/>
      <c r="U152" s="299"/>
      <c r="V152" s="53"/>
      <c r="W152" s="258"/>
      <c r="X152" s="305" t="s">
        <v>1816</v>
      </c>
      <c r="Y152" s="62"/>
      <c r="Z152" s="297"/>
      <c r="AA152" s="297"/>
    </row>
    <row r="153" spans="2:27" ht="72" customHeight="1">
      <c r="B153" s="48">
        <v>148</v>
      </c>
      <c r="C153" s="252" t="s">
        <v>451</v>
      </c>
      <c r="D153" s="253">
        <v>62</v>
      </c>
      <c r="E153" s="274" t="s">
        <v>1811</v>
      </c>
      <c r="F153" s="365">
        <f>IF($E153&lt;&gt;"",COUNTIF($E$6:$E153,$E153),"")</f>
        <v>4</v>
      </c>
      <c r="G153" s="363" t="str">
        <f>IF($E153&lt;&gt;"",INDEX(TMSimMatrix[],5,MATCH($C153&amp;$D153&amp;"."&amp;$E153,TMSimMatrix[#Headers],0)),"")</f>
        <v>02-Perturbation-5kts</v>
      </c>
      <c r="H153" s="362" t="str">
        <f>IF($E153&lt;&gt;"",INDEX(TMSimMatrix[#Data],7,MATCH($C153&amp;$D153&amp;"."&amp;$E153,TMSimMatrix[#Headers],0)),"")</f>
        <v>BA - Simulink</v>
      </c>
      <c r="I153" s="361" t="str">
        <f>IF($E153&lt;&gt;"",INDEX(TMSimMatrix[],2,MATCH($C153&amp;$D153&amp;"."&amp;$E153,TMSimMatrix[#Headers],0)),"")</f>
        <v>SIM-FTV-4A-1-UTail-BASE-TOW1</v>
      </c>
      <c r="J153" s="361" t="str">
        <f>IF($E153&lt;&gt;"",IF(ISNUMBER(SEARCH("Utail",FlighTestSummary5[[#This Row],[A/C Configuration]])), "UTAIL", "TAILLESS"),"")</f>
        <v>UTAIL</v>
      </c>
      <c r="K153" s="361">
        <f>IF($E153&lt;&gt;"",INDEX(TMSimMatrix[],4,MATCH($C153&amp;$D153&amp;"."&amp;$E153,TMSimMatrix[#Headers],0)),"")</f>
        <v>180</v>
      </c>
      <c r="L153" s="361">
        <f>IF($E153&lt;&gt;"",INDEX(TMSimMatrix[],3,MATCH($C153&amp;$D153&amp;"."&amp;$E153,TMSimMatrix[#Headers],0)),"")</f>
        <v>58.25</v>
      </c>
      <c r="M153" s="362" t="str">
        <f>IF($E153&lt;&gt;"",INDEX(TMSimMatrix[],8,MATCH($C153&amp;$D153&amp;"."&amp;$E153,TMSimMatrix[#Headers],0)),"")</f>
        <v>Foremost</v>
      </c>
      <c r="N153" s="363">
        <v>44420</v>
      </c>
      <c r="O153" s="363" t="s">
        <v>568</v>
      </c>
      <c r="P153" s="360" t="str">
        <f>IF($E153&lt;&gt;"",INDEX(TMSimMatrix[],9,MATCH($C153&amp;$D153&amp;"."&amp;$E153,TMSimMatrix[#Headers],0)),"")</f>
        <v>Verification of Transition (Taxi with transition to lift-off) and Landing of baseline (FTV4 58.25 MAC) configuration in moderate environment noise</v>
      </c>
      <c r="Q153" s="396" t="s">
        <v>1835</v>
      </c>
      <c r="R153" s="394" t="s">
        <v>4</v>
      </c>
      <c r="S153" s="371" t="s">
        <v>1812</v>
      </c>
      <c r="T153" s="372"/>
      <c r="U153" s="300"/>
      <c r="V153" s="53"/>
      <c r="W153" s="258"/>
      <c r="X153" s="305" t="s">
        <v>1817</v>
      </c>
      <c r="Y153" s="62"/>
      <c r="Z153" s="297"/>
      <c r="AA153" s="297"/>
    </row>
    <row r="154" spans="2:27" ht="72" customHeight="1">
      <c r="B154" s="48">
        <v>149</v>
      </c>
      <c r="C154" s="252" t="s">
        <v>451</v>
      </c>
      <c r="D154" s="253">
        <v>62</v>
      </c>
      <c r="E154" s="274" t="s">
        <v>1814</v>
      </c>
      <c r="F154" s="365">
        <f>IF($E154&lt;&gt;"",COUNTIF($E$6:$E154,$E154),"")</f>
        <v>1</v>
      </c>
      <c r="G154" s="363" t="str">
        <f>IF($E154&lt;&gt;"",INDEX(TMSimMatrix[],5,MATCH($C154&amp;$D154&amp;"."&amp;$E154,TMSimMatrix[#Headers],0)),"")</f>
        <v>04-Perturbation-18.5kts</v>
      </c>
      <c r="H154" s="362" t="str">
        <f>IF($E154&lt;&gt;"",INDEX(TMSimMatrix[#Data],7,MATCH($C154&amp;$D154&amp;"."&amp;$E154,TMSimMatrix[#Headers],0)),"")</f>
        <v>BA - Simulink</v>
      </c>
      <c r="I154" s="361" t="str">
        <f>IF($E154&lt;&gt;"",INDEX(TMSimMatrix[],2,MATCH($C154&amp;$D154&amp;"."&amp;$E154,TMSimMatrix[#Headers],0)),"")</f>
        <v>SIM-FTV-4A-1-UTail-BASE-TOW1</v>
      </c>
      <c r="J154" s="361" t="str">
        <f>IF($E154&lt;&gt;"",IF(ISNUMBER(SEARCH("Utail",FlighTestSummary5[[#This Row],[A/C Configuration]])), "UTAIL", "TAILLESS"),"")</f>
        <v>UTAIL</v>
      </c>
      <c r="K154" s="361">
        <f>IF($E154&lt;&gt;"",INDEX(TMSimMatrix[],4,MATCH($C154&amp;$D154&amp;"."&amp;$E154,TMSimMatrix[#Headers],0)),"")</f>
        <v>180</v>
      </c>
      <c r="L154" s="361">
        <f>IF($E154&lt;&gt;"",INDEX(TMSimMatrix[],3,MATCH($C154&amp;$D154&amp;"."&amp;$E154,TMSimMatrix[#Headers],0)),"")</f>
        <v>58.25</v>
      </c>
      <c r="M154" s="362" t="str">
        <f>IF($E154&lt;&gt;"",INDEX(TMSimMatrix[],8,MATCH($C154&amp;$D154&amp;"."&amp;$E154,TMSimMatrix[#Headers],0)),"")</f>
        <v>Foremost</v>
      </c>
      <c r="N154" s="363">
        <v>44420</v>
      </c>
      <c r="O154" s="363" t="s">
        <v>568</v>
      </c>
      <c r="P154" s="360" t="str">
        <f>IF($E154&lt;&gt;"",INDEX(TMSimMatrix[],9,MATCH($C154&amp;$D154&amp;"."&amp;$E154,TMSimMatrix[#Headers],0)),"")</f>
        <v>Verification of Transition (Taxi with transition to lift-off) and Landing of baseline (FTV4 58.25 MAC) configuration in moderate environment noise (above recommended experimental limit)</v>
      </c>
      <c r="Q154" s="370" t="s">
        <v>1832</v>
      </c>
      <c r="R154" s="394" t="s">
        <v>4</v>
      </c>
      <c r="S154" s="371" t="s">
        <v>1812</v>
      </c>
      <c r="T154" s="372"/>
      <c r="U154" s="300"/>
      <c r="V154" s="53"/>
      <c r="W154" s="258"/>
      <c r="X154" s="305" t="s">
        <v>1819</v>
      </c>
      <c r="Y154" s="62"/>
      <c r="Z154" s="297"/>
      <c r="AA154" s="297"/>
    </row>
    <row r="155" spans="2:27" ht="72" customHeight="1">
      <c r="B155" s="48">
        <v>150</v>
      </c>
      <c r="C155" s="252" t="s">
        <v>451</v>
      </c>
      <c r="D155" s="253">
        <v>62</v>
      </c>
      <c r="E155" s="274" t="s">
        <v>1814</v>
      </c>
      <c r="F155" s="365">
        <f>IF($E155&lt;&gt;"",COUNTIF($E$6:$E155,$E155),"")</f>
        <v>2</v>
      </c>
      <c r="G155" s="363" t="str">
        <f>IF($E155&lt;&gt;"",INDEX(TMSimMatrix[],5,MATCH($C155&amp;$D155&amp;"."&amp;$E155,TMSimMatrix[#Headers],0)),"")</f>
        <v>04-Perturbation-18.5kts</v>
      </c>
      <c r="H155" s="362" t="str">
        <f>IF($E155&lt;&gt;"",INDEX(TMSimMatrix[#Data],7,MATCH($C155&amp;$D155&amp;"."&amp;$E155,TMSimMatrix[#Headers],0)),"")</f>
        <v>BA - Simulink</v>
      </c>
      <c r="I155" s="361" t="str">
        <f>IF($E155&lt;&gt;"",INDEX(TMSimMatrix[],2,MATCH($C155&amp;$D155&amp;"."&amp;$E155,TMSimMatrix[#Headers],0)),"")</f>
        <v>SIM-FTV-4A-1-UTail-BASE-TOW1</v>
      </c>
      <c r="J155" s="361" t="str">
        <f>IF($E155&lt;&gt;"",IF(ISNUMBER(SEARCH("Utail",FlighTestSummary5[[#This Row],[A/C Configuration]])), "UTAIL", "TAILLESS"),"")</f>
        <v>UTAIL</v>
      </c>
      <c r="K155" s="361">
        <f>IF($E155&lt;&gt;"",INDEX(TMSimMatrix[],4,MATCH($C155&amp;$D155&amp;"."&amp;$E155,TMSimMatrix[#Headers],0)),"")</f>
        <v>180</v>
      </c>
      <c r="L155" s="361">
        <f>IF($E155&lt;&gt;"",INDEX(TMSimMatrix[],3,MATCH($C155&amp;$D155&amp;"."&amp;$E155,TMSimMatrix[#Headers],0)),"")</f>
        <v>58.25</v>
      </c>
      <c r="M155" s="362" t="str">
        <f>IF($E155&lt;&gt;"",INDEX(TMSimMatrix[],8,MATCH($C155&amp;$D155&amp;"."&amp;$E155,TMSimMatrix[#Headers],0)),"")</f>
        <v>Foremost</v>
      </c>
      <c r="N155" s="363">
        <v>44420</v>
      </c>
      <c r="O155" s="363" t="s">
        <v>568</v>
      </c>
      <c r="P155" s="360" t="str">
        <f>IF($E155&lt;&gt;"",INDEX(TMSimMatrix[],9,MATCH($C155&amp;$D155&amp;"."&amp;$E155,TMSimMatrix[#Headers],0)),"")</f>
        <v>Verification of Transition (Taxi with transition to lift-off) and Landing of baseline (FTV4 58.25 MAC) configuration in moderate environment noise (above recommended experimental limit)</v>
      </c>
      <c r="Q155" s="396" t="s">
        <v>1833</v>
      </c>
      <c r="R155" s="394" t="s">
        <v>4</v>
      </c>
      <c r="S155" s="371" t="s">
        <v>1812</v>
      </c>
      <c r="T155" s="372"/>
      <c r="U155" s="300"/>
      <c r="V155" s="53"/>
      <c r="W155" s="258"/>
      <c r="X155" s="305" t="s">
        <v>1820</v>
      </c>
      <c r="Y155" s="62"/>
      <c r="Z155" s="297"/>
      <c r="AA155" s="297"/>
    </row>
    <row r="156" spans="2:27" ht="72" customHeight="1">
      <c r="B156" s="48">
        <v>151</v>
      </c>
      <c r="C156" s="252" t="s">
        <v>451</v>
      </c>
      <c r="D156" s="253">
        <v>62</v>
      </c>
      <c r="E156" s="274" t="s">
        <v>1818</v>
      </c>
      <c r="F156" s="365">
        <f>IF($E156&lt;&gt;"",COUNTIF($E$6:$E156,$E156),"")</f>
        <v>1</v>
      </c>
      <c r="G156" s="363" t="str">
        <f>IF($E156&lt;&gt;"",INDEX(TMSimMatrix[],5,MATCH($C156&amp;$D156&amp;"."&amp;$E156,TMSimMatrix[#Headers],0)),"")</f>
        <v>16-X-Wind Left-5kts</v>
      </c>
      <c r="H156" s="362" t="str">
        <f>IF($E156&lt;&gt;"",INDEX(TMSimMatrix[#Data],7,MATCH($C156&amp;$D156&amp;"."&amp;$E156,TMSimMatrix[#Headers],0)),"")</f>
        <v>BA - Simulink</v>
      </c>
      <c r="I156" s="361" t="str">
        <f>IF($E156&lt;&gt;"",INDEX(TMSimMatrix[],2,MATCH($C156&amp;$D156&amp;"."&amp;$E156,TMSimMatrix[#Headers],0)),"")</f>
        <v>SIM-FTV-4A-1-UTail-BASE-TOW1</v>
      </c>
      <c r="J156" s="361" t="str">
        <f>IF($E156&lt;&gt;"",IF(ISNUMBER(SEARCH("Utail",FlighTestSummary5[[#This Row],[A/C Configuration]])), "UTAIL", "TAILLESS"),"")</f>
        <v>UTAIL</v>
      </c>
      <c r="K156" s="361">
        <f>IF($E156&lt;&gt;"",INDEX(TMSimMatrix[],4,MATCH($C156&amp;$D156&amp;"."&amp;$E156,TMSimMatrix[#Headers],0)),"")</f>
        <v>180</v>
      </c>
      <c r="L156" s="361">
        <f>IF($E156&lt;&gt;"",INDEX(TMSimMatrix[],3,MATCH($C156&amp;$D156&amp;"."&amp;$E156,TMSimMatrix[#Headers],0)),"")</f>
        <v>58.25</v>
      </c>
      <c r="M156" s="362" t="str">
        <f>IF($E156&lt;&gt;"",INDEX(TMSimMatrix[],8,MATCH($C156&amp;$D156&amp;"."&amp;$E156,TMSimMatrix[#Headers],0)),"")</f>
        <v>Foremost</v>
      </c>
      <c r="N156" s="363">
        <v>44420</v>
      </c>
      <c r="O156" s="363" t="s">
        <v>568</v>
      </c>
      <c r="P156" s="360" t="str">
        <f>IF($E156&lt;&gt;"",INDEX(TMSimMatrix[],9,MATCH($C156&amp;$D156&amp;"."&amp;$E156,TMSimMatrix[#Headers],0)),"")</f>
        <v>Verification of Transition (Taxi with transition to lift-off) and Landing of baseline (FTV4 58.25 MAC) configuration in cross wind environment with noise (recommended experimental limit)</v>
      </c>
      <c r="Q156" s="370" t="s">
        <v>1832</v>
      </c>
      <c r="R156" s="394" t="s">
        <v>4</v>
      </c>
      <c r="S156" s="371" t="s">
        <v>1812</v>
      </c>
      <c r="T156" s="372"/>
      <c r="U156" s="300"/>
      <c r="V156" s="53"/>
      <c r="W156" s="258"/>
      <c r="X156" s="305"/>
      <c r="Y156" s="62"/>
      <c r="Z156" s="297"/>
      <c r="AA156" s="297"/>
    </row>
    <row r="157" spans="2:27" ht="72" customHeight="1">
      <c r="B157" s="48">
        <v>152</v>
      </c>
      <c r="C157" s="252" t="s">
        <v>451</v>
      </c>
      <c r="D157" s="253">
        <v>62</v>
      </c>
      <c r="E157" s="274" t="s">
        <v>1818</v>
      </c>
      <c r="F157" s="365">
        <f>IF($E157&lt;&gt;"",COUNTIF($E$6:$E157,$E157),"")</f>
        <v>2</v>
      </c>
      <c r="G157" s="363" t="str">
        <f>IF($E157&lt;&gt;"",INDEX(TMSimMatrix[],5,MATCH($C157&amp;$D157&amp;"."&amp;$E157,TMSimMatrix[#Headers],0)),"")</f>
        <v>16-X-Wind Left-5kts</v>
      </c>
      <c r="H157" s="362" t="str">
        <f>IF($E157&lt;&gt;"",INDEX(TMSimMatrix[#Data],7,MATCH($C157&amp;$D157&amp;"."&amp;$E157,TMSimMatrix[#Headers],0)),"")</f>
        <v>BA - Simulink</v>
      </c>
      <c r="I157" s="361" t="str">
        <f>IF($E157&lt;&gt;"",INDEX(TMSimMatrix[],2,MATCH($C157&amp;$D157&amp;"."&amp;$E157,TMSimMatrix[#Headers],0)),"")</f>
        <v>SIM-FTV-4A-1-UTail-BASE-TOW1</v>
      </c>
      <c r="J157" s="361" t="str">
        <f>IF($E157&lt;&gt;"",IF(ISNUMBER(SEARCH("Utail",FlighTestSummary5[[#This Row],[A/C Configuration]])), "UTAIL", "TAILLESS"),"")</f>
        <v>UTAIL</v>
      </c>
      <c r="K157" s="361">
        <f>IF($E157&lt;&gt;"",INDEX(TMSimMatrix[],4,MATCH($C157&amp;$D157&amp;"."&amp;$E157,TMSimMatrix[#Headers],0)),"")</f>
        <v>180</v>
      </c>
      <c r="L157" s="361">
        <f>IF($E157&lt;&gt;"",INDEX(TMSimMatrix[],3,MATCH($C157&amp;$D157&amp;"."&amp;$E157,TMSimMatrix[#Headers],0)),"")</f>
        <v>58.25</v>
      </c>
      <c r="M157" s="362" t="str">
        <f>IF($E157&lt;&gt;"",INDEX(TMSimMatrix[],8,MATCH($C157&amp;$D157&amp;"."&amp;$E157,TMSimMatrix[#Headers],0)),"")</f>
        <v>Foremost</v>
      </c>
      <c r="N157" s="363">
        <v>44420</v>
      </c>
      <c r="O157" s="363" t="s">
        <v>568</v>
      </c>
      <c r="P157" s="360" t="str">
        <f>IF($E157&lt;&gt;"",INDEX(TMSimMatrix[],9,MATCH($C157&amp;$D157&amp;"."&amp;$E157,TMSimMatrix[#Headers],0)),"")</f>
        <v>Verification of Transition (Taxi with transition to lift-off) and Landing of baseline (FTV4 58.25 MAC) configuration in cross wind environment with noise (recommended experimental limit)</v>
      </c>
      <c r="Q157" s="396" t="s">
        <v>1834</v>
      </c>
      <c r="R157" s="394" t="s">
        <v>4</v>
      </c>
      <c r="S157" s="371" t="s">
        <v>1812</v>
      </c>
      <c r="T157" s="372"/>
      <c r="U157" s="300"/>
      <c r="V157" s="53"/>
      <c r="W157" s="258"/>
      <c r="X157" s="305"/>
      <c r="Y157" s="62"/>
      <c r="Z157" s="297"/>
      <c r="AA157" s="297"/>
    </row>
    <row r="158" spans="2:27" ht="72" customHeight="1">
      <c r="B158" s="48">
        <v>153</v>
      </c>
      <c r="C158" s="252" t="s">
        <v>451</v>
      </c>
      <c r="D158" s="253">
        <v>62</v>
      </c>
      <c r="E158" s="274" t="s">
        <v>1821</v>
      </c>
      <c r="F158" s="365">
        <f>IF($E158&lt;&gt;"",COUNTIF($E$6:$E158,$E158),"")</f>
        <v>1</v>
      </c>
      <c r="G158" s="363" t="str">
        <f>IF($E158&lt;&gt;"",INDEX(TMSimMatrix[],5,MATCH($C158&amp;$D158&amp;"."&amp;$E158,TMSimMatrix[#Headers],0)),"")</f>
        <v>17-X-Wind Left-12.5kts</v>
      </c>
      <c r="H158" s="362" t="str">
        <f>IF($E158&lt;&gt;"",INDEX(TMSimMatrix[#Data],7,MATCH($C158&amp;$D158&amp;"."&amp;$E158,TMSimMatrix[#Headers],0)),"")</f>
        <v>BA - Simulink</v>
      </c>
      <c r="I158" s="361" t="str">
        <f>IF($E158&lt;&gt;"",INDEX(TMSimMatrix[],2,MATCH($C158&amp;$D158&amp;"."&amp;$E158,TMSimMatrix[#Headers],0)),"")</f>
        <v>SIM-FTV-4A-1-UTail-BASE-TOW1</v>
      </c>
      <c r="J158" s="361" t="str">
        <f>IF($E158&lt;&gt;"",IF(ISNUMBER(SEARCH("Utail",FlighTestSummary5[[#This Row],[A/C Configuration]])), "UTAIL", "TAILLESS"),"")</f>
        <v>UTAIL</v>
      </c>
      <c r="K158" s="361">
        <f>IF($E158&lt;&gt;"",INDEX(TMSimMatrix[],4,MATCH($C158&amp;$D158&amp;"."&amp;$E158,TMSimMatrix[#Headers],0)),"")</f>
        <v>180</v>
      </c>
      <c r="L158" s="361">
        <f>IF($E158&lt;&gt;"",INDEX(TMSimMatrix[],3,MATCH($C158&amp;$D158&amp;"."&amp;$E158,TMSimMatrix[#Headers],0)),"")</f>
        <v>58.25</v>
      </c>
      <c r="M158" s="362" t="str">
        <f>IF($E158&lt;&gt;"",INDEX(TMSimMatrix[],8,MATCH($C158&amp;$D158&amp;"."&amp;$E158,TMSimMatrix[#Headers],0)),"")</f>
        <v>Foremost</v>
      </c>
      <c r="N158" s="363">
        <v>44420</v>
      </c>
      <c r="O158" s="363" t="s">
        <v>568</v>
      </c>
      <c r="P158" s="360" t="str">
        <f>IF($E158&lt;&gt;"",INDEX(TMSimMatrix[],9,MATCH($C158&amp;$D158&amp;"."&amp;$E158,TMSimMatrix[#Headers],0)),"")</f>
        <v>Verification of Transition (Taxi with transition to lift-off) and Landing of baseline (FTV4 58.25 MAC) configuration in moderate cross wind environment with noise (above recommended experimental limit)</v>
      </c>
      <c r="Q158" s="370" t="s">
        <v>1832</v>
      </c>
      <c r="R158" s="394" t="s">
        <v>4</v>
      </c>
      <c r="S158" s="371" t="s">
        <v>1812</v>
      </c>
      <c r="T158" s="372"/>
      <c r="U158" s="300"/>
      <c r="V158" s="53"/>
      <c r="W158" s="258"/>
      <c r="X158" s="305" t="s">
        <v>1822</v>
      </c>
      <c r="Y158" s="62"/>
      <c r="Z158" s="297"/>
      <c r="AA158" s="297"/>
    </row>
    <row r="159" spans="2:27" ht="72" customHeight="1">
      <c r="B159" s="48">
        <v>154</v>
      </c>
      <c r="C159" s="252" t="s">
        <v>451</v>
      </c>
      <c r="D159" s="253">
        <v>62</v>
      </c>
      <c r="E159" s="274" t="s">
        <v>1821</v>
      </c>
      <c r="F159" s="365">
        <f>IF($E159&lt;&gt;"",COUNTIF($E$6:$E159,$E159),"")</f>
        <v>2</v>
      </c>
      <c r="G159" s="363" t="str">
        <f>IF($E159&lt;&gt;"",INDEX(TMSimMatrix[],5,MATCH($C159&amp;$D159&amp;"."&amp;$E159,TMSimMatrix[#Headers],0)),"")</f>
        <v>17-X-Wind Left-12.5kts</v>
      </c>
      <c r="H159" s="362" t="str">
        <f>IF($E159&lt;&gt;"",INDEX(TMSimMatrix[#Data],7,MATCH($C159&amp;$D159&amp;"."&amp;$E159,TMSimMatrix[#Headers],0)),"")</f>
        <v>BA - Simulink</v>
      </c>
      <c r="I159" s="361" t="str">
        <f>IF($E159&lt;&gt;"",INDEX(TMSimMatrix[],2,MATCH($C159&amp;$D159&amp;"."&amp;$E159,TMSimMatrix[#Headers],0)),"")</f>
        <v>SIM-FTV-4A-1-UTail-BASE-TOW1</v>
      </c>
      <c r="J159" s="361" t="str">
        <f>IF($E159&lt;&gt;"",IF(ISNUMBER(SEARCH("Utail",FlighTestSummary5[[#This Row],[A/C Configuration]])), "UTAIL", "TAILLESS"),"")</f>
        <v>UTAIL</v>
      </c>
      <c r="K159" s="361">
        <f>IF($E159&lt;&gt;"",INDEX(TMSimMatrix[],4,MATCH($C159&amp;$D159&amp;"."&amp;$E159,TMSimMatrix[#Headers],0)),"")</f>
        <v>180</v>
      </c>
      <c r="L159" s="361">
        <f>IF($E159&lt;&gt;"",INDEX(TMSimMatrix[],3,MATCH($C159&amp;$D159&amp;"."&amp;$E159,TMSimMatrix[#Headers],0)),"")</f>
        <v>58.25</v>
      </c>
      <c r="M159" s="362" t="str">
        <f>IF($E159&lt;&gt;"",INDEX(TMSimMatrix[],8,MATCH($C159&amp;$D159&amp;"."&amp;$E159,TMSimMatrix[#Headers],0)),"")</f>
        <v>Foremost</v>
      </c>
      <c r="N159" s="363">
        <v>44420</v>
      </c>
      <c r="O159" s="363" t="s">
        <v>568</v>
      </c>
      <c r="P159" s="360" t="str">
        <f>IF($E159&lt;&gt;"",INDEX(TMSimMatrix[],9,MATCH($C159&amp;$D159&amp;"."&amp;$E159,TMSimMatrix[#Headers],0)),"")</f>
        <v>Verification of Transition (Taxi with transition to lift-off) and Landing of baseline (FTV4 58.25 MAC) configuration in moderate cross wind environment with noise (above recommended experimental limit)</v>
      </c>
      <c r="Q159" s="396" t="s">
        <v>1834</v>
      </c>
      <c r="R159" s="394" t="s">
        <v>4</v>
      </c>
      <c r="S159" s="371" t="s">
        <v>1812</v>
      </c>
      <c r="T159" s="372"/>
      <c r="U159" s="300"/>
      <c r="V159" s="53"/>
      <c r="W159" s="258"/>
      <c r="X159" s="305" t="s">
        <v>1823</v>
      </c>
      <c r="Y159" s="62"/>
      <c r="Z159" s="297"/>
      <c r="AA159" s="297"/>
    </row>
    <row r="160" spans="2:27" ht="72" customHeight="1">
      <c r="B160" s="48">
        <v>155</v>
      </c>
      <c r="C160" s="252" t="s">
        <v>451</v>
      </c>
      <c r="D160" s="253">
        <v>62</v>
      </c>
      <c r="E160" s="274" t="s">
        <v>1821</v>
      </c>
      <c r="F160" s="365">
        <f>IF($E160&lt;&gt;"",COUNTIF($E$6:$E160,$E160),"")</f>
        <v>3</v>
      </c>
      <c r="G160" s="363" t="str">
        <f>IF($E160&lt;&gt;"",INDEX(TMSimMatrix[],5,MATCH($C160&amp;$D160&amp;"."&amp;$E160,TMSimMatrix[#Headers],0)),"")</f>
        <v>17-X-Wind Left-12.5kts</v>
      </c>
      <c r="H160" s="362" t="str">
        <f>IF($E160&lt;&gt;"",INDEX(TMSimMatrix[#Data],7,MATCH($C160&amp;$D160&amp;"."&amp;$E160,TMSimMatrix[#Headers],0)),"")</f>
        <v>BA - Simulink</v>
      </c>
      <c r="I160" s="361" t="str">
        <f>IF($E160&lt;&gt;"",INDEX(TMSimMatrix[],2,MATCH($C160&amp;$D160&amp;"."&amp;$E160,TMSimMatrix[#Headers],0)),"")</f>
        <v>SIM-FTV-4A-1-UTail-BASE-TOW1</v>
      </c>
      <c r="J160" s="361" t="str">
        <f>IF($E160&lt;&gt;"",IF(ISNUMBER(SEARCH("Utail",FlighTestSummary5[[#This Row],[A/C Configuration]])), "UTAIL", "TAILLESS"),"")</f>
        <v>UTAIL</v>
      </c>
      <c r="K160" s="361">
        <f>IF($E160&lt;&gt;"",INDEX(TMSimMatrix[],4,MATCH($C160&amp;$D160&amp;"."&amp;$E160,TMSimMatrix[#Headers],0)),"")</f>
        <v>180</v>
      </c>
      <c r="L160" s="361">
        <f>IF($E160&lt;&gt;"",INDEX(TMSimMatrix[],3,MATCH($C160&amp;$D160&amp;"."&amp;$E160,TMSimMatrix[#Headers],0)),"")</f>
        <v>58.25</v>
      </c>
      <c r="M160" s="362" t="str">
        <f>IF($E160&lt;&gt;"",INDEX(TMSimMatrix[],8,MATCH($C160&amp;$D160&amp;"."&amp;$E160,TMSimMatrix[#Headers],0)),"")</f>
        <v>Foremost</v>
      </c>
      <c r="N160" s="363">
        <v>44420</v>
      </c>
      <c r="O160" s="363" t="s">
        <v>568</v>
      </c>
      <c r="P160" s="360" t="str">
        <f>IF($E160&lt;&gt;"",INDEX(TMSimMatrix[],9,MATCH($C160&amp;$D160&amp;"."&amp;$E160,TMSimMatrix[#Headers],0)),"")</f>
        <v>Verification of Transition (Taxi with transition to lift-off) and Landing of baseline (FTV4 58.25 MAC) configuration in moderate cross wind environment with noise (above recommended experimental limit)</v>
      </c>
      <c r="Q160" s="396" t="s">
        <v>1836</v>
      </c>
      <c r="R160" s="394" t="s">
        <v>4</v>
      </c>
      <c r="S160" s="371" t="s">
        <v>1812</v>
      </c>
      <c r="T160" s="372"/>
      <c r="U160" s="300"/>
      <c r="V160" s="53"/>
      <c r="W160" s="258"/>
      <c r="X160" s="305" t="s">
        <v>1824</v>
      </c>
      <c r="Y160" s="62"/>
      <c r="Z160" s="297"/>
      <c r="AA160" s="297"/>
    </row>
    <row r="161" spans="2:27" ht="72" customHeight="1">
      <c r="B161" s="48">
        <v>156</v>
      </c>
      <c r="C161" s="252" t="s">
        <v>451</v>
      </c>
      <c r="D161" s="253">
        <v>62</v>
      </c>
      <c r="E161" s="274" t="s">
        <v>1821</v>
      </c>
      <c r="F161" s="365">
        <f>IF($E161&lt;&gt;"",COUNTIF($E$6:$E161,$E161),"")</f>
        <v>4</v>
      </c>
      <c r="G161" s="363" t="str">
        <f>IF($E161&lt;&gt;"",INDEX(TMSimMatrix[],5,MATCH($C161&amp;$D161&amp;"."&amp;$E161,TMSimMatrix[#Headers],0)),"")</f>
        <v>17-X-Wind Left-12.5kts</v>
      </c>
      <c r="H161" s="362" t="str">
        <f>IF($E161&lt;&gt;"",INDEX(TMSimMatrix[#Data],7,MATCH($C161&amp;$D161&amp;"."&amp;$E161,TMSimMatrix[#Headers],0)),"")</f>
        <v>BA - Simulink</v>
      </c>
      <c r="I161" s="361" t="str">
        <f>IF($E161&lt;&gt;"",INDEX(TMSimMatrix[],2,MATCH($C161&amp;$D161&amp;"."&amp;$E161,TMSimMatrix[#Headers],0)),"")</f>
        <v>SIM-FTV-4A-1-UTail-BASE-TOW1</v>
      </c>
      <c r="J161" s="361" t="str">
        <f>IF($E161&lt;&gt;"",IF(ISNUMBER(SEARCH("Utail",FlighTestSummary5[[#This Row],[A/C Configuration]])), "UTAIL", "TAILLESS"),"")</f>
        <v>UTAIL</v>
      </c>
      <c r="K161" s="361">
        <f>IF($E161&lt;&gt;"",INDEX(TMSimMatrix[],4,MATCH($C161&amp;$D161&amp;"."&amp;$E161,TMSimMatrix[#Headers],0)),"")</f>
        <v>180</v>
      </c>
      <c r="L161" s="361">
        <f>IF($E161&lt;&gt;"",INDEX(TMSimMatrix[],3,MATCH($C161&amp;$D161&amp;"."&amp;$E161,TMSimMatrix[#Headers],0)),"")</f>
        <v>58.25</v>
      </c>
      <c r="M161" s="362" t="str">
        <f>IF($E161&lt;&gt;"",INDEX(TMSimMatrix[],8,MATCH($C161&amp;$D161&amp;"."&amp;$E161,TMSimMatrix[#Headers],0)),"")</f>
        <v>Foremost</v>
      </c>
      <c r="N161" s="363">
        <v>44420</v>
      </c>
      <c r="O161" s="363" t="s">
        <v>568</v>
      </c>
      <c r="P161" s="360" t="str">
        <f>IF($E161&lt;&gt;"",INDEX(TMSimMatrix[],9,MATCH($C161&amp;$D161&amp;"."&amp;$E161,TMSimMatrix[#Headers],0)),"")</f>
        <v>Verification of Transition (Taxi with transition to lift-off) and Landing of baseline (FTV4 58.25 MAC) configuration in moderate cross wind environment with noise (above recommended experimental limit)</v>
      </c>
      <c r="Q161" s="396" t="s">
        <v>1836</v>
      </c>
      <c r="R161" s="394" t="s">
        <v>4</v>
      </c>
      <c r="S161" s="371" t="s">
        <v>1812</v>
      </c>
      <c r="T161" s="372"/>
      <c r="U161" s="300"/>
      <c r="V161" s="53"/>
      <c r="W161" s="258"/>
      <c r="X161" s="305"/>
      <c r="Y161" s="62"/>
      <c r="Z161" s="297"/>
      <c r="AA161" s="297"/>
    </row>
    <row r="162" spans="2:27" ht="72" customHeight="1">
      <c r="B162" s="48">
        <v>157</v>
      </c>
      <c r="C162" s="252" t="s">
        <v>451</v>
      </c>
      <c r="D162" s="253">
        <v>62</v>
      </c>
      <c r="E162" s="274" t="s">
        <v>1821</v>
      </c>
      <c r="F162" s="365">
        <f>IF($E162&lt;&gt;"",COUNTIF($E$6:$E162,$E162),"")</f>
        <v>5</v>
      </c>
      <c r="G162" s="363" t="str">
        <f>IF($E162&lt;&gt;"",INDEX(TMSimMatrix[],5,MATCH($C162&amp;$D162&amp;"."&amp;$E162,TMSimMatrix[#Headers],0)),"")</f>
        <v>17-X-Wind Left-12.5kts</v>
      </c>
      <c r="H162" s="362" t="str">
        <f>IF($E162&lt;&gt;"",INDEX(TMSimMatrix[#Data],7,MATCH($C162&amp;$D162&amp;"."&amp;$E162,TMSimMatrix[#Headers],0)),"")</f>
        <v>BA - Simulink</v>
      </c>
      <c r="I162" s="361" t="str">
        <f>IF($E162&lt;&gt;"",INDEX(TMSimMatrix[],2,MATCH($C162&amp;$D162&amp;"."&amp;$E162,TMSimMatrix[#Headers],0)),"")</f>
        <v>SIM-FTV-4A-1-UTail-BASE-TOW1</v>
      </c>
      <c r="J162" s="361" t="str">
        <f>IF($E162&lt;&gt;"",IF(ISNUMBER(SEARCH("Utail",FlighTestSummary5[[#This Row],[A/C Configuration]])), "UTAIL", "TAILLESS"),"")</f>
        <v>UTAIL</v>
      </c>
      <c r="K162" s="361">
        <f>IF($E162&lt;&gt;"",INDEX(TMSimMatrix[],4,MATCH($C162&amp;$D162&amp;"."&amp;$E162,TMSimMatrix[#Headers],0)),"")</f>
        <v>180</v>
      </c>
      <c r="L162" s="361">
        <f>IF($E162&lt;&gt;"",INDEX(TMSimMatrix[],3,MATCH($C162&amp;$D162&amp;"."&amp;$E162,TMSimMatrix[#Headers],0)),"")</f>
        <v>58.25</v>
      </c>
      <c r="M162" s="362" t="str">
        <f>IF($E162&lt;&gt;"",INDEX(TMSimMatrix[],8,MATCH($C162&amp;$D162&amp;"."&amp;$E162,TMSimMatrix[#Headers],0)),"")</f>
        <v>Foremost</v>
      </c>
      <c r="N162" s="363">
        <v>44420</v>
      </c>
      <c r="O162" s="363" t="s">
        <v>568</v>
      </c>
      <c r="P162" s="360" t="str">
        <f>IF($E162&lt;&gt;"",INDEX(TMSimMatrix[],9,MATCH($C162&amp;$D162&amp;"."&amp;$E162,TMSimMatrix[#Headers],0)),"")</f>
        <v>Verification of Transition (Taxi with transition to lift-off) and Landing of baseline (FTV4 58.25 MAC) configuration in moderate cross wind environment with noise (above recommended experimental limit)</v>
      </c>
      <c r="Q162" s="396" t="s">
        <v>1826</v>
      </c>
      <c r="R162" s="394" t="s">
        <v>4</v>
      </c>
      <c r="S162" s="371" t="s">
        <v>1812</v>
      </c>
      <c r="T162" s="372"/>
      <c r="U162" s="300"/>
      <c r="V162" s="53"/>
      <c r="W162" s="258"/>
      <c r="X162" s="305"/>
      <c r="Y162" s="62"/>
      <c r="Z162" s="297"/>
      <c r="AA162" s="297"/>
    </row>
    <row r="163" spans="2:27" ht="72" customHeight="1">
      <c r="B163" s="48">
        <v>158</v>
      </c>
      <c r="C163" s="252" t="s">
        <v>451</v>
      </c>
      <c r="D163" s="253">
        <v>62</v>
      </c>
      <c r="E163" s="274" t="s">
        <v>1825</v>
      </c>
      <c r="F163" s="365">
        <f>IF($E163&lt;&gt;"",COUNTIF($E$6:$E163,$E163),"")</f>
        <v>1</v>
      </c>
      <c r="G163" s="363" t="str">
        <f>IF($E163&lt;&gt;"",INDEX(TMSimMatrix[],5,MATCH($C163&amp;$D163&amp;"."&amp;$E163,TMSimMatrix[#Headers],0)),"")</f>
        <v>18-X-Wind Left-18.5kts</v>
      </c>
      <c r="H163" s="362" t="str">
        <f>IF($E163&lt;&gt;"",INDEX(TMSimMatrix[#Data],7,MATCH($C163&amp;$D163&amp;"."&amp;$E163,TMSimMatrix[#Headers],0)),"")</f>
        <v>BA - Simulink</v>
      </c>
      <c r="I163" s="361" t="str">
        <f>IF($E163&lt;&gt;"",INDEX(TMSimMatrix[],2,MATCH($C163&amp;$D163&amp;"."&amp;$E163,TMSimMatrix[#Headers],0)),"")</f>
        <v>SIM-FTV-4A-1-UTail-BASE-TOW1</v>
      </c>
      <c r="J163" s="361" t="str">
        <f>IF($E163&lt;&gt;"",IF(ISNUMBER(SEARCH("Utail",FlighTestSummary5[[#This Row],[A/C Configuration]])), "UTAIL", "TAILLESS"),"")</f>
        <v>UTAIL</v>
      </c>
      <c r="K163" s="361">
        <f>IF($E163&lt;&gt;"",INDEX(TMSimMatrix[],4,MATCH($C163&amp;$D163&amp;"."&amp;$E163,TMSimMatrix[#Headers],0)),"")</f>
        <v>180</v>
      </c>
      <c r="L163" s="361">
        <f>IF($E163&lt;&gt;"",INDEX(TMSimMatrix[],3,MATCH($C163&amp;$D163&amp;"."&amp;$E163,TMSimMatrix[#Headers],0)),"")</f>
        <v>58.25</v>
      </c>
      <c r="M163" s="362" t="str">
        <f>IF($E163&lt;&gt;"",INDEX(TMSimMatrix[],8,MATCH($C163&amp;$D163&amp;"."&amp;$E163,TMSimMatrix[#Headers],0)),"")</f>
        <v>Foremost</v>
      </c>
      <c r="N163" s="363">
        <v>44420</v>
      </c>
      <c r="O163" s="363" t="s">
        <v>568</v>
      </c>
      <c r="P163" s="360" t="str">
        <f>IF($E163&lt;&gt;"",INDEX(TMSimMatrix[],9,MATCH($C163&amp;$D163&amp;"."&amp;$E163,TMSimMatrix[#Headers],0)),"")</f>
        <v>Verification of Transition (Taxi with transition to lift-off) and Landing of baseline (FTV4 58.25 MAC) configuration in large cross wind environment with noise (above recommended experimental limit)</v>
      </c>
      <c r="Q163" s="370" t="s">
        <v>1832</v>
      </c>
      <c r="R163" s="394" t="s">
        <v>4</v>
      </c>
      <c r="S163" s="371" t="s">
        <v>1812</v>
      </c>
      <c r="T163" s="372"/>
      <c r="U163" s="300"/>
      <c r="V163" s="53"/>
      <c r="W163" s="258"/>
      <c r="X163" s="305"/>
      <c r="Y163" s="62"/>
      <c r="Z163" s="297"/>
      <c r="AA163" s="297"/>
    </row>
    <row r="164" spans="2:27" ht="72" customHeight="1">
      <c r="B164" s="48">
        <v>159</v>
      </c>
      <c r="C164" s="252" t="s">
        <v>451</v>
      </c>
      <c r="D164" s="253">
        <v>62</v>
      </c>
      <c r="E164" s="274" t="s">
        <v>1821</v>
      </c>
      <c r="F164" s="365">
        <f>IF($E164&lt;&gt;"",COUNTIF($E$6:$E164,$E164),"")</f>
        <v>6</v>
      </c>
      <c r="G164" s="363" t="str">
        <f>IF($E164&lt;&gt;"",INDEX(TMSimMatrix[],5,MATCH($C164&amp;$D164&amp;"."&amp;$E164,TMSimMatrix[#Headers],0)),"")</f>
        <v>17-X-Wind Left-12.5kts</v>
      </c>
      <c r="H164" s="362" t="str">
        <f>IF($E164&lt;&gt;"",INDEX(TMSimMatrix[#Data],7,MATCH($C164&amp;$D164&amp;"."&amp;$E164,TMSimMatrix[#Headers],0)),"")</f>
        <v>BA - Simulink</v>
      </c>
      <c r="I164" s="361" t="str">
        <f>IF($E164&lt;&gt;"",INDEX(TMSimMatrix[],2,MATCH($C164&amp;$D164&amp;"."&amp;$E164,TMSimMatrix[#Headers],0)),"")</f>
        <v>SIM-FTV-4A-1-UTail-BASE-TOW1</v>
      </c>
      <c r="J164" s="361" t="str">
        <f>IF($E164&lt;&gt;"",IF(ISNUMBER(SEARCH("Utail",FlighTestSummary5[[#This Row],[A/C Configuration]])), "UTAIL", "TAILLESS"),"")</f>
        <v>UTAIL</v>
      </c>
      <c r="K164" s="361">
        <f>IF($E164&lt;&gt;"",INDEX(TMSimMatrix[],4,MATCH($C164&amp;$D164&amp;"."&amp;$E164,TMSimMatrix[#Headers],0)),"")</f>
        <v>180</v>
      </c>
      <c r="L164" s="361">
        <f>IF($E164&lt;&gt;"",INDEX(TMSimMatrix[],3,MATCH($C164&amp;$D164&amp;"."&amp;$E164,TMSimMatrix[#Headers],0)),"")</f>
        <v>58.25</v>
      </c>
      <c r="M164" s="362" t="str">
        <f>IF($E164&lt;&gt;"",INDEX(TMSimMatrix[],8,MATCH($C164&amp;$D164&amp;"."&amp;$E164,TMSimMatrix[#Headers],0)),"")</f>
        <v>Foremost</v>
      </c>
      <c r="N164" s="363">
        <v>44420</v>
      </c>
      <c r="O164" s="363" t="s">
        <v>568</v>
      </c>
      <c r="P164" s="360" t="str">
        <f>IF($E164&lt;&gt;"",INDEX(TMSimMatrix[],9,MATCH($C164&amp;$D164&amp;"."&amp;$E164,TMSimMatrix[#Headers],0)),"")</f>
        <v>Verification of Transition (Taxi with transition to lift-off) and Landing of baseline (FTV4 58.25 MAC) configuration in moderate cross wind environment with noise (above recommended experimental limit)</v>
      </c>
      <c r="Q164" s="396" t="s">
        <v>1837</v>
      </c>
      <c r="R164" s="394" t="s">
        <v>4</v>
      </c>
      <c r="S164" s="371" t="s">
        <v>1812</v>
      </c>
      <c r="T164" s="372" t="s">
        <v>1839</v>
      </c>
      <c r="U164" s="300"/>
      <c r="V164" s="53"/>
      <c r="W164" s="258"/>
      <c r="X164" s="305" t="s">
        <v>1827</v>
      </c>
      <c r="Y164" s="62"/>
      <c r="Z164" s="297"/>
      <c r="AA164" s="297"/>
    </row>
    <row r="165" spans="2:27" ht="72" customHeight="1">
      <c r="B165" s="48">
        <v>160</v>
      </c>
      <c r="C165" s="252" t="s">
        <v>451</v>
      </c>
      <c r="D165" s="253">
        <v>62</v>
      </c>
      <c r="E165" s="274" t="s">
        <v>1825</v>
      </c>
      <c r="F165" s="365">
        <f>IF($E165&lt;&gt;"",COUNTIF($E$6:$E165,$E165),"")</f>
        <v>2</v>
      </c>
      <c r="G165" s="363" t="str">
        <f>IF($E165&lt;&gt;"",INDEX(TMSimMatrix[],5,MATCH($C165&amp;$D165&amp;"."&amp;$E165,TMSimMatrix[#Headers],0)),"")</f>
        <v>18-X-Wind Left-18.5kts</v>
      </c>
      <c r="H165" s="362" t="str">
        <f>IF($E165&lt;&gt;"",INDEX(TMSimMatrix[#Data],7,MATCH($C165&amp;$D165&amp;"."&amp;$E165,TMSimMatrix[#Headers],0)),"")</f>
        <v>BA - Simulink</v>
      </c>
      <c r="I165" s="361" t="str">
        <f>IF($E165&lt;&gt;"",INDEX(TMSimMatrix[],2,MATCH($C165&amp;$D165&amp;"."&amp;$E165,TMSimMatrix[#Headers],0)),"")</f>
        <v>SIM-FTV-4A-1-UTail-BASE-TOW1</v>
      </c>
      <c r="J165" s="361" t="str">
        <f>IF($E165&lt;&gt;"",IF(ISNUMBER(SEARCH("Utail",FlighTestSummary5[[#This Row],[A/C Configuration]])), "UTAIL", "TAILLESS"),"")</f>
        <v>UTAIL</v>
      </c>
      <c r="K165" s="361">
        <f>IF($E165&lt;&gt;"",INDEX(TMSimMatrix[],4,MATCH($C165&amp;$D165&amp;"."&amp;$E165,TMSimMatrix[#Headers],0)),"")</f>
        <v>180</v>
      </c>
      <c r="L165" s="361">
        <f>IF($E165&lt;&gt;"",INDEX(TMSimMatrix[],3,MATCH($C165&amp;$D165&amp;"."&amp;$E165,TMSimMatrix[#Headers],0)),"")</f>
        <v>58.25</v>
      </c>
      <c r="M165" s="362" t="str">
        <f>IF($E165&lt;&gt;"",INDEX(TMSimMatrix[],8,MATCH($C165&amp;$D165&amp;"."&amp;$E165,TMSimMatrix[#Headers],0)),"")</f>
        <v>Foremost</v>
      </c>
      <c r="N165" s="363">
        <v>44420</v>
      </c>
      <c r="O165" s="363" t="s">
        <v>568</v>
      </c>
      <c r="P165" s="360" t="str">
        <f>IF($E165&lt;&gt;"",INDEX(TMSimMatrix[],9,MATCH($C165&amp;$D165&amp;"."&amp;$E165,TMSimMatrix[#Headers],0)),"")</f>
        <v>Verification of Transition (Taxi with transition to lift-off) and Landing of baseline (FTV4 58.25 MAC) configuration in large cross wind environment with noise (above recommended experimental limit)</v>
      </c>
      <c r="Q165" s="396" t="s">
        <v>1837</v>
      </c>
      <c r="R165" s="394" t="s">
        <v>4</v>
      </c>
      <c r="S165" s="371" t="s">
        <v>1812</v>
      </c>
      <c r="T165" s="372" t="s">
        <v>1839</v>
      </c>
      <c r="U165" s="300"/>
      <c r="V165" s="53"/>
      <c r="W165" s="258"/>
      <c r="X165" s="305" t="s">
        <v>1828</v>
      </c>
      <c r="Y165" s="62"/>
      <c r="Z165" s="297"/>
      <c r="AA165" s="297"/>
    </row>
    <row r="166" spans="2:27" ht="72" customHeight="1">
      <c r="B166" s="48">
        <v>161</v>
      </c>
      <c r="C166" s="252" t="s">
        <v>451</v>
      </c>
      <c r="D166" s="253">
        <v>62</v>
      </c>
      <c r="E166" s="274" t="s">
        <v>1829</v>
      </c>
      <c r="F166" s="365">
        <f>IF($E166&lt;&gt;"",COUNTIF($E$6:$E166,$E166),"")</f>
        <v>1</v>
      </c>
      <c r="G166" s="363" t="str">
        <f>IF($E166&lt;&gt;"",INDEX(TMSimMatrix[],5,MATCH($C166&amp;$D166&amp;"."&amp;$E166,TMSimMatrix[#Headers],0)),"")</f>
        <v>01-Baseline-0kts</v>
      </c>
      <c r="H166" s="362" t="str">
        <f>IF($E166&lt;&gt;"",INDEX(TMSimMatrix[#Data],7,MATCH($C166&amp;$D166&amp;"."&amp;$E166,TMSimMatrix[#Headers],0)),"")</f>
        <v>BA - Simulink</v>
      </c>
      <c r="I166" s="361" t="str">
        <f>IF($E166&lt;&gt;"",INDEX(TMSimMatrix[],2,MATCH($C166&amp;$D166&amp;"."&amp;$E166,TMSimMatrix[#Headers],0)),"")</f>
        <v>SIM-FTV-4A-2-UTail-FWD-TOW1</v>
      </c>
      <c r="J166" s="361" t="str">
        <f>IF($E166&lt;&gt;"",IF(ISNUMBER(SEARCH("Utail",FlighTestSummary5[[#This Row],[A/C Configuration]])), "UTAIL", "TAILLESS"),"")</f>
        <v>UTAIL</v>
      </c>
      <c r="K166" s="361">
        <f>IF($E166&lt;&gt;"",INDEX(TMSimMatrix[],4,MATCH($C166&amp;$D166&amp;"."&amp;$E166,TMSimMatrix[#Headers],0)),"")</f>
        <v>180</v>
      </c>
      <c r="L166" s="361">
        <f>IF($E166&lt;&gt;"",INDEX(TMSimMatrix[],3,MATCH($C166&amp;$D166&amp;"."&amp;$E166,TMSimMatrix[#Headers],0)),"")</f>
        <v>56.75</v>
      </c>
      <c r="M166" s="362" t="str">
        <f>IF($E166&lt;&gt;"",INDEX(TMSimMatrix[],8,MATCH($C166&amp;$D166&amp;"."&amp;$E166,TMSimMatrix[#Headers],0)),"")</f>
        <v>Foremost</v>
      </c>
      <c r="N166" s="363">
        <v>44420</v>
      </c>
      <c r="O166" s="363" t="s">
        <v>568</v>
      </c>
      <c r="P166" s="360" t="str">
        <f>IF($E166&lt;&gt;"",INDEX(TMSimMatrix[],9,MATCH($C166&amp;$D166&amp;"."&amp;$E166,TMSimMatrix[#Headers],0)),"")</f>
        <v xml:space="preserve">Verification of ATOL of FWD Trim  (FTV4 57.00 MAC) configuration in ideal environment </v>
      </c>
      <c r="Q166" s="396" t="s">
        <v>1837</v>
      </c>
      <c r="R166" s="394" t="s">
        <v>4</v>
      </c>
      <c r="S166" s="371" t="s">
        <v>1812</v>
      </c>
      <c r="T166" s="372" t="s">
        <v>1839</v>
      </c>
      <c r="U166" s="300"/>
      <c r="V166" s="53"/>
      <c r="W166" s="258"/>
      <c r="X166" s="305"/>
      <c r="Y166" s="62"/>
      <c r="Z166" s="297"/>
      <c r="AA166" s="297"/>
    </row>
    <row r="167" spans="2:27" ht="72" customHeight="1">
      <c r="B167" s="48">
        <v>162</v>
      </c>
      <c r="C167" s="252" t="s">
        <v>451</v>
      </c>
      <c r="D167" s="253">
        <v>62</v>
      </c>
      <c r="E167" s="274" t="s">
        <v>1830</v>
      </c>
      <c r="F167" s="365">
        <f>IF($E167&lt;&gt;"",COUNTIF($E$6:$E167,$E167),"")</f>
        <v>1</v>
      </c>
      <c r="G167" s="363" t="str">
        <f>IF($E167&lt;&gt;"",INDEX(TMSimMatrix[],5,MATCH($C167&amp;$D167&amp;"."&amp;$E167,TMSimMatrix[#Headers],0)),"")</f>
        <v>02-Perturbation-5kts</v>
      </c>
      <c r="H167" s="362" t="str">
        <f>IF($E167&lt;&gt;"",INDEX(TMSimMatrix[#Data],7,MATCH($C167&amp;$D167&amp;"."&amp;$E167,TMSimMatrix[#Headers],0)),"")</f>
        <v>BA - Simulink</v>
      </c>
      <c r="I167" s="361" t="str">
        <f>IF($E167&lt;&gt;"",INDEX(TMSimMatrix[],2,MATCH($C167&amp;$D167&amp;"."&amp;$E167,TMSimMatrix[#Headers],0)),"")</f>
        <v>SIM-FTV-4A-2-UTail-FWD-TOW1</v>
      </c>
      <c r="J167" s="361" t="str">
        <f>IF($E167&lt;&gt;"",IF(ISNUMBER(SEARCH("Utail",FlighTestSummary5[[#This Row],[A/C Configuration]])), "UTAIL", "TAILLESS"),"")</f>
        <v>UTAIL</v>
      </c>
      <c r="K167" s="361">
        <f>IF($E167&lt;&gt;"",INDEX(TMSimMatrix[],4,MATCH($C167&amp;$D167&amp;"."&amp;$E167,TMSimMatrix[#Headers],0)),"")</f>
        <v>180</v>
      </c>
      <c r="L167" s="361">
        <f>IF($E167&lt;&gt;"",INDEX(TMSimMatrix[],3,MATCH($C167&amp;$D167&amp;"."&amp;$E167,TMSimMatrix[#Headers],0)),"")</f>
        <v>56.75</v>
      </c>
      <c r="M167" s="362" t="str">
        <f>IF($E167&lt;&gt;"",INDEX(TMSimMatrix[],8,MATCH($C167&amp;$D167&amp;"."&amp;$E167,TMSimMatrix[#Headers],0)),"")</f>
        <v>Foremost</v>
      </c>
      <c r="N167" s="363">
        <v>44420</v>
      </c>
      <c r="O167" s="363" t="s">
        <v>568</v>
      </c>
      <c r="P167" s="360" t="str">
        <f>IF($E167&lt;&gt;"",INDEX(TMSimMatrix[],9,MATCH($C167&amp;$D167&amp;"."&amp;$E167,TMSimMatrix[#Headers],0)),"")</f>
        <v>Verification of ATOL of FWD Trim  (FTV4 57.00 MAC) configuration in mild environmental noise</v>
      </c>
      <c r="Q167" s="396" t="s">
        <v>1837</v>
      </c>
      <c r="R167" s="394" t="s">
        <v>4</v>
      </c>
      <c r="S167" s="371" t="s">
        <v>1812</v>
      </c>
      <c r="T167" s="372" t="s">
        <v>1839</v>
      </c>
      <c r="U167" s="300"/>
      <c r="V167" s="53"/>
      <c r="W167" s="258"/>
      <c r="X167" s="305"/>
      <c r="Y167" s="62"/>
      <c r="Z167" s="297"/>
      <c r="AA167" s="297"/>
    </row>
    <row r="168" spans="2:27" ht="72" customHeight="1">
      <c r="B168" s="48">
        <v>163</v>
      </c>
      <c r="C168" s="252" t="s">
        <v>451</v>
      </c>
      <c r="D168" s="253">
        <v>62</v>
      </c>
      <c r="E168" s="274" t="s">
        <v>1831</v>
      </c>
      <c r="F168" s="365">
        <f>IF($E168&lt;&gt;"",COUNTIF($E$6:$E168,$E168),"")</f>
        <v>1</v>
      </c>
      <c r="G168" s="363" t="str">
        <f>IF($E168&lt;&gt;"",INDEX(TMSimMatrix[],5,MATCH($C168&amp;$D168&amp;"."&amp;$E168,TMSimMatrix[#Headers],0)),"")</f>
        <v>04-Perturbation-18.5kts</v>
      </c>
      <c r="H168" s="362" t="str">
        <f>IF($E168&lt;&gt;"",INDEX(TMSimMatrix[#Data],7,MATCH($C168&amp;$D168&amp;"."&amp;$E168,TMSimMatrix[#Headers],0)),"")</f>
        <v>BA - Simulink</v>
      </c>
      <c r="I168" s="361" t="str">
        <f>IF($E168&lt;&gt;"",INDEX(TMSimMatrix[],2,MATCH($C168&amp;$D168&amp;"."&amp;$E168,TMSimMatrix[#Headers],0)),"")</f>
        <v>SIM-FTV-4A-2-UTail-FWD-TOW1</v>
      </c>
      <c r="J168" s="361" t="str">
        <f>IF($E168&lt;&gt;"",IF(ISNUMBER(SEARCH("Utail",FlighTestSummary5[[#This Row],[A/C Configuration]])), "UTAIL", "TAILLESS"),"")</f>
        <v>UTAIL</v>
      </c>
      <c r="K168" s="361">
        <f>IF($E168&lt;&gt;"",INDEX(TMSimMatrix[],4,MATCH($C168&amp;$D168&amp;"."&amp;$E168,TMSimMatrix[#Headers],0)),"")</f>
        <v>180</v>
      </c>
      <c r="L168" s="361">
        <f>IF($E168&lt;&gt;"",INDEX(TMSimMatrix[],3,MATCH($C168&amp;$D168&amp;"."&amp;$E168,TMSimMatrix[#Headers],0)),"")</f>
        <v>56.75</v>
      </c>
      <c r="M168" s="362" t="str">
        <f>IF($E168&lt;&gt;"",INDEX(TMSimMatrix[],8,MATCH($C168&amp;$D168&amp;"."&amp;$E168,TMSimMatrix[#Headers],0)),"")</f>
        <v>Foremost</v>
      </c>
      <c r="N168" s="363">
        <v>44420</v>
      </c>
      <c r="O168" s="363" t="s">
        <v>568</v>
      </c>
      <c r="P168" s="360" t="str">
        <f>IF($E168&lt;&gt;"",INDEX(TMSimMatrix[],9,MATCH($C168&amp;$D168&amp;"."&amp;$E168,TMSimMatrix[#Headers],0)),"")</f>
        <v>Verification of ATOL of FWD Trim  (FTV4 57.00 MAC) configuration in moderate environment noise (above recommended experimental limit)</v>
      </c>
      <c r="Q168" s="396" t="s">
        <v>1837</v>
      </c>
      <c r="R168" s="394" t="s">
        <v>4</v>
      </c>
      <c r="S168" s="371" t="s">
        <v>1812</v>
      </c>
      <c r="T168" s="372" t="s">
        <v>1839</v>
      </c>
      <c r="U168" s="300"/>
      <c r="V168" s="53"/>
      <c r="W168" s="258"/>
      <c r="X168" s="305"/>
      <c r="Y168" s="62"/>
      <c r="Z168" s="297"/>
      <c r="AA168" s="297"/>
    </row>
    <row r="169" spans="2:27" ht="72" customHeight="1">
      <c r="B169" s="48">
        <v>164</v>
      </c>
      <c r="C169" s="252" t="s">
        <v>451</v>
      </c>
      <c r="D169" s="253">
        <v>62</v>
      </c>
      <c r="E169" s="274" t="s">
        <v>1838</v>
      </c>
      <c r="F169" s="365">
        <f>IF($E169&lt;&gt;"",COUNTIF($E$6:$E169,$E169),"")</f>
        <v>1</v>
      </c>
      <c r="G169" s="363" t="str">
        <f>IF($E169&lt;&gt;"",INDEX(TMSimMatrix[],5,MATCH($C169&amp;$D169&amp;"."&amp;$E169,TMSimMatrix[#Headers],0)),"")</f>
        <v>17-X-Wind Left-12.5kts</v>
      </c>
      <c r="H169" s="362" t="str">
        <f>IF($E169&lt;&gt;"",INDEX(TMSimMatrix[#Data],7,MATCH($C169&amp;$D169&amp;"."&amp;$E169,TMSimMatrix[#Headers],0)),"")</f>
        <v>BA - Simulink</v>
      </c>
      <c r="I169" s="361" t="str">
        <f>IF($E169&lt;&gt;"",INDEX(TMSimMatrix[],2,MATCH($C169&amp;$D169&amp;"."&amp;$E169,TMSimMatrix[#Headers],0)),"")</f>
        <v>SIM-FTV-4A-2-UTail-FWD-TOW1</v>
      </c>
      <c r="J169" s="361" t="str">
        <f>IF($E169&lt;&gt;"",IF(ISNUMBER(SEARCH("Utail",FlighTestSummary5[[#This Row],[A/C Configuration]])), "UTAIL", "TAILLESS"),"")</f>
        <v>UTAIL</v>
      </c>
      <c r="K169" s="361">
        <f>IF($E169&lt;&gt;"",INDEX(TMSimMatrix[],4,MATCH($C169&amp;$D169&amp;"."&amp;$E169,TMSimMatrix[#Headers],0)),"")</f>
        <v>180</v>
      </c>
      <c r="L169" s="361">
        <f>IF($E169&lt;&gt;"",INDEX(TMSimMatrix[],3,MATCH($C169&amp;$D169&amp;"."&amp;$E169,TMSimMatrix[#Headers],0)),"")</f>
        <v>56.75</v>
      </c>
      <c r="M169" s="362" t="str">
        <f>IF($E169&lt;&gt;"",INDEX(TMSimMatrix[],8,MATCH($C169&amp;$D169&amp;"."&amp;$E169,TMSimMatrix[#Headers],0)),"")</f>
        <v>Foremost</v>
      </c>
      <c r="N169" s="363">
        <v>44420</v>
      </c>
      <c r="O169" s="363" t="s">
        <v>568</v>
      </c>
      <c r="P169" s="360" t="str">
        <f>IF($E169&lt;&gt;"",INDEX(TMSimMatrix[],9,MATCH($C169&amp;$D169&amp;"."&amp;$E169,TMSimMatrix[#Headers],0)),"")</f>
        <v>Verification of Transition (Taxi with transition to lift-off) and Landing of baseline (FTV4 57.00 MAC) configuration in moderate cross wind environment with noise (above recommended experimental limit)</v>
      </c>
      <c r="Q169" s="396" t="s">
        <v>1837</v>
      </c>
      <c r="R169" s="394" t="s">
        <v>4</v>
      </c>
      <c r="S169" s="371" t="s">
        <v>1812</v>
      </c>
      <c r="T169" s="372" t="s">
        <v>1839</v>
      </c>
      <c r="U169" s="300"/>
      <c r="V169" s="53"/>
      <c r="W169" s="258"/>
      <c r="X169" s="305" t="s">
        <v>1841</v>
      </c>
      <c r="Y169" s="62"/>
      <c r="Z169" s="297"/>
      <c r="AA169" s="297"/>
    </row>
    <row r="170" spans="2:27" ht="72" customHeight="1">
      <c r="B170" s="48">
        <v>165</v>
      </c>
      <c r="C170" s="252" t="s">
        <v>451</v>
      </c>
      <c r="D170" s="253">
        <v>62</v>
      </c>
      <c r="E170" s="274" t="s">
        <v>1840</v>
      </c>
      <c r="F170" s="365">
        <f>IF($E170&lt;&gt;"",COUNTIF($E$6:$E170,$E170),"")</f>
        <v>1</v>
      </c>
      <c r="G170" s="363" t="str">
        <f>IF($E170&lt;&gt;"",INDEX(TMSimMatrix[],5,MATCH($C170&amp;$D170&amp;"."&amp;$E170,TMSimMatrix[#Headers],0)),"")</f>
        <v>18-X-Wind Left-18.5kts</v>
      </c>
      <c r="H170" s="362" t="str">
        <f>IF($E170&lt;&gt;"",INDEX(TMSimMatrix[#Data],7,MATCH($C170&amp;$D170&amp;"."&amp;$E170,TMSimMatrix[#Headers],0)),"")</f>
        <v>BA - Simulink</v>
      </c>
      <c r="I170" s="361" t="str">
        <f>IF($E170&lt;&gt;"",INDEX(TMSimMatrix[],2,MATCH($C170&amp;$D170&amp;"."&amp;$E170,TMSimMatrix[#Headers],0)),"")</f>
        <v>SIM-FTV-4A-2-UTail-FWD-TOW1</v>
      </c>
      <c r="J170" s="361" t="str">
        <f>IF($E170&lt;&gt;"",IF(ISNUMBER(SEARCH("Utail",FlighTestSummary5[[#This Row],[A/C Configuration]])), "UTAIL", "TAILLESS"),"")</f>
        <v>UTAIL</v>
      </c>
      <c r="K170" s="361">
        <f>IF($E170&lt;&gt;"",INDEX(TMSimMatrix[],4,MATCH($C170&amp;$D170&amp;"."&amp;$E170,TMSimMatrix[#Headers],0)),"")</f>
        <v>180</v>
      </c>
      <c r="L170" s="361">
        <f>IF($E170&lt;&gt;"",INDEX(TMSimMatrix[],3,MATCH($C170&amp;$D170&amp;"."&amp;$E170,TMSimMatrix[#Headers],0)),"")</f>
        <v>56.75</v>
      </c>
      <c r="M170" s="362" t="str">
        <f>IF($E170&lt;&gt;"",INDEX(TMSimMatrix[],8,MATCH($C170&amp;$D170&amp;"."&amp;$E170,TMSimMatrix[#Headers],0)),"")</f>
        <v>Foremost</v>
      </c>
      <c r="N170" s="363">
        <v>44420</v>
      </c>
      <c r="O170" s="363" t="s">
        <v>568</v>
      </c>
      <c r="P170" s="360" t="str">
        <f>IF($E170&lt;&gt;"",INDEX(TMSimMatrix[],9,MATCH($C170&amp;$D170&amp;"."&amp;$E170,TMSimMatrix[#Headers],0)),"")</f>
        <v>Verification of Transition (Taxi with transition to lift-off) and Landing of baseline (FTV4 57.00 MAC) configuration in large cross wind environment with noise (above recommended experimental limit)</v>
      </c>
      <c r="Q170" s="396" t="s">
        <v>1837</v>
      </c>
      <c r="R170" s="394" t="s">
        <v>4</v>
      </c>
      <c r="S170" s="371" t="s">
        <v>1812</v>
      </c>
      <c r="T170" s="372" t="s">
        <v>1839</v>
      </c>
      <c r="U170" s="300"/>
      <c r="V170" s="53"/>
      <c r="W170" s="258"/>
      <c r="X170" s="305" t="s">
        <v>1843</v>
      </c>
      <c r="Y170" s="62"/>
      <c r="Z170" s="297"/>
      <c r="AA170" s="297"/>
    </row>
    <row r="171" spans="2:27" ht="72" customHeight="1">
      <c r="B171" s="48">
        <v>166</v>
      </c>
      <c r="C171" s="252" t="s">
        <v>451</v>
      </c>
      <c r="D171" s="253">
        <v>62</v>
      </c>
      <c r="E171" s="274" t="s">
        <v>1840</v>
      </c>
      <c r="F171" s="365">
        <f>IF($E171&lt;&gt;"",COUNTIF($E$6:$E171,$E171),"")</f>
        <v>2</v>
      </c>
      <c r="G171" s="363" t="str">
        <f>IF($E171&lt;&gt;"",INDEX(TMSimMatrix[],5,MATCH($C171&amp;$D171&amp;"."&amp;$E171,TMSimMatrix[#Headers],0)),"")</f>
        <v>18-X-Wind Left-18.5kts</v>
      </c>
      <c r="H171" s="362" t="str">
        <f>IF($E171&lt;&gt;"",INDEX(TMSimMatrix[#Data],7,MATCH($C171&amp;$D171&amp;"."&amp;$E171,TMSimMatrix[#Headers],0)),"")</f>
        <v>BA - Simulink</v>
      </c>
      <c r="I171" s="361" t="str">
        <f>IF($E171&lt;&gt;"",INDEX(TMSimMatrix[],2,MATCH($C171&amp;$D171&amp;"."&amp;$E171,TMSimMatrix[#Headers],0)),"")</f>
        <v>SIM-FTV-4A-2-UTail-FWD-TOW1</v>
      </c>
      <c r="J171" s="361" t="str">
        <f>IF($E171&lt;&gt;"",IF(ISNUMBER(SEARCH("Utail",FlighTestSummary5[[#This Row],[A/C Configuration]])), "UTAIL", "TAILLESS"),"")</f>
        <v>UTAIL</v>
      </c>
      <c r="K171" s="361">
        <f>IF($E171&lt;&gt;"",INDEX(TMSimMatrix[],4,MATCH($C171&amp;$D171&amp;"."&amp;$E171,TMSimMatrix[#Headers],0)),"")</f>
        <v>180</v>
      </c>
      <c r="L171" s="361">
        <f>IF($E171&lt;&gt;"",INDEX(TMSimMatrix[],3,MATCH($C171&amp;$D171&amp;"."&amp;$E171,TMSimMatrix[#Headers],0)),"")</f>
        <v>56.75</v>
      </c>
      <c r="M171" s="362" t="str">
        <f>IF($E171&lt;&gt;"",INDEX(TMSimMatrix[],8,MATCH($C171&amp;$D171&amp;"."&amp;$E171,TMSimMatrix[#Headers],0)),"")</f>
        <v>Foremost</v>
      </c>
      <c r="N171" s="363">
        <v>44420</v>
      </c>
      <c r="O171" s="363" t="s">
        <v>568</v>
      </c>
      <c r="P171" s="360" t="str">
        <f>IF($E171&lt;&gt;"",INDEX(TMSimMatrix[],9,MATCH($C171&amp;$D171&amp;"."&amp;$E171,TMSimMatrix[#Headers],0)),"")</f>
        <v>Verification of Transition (Taxi with transition to lift-off) and Landing of baseline (FTV4 57.00 MAC) configuration in large cross wind environment with noise (above recommended experimental limit)</v>
      </c>
      <c r="Q171" s="396" t="s">
        <v>1837</v>
      </c>
      <c r="R171" s="394" t="s">
        <v>4</v>
      </c>
      <c r="S171" s="371" t="s">
        <v>1812</v>
      </c>
      <c r="T171" s="372" t="s">
        <v>1839</v>
      </c>
      <c r="U171" s="300"/>
      <c r="V171" s="53"/>
      <c r="W171" s="258"/>
      <c r="X171" s="305" t="s">
        <v>1844</v>
      </c>
      <c r="Y171" s="62"/>
      <c r="Z171" s="297"/>
      <c r="AA171" s="297"/>
    </row>
    <row r="172" spans="2:27" ht="72" customHeight="1">
      <c r="B172" s="48">
        <v>167</v>
      </c>
      <c r="C172" s="252" t="s">
        <v>451</v>
      </c>
      <c r="D172" s="253">
        <v>62</v>
      </c>
      <c r="E172" s="274" t="s">
        <v>1842</v>
      </c>
      <c r="F172" s="365">
        <f>IF($E172&lt;&gt;"",COUNTIF($E$6:$E172,$E172),"")</f>
        <v>1</v>
      </c>
      <c r="G172" s="363" t="str">
        <f>IF($E172&lt;&gt;"",INDEX(TMSimMatrix[],5,MATCH($C172&amp;$D172&amp;"."&amp;$E172,TMSimMatrix[#Headers],0)),"")</f>
        <v>01-Baseline-0kts</v>
      </c>
      <c r="H172" s="362" t="str">
        <f>IF($E172&lt;&gt;"",INDEX(TMSimMatrix[#Data],7,MATCH($C172&amp;$D172&amp;"."&amp;$E172,TMSimMatrix[#Headers],0)),"")</f>
        <v>BA - Simulink</v>
      </c>
      <c r="I172" s="361" t="str">
        <f>IF($E172&lt;&gt;"",INDEX(TMSimMatrix[],2,MATCH($C172&amp;$D172&amp;"."&amp;$E172,TMSimMatrix[#Headers],0)),"")</f>
        <v>SIM-FTV-4A-3-UTail-AFT-TOW1</v>
      </c>
      <c r="J172" s="361" t="str">
        <f>IF($E172&lt;&gt;"",IF(ISNUMBER(SEARCH("Utail",FlighTestSummary5[[#This Row],[A/C Configuration]])), "UTAIL", "TAILLESS"),"")</f>
        <v>UTAIL</v>
      </c>
      <c r="K172" s="361">
        <f>IF($E172&lt;&gt;"",INDEX(TMSimMatrix[],4,MATCH($C172&amp;$D172&amp;"."&amp;$E172,TMSimMatrix[#Headers],0)),"")</f>
        <v>180</v>
      </c>
      <c r="L172" s="361">
        <f>IF($E172&lt;&gt;"",INDEX(TMSimMatrix[],3,MATCH($C172&amp;$D172&amp;"."&amp;$E172,TMSimMatrix[#Headers],0)),"")</f>
        <v>60.5</v>
      </c>
      <c r="M172" s="362" t="str">
        <f>IF($E172&lt;&gt;"",INDEX(TMSimMatrix[],8,MATCH($C172&amp;$D172&amp;"."&amp;$E172,TMSimMatrix[#Headers],0)),"")</f>
        <v>Foremost</v>
      </c>
      <c r="N172" s="363">
        <v>44420</v>
      </c>
      <c r="O172" s="363" t="s">
        <v>568</v>
      </c>
      <c r="P172" s="360" t="str">
        <f>IF($E172&lt;&gt;"",INDEX(TMSimMatrix[],9,MATCH($C172&amp;$D172&amp;"."&amp;$E172,TMSimMatrix[#Headers],0)),"")</f>
        <v xml:space="preserve">Verification of ATOL of AFT Trim  (FTV4 59.5 MAC) configuration in ideal environment </v>
      </c>
      <c r="Q172" s="396" t="s">
        <v>1837</v>
      </c>
      <c r="R172" s="394" t="s">
        <v>4</v>
      </c>
      <c r="S172" s="371" t="s">
        <v>1812</v>
      </c>
      <c r="T172" s="372" t="s">
        <v>1839</v>
      </c>
      <c r="U172" s="300"/>
      <c r="V172" s="53"/>
      <c r="W172" s="258"/>
      <c r="X172" s="305" t="s">
        <v>1847</v>
      </c>
      <c r="Y172" s="62"/>
      <c r="Z172" s="297"/>
      <c r="AA172" s="297"/>
    </row>
    <row r="173" spans="2:27" ht="72" customHeight="1">
      <c r="B173" s="48">
        <v>168</v>
      </c>
      <c r="C173" s="252" t="s">
        <v>451</v>
      </c>
      <c r="D173" s="253">
        <v>62</v>
      </c>
      <c r="E173" s="274" t="s">
        <v>1842</v>
      </c>
      <c r="F173" s="365">
        <f>IF($E173&lt;&gt;"",COUNTIF($E$6:$E173,$E173),"")</f>
        <v>2</v>
      </c>
      <c r="G173" s="363" t="str">
        <f>IF($E173&lt;&gt;"",INDEX(TMSimMatrix[],5,MATCH($C173&amp;$D173&amp;"."&amp;$E173,TMSimMatrix[#Headers],0)),"")</f>
        <v>01-Baseline-0kts</v>
      </c>
      <c r="H173" s="362" t="str">
        <f>IF($E173&lt;&gt;"",INDEX(TMSimMatrix[#Data],7,MATCH($C173&amp;$D173&amp;"."&amp;$E173,TMSimMatrix[#Headers],0)),"")</f>
        <v>BA - Simulink</v>
      </c>
      <c r="I173" s="361" t="str">
        <f>IF($E173&lt;&gt;"",INDEX(TMSimMatrix[],2,MATCH($C173&amp;$D173&amp;"."&amp;$E173,TMSimMatrix[#Headers],0)),"")</f>
        <v>SIM-FTV-4A-3-UTail-AFT-TOW1</v>
      </c>
      <c r="J173" s="361" t="str">
        <f>IF($E173&lt;&gt;"",IF(ISNUMBER(SEARCH("Utail",FlighTestSummary5[[#This Row],[A/C Configuration]])), "UTAIL", "TAILLESS"),"")</f>
        <v>UTAIL</v>
      </c>
      <c r="K173" s="361">
        <f>IF($E173&lt;&gt;"",INDEX(TMSimMatrix[],4,MATCH($C173&amp;$D173&amp;"."&amp;$E173,TMSimMatrix[#Headers],0)),"")</f>
        <v>180</v>
      </c>
      <c r="L173" s="361">
        <f>IF($E173&lt;&gt;"",INDEX(TMSimMatrix[],3,MATCH($C173&amp;$D173&amp;"."&amp;$E173,TMSimMatrix[#Headers],0)),"")</f>
        <v>60.5</v>
      </c>
      <c r="M173" s="362" t="str">
        <f>IF($E173&lt;&gt;"",INDEX(TMSimMatrix[],8,MATCH($C173&amp;$D173&amp;"."&amp;$E173,TMSimMatrix[#Headers],0)),"")</f>
        <v>Foremost</v>
      </c>
      <c r="N173" s="363">
        <v>44420</v>
      </c>
      <c r="O173" s="363" t="s">
        <v>568</v>
      </c>
      <c r="P173" s="360" t="str">
        <f>IF($E173&lt;&gt;"",INDEX(TMSimMatrix[],9,MATCH($C173&amp;$D173&amp;"."&amp;$E173,TMSimMatrix[#Headers],0)),"")</f>
        <v xml:space="preserve">Verification of ATOL of AFT Trim  (FTV4 59.5 MAC) configuration in ideal environment </v>
      </c>
      <c r="Q173" s="396" t="s">
        <v>1848</v>
      </c>
      <c r="R173" s="394" t="s">
        <v>4</v>
      </c>
      <c r="S173" s="371" t="s">
        <v>1812</v>
      </c>
      <c r="T173" s="372" t="s">
        <v>1839</v>
      </c>
      <c r="U173" s="300"/>
      <c r="V173" s="53"/>
      <c r="W173" s="258"/>
      <c r="X173" s="305" t="s">
        <v>1849</v>
      </c>
      <c r="Y173" s="62"/>
      <c r="Z173" s="297"/>
      <c r="AA173" s="297"/>
    </row>
    <row r="174" spans="2:27" ht="72" customHeight="1">
      <c r="B174" s="48">
        <v>169</v>
      </c>
      <c r="C174" s="252" t="s">
        <v>451</v>
      </c>
      <c r="D174" s="253">
        <v>62</v>
      </c>
      <c r="E174" s="274" t="s">
        <v>1842</v>
      </c>
      <c r="F174" s="365">
        <f>IF($E174&lt;&gt;"",COUNTIF($E$6:$E174,$E174),"")</f>
        <v>3</v>
      </c>
      <c r="G174" s="363" t="str">
        <f>IF($E174&lt;&gt;"",INDEX(TMSimMatrix[],5,MATCH($C174&amp;$D174&amp;"."&amp;$E174,TMSimMatrix[#Headers],0)),"")</f>
        <v>01-Baseline-0kts</v>
      </c>
      <c r="H174" s="362" t="str">
        <f>IF($E174&lt;&gt;"",INDEX(TMSimMatrix[#Data],7,MATCH($C174&amp;$D174&amp;"."&amp;$E174,TMSimMatrix[#Headers],0)),"")</f>
        <v>BA - Simulink</v>
      </c>
      <c r="I174" s="361" t="str">
        <f>IF($E174&lt;&gt;"",INDEX(TMSimMatrix[],2,MATCH($C174&amp;$D174&amp;"."&amp;$E174,TMSimMatrix[#Headers],0)),"")</f>
        <v>SIM-FTV-4A-3-UTail-AFT-TOW1</v>
      </c>
      <c r="J174" s="361" t="str">
        <f>IF($E174&lt;&gt;"",IF(ISNUMBER(SEARCH("Utail",FlighTestSummary5[[#This Row],[A/C Configuration]])), "UTAIL", "TAILLESS"),"")</f>
        <v>UTAIL</v>
      </c>
      <c r="K174" s="361">
        <f>IF($E174&lt;&gt;"",INDEX(TMSimMatrix[],4,MATCH($C174&amp;$D174&amp;"."&amp;$E174,TMSimMatrix[#Headers],0)),"")</f>
        <v>180</v>
      </c>
      <c r="L174" s="361">
        <f>IF($E174&lt;&gt;"",INDEX(TMSimMatrix[],3,MATCH($C174&amp;$D174&amp;"."&amp;$E174,TMSimMatrix[#Headers],0)),"")</f>
        <v>60.5</v>
      </c>
      <c r="M174" s="362" t="str">
        <f>IF($E174&lt;&gt;"",INDEX(TMSimMatrix[],8,MATCH($C174&amp;$D174&amp;"."&amp;$E174,TMSimMatrix[#Headers],0)),"")</f>
        <v>Foremost</v>
      </c>
      <c r="N174" s="363">
        <v>44421</v>
      </c>
      <c r="O174" s="363" t="s">
        <v>568</v>
      </c>
      <c r="P174" s="360" t="str">
        <f>IF($E174&lt;&gt;"",INDEX(TMSimMatrix[],9,MATCH($C174&amp;$D174&amp;"."&amp;$E174,TMSimMatrix[#Headers],0)),"")</f>
        <v xml:space="preserve">Verification of ATOL of AFT Trim  (FTV4 59.5 MAC) configuration in ideal environment </v>
      </c>
      <c r="Q174" s="370" t="s">
        <v>1832</v>
      </c>
      <c r="R174" s="394" t="s">
        <v>4</v>
      </c>
      <c r="S174" s="371" t="s">
        <v>1812</v>
      </c>
      <c r="T174" s="372" t="s">
        <v>1839</v>
      </c>
      <c r="U174" s="300"/>
      <c r="V174" s="53"/>
      <c r="W174" s="258"/>
      <c r="X174" s="305" t="s">
        <v>1850</v>
      </c>
      <c r="Y174" s="62"/>
      <c r="Z174" s="297"/>
      <c r="AA174" s="297"/>
    </row>
    <row r="175" spans="2:27" ht="72" customHeight="1">
      <c r="B175" s="48">
        <v>170</v>
      </c>
      <c r="C175" s="252" t="s">
        <v>451</v>
      </c>
      <c r="D175" s="253">
        <v>62</v>
      </c>
      <c r="E175" s="274" t="s">
        <v>1845</v>
      </c>
      <c r="F175" s="365">
        <f>IF($E175&lt;&gt;"",COUNTIF($E$6:$E175,$E175),"")</f>
        <v>1</v>
      </c>
      <c r="G175" s="363" t="str">
        <f>IF($E175&lt;&gt;"",INDEX(TMSimMatrix[],5,MATCH($C175&amp;$D175&amp;"."&amp;$E175,TMSimMatrix[#Headers],0)),"")</f>
        <v>02-Perturbation-5kts</v>
      </c>
      <c r="H175" s="362" t="str">
        <f>IF($E175&lt;&gt;"",INDEX(TMSimMatrix[#Data],7,MATCH($C175&amp;$D175&amp;"."&amp;$E175,TMSimMatrix[#Headers],0)),"")</f>
        <v>BA - Simulink</v>
      </c>
      <c r="I175" s="361" t="str">
        <f>IF($E175&lt;&gt;"",INDEX(TMSimMatrix[],2,MATCH($C175&amp;$D175&amp;"."&amp;$E175,TMSimMatrix[#Headers],0)),"")</f>
        <v>SIM-FTV-4A-3-UTail-AFT-TOW1</v>
      </c>
      <c r="J175" s="361" t="str">
        <f>IF($E175&lt;&gt;"",IF(ISNUMBER(SEARCH("Utail",FlighTestSummary5[[#This Row],[A/C Configuration]])), "UTAIL", "TAILLESS"),"")</f>
        <v>UTAIL</v>
      </c>
      <c r="K175" s="361">
        <f>IF($E175&lt;&gt;"",INDEX(TMSimMatrix[],4,MATCH($C175&amp;$D175&amp;"."&amp;$E175,TMSimMatrix[#Headers],0)),"")</f>
        <v>180</v>
      </c>
      <c r="L175" s="361">
        <f>IF($E175&lt;&gt;"",INDEX(TMSimMatrix[],3,MATCH($C175&amp;$D175&amp;"."&amp;$E175,TMSimMatrix[#Headers],0)),"")</f>
        <v>60.5</v>
      </c>
      <c r="M175" s="362" t="str">
        <f>IF($E175&lt;&gt;"",INDEX(TMSimMatrix[],8,MATCH($C175&amp;$D175&amp;"."&amp;$E175,TMSimMatrix[#Headers],0)),"")</f>
        <v>Foremost</v>
      </c>
      <c r="N175" s="363">
        <v>44421</v>
      </c>
      <c r="O175" s="363" t="s">
        <v>568</v>
      </c>
      <c r="P175" s="360" t="str">
        <f>IF($E175&lt;&gt;"",INDEX(TMSimMatrix[],9,MATCH($C175&amp;$D175&amp;"."&amp;$E175,TMSimMatrix[#Headers],0)),"")</f>
        <v>Verification of ATOL of AFT Trim  (FTV4 59.5 MAC) configuration in mild environmental noise</v>
      </c>
      <c r="Q175" s="370" t="s">
        <v>1832</v>
      </c>
      <c r="R175" s="394" t="s">
        <v>4</v>
      </c>
      <c r="S175" s="371" t="s">
        <v>1812</v>
      </c>
      <c r="T175" s="372" t="s">
        <v>1839</v>
      </c>
      <c r="U175" s="300"/>
      <c r="V175" s="53"/>
      <c r="W175" s="258"/>
      <c r="X175" s="305"/>
      <c r="Y175" s="62"/>
      <c r="Z175" s="297"/>
      <c r="AA175" s="297"/>
    </row>
    <row r="176" spans="2:27" ht="72" customHeight="1">
      <c r="B176" s="48">
        <v>171</v>
      </c>
      <c r="C176" s="252" t="s">
        <v>451</v>
      </c>
      <c r="D176" s="253">
        <v>62</v>
      </c>
      <c r="E176" s="274" t="s">
        <v>1846</v>
      </c>
      <c r="F176" s="365">
        <f>IF($E176&lt;&gt;"",COUNTIF($E$6:$E176,$E176),"")</f>
        <v>1</v>
      </c>
      <c r="G176" s="363" t="str">
        <f>IF($E176&lt;&gt;"",INDEX(TMSimMatrix[],5,MATCH($C176&amp;$D176&amp;"."&amp;$E176,TMSimMatrix[#Headers],0)),"")</f>
        <v>04-Perturbation-18.5kts</v>
      </c>
      <c r="H176" s="362" t="str">
        <f>IF($E176&lt;&gt;"",INDEX(TMSimMatrix[#Data],7,MATCH($C176&amp;$D176&amp;"."&amp;$E176,TMSimMatrix[#Headers],0)),"")</f>
        <v>BA - Simulink</v>
      </c>
      <c r="I176" s="361" t="str">
        <f>IF($E176&lt;&gt;"",INDEX(TMSimMatrix[],2,MATCH($C176&amp;$D176&amp;"."&amp;$E176,TMSimMatrix[#Headers],0)),"")</f>
        <v>SIM-FTV-4A-3-UTail-AFT-TOW1</v>
      </c>
      <c r="J176" s="361" t="str">
        <f>IF($E176&lt;&gt;"",IF(ISNUMBER(SEARCH("Utail",FlighTestSummary5[[#This Row],[A/C Configuration]])), "UTAIL", "TAILLESS"),"")</f>
        <v>UTAIL</v>
      </c>
      <c r="K176" s="361">
        <f>IF($E176&lt;&gt;"",INDEX(TMSimMatrix[],4,MATCH($C176&amp;$D176&amp;"."&amp;$E176,TMSimMatrix[#Headers],0)),"")</f>
        <v>180</v>
      </c>
      <c r="L176" s="361">
        <f>IF($E176&lt;&gt;"",INDEX(TMSimMatrix[],3,MATCH($C176&amp;$D176&amp;"."&amp;$E176,TMSimMatrix[#Headers],0)),"")</f>
        <v>60.5</v>
      </c>
      <c r="M176" s="362" t="str">
        <f>IF($E176&lt;&gt;"",INDEX(TMSimMatrix[],8,MATCH($C176&amp;$D176&amp;"."&amp;$E176,TMSimMatrix[#Headers],0)),"")</f>
        <v>Foremost</v>
      </c>
      <c r="N176" s="363">
        <v>44421</v>
      </c>
      <c r="O176" s="363" t="s">
        <v>568</v>
      </c>
      <c r="P176" s="360" t="str">
        <f>IF($E176&lt;&gt;"",INDEX(TMSimMatrix[],9,MATCH($C176&amp;$D176&amp;"."&amp;$E176,TMSimMatrix[#Headers],0)),"")</f>
        <v>Verification of ATOL of AFT Trim  (FTV4 59.5 MAC) configuration in large environment noise (above recommended operational limit)</v>
      </c>
      <c r="Q176" s="370" t="s">
        <v>1832</v>
      </c>
      <c r="R176" s="394" t="s">
        <v>4</v>
      </c>
      <c r="S176" s="371" t="s">
        <v>1812</v>
      </c>
      <c r="T176" s="372" t="s">
        <v>1839</v>
      </c>
      <c r="U176" s="300"/>
      <c r="V176" s="53"/>
      <c r="W176" s="258"/>
      <c r="X176" s="305" t="s">
        <v>1851</v>
      </c>
      <c r="Y176" s="62"/>
      <c r="Z176" s="297"/>
      <c r="AA176" s="297"/>
    </row>
    <row r="177" spans="2:27" ht="72" customHeight="1">
      <c r="B177" s="48">
        <v>172</v>
      </c>
      <c r="C177" s="252" t="s">
        <v>451</v>
      </c>
      <c r="D177" s="253">
        <v>62</v>
      </c>
      <c r="E177" s="274" t="s">
        <v>1846</v>
      </c>
      <c r="F177" s="365">
        <f>IF($E177&lt;&gt;"",COUNTIF($E$6:$E177,$E177),"")</f>
        <v>2</v>
      </c>
      <c r="G177" s="363" t="str">
        <f>IF($E177&lt;&gt;"",INDEX(TMSimMatrix[],5,MATCH($C177&amp;$D177&amp;"."&amp;$E177,TMSimMatrix[#Headers],0)),"")</f>
        <v>04-Perturbation-18.5kts</v>
      </c>
      <c r="H177" s="362" t="str">
        <f>IF($E177&lt;&gt;"",INDEX(TMSimMatrix[#Data],7,MATCH($C177&amp;$D177&amp;"."&amp;$E177,TMSimMatrix[#Headers],0)),"")</f>
        <v>BA - Simulink</v>
      </c>
      <c r="I177" s="361" t="str">
        <f>IF($E177&lt;&gt;"",INDEX(TMSimMatrix[],2,MATCH($C177&amp;$D177&amp;"."&amp;$E177,TMSimMatrix[#Headers],0)),"")</f>
        <v>SIM-FTV-4A-3-UTail-AFT-TOW1</v>
      </c>
      <c r="J177" s="361" t="str">
        <f>IF($E177&lt;&gt;"",IF(ISNUMBER(SEARCH("Utail",FlighTestSummary5[[#This Row],[A/C Configuration]])), "UTAIL", "TAILLESS"),"")</f>
        <v>UTAIL</v>
      </c>
      <c r="K177" s="361">
        <f>IF($E177&lt;&gt;"",INDEX(TMSimMatrix[],4,MATCH($C177&amp;$D177&amp;"."&amp;$E177,TMSimMatrix[#Headers],0)),"")</f>
        <v>180</v>
      </c>
      <c r="L177" s="361">
        <f>IF($E177&lt;&gt;"",INDEX(TMSimMatrix[],3,MATCH($C177&amp;$D177&amp;"."&amp;$E177,TMSimMatrix[#Headers],0)),"")</f>
        <v>60.5</v>
      </c>
      <c r="M177" s="362" t="str">
        <f>IF($E177&lt;&gt;"",INDEX(TMSimMatrix[],8,MATCH($C177&amp;$D177&amp;"."&amp;$E177,TMSimMatrix[#Headers],0)),"")</f>
        <v>Foremost</v>
      </c>
      <c r="N177" s="363">
        <v>44421</v>
      </c>
      <c r="O177" s="363" t="s">
        <v>568</v>
      </c>
      <c r="P177" s="360" t="str">
        <f>IF($E177&lt;&gt;"",INDEX(TMSimMatrix[],9,MATCH($C177&amp;$D177&amp;"."&amp;$E177,TMSimMatrix[#Headers],0)),"")</f>
        <v>Verification of ATOL of AFT Trim  (FTV4 59.5 MAC) configuration in large environment noise (above recommended operational limit)</v>
      </c>
      <c r="Q177" s="370" t="s">
        <v>1832</v>
      </c>
      <c r="R177" s="394" t="s">
        <v>4</v>
      </c>
      <c r="S177" s="371" t="s">
        <v>1812</v>
      </c>
      <c r="T177" s="372" t="s">
        <v>1839</v>
      </c>
      <c r="U177" s="300"/>
      <c r="V177" s="53"/>
      <c r="W177" s="258"/>
      <c r="X177" s="305"/>
      <c r="Y177" s="62"/>
      <c r="Z177" s="297"/>
      <c r="AA177" s="297"/>
    </row>
    <row r="178" spans="2:27" ht="72" customHeight="1">
      <c r="B178" s="48">
        <v>162</v>
      </c>
      <c r="C178" s="252" t="s">
        <v>451</v>
      </c>
      <c r="D178" s="253">
        <v>62</v>
      </c>
      <c r="E178" s="274" t="s">
        <v>1842</v>
      </c>
      <c r="F178" s="365">
        <f>IF($E178&lt;&gt;"",COUNTIF($E$6:$E178,$E178),"")</f>
        <v>4</v>
      </c>
      <c r="G178" s="363" t="str">
        <f>IF($E178&lt;&gt;"",INDEX(TMSimMatrix[],5,MATCH($C178&amp;$D178&amp;"."&amp;$E178,TMSimMatrix[#Headers],0)),"")</f>
        <v>01-Baseline-0kts</v>
      </c>
      <c r="H178" s="362" t="str">
        <f>IF($E178&lt;&gt;"",INDEX(TMSimMatrix[#Data],7,MATCH($C178&amp;$D178&amp;"."&amp;$E178,TMSimMatrix[#Headers],0)),"")</f>
        <v>BA - Simulink</v>
      </c>
      <c r="I178" s="361" t="str">
        <f>IF($E178&lt;&gt;"",INDEX(TMSimMatrix[],2,MATCH($C178&amp;$D178&amp;"."&amp;$E178,TMSimMatrix[#Headers],0)),"")</f>
        <v>SIM-FTV-4A-3-UTail-AFT-TOW1</v>
      </c>
      <c r="J178" s="361" t="str">
        <f>IF($E178&lt;&gt;"",IF(ISNUMBER(SEARCH("Utail",FlighTestSummary5[[#This Row],[A/C Configuration]])), "UTAIL", "TAILLESS"),"")</f>
        <v>UTAIL</v>
      </c>
      <c r="K178" s="361">
        <f>IF($E178&lt;&gt;"",INDEX(TMSimMatrix[],4,MATCH($C178&amp;$D178&amp;"."&amp;$E178,TMSimMatrix[#Headers],0)),"")</f>
        <v>180</v>
      </c>
      <c r="L178" s="361">
        <f>IF($E178&lt;&gt;"",INDEX(TMSimMatrix[],3,MATCH($C178&amp;$D178&amp;"."&amp;$E178,TMSimMatrix[#Headers],0)),"")</f>
        <v>60.5</v>
      </c>
      <c r="M178" s="362" t="str">
        <f>IF($E178&lt;&gt;"",INDEX(TMSimMatrix[],8,MATCH($C178&amp;$D178&amp;"."&amp;$E178,TMSimMatrix[#Headers],0)),"")</f>
        <v>Foremost</v>
      </c>
      <c r="N178" s="363">
        <v>44421</v>
      </c>
      <c r="O178" s="363" t="s">
        <v>568</v>
      </c>
      <c r="P178" s="360" t="str">
        <f>IF($E178&lt;&gt;"",INDEX(TMSimMatrix[],9,MATCH($C178&amp;$D178&amp;"."&amp;$E178,TMSimMatrix[#Headers],0)),"")</f>
        <v xml:space="preserve">Verification of ATOL of AFT Trim  (FTV4 59.5 MAC) configuration in ideal environment </v>
      </c>
      <c r="Q178" s="396" t="s">
        <v>1852</v>
      </c>
      <c r="R178" s="394" t="s">
        <v>4</v>
      </c>
      <c r="S178" s="371" t="s">
        <v>1812</v>
      </c>
      <c r="T178" s="372" t="s">
        <v>1839</v>
      </c>
      <c r="U178" s="300"/>
      <c r="V178" s="53"/>
      <c r="W178" s="258"/>
      <c r="X178" s="305"/>
      <c r="Y178" s="62"/>
      <c r="Z178" s="297"/>
      <c r="AA178" s="297"/>
    </row>
    <row r="179" spans="2:27" ht="72" customHeight="1">
      <c r="B179" s="48">
        <v>174</v>
      </c>
      <c r="C179" s="252" t="s">
        <v>451</v>
      </c>
      <c r="D179" s="253">
        <v>62</v>
      </c>
      <c r="E179" s="274" t="s">
        <v>1845</v>
      </c>
      <c r="F179" s="365">
        <f>IF($E179&lt;&gt;"",COUNTIF($E$6:$E179,$E179),"")</f>
        <v>2</v>
      </c>
      <c r="G179" s="363" t="str">
        <f>IF($E179&lt;&gt;"",INDEX(TMSimMatrix[],5,MATCH($C179&amp;$D179&amp;"."&amp;$E179,TMSimMatrix[#Headers],0)),"")</f>
        <v>02-Perturbation-5kts</v>
      </c>
      <c r="H179" s="362" t="str">
        <f>IF($E179&lt;&gt;"",INDEX(TMSimMatrix[#Data],7,MATCH($C179&amp;$D179&amp;"."&amp;$E179,TMSimMatrix[#Headers],0)),"")</f>
        <v>BA - Simulink</v>
      </c>
      <c r="I179" s="361" t="str">
        <f>IF($E179&lt;&gt;"",INDEX(TMSimMatrix[],2,MATCH($C179&amp;$D179&amp;"."&amp;$E179,TMSimMatrix[#Headers],0)),"")</f>
        <v>SIM-FTV-4A-3-UTail-AFT-TOW1</v>
      </c>
      <c r="J179" s="361" t="str">
        <f>IF($E179&lt;&gt;"",IF(ISNUMBER(SEARCH("Utail",FlighTestSummary5[[#This Row],[A/C Configuration]])), "UTAIL", "TAILLESS"),"")</f>
        <v>UTAIL</v>
      </c>
      <c r="K179" s="361">
        <f>IF($E179&lt;&gt;"",INDEX(TMSimMatrix[],4,MATCH($C179&amp;$D179&amp;"."&amp;$E179,TMSimMatrix[#Headers],0)),"")</f>
        <v>180</v>
      </c>
      <c r="L179" s="361">
        <f>IF($E179&lt;&gt;"",INDEX(TMSimMatrix[],3,MATCH($C179&amp;$D179&amp;"."&amp;$E179,TMSimMatrix[#Headers],0)),"")</f>
        <v>60.5</v>
      </c>
      <c r="M179" s="362" t="str">
        <f>IF($E179&lt;&gt;"",INDEX(TMSimMatrix[],8,MATCH($C179&amp;$D179&amp;"."&amp;$E179,TMSimMatrix[#Headers],0)),"")</f>
        <v>Foremost</v>
      </c>
      <c r="N179" s="363">
        <v>44421</v>
      </c>
      <c r="O179" s="363" t="s">
        <v>568</v>
      </c>
      <c r="P179" s="360" t="str">
        <f>IF($E179&lt;&gt;"",INDEX(TMSimMatrix[],9,MATCH($C179&amp;$D179&amp;"."&amp;$E179,TMSimMatrix[#Headers],0)),"")</f>
        <v>Verification of ATOL of AFT Trim  (FTV4 59.5 MAC) configuration in mild environmental noise</v>
      </c>
      <c r="Q179" s="396" t="s">
        <v>1852</v>
      </c>
      <c r="R179" s="394" t="s">
        <v>4</v>
      </c>
      <c r="S179" s="371" t="s">
        <v>1812</v>
      </c>
      <c r="T179" s="372" t="s">
        <v>1839</v>
      </c>
      <c r="U179" s="300"/>
      <c r="V179" s="53"/>
      <c r="W179" s="258"/>
      <c r="X179" s="305"/>
      <c r="Y179" s="62"/>
      <c r="Z179" s="297"/>
      <c r="AA179" s="297"/>
    </row>
    <row r="180" spans="2:27" ht="72" customHeight="1">
      <c r="B180" s="48">
        <v>175</v>
      </c>
      <c r="C180" s="252" t="s">
        <v>451</v>
      </c>
      <c r="D180" s="253">
        <v>62</v>
      </c>
      <c r="E180" s="274" t="s">
        <v>1846</v>
      </c>
      <c r="F180" s="365">
        <f>IF($E180&lt;&gt;"",COUNTIF($E$6:$E180,$E180),"")</f>
        <v>3</v>
      </c>
      <c r="G180" s="363" t="str">
        <f>IF($E180&lt;&gt;"",INDEX(TMSimMatrix[],5,MATCH($C180&amp;$D180&amp;"."&amp;$E180,TMSimMatrix[#Headers],0)),"")</f>
        <v>04-Perturbation-18.5kts</v>
      </c>
      <c r="H180" s="362" t="str">
        <f>IF($E180&lt;&gt;"",INDEX(TMSimMatrix[#Data],7,MATCH($C180&amp;$D180&amp;"."&amp;$E180,TMSimMatrix[#Headers],0)),"")</f>
        <v>BA - Simulink</v>
      </c>
      <c r="I180" s="361" t="str">
        <f>IF($E180&lt;&gt;"",INDEX(TMSimMatrix[],2,MATCH($C180&amp;$D180&amp;"."&amp;$E180,TMSimMatrix[#Headers],0)),"")</f>
        <v>SIM-FTV-4A-3-UTail-AFT-TOW1</v>
      </c>
      <c r="J180" s="361" t="str">
        <f>IF($E180&lt;&gt;"",IF(ISNUMBER(SEARCH("Utail",FlighTestSummary5[[#This Row],[A/C Configuration]])), "UTAIL", "TAILLESS"),"")</f>
        <v>UTAIL</v>
      </c>
      <c r="K180" s="361">
        <f>IF($E180&lt;&gt;"",INDEX(TMSimMatrix[],4,MATCH($C180&amp;$D180&amp;"."&amp;$E180,TMSimMatrix[#Headers],0)),"")</f>
        <v>180</v>
      </c>
      <c r="L180" s="361">
        <f>IF($E180&lt;&gt;"",INDEX(TMSimMatrix[],3,MATCH($C180&amp;$D180&amp;"."&amp;$E180,TMSimMatrix[#Headers],0)),"")</f>
        <v>60.5</v>
      </c>
      <c r="M180" s="362" t="str">
        <f>IF($E180&lt;&gt;"",INDEX(TMSimMatrix[],8,MATCH($C180&amp;$D180&amp;"."&amp;$E180,TMSimMatrix[#Headers],0)),"")</f>
        <v>Foremost</v>
      </c>
      <c r="N180" s="363">
        <v>44424</v>
      </c>
      <c r="O180" s="363" t="s">
        <v>568</v>
      </c>
      <c r="P180" s="360" t="str">
        <f>IF($E180&lt;&gt;"",INDEX(TMSimMatrix[],9,MATCH($C180&amp;$D180&amp;"."&amp;$E180,TMSimMatrix[#Headers],0)),"")</f>
        <v>Verification of ATOL of AFT Trim  (FTV4 59.5 MAC) configuration in large environment noise (above recommended operational limit)</v>
      </c>
      <c r="Q180" s="396" t="s">
        <v>1852</v>
      </c>
      <c r="R180" s="394" t="s">
        <v>4</v>
      </c>
      <c r="S180" s="371" t="s">
        <v>1812</v>
      </c>
      <c r="T180" s="372" t="s">
        <v>1839</v>
      </c>
      <c r="U180" s="300"/>
      <c r="V180" s="53"/>
      <c r="W180" s="258"/>
      <c r="X180" s="305" t="s">
        <v>1856</v>
      </c>
      <c r="Y180" s="62"/>
      <c r="Z180" s="297"/>
      <c r="AA180" s="297"/>
    </row>
    <row r="181" spans="2:27" ht="72" customHeight="1">
      <c r="B181" s="48">
        <v>176</v>
      </c>
      <c r="C181" s="252" t="s">
        <v>451</v>
      </c>
      <c r="D181" s="253">
        <v>62</v>
      </c>
      <c r="E181" s="274" t="s">
        <v>1846</v>
      </c>
      <c r="F181" s="365">
        <f>IF($E181&lt;&gt;"",COUNTIF($E$6:$E181,$E181),"")</f>
        <v>4</v>
      </c>
      <c r="G181" s="363" t="str">
        <f>IF($E181&lt;&gt;"",INDEX(TMSimMatrix[],5,MATCH($C181&amp;$D181&amp;"."&amp;$E181,TMSimMatrix[#Headers],0)),"")</f>
        <v>04-Perturbation-18.5kts</v>
      </c>
      <c r="H181" s="362" t="str">
        <f>IF($E181&lt;&gt;"",INDEX(TMSimMatrix[#Data],7,MATCH($C181&amp;$D181&amp;"."&amp;$E181,TMSimMatrix[#Headers],0)),"")</f>
        <v>BA - Simulink</v>
      </c>
      <c r="I181" s="361" t="str">
        <f>IF($E181&lt;&gt;"",INDEX(TMSimMatrix[],2,MATCH($C181&amp;$D181&amp;"."&amp;$E181,TMSimMatrix[#Headers],0)),"")</f>
        <v>SIM-FTV-4A-3-UTail-AFT-TOW1</v>
      </c>
      <c r="J181" s="361" t="str">
        <f>IF($E181&lt;&gt;"",IF(ISNUMBER(SEARCH("Utail",FlighTestSummary5[[#This Row],[A/C Configuration]])), "UTAIL", "TAILLESS"),"")</f>
        <v>UTAIL</v>
      </c>
      <c r="K181" s="361">
        <f>IF($E181&lt;&gt;"",INDEX(TMSimMatrix[],4,MATCH($C181&amp;$D181&amp;"."&amp;$E181,TMSimMatrix[#Headers],0)),"")</f>
        <v>180</v>
      </c>
      <c r="L181" s="361">
        <f>IF($E181&lt;&gt;"",INDEX(TMSimMatrix[],3,MATCH($C181&amp;$D181&amp;"."&amp;$E181,TMSimMatrix[#Headers],0)),"")</f>
        <v>60.5</v>
      </c>
      <c r="M181" s="362" t="str">
        <f>IF($E181&lt;&gt;"",INDEX(TMSimMatrix[],8,MATCH($C181&amp;$D181&amp;"."&amp;$E181,TMSimMatrix[#Headers],0)),"")</f>
        <v>Foremost</v>
      </c>
      <c r="N181" s="363">
        <v>44424</v>
      </c>
      <c r="O181" s="363" t="s">
        <v>568</v>
      </c>
      <c r="P181" s="360" t="str">
        <f>IF($E181&lt;&gt;"",INDEX(TMSimMatrix[],9,MATCH($C181&amp;$D181&amp;"."&amp;$E181,TMSimMatrix[#Headers],0)),"")</f>
        <v>Verification of ATOL of AFT Trim  (FTV4 59.5 MAC) configuration in large environment noise (above recommended operational limit)</v>
      </c>
      <c r="Q181" s="396" t="s">
        <v>1852</v>
      </c>
      <c r="R181" s="394" t="s">
        <v>4</v>
      </c>
      <c r="S181" s="371" t="s">
        <v>1947</v>
      </c>
      <c r="T181" s="372" t="s">
        <v>1839</v>
      </c>
      <c r="U181" s="300"/>
      <c r="V181" s="53"/>
      <c r="W181" s="258"/>
      <c r="X181" s="305" t="s">
        <v>1857</v>
      </c>
      <c r="Y181" s="62"/>
      <c r="Z181" s="297"/>
      <c r="AA181" s="297"/>
    </row>
    <row r="182" spans="2:27" ht="72" customHeight="1">
      <c r="B182" s="48">
        <v>177</v>
      </c>
      <c r="C182" s="252" t="s">
        <v>451</v>
      </c>
      <c r="D182" s="253">
        <v>62</v>
      </c>
      <c r="E182" s="274" t="s">
        <v>1845</v>
      </c>
      <c r="F182" s="365">
        <f>IF($E182&lt;&gt;"",COUNTIF($E$6:$E182,$E182),"")</f>
        <v>3</v>
      </c>
      <c r="G182" s="363" t="str">
        <f>IF($E182&lt;&gt;"",INDEX(TMSimMatrix[],5,MATCH($C182&amp;$D182&amp;"."&amp;$E182,TMSimMatrix[#Headers],0)),"")</f>
        <v>02-Perturbation-5kts</v>
      </c>
      <c r="H182" s="362" t="str">
        <f>IF($E182&lt;&gt;"",INDEX(TMSimMatrix[#Data],7,MATCH($C182&amp;$D182&amp;"."&amp;$E182,TMSimMatrix[#Headers],0)),"")</f>
        <v>BA - Simulink</v>
      </c>
      <c r="I182" s="361" t="str">
        <f>IF($E182&lt;&gt;"",INDEX(TMSimMatrix[],2,MATCH($C182&amp;$D182&amp;"."&amp;$E182,TMSimMatrix[#Headers],0)),"")</f>
        <v>SIM-FTV-4A-3-UTail-AFT-TOW1</v>
      </c>
      <c r="J182" s="361" t="str">
        <f>IF($E182&lt;&gt;"",IF(ISNUMBER(SEARCH("Utail",FlighTestSummary5[[#This Row],[A/C Configuration]])), "UTAIL", "TAILLESS"),"")</f>
        <v>UTAIL</v>
      </c>
      <c r="K182" s="361">
        <f>IF($E182&lt;&gt;"",INDEX(TMSimMatrix[],4,MATCH($C182&amp;$D182&amp;"."&amp;$E182,TMSimMatrix[#Headers],0)),"")</f>
        <v>180</v>
      </c>
      <c r="L182" s="361">
        <f>IF($E182&lt;&gt;"",INDEX(TMSimMatrix[],3,MATCH($C182&amp;$D182&amp;"."&amp;$E182,TMSimMatrix[#Headers],0)),"")</f>
        <v>60.5</v>
      </c>
      <c r="M182" s="362" t="str">
        <f>IF($E182&lt;&gt;"",INDEX(TMSimMatrix[],8,MATCH($C182&amp;$D182&amp;"."&amp;$E182,TMSimMatrix[#Headers],0)),"")</f>
        <v>Foremost</v>
      </c>
      <c r="N182" s="363">
        <v>44424</v>
      </c>
      <c r="O182" s="363" t="s">
        <v>568</v>
      </c>
      <c r="P182" s="360" t="str">
        <f>IF($E182&lt;&gt;"",INDEX(TMSimMatrix[],9,MATCH($C182&amp;$D182&amp;"."&amp;$E182,TMSimMatrix[#Headers],0)),"")</f>
        <v>Verification of ATOL of AFT Trim  (FTV4 59.5 MAC) configuration in mild environmental noise</v>
      </c>
      <c r="Q182" s="396" t="s">
        <v>1858</v>
      </c>
      <c r="R182" s="394" t="s">
        <v>4</v>
      </c>
      <c r="S182" s="371" t="s">
        <v>1947</v>
      </c>
      <c r="T182" s="372" t="s">
        <v>1839</v>
      </c>
      <c r="U182" s="300"/>
      <c r="V182" s="53"/>
      <c r="W182" s="258"/>
      <c r="X182" s="305" t="s">
        <v>1859</v>
      </c>
      <c r="Y182" s="62"/>
      <c r="Z182" s="297"/>
      <c r="AA182" s="297"/>
    </row>
    <row r="183" spans="2:27" ht="72" customHeight="1">
      <c r="B183" s="48">
        <v>178</v>
      </c>
      <c r="C183" s="252" t="s">
        <v>451</v>
      </c>
      <c r="D183" s="253">
        <v>62</v>
      </c>
      <c r="E183" s="274" t="s">
        <v>1860</v>
      </c>
      <c r="F183" s="365">
        <f>IF($E183&lt;&gt;"",COUNTIF($E$6:$E183,$E183),"")</f>
        <v>1</v>
      </c>
      <c r="G183" s="363" t="str">
        <f>IF($E183&lt;&gt;"",INDEX(TMSimMatrix[],5,MATCH($C183&amp;$D183&amp;"."&amp;$E183,TMSimMatrix[#Headers],0)),"")</f>
        <v>01-Baseline-0kts</v>
      </c>
      <c r="H183" s="362" t="str">
        <f>IF($E183&lt;&gt;"",INDEX(TMSimMatrix[#Data],7,MATCH($C183&amp;$D183&amp;"."&amp;$E183,TMSimMatrix[#Headers],0)),"")</f>
        <v>BA - Simulink</v>
      </c>
      <c r="I183" s="361" t="str">
        <f>IF($E183&lt;&gt;"",INDEX(TMSimMatrix[],2,MATCH($C183&amp;$D183&amp;"."&amp;$E183,TMSimMatrix[#Headers],0)),"")</f>
        <v>SIM-FTV-4A-9-UTail-BASE-EMPTY</v>
      </c>
      <c r="J183" s="361" t="str">
        <f>IF($E183&lt;&gt;"",IF(ISNUMBER(SEARCH("Utail",FlighTestSummary5[[#This Row],[A/C Configuration]])), "UTAIL", "TAILLESS"),"")</f>
        <v>UTAIL</v>
      </c>
      <c r="K183" s="361">
        <f>IF($E183&lt;&gt;"",INDEX(TMSimMatrix[],4,MATCH($C183&amp;$D183&amp;"."&amp;$E183,TMSimMatrix[#Headers],0)),"")</f>
        <v>159.80000000000001</v>
      </c>
      <c r="L183" s="361">
        <f>IF($E183&lt;&gt;"",INDEX(TMSimMatrix[],3,MATCH($C183&amp;$D183&amp;"."&amp;$E183,TMSimMatrix[#Headers],0)),"")</f>
        <v>60.5</v>
      </c>
      <c r="M183" s="362" t="str">
        <f>IF($E183&lt;&gt;"",INDEX(TMSimMatrix[],8,MATCH($C183&amp;$D183&amp;"."&amp;$E183,TMSimMatrix[#Headers],0)),"")</f>
        <v>Foremost</v>
      </c>
      <c r="N183" s="363">
        <v>44424</v>
      </c>
      <c r="O183" s="363" t="s">
        <v>568</v>
      </c>
      <c r="P183" s="360" t="str">
        <f>IF($E183&lt;&gt;"",INDEX(TMSimMatrix[],9,MATCH($C183&amp;$D183&amp;"."&amp;$E183,TMSimMatrix[#Headers],0)),"")</f>
        <v xml:space="preserve">Verification of ATOL of baseline - light (FTV4 58.25 MAC) configuration in ideal environment </v>
      </c>
      <c r="Q183" s="370" t="s">
        <v>1832</v>
      </c>
      <c r="R183" s="394" t="s">
        <v>4</v>
      </c>
      <c r="S183" s="371" t="s">
        <v>1947</v>
      </c>
      <c r="T183" s="372" t="s">
        <v>1861</v>
      </c>
      <c r="U183" s="300"/>
      <c r="V183" s="53"/>
      <c r="W183" s="258"/>
      <c r="X183" s="305" t="s">
        <v>1862</v>
      </c>
      <c r="Y183" s="62"/>
      <c r="Z183" s="297"/>
      <c r="AA183" s="297"/>
    </row>
    <row r="184" spans="2:27" ht="72" customHeight="1">
      <c r="B184" s="48">
        <v>179</v>
      </c>
      <c r="C184" s="252" t="s">
        <v>451</v>
      </c>
      <c r="D184" s="253">
        <v>62</v>
      </c>
      <c r="E184" s="274" t="s">
        <v>1863</v>
      </c>
      <c r="F184" s="365">
        <f>IF($E184&lt;&gt;"",COUNTIF($E$6:$E184,$E184),"")</f>
        <v>1</v>
      </c>
      <c r="G184" s="363" t="str">
        <f>IF($E184&lt;&gt;"",INDEX(TMSimMatrix[],5,MATCH($C184&amp;$D184&amp;"."&amp;$E184,TMSimMatrix[#Headers],0)),"")</f>
        <v>01-Baseline-0kts</v>
      </c>
      <c r="H184" s="362" t="str">
        <f>IF($E184&lt;&gt;"",INDEX(TMSimMatrix[#Data],7,MATCH($C184&amp;$D184&amp;"."&amp;$E184,TMSimMatrix[#Headers],0)),"")</f>
        <v>BA - Simulink</v>
      </c>
      <c r="I184" s="361" t="str">
        <f>IF($E184&lt;&gt;"",INDEX(TMSimMatrix[],2,MATCH($C184&amp;$D184&amp;"."&amp;$E184,TMSimMatrix[#Headers],0)),"")</f>
        <v>SIM-FTV-4A-9-UTail-BASE-EMPTY</v>
      </c>
      <c r="J184" s="361" t="str">
        <f>IF($E184&lt;&gt;"",IF(ISNUMBER(SEARCH("Utail",FlighTestSummary5[[#This Row],[A/C Configuration]])), "UTAIL", "TAILLESS"),"")</f>
        <v>UTAIL</v>
      </c>
      <c r="K184" s="361">
        <f>IF($E184&lt;&gt;"",INDEX(TMSimMatrix[],4,MATCH($C184&amp;$D184&amp;"."&amp;$E184,TMSimMatrix[#Headers],0)),"")</f>
        <v>159.80000000000001</v>
      </c>
      <c r="L184" s="361">
        <f>IF($E184&lt;&gt;"",INDEX(TMSimMatrix[],3,MATCH($C184&amp;$D184&amp;"."&amp;$E184,TMSimMatrix[#Headers],0)),"")</f>
        <v>60.5</v>
      </c>
      <c r="M184" s="362" t="str">
        <f>IF($E184&lt;&gt;"",INDEX(TMSimMatrix[],8,MATCH($C184&amp;$D184&amp;"."&amp;$E184,TMSimMatrix[#Headers],0)),"")</f>
        <v>Foremost</v>
      </c>
      <c r="N184" s="363">
        <v>44425</v>
      </c>
      <c r="O184" s="363" t="s">
        <v>568</v>
      </c>
      <c r="P184" s="360" t="str">
        <f>IF($E184&lt;&gt;"",INDEX(TMSimMatrix[],9,MATCH($C184&amp;$D184&amp;"."&amp;$E184,TMSimMatrix[#Headers],0)),"")</f>
        <v xml:space="preserve">Verification of Transition (Taxi with transition to lift-off) and Landing of baseline - light (FTV4 58.25 MAC) configuration in ideal environment </v>
      </c>
      <c r="Q184" s="396" t="s">
        <v>1833</v>
      </c>
      <c r="R184" s="394" t="s">
        <v>4</v>
      </c>
      <c r="S184" s="371" t="s">
        <v>1947</v>
      </c>
      <c r="T184" s="372" t="s">
        <v>1861</v>
      </c>
      <c r="U184" s="300"/>
      <c r="V184" s="53"/>
      <c r="W184" s="258"/>
      <c r="X184" s="305"/>
      <c r="Y184" s="62"/>
      <c r="Z184" s="297"/>
      <c r="AA184" s="297"/>
    </row>
    <row r="185" spans="2:27" ht="72" customHeight="1">
      <c r="B185" s="48">
        <v>180</v>
      </c>
      <c r="C185" s="252" t="s">
        <v>451</v>
      </c>
      <c r="D185" s="253">
        <v>62</v>
      </c>
      <c r="E185" s="274" t="s">
        <v>1863</v>
      </c>
      <c r="F185" s="365">
        <f>IF($E185&lt;&gt;"",COUNTIF($E$6:$E185,$E185),"")</f>
        <v>2</v>
      </c>
      <c r="G185" s="363" t="str">
        <f>IF($E185&lt;&gt;"",INDEX(TMSimMatrix[],5,MATCH($C185&amp;$D185&amp;"."&amp;$E185,TMSimMatrix[#Headers],0)),"")</f>
        <v>01-Baseline-0kts</v>
      </c>
      <c r="H185" s="362" t="str">
        <f>IF($E185&lt;&gt;"",INDEX(TMSimMatrix[#Data],7,MATCH($C185&amp;$D185&amp;"."&amp;$E185,TMSimMatrix[#Headers],0)),"")</f>
        <v>BA - Simulink</v>
      </c>
      <c r="I185" s="361" t="str">
        <f>IF($E185&lt;&gt;"",INDEX(TMSimMatrix[],2,MATCH($C185&amp;$D185&amp;"."&amp;$E185,TMSimMatrix[#Headers],0)),"")</f>
        <v>SIM-FTV-4A-9-UTail-BASE-EMPTY</v>
      </c>
      <c r="J185" s="361" t="str">
        <f>IF($E185&lt;&gt;"",IF(ISNUMBER(SEARCH("Utail",FlighTestSummary5[[#This Row],[A/C Configuration]])), "UTAIL", "TAILLESS"),"")</f>
        <v>UTAIL</v>
      </c>
      <c r="K185" s="361">
        <f>IF($E185&lt;&gt;"",INDEX(TMSimMatrix[],4,MATCH($C185&amp;$D185&amp;"."&amp;$E185,TMSimMatrix[#Headers],0)),"")</f>
        <v>159.80000000000001</v>
      </c>
      <c r="L185" s="361">
        <f>IF($E185&lt;&gt;"",INDEX(TMSimMatrix[],3,MATCH($C185&amp;$D185&amp;"."&amp;$E185,TMSimMatrix[#Headers],0)),"")</f>
        <v>60.5</v>
      </c>
      <c r="M185" s="362" t="str">
        <f>IF($E185&lt;&gt;"",INDEX(TMSimMatrix[],8,MATCH($C185&amp;$D185&amp;"."&amp;$E185,TMSimMatrix[#Headers],0)),"")</f>
        <v>Foremost</v>
      </c>
      <c r="N185" s="363">
        <v>44425</v>
      </c>
      <c r="O185" s="363" t="s">
        <v>568</v>
      </c>
      <c r="P185" s="360" t="str">
        <f>IF($E185&lt;&gt;"",INDEX(TMSimMatrix[],9,MATCH($C185&amp;$D185&amp;"."&amp;$E185,TMSimMatrix[#Headers],0)),"")</f>
        <v xml:space="preserve">Verification of Transition (Taxi with transition to lift-off) and Landing of baseline - light (FTV4 58.25 MAC) configuration in ideal environment </v>
      </c>
      <c r="Q185" s="396" t="s">
        <v>1834</v>
      </c>
      <c r="R185" s="394" t="s">
        <v>4</v>
      </c>
      <c r="S185" s="371" t="s">
        <v>1947</v>
      </c>
      <c r="T185" s="372" t="s">
        <v>1861</v>
      </c>
      <c r="U185" s="300"/>
      <c r="V185" s="53"/>
      <c r="W185" s="258"/>
      <c r="X185" s="305" t="s">
        <v>1865</v>
      </c>
      <c r="Y185" s="62"/>
      <c r="Z185" s="297"/>
      <c r="AA185" s="297"/>
    </row>
    <row r="186" spans="2:27" ht="72" customHeight="1">
      <c r="B186" s="48">
        <v>181</v>
      </c>
      <c r="C186" s="252" t="s">
        <v>451</v>
      </c>
      <c r="D186" s="253">
        <v>62</v>
      </c>
      <c r="E186" s="274" t="s">
        <v>1863</v>
      </c>
      <c r="F186" s="365">
        <f>IF($E186&lt;&gt;"",COUNTIF($E$6:$E186,$E186),"")</f>
        <v>3</v>
      </c>
      <c r="G186" s="363" t="str">
        <f>IF($E186&lt;&gt;"",INDEX(TMSimMatrix[],5,MATCH($C186&amp;$D186&amp;"."&amp;$E186,TMSimMatrix[#Headers],0)),"")</f>
        <v>01-Baseline-0kts</v>
      </c>
      <c r="H186" s="362" t="str">
        <f>IF($E186&lt;&gt;"",INDEX(TMSimMatrix[#Data],7,MATCH($C186&amp;$D186&amp;"."&amp;$E186,TMSimMatrix[#Headers],0)),"")</f>
        <v>BA - Simulink</v>
      </c>
      <c r="I186" s="361" t="str">
        <f>IF($E186&lt;&gt;"",INDEX(TMSimMatrix[],2,MATCH($C186&amp;$D186&amp;"."&amp;$E186,TMSimMatrix[#Headers],0)),"")</f>
        <v>SIM-FTV-4A-9-UTail-BASE-EMPTY</v>
      </c>
      <c r="J186" s="361" t="str">
        <f>IF($E186&lt;&gt;"",IF(ISNUMBER(SEARCH("Utail",FlighTestSummary5[[#This Row],[A/C Configuration]])), "UTAIL", "TAILLESS"),"")</f>
        <v>UTAIL</v>
      </c>
      <c r="K186" s="361">
        <f>IF($E186&lt;&gt;"",INDEX(TMSimMatrix[],4,MATCH($C186&amp;$D186&amp;"."&amp;$E186,TMSimMatrix[#Headers],0)),"")</f>
        <v>159.80000000000001</v>
      </c>
      <c r="L186" s="361">
        <f>IF($E186&lt;&gt;"",INDEX(TMSimMatrix[],3,MATCH($C186&amp;$D186&amp;"."&amp;$E186,TMSimMatrix[#Headers],0)),"")</f>
        <v>60.5</v>
      </c>
      <c r="M186" s="362" t="str">
        <f>IF($E186&lt;&gt;"",INDEX(TMSimMatrix[],8,MATCH($C186&amp;$D186&amp;"."&amp;$E186,TMSimMatrix[#Headers],0)),"")</f>
        <v>Foremost</v>
      </c>
      <c r="N186" s="363">
        <v>44425</v>
      </c>
      <c r="O186" s="363" t="s">
        <v>568</v>
      </c>
      <c r="P186" s="360" t="str">
        <f>IF($E186&lt;&gt;"",INDEX(TMSimMatrix[],9,MATCH($C186&amp;$D186&amp;"."&amp;$E186,TMSimMatrix[#Headers],0)),"")</f>
        <v xml:space="preserve">Verification of Transition (Taxi with transition to lift-off) and Landing of baseline - light (FTV4 58.25 MAC) configuration in ideal environment </v>
      </c>
      <c r="Q186" s="396" t="s">
        <v>1835</v>
      </c>
      <c r="R186" s="394" t="s">
        <v>4</v>
      </c>
      <c r="S186" s="371" t="s">
        <v>1947</v>
      </c>
      <c r="T186" s="372" t="s">
        <v>1867</v>
      </c>
      <c r="U186" s="300"/>
      <c r="V186" s="53"/>
      <c r="W186" s="258"/>
      <c r="X186" s="305" t="s">
        <v>1866</v>
      </c>
      <c r="Y186" s="62"/>
      <c r="Z186" s="297"/>
      <c r="AA186" s="297"/>
    </row>
    <row r="187" spans="2:27" ht="72" customHeight="1">
      <c r="B187" s="48">
        <v>182</v>
      </c>
      <c r="C187" s="252" t="s">
        <v>451</v>
      </c>
      <c r="D187" s="253">
        <v>62</v>
      </c>
      <c r="E187" s="274" t="s">
        <v>1864</v>
      </c>
      <c r="F187" s="365">
        <f>IF($E187&lt;&gt;"",COUNTIF($E$6:$E187,$E187),"")</f>
        <v>1</v>
      </c>
      <c r="G187" s="363" t="str">
        <f>IF($E187&lt;&gt;"",INDEX(TMSimMatrix[],5,MATCH($C187&amp;$D187&amp;"."&amp;$E187,TMSimMatrix[#Headers],0)),"")</f>
        <v>02-Perturbation-5kts</v>
      </c>
      <c r="H187" s="362" t="str">
        <f>IF($E187&lt;&gt;"",INDEX(TMSimMatrix[#Data],7,MATCH($C187&amp;$D187&amp;"."&amp;$E187,TMSimMatrix[#Headers],0)),"")</f>
        <v>BA - Simulink</v>
      </c>
      <c r="I187" s="361" t="str">
        <f>IF($E187&lt;&gt;"",INDEX(TMSimMatrix[],2,MATCH($C187&amp;$D187&amp;"."&amp;$E187,TMSimMatrix[#Headers],0)),"")</f>
        <v>SIM-FTV-4A-9-UTail-BASE-EMPTY</v>
      </c>
      <c r="J187" s="361" t="str">
        <f>IF($E187&lt;&gt;"",IF(ISNUMBER(SEARCH("Utail",FlighTestSummary5[[#This Row],[A/C Configuration]])), "UTAIL", "TAILLESS"),"")</f>
        <v>UTAIL</v>
      </c>
      <c r="K187" s="361">
        <f>IF($E187&lt;&gt;"",INDEX(TMSimMatrix[],4,MATCH($C187&amp;$D187&amp;"."&amp;$E187,TMSimMatrix[#Headers],0)),"")</f>
        <v>159.80000000000001</v>
      </c>
      <c r="L187" s="361">
        <f>IF($E187&lt;&gt;"",INDEX(TMSimMatrix[],3,MATCH($C187&amp;$D187&amp;"."&amp;$E187,TMSimMatrix[#Headers],0)),"")</f>
        <v>60.5</v>
      </c>
      <c r="M187" s="362" t="str">
        <f>IF($E187&lt;&gt;"",INDEX(TMSimMatrix[],8,MATCH($C187&amp;$D187&amp;"."&amp;$E187,TMSimMatrix[#Headers],0)),"")</f>
        <v>Foremost</v>
      </c>
      <c r="N187" s="363">
        <v>44425</v>
      </c>
      <c r="O187" s="363" t="s">
        <v>568</v>
      </c>
      <c r="P187" s="360" t="str">
        <f>IF($E187&lt;&gt;"",INDEX(TMSimMatrix[],9,MATCH($C187&amp;$D187&amp;"."&amp;$E187,TMSimMatrix[#Headers],0)),"")</f>
        <v>Verification of Transition (Taxi with transition to lift-off) and Landing of baseline - light (FTV4 58.25 MAC) configuration in moderate environment noise</v>
      </c>
      <c r="Q187" s="370" t="s">
        <v>1832</v>
      </c>
      <c r="R187" s="394" t="s">
        <v>4</v>
      </c>
      <c r="S187" s="371" t="s">
        <v>1947</v>
      </c>
      <c r="T187" s="372" t="s">
        <v>1861</v>
      </c>
      <c r="U187" s="300"/>
      <c r="V187" s="53"/>
      <c r="W187" s="258"/>
      <c r="X187" s="305" t="s">
        <v>1868</v>
      </c>
      <c r="Y187" s="62"/>
      <c r="Z187" s="297"/>
      <c r="AA187" s="297"/>
    </row>
    <row r="188" spans="2:27" ht="72" customHeight="1">
      <c r="B188" s="48">
        <v>183</v>
      </c>
      <c r="C188" s="252" t="s">
        <v>451</v>
      </c>
      <c r="D188" s="253">
        <v>62</v>
      </c>
      <c r="E188" s="274" t="s">
        <v>1864</v>
      </c>
      <c r="F188" s="365">
        <f>IF($E188&lt;&gt;"",COUNTIF($E$6:$E188,$E188),"")</f>
        <v>2</v>
      </c>
      <c r="G188" s="363" t="str">
        <f>IF($E188&lt;&gt;"",INDEX(TMSimMatrix[],5,MATCH($C188&amp;$D188&amp;"."&amp;$E188,TMSimMatrix[#Headers],0)),"")</f>
        <v>02-Perturbation-5kts</v>
      </c>
      <c r="H188" s="362" t="str">
        <f>IF($E188&lt;&gt;"",INDEX(TMSimMatrix[#Data],7,MATCH($C188&amp;$D188&amp;"."&amp;$E188,TMSimMatrix[#Headers],0)),"")</f>
        <v>BA - Simulink</v>
      </c>
      <c r="I188" s="361" t="str">
        <f>IF($E188&lt;&gt;"",INDEX(TMSimMatrix[],2,MATCH($C188&amp;$D188&amp;"."&amp;$E188,TMSimMatrix[#Headers],0)),"")</f>
        <v>SIM-FTV-4A-9-UTail-BASE-EMPTY</v>
      </c>
      <c r="J188" s="361" t="str">
        <f>IF($E188&lt;&gt;"",IF(ISNUMBER(SEARCH("Utail",FlighTestSummary5[[#This Row],[A/C Configuration]])), "UTAIL", "TAILLESS"),"")</f>
        <v>UTAIL</v>
      </c>
      <c r="K188" s="361">
        <f>IF($E188&lt;&gt;"",INDEX(TMSimMatrix[],4,MATCH($C188&amp;$D188&amp;"."&amp;$E188,TMSimMatrix[#Headers],0)),"")</f>
        <v>159.80000000000001</v>
      </c>
      <c r="L188" s="361">
        <f>IF($E188&lt;&gt;"",INDEX(TMSimMatrix[],3,MATCH($C188&amp;$D188&amp;"."&amp;$E188,TMSimMatrix[#Headers],0)),"")</f>
        <v>60.5</v>
      </c>
      <c r="M188" s="362" t="str">
        <f>IF($E188&lt;&gt;"",INDEX(TMSimMatrix[],8,MATCH($C188&amp;$D188&amp;"."&amp;$E188,TMSimMatrix[#Headers],0)),"")</f>
        <v>Foremost</v>
      </c>
      <c r="N188" s="363">
        <v>44425</v>
      </c>
      <c r="O188" s="363" t="s">
        <v>568</v>
      </c>
      <c r="P188" s="360" t="str">
        <f>IF($E188&lt;&gt;"",INDEX(TMSimMatrix[],9,MATCH($C188&amp;$D188&amp;"."&amp;$E188,TMSimMatrix[#Headers],0)),"")</f>
        <v>Verification of Transition (Taxi with transition to lift-off) and Landing of baseline - light (FTV4 58.25 MAC) configuration in moderate environment noise</v>
      </c>
      <c r="Q188" s="396" t="s">
        <v>1834</v>
      </c>
      <c r="R188" s="394" t="s">
        <v>4</v>
      </c>
      <c r="S188" s="371" t="s">
        <v>1947</v>
      </c>
      <c r="T188" s="372" t="s">
        <v>1861</v>
      </c>
      <c r="U188" s="300"/>
      <c r="V188" s="53"/>
      <c r="W188" s="258"/>
      <c r="X188" s="305"/>
      <c r="Y188" s="62"/>
      <c r="Z188" s="297"/>
      <c r="AA188" s="297"/>
    </row>
    <row r="189" spans="2:27" ht="72" customHeight="1">
      <c r="B189" s="48">
        <v>184</v>
      </c>
      <c r="C189" s="252" t="s">
        <v>451</v>
      </c>
      <c r="D189" s="253">
        <v>62</v>
      </c>
      <c r="E189" s="274" t="s">
        <v>1869</v>
      </c>
      <c r="F189" s="365">
        <f>IF($E189&lt;&gt;"",COUNTIF($E$6:$E189,$E189),"")</f>
        <v>1</v>
      </c>
      <c r="G189" s="363" t="str">
        <f>IF($E189&lt;&gt;"",INDEX(TMSimMatrix[],5,MATCH($C189&amp;$D189&amp;"."&amp;$E189,TMSimMatrix[#Headers],0)),"")</f>
        <v>04-Perturbation-18.5kts</v>
      </c>
      <c r="H189" s="362" t="str">
        <f>IF($E189&lt;&gt;"",INDEX(TMSimMatrix[#Data],7,MATCH($C189&amp;$D189&amp;"."&amp;$E189,TMSimMatrix[#Headers],0)),"")</f>
        <v>BA - Simulink</v>
      </c>
      <c r="I189" s="361" t="str">
        <f>IF($E189&lt;&gt;"",INDEX(TMSimMatrix[],2,MATCH($C189&amp;$D189&amp;"."&amp;$E189,TMSimMatrix[#Headers],0)),"")</f>
        <v>SIM-FTV-4A-9-UTail-BASE-EMPTY</v>
      </c>
      <c r="J189" s="361" t="str">
        <f>IF($E189&lt;&gt;"",IF(ISNUMBER(SEARCH("Utail",FlighTestSummary5[[#This Row],[A/C Configuration]])), "UTAIL", "TAILLESS"),"")</f>
        <v>UTAIL</v>
      </c>
      <c r="K189" s="361">
        <f>IF($E189&lt;&gt;"",INDEX(TMSimMatrix[],4,MATCH($C189&amp;$D189&amp;"."&amp;$E189,TMSimMatrix[#Headers],0)),"")</f>
        <v>159.80000000000001</v>
      </c>
      <c r="L189" s="361">
        <f>IF($E189&lt;&gt;"",INDEX(TMSimMatrix[],3,MATCH($C189&amp;$D189&amp;"."&amp;$E189,TMSimMatrix[#Headers],0)),"")</f>
        <v>60.5</v>
      </c>
      <c r="M189" s="362" t="str">
        <f>IF($E189&lt;&gt;"",INDEX(TMSimMatrix[],8,MATCH($C189&amp;$D189&amp;"."&amp;$E189,TMSimMatrix[#Headers],0)),"")</f>
        <v>Foremost</v>
      </c>
      <c r="N189" s="363">
        <v>44425</v>
      </c>
      <c r="O189" s="363" t="s">
        <v>568</v>
      </c>
      <c r="P189" s="360" t="str">
        <f>IF($E189&lt;&gt;"",INDEX(TMSimMatrix[],9,MATCH($C189&amp;$D189&amp;"."&amp;$E189,TMSimMatrix[#Headers],0)),"")</f>
        <v>Verification of Transition (Taxi with transition to lift-off) and Landing of baseline - light (FTV4 58.25 MAC) configuration in moderate environment noise (above recommended experimental limit)</v>
      </c>
      <c r="Q189" s="370" t="s">
        <v>1832</v>
      </c>
      <c r="R189" s="394" t="s">
        <v>4</v>
      </c>
      <c r="S189" s="371" t="s">
        <v>1947</v>
      </c>
      <c r="T189" s="372" t="s">
        <v>1861</v>
      </c>
      <c r="U189" s="300"/>
      <c r="V189" s="53"/>
      <c r="W189" s="258"/>
      <c r="X189" s="305"/>
      <c r="Y189" s="62"/>
      <c r="Z189" s="297"/>
      <c r="AA189" s="297"/>
    </row>
    <row r="190" spans="2:27" ht="72" customHeight="1">
      <c r="B190" s="48">
        <v>185</v>
      </c>
      <c r="C190" s="252" t="s">
        <v>451</v>
      </c>
      <c r="D190" s="253">
        <v>62</v>
      </c>
      <c r="E190" s="274" t="s">
        <v>1869</v>
      </c>
      <c r="F190" s="365">
        <f>IF($E190&lt;&gt;"",COUNTIF($E$6:$E190,$E190),"")</f>
        <v>2</v>
      </c>
      <c r="G190" s="363" t="str">
        <f>IF($E190&lt;&gt;"",INDEX(TMSimMatrix[],5,MATCH($C190&amp;$D190&amp;"."&amp;$E190,TMSimMatrix[#Headers],0)),"")</f>
        <v>04-Perturbation-18.5kts</v>
      </c>
      <c r="H190" s="362" t="str">
        <f>IF($E190&lt;&gt;"",INDEX(TMSimMatrix[#Data],7,MATCH($C190&amp;$D190&amp;"."&amp;$E190,TMSimMatrix[#Headers],0)),"")</f>
        <v>BA - Simulink</v>
      </c>
      <c r="I190" s="361" t="str">
        <f>IF($E190&lt;&gt;"",INDEX(TMSimMatrix[],2,MATCH($C190&amp;$D190&amp;"."&amp;$E190,TMSimMatrix[#Headers],0)),"")</f>
        <v>SIM-FTV-4A-9-UTail-BASE-EMPTY</v>
      </c>
      <c r="J190" s="361" t="str">
        <f>IF($E190&lt;&gt;"",IF(ISNUMBER(SEARCH("Utail",FlighTestSummary5[[#This Row],[A/C Configuration]])), "UTAIL", "TAILLESS"),"")</f>
        <v>UTAIL</v>
      </c>
      <c r="K190" s="361">
        <f>IF($E190&lt;&gt;"",INDEX(TMSimMatrix[],4,MATCH($C190&amp;$D190&amp;"."&amp;$E190,TMSimMatrix[#Headers],0)),"")</f>
        <v>159.80000000000001</v>
      </c>
      <c r="L190" s="361">
        <f>IF($E190&lt;&gt;"",INDEX(TMSimMatrix[],3,MATCH($C190&amp;$D190&amp;"."&amp;$E190,TMSimMatrix[#Headers],0)),"")</f>
        <v>60.5</v>
      </c>
      <c r="M190" s="362" t="str">
        <f>IF($E190&lt;&gt;"",INDEX(TMSimMatrix[],8,MATCH($C190&amp;$D190&amp;"."&amp;$E190,TMSimMatrix[#Headers],0)),"")</f>
        <v>Foremost</v>
      </c>
      <c r="N190" s="363">
        <v>44425</v>
      </c>
      <c r="O190" s="363" t="s">
        <v>568</v>
      </c>
      <c r="P190" s="360" t="str">
        <f>IF($E190&lt;&gt;"",INDEX(TMSimMatrix[],9,MATCH($C190&amp;$D190&amp;"."&amp;$E190,TMSimMatrix[#Headers],0)),"")</f>
        <v>Verification of Transition (Taxi with transition to lift-off) and Landing of baseline - light (FTV4 58.25 MAC) configuration in moderate environment noise (above recommended experimental limit)</v>
      </c>
      <c r="Q190" s="396" t="s">
        <v>1834</v>
      </c>
      <c r="R190" s="394" t="s">
        <v>4</v>
      </c>
      <c r="S190" s="371" t="s">
        <v>1947</v>
      </c>
      <c r="T190" s="372" t="s">
        <v>1861</v>
      </c>
      <c r="U190" s="300"/>
      <c r="V190" s="53"/>
      <c r="W190" s="258"/>
      <c r="X190" s="305" t="s">
        <v>1877</v>
      </c>
      <c r="Y190" s="62"/>
      <c r="Z190" s="297"/>
      <c r="AA190" s="297"/>
    </row>
    <row r="191" spans="2:27" ht="72" customHeight="1">
      <c r="B191" s="48">
        <v>186</v>
      </c>
      <c r="C191" s="252" t="s">
        <v>451</v>
      </c>
      <c r="D191" s="253">
        <v>62</v>
      </c>
      <c r="E191" s="274" t="s">
        <v>1870</v>
      </c>
      <c r="F191" s="365">
        <f>IF($E191&lt;&gt;"",COUNTIF($E$6:$E191,$E191),"")</f>
        <v>1</v>
      </c>
      <c r="G191" s="363" t="str">
        <f>IF($E191&lt;&gt;"",INDEX(TMSimMatrix[],5,MATCH($C191&amp;$D191&amp;"."&amp;$E191,TMSimMatrix[#Headers],0)),"")</f>
        <v>17-X-Wind Left-12.5kts</v>
      </c>
      <c r="H191" s="362" t="str">
        <f>IF($E191&lt;&gt;"",INDEX(TMSimMatrix[#Data],7,MATCH($C191&amp;$D191&amp;"."&amp;$E191,TMSimMatrix[#Headers],0)),"")</f>
        <v>BA - Simulink</v>
      </c>
      <c r="I191" s="361" t="str">
        <f>IF($E191&lt;&gt;"",INDEX(TMSimMatrix[],2,MATCH($C191&amp;$D191&amp;"."&amp;$E191,TMSimMatrix[#Headers],0)),"")</f>
        <v>SIM-FTV-4A-9-UTail-BASE-EMPTY</v>
      </c>
      <c r="J191" s="361" t="str">
        <f>IF($E191&lt;&gt;"",IF(ISNUMBER(SEARCH("Utail",FlighTestSummary5[[#This Row],[A/C Configuration]])), "UTAIL", "TAILLESS"),"")</f>
        <v>UTAIL</v>
      </c>
      <c r="K191" s="361">
        <f>IF($E191&lt;&gt;"",INDEX(TMSimMatrix[],4,MATCH($C191&amp;$D191&amp;"."&amp;$E191,TMSimMatrix[#Headers],0)),"")</f>
        <v>159.80000000000001</v>
      </c>
      <c r="L191" s="361">
        <f>IF($E191&lt;&gt;"",INDEX(TMSimMatrix[],3,MATCH($C191&amp;$D191&amp;"."&amp;$E191,TMSimMatrix[#Headers],0)),"")</f>
        <v>60.5</v>
      </c>
      <c r="M191" s="362" t="str">
        <f>IF($E191&lt;&gt;"",INDEX(TMSimMatrix[],8,MATCH($C191&amp;$D191&amp;"."&amp;$E191,TMSimMatrix[#Headers],0)),"")</f>
        <v>Foremost</v>
      </c>
      <c r="N191" s="363">
        <v>44425</v>
      </c>
      <c r="O191" s="363" t="s">
        <v>568</v>
      </c>
      <c r="P191" s="360" t="str">
        <f>IF($E191&lt;&gt;"",INDEX(TMSimMatrix[],9,MATCH($C191&amp;$D191&amp;"."&amp;$E191,TMSimMatrix[#Headers],0)),"")</f>
        <v>Verification of Transition (Taxi with transition to lift-off) and Landing of baseline - light (FTV4 58.25 MAC) configuration in moderate cross wind environment with noise (above recommended experimental limit)</v>
      </c>
      <c r="Q191" s="370" t="s">
        <v>1832</v>
      </c>
      <c r="R191" s="394" t="s">
        <v>4</v>
      </c>
      <c r="S191" s="371" t="s">
        <v>1947</v>
      </c>
      <c r="T191" s="372" t="s">
        <v>1861</v>
      </c>
      <c r="U191" s="300"/>
      <c r="V191" s="53"/>
      <c r="W191" s="258"/>
      <c r="X191" s="305" t="s">
        <v>1878</v>
      </c>
      <c r="Y191" s="62"/>
      <c r="Z191" s="297"/>
      <c r="AA191" s="297"/>
    </row>
    <row r="192" spans="2:27" ht="72" customHeight="1">
      <c r="B192" s="48">
        <v>187</v>
      </c>
      <c r="C192" s="252" t="s">
        <v>451</v>
      </c>
      <c r="D192" s="253">
        <v>62</v>
      </c>
      <c r="E192" s="274" t="s">
        <v>1870</v>
      </c>
      <c r="F192" s="365">
        <f>IF($E192&lt;&gt;"",COUNTIF($E$6:$E192,$E192),"")</f>
        <v>2</v>
      </c>
      <c r="G192" s="363" t="str">
        <f>IF($E192&lt;&gt;"",INDEX(TMSimMatrix[],5,MATCH($C192&amp;$D192&amp;"."&amp;$E192,TMSimMatrix[#Headers],0)),"")</f>
        <v>17-X-Wind Left-12.5kts</v>
      </c>
      <c r="H192" s="362" t="str">
        <f>IF($E192&lt;&gt;"",INDEX(TMSimMatrix[#Data],7,MATCH($C192&amp;$D192&amp;"."&amp;$E192,TMSimMatrix[#Headers],0)),"")</f>
        <v>BA - Simulink</v>
      </c>
      <c r="I192" s="361" t="str">
        <f>IF($E192&lt;&gt;"",INDEX(TMSimMatrix[],2,MATCH($C192&amp;$D192&amp;"."&amp;$E192,TMSimMatrix[#Headers],0)),"")</f>
        <v>SIM-FTV-4A-9-UTail-BASE-EMPTY</v>
      </c>
      <c r="J192" s="361" t="str">
        <f>IF($E192&lt;&gt;"",IF(ISNUMBER(SEARCH("Utail",FlighTestSummary5[[#This Row],[A/C Configuration]])), "UTAIL", "TAILLESS"),"")</f>
        <v>UTAIL</v>
      </c>
      <c r="K192" s="361">
        <f>IF($E192&lt;&gt;"",INDEX(TMSimMatrix[],4,MATCH($C192&amp;$D192&amp;"."&amp;$E192,TMSimMatrix[#Headers],0)),"")</f>
        <v>159.80000000000001</v>
      </c>
      <c r="L192" s="361">
        <f>IF($E192&lt;&gt;"",INDEX(TMSimMatrix[],3,MATCH($C192&amp;$D192&amp;"."&amp;$E192,TMSimMatrix[#Headers],0)),"")</f>
        <v>60.5</v>
      </c>
      <c r="M192" s="362" t="str">
        <f>IF($E192&lt;&gt;"",INDEX(TMSimMatrix[],8,MATCH($C192&amp;$D192&amp;"."&amp;$E192,TMSimMatrix[#Headers],0)),"")</f>
        <v>Foremost</v>
      </c>
      <c r="N192" s="363">
        <v>44425</v>
      </c>
      <c r="O192" s="363" t="s">
        <v>568</v>
      </c>
      <c r="P192" s="360" t="str">
        <f>IF($E192&lt;&gt;"",INDEX(TMSimMatrix[],9,MATCH($C192&amp;$D192&amp;"."&amp;$E192,TMSimMatrix[#Headers],0)),"")</f>
        <v>Verification of Transition (Taxi with transition to lift-off) and Landing of baseline - light (FTV4 58.25 MAC) configuration in moderate cross wind environment with noise (above recommended experimental limit)</v>
      </c>
      <c r="Q192" s="396" t="s">
        <v>1885</v>
      </c>
      <c r="R192" s="394" t="s">
        <v>4</v>
      </c>
      <c r="S192" s="371" t="s">
        <v>1947</v>
      </c>
      <c r="T192" s="372" t="s">
        <v>1861</v>
      </c>
      <c r="U192" s="300"/>
      <c r="V192" s="53"/>
      <c r="W192" s="258"/>
      <c r="X192" s="305" t="s">
        <v>1879</v>
      </c>
      <c r="Y192" s="62"/>
      <c r="Z192" s="297"/>
      <c r="AA192" s="297"/>
    </row>
    <row r="193" spans="2:27" ht="72" customHeight="1">
      <c r="B193" s="48">
        <v>188</v>
      </c>
      <c r="C193" s="252" t="s">
        <v>451</v>
      </c>
      <c r="D193" s="253">
        <v>62</v>
      </c>
      <c r="E193" s="274" t="s">
        <v>1870</v>
      </c>
      <c r="F193" s="365">
        <f>IF($E193&lt;&gt;"",COUNTIF($E$6:$E193,$E193),"")</f>
        <v>3</v>
      </c>
      <c r="G193" s="363" t="str">
        <f>IF($E193&lt;&gt;"",INDEX(TMSimMatrix[],5,MATCH($C193&amp;$D193&amp;"."&amp;$E193,TMSimMatrix[#Headers],0)),"")</f>
        <v>17-X-Wind Left-12.5kts</v>
      </c>
      <c r="H193" s="362" t="str">
        <f>IF($E193&lt;&gt;"",INDEX(TMSimMatrix[#Data],7,MATCH($C193&amp;$D193&amp;"."&amp;$E193,TMSimMatrix[#Headers],0)),"")</f>
        <v>BA - Simulink</v>
      </c>
      <c r="I193" s="361" t="str">
        <f>IF($E193&lt;&gt;"",INDEX(TMSimMatrix[],2,MATCH($C193&amp;$D193&amp;"."&amp;$E193,TMSimMatrix[#Headers],0)),"")</f>
        <v>SIM-FTV-4A-9-UTail-BASE-EMPTY</v>
      </c>
      <c r="J193" s="361" t="str">
        <f>IF($E193&lt;&gt;"",IF(ISNUMBER(SEARCH("Utail",FlighTestSummary5[[#This Row],[A/C Configuration]])), "UTAIL", "TAILLESS"),"")</f>
        <v>UTAIL</v>
      </c>
      <c r="K193" s="361">
        <f>IF($E193&lt;&gt;"",INDEX(TMSimMatrix[],4,MATCH($C193&amp;$D193&amp;"."&amp;$E193,TMSimMatrix[#Headers],0)),"")</f>
        <v>159.80000000000001</v>
      </c>
      <c r="L193" s="361">
        <f>IF($E193&lt;&gt;"",INDEX(TMSimMatrix[],3,MATCH($C193&amp;$D193&amp;"."&amp;$E193,TMSimMatrix[#Headers],0)),"")</f>
        <v>60.5</v>
      </c>
      <c r="M193" s="362" t="str">
        <f>IF($E193&lt;&gt;"",INDEX(TMSimMatrix[],8,MATCH($C193&amp;$D193&amp;"."&amp;$E193,TMSimMatrix[#Headers],0)),"")</f>
        <v>Foremost</v>
      </c>
      <c r="N193" s="363">
        <v>44425</v>
      </c>
      <c r="O193" s="363" t="s">
        <v>568</v>
      </c>
      <c r="P193" s="360" t="str">
        <f>IF($E193&lt;&gt;"",INDEX(TMSimMatrix[],9,MATCH($C193&amp;$D193&amp;"."&amp;$E193,TMSimMatrix[#Headers],0)),"")</f>
        <v>Verification of Transition (Taxi with transition to lift-off) and Landing of baseline - light (FTV4 58.25 MAC) configuration in moderate cross wind environment with noise (above recommended experimental limit)</v>
      </c>
      <c r="Q193" s="396" t="s">
        <v>1880</v>
      </c>
      <c r="R193" s="394" t="s">
        <v>4</v>
      </c>
      <c r="S193" s="371" t="s">
        <v>1947</v>
      </c>
      <c r="T193" s="372" t="s">
        <v>1861</v>
      </c>
      <c r="U193" s="300"/>
      <c r="V193" s="53"/>
      <c r="W193" s="258"/>
      <c r="X193" s="305" t="s">
        <v>1881</v>
      </c>
      <c r="Y193" s="62"/>
      <c r="Z193" s="297"/>
      <c r="AA193" s="297"/>
    </row>
    <row r="194" spans="2:27" ht="72" customHeight="1">
      <c r="B194" s="48">
        <v>189</v>
      </c>
      <c r="C194" s="252" t="s">
        <v>451</v>
      </c>
      <c r="D194" s="253">
        <v>62</v>
      </c>
      <c r="E194" s="274" t="s">
        <v>1871</v>
      </c>
      <c r="F194" s="365">
        <f>IF($E194&lt;&gt;"",COUNTIF($E$6:$E194,$E194),"")</f>
        <v>1</v>
      </c>
      <c r="G194" s="363" t="str">
        <f>IF($E194&lt;&gt;"",INDEX(TMSimMatrix[],5,MATCH($C194&amp;$D194&amp;"."&amp;$E194,TMSimMatrix[#Headers],0)),"")</f>
        <v>18-X-Wind Left-18.5kts</v>
      </c>
      <c r="H194" s="362" t="str">
        <f>IF($E194&lt;&gt;"",INDEX(TMSimMatrix[#Data],7,MATCH($C194&amp;$D194&amp;"."&amp;$E194,TMSimMatrix[#Headers],0)),"")</f>
        <v>BA - Simulink</v>
      </c>
      <c r="I194" s="361" t="str">
        <f>IF($E194&lt;&gt;"",INDEX(TMSimMatrix[],2,MATCH($C194&amp;$D194&amp;"."&amp;$E194,TMSimMatrix[#Headers],0)),"")</f>
        <v>SIM-FTV-4A-9-UTail-BASE-EMPTY</v>
      </c>
      <c r="J194" s="361" t="str">
        <f>IF($E194&lt;&gt;"",IF(ISNUMBER(SEARCH("Utail",FlighTestSummary5[[#This Row],[A/C Configuration]])), "UTAIL", "TAILLESS"),"")</f>
        <v>UTAIL</v>
      </c>
      <c r="K194" s="361">
        <f>IF($E194&lt;&gt;"",INDEX(TMSimMatrix[],4,MATCH($C194&amp;$D194&amp;"."&amp;$E194,TMSimMatrix[#Headers],0)),"")</f>
        <v>159.80000000000001</v>
      </c>
      <c r="L194" s="361">
        <f>IF($E194&lt;&gt;"",INDEX(TMSimMatrix[],3,MATCH($C194&amp;$D194&amp;"."&amp;$E194,TMSimMatrix[#Headers],0)),"")</f>
        <v>60.5</v>
      </c>
      <c r="M194" s="362" t="str">
        <f>IF($E194&lt;&gt;"",INDEX(TMSimMatrix[],8,MATCH($C194&amp;$D194&amp;"."&amp;$E194,TMSimMatrix[#Headers],0)),"")</f>
        <v>Foremost</v>
      </c>
      <c r="N194" s="363">
        <v>44425</v>
      </c>
      <c r="O194" s="363" t="s">
        <v>568</v>
      </c>
      <c r="P194" s="360" t="str">
        <f>IF($E194&lt;&gt;"",INDEX(TMSimMatrix[],9,MATCH($C194&amp;$D194&amp;"."&amp;$E194,TMSimMatrix[#Headers],0)),"")</f>
        <v>Verification of Transition (Taxi with transition to lift-off) and Landing of baseline - light  (FTV4 58.25 MAC) configuration in large cross wind environment with noise (above recommended experimental limit)</v>
      </c>
      <c r="Q194" s="396" t="s">
        <v>1880</v>
      </c>
      <c r="R194" s="394" t="s">
        <v>4</v>
      </c>
      <c r="S194" s="371" t="s">
        <v>1947</v>
      </c>
      <c r="T194" s="372" t="s">
        <v>1861</v>
      </c>
      <c r="U194" s="300"/>
      <c r="V194" s="53"/>
      <c r="W194" s="258"/>
      <c r="X194" s="305" t="s">
        <v>1882</v>
      </c>
      <c r="Y194" s="62"/>
      <c r="Z194" s="297"/>
      <c r="AA194" s="297"/>
    </row>
    <row r="195" spans="2:27" ht="72" customHeight="1">
      <c r="B195" s="48">
        <v>190</v>
      </c>
      <c r="C195" s="252" t="s">
        <v>451</v>
      </c>
      <c r="D195" s="253">
        <v>62</v>
      </c>
      <c r="E195" s="274" t="s">
        <v>1872</v>
      </c>
      <c r="F195" s="365">
        <f>IF($E195&lt;&gt;"",COUNTIF($E$6:$E195,$E195),"")</f>
        <v>1</v>
      </c>
      <c r="G195" s="363" t="str">
        <f>IF($E195&lt;&gt;"",INDEX(TMSimMatrix[],5,MATCH($C195&amp;$D195&amp;"."&amp;$E195,TMSimMatrix[#Headers],0)),"")</f>
        <v>01-Baseline-0kts</v>
      </c>
      <c r="H195" s="362" t="str">
        <f>IF($E195&lt;&gt;"",INDEX(TMSimMatrix[#Data],7,MATCH($C195&amp;$D195&amp;"."&amp;$E195,TMSimMatrix[#Headers],0)),"")</f>
        <v>BA - Simulink</v>
      </c>
      <c r="I195" s="361" t="str">
        <f>IF($E195&lt;&gt;"",INDEX(TMSimMatrix[],2,MATCH($C195&amp;$D195&amp;"."&amp;$E195,TMSimMatrix[#Headers],0)),"")</f>
        <v>SIM-FTV-4A-10-UTail-FWD-EMPTY</v>
      </c>
      <c r="J195" s="361" t="str">
        <f>IF($E195&lt;&gt;"",IF(ISNUMBER(SEARCH("Utail",FlighTestSummary5[[#This Row],[A/C Configuration]])), "UTAIL", "TAILLESS"),"")</f>
        <v>UTAIL</v>
      </c>
      <c r="K195" s="361">
        <f>IF($E195&lt;&gt;"",INDEX(TMSimMatrix[],4,MATCH($C195&amp;$D195&amp;"."&amp;$E195,TMSimMatrix[#Headers],0)),"")</f>
        <v>180</v>
      </c>
      <c r="L195" s="361">
        <f>IF($E195&lt;&gt;"",INDEX(TMSimMatrix[],3,MATCH($C195&amp;$D195&amp;"."&amp;$E195,TMSimMatrix[#Headers],0)),"")</f>
        <v>58.377509756673163</v>
      </c>
      <c r="M195" s="362" t="str">
        <f>IF($E195&lt;&gt;"",INDEX(TMSimMatrix[],8,MATCH($C195&amp;$D195&amp;"."&amp;$E195,TMSimMatrix[#Headers],0)),"")</f>
        <v>Foremost</v>
      </c>
      <c r="N195" s="363">
        <v>44425</v>
      </c>
      <c r="O195" s="363" t="s">
        <v>568</v>
      </c>
      <c r="P195" s="360" t="str">
        <f>IF($E195&lt;&gt;"",INDEX(TMSimMatrix[],9,MATCH($C195&amp;$D195&amp;"."&amp;$E195,TMSimMatrix[#Headers],0)),"")</f>
        <v xml:space="preserve">Verification of ATOL of FWD Trim - light (FTV4 56.75 MAC) configuration in ideal environment </v>
      </c>
      <c r="Q195" s="396" t="s">
        <v>1885</v>
      </c>
      <c r="R195" s="394" t="s">
        <v>4</v>
      </c>
      <c r="S195" s="371" t="s">
        <v>1947</v>
      </c>
      <c r="T195" s="372" t="s">
        <v>1861</v>
      </c>
      <c r="U195" s="300"/>
      <c r="V195" s="53"/>
      <c r="W195" s="258"/>
      <c r="X195" s="305" t="s">
        <v>1883</v>
      </c>
      <c r="Y195" s="62"/>
      <c r="Z195" s="297"/>
      <c r="AA195" s="297"/>
    </row>
    <row r="196" spans="2:27" ht="72" customHeight="1">
      <c r="B196" s="48">
        <v>191</v>
      </c>
      <c r="C196" s="252" t="s">
        <v>451</v>
      </c>
      <c r="D196" s="253">
        <v>62</v>
      </c>
      <c r="E196" s="274" t="s">
        <v>1873</v>
      </c>
      <c r="F196" s="365">
        <f>IF($E196&lt;&gt;"",COUNTIF($E$6:$E196,$E196),"")</f>
        <v>1</v>
      </c>
      <c r="G196" s="363" t="str">
        <f>IF($E196&lt;&gt;"",INDEX(TMSimMatrix[],5,MATCH($C196&amp;$D196&amp;"."&amp;$E196,TMSimMatrix[#Headers],0)),"")</f>
        <v>02-Perturbation-5kts</v>
      </c>
      <c r="H196" s="362" t="str">
        <f>IF($E196&lt;&gt;"",INDEX(TMSimMatrix[#Data],7,MATCH($C196&amp;$D196&amp;"."&amp;$E196,TMSimMatrix[#Headers],0)),"")</f>
        <v>BA - Simulink</v>
      </c>
      <c r="I196" s="361" t="str">
        <f>IF($E196&lt;&gt;"",INDEX(TMSimMatrix[],2,MATCH($C196&amp;$D196&amp;"."&amp;$E196,TMSimMatrix[#Headers],0)),"")</f>
        <v>SIM-FTV-4A-10-UTail-FWD-EMPTY</v>
      </c>
      <c r="J196" s="361" t="str">
        <f>IF($E196&lt;&gt;"",IF(ISNUMBER(SEARCH("Utail",FlighTestSummary5[[#This Row],[A/C Configuration]])), "UTAIL", "TAILLESS"),"")</f>
        <v>UTAIL</v>
      </c>
      <c r="K196" s="361">
        <f>IF($E196&lt;&gt;"",INDEX(TMSimMatrix[],4,MATCH($C196&amp;$D196&amp;"."&amp;$E196,TMSimMatrix[#Headers],0)),"")</f>
        <v>180</v>
      </c>
      <c r="L196" s="361">
        <f>IF($E196&lt;&gt;"",INDEX(TMSimMatrix[],3,MATCH($C196&amp;$D196&amp;"."&amp;$E196,TMSimMatrix[#Headers],0)),"")</f>
        <v>58.377509756673163</v>
      </c>
      <c r="M196" s="362" t="str">
        <f>IF($E196&lt;&gt;"",INDEX(TMSimMatrix[],8,MATCH($C196&amp;$D196&amp;"."&amp;$E196,TMSimMatrix[#Headers],0)),"")</f>
        <v>Foremost</v>
      </c>
      <c r="N196" s="363">
        <v>44425</v>
      </c>
      <c r="O196" s="363" t="s">
        <v>568</v>
      </c>
      <c r="P196" s="360" t="str">
        <f>IF($E196&lt;&gt;"",INDEX(TMSimMatrix[],9,MATCH($C196&amp;$D196&amp;"."&amp;$E196,TMSimMatrix[#Headers],0)),"")</f>
        <v xml:space="preserve">Verification of ATOL of FWD Trim - light (FTV4 56.75 MAC) configuration in moderate environmental noise </v>
      </c>
      <c r="Q196" s="396" t="s">
        <v>1884</v>
      </c>
      <c r="R196" s="394" t="s">
        <v>4</v>
      </c>
      <c r="S196" s="371" t="s">
        <v>1947</v>
      </c>
      <c r="T196" s="372" t="s">
        <v>1861</v>
      </c>
      <c r="U196" s="300"/>
      <c r="V196" s="53"/>
      <c r="W196" s="258"/>
      <c r="X196" s="305" t="s">
        <v>1886</v>
      </c>
      <c r="Y196" s="62"/>
      <c r="Z196" s="297"/>
      <c r="AA196" s="297"/>
    </row>
    <row r="197" spans="2:27" ht="72" customHeight="1">
      <c r="B197" s="48">
        <v>192</v>
      </c>
      <c r="C197" s="252" t="s">
        <v>451</v>
      </c>
      <c r="D197" s="253">
        <v>62</v>
      </c>
      <c r="E197" s="274" t="s">
        <v>1873</v>
      </c>
      <c r="F197" s="365">
        <f>IF($E197&lt;&gt;"",COUNTIF($E$6:$E197,$E197),"")</f>
        <v>2</v>
      </c>
      <c r="G197" s="363" t="str">
        <f>IF($E197&lt;&gt;"",INDEX(TMSimMatrix[],5,MATCH($C197&amp;$D197&amp;"."&amp;$E197,TMSimMatrix[#Headers],0)),"")</f>
        <v>02-Perturbation-5kts</v>
      </c>
      <c r="H197" s="362" t="str">
        <f>IF($E197&lt;&gt;"",INDEX(TMSimMatrix[#Data],7,MATCH($C197&amp;$D197&amp;"."&amp;$E197,TMSimMatrix[#Headers],0)),"")</f>
        <v>BA - Simulink</v>
      </c>
      <c r="I197" s="361" t="str">
        <f>IF($E197&lt;&gt;"",INDEX(TMSimMatrix[],2,MATCH($C197&amp;$D197&amp;"."&amp;$E197,TMSimMatrix[#Headers],0)),"")</f>
        <v>SIM-FTV-4A-10-UTail-FWD-EMPTY</v>
      </c>
      <c r="J197" s="361" t="str">
        <f>IF($E197&lt;&gt;"",IF(ISNUMBER(SEARCH("Utail",FlighTestSummary5[[#This Row],[A/C Configuration]])), "UTAIL", "TAILLESS"),"")</f>
        <v>UTAIL</v>
      </c>
      <c r="K197" s="361">
        <f>IF($E197&lt;&gt;"",INDEX(TMSimMatrix[],4,MATCH($C197&amp;$D197&amp;"."&amp;$E197,TMSimMatrix[#Headers],0)),"")</f>
        <v>180</v>
      </c>
      <c r="L197" s="361">
        <f>IF($E197&lt;&gt;"",INDEX(TMSimMatrix[],3,MATCH($C197&amp;$D197&amp;"."&amp;$E197,TMSimMatrix[#Headers],0)),"")</f>
        <v>58.377509756673163</v>
      </c>
      <c r="M197" s="362" t="str">
        <f>IF($E197&lt;&gt;"",INDEX(TMSimMatrix[],8,MATCH($C197&amp;$D197&amp;"."&amp;$E197,TMSimMatrix[#Headers],0)),"")</f>
        <v>Foremost</v>
      </c>
      <c r="N197" s="363">
        <v>44425</v>
      </c>
      <c r="O197" s="363" t="s">
        <v>568</v>
      </c>
      <c r="P197" s="360" t="str">
        <f>IF($E197&lt;&gt;"",INDEX(TMSimMatrix[],9,MATCH($C197&amp;$D197&amp;"."&amp;$E197,TMSimMatrix[#Headers],0)),"")</f>
        <v xml:space="preserve">Verification of ATOL of FWD Trim - light (FTV4 56.75 MAC) configuration in moderate environmental noise </v>
      </c>
      <c r="Q197" s="396" t="s">
        <v>1887</v>
      </c>
      <c r="R197" s="394" t="s">
        <v>4</v>
      </c>
      <c r="S197" s="371" t="s">
        <v>1947</v>
      </c>
      <c r="T197" s="372" t="s">
        <v>1861</v>
      </c>
      <c r="U197" s="300"/>
      <c r="V197" s="53"/>
      <c r="W197" s="258"/>
      <c r="X197" s="305" t="s">
        <v>1888</v>
      </c>
      <c r="Y197" s="62"/>
      <c r="Z197" s="297"/>
      <c r="AA197" s="297"/>
    </row>
    <row r="198" spans="2:27" ht="72" customHeight="1">
      <c r="B198" s="48">
        <v>193</v>
      </c>
      <c r="C198" s="252" t="s">
        <v>451</v>
      </c>
      <c r="D198" s="253">
        <v>62</v>
      </c>
      <c r="E198" s="274" t="s">
        <v>1889</v>
      </c>
      <c r="F198" s="365">
        <f>IF($E198&lt;&gt;"",COUNTIF($E$6:$E198,$E198),"")</f>
        <v>1</v>
      </c>
      <c r="G198" s="363" t="str">
        <f>IF($E198&lt;&gt;"",INDEX(TMSimMatrix[],5,MATCH($C198&amp;$D198&amp;"."&amp;$E198,TMSimMatrix[#Headers],0)),"")</f>
        <v>04-Perturbation-18.5kts</v>
      </c>
      <c r="H198" s="362" t="str">
        <f>IF($E198&lt;&gt;"",INDEX(TMSimMatrix[#Data],7,MATCH($C198&amp;$D198&amp;"."&amp;$E198,TMSimMatrix[#Headers],0)),"")</f>
        <v>BA - Simulink</v>
      </c>
      <c r="I198" s="361" t="str">
        <f>IF($E198&lt;&gt;"",INDEX(TMSimMatrix[],2,MATCH($C198&amp;$D198&amp;"."&amp;$E198,TMSimMatrix[#Headers],0)),"")</f>
        <v>SIM-FTV-4A-10-UTail-FWD-EMPTY</v>
      </c>
      <c r="J198" s="361" t="str">
        <f>IF($E198&lt;&gt;"",IF(ISNUMBER(SEARCH("Utail",FlighTestSummary5[[#This Row],[A/C Configuration]])), "UTAIL", "TAILLESS"),"")</f>
        <v>UTAIL</v>
      </c>
      <c r="K198" s="361">
        <f>IF($E198&lt;&gt;"",INDEX(TMSimMatrix[],4,MATCH($C198&amp;$D198&amp;"."&amp;$E198,TMSimMatrix[#Headers],0)),"")</f>
        <v>180</v>
      </c>
      <c r="L198" s="361">
        <f>IF($E198&lt;&gt;"",INDEX(TMSimMatrix[],3,MATCH($C198&amp;$D198&amp;"."&amp;$E198,TMSimMatrix[#Headers],0)),"")</f>
        <v>58.377509756673163</v>
      </c>
      <c r="M198" s="362" t="str">
        <f>IF($E198&lt;&gt;"",INDEX(TMSimMatrix[],8,MATCH($C198&amp;$D198&amp;"."&amp;$E198,TMSimMatrix[#Headers],0)),"")</f>
        <v>Foremost</v>
      </c>
      <c r="N198" s="363">
        <v>44425</v>
      </c>
      <c r="O198" s="363" t="s">
        <v>568</v>
      </c>
      <c r="P198" s="360" t="str">
        <f>IF($E198&lt;&gt;"",INDEX(TMSimMatrix[],9,MATCH($C198&amp;$D198&amp;"."&amp;$E198,TMSimMatrix[#Headers],0)),"")</f>
        <v>Verification of ATOL of FWD Trim - light (FTV4 56.75 MAC) configuration in moderate environment noise (above recommended experimental limit)</v>
      </c>
      <c r="Q198" s="396" t="s">
        <v>1887</v>
      </c>
      <c r="R198" s="394" t="s">
        <v>4</v>
      </c>
      <c r="S198" s="371" t="s">
        <v>1947</v>
      </c>
      <c r="T198" s="372" t="s">
        <v>1861</v>
      </c>
      <c r="U198" s="300"/>
      <c r="V198" s="53"/>
      <c r="W198" s="258"/>
      <c r="X198" s="305" t="s">
        <v>1890</v>
      </c>
      <c r="Y198" s="62"/>
      <c r="Z198" s="297"/>
      <c r="AA198" s="297"/>
    </row>
    <row r="199" spans="2:27" ht="72" customHeight="1">
      <c r="B199" s="48">
        <v>194</v>
      </c>
      <c r="C199" s="252" t="s">
        <v>451</v>
      </c>
      <c r="D199" s="253">
        <v>62</v>
      </c>
      <c r="E199" s="274" t="s">
        <v>1891</v>
      </c>
      <c r="F199" s="365">
        <f>IF($E199&lt;&gt;"",COUNTIF($E$6:$E199,$E199),"")</f>
        <v>1</v>
      </c>
      <c r="G199" s="363" t="str">
        <f>IF($E199&lt;&gt;"",INDEX(TMSimMatrix[],5,MATCH($C199&amp;$D199&amp;"."&amp;$E199,TMSimMatrix[#Headers],0)),"")</f>
        <v>01-Baseline-0kts</v>
      </c>
      <c r="H199" s="362" t="str">
        <f>IF($E199&lt;&gt;"",INDEX(TMSimMatrix[#Data],7,MATCH($C199&amp;$D199&amp;"."&amp;$E199,TMSimMatrix[#Headers],0)),"")</f>
        <v>BA - Simulink</v>
      </c>
      <c r="I199" s="361" t="str">
        <f>IF($E199&lt;&gt;"",INDEX(TMSimMatrix[],2,MATCH($C199&amp;$D199&amp;"."&amp;$E199,TMSimMatrix[#Headers],0)),"")</f>
        <v>SIM-FTV-4A-11-UTail-AFT-EMPTY</v>
      </c>
      <c r="J199" s="361" t="str">
        <f>IF($E199&lt;&gt;"",IF(ISNUMBER(SEARCH("Utail",FlighTestSummary5[[#This Row],[A/C Configuration]])), "UTAIL", "TAILLESS"),"")</f>
        <v>UTAIL</v>
      </c>
      <c r="K199" s="361">
        <f>IF($E199&lt;&gt;"",INDEX(TMSimMatrix[],4,MATCH($C199&amp;$D199&amp;"."&amp;$E199,TMSimMatrix[#Headers],0)),"")</f>
        <v>192.29</v>
      </c>
      <c r="L199" s="361">
        <f>IF($E199&lt;&gt;"",INDEX(TMSimMatrix[],3,MATCH($C199&amp;$D199&amp;"."&amp;$E199,TMSimMatrix[#Headers],0)),"")</f>
        <v>58.172338180104276</v>
      </c>
      <c r="M199" s="362" t="str">
        <f>IF($E199&lt;&gt;"",INDEX(TMSimMatrix[],8,MATCH($C199&amp;$D199&amp;"."&amp;$E199,TMSimMatrix[#Headers],0)),"")</f>
        <v>Foremost</v>
      </c>
      <c r="N199" s="363">
        <v>44425</v>
      </c>
      <c r="O199" s="363" t="s">
        <v>568</v>
      </c>
      <c r="P199" s="360" t="str">
        <f>IF($E199&lt;&gt;"",INDEX(TMSimMatrix[],9,MATCH($C199&amp;$D199&amp;"."&amp;$E199,TMSimMatrix[#Headers],0)),"")</f>
        <v xml:space="preserve">Verification of ATOL of AFT Trim - light (FTV4 60.5 MAC) configuration in ideal environment </v>
      </c>
      <c r="Q199" s="396" t="s">
        <v>1887</v>
      </c>
      <c r="R199" s="394" t="s">
        <v>4</v>
      </c>
      <c r="S199" s="371" t="s">
        <v>1947</v>
      </c>
      <c r="T199" s="372" t="s">
        <v>1861</v>
      </c>
      <c r="U199" s="300"/>
      <c r="V199" s="53"/>
      <c r="W199" s="258"/>
      <c r="X199" s="305" t="s">
        <v>1892</v>
      </c>
      <c r="Y199" s="62"/>
      <c r="Z199" s="297"/>
      <c r="AA199" s="297"/>
    </row>
    <row r="200" spans="2:27" ht="72" customHeight="1">
      <c r="B200" s="48">
        <v>195</v>
      </c>
      <c r="C200" s="252" t="s">
        <v>451</v>
      </c>
      <c r="D200" s="253">
        <v>62</v>
      </c>
      <c r="E200" s="274" t="s">
        <v>1874</v>
      </c>
      <c r="F200" s="365">
        <f>IF($E200&lt;&gt;"",COUNTIF($E$6:$E200,$E200),"")</f>
        <v>1</v>
      </c>
      <c r="G200" s="363" t="str">
        <f>IF($E200&lt;&gt;"",INDEX(TMSimMatrix[],5,MATCH($C200&amp;$D200&amp;"."&amp;$E200,TMSimMatrix[#Headers],0)),"")</f>
        <v>02-Perturbation-5kts</v>
      </c>
      <c r="H200" s="362" t="str">
        <f>IF($E200&lt;&gt;"",INDEX(TMSimMatrix[#Data],7,MATCH($C200&amp;$D200&amp;"."&amp;$E200,TMSimMatrix[#Headers],0)),"")</f>
        <v>BA - Simulink</v>
      </c>
      <c r="I200" s="361" t="str">
        <f>IF($E200&lt;&gt;"",INDEX(TMSimMatrix[],2,MATCH($C200&amp;$D200&amp;"."&amp;$E200,TMSimMatrix[#Headers],0)),"")</f>
        <v>SIM-FTV-4A-11-UTail-AFT-EMPTY</v>
      </c>
      <c r="J200" s="361" t="str">
        <f>IF($E200&lt;&gt;"",IF(ISNUMBER(SEARCH("Utail",FlighTestSummary5[[#This Row],[A/C Configuration]])), "UTAIL", "TAILLESS"),"")</f>
        <v>UTAIL</v>
      </c>
      <c r="K200" s="361">
        <f>IF($E200&lt;&gt;"",INDEX(TMSimMatrix[],4,MATCH($C200&amp;$D200&amp;"."&amp;$E200,TMSimMatrix[#Headers],0)),"")</f>
        <v>192.29</v>
      </c>
      <c r="L200" s="361">
        <f>IF($E200&lt;&gt;"",INDEX(TMSimMatrix[],3,MATCH($C200&amp;$D200&amp;"."&amp;$E200,TMSimMatrix[#Headers],0)),"")</f>
        <v>58.172338180104276</v>
      </c>
      <c r="M200" s="362" t="str">
        <f>IF($E200&lt;&gt;"",INDEX(TMSimMatrix[],8,MATCH($C200&amp;$D200&amp;"."&amp;$E200,TMSimMatrix[#Headers],0)),"")</f>
        <v>Foremost</v>
      </c>
      <c r="N200" s="363">
        <v>44425</v>
      </c>
      <c r="O200" s="363" t="s">
        <v>568</v>
      </c>
      <c r="P200" s="360" t="str">
        <f>IF($E200&lt;&gt;"",INDEX(TMSimMatrix[],9,MATCH($C200&amp;$D200&amp;"."&amp;$E200,TMSimMatrix[#Headers],0)),"")</f>
        <v xml:space="preserve">Verification of ATOL of AFT Trim - light (FTV4 60.50 MAC) configuration in moderate environmental noise </v>
      </c>
      <c r="Q200" s="396" t="s">
        <v>1887</v>
      </c>
      <c r="R200" s="394" t="s">
        <v>4</v>
      </c>
      <c r="S200" s="371" t="s">
        <v>1947</v>
      </c>
      <c r="T200" s="372" t="s">
        <v>1861</v>
      </c>
      <c r="U200" s="300"/>
      <c r="V200" s="53"/>
      <c r="W200" s="258"/>
      <c r="X200" s="305"/>
      <c r="Y200" s="62"/>
      <c r="Z200" s="297"/>
      <c r="AA200" s="297"/>
    </row>
    <row r="201" spans="2:27" ht="72" customHeight="1">
      <c r="B201" s="48">
        <v>196</v>
      </c>
      <c r="C201" s="252" t="s">
        <v>451</v>
      </c>
      <c r="D201" s="253">
        <v>62</v>
      </c>
      <c r="E201" s="274" t="s">
        <v>1874</v>
      </c>
      <c r="F201" s="365">
        <f>IF($E201&lt;&gt;"",COUNTIF($E$6:$E201,$E201),"")</f>
        <v>2</v>
      </c>
      <c r="G201" s="363" t="str">
        <f>IF($E201&lt;&gt;"",INDEX(TMSimMatrix[],5,MATCH($C201&amp;$D201&amp;"."&amp;$E201,TMSimMatrix[#Headers],0)),"")</f>
        <v>02-Perturbation-5kts</v>
      </c>
      <c r="H201" s="362" t="str">
        <f>IF($E201&lt;&gt;"",INDEX(TMSimMatrix[#Data],7,MATCH($C201&amp;$D201&amp;"."&amp;$E201,TMSimMatrix[#Headers],0)),"")</f>
        <v>BA - Simulink</v>
      </c>
      <c r="I201" s="361" t="str">
        <f>IF($E201&lt;&gt;"",INDEX(TMSimMatrix[],2,MATCH($C201&amp;$D201&amp;"."&amp;$E201,TMSimMatrix[#Headers],0)),"")</f>
        <v>SIM-FTV-4A-11-UTail-AFT-EMPTY</v>
      </c>
      <c r="J201" s="361" t="str">
        <f>IF($E201&lt;&gt;"",IF(ISNUMBER(SEARCH("Utail",FlighTestSummary5[[#This Row],[A/C Configuration]])), "UTAIL", "TAILLESS"),"")</f>
        <v>UTAIL</v>
      </c>
      <c r="K201" s="361">
        <f>IF($E201&lt;&gt;"",INDEX(TMSimMatrix[],4,MATCH($C201&amp;$D201&amp;"."&amp;$E201,TMSimMatrix[#Headers],0)),"")</f>
        <v>192.29</v>
      </c>
      <c r="L201" s="361">
        <f>IF($E201&lt;&gt;"",INDEX(TMSimMatrix[],3,MATCH($C201&amp;$D201&amp;"."&amp;$E201,TMSimMatrix[#Headers],0)),"")</f>
        <v>58.172338180104276</v>
      </c>
      <c r="M201" s="362" t="str">
        <f>IF($E201&lt;&gt;"",INDEX(TMSimMatrix[],8,MATCH($C201&amp;$D201&amp;"."&amp;$E201,TMSimMatrix[#Headers],0)),"")</f>
        <v>Foremost</v>
      </c>
      <c r="N201" s="363">
        <v>44425</v>
      </c>
      <c r="O201" s="363" t="s">
        <v>568</v>
      </c>
      <c r="P201" s="360" t="str">
        <f>IF($E201&lt;&gt;"",INDEX(TMSimMatrix[],9,MATCH($C201&amp;$D201&amp;"."&amp;$E201,TMSimMatrix[#Headers],0)),"")</f>
        <v xml:space="preserve">Verification of ATOL of AFT Trim - light (FTV4 60.50 MAC) configuration in moderate environmental noise </v>
      </c>
      <c r="Q201" s="396" t="s">
        <v>1893</v>
      </c>
      <c r="R201" s="394" t="s">
        <v>4</v>
      </c>
      <c r="S201" s="371" t="s">
        <v>1947</v>
      </c>
      <c r="T201" s="372" t="s">
        <v>1861</v>
      </c>
      <c r="U201" s="300"/>
      <c r="V201" s="53"/>
      <c r="W201" s="258"/>
      <c r="X201" s="305"/>
      <c r="Y201" s="62"/>
      <c r="Z201" s="297"/>
      <c r="AA201" s="297"/>
    </row>
    <row r="202" spans="2:27" ht="72" customHeight="1">
      <c r="B202" s="48">
        <v>197</v>
      </c>
      <c r="C202" s="252" t="s">
        <v>451</v>
      </c>
      <c r="D202" s="253">
        <v>62</v>
      </c>
      <c r="E202" s="274" t="s">
        <v>1894</v>
      </c>
      <c r="F202" s="365">
        <f>IF($E202&lt;&gt;"",COUNTIF($E$6:$E202,$E202),"")</f>
        <v>1</v>
      </c>
      <c r="G202" s="363" t="str">
        <f>IF($E202&lt;&gt;"",INDEX(TMSimMatrix[],5,MATCH($C202&amp;$D202&amp;"."&amp;$E202,TMSimMatrix[#Headers],0)),"")</f>
        <v>04-Perturbation-14kts</v>
      </c>
      <c r="H202" s="362" t="str">
        <f>IF($E202&lt;&gt;"",INDEX(TMSimMatrix[#Data],7,MATCH($C202&amp;$D202&amp;"."&amp;$E202,TMSimMatrix[#Headers],0)),"")</f>
        <v>BA - Simulink</v>
      </c>
      <c r="I202" s="361" t="str">
        <f>IF($E202&lt;&gt;"",INDEX(TMSimMatrix[],2,MATCH($C202&amp;$D202&amp;"."&amp;$E202,TMSimMatrix[#Headers],0)),"")</f>
        <v>SIM-FTV-4A-11-UTail-AFT-EMPTY</v>
      </c>
      <c r="J202" s="361" t="str">
        <f>IF($E202&lt;&gt;"",IF(ISNUMBER(SEARCH("Utail",FlighTestSummary5[[#This Row],[A/C Configuration]])), "UTAIL", "TAILLESS"),"")</f>
        <v>UTAIL</v>
      </c>
      <c r="K202" s="361">
        <f>IF($E202&lt;&gt;"",INDEX(TMSimMatrix[],4,MATCH($C202&amp;$D202&amp;"."&amp;$E202,TMSimMatrix[#Headers],0)),"")</f>
        <v>192.29</v>
      </c>
      <c r="L202" s="361">
        <f>IF($E202&lt;&gt;"",INDEX(TMSimMatrix[],3,MATCH($C202&amp;$D202&amp;"."&amp;$E202,TMSimMatrix[#Headers],0)),"")</f>
        <v>58.172338180104276</v>
      </c>
      <c r="M202" s="362" t="str">
        <f>IF($E202&lt;&gt;"",INDEX(TMSimMatrix[],8,MATCH($C202&amp;$D202&amp;"."&amp;$E202,TMSimMatrix[#Headers],0)),"")</f>
        <v>Foremost</v>
      </c>
      <c r="N202" s="363">
        <v>44425</v>
      </c>
      <c r="O202" s="363" t="s">
        <v>568</v>
      </c>
      <c r="P202" s="360" t="str">
        <f>IF($E202&lt;&gt;"",INDEX(TMSimMatrix[],9,MATCH($C202&amp;$D202&amp;"."&amp;$E202,TMSimMatrix[#Headers],0)),"")</f>
        <v>Verification of ATOL of AFT Trim - light (FTV4 60.50 MAC) configuration in moderate environment noise (above recommended experimental limit)</v>
      </c>
      <c r="Q202" s="396" t="s">
        <v>1895</v>
      </c>
      <c r="R202" s="394" t="s">
        <v>4</v>
      </c>
      <c r="S202" s="371" t="s">
        <v>1947</v>
      </c>
      <c r="T202" s="372" t="s">
        <v>1861</v>
      </c>
      <c r="U202" s="300"/>
      <c r="V202" s="53"/>
      <c r="W202" s="258"/>
      <c r="X202" s="305" t="s">
        <v>1896</v>
      </c>
      <c r="Y202" s="62"/>
      <c r="Z202" s="297"/>
      <c r="AA202" s="297"/>
    </row>
    <row r="203" spans="2:27" ht="72" customHeight="1">
      <c r="B203" s="48">
        <v>198</v>
      </c>
      <c r="C203" s="252" t="s">
        <v>451</v>
      </c>
      <c r="D203" s="253">
        <v>62</v>
      </c>
      <c r="E203" s="274" t="s">
        <v>1897</v>
      </c>
      <c r="F203" s="365">
        <f>IF($E203&lt;&gt;"",COUNTIF($E$6:$E203,$E203),"")</f>
        <v>1</v>
      </c>
      <c r="G203" s="363" t="str">
        <f>IF($E203&lt;&gt;"",INDEX(TMSimMatrix[],5,MATCH($C203&amp;$D203&amp;"."&amp;$E203,TMSimMatrix[#Headers],0)),"")</f>
        <v>01-Baseline-0kts</v>
      </c>
      <c r="H203" s="362" t="str">
        <f>IF($E203&lt;&gt;"",INDEX(TMSimMatrix[#Data],7,MATCH($C203&amp;$D203&amp;"."&amp;$E203,TMSimMatrix[#Headers],0)),"")</f>
        <v>BA - Simulink</v>
      </c>
      <c r="I203" s="361" t="str">
        <f>IF($E203&lt;&gt;"",INDEX(TMSimMatrix[],2,MATCH($C203&amp;$D203&amp;"."&amp;$E203,TMSimMatrix[#Headers],0)),"")</f>
        <v>SIM-FTV-4A-5-UTail-BASE-MTOW</v>
      </c>
      <c r="J203" s="361" t="str">
        <f>IF($E203&lt;&gt;"",IF(ISNUMBER(SEARCH("Utail",FlighTestSummary5[[#This Row],[A/C Configuration]])), "UTAIL", "TAILLESS"),"")</f>
        <v>UTAIL</v>
      </c>
      <c r="K203" s="361">
        <f>IF($E203&lt;&gt;"",INDEX(TMSimMatrix[],4,MATCH($C203&amp;$D203&amp;"."&amp;$E203,TMSimMatrix[#Headers],0)),"")</f>
        <v>190</v>
      </c>
      <c r="L203" s="361">
        <f>IF($E203&lt;&gt;"",INDEX(TMSimMatrix[],3,MATCH($C203&amp;$D203&amp;"."&amp;$E203,TMSimMatrix[#Headers],0)),"")</f>
        <v>56.75</v>
      </c>
      <c r="M203" s="362" t="str">
        <f>IF($E203&lt;&gt;"",INDEX(TMSimMatrix[],8,MATCH($C203&amp;$D203&amp;"."&amp;$E203,TMSimMatrix[#Headers],0)),"")</f>
        <v>Foremost</v>
      </c>
      <c r="N203" s="363">
        <v>44425</v>
      </c>
      <c r="O203" s="363" t="s">
        <v>568</v>
      </c>
      <c r="P203" s="360" t="str">
        <f>IF($E203&lt;&gt;"",INDEX(TMSimMatrix[],9,MATCH($C203&amp;$D203&amp;"."&amp;$E203,TMSimMatrix[#Headers],0)),"")</f>
        <v xml:space="preserve">Verification of Transition (Taxi with transition to lift-off) and Landing of baseline - heavy (FTV4 58.25 MAC) configuration in ideal environment </v>
      </c>
      <c r="Q203" s="396" t="s">
        <v>1898</v>
      </c>
      <c r="R203" s="394" t="s">
        <v>4</v>
      </c>
      <c r="S203" s="371" t="s">
        <v>1947</v>
      </c>
      <c r="T203" s="372" t="s">
        <v>1861</v>
      </c>
      <c r="U203" s="300"/>
      <c r="V203" s="53"/>
      <c r="W203" s="258"/>
      <c r="X203" s="305" t="s">
        <v>1899</v>
      </c>
      <c r="Y203" s="62"/>
      <c r="Z203" s="297"/>
      <c r="AA203" s="297"/>
    </row>
    <row r="204" spans="2:27" ht="72" customHeight="1">
      <c r="B204" s="48">
        <v>199</v>
      </c>
      <c r="C204" s="252" t="s">
        <v>451</v>
      </c>
      <c r="D204" s="253">
        <v>62</v>
      </c>
      <c r="E204" s="274" t="s">
        <v>1897</v>
      </c>
      <c r="F204" s="365">
        <f>IF($E204&lt;&gt;"",COUNTIF($E$6:$E204,$E204),"")</f>
        <v>2</v>
      </c>
      <c r="G204" s="363" t="str">
        <f>IF($E204&lt;&gt;"",INDEX(TMSimMatrix[],5,MATCH($C204&amp;$D204&amp;"."&amp;$E204,TMSimMatrix[#Headers],0)),"")</f>
        <v>01-Baseline-0kts</v>
      </c>
      <c r="H204" s="362" t="str">
        <f>IF($E204&lt;&gt;"",INDEX(TMSimMatrix[#Data],7,MATCH($C204&amp;$D204&amp;"."&amp;$E204,TMSimMatrix[#Headers],0)),"")</f>
        <v>BA - Simulink</v>
      </c>
      <c r="I204" s="361" t="str">
        <f>IF($E204&lt;&gt;"",INDEX(TMSimMatrix[],2,MATCH($C204&amp;$D204&amp;"."&amp;$E204,TMSimMatrix[#Headers],0)),"")</f>
        <v>SIM-FTV-4A-5-UTail-BASE-MTOW</v>
      </c>
      <c r="J204" s="361" t="str">
        <f>IF($E204&lt;&gt;"",IF(ISNUMBER(SEARCH("Utail",FlighTestSummary5[[#This Row],[A/C Configuration]])), "UTAIL", "TAILLESS"),"")</f>
        <v>UTAIL</v>
      </c>
      <c r="K204" s="361">
        <f>IF($E204&lt;&gt;"",INDEX(TMSimMatrix[],4,MATCH($C204&amp;$D204&amp;"."&amp;$E204,TMSimMatrix[#Headers],0)),"")</f>
        <v>190</v>
      </c>
      <c r="L204" s="361">
        <f>IF($E204&lt;&gt;"",INDEX(TMSimMatrix[],3,MATCH($C204&amp;$D204&amp;"."&amp;$E204,TMSimMatrix[#Headers],0)),"")</f>
        <v>56.75</v>
      </c>
      <c r="M204" s="362" t="str">
        <f>IF($E204&lt;&gt;"",INDEX(TMSimMatrix[],8,MATCH($C204&amp;$D204&amp;"."&amp;$E204,TMSimMatrix[#Headers],0)),"")</f>
        <v>Foremost</v>
      </c>
      <c r="N204" s="363">
        <v>44425</v>
      </c>
      <c r="O204" s="363" t="s">
        <v>568</v>
      </c>
      <c r="P204" s="360" t="str">
        <f>IF($E204&lt;&gt;"",INDEX(TMSimMatrix[],9,MATCH($C204&amp;$D204&amp;"."&amp;$E204,TMSimMatrix[#Headers],0)),"")</f>
        <v xml:space="preserve">Verification of Transition (Taxi with transition to lift-off) and Landing of baseline - heavy (FTV4 58.25 MAC) configuration in ideal environment </v>
      </c>
      <c r="Q204" s="396" t="s">
        <v>1901</v>
      </c>
      <c r="R204" s="394" t="s">
        <v>4</v>
      </c>
      <c r="S204" s="371" t="s">
        <v>1947</v>
      </c>
      <c r="T204" s="372" t="s">
        <v>1861</v>
      </c>
      <c r="U204" s="300"/>
      <c r="V204" s="53"/>
      <c r="W204" s="258"/>
      <c r="X204" s="305"/>
      <c r="Y204" s="62"/>
      <c r="Z204" s="297"/>
      <c r="AA204" s="297"/>
    </row>
    <row r="205" spans="2:27" ht="72" customHeight="1">
      <c r="B205" s="48">
        <v>200</v>
      </c>
      <c r="C205" s="252" t="s">
        <v>451</v>
      </c>
      <c r="D205" s="253">
        <v>62</v>
      </c>
      <c r="E205" s="274" t="s">
        <v>1900</v>
      </c>
      <c r="F205" s="365">
        <f>IF($E205&lt;&gt;"",COUNTIF($E$6:$E205,$E205),"")</f>
        <v>1</v>
      </c>
      <c r="G205" s="363" t="str">
        <f>IF($E205&lt;&gt;"",INDEX(TMSimMatrix[],5,MATCH($C205&amp;$D205&amp;"."&amp;$E205,TMSimMatrix[#Headers],0)),"")</f>
        <v>02-Perturbation-5kts</v>
      </c>
      <c r="H205" s="362" t="str">
        <f>IF($E205&lt;&gt;"",INDEX(TMSimMatrix[#Data],7,MATCH($C205&amp;$D205&amp;"."&amp;$E205,TMSimMatrix[#Headers],0)),"")</f>
        <v>BA - Simulink</v>
      </c>
      <c r="I205" s="361" t="str">
        <f>IF($E205&lt;&gt;"",INDEX(TMSimMatrix[],2,MATCH($C205&amp;$D205&amp;"."&amp;$E205,TMSimMatrix[#Headers],0)),"")</f>
        <v>SIM-FTV-4A-5-UTail-BASE-MTOW</v>
      </c>
      <c r="J205" s="361" t="str">
        <f>IF($E205&lt;&gt;"",IF(ISNUMBER(SEARCH("Utail",FlighTestSummary5[[#This Row],[A/C Configuration]])), "UTAIL", "TAILLESS"),"")</f>
        <v>UTAIL</v>
      </c>
      <c r="K205" s="361">
        <f>IF($E205&lt;&gt;"",INDEX(TMSimMatrix[],4,MATCH($C205&amp;$D205&amp;"."&amp;$E205,TMSimMatrix[#Headers],0)),"")</f>
        <v>190</v>
      </c>
      <c r="L205" s="361">
        <f>IF($E205&lt;&gt;"",INDEX(TMSimMatrix[],3,MATCH($C205&amp;$D205&amp;"."&amp;$E205,TMSimMatrix[#Headers],0)),"")</f>
        <v>56.75</v>
      </c>
      <c r="M205" s="362" t="str">
        <f>IF($E205&lt;&gt;"",INDEX(TMSimMatrix[],8,MATCH($C205&amp;$D205&amp;"."&amp;$E205,TMSimMatrix[#Headers],0)),"")</f>
        <v>Foremost</v>
      </c>
      <c r="N205" s="363">
        <v>44425</v>
      </c>
      <c r="O205" s="363" t="s">
        <v>568</v>
      </c>
      <c r="P205" s="360" t="str">
        <f>IF($E205&lt;&gt;"",INDEX(TMSimMatrix[],9,MATCH($C205&amp;$D205&amp;"."&amp;$E205,TMSimMatrix[#Headers],0)),"")</f>
        <v>Verification of Transition (Taxi with transition to lift-off) and Landing of baseline - heavy (FTV4 58.25 MAC) configuration in moderate environment noise</v>
      </c>
      <c r="Q205" s="396" t="s">
        <v>1898</v>
      </c>
      <c r="R205" s="394" t="s">
        <v>4</v>
      </c>
      <c r="S205" s="371" t="s">
        <v>1947</v>
      </c>
      <c r="T205" s="372" t="s">
        <v>1861</v>
      </c>
      <c r="U205" s="300"/>
      <c r="V205" s="53"/>
      <c r="W205" s="258"/>
      <c r="X205" s="305"/>
      <c r="Y205" s="62"/>
      <c r="Z205" s="297"/>
      <c r="AA205" s="297"/>
    </row>
    <row r="206" spans="2:27" ht="72" customHeight="1">
      <c r="B206" s="48">
        <v>201</v>
      </c>
      <c r="C206" s="252" t="s">
        <v>451</v>
      </c>
      <c r="D206" s="253">
        <v>62</v>
      </c>
      <c r="E206" s="274" t="s">
        <v>1902</v>
      </c>
      <c r="F206" s="365">
        <f>IF($E206&lt;&gt;"",COUNTIF($E$6:$E206,$E206),"")</f>
        <v>1</v>
      </c>
      <c r="G206" s="363" t="str">
        <f>IF($E206&lt;&gt;"",INDEX(TMSimMatrix[],5,MATCH($C206&amp;$D206&amp;"."&amp;$E206,TMSimMatrix[#Headers],0)),"")</f>
        <v>04-Perturbation-18.5kts</v>
      </c>
      <c r="H206" s="362" t="str">
        <f>IF($E206&lt;&gt;"",INDEX(TMSimMatrix[#Data],7,MATCH($C206&amp;$D206&amp;"."&amp;$E206,TMSimMatrix[#Headers],0)),"")</f>
        <v>BA - Simulink</v>
      </c>
      <c r="I206" s="361" t="str">
        <f>IF($E206&lt;&gt;"",INDEX(TMSimMatrix[],2,MATCH($C206&amp;$D206&amp;"."&amp;$E206,TMSimMatrix[#Headers],0)),"")</f>
        <v>SIM-FTV-4A-5-UTail-BASE-MTOW</v>
      </c>
      <c r="J206" s="361" t="str">
        <f>IF($E206&lt;&gt;"",IF(ISNUMBER(SEARCH("Utail",FlighTestSummary5[[#This Row],[A/C Configuration]])), "UTAIL", "TAILLESS"),"")</f>
        <v>UTAIL</v>
      </c>
      <c r="K206" s="361">
        <f>IF($E206&lt;&gt;"",INDEX(TMSimMatrix[],4,MATCH($C206&amp;$D206&amp;"."&amp;$E206,TMSimMatrix[#Headers],0)),"")</f>
        <v>190</v>
      </c>
      <c r="L206" s="361">
        <f>IF($E206&lt;&gt;"",INDEX(TMSimMatrix[],3,MATCH($C206&amp;$D206&amp;"."&amp;$E206,TMSimMatrix[#Headers],0)),"")</f>
        <v>56.75</v>
      </c>
      <c r="M206" s="362" t="str">
        <f>IF($E206&lt;&gt;"",INDEX(TMSimMatrix[],8,MATCH($C206&amp;$D206&amp;"."&amp;$E206,TMSimMatrix[#Headers],0)),"")</f>
        <v>Foremost</v>
      </c>
      <c r="N206" s="363">
        <v>44425</v>
      </c>
      <c r="O206" s="363" t="s">
        <v>568</v>
      </c>
      <c r="P206" s="360" t="str">
        <f>IF($E206&lt;&gt;"",INDEX(TMSimMatrix[],9,MATCH($C206&amp;$D206&amp;"."&amp;$E206,TMSimMatrix[#Headers],0)),"")</f>
        <v>Verification of Transition (Taxi with transition to lift-off) and Landing of baseline - heavy (FTV4 58.25 MAC) configuration in moderate environment noise (above recommended experimental limit)</v>
      </c>
      <c r="Q206" s="396" t="s">
        <v>1898</v>
      </c>
      <c r="R206" s="394" t="s">
        <v>4</v>
      </c>
      <c r="S206" s="371" t="s">
        <v>1947</v>
      </c>
      <c r="T206" s="372" t="s">
        <v>1903</v>
      </c>
      <c r="U206" s="300"/>
      <c r="V206" s="53"/>
      <c r="W206" s="258"/>
      <c r="X206" s="305" t="s">
        <v>1904</v>
      </c>
      <c r="Y206" s="62"/>
      <c r="Z206" s="297"/>
      <c r="AA206" s="297"/>
    </row>
    <row r="207" spans="2:27" ht="72" customHeight="1">
      <c r="B207" s="48">
        <v>202</v>
      </c>
      <c r="C207" s="252" t="s">
        <v>451</v>
      </c>
      <c r="D207" s="253">
        <v>62</v>
      </c>
      <c r="E207" s="274" t="s">
        <v>1902</v>
      </c>
      <c r="F207" s="365">
        <f>IF($E207&lt;&gt;"",COUNTIF($E$6:$E207,$E207),"")</f>
        <v>2</v>
      </c>
      <c r="G207" s="363" t="str">
        <f>IF($E207&lt;&gt;"",INDEX(TMSimMatrix[],5,MATCH($C207&amp;$D207&amp;"."&amp;$E207,TMSimMatrix[#Headers],0)),"")</f>
        <v>04-Perturbation-18.5kts</v>
      </c>
      <c r="H207" s="362" t="str">
        <f>IF($E207&lt;&gt;"",INDEX(TMSimMatrix[#Data],7,MATCH($C207&amp;$D207&amp;"."&amp;$E207,TMSimMatrix[#Headers],0)),"")</f>
        <v>BA - Simulink</v>
      </c>
      <c r="I207" s="361" t="str">
        <f>IF($E207&lt;&gt;"",INDEX(TMSimMatrix[],2,MATCH($C207&amp;$D207&amp;"."&amp;$E207,TMSimMatrix[#Headers],0)),"")</f>
        <v>SIM-FTV-4A-5-UTail-BASE-MTOW</v>
      </c>
      <c r="J207" s="361" t="str">
        <f>IF($E207&lt;&gt;"",IF(ISNUMBER(SEARCH("Utail",FlighTestSummary5[[#This Row],[A/C Configuration]])), "UTAIL", "TAILLESS"),"")</f>
        <v>UTAIL</v>
      </c>
      <c r="K207" s="361">
        <f>IF($E207&lt;&gt;"",INDEX(TMSimMatrix[],4,MATCH($C207&amp;$D207&amp;"."&amp;$E207,TMSimMatrix[#Headers],0)),"")</f>
        <v>190</v>
      </c>
      <c r="L207" s="361">
        <f>IF($E207&lt;&gt;"",INDEX(TMSimMatrix[],3,MATCH($C207&amp;$D207&amp;"."&amp;$E207,TMSimMatrix[#Headers],0)),"")</f>
        <v>56.75</v>
      </c>
      <c r="M207" s="362" t="str">
        <f>IF($E207&lt;&gt;"",INDEX(TMSimMatrix[],8,MATCH($C207&amp;$D207&amp;"."&amp;$E207,TMSimMatrix[#Headers],0)),"")</f>
        <v>Foremost</v>
      </c>
      <c r="N207" s="363">
        <v>44425</v>
      </c>
      <c r="O207" s="363" t="s">
        <v>568</v>
      </c>
      <c r="P207" s="360" t="str">
        <f>IF($E207&lt;&gt;"",INDEX(TMSimMatrix[],9,MATCH($C207&amp;$D207&amp;"."&amp;$E207,TMSimMatrix[#Headers],0)),"")</f>
        <v>Verification of Transition (Taxi with transition to lift-off) and Landing of baseline - heavy (FTV4 58.25 MAC) configuration in moderate environment noise (above recommended experimental limit)</v>
      </c>
      <c r="Q207" s="396" t="s">
        <v>1898</v>
      </c>
      <c r="R207" s="394" t="s">
        <v>4</v>
      </c>
      <c r="S207" s="371" t="s">
        <v>1947</v>
      </c>
      <c r="T207" s="372" t="s">
        <v>1903</v>
      </c>
      <c r="U207" s="300"/>
      <c r="V207" s="53"/>
      <c r="W207" s="258"/>
      <c r="X207" s="305" t="s">
        <v>1905</v>
      </c>
      <c r="Y207" s="62"/>
      <c r="Z207" s="297"/>
      <c r="AA207" s="297"/>
    </row>
    <row r="208" spans="2:27" ht="93.65" customHeight="1">
      <c r="B208" s="48">
        <v>203</v>
      </c>
      <c r="C208" s="252" t="s">
        <v>451</v>
      </c>
      <c r="D208" s="253">
        <v>62</v>
      </c>
      <c r="E208" s="274" t="s">
        <v>1875</v>
      </c>
      <c r="F208" s="365">
        <f>IF($E208&lt;&gt;"",COUNTIF($E$6:$E208,$E208),"")</f>
        <v>1</v>
      </c>
      <c r="G208" s="363" t="str">
        <f>IF($E208&lt;&gt;"",INDEX(TMSimMatrix[],5,MATCH($C208&amp;$D208&amp;"."&amp;$E208,TMSimMatrix[#Headers],0)),"")</f>
        <v>17-X-Wind Left-12.5kts</v>
      </c>
      <c r="H208" s="362" t="s">
        <v>528</v>
      </c>
      <c r="I208" s="361" t="str">
        <f>IF($E208&lt;&gt;"",INDEX(TMSimMatrix[],2,MATCH($C208&amp;$D208&amp;"."&amp;$E208,TMSimMatrix[#Headers],0)),"")</f>
        <v>SIM-FTV-4A-5-UTail-BASE-MTOW</v>
      </c>
      <c r="J208" s="361" t="str">
        <f>IF($E208&lt;&gt;"",IF(ISNUMBER(SEARCH("Utail",FlighTestSummary5[[#This Row],[A/C Configuration]])), "UTAIL", "TAILLESS"),"")</f>
        <v>UTAIL</v>
      </c>
      <c r="K208" s="361">
        <f>IF($E208&lt;&gt;"",INDEX(TMSimMatrix[],4,MATCH($C208&amp;$D208&amp;"."&amp;$E208,TMSimMatrix[#Headers],0)),"")</f>
        <v>190</v>
      </c>
      <c r="L208" s="361">
        <f>IF($E208&lt;&gt;"",INDEX(TMSimMatrix[],3,MATCH($C208&amp;$D208&amp;"."&amp;$E208,TMSimMatrix[#Headers],0)),"")</f>
        <v>56.75</v>
      </c>
      <c r="M208" s="362" t="str">
        <f>IF($E208&lt;&gt;"",INDEX(TMSimMatrix[],8,MATCH($C208&amp;$D208&amp;"."&amp;$E208,TMSimMatrix[#Headers],0)),"")</f>
        <v>Foremost</v>
      </c>
      <c r="N208" s="363">
        <v>44425</v>
      </c>
      <c r="O208" s="363" t="s">
        <v>568</v>
      </c>
      <c r="P208" s="360" t="str">
        <f>IF($E208&lt;&gt;"",INDEX(TMSimMatrix[],9,MATCH($C208&amp;$D208&amp;"."&amp;$E208,TMSimMatrix[#Headers],0)),"")</f>
        <v>Verification of Transition (Taxi with transition to lift-off) and Landing of baseline - light (FTV4 58.25 MAC) configuration in moderate cross wind environment with noise (above recommended experimental limit)</v>
      </c>
      <c r="Q208" s="396" t="s">
        <v>1898</v>
      </c>
      <c r="R208" s="394" t="s">
        <v>4</v>
      </c>
      <c r="S208" s="371" t="s">
        <v>1947</v>
      </c>
      <c r="T208" s="372" t="s">
        <v>1903</v>
      </c>
      <c r="U208" s="300"/>
      <c r="V208" s="53"/>
      <c r="W208" s="258"/>
      <c r="X208" s="305"/>
      <c r="Y208" s="62"/>
      <c r="Z208" s="297"/>
      <c r="AA208" s="297"/>
    </row>
    <row r="209" spans="2:27" ht="72" customHeight="1">
      <c r="B209" s="48">
        <v>204</v>
      </c>
      <c r="C209" s="252" t="s">
        <v>451</v>
      </c>
      <c r="D209" s="253">
        <v>62</v>
      </c>
      <c r="E209" s="274" t="s">
        <v>1875</v>
      </c>
      <c r="F209" s="365">
        <f>IF($E209&lt;&gt;"",COUNTIF($E$6:$E209,$E209),"")</f>
        <v>2</v>
      </c>
      <c r="G209" s="363" t="str">
        <f>IF($E209&lt;&gt;"",INDEX(TMSimMatrix[],5,MATCH($C209&amp;$D209&amp;"."&amp;$E209,TMSimMatrix[#Headers],0)),"")</f>
        <v>17-X-Wind Left-12.5kts</v>
      </c>
      <c r="H209" s="362" t="s">
        <v>528</v>
      </c>
      <c r="I209" s="361" t="str">
        <f>IF($E209&lt;&gt;"",INDEX(TMSimMatrix[],2,MATCH($C209&amp;$D209&amp;"."&amp;$E209,TMSimMatrix[#Headers],0)),"")</f>
        <v>SIM-FTV-4A-5-UTail-BASE-MTOW</v>
      </c>
      <c r="J209" s="361" t="str">
        <f>IF($E209&lt;&gt;"",IF(ISNUMBER(SEARCH("Utail",FlighTestSummary5[[#This Row],[A/C Configuration]])), "UTAIL", "TAILLESS"),"")</f>
        <v>UTAIL</v>
      </c>
      <c r="K209" s="361">
        <f>IF($E209&lt;&gt;"",INDEX(TMSimMatrix[],4,MATCH($C209&amp;$D209&amp;"."&amp;$E209,TMSimMatrix[#Headers],0)),"")</f>
        <v>190</v>
      </c>
      <c r="L209" s="361">
        <f>IF($E209&lt;&gt;"",INDEX(TMSimMatrix[],3,MATCH($C209&amp;$D209&amp;"."&amp;$E209,TMSimMatrix[#Headers],0)),"")</f>
        <v>56.75</v>
      </c>
      <c r="M209" s="362" t="str">
        <f>IF($E209&lt;&gt;"",INDEX(TMSimMatrix[],8,MATCH($C209&amp;$D209&amp;"."&amp;$E209,TMSimMatrix[#Headers],0)),"")</f>
        <v>Foremost</v>
      </c>
      <c r="N209" s="363">
        <v>44425</v>
      </c>
      <c r="O209" s="363" t="s">
        <v>568</v>
      </c>
      <c r="P209" s="360" t="str">
        <f>IF($E209&lt;&gt;"",INDEX(TMSimMatrix[],9,MATCH($C209&amp;$D209&amp;"."&amp;$E209,TMSimMatrix[#Headers],0)),"")</f>
        <v>Verification of Transition (Taxi with transition to lift-off) and Landing of baseline - light (FTV4 58.25 MAC) configuration in moderate cross wind environment with noise (above recommended experimental limit)</v>
      </c>
      <c r="Q209" s="396" t="s">
        <v>1901</v>
      </c>
      <c r="R209" s="394" t="s">
        <v>4</v>
      </c>
      <c r="S209" s="371" t="s">
        <v>1947</v>
      </c>
      <c r="T209" s="372" t="s">
        <v>1903</v>
      </c>
      <c r="U209" s="300"/>
      <c r="V209" s="53"/>
      <c r="W209" s="258"/>
      <c r="X209" s="305" t="s">
        <v>1907</v>
      </c>
      <c r="Y209" s="62"/>
      <c r="Z209" s="297"/>
      <c r="AA209" s="297"/>
    </row>
    <row r="210" spans="2:27" ht="98.5" customHeight="1">
      <c r="B210" s="48">
        <v>205</v>
      </c>
      <c r="C210" s="252" t="s">
        <v>451</v>
      </c>
      <c r="D210" s="253">
        <v>62</v>
      </c>
      <c r="E210" s="274" t="s">
        <v>1906</v>
      </c>
      <c r="F210" s="365">
        <f>IF($E210&lt;&gt;"",COUNTIF($E$6:$E210,$E210),"")</f>
        <v>1</v>
      </c>
      <c r="G210" s="363" t="str">
        <f>IF($E210&lt;&gt;"",INDEX(TMSimMatrix[],5,MATCH($C210&amp;$D210&amp;"."&amp;$E210,TMSimMatrix[#Headers],0)),"")</f>
        <v>18-X-Wind Left-18.5kts</v>
      </c>
      <c r="H210" s="362" t="s">
        <v>528</v>
      </c>
      <c r="I210" s="361" t="str">
        <f>IF($E210&lt;&gt;"",INDEX(TMSimMatrix[],2,MATCH($C210&amp;$D210&amp;"."&amp;$E210,TMSimMatrix[#Headers],0)),"")</f>
        <v>SIM-FTV-4A-5-UTail-BASE-MTOW</v>
      </c>
      <c r="J210" s="361" t="str">
        <f>IF($E210&lt;&gt;"",IF(ISNUMBER(SEARCH("Utail",FlighTestSummary5[[#This Row],[A/C Configuration]])), "UTAIL", "TAILLESS"),"")</f>
        <v>UTAIL</v>
      </c>
      <c r="K210" s="361">
        <f>IF($E210&lt;&gt;"",INDEX(TMSimMatrix[],4,MATCH($C210&amp;$D210&amp;"."&amp;$E210,TMSimMatrix[#Headers],0)),"")</f>
        <v>190</v>
      </c>
      <c r="L210" s="361">
        <f>IF($E210&lt;&gt;"",INDEX(TMSimMatrix[],3,MATCH($C210&amp;$D210&amp;"."&amp;$E210,TMSimMatrix[#Headers],0)),"")</f>
        <v>56.75</v>
      </c>
      <c r="M210" s="362" t="str">
        <f>IF($E210&lt;&gt;"",INDEX(TMSimMatrix[],8,MATCH($C210&amp;$D210&amp;"."&amp;$E210,TMSimMatrix[#Headers],0)),"")</f>
        <v>Foremost</v>
      </c>
      <c r="N210" s="363">
        <v>44426</v>
      </c>
      <c r="O210" s="363" t="s">
        <v>568</v>
      </c>
      <c r="P210" s="360" t="str">
        <f>IF($E210&lt;&gt;"",INDEX(TMSimMatrix[],9,MATCH($C210&amp;$D210&amp;"."&amp;$E210,TMSimMatrix[#Headers],0)),"")</f>
        <v>Verification of Transition (Taxi with transition to lift-off) and Landing of baseline - light  (FTV4 58.25 MAC) configuration in large cross wind environment with noise (above recommended experimental limit)</v>
      </c>
      <c r="Q210" s="396" t="s">
        <v>1898</v>
      </c>
      <c r="R210" s="394" t="s">
        <v>4</v>
      </c>
      <c r="S210" s="371" t="s">
        <v>1947</v>
      </c>
      <c r="T210" s="372" t="s">
        <v>1908</v>
      </c>
      <c r="U210" s="300"/>
      <c r="V210" s="53"/>
      <c r="W210" s="258"/>
      <c r="X210" s="305" t="s">
        <v>1909</v>
      </c>
      <c r="Y210" s="62"/>
      <c r="Z210" s="297"/>
      <c r="AA210" s="297"/>
    </row>
    <row r="211" spans="2:27" ht="88.4" customHeight="1">
      <c r="B211" s="48">
        <v>206</v>
      </c>
      <c r="C211" s="252" t="s">
        <v>451</v>
      </c>
      <c r="D211" s="253">
        <v>62</v>
      </c>
      <c r="E211" s="274" t="s">
        <v>1906</v>
      </c>
      <c r="F211" s="365">
        <f>IF($E211&lt;&gt;"",COUNTIF($E$6:$E211,$E211),"")</f>
        <v>2</v>
      </c>
      <c r="G211" s="363" t="str">
        <f>IF($E211&lt;&gt;"",INDEX(TMSimMatrix[],5,MATCH($C211&amp;$D211&amp;"."&amp;$E211,TMSimMatrix[#Headers],0)),"")</f>
        <v>18-X-Wind Left-18.5kts</v>
      </c>
      <c r="H211" s="362" t="s">
        <v>528</v>
      </c>
      <c r="I211" s="361" t="str">
        <f>IF($E211&lt;&gt;"",INDEX(TMSimMatrix[],2,MATCH($C211&amp;$D211&amp;"."&amp;$E211,TMSimMatrix[#Headers],0)),"")</f>
        <v>SIM-FTV-4A-5-UTail-BASE-MTOW</v>
      </c>
      <c r="J211" s="361" t="str">
        <f>IF($E211&lt;&gt;"",IF(ISNUMBER(SEARCH("Utail",FlighTestSummary5[[#This Row],[A/C Configuration]])), "UTAIL", "TAILLESS"),"")</f>
        <v>UTAIL</v>
      </c>
      <c r="K211" s="361">
        <f>IF($E211&lt;&gt;"",INDEX(TMSimMatrix[],4,MATCH($C211&amp;$D211&amp;"."&amp;$E211,TMSimMatrix[#Headers],0)),"")</f>
        <v>190</v>
      </c>
      <c r="L211" s="361">
        <f>IF($E211&lt;&gt;"",INDEX(TMSimMatrix[],3,MATCH($C211&amp;$D211&amp;"."&amp;$E211,TMSimMatrix[#Headers],0)),"")</f>
        <v>56.75</v>
      </c>
      <c r="M211" s="362" t="str">
        <f>IF($E211&lt;&gt;"",INDEX(TMSimMatrix[],8,MATCH($C211&amp;$D211&amp;"."&amp;$E211,TMSimMatrix[#Headers],0)),"")</f>
        <v>Foremost</v>
      </c>
      <c r="N211" s="363">
        <v>44426</v>
      </c>
      <c r="O211" s="363" t="s">
        <v>568</v>
      </c>
      <c r="P211" s="360" t="str">
        <f>IF($E211&lt;&gt;"",INDEX(TMSimMatrix[],9,MATCH($C211&amp;$D211&amp;"."&amp;$E211,TMSimMatrix[#Headers],0)),"")</f>
        <v>Verification of Transition (Taxi with transition to lift-off) and Landing of baseline - light  (FTV4 58.25 MAC) configuration in large cross wind environment with noise (above recommended experimental limit)</v>
      </c>
      <c r="Q211" s="396" t="s">
        <v>1898</v>
      </c>
      <c r="R211" s="394" t="s">
        <v>4</v>
      </c>
      <c r="S211" s="371" t="s">
        <v>1947</v>
      </c>
      <c r="T211" s="372" t="s">
        <v>1908</v>
      </c>
      <c r="U211" s="300"/>
      <c r="V211" s="53"/>
      <c r="W211" s="258"/>
      <c r="X211" s="305" t="s">
        <v>1910</v>
      </c>
      <c r="Y211" s="62"/>
      <c r="Z211" s="297"/>
      <c r="AA211" s="297"/>
    </row>
    <row r="212" spans="2:27" ht="90" customHeight="1">
      <c r="B212" s="48">
        <v>207</v>
      </c>
      <c r="C212" s="252" t="s">
        <v>451</v>
      </c>
      <c r="D212" s="253">
        <v>62</v>
      </c>
      <c r="E212" s="274" t="s">
        <v>1876</v>
      </c>
      <c r="F212" s="365">
        <f>IF($E212&lt;&gt;"",COUNTIF($E$6:$E212,$E212),"")</f>
        <v>1</v>
      </c>
      <c r="G212" s="363" t="str">
        <f>IF($E212&lt;&gt;"",INDEX(TMSimMatrix[],5,MATCH($C212&amp;$D212&amp;"."&amp;$E212,TMSimMatrix[#Headers],0)),"")</f>
        <v>01-Baseline-0kts</v>
      </c>
      <c r="H212" s="362" t="str">
        <f>IF($E212&lt;&gt;"",INDEX(TMSimMatrix[#Data],7,MATCH($C212&amp;$D212&amp;"."&amp;$E212,TMSimMatrix[#Headers],0)),"")</f>
        <v>BA - Simulink</v>
      </c>
      <c r="I212" s="361" t="str">
        <f>IF($E212&lt;&gt;"",INDEX(TMSimMatrix[],2,MATCH($C212&amp;$D212&amp;"."&amp;$E212,TMSimMatrix[#Headers],0)),"")</f>
        <v>SIM-FTV-4A-6-UTail-FWD-MTOW</v>
      </c>
      <c r="J212" s="361" t="str">
        <f>IF($E212&lt;&gt;"",IF(ISNUMBER(SEARCH("Utail",FlighTestSummary5[[#This Row],[A/C Configuration]])), "UTAIL", "TAILLESS"),"")</f>
        <v>UTAIL</v>
      </c>
      <c r="K212" s="361">
        <f>IF($E212&lt;&gt;"",INDEX(TMSimMatrix[],4,MATCH($C212&amp;$D212&amp;"."&amp;$E212,TMSimMatrix[#Headers],0)),"")</f>
        <v>190</v>
      </c>
      <c r="L212" s="361">
        <f>IF($E212&lt;&gt;"",INDEX(TMSimMatrix[],3,MATCH($C212&amp;$D212&amp;"."&amp;$E212,TMSimMatrix[#Headers],0)),"")</f>
        <v>60.5</v>
      </c>
      <c r="M212" s="362" t="str">
        <f>IF($E212&lt;&gt;"",INDEX(TMSimMatrix[],8,MATCH($C212&amp;$D212&amp;"."&amp;$E212,TMSimMatrix[#Headers],0)),"")</f>
        <v>Foremost</v>
      </c>
      <c r="N212" s="363">
        <v>44426</v>
      </c>
      <c r="O212" s="363" t="s">
        <v>568</v>
      </c>
      <c r="P212" s="360" t="str">
        <f>IF($E212&lt;&gt;"",INDEX(TMSimMatrix[],9,MATCH($C212&amp;$D212&amp;"."&amp;$E212,TMSimMatrix[#Headers],0)),"")</f>
        <v xml:space="preserve">Verification of ATOL of FWD Trim - heavy (FTV4 57.00 MAC) configuration in ideal environment </v>
      </c>
      <c r="Q212" s="396" t="s">
        <v>1898</v>
      </c>
      <c r="R212" s="394" t="s">
        <v>4</v>
      </c>
      <c r="S212" s="371" t="s">
        <v>1947</v>
      </c>
      <c r="T212" s="372" t="s">
        <v>1908</v>
      </c>
      <c r="U212" s="300"/>
      <c r="V212" s="53"/>
      <c r="W212" s="258"/>
      <c r="X212" s="305"/>
      <c r="Y212" s="62"/>
      <c r="Z212" s="297"/>
      <c r="AA212" s="297"/>
    </row>
    <row r="213" spans="2:27" ht="88.4" customHeight="1">
      <c r="B213" s="48">
        <v>208</v>
      </c>
      <c r="C213" s="252" t="s">
        <v>451</v>
      </c>
      <c r="D213" s="253">
        <v>62</v>
      </c>
      <c r="E213" s="274" t="s">
        <v>1911</v>
      </c>
      <c r="F213" s="365">
        <f>IF($E213&lt;&gt;"",COUNTIF($E$6:$E213,$E213),"")</f>
        <v>1</v>
      </c>
      <c r="G213" s="363" t="str">
        <f>IF($E213&lt;&gt;"",INDEX(TMSimMatrix[],5,MATCH($C213&amp;$D213&amp;"."&amp;$E213,TMSimMatrix[#Headers],0)),"")</f>
        <v>02-Perturbation-5kts</v>
      </c>
      <c r="H213" s="362" t="str">
        <f>IF($E213&lt;&gt;"",INDEX(TMSimMatrix[#Data],7,MATCH($C213&amp;$D213&amp;"."&amp;$E213,TMSimMatrix[#Headers],0)),"")</f>
        <v>BA - Simulink</v>
      </c>
      <c r="I213" s="361" t="str">
        <f>IF($E213&lt;&gt;"",INDEX(TMSimMatrix[],2,MATCH($C213&amp;$D213&amp;"."&amp;$E213,TMSimMatrix[#Headers],0)),"")</f>
        <v>SIM-FTV-4A-6-UTail-FWD-MTOW</v>
      </c>
      <c r="J213" s="361" t="str">
        <f>IF($E213&lt;&gt;"",IF(ISNUMBER(SEARCH("Utail",FlighTestSummary5[[#This Row],[A/C Configuration]])), "UTAIL", "TAILLESS"),"")</f>
        <v>UTAIL</v>
      </c>
      <c r="K213" s="361">
        <f>IF($E213&lt;&gt;"",INDEX(TMSimMatrix[],4,MATCH($C213&amp;$D213&amp;"."&amp;$E213,TMSimMatrix[#Headers],0)),"")</f>
        <v>190</v>
      </c>
      <c r="L213" s="361">
        <f>IF($E213&lt;&gt;"",INDEX(TMSimMatrix[],3,MATCH($C213&amp;$D213&amp;"."&amp;$E213,TMSimMatrix[#Headers],0)),"")</f>
        <v>60.5</v>
      </c>
      <c r="M213" s="362" t="str">
        <f>IF($E213&lt;&gt;"",INDEX(TMSimMatrix[],8,MATCH($C213&amp;$D213&amp;"."&amp;$E213,TMSimMatrix[#Headers],0)),"")</f>
        <v>Foremost</v>
      </c>
      <c r="N213" s="363">
        <v>44426</v>
      </c>
      <c r="O213" s="363" t="s">
        <v>568</v>
      </c>
      <c r="P213" s="360" t="str">
        <f>IF($E213&lt;&gt;"",INDEX(TMSimMatrix[],9,MATCH($C213&amp;$D213&amp;"."&amp;$E213,TMSimMatrix[#Headers],0)),"")</f>
        <v xml:space="preserve">Verification of ATOL of FWD Trim - heavy (FTV4 57.00 MAC) configuration in moderate environmental noise </v>
      </c>
      <c r="Q213" s="396" t="s">
        <v>1901</v>
      </c>
      <c r="R213" s="394" t="s">
        <v>4</v>
      </c>
      <c r="S213" s="371" t="s">
        <v>1947</v>
      </c>
      <c r="T213" s="372" t="s">
        <v>1908</v>
      </c>
      <c r="U213" s="300"/>
      <c r="V213" s="53"/>
      <c r="W213" s="258"/>
      <c r="X213" s="305"/>
      <c r="Y213" s="62"/>
      <c r="Z213" s="297"/>
      <c r="AA213" s="297"/>
    </row>
    <row r="214" spans="2:27" ht="112.4" customHeight="1">
      <c r="B214" s="48">
        <v>209</v>
      </c>
      <c r="C214" s="252" t="s">
        <v>451</v>
      </c>
      <c r="D214" s="253">
        <v>62</v>
      </c>
      <c r="E214" s="274" t="s">
        <v>1911</v>
      </c>
      <c r="F214" s="365">
        <f>IF($E214&lt;&gt;"",COUNTIF($E$6:$E214,$E214),"")</f>
        <v>2</v>
      </c>
      <c r="G214" s="363" t="str">
        <f>IF($E214&lt;&gt;"",INDEX(TMSimMatrix[],5,MATCH($C214&amp;$D214&amp;"."&amp;$E214,TMSimMatrix[#Headers],0)),"")</f>
        <v>02-Perturbation-5kts</v>
      </c>
      <c r="H214" s="362" t="str">
        <f>IF($E214&lt;&gt;"",INDEX(TMSimMatrix[#Data],7,MATCH($C214&amp;$D214&amp;"."&amp;$E214,TMSimMatrix[#Headers],0)),"")</f>
        <v>BA - Simulink</v>
      </c>
      <c r="I214" s="361" t="str">
        <f>IF($E214&lt;&gt;"",INDEX(TMSimMatrix[],2,MATCH($C214&amp;$D214&amp;"."&amp;$E214,TMSimMatrix[#Headers],0)),"")</f>
        <v>SIM-FTV-4A-6-UTail-FWD-MTOW</v>
      </c>
      <c r="J214" s="361" t="str">
        <f>IF($E214&lt;&gt;"",IF(ISNUMBER(SEARCH("Utail",FlighTestSummary5[[#This Row],[A/C Configuration]])), "UTAIL", "TAILLESS"),"")</f>
        <v>UTAIL</v>
      </c>
      <c r="K214" s="361">
        <f>IF($E214&lt;&gt;"",INDEX(TMSimMatrix[],4,MATCH($C214&amp;$D214&amp;"."&amp;$E214,TMSimMatrix[#Headers],0)),"")</f>
        <v>190</v>
      </c>
      <c r="L214" s="361">
        <f>IF($E214&lt;&gt;"",INDEX(TMSimMatrix[],3,MATCH($C214&amp;$D214&amp;"."&amp;$E214,TMSimMatrix[#Headers],0)),"")</f>
        <v>60.5</v>
      </c>
      <c r="M214" s="362" t="str">
        <f>IF($E214&lt;&gt;"",INDEX(TMSimMatrix[],8,MATCH($C214&amp;$D214&amp;"."&amp;$E214,TMSimMatrix[#Headers],0)),"")</f>
        <v>Foremost</v>
      </c>
      <c r="N214" s="363">
        <v>44426</v>
      </c>
      <c r="O214" s="363" t="s">
        <v>568</v>
      </c>
      <c r="P214" s="360" t="str">
        <f>IF($E214&lt;&gt;"",INDEX(TMSimMatrix[],9,MATCH($C214&amp;$D214&amp;"."&amp;$E214,TMSimMatrix[#Headers],0)),"")</f>
        <v xml:space="preserve">Verification of ATOL of FWD Trim - heavy (FTV4 57.00 MAC) configuration in moderate environmental noise </v>
      </c>
      <c r="Q214" s="396" t="s">
        <v>1912</v>
      </c>
      <c r="R214" s="394" t="s">
        <v>4</v>
      </c>
      <c r="S214" s="371" t="s">
        <v>1947</v>
      </c>
      <c r="T214" s="372" t="s">
        <v>1913</v>
      </c>
      <c r="U214" s="300"/>
      <c r="V214" s="53"/>
      <c r="W214" s="258"/>
      <c r="X214" s="305" t="s">
        <v>1914</v>
      </c>
      <c r="Y214" s="62"/>
      <c r="Z214" s="297"/>
      <c r="AA214" s="297"/>
    </row>
    <row r="215" spans="2:27" ht="90" customHeight="1">
      <c r="B215" s="48">
        <v>210</v>
      </c>
      <c r="C215" s="252" t="s">
        <v>451</v>
      </c>
      <c r="D215" s="253">
        <v>62</v>
      </c>
      <c r="E215" s="274" t="s">
        <v>1911</v>
      </c>
      <c r="F215" s="365">
        <f>IF($E215&lt;&gt;"",COUNTIF($E$6:$E215,$E215),"")</f>
        <v>3</v>
      </c>
      <c r="G215" s="363" t="str">
        <f>IF($E215&lt;&gt;"",INDEX(TMSimMatrix[],5,MATCH($C215&amp;$D215&amp;"."&amp;$E215,TMSimMatrix[#Headers],0)),"")</f>
        <v>02-Perturbation-5kts</v>
      </c>
      <c r="H215" s="362" t="str">
        <f>IF($E215&lt;&gt;"",INDEX(TMSimMatrix[#Data],7,MATCH($C215&amp;$D215&amp;"."&amp;$E215,TMSimMatrix[#Headers],0)),"")</f>
        <v>BA - Simulink</v>
      </c>
      <c r="I215" s="361" t="str">
        <f>IF($E215&lt;&gt;"",INDEX(TMSimMatrix[],2,MATCH($C215&amp;$D215&amp;"."&amp;$E215,TMSimMatrix[#Headers],0)),"")</f>
        <v>SIM-FTV-4A-6-UTail-FWD-MTOW</v>
      </c>
      <c r="J215" s="361" t="str">
        <f>IF($E215&lt;&gt;"",IF(ISNUMBER(SEARCH("Utail",FlighTestSummary5[[#This Row],[A/C Configuration]])), "UTAIL", "TAILLESS"),"")</f>
        <v>UTAIL</v>
      </c>
      <c r="K215" s="361">
        <f>IF($E215&lt;&gt;"",INDEX(TMSimMatrix[],4,MATCH($C215&amp;$D215&amp;"."&amp;$E215,TMSimMatrix[#Headers],0)),"")</f>
        <v>190</v>
      </c>
      <c r="L215" s="361">
        <f>IF($E215&lt;&gt;"",INDEX(TMSimMatrix[],3,MATCH($C215&amp;$D215&amp;"."&amp;$E215,TMSimMatrix[#Headers],0)),"")</f>
        <v>60.5</v>
      </c>
      <c r="M215" s="362" t="str">
        <f>IF($E215&lt;&gt;"",INDEX(TMSimMatrix[],8,MATCH($C215&amp;$D215&amp;"."&amp;$E215,TMSimMatrix[#Headers],0)),"")</f>
        <v>Foremost</v>
      </c>
      <c r="N215" s="363">
        <v>44426</v>
      </c>
      <c r="O215" s="363" t="s">
        <v>568</v>
      </c>
      <c r="P215" s="360" t="str">
        <f>IF($E215&lt;&gt;"",INDEX(TMSimMatrix[],9,MATCH($C215&amp;$D215&amp;"."&amp;$E215,TMSimMatrix[#Headers],0)),"")</f>
        <v xml:space="preserve">Verification of ATOL of FWD Trim - heavy (FTV4 57.00 MAC) configuration in moderate environmental noise </v>
      </c>
      <c r="Q215" s="396" t="s">
        <v>1915</v>
      </c>
      <c r="R215" s="394" t="s">
        <v>4</v>
      </c>
      <c r="S215" s="371" t="s">
        <v>1947</v>
      </c>
      <c r="T215" s="372" t="s">
        <v>1908</v>
      </c>
      <c r="U215" s="300"/>
      <c r="V215" s="53"/>
      <c r="W215" s="258"/>
      <c r="X215" s="305"/>
      <c r="Y215" s="62"/>
      <c r="Z215" s="297"/>
      <c r="AA215" s="297"/>
    </row>
    <row r="216" spans="2:27" ht="98.15" customHeight="1">
      <c r="B216" s="48">
        <v>211</v>
      </c>
      <c r="C216" s="252" t="s">
        <v>451</v>
      </c>
      <c r="D216" s="253">
        <v>62</v>
      </c>
      <c r="E216" s="274" t="s">
        <v>1916</v>
      </c>
      <c r="F216" s="365">
        <f>IF($E216&lt;&gt;"",COUNTIF($E$6:$E216,$E216),"")</f>
        <v>1</v>
      </c>
      <c r="G216" s="363" t="str">
        <f>IF($E216&lt;&gt;"",INDEX(TMSimMatrix[],5,MATCH($C216&amp;$D216&amp;"."&amp;$E216,TMSimMatrix[#Headers],0)),"")</f>
        <v>04-Perturbation-18.5kts</v>
      </c>
      <c r="H216" s="362" t="str">
        <f>IF($E216&lt;&gt;"",INDEX(TMSimMatrix[#Data],7,MATCH($C216&amp;$D216&amp;"."&amp;$E216,TMSimMatrix[#Headers],0)),"")</f>
        <v>BA - Simulink</v>
      </c>
      <c r="I216" s="361" t="str">
        <f>IF($E216&lt;&gt;"",INDEX(TMSimMatrix[],2,MATCH($C216&amp;$D216&amp;"."&amp;$E216,TMSimMatrix[#Headers],0)),"")</f>
        <v>SIM-FTV-4A-6-UTail-FWD-MTOW</v>
      </c>
      <c r="J216" s="361" t="str">
        <f>IF($E216&lt;&gt;"",IF(ISNUMBER(SEARCH("Utail",FlighTestSummary5[[#This Row],[A/C Configuration]])), "UTAIL", "TAILLESS"),"")</f>
        <v>UTAIL</v>
      </c>
      <c r="K216" s="361">
        <f>IF($E216&lt;&gt;"",INDEX(TMSimMatrix[],4,MATCH($C216&amp;$D216&amp;"."&amp;$E216,TMSimMatrix[#Headers],0)),"")</f>
        <v>190</v>
      </c>
      <c r="L216" s="361">
        <f>IF($E216&lt;&gt;"",INDEX(TMSimMatrix[],3,MATCH($C216&amp;$D216&amp;"."&amp;$E216,TMSimMatrix[#Headers],0)),"")</f>
        <v>60.5</v>
      </c>
      <c r="M216" s="362" t="str">
        <f>IF($E216&lt;&gt;"",INDEX(TMSimMatrix[],8,MATCH($C216&amp;$D216&amp;"."&amp;$E216,TMSimMatrix[#Headers],0)),"")</f>
        <v>Foremost</v>
      </c>
      <c r="N216" s="363">
        <v>44426</v>
      </c>
      <c r="O216" s="363" t="s">
        <v>568</v>
      </c>
      <c r="P216" s="360" t="str">
        <f>IF($E216&lt;&gt;"",INDEX(TMSimMatrix[],9,MATCH($C216&amp;$D216&amp;"."&amp;$E216,TMSimMatrix[#Headers],0)),"")</f>
        <v>Verification of ATOL of FWD Trim - heavy (FTV4 57.00 MAC) configuration in moderate environment noise (above recommended experimental limit)</v>
      </c>
      <c r="Q216" s="396" t="s">
        <v>1898</v>
      </c>
      <c r="R216" s="394" t="s">
        <v>4</v>
      </c>
      <c r="S216" s="371" t="s">
        <v>1947</v>
      </c>
      <c r="T216" s="372" t="s">
        <v>1908</v>
      </c>
      <c r="U216" s="300"/>
      <c r="V216" s="53"/>
      <c r="W216" s="258"/>
      <c r="X216" s="305"/>
      <c r="Y216" s="62"/>
      <c r="Z216" s="297"/>
      <c r="AA216" s="297"/>
    </row>
    <row r="217" spans="2:27" ht="95.5" customHeight="1">
      <c r="B217" s="48">
        <v>212</v>
      </c>
      <c r="C217" s="252" t="s">
        <v>451</v>
      </c>
      <c r="D217" s="253">
        <v>62</v>
      </c>
      <c r="E217" s="274" t="s">
        <v>1917</v>
      </c>
      <c r="F217" s="365">
        <f>IF($E217&lt;&gt;"",COUNTIF($E$6:$E217,$E217),"")</f>
        <v>1</v>
      </c>
      <c r="G217" s="363" t="str">
        <f>IF($E217&lt;&gt;"",INDEX(TMSimMatrix[],5,MATCH($C217&amp;$D217&amp;"."&amp;$E217,TMSimMatrix[#Headers],0)),"")</f>
        <v>01-Baseline-0kts</v>
      </c>
      <c r="H217" s="362" t="str">
        <f>IF($E217&lt;&gt;"",INDEX(TMSimMatrix[#Data],7,MATCH($C217&amp;$D217&amp;"."&amp;$E217,TMSimMatrix[#Headers],0)),"")</f>
        <v>BA - Simulink</v>
      </c>
      <c r="I217" s="361" t="str">
        <f>IF($E217&lt;&gt;"",INDEX(TMSimMatrix[],2,MATCH($C217&amp;$D217&amp;"."&amp;$E217,TMSimMatrix[#Headers],0)),"")</f>
        <v>SIM-FTV-4A-7-UTail-AFT-MTOW</v>
      </c>
      <c r="J217" s="361" t="str">
        <f>IF($E217&lt;&gt;"",IF(ISNUMBER(SEARCH("Utail",FlighTestSummary5[[#This Row],[A/C Configuration]])), "UTAIL", "TAILLESS"),"")</f>
        <v>UTAIL</v>
      </c>
      <c r="K217" s="361">
        <f>IF($E217&lt;&gt;"",INDEX(TMSimMatrix[],4,MATCH($C217&amp;$D217&amp;"."&amp;$E217,TMSimMatrix[#Headers],0)),"")</f>
        <v>159.80000000000001</v>
      </c>
      <c r="L217" s="361">
        <f>IF($E217&lt;&gt;"",INDEX(TMSimMatrix[],3,MATCH($C217&amp;$D217&amp;"."&amp;$E217,TMSimMatrix[#Headers],0)),"")</f>
        <v>58.25</v>
      </c>
      <c r="M217" s="362" t="str">
        <f>IF($E217&lt;&gt;"",INDEX(TMSimMatrix[],8,MATCH($C217&amp;$D217&amp;"."&amp;$E217,TMSimMatrix[#Headers],0)),"")</f>
        <v>Foremost</v>
      </c>
      <c r="N217" s="363">
        <v>44426</v>
      </c>
      <c r="O217" s="363" t="s">
        <v>568</v>
      </c>
      <c r="P217" s="360" t="str">
        <f>IF($E217&lt;&gt;"",INDEX(TMSimMatrix[],9,MATCH($C217&amp;$D217&amp;"."&amp;$E217,TMSimMatrix[#Headers],0)),"")</f>
        <v xml:space="preserve">Verification of ATOL of AFT Trim - heavy (FTV4 57.00 MAC) configuration in ideal environment </v>
      </c>
      <c r="Q217" s="396" t="s">
        <v>1898</v>
      </c>
      <c r="R217" s="394" t="s">
        <v>4</v>
      </c>
      <c r="S217" s="371" t="s">
        <v>1947</v>
      </c>
      <c r="T217" s="372" t="s">
        <v>1908</v>
      </c>
      <c r="U217" s="300"/>
      <c r="V217" s="53"/>
      <c r="W217" s="258"/>
      <c r="X217" s="305" t="s">
        <v>1918</v>
      </c>
      <c r="Y217" s="62"/>
      <c r="Z217" s="297"/>
      <c r="AA217" s="297"/>
    </row>
    <row r="218" spans="2:27" ht="72" customHeight="1">
      <c r="B218" s="48">
        <v>213</v>
      </c>
      <c r="C218" s="252" t="s">
        <v>451</v>
      </c>
      <c r="D218" s="253">
        <v>62</v>
      </c>
      <c r="E218" s="274" t="s">
        <v>1917</v>
      </c>
      <c r="F218" s="365">
        <f>IF($E218&lt;&gt;"",COUNTIF($E$6:$E218,$E218),"")</f>
        <v>2</v>
      </c>
      <c r="G218" s="363" t="str">
        <f>IF($E218&lt;&gt;"",INDEX(TMSimMatrix[],5,MATCH($C218&amp;$D218&amp;"."&amp;$E218,TMSimMatrix[#Headers],0)),"")</f>
        <v>01-Baseline-0kts</v>
      </c>
      <c r="H218" s="362" t="str">
        <f>IF($E218&lt;&gt;"",INDEX(TMSimMatrix[#Data],7,MATCH($C218&amp;$D218&amp;"."&amp;$E218,TMSimMatrix[#Headers],0)),"")</f>
        <v>BA - Simulink</v>
      </c>
      <c r="I218" s="361" t="str">
        <f>IF($E218&lt;&gt;"",INDEX(TMSimMatrix[],2,MATCH($C218&amp;$D218&amp;"."&amp;$E218,TMSimMatrix[#Headers],0)),"")</f>
        <v>SIM-FTV-4A-7-UTail-AFT-MTOW</v>
      </c>
      <c r="J218" s="361" t="str">
        <f>IF($E218&lt;&gt;"",IF(ISNUMBER(SEARCH("Utail",FlighTestSummary5[[#This Row],[A/C Configuration]])), "UTAIL", "TAILLESS"),"")</f>
        <v>UTAIL</v>
      </c>
      <c r="K218" s="361">
        <f>IF($E218&lt;&gt;"",INDEX(TMSimMatrix[],4,MATCH($C218&amp;$D218&amp;"."&amp;$E218,TMSimMatrix[#Headers],0)),"")</f>
        <v>159.80000000000001</v>
      </c>
      <c r="L218" s="361">
        <f>IF($E218&lt;&gt;"",INDEX(TMSimMatrix[],3,MATCH($C218&amp;$D218&amp;"."&amp;$E218,TMSimMatrix[#Headers],0)),"")</f>
        <v>58.25</v>
      </c>
      <c r="M218" s="362" t="str">
        <f>IF($E218&lt;&gt;"",INDEX(TMSimMatrix[],8,MATCH($C218&amp;$D218&amp;"."&amp;$E218,TMSimMatrix[#Headers],0)),"")</f>
        <v>Foremost</v>
      </c>
      <c r="N218" s="363">
        <v>44426</v>
      </c>
      <c r="O218" s="363" t="s">
        <v>568</v>
      </c>
      <c r="P218" s="360" t="str">
        <f>IF($E218&lt;&gt;"",INDEX(TMSimMatrix[],9,MATCH($C218&amp;$D218&amp;"."&amp;$E218,TMSimMatrix[#Headers],0)),"")</f>
        <v xml:space="preserve">Verification of ATOL of AFT Trim - heavy (FTV4 57.00 MAC) configuration in ideal environment </v>
      </c>
      <c r="Q218" s="396" t="s">
        <v>1919</v>
      </c>
      <c r="R218" s="394" t="s">
        <v>4</v>
      </c>
      <c r="S218" s="371" t="s">
        <v>1947</v>
      </c>
      <c r="T218" s="372" t="s">
        <v>1908</v>
      </c>
      <c r="U218" s="300"/>
      <c r="V218" s="53"/>
      <c r="W218" s="258"/>
      <c r="X218" s="305" t="s">
        <v>1920</v>
      </c>
      <c r="Y218" s="62"/>
      <c r="Z218" s="297"/>
      <c r="AA218" s="297"/>
    </row>
    <row r="219" spans="2:27" ht="99" customHeight="1">
      <c r="B219" s="48">
        <v>214</v>
      </c>
      <c r="C219" s="252" t="s">
        <v>451</v>
      </c>
      <c r="D219" s="253">
        <v>62</v>
      </c>
      <c r="E219" s="274" t="s">
        <v>1921</v>
      </c>
      <c r="F219" s="365">
        <f>IF($E219&lt;&gt;"",COUNTIF($E$6:$E219,$E219),"")</f>
        <v>1</v>
      </c>
      <c r="G219" s="363" t="str">
        <f>IF($E219&lt;&gt;"",INDEX(TMSimMatrix[],5,MATCH($C219&amp;$D219&amp;"."&amp;$E219,TMSimMatrix[#Headers],0)),"")</f>
        <v>02-Perturbation-5kts</v>
      </c>
      <c r="H219" s="362" t="str">
        <f>IF($E219&lt;&gt;"",INDEX(TMSimMatrix[#Data],7,MATCH($C219&amp;$D219&amp;"."&amp;$E219,TMSimMatrix[#Headers],0)),"")</f>
        <v>BA - Simulink</v>
      </c>
      <c r="I219" s="361" t="str">
        <f>IF($E219&lt;&gt;"",INDEX(TMSimMatrix[],2,MATCH($C219&amp;$D219&amp;"."&amp;$E219,TMSimMatrix[#Headers],0)),"")</f>
        <v>SIM-FTV-4A-7-UTail-AFT-MTOW</v>
      </c>
      <c r="J219" s="361" t="str">
        <f>IF($E219&lt;&gt;"",IF(ISNUMBER(SEARCH("Utail",FlighTestSummary5[[#This Row],[A/C Configuration]])), "UTAIL", "TAILLESS"),"")</f>
        <v>UTAIL</v>
      </c>
      <c r="K219" s="361">
        <f>IF($E219&lt;&gt;"",INDEX(TMSimMatrix[],4,MATCH($C219&amp;$D219&amp;"."&amp;$E219,TMSimMatrix[#Headers],0)),"")</f>
        <v>159.80000000000001</v>
      </c>
      <c r="L219" s="361">
        <f>IF($E219&lt;&gt;"",INDEX(TMSimMatrix[],3,MATCH($C219&amp;$D219&amp;"."&amp;$E219,TMSimMatrix[#Headers],0)),"")</f>
        <v>58.25</v>
      </c>
      <c r="M219" s="362" t="str">
        <f>IF($E219&lt;&gt;"",INDEX(TMSimMatrix[],8,MATCH($C219&amp;$D219&amp;"."&amp;$E219,TMSimMatrix[#Headers],0)),"")</f>
        <v>Foremost</v>
      </c>
      <c r="N219" s="363">
        <v>44426</v>
      </c>
      <c r="O219" s="363" t="s">
        <v>568</v>
      </c>
      <c r="P219" s="360" t="str">
        <f>IF($E219&lt;&gt;"",INDEX(TMSimMatrix[],9,MATCH($C219&amp;$D219&amp;"."&amp;$E219,TMSimMatrix[#Headers],0)),"")</f>
        <v xml:space="preserve">Verification of ATOL of AFT Trim - heavy (FTV4 57.00 MAC) configuration in moderate environmental noise </v>
      </c>
      <c r="Q219" s="396" t="s">
        <v>1919</v>
      </c>
      <c r="R219" s="394" t="s">
        <v>4</v>
      </c>
      <c r="S219" s="371" t="s">
        <v>1947</v>
      </c>
      <c r="T219" s="372" t="s">
        <v>1908</v>
      </c>
      <c r="U219" s="300"/>
      <c r="V219" s="53"/>
      <c r="W219" s="258"/>
      <c r="X219" s="305"/>
      <c r="Y219" s="62"/>
      <c r="Z219" s="297"/>
      <c r="AA219" s="297"/>
    </row>
    <row r="220" spans="2:27" ht="84.65" customHeight="1">
      <c r="B220" s="48">
        <v>215</v>
      </c>
      <c r="C220" s="252" t="s">
        <v>451</v>
      </c>
      <c r="D220" s="253">
        <v>62</v>
      </c>
      <c r="E220" s="274" t="s">
        <v>1921</v>
      </c>
      <c r="F220" s="365">
        <f>IF($E220&lt;&gt;"",COUNTIF($E$6:$E220,$E220),"")</f>
        <v>2</v>
      </c>
      <c r="G220" s="363" t="str">
        <f>IF($E220&lt;&gt;"",INDEX(TMSimMatrix[],5,MATCH($C220&amp;$D220&amp;"."&amp;$E220,TMSimMatrix[#Headers],0)),"")</f>
        <v>02-Perturbation-5kts</v>
      </c>
      <c r="H220" s="362" t="str">
        <f>IF($E220&lt;&gt;"",INDEX(TMSimMatrix[#Data],7,MATCH($C220&amp;$D220&amp;"."&amp;$E220,TMSimMatrix[#Headers],0)),"")</f>
        <v>BA - Simulink</v>
      </c>
      <c r="I220" s="361" t="str">
        <f>IF($E220&lt;&gt;"",INDEX(TMSimMatrix[],2,MATCH($C220&amp;$D220&amp;"."&amp;$E220,TMSimMatrix[#Headers],0)),"")</f>
        <v>SIM-FTV-4A-7-UTail-AFT-MTOW</v>
      </c>
      <c r="J220" s="361" t="str">
        <f>IF($E220&lt;&gt;"",IF(ISNUMBER(SEARCH("Utail",FlighTestSummary5[[#This Row],[A/C Configuration]])), "UTAIL", "TAILLESS"),"")</f>
        <v>UTAIL</v>
      </c>
      <c r="K220" s="361">
        <f>IF($E220&lt;&gt;"",INDEX(TMSimMatrix[],4,MATCH($C220&amp;$D220&amp;"."&amp;$E220,TMSimMatrix[#Headers],0)),"")</f>
        <v>159.80000000000001</v>
      </c>
      <c r="L220" s="361">
        <f>IF($E220&lt;&gt;"",INDEX(TMSimMatrix[],3,MATCH($C220&amp;$D220&amp;"."&amp;$E220,TMSimMatrix[#Headers],0)),"")</f>
        <v>58.25</v>
      </c>
      <c r="M220" s="362" t="str">
        <f>IF($E220&lt;&gt;"",INDEX(TMSimMatrix[],8,MATCH($C220&amp;$D220&amp;"."&amp;$E220,TMSimMatrix[#Headers],0)),"")</f>
        <v>Foremost</v>
      </c>
      <c r="N220" s="363">
        <v>44426</v>
      </c>
      <c r="O220" s="363" t="s">
        <v>568</v>
      </c>
      <c r="P220" s="360" t="str">
        <f>IF($E220&lt;&gt;"",INDEX(TMSimMatrix[],9,MATCH($C220&amp;$D220&amp;"."&amp;$E220,TMSimMatrix[#Headers],0)),"")</f>
        <v xml:space="preserve">Verification of ATOL of AFT Trim - heavy (FTV4 57.00 MAC) configuration in moderate environmental noise </v>
      </c>
      <c r="Q220" s="396" t="s">
        <v>1901</v>
      </c>
      <c r="R220" s="394" t="s">
        <v>4</v>
      </c>
      <c r="S220" s="371" t="s">
        <v>1947</v>
      </c>
      <c r="T220" s="372" t="s">
        <v>1908</v>
      </c>
      <c r="U220" s="300"/>
      <c r="V220" s="53"/>
      <c r="W220" s="258"/>
      <c r="X220" s="305"/>
      <c r="Y220" s="62"/>
      <c r="Z220" s="297"/>
      <c r="AA220" s="297"/>
    </row>
    <row r="221" spans="2:27" ht="102" customHeight="1">
      <c r="B221" s="48">
        <v>216</v>
      </c>
      <c r="C221" s="252" t="s">
        <v>451</v>
      </c>
      <c r="D221" s="253">
        <v>62</v>
      </c>
      <c r="E221" s="274" t="s">
        <v>1921</v>
      </c>
      <c r="F221" s="365">
        <f>IF($E221&lt;&gt;"",COUNTIF($E$6:$E221,$E221),"")</f>
        <v>3</v>
      </c>
      <c r="G221" s="363" t="str">
        <f>IF($E221&lt;&gt;"",INDEX(TMSimMatrix[],5,MATCH($C221&amp;$D221&amp;"."&amp;$E221,TMSimMatrix[#Headers],0)),"")</f>
        <v>02-Perturbation-5kts</v>
      </c>
      <c r="H221" s="362" t="str">
        <f>IF($E221&lt;&gt;"",INDEX(TMSimMatrix[#Data],7,MATCH($C221&amp;$D221&amp;"."&amp;$E221,TMSimMatrix[#Headers],0)),"")</f>
        <v>BA - Simulink</v>
      </c>
      <c r="I221" s="361" t="str">
        <f>IF($E221&lt;&gt;"",INDEX(TMSimMatrix[],2,MATCH($C221&amp;$D221&amp;"."&amp;$E221,TMSimMatrix[#Headers],0)),"")</f>
        <v>SIM-FTV-4A-7-UTail-AFT-MTOW</v>
      </c>
      <c r="J221" s="361" t="str">
        <f>IF($E221&lt;&gt;"",IF(ISNUMBER(SEARCH("Utail",FlighTestSummary5[[#This Row],[A/C Configuration]])), "UTAIL", "TAILLESS"),"")</f>
        <v>UTAIL</v>
      </c>
      <c r="K221" s="361">
        <f>IF($E221&lt;&gt;"",INDEX(TMSimMatrix[],4,MATCH($C221&amp;$D221&amp;"."&amp;$E221,TMSimMatrix[#Headers],0)),"")</f>
        <v>159.80000000000001</v>
      </c>
      <c r="L221" s="361">
        <f>IF($E221&lt;&gt;"",INDEX(TMSimMatrix[],3,MATCH($C221&amp;$D221&amp;"."&amp;$E221,TMSimMatrix[#Headers],0)),"")</f>
        <v>58.25</v>
      </c>
      <c r="M221" s="362" t="str">
        <f>IF($E221&lt;&gt;"",INDEX(TMSimMatrix[],8,MATCH($C221&amp;$D221&amp;"."&amp;$E221,TMSimMatrix[#Headers],0)),"")</f>
        <v>Foremost</v>
      </c>
      <c r="N221" s="363">
        <v>44426</v>
      </c>
      <c r="O221" s="363" t="s">
        <v>568</v>
      </c>
      <c r="P221" s="360" t="str">
        <f>IF($E221&lt;&gt;"",INDEX(TMSimMatrix[],9,MATCH($C221&amp;$D221&amp;"."&amp;$E221,TMSimMatrix[#Headers],0)),"")</f>
        <v xml:space="preserve">Verification of ATOL of AFT Trim - heavy (FTV4 57.00 MAC) configuration in moderate environmental noise </v>
      </c>
      <c r="Q221" s="396" t="s">
        <v>1915</v>
      </c>
      <c r="R221" s="394" t="s">
        <v>4</v>
      </c>
      <c r="S221" s="371" t="s">
        <v>1947</v>
      </c>
      <c r="T221" s="372" t="s">
        <v>1908</v>
      </c>
      <c r="U221" s="300"/>
      <c r="V221" s="53"/>
      <c r="W221" s="258"/>
      <c r="X221" s="305"/>
      <c r="Y221" s="62"/>
      <c r="Z221" s="297"/>
      <c r="AA221" s="297"/>
    </row>
    <row r="222" spans="2:27" ht="86.5" customHeight="1">
      <c r="B222" s="48">
        <v>217</v>
      </c>
      <c r="C222" s="252" t="s">
        <v>451</v>
      </c>
      <c r="D222" s="253">
        <v>62</v>
      </c>
      <c r="E222" s="274" t="s">
        <v>1922</v>
      </c>
      <c r="F222" s="365">
        <f>IF($E222&lt;&gt;"",COUNTIF($E$6:$E222,$E222),"")</f>
        <v>1</v>
      </c>
      <c r="G222" s="363" t="str">
        <f>IF($E222&lt;&gt;"",INDEX(TMSimMatrix[],5,MATCH($C222&amp;$D222&amp;"."&amp;$E222,TMSimMatrix[#Headers],0)),"")</f>
        <v>04-Perturbation-18.5kts</v>
      </c>
      <c r="H222" s="362" t="str">
        <f>IF($E222&lt;&gt;"",INDEX(TMSimMatrix[#Data],7,MATCH($C222&amp;$D222&amp;"."&amp;$E222,TMSimMatrix[#Headers],0)),"")</f>
        <v>BA - Simulink</v>
      </c>
      <c r="I222" s="361" t="str">
        <f>IF($E222&lt;&gt;"",INDEX(TMSimMatrix[],2,MATCH($C222&amp;$D222&amp;"."&amp;$E222,TMSimMatrix[#Headers],0)),"")</f>
        <v>SIM-FTV-4A-7-UTail-AFT-MTOW</v>
      </c>
      <c r="J222" s="361" t="str">
        <f>IF($E222&lt;&gt;"",IF(ISNUMBER(SEARCH("Utail",FlighTestSummary5[[#This Row],[A/C Configuration]])), "UTAIL", "TAILLESS"),"")</f>
        <v>UTAIL</v>
      </c>
      <c r="K222" s="361">
        <f>IF($E222&lt;&gt;"",INDEX(TMSimMatrix[],4,MATCH($C222&amp;$D222&amp;"."&amp;$E222,TMSimMatrix[#Headers],0)),"")</f>
        <v>159.80000000000001</v>
      </c>
      <c r="L222" s="361">
        <f>IF($E222&lt;&gt;"",INDEX(TMSimMatrix[],3,MATCH($C222&amp;$D222&amp;"."&amp;$E222,TMSimMatrix[#Headers],0)),"")</f>
        <v>58.25</v>
      </c>
      <c r="M222" s="362" t="str">
        <f>IF($E222&lt;&gt;"",INDEX(TMSimMatrix[],8,MATCH($C222&amp;$D222&amp;"."&amp;$E222,TMSimMatrix[#Headers],0)),"")</f>
        <v>Foremost</v>
      </c>
      <c r="N222" s="363">
        <v>44426</v>
      </c>
      <c r="O222" s="363" t="s">
        <v>568</v>
      </c>
      <c r="P222" s="360" t="str">
        <f>IF($E222&lt;&gt;"",INDEX(TMSimMatrix[],9,MATCH($C222&amp;$D222&amp;"."&amp;$E222,TMSimMatrix[#Headers],0)),"")</f>
        <v>Verification of ATOL of AFT Trim - heavy (FTV4 57.00 MAC) configuration in moderate environment noise (above recommended experimental limit)</v>
      </c>
      <c r="Q222" s="396" t="s">
        <v>1919</v>
      </c>
      <c r="R222" s="394" t="s">
        <v>4</v>
      </c>
      <c r="S222" s="371" t="s">
        <v>1947</v>
      </c>
      <c r="T222" s="372" t="s">
        <v>1908</v>
      </c>
      <c r="U222" s="300"/>
      <c r="V222" s="53"/>
      <c r="W222" s="258"/>
      <c r="X222" s="305"/>
      <c r="Y222" s="62"/>
      <c r="Z222" s="297"/>
      <c r="AA222" s="297"/>
    </row>
    <row r="223" spans="2:27" ht="72" customHeight="1">
      <c r="B223" s="48">
        <v>218</v>
      </c>
      <c r="C223" s="252" t="s">
        <v>451</v>
      </c>
      <c r="D223" s="253">
        <v>62</v>
      </c>
      <c r="E223" s="274" t="s">
        <v>1923</v>
      </c>
      <c r="F223" s="365">
        <f>IF($E223&lt;&gt;"",COUNTIF($E$6:$E223,$E223),"")</f>
        <v>1</v>
      </c>
      <c r="G223" s="363" t="str">
        <f>IF($E223&lt;&gt;"",INDEX(TMSimMatrix[],5,MATCH($C223&amp;$D223&amp;"."&amp;$E223,TMSimMatrix[#Headers],0)),"")</f>
        <v>02-Perturbation-5kts</v>
      </c>
      <c r="H223" s="362" t="str">
        <f>IF($E223&lt;&gt;"",INDEX(TMSimMatrix[#Data],7,MATCH($C223&amp;$D223&amp;"."&amp;$E223,TMSimMatrix[#Headers],0)),"")</f>
        <v>BA - Simulink</v>
      </c>
      <c r="I223" s="361" t="str">
        <f>IF($E223&lt;&gt;"",INDEX(TMSimMatrix[],2,MATCH($C223&amp;$D223&amp;"."&amp;$E223,TMSimMatrix[#Headers],0)),"")</f>
        <v>SIM-FTV-4A-13-UTail-BASE-High Latency</v>
      </c>
      <c r="J223" s="361" t="str">
        <f>IF($E223&lt;&gt;"",IF(ISNUMBER(SEARCH("Utail",FlighTestSummary5[[#This Row],[A/C Configuration]])), "UTAIL", "TAILLESS"),"")</f>
        <v>UTAIL</v>
      </c>
      <c r="K223" s="361">
        <f>IF($E223&lt;&gt;"",INDEX(TMSimMatrix[],4,MATCH($C223&amp;$D223&amp;"."&amp;$E223,TMSimMatrix[#Headers],0)),"")</f>
        <v>169.1</v>
      </c>
      <c r="L223" s="361">
        <f>IF($E223&lt;&gt;"",INDEX(TMSimMatrix[],3,MATCH($C223&amp;$D223&amp;"."&amp;$E223,TMSimMatrix[#Headers],0)),"")</f>
        <v>59.176412192165209</v>
      </c>
      <c r="M223" s="362" t="str">
        <f>IF($E223&lt;&gt;"",INDEX(TMSimMatrix[],8,MATCH($C223&amp;$D223&amp;"."&amp;$E223,TMSimMatrix[#Headers],0)),"")</f>
        <v>Foremost</v>
      </c>
      <c r="N223" s="363">
        <v>44426</v>
      </c>
      <c r="O223" s="363" t="s">
        <v>568</v>
      </c>
      <c r="P223" s="360" t="str">
        <f>IF($E223&lt;&gt;"",INDEX(TMSimMatrix[],9,MATCH($C223&amp;$D223&amp;"."&amp;$E223,TMSimMatrix[#Headers],0)),"")</f>
        <v>Verify Flight Handling with additional CMD latency defined in configuration</v>
      </c>
      <c r="Q223" s="396" t="s">
        <v>1929</v>
      </c>
      <c r="R223" s="394" t="s">
        <v>4</v>
      </c>
      <c r="S223" s="371" t="s">
        <v>1947</v>
      </c>
      <c r="T223" s="372" t="s">
        <v>1928</v>
      </c>
      <c r="U223" s="300"/>
      <c r="V223" s="53"/>
      <c r="W223" s="258"/>
      <c r="X223" s="305"/>
      <c r="Y223" s="62"/>
      <c r="Z223" s="297"/>
      <c r="AA223" s="297"/>
    </row>
    <row r="224" spans="2:27" ht="72" customHeight="1">
      <c r="B224" s="48">
        <v>219</v>
      </c>
      <c r="C224" s="252" t="s">
        <v>451</v>
      </c>
      <c r="D224" s="253">
        <v>62</v>
      </c>
      <c r="E224" s="274" t="s">
        <v>1924</v>
      </c>
      <c r="F224" s="365">
        <f>IF($E224&lt;&gt;"",COUNTIF($E$6:$E224,$E224),"")</f>
        <v>1</v>
      </c>
      <c r="G224" s="363" t="str">
        <f>IF($E224&lt;&gt;"",INDEX(TMSimMatrix[],5,MATCH($C224&amp;$D224&amp;"."&amp;$E224,TMSimMatrix[#Headers],0)),"")</f>
        <v>04-Perturbation-18.5kts</v>
      </c>
      <c r="H224" s="362" t="str">
        <f>IF($E224&lt;&gt;"",INDEX(TMSimMatrix[#Data],7,MATCH($C224&amp;$D224&amp;"."&amp;$E224,TMSimMatrix[#Headers],0)),"")</f>
        <v>BA - Simulink</v>
      </c>
      <c r="I224" s="361" t="str">
        <f>IF($E224&lt;&gt;"",INDEX(TMSimMatrix[],2,MATCH($C224&amp;$D224&amp;"."&amp;$E224,TMSimMatrix[#Headers],0)),"")</f>
        <v>SIM-FTV-4A-13-UTail-BASE-High Latency</v>
      </c>
      <c r="J224" s="361" t="str">
        <f>IF($E224&lt;&gt;"",IF(ISNUMBER(SEARCH("Utail",FlighTestSummary5[[#This Row],[A/C Configuration]])), "UTAIL", "TAILLESS"),"")</f>
        <v>UTAIL</v>
      </c>
      <c r="K224" s="361">
        <f>IF($E224&lt;&gt;"",INDEX(TMSimMatrix[],4,MATCH($C224&amp;$D224&amp;"."&amp;$E224,TMSimMatrix[#Headers],0)),"")</f>
        <v>169.1</v>
      </c>
      <c r="L224" s="361">
        <f>IF($E224&lt;&gt;"",INDEX(TMSimMatrix[],3,MATCH($C224&amp;$D224&amp;"."&amp;$E224,TMSimMatrix[#Headers],0)),"")</f>
        <v>59.176412192165209</v>
      </c>
      <c r="M224" s="362" t="str">
        <f>IF($E224&lt;&gt;"",INDEX(TMSimMatrix[],8,MATCH($C224&amp;$D224&amp;"."&amp;$E224,TMSimMatrix[#Headers],0)),"")</f>
        <v>Foremost</v>
      </c>
      <c r="N224" s="363">
        <v>44426</v>
      </c>
      <c r="O224" s="363" t="s">
        <v>568</v>
      </c>
      <c r="P224" s="360" t="str">
        <f>IF($E224&lt;&gt;"",INDEX(TMSimMatrix[],9,MATCH($C224&amp;$D224&amp;"."&amp;$E224,TMSimMatrix[#Headers],0)),"")</f>
        <v>Verify Flight Handling with additional CMD latency defined in configuration</v>
      </c>
      <c r="Q224" s="396" t="s">
        <v>1929</v>
      </c>
      <c r="R224" s="394" t="s">
        <v>4</v>
      </c>
      <c r="S224" s="371" t="s">
        <v>1947</v>
      </c>
      <c r="T224" s="372" t="s">
        <v>1928</v>
      </c>
      <c r="U224" s="300"/>
      <c r="V224" s="53"/>
      <c r="W224" s="258"/>
      <c r="X224" s="305"/>
      <c r="Y224" s="62"/>
      <c r="Z224" s="297"/>
      <c r="AA224" s="297"/>
    </row>
    <row r="225" spans="2:27" ht="72" customHeight="1">
      <c r="B225" s="48">
        <v>220</v>
      </c>
      <c r="C225" s="252" t="s">
        <v>451</v>
      </c>
      <c r="D225" s="253">
        <v>62</v>
      </c>
      <c r="E225" s="274" t="s">
        <v>1925</v>
      </c>
      <c r="F225" s="365">
        <f>IF($E225&lt;&gt;"",COUNTIF($E$6:$E225,$E225),"")</f>
        <v>1</v>
      </c>
      <c r="G225" s="363" t="str">
        <f>IF($E225&lt;&gt;"",INDEX(TMSimMatrix[],5,MATCH($C225&amp;$D225&amp;"."&amp;$E225,TMSimMatrix[#Headers],0)),"")</f>
        <v>17-X-Wind Left-12.5kts</v>
      </c>
      <c r="H225" s="362" t="str">
        <f>IF($E225&lt;&gt;"",INDEX(TMSimMatrix[#Data],7,MATCH($C225&amp;$D225&amp;"."&amp;$E225,TMSimMatrix[#Headers],0)),"")</f>
        <v>BA - Simulink</v>
      </c>
      <c r="I225" s="361" t="str">
        <f>IF($E225&lt;&gt;"",INDEX(TMSimMatrix[],2,MATCH($C225&amp;$D225&amp;"."&amp;$E225,TMSimMatrix[#Headers],0)),"")</f>
        <v>SIM-FTV-4A-13-UTail-BASE-High Latency</v>
      </c>
      <c r="J225" s="361" t="str">
        <f>IF($E225&lt;&gt;"",IF(ISNUMBER(SEARCH("Utail",FlighTestSummary5[[#This Row],[A/C Configuration]])), "UTAIL", "TAILLESS"),"")</f>
        <v>UTAIL</v>
      </c>
      <c r="K225" s="361">
        <f>IF($E225&lt;&gt;"",INDEX(TMSimMatrix[],4,MATCH($C225&amp;$D225&amp;"."&amp;$E225,TMSimMatrix[#Headers],0)),"")</f>
        <v>169.1</v>
      </c>
      <c r="L225" s="361">
        <f>IF($E225&lt;&gt;"",INDEX(TMSimMatrix[],3,MATCH($C225&amp;$D225&amp;"."&amp;$E225,TMSimMatrix[#Headers],0)),"")</f>
        <v>59.176412192165209</v>
      </c>
      <c r="M225" s="362" t="str">
        <f>IF($E225&lt;&gt;"",INDEX(TMSimMatrix[],8,MATCH($C225&amp;$D225&amp;"."&amp;$E225,TMSimMatrix[#Headers],0)),"")</f>
        <v>Foremost</v>
      </c>
      <c r="N225" s="363">
        <v>44426</v>
      </c>
      <c r="O225" s="363" t="s">
        <v>568</v>
      </c>
      <c r="P225" s="360" t="str">
        <f>IF($E225&lt;&gt;"",INDEX(TMSimMatrix[],9,MATCH($C225&amp;$D225&amp;"."&amp;$E225,TMSimMatrix[#Headers],0)),"")</f>
        <v>Verify Flight Handling with additional CMD latency defined in configuration</v>
      </c>
      <c r="Q225" s="396" t="s">
        <v>1929</v>
      </c>
      <c r="R225" s="394" t="s">
        <v>4</v>
      </c>
      <c r="S225" s="371" t="s">
        <v>1947</v>
      </c>
      <c r="T225" s="372" t="s">
        <v>1928</v>
      </c>
      <c r="U225" s="300"/>
      <c r="V225" s="53"/>
      <c r="W225" s="258"/>
      <c r="X225" s="305" t="s">
        <v>1930</v>
      </c>
      <c r="Y225" s="62"/>
      <c r="Z225" s="297"/>
      <c r="AA225" s="297"/>
    </row>
    <row r="226" spans="2:27" ht="72" customHeight="1">
      <c r="B226" s="48">
        <v>221</v>
      </c>
      <c r="C226" s="252" t="s">
        <v>451</v>
      </c>
      <c r="D226" s="253">
        <v>62</v>
      </c>
      <c r="E226" s="274" t="s">
        <v>1925</v>
      </c>
      <c r="F226" s="365">
        <f>IF($E226&lt;&gt;"",COUNTIF($E$6:$E226,$E226),"")</f>
        <v>2</v>
      </c>
      <c r="G226" s="363" t="str">
        <f>IF($E226&lt;&gt;"",INDEX(TMSimMatrix[],5,MATCH($C226&amp;$D226&amp;"."&amp;$E226,TMSimMatrix[#Headers],0)),"")</f>
        <v>17-X-Wind Left-12.5kts</v>
      </c>
      <c r="H226" s="362" t="str">
        <f>IF($E226&lt;&gt;"",INDEX(TMSimMatrix[#Data],7,MATCH($C226&amp;$D226&amp;"."&amp;$E226,TMSimMatrix[#Headers],0)),"")</f>
        <v>BA - Simulink</v>
      </c>
      <c r="I226" s="361" t="str">
        <f>IF($E226&lt;&gt;"",INDEX(TMSimMatrix[],2,MATCH($C226&amp;$D226&amp;"."&amp;$E226,TMSimMatrix[#Headers],0)),"")</f>
        <v>SIM-FTV-4A-13-UTail-BASE-High Latency</v>
      </c>
      <c r="J226" s="361" t="str">
        <f>IF($E226&lt;&gt;"",IF(ISNUMBER(SEARCH("Utail",FlighTestSummary5[[#This Row],[A/C Configuration]])), "UTAIL", "TAILLESS"),"")</f>
        <v>UTAIL</v>
      </c>
      <c r="K226" s="361">
        <f>IF($E226&lt;&gt;"",INDEX(TMSimMatrix[],4,MATCH($C226&amp;$D226&amp;"."&amp;$E226,TMSimMatrix[#Headers],0)),"")</f>
        <v>169.1</v>
      </c>
      <c r="L226" s="361">
        <f>IF($E226&lt;&gt;"",INDEX(TMSimMatrix[],3,MATCH($C226&amp;$D226&amp;"."&amp;$E226,TMSimMatrix[#Headers],0)),"")</f>
        <v>59.176412192165209</v>
      </c>
      <c r="M226" s="362" t="str">
        <f>IF($E226&lt;&gt;"",INDEX(TMSimMatrix[],8,MATCH($C226&amp;$D226&amp;"."&amp;$E226,TMSimMatrix[#Headers],0)),"")</f>
        <v>Foremost</v>
      </c>
      <c r="N226" s="363">
        <v>44426</v>
      </c>
      <c r="O226" s="363" t="s">
        <v>568</v>
      </c>
      <c r="P226" s="360" t="str">
        <f>IF($E226&lt;&gt;"",INDEX(TMSimMatrix[],9,MATCH($C226&amp;$D226&amp;"."&amp;$E226,TMSimMatrix[#Headers],0)),"")</f>
        <v>Verify Flight Handling with additional CMD latency defined in configuration</v>
      </c>
      <c r="Q226" s="396" t="s">
        <v>1929</v>
      </c>
      <c r="R226" s="394" t="s">
        <v>4</v>
      </c>
      <c r="S226" s="371" t="s">
        <v>1947</v>
      </c>
      <c r="T226" s="372" t="s">
        <v>1928</v>
      </c>
      <c r="U226" s="300"/>
      <c r="V226" s="53"/>
      <c r="W226" s="258"/>
      <c r="X226" s="305" t="s">
        <v>1931</v>
      </c>
      <c r="Y226" s="62"/>
      <c r="Z226" s="297"/>
      <c r="AA226" s="297"/>
    </row>
    <row r="227" spans="2:27" ht="72" customHeight="1">
      <c r="B227" s="48">
        <v>222</v>
      </c>
      <c r="C227" s="252" t="s">
        <v>451</v>
      </c>
      <c r="D227" s="253">
        <v>62</v>
      </c>
      <c r="E227" s="274" t="s">
        <v>1926</v>
      </c>
      <c r="F227" s="365">
        <f>IF($E227&lt;&gt;"",COUNTIF($E$6:$E227,$E227),"")</f>
        <v>1</v>
      </c>
      <c r="G227" s="363" t="str">
        <f>IF($E227&lt;&gt;"",INDEX(TMSimMatrix[],5,MATCH($C227&amp;$D227&amp;"."&amp;$E227,TMSimMatrix[#Headers],0)),"")</f>
        <v>18-X-Wind Left-18.5kts</v>
      </c>
      <c r="H227" s="362" t="str">
        <f>IF($E227&lt;&gt;"",INDEX(TMSimMatrix[#Data],7,MATCH($C227&amp;$D227&amp;"."&amp;$E227,TMSimMatrix[#Headers],0)),"")</f>
        <v>BA - Simulink</v>
      </c>
      <c r="I227" s="361" t="str">
        <f>IF($E227&lt;&gt;"",INDEX(TMSimMatrix[],2,MATCH($C227&amp;$D227&amp;"."&amp;$E227,TMSimMatrix[#Headers],0)),"")</f>
        <v>SIM-FTV-4A-13-UTail-BASE-High Latency</v>
      </c>
      <c r="J227" s="361" t="str">
        <f>IF($E227&lt;&gt;"",IF(ISNUMBER(SEARCH("Utail",FlighTestSummary5[[#This Row],[A/C Configuration]])), "UTAIL", "TAILLESS"),"")</f>
        <v>UTAIL</v>
      </c>
      <c r="K227" s="361">
        <f>IF($E227&lt;&gt;"",INDEX(TMSimMatrix[],4,MATCH($C227&amp;$D227&amp;"."&amp;$E227,TMSimMatrix[#Headers],0)),"")</f>
        <v>169.1</v>
      </c>
      <c r="L227" s="361">
        <f>IF($E227&lt;&gt;"",INDEX(TMSimMatrix[],3,MATCH($C227&amp;$D227&amp;"."&amp;$E227,TMSimMatrix[#Headers],0)),"")</f>
        <v>59.176412192165209</v>
      </c>
      <c r="M227" s="362" t="str">
        <f>IF($E227&lt;&gt;"",INDEX(TMSimMatrix[],8,MATCH($C227&amp;$D227&amp;"."&amp;$E227,TMSimMatrix[#Headers],0)),"")</f>
        <v>Foremost</v>
      </c>
      <c r="N227" s="363">
        <v>44426</v>
      </c>
      <c r="O227" s="363" t="s">
        <v>568</v>
      </c>
      <c r="P227" s="360" t="str">
        <f>IF($E227&lt;&gt;"",INDEX(TMSimMatrix[],9,MATCH($C227&amp;$D227&amp;"."&amp;$E227,TMSimMatrix[#Headers],0)),"")</f>
        <v>Verify Flight Handling with additional CMD latency defined in configuration</v>
      </c>
      <c r="Q227" s="396" t="s">
        <v>1929</v>
      </c>
      <c r="R227" s="394" t="s">
        <v>4</v>
      </c>
      <c r="S227" s="371" t="s">
        <v>1947</v>
      </c>
      <c r="T227" s="372" t="s">
        <v>1928</v>
      </c>
      <c r="U227" s="300"/>
      <c r="V227" s="53"/>
      <c r="W227" s="258"/>
      <c r="X227" s="305" t="s">
        <v>1932</v>
      </c>
      <c r="Y227" s="62"/>
      <c r="Z227" s="297"/>
      <c r="AA227" s="297"/>
    </row>
    <row r="228" spans="2:27" ht="96" customHeight="1">
      <c r="B228" s="48">
        <v>223</v>
      </c>
      <c r="C228" s="252" t="s">
        <v>451</v>
      </c>
      <c r="D228" s="253">
        <v>62</v>
      </c>
      <c r="E228" s="274" t="s">
        <v>1927</v>
      </c>
      <c r="F228" s="365">
        <f>IF($E228&lt;&gt;"",COUNTIF($E$6:$E228,$E228),"")</f>
        <v>1</v>
      </c>
      <c r="G228" s="363" t="str">
        <f>IF($E228&lt;&gt;"",INDEX(TMSimMatrix[],5,MATCH($C228&amp;$D228&amp;"."&amp;$E228,TMSimMatrix[#Headers],0)),"")</f>
        <v>02-Perturbation-5kts</v>
      </c>
      <c r="H228" s="362" t="str">
        <f>IF($E228&lt;&gt;"",INDEX(TMSimMatrix[#Data],7,MATCH($C228&amp;$D228&amp;"."&amp;$E228,TMSimMatrix[#Headers],0)),"")</f>
        <v>BA - Simulink</v>
      </c>
      <c r="I228" s="361" t="str">
        <f>IF($E228&lt;&gt;"",INDEX(TMSimMatrix[],2,MATCH($C228&amp;$D228&amp;"."&amp;$E228,TMSimMatrix[#Headers],0)),"")</f>
        <v>SIM-FTV-4A-15-UTail-AFT-High Latency</v>
      </c>
      <c r="J228" s="361" t="str">
        <f>IF($E228&lt;&gt;"",IF(ISNUMBER(SEARCH("Utail",FlighTestSummary5[[#This Row],[A/C Configuration]])), "UTAIL", "TAILLESS"),"")</f>
        <v>UTAIL</v>
      </c>
      <c r="K228" s="361">
        <f>IF($E228&lt;&gt;"",INDEX(TMSimMatrix[],4,MATCH($C228&amp;$D228&amp;"."&amp;$E228,TMSimMatrix[#Headers],0)),"")</f>
        <v>169.23007102983888</v>
      </c>
      <c r="L228" s="361">
        <f>IF($E228&lt;&gt;"",INDEX(TMSimMatrix[],3,MATCH($C228&amp;$D228&amp;"."&amp;$E228,TMSimMatrix[#Headers],0)),"")</f>
        <v>58.666774684365343</v>
      </c>
      <c r="M228" s="362" t="str">
        <f>IF($E228&lt;&gt;"",INDEX(TMSimMatrix[],8,MATCH($C228&amp;$D228&amp;"."&amp;$E228,TMSimMatrix[#Headers],0)),"")</f>
        <v>Foremost</v>
      </c>
      <c r="N228" s="363">
        <v>44426</v>
      </c>
      <c r="O228" s="363" t="s">
        <v>568</v>
      </c>
      <c r="P228" s="360" t="str">
        <f>IF($E228&lt;&gt;"",INDEX(TMSimMatrix[],9,MATCH($C228&amp;$D228&amp;"."&amp;$E228,TMSimMatrix[#Headers],0)),"")</f>
        <v>Verify Flight Handling with additional CMD latency defined in configuration</v>
      </c>
      <c r="Q228" s="396" t="s">
        <v>1929</v>
      </c>
      <c r="R228" s="394" t="s">
        <v>4</v>
      </c>
      <c r="S228" s="371" t="s">
        <v>1947</v>
      </c>
      <c r="T228" s="372" t="s">
        <v>1928</v>
      </c>
      <c r="U228" s="300"/>
      <c r="V228" s="53"/>
      <c r="W228" s="258"/>
      <c r="X228" s="305" t="s">
        <v>1936</v>
      </c>
      <c r="Y228" s="62"/>
      <c r="Z228" s="297"/>
      <c r="AA228" s="297"/>
    </row>
    <row r="229" spans="2:27" ht="72" customHeight="1">
      <c r="B229" s="48">
        <v>224</v>
      </c>
      <c r="C229" s="252" t="s">
        <v>451</v>
      </c>
      <c r="D229" s="253">
        <v>62</v>
      </c>
      <c r="E229" s="274" t="s">
        <v>1933</v>
      </c>
      <c r="F229" s="365">
        <f>IF($E229&lt;&gt;"",COUNTIF($E$6:$E229,$E229),"")</f>
        <v>1</v>
      </c>
      <c r="G229" s="363" t="str">
        <f>IF($E229&lt;&gt;"",INDEX(TMSimMatrix[],5,MATCH($C229&amp;$D229&amp;"."&amp;$E229,TMSimMatrix[#Headers],0)),"")</f>
        <v>04-Perturbation-14kts</v>
      </c>
      <c r="H229" s="362" t="str">
        <f>IF($E229&lt;&gt;"",INDEX(TMSimMatrix[#Data],7,MATCH($C229&amp;$D229&amp;"."&amp;$E229,TMSimMatrix[#Headers],0)),"")</f>
        <v>BA - Simulink</v>
      </c>
      <c r="I229" s="361" t="str">
        <f>IF($E229&lt;&gt;"",INDEX(TMSimMatrix[],2,MATCH($C229&amp;$D229&amp;"."&amp;$E229,TMSimMatrix[#Headers],0)),"")</f>
        <v>SIM-FTV-4A-15-UTail-AFT-High Latency</v>
      </c>
      <c r="J229" s="361" t="str">
        <f>IF($E229&lt;&gt;"",IF(ISNUMBER(SEARCH("Utail",FlighTestSummary5[[#This Row],[A/C Configuration]])), "UTAIL", "TAILLESS"),"")</f>
        <v>UTAIL</v>
      </c>
      <c r="K229" s="361">
        <f>IF($E229&lt;&gt;"",INDEX(TMSimMatrix[],4,MATCH($C229&amp;$D229&amp;"."&amp;$E229,TMSimMatrix[#Headers],0)),"")</f>
        <v>180</v>
      </c>
      <c r="L229" s="361">
        <v>60.5</v>
      </c>
      <c r="M229" s="362" t="str">
        <f>IF($E229&lt;&gt;"",INDEX(TMSimMatrix[],8,MATCH($C229&amp;$D229&amp;"."&amp;$E229,TMSimMatrix[#Headers],0)),"")</f>
        <v>Foremost</v>
      </c>
      <c r="N229" s="363">
        <v>44427</v>
      </c>
      <c r="O229" s="363" t="s">
        <v>568</v>
      </c>
      <c r="P229" s="360" t="str">
        <f>IF($E229&lt;&gt;"",INDEX(TMSimMatrix[],9,MATCH($C229&amp;$D229&amp;"."&amp;$E229,TMSimMatrix[#Headers],0)),"")</f>
        <v>Verify Flight Handling with additional CMD latency defined in configuration</v>
      </c>
      <c r="Q229" s="396" t="s">
        <v>1929</v>
      </c>
      <c r="R229" s="394" t="s">
        <v>4</v>
      </c>
      <c r="S229" s="371" t="s">
        <v>1947</v>
      </c>
      <c r="T229" s="372" t="s">
        <v>1928</v>
      </c>
      <c r="U229" s="300"/>
      <c r="V229" s="53"/>
      <c r="W229" s="258"/>
      <c r="X229" s="305" t="s">
        <v>1938</v>
      </c>
      <c r="Y229" s="62"/>
      <c r="Z229" s="297"/>
      <c r="AA229" s="297"/>
    </row>
    <row r="230" spans="2:27" ht="72" customHeight="1">
      <c r="B230" s="48">
        <v>225</v>
      </c>
      <c r="C230" s="252" t="s">
        <v>451</v>
      </c>
      <c r="D230" s="253">
        <v>62</v>
      </c>
      <c r="E230" s="274" t="s">
        <v>1934</v>
      </c>
      <c r="F230" s="365">
        <f>IF($E230&lt;&gt;"",COUNTIF($E$6:$E230,$E230),"")</f>
        <v>1</v>
      </c>
      <c r="G230" s="363" t="str">
        <f>IF($E230&lt;&gt;"",INDEX(TMSimMatrix[],5,MATCH($C230&amp;$D230&amp;"."&amp;$E230,TMSimMatrix[#Headers],0)),"")</f>
        <v>17-X-Wind Left-12.5kts</v>
      </c>
      <c r="H230" s="362" t="str">
        <f>IF($E230&lt;&gt;"",INDEX(TMSimMatrix[#Data],7,MATCH($C230&amp;$D230&amp;"."&amp;$E230,TMSimMatrix[#Headers],0)),"")</f>
        <v>BA - Simulink</v>
      </c>
      <c r="I230" s="361" t="str">
        <f>IF($E230&lt;&gt;"",INDEX(TMSimMatrix[],2,MATCH($C230&amp;$D230&amp;"."&amp;$E230,TMSimMatrix[#Headers],0)),"")</f>
        <v>SIM-FTV-4A-15-UTail-AFT-High Latency</v>
      </c>
      <c r="J230" s="361" t="str">
        <f>IF($E230&lt;&gt;"",IF(ISNUMBER(SEARCH("Utail",FlighTestSummary5[[#This Row],[A/C Configuration]])), "UTAIL", "TAILLESS"),"")</f>
        <v>UTAIL</v>
      </c>
      <c r="K230" s="361">
        <f>IF($E230&lt;&gt;"",INDEX(TMSimMatrix[],4,MATCH($C230&amp;$D230&amp;"."&amp;$E230,TMSimMatrix[#Headers],0)),"")</f>
        <v>180</v>
      </c>
      <c r="L230" s="361">
        <f>IF($E230&lt;&gt;"",INDEX(TMSimMatrix[],3,MATCH($C230&amp;$D230&amp;"."&amp;$E230,TMSimMatrix[#Headers],0)),"")</f>
        <v>58.666774684365343</v>
      </c>
      <c r="M230" s="362" t="str">
        <f>IF($E230&lt;&gt;"",INDEX(TMSimMatrix[],8,MATCH($C230&amp;$D230&amp;"."&amp;$E230,TMSimMatrix[#Headers],0)),"")</f>
        <v>Foremost</v>
      </c>
      <c r="N230" s="363">
        <v>44427</v>
      </c>
      <c r="O230" s="363" t="s">
        <v>568</v>
      </c>
      <c r="P230" s="360" t="str">
        <f>IF($E230&lt;&gt;"",INDEX(TMSimMatrix[],9,MATCH($C230&amp;$D230&amp;"."&amp;$E230,TMSimMatrix[#Headers],0)),"")</f>
        <v>Verify Flight Handling with additional CMD latency defined in configuration</v>
      </c>
      <c r="Q230" s="396" t="s">
        <v>1929</v>
      </c>
      <c r="R230" s="394" t="s">
        <v>4</v>
      </c>
      <c r="S230" s="371" t="s">
        <v>1947</v>
      </c>
      <c r="T230" s="372" t="s">
        <v>1937</v>
      </c>
      <c r="U230" s="300"/>
      <c r="V230" s="53"/>
      <c r="W230" s="258"/>
      <c r="X230" s="305" t="s">
        <v>1939</v>
      </c>
      <c r="Y230" s="62"/>
      <c r="Z230" s="297"/>
      <c r="AA230" s="297"/>
    </row>
    <row r="231" spans="2:27" ht="72" customHeight="1">
      <c r="B231" s="48">
        <v>226</v>
      </c>
      <c r="C231" s="252" t="s">
        <v>451</v>
      </c>
      <c r="D231" s="253">
        <v>62</v>
      </c>
      <c r="E231" s="274" t="s">
        <v>1935</v>
      </c>
      <c r="F231" s="365">
        <f>IF($E231&lt;&gt;"",COUNTIF($E$6:$E231,$E231),"")</f>
        <v>1</v>
      </c>
      <c r="G231" s="363" t="str">
        <f>IF($E231&lt;&gt;"",INDEX(TMSimMatrix[],5,MATCH($C231&amp;$D231&amp;"."&amp;$E231,TMSimMatrix[#Headers],0)),"")</f>
        <v>18-X-Wind Left-18.5kts</v>
      </c>
      <c r="H231" s="362" t="str">
        <f>IF($E231&lt;&gt;"",INDEX(TMSimMatrix[#Data],7,MATCH($C231&amp;$D231&amp;"."&amp;$E231,TMSimMatrix[#Headers],0)),"")</f>
        <v>BA - Simulink</v>
      </c>
      <c r="I231" s="361" t="str">
        <f>IF($E231&lt;&gt;"",INDEX(TMSimMatrix[],2,MATCH($C231&amp;$D231&amp;"."&amp;$E231,TMSimMatrix[#Headers],0)),"")</f>
        <v>SIM-FTV-4A-15-UTail-AFT-High Latency</v>
      </c>
      <c r="J231" s="361" t="str">
        <f>IF($E231&lt;&gt;"",IF(ISNUMBER(SEARCH("Utail",FlighTestSummary5[[#This Row],[A/C Configuration]])), "UTAIL", "TAILLESS"),"")</f>
        <v>UTAIL</v>
      </c>
      <c r="K231" s="361">
        <f>IF($E231&lt;&gt;"",INDEX(TMSimMatrix[],4,MATCH($C231&amp;$D231&amp;"."&amp;$E231,TMSimMatrix[#Headers],0)),"")</f>
        <v>180</v>
      </c>
      <c r="L231" s="361">
        <f>IF($E231&lt;&gt;"",INDEX(TMSimMatrix[],3,MATCH($C231&amp;$D231&amp;"."&amp;$E231,TMSimMatrix[#Headers],0)),"")</f>
        <v>58.666774684365343</v>
      </c>
      <c r="M231" s="362" t="str">
        <f>IF($E231&lt;&gt;"",INDEX(TMSimMatrix[],8,MATCH($C231&amp;$D231&amp;"."&amp;$E231,TMSimMatrix[#Headers],0)),"")</f>
        <v>Foremost</v>
      </c>
      <c r="N231" s="363">
        <v>44427</v>
      </c>
      <c r="O231" s="363" t="s">
        <v>568</v>
      </c>
      <c r="P231" s="360" t="str">
        <f>IF($E231&lt;&gt;"",INDEX(TMSimMatrix[],9,MATCH($C231&amp;$D231&amp;"."&amp;$E231,TMSimMatrix[#Headers],0)),"")</f>
        <v>Verify Flight Handling with additional CMD latency defined in configuration</v>
      </c>
      <c r="Q231" s="396" t="s">
        <v>1929</v>
      </c>
      <c r="R231" s="394" t="s">
        <v>4</v>
      </c>
      <c r="S231" s="371" t="s">
        <v>1947</v>
      </c>
      <c r="T231" s="372" t="s">
        <v>1937</v>
      </c>
      <c r="U231" s="300"/>
      <c r="V231" s="53"/>
      <c r="W231" s="258"/>
      <c r="X231" s="305" t="s">
        <v>1940</v>
      </c>
      <c r="Y231" s="62"/>
      <c r="Z231" s="297"/>
      <c r="AA231" s="297"/>
    </row>
    <row r="232" spans="2:27" ht="72" customHeight="1">
      <c r="B232" s="48">
        <v>227</v>
      </c>
      <c r="C232" s="252" t="s">
        <v>451</v>
      </c>
      <c r="D232" s="253">
        <v>62</v>
      </c>
      <c r="E232" s="274" t="s">
        <v>1935</v>
      </c>
      <c r="F232" s="365">
        <f>IF($E232&lt;&gt;"",COUNTIF($E$6:$E232,$E232),"")</f>
        <v>2</v>
      </c>
      <c r="G232" s="363" t="str">
        <f>IF($E232&lt;&gt;"",INDEX(TMSimMatrix[],5,MATCH($C232&amp;$D232&amp;"."&amp;$E232,TMSimMatrix[#Headers],0)),"")</f>
        <v>18-X-Wind Left-18.5kts</v>
      </c>
      <c r="H232" s="362" t="str">
        <f>IF($E232&lt;&gt;"",INDEX(TMSimMatrix[#Data],7,MATCH($C232&amp;$D232&amp;"."&amp;$E232,TMSimMatrix[#Headers],0)),"")</f>
        <v>BA - Simulink</v>
      </c>
      <c r="I232" s="361" t="str">
        <f>IF($E232&lt;&gt;"",INDEX(TMSimMatrix[],2,MATCH($C232&amp;$D232&amp;"."&amp;$E232,TMSimMatrix[#Headers],0)),"")</f>
        <v>SIM-FTV-4A-15-UTail-AFT-High Latency</v>
      </c>
      <c r="J232" s="361" t="str">
        <f>IF($E232&lt;&gt;"",IF(ISNUMBER(SEARCH("Utail",FlighTestSummary5[[#This Row],[A/C Configuration]])), "UTAIL", "TAILLESS"),"")</f>
        <v>UTAIL</v>
      </c>
      <c r="K232" s="361">
        <f>IF($E232&lt;&gt;"",INDEX(TMSimMatrix[],4,MATCH($C232&amp;$D232&amp;"."&amp;$E232,TMSimMatrix[#Headers],0)),"")</f>
        <v>180</v>
      </c>
      <c r="L232" s="361">
        <f>IF($E232&lt;&gt;"",INDEX(TMSimMatrix[],3,MATCH($C232&amp;$D232&amp;"."&amp;$E232,TMSimMatrix[#Headers],0)),"")</f>
        <v>58.666774684365343</v>
      </c>
      <c r="M232" s="362" t="str">
        <f>IF($E232&lt;&gt;"",INDEX(TMSimMatrix[],8,MATCH($C232&amp;$D232&amp;"."&amp;$E232,TMSimMatrix[#Headers],0)),"")</f>
        <v>Foremost</v>
      </c>
      <c r="N232" s="363">
        <v>44427</v>
      </c>
      <c r="O232" s="363" t="s">
        <v>568</v>
      </c>
      <c r="P232" s="360" t="str">
        <f>IF($E232&lt;&gt;"",INDEX(TMSimMatrix[],9,MATCH($C232&amp;$D232&amp;"."&amp;$E232,TMSimMatrix[#Headers],0)),"")</f>
        <v>Verify Flight Handling with additional CMD latency defined in configuration</v>
      </c>
      <c r="Q232" s="396" t="s">
        <v>1929</v>
      </c>
      <c r="R232" s="394" t="s">
        <v>4</v>
      </c>
      <c r="S232" s="371" t="s">
        <v>1947</v>
      </c>
      <c r="T232" s="372" t="s">
        <v>1941</v>
      </c>
      <c r="U232" s="300"/>
      <c r="V232" s="53"/>
      <c r="W232" s="258"/>
      <c r="X232" s="305" t="s">
        <v>1942</v>
      </c>
      <c r="Y232" s="62"/>
      <c r="Z232" s="297"/>
      <c r="AA232" s="297"/>
    </row>
    <row r="233" spans="2:27" ht="100.5" customHeight="1">
      <c r="B233" s="48">
        <v>228</v>
      </c>
      <c r="C233" s="252" t="s">
        <v>451</v>
      </c>
      <c r="D233" s="253">
        <v>62</v>
      </c>
      <c r="E233" s="274" t="s">
        <v>1934</v>
      </c>
      <c r="F233" s="365">
        <f>IF($E233&lt;&gt;"",COUNTIF($E$6:$E233,$E233),"")</f>
        <v>2</v>
      </c>
      <c r="G233" s="363" t="str">
        <f>IF($E233&lt;&gt;"",INDEX(TMSimMatrix[],5,MATCH($C233&amp;$D233&amp;"."&amp;$E233,TMSimMatrix[#Headers],0)),"")</f>
        <v>17-X-Wind Left-12.5kts</v>
      </c>
      <c r="H233" s="362" t="str">
        <f>IF($E233&lt;&gt;"",INDEX(TMSimMatrix[#Data],7,MATCH($C233&amp;$D233&amp;"."&amp;$E233,TMSimMatrix[#Headers],0)),"")</f>
        <v>BA - Simulink</v>
      </c>
      <c r="I233" s="361" t="str">
        <f>IF($E233&lt;&gt;"",INDEX(TMSimMatrix[],2,MATCH($C233&amp;$D233&amp;"."&amp;$E233,TMSimMatrix[#Headers],0)),"")</f>
        <v>SIM-FTV-4A-15-UTail-AFT-High Latency</v>
      </c>
      <c r="J233" s="361" t="str">
        <f>IF($E233&lt;&gt;"",IF(ISNUMBER(SEARCH("Utail",FlighTestSummary5[[#This Row],[A/C Configuration]])), "UTAIL", "TAILLESS"),"")</f>
        <v>UTAIL</v>
      </c>
      <c r="K233" s="361">
        <f>IF($E233&lt;&gt;"",INDEX(TMSimMatrix[],4,MATCH($C233&amp;$D233&amp;"."&amp;$E233,TMSimMatrix[#Headers],0)),"")</f>
        <v>180</v>
      </c>
      <c r="L233" s="361">
        <f>IF($E233&lt;&gt;"",INDEX(TMSimMatrix[],3,MATCH($C233&amp;$D233&amp;"."&amp;$E233,TMSimMatrix[#Headers],0)),"")</f>
        <v>58.666774684365343</v>
      </c>
      <c r="M233" s="362" t="str">
        <f>IF($E233&lt;&gt;"",INDEX(TMSimMatrix[],8,MATCH($C233&amp;$D233&amp;"."&amp;$E233,TMSimMatrix[#Headers],0)),"")</f>
        <v>Foremost</v>
      </c>
      <c r="N233" s="363">
        <v>44427</v>
      </c>
      <c r="O233" s="363" t="s">
        <v>568</v>
      </c>
      <c r="P233" s="360" t="str">
        <f>IF($E233&lt;&gt;"",INDEX(TMSimMatrix[],9,MATCH($C233&amp;$D233&amp;"."&amp;$E233,TMSimMatrix[#Headers],0)),"")</f>
        <v>Verify Flight Handling with additional CMD latency defined in configuration</v>
      </c>
      <c r="Q233" s="396" t="s">
        <v>1943</v>
      </c>
      <c r="R233" s="394" t="s">
        <v>4</v>
      </c>
      <c r="S233" s="371" t="s">
        <v>1947</v>
      </c>
      <c r="T233" s="372" t="s">
        <v>1937</v>
      </c>
      <c r="U233" s="300"/>
      <c r="V233" s="53"/>
      <c r="W233" s="258"/>
      <c r="X233" s="305"/>
      <c r="Y233" s="62"/>
      <c r="Z233" s="297"/>
      <c r="AA233" s="297"/>
    </row>
    <row r="234" spans="2:27" ht="72" customHeight="1">
      <c r="B234" s="48">
        <v>229</v>
      </c>
      <c r="C234" s="252" t="s">
        <v>451</v>
      </c>
      <c r="D234" s="253">
        <v>62</v>
      </c>
      <c r="E234" s="274" t="s">
        <v>1934</v>
      </c>
      <c r="F234" s="365">
        <f>IF($E234&lt;&gt;"",COUNTIF($E$6:$E234,$E234),"")</f>
        <v>3</v>
      </c>
      <c r="G234" s="363" t="str">
        <f>IF($E234&lt;&gt;"",INDEX(TMSimMatrix[],5,MATCH($C234&amp;$D234&amp;"."&amp;$E234,TMSimMatrix[#Headers],0)),"")</f>
        <v>17-X-Wind Left-12.5kts</v>
      </c>
      <c r="H234" s="362" t="str">
        <f>IF($E234&lt;&gt;"",INDEX(TMSimMatrix[#Data],7,MATCH($C234&amp;$D234&amp;"."&amp;$E234,TMSimMatrix[#Headers],0)),"")</f>
        <v>BA - Simulink</v>
      </c>
      <c r="I234" s="361" t="str">
        <f>IF($E234&lt;&gt;"",INDEX(TMSimMatrix[],2,MATCH($C234&amp;$D234&amp;"."&amp;$E234,TMSimMatrix[#Headers],0)),"")</f>
        <v>SIM-FTV-4A-15-UTail-AFT-High Latency</v>
      </c>
      <c r="J234" s="361" t="str">
        <f>IF($E234&lt;&gt;"",IF(ISNUMBER(SEARCH("Utail",FlighTestSummary5[[#This Row],[A/C Configuration]])), "UTAIL", "TAILLESS"),"")</f>
        <v>UTAIL</v>
      </c>
      <c r="K234" s="361">
        <f>IF($E234&lt;&gt;"",INDEX(TMSimMatrix[],4,MATCH($C234&amp;$D234&amp;"."&amp;$E234,TMSimMatrix[#Headers],0)),"")</f>
        <v>180</v>
      </c>
      <c r="L234" s="361">
        <f>IF($E234&lt;&gt;"",INDEX(TMSimMatrix[],3,MATCH($C234&amp;$D234&amp;"."&amp;$E234,TMSimMatrix[#Headers],0)),"")</f>
        <v>58.666774684365343</v>
      </c>
      <c r="M234" s="362" t="str">
        <f>IF($E234&lt;&gt;"",INDEX(TMSimMatrix[],8,MATCH($C234&amp;$D234&amp;"."&amp;$E234,TMSimMatrix[#Headers],0)),"")</f>
        <v>Foremost</v>
      </c>
      <c r="N234" s="363">
        <v>44427</v>
      </c>
      <c r="O234" s="363" t="s">
        <v>568</v>
      </c>
      <c r="P234" s="360" t="str">
        <f>IF($E234&lt;&gt;"",INDEX(TMSimMatrix[],9,MATCH($C234&amp;$D234&amp;"."&amp;$E234,TMSimMatrix[#Headers],0)),"")</f>
        <v>Verify Flight Handling with additional CMD latency defined in configuration</v>
      </c>
      <c r="Q234" s="396" t="s">
        <v>1945</v>
      </c>
      <c r="R234" s="394" t="s">
        <v>4</v>
      </c>
      <c r="S234" s="371" t="s">
        <v>1947</v>
      </c>
      <c r="T234" s="372" t="s">
        <v>1944</v>
      </c>
      <c r="U234" s="300"/>
      <c r="V234" s="53"/>
      <c r="W234" s="258"/>
      <c r="X234" s="305"/>
      <c r="Y234" s="62"/>
      <c r="Z234" s="297"/>
      <c r="AA234" s="297"/>
    </row>
    <row r="235" spans="2:27" ht="72" customHeight="1">
      <c r="B235" s="48">
        <v>230</v>
      </c>
      <c r="C235" s="252" t="s">
        <v>451</v>
      </c>
      <c r="D235" s="253">
        <v>62</v>
      </c>
      <c r="E235" s="274" t="s">
        <v>1821</v>
      </c>
      <c r="F235" s="365">
        <f>IF($E235&lt;&gt;"",COUNTIF($E$6:$E235,$E235),"")</f>
        <v>7</v>
      </c>
      <c r="G235" s="363" t="str">
        <f>IF($E235&lt;&gt;"",INDEX(TMSimMatrix[],5,MATCH($C235&amp;$D235&amp;"."&amp;$E235,TMSimMatrix[#Headers],0)),"")</f>
        <v>17-X-Wind Left-12.5kts</v>
      </c>
      <c r="H235" s="362" t="str">
        <f>IF($E235&lt;&gt;"",INDEX(TMSimMatrix[#Data],7,MATCH($C235&amp;$D235&amp;"."&amp;$E235,TMSimMatrix[#Headers],0)),"")</f>
        <v>BA - Simulink</v>
      </c>
      <c r="I235" s="361" t="str">
        <f>IF($E235&lt;&gt;"",INDEX(TMSimMatrix[],2,MATCH($C235&amp;$D235&amp;"."&amp;$E235,TMSimMatrix[#Headers],0)),"")</f>
        <v>SIM-FTV-4A-1-UTail-BASE-TOW1</v>
      </c>
      <c r="J235" s="361" t="str">
        <f>IF($E235&lt;&gt;"",IF(ISNUMBER(SEARCH("Utail",FlighTestSummary5[[#This Row],[A/C Configuration]])), "UTAIL", "TAILLESS"),"")</f>
        <v>UTAIL</v>
      </c>
      <c r="K235" s="361">
        <f>IF($E235&lt;&gt;"",INDEX(TMSimMatrix[],4,MATCH($C235&amp;$D235&amp;"."&amp;$E235,TMSimMatrix[#Headers],0)),"")</f>
        <v>180</v>
      </c>
      <c r="L235" s="361">
        <f>IF($E235&lt;&gt;"",INDEX(TMSimMatrix[],3,MATCH($C235&amp;$D235&amp;"."&amp;$E235,TMSimMatrix[#Headers],0)),"")</f>
        <v>58.25</v>
      </c>
      <c r="M235" s="362" t="str">
        <f>IF($E235&lt;&gt;"",INDEX(TMSimMatrix[],8,MATCH($C235&amp;$D235&amp;"."&amp;$E235,TMSimMatrix[#Headers],0)),"")</f>
        <v>Foremost</v>
      </c>
      <c r="N235" s="363">
        <v>44427</v>
      </c>
      <c r="O235" s="363" t="s">
        <v>568</v>
      </c>
      <c r="P235" s="360" t="str">
        <f>IF($E235&lt;&gt;"",INDEX(TMSimMatrix[],9,MATCH($C235&amp;$D235&amp;"."&amp;$E235,TMSimMatrix[#Headers],0)),"")</f>
        <v>Verification of Transition (Taxi with transition to lift-off) and Landing of baseline (FTV4 58.25 MAC) configuration in moderate cross wind environment with noise (above recommended experimental limit)</v>
      </c>
      <c r="Q235" s="396" t="s">
        <v>1946</v>
      </c>
      <c r="R235" s="394" t="s">
        <v>4</v>
      </c>
      <c r="S235" s="371" t="s">
        <v>1947</v>
      </c>
      <c r="T235" s="372" t="s">
        <v>1944</v>
      </c>
      <c r="U235" s="300"/>
      <c r="V235" s="53"/>
      <c r="W235" s="258"/>
      <c r="X235" s="305"/>
      <c r="Y235" s="62"/>
      <c r="Z235" s="297"/>
      <c r="AA235" s="297"/>
    </row>
    <row r="236" spans="2:27" ht="72" customHeight="1">
      <c r="B236" s="48">
        <v>231</v>
      </c>
      <c r="C236" s="252" t="s">
        <v>451</v>
      </c>
      <c r="D236" s="253">
        <v>62</v>
      </c>
      <c r="E236" s="274" t="s">
        <v>1948</v>
      </c>
      <c r="F236" s="365">
        <f>IF($E236&lt;&gt;"",COUNTIF($E$6:$E236,$E236),"")</f>
        <v>1</v>
      </c>
      <c r="G236" s="363" t="s">
        <v>1798</v>
      </c>
      <c r="H236" s="362" t="str">
        <f>IF($E236&lt;&gt;"",INDEX(TMSimMatrix[#Data],7,MATCH($C236&amp;$D236&amp;"."&amp;$E236,TMSimMatrix[#Headers],0)),"")</f>
        <v>BA - Simulink</v>
      </c>
      <c r="I236" s="361" t="s">
        <v>1232</v>
      </c>
      <c r="J236" s="361" t="str">
        <f>IF($E236&lt;&gt;"",IF(ISNUMBER(SEARCH("Utail",FlighTestSummary5[[#This Row],[A/C Configuration]])), "UTAIL", "TAILLESS"),"")</f>
        <v>UTAIL</v>
      </c>
      <c r="K236" s="361">
        <v>180</v>
      </c>
      <c r="L236" s="361">
        <v>58.25</v>
      </c>
      <c r="M236" s="362" t="s">
        <v>229</v>
      </c>
      <c r="N236" s="363">
        <v>44428</v>
      </c>
      <c r="O236" s="363" t="s">
        <v>568</v>
      </c>
      <c r="P236" s="360" t="s">
        <v>1950</v>
      </c>
      <c r="Q236" s="396" t="s">
        <v>1852</v>
      </c>
      <c r="R236" s="394" t="s">
        <v>4</v>
      </c>
      <c r="S236" s="371" t="s">
        <v>1947</v>
      </c>
      <c r="T236" s="372"/>
      <c r="U236" s="300"/>
      <c r="V236" s="53"/>
      <c r="W236" s="258"/>
      <c r="X236" s="305" t="s">
        <v>1952</v>
      </c>
      <c r="Y236" s="62"/>
      <c r="Z236" s="297"/>
      <c r="AA236" s="297"/>
    </row>
    <row r="237" spans="2:27" ht="72" customHeight="1">
      <c r="B237" s="48">
        <v>232</v>
      </c>
      <c r="C237" s="252" t="s">
        <v>451</v>
      </c>
      <c r="D237" s="253">
        <v>62</v>
      </c>
      <c r="E237" s="274" t="s">
        <v>1949</v>
      </c>
      <c r="F237" s="365">
        <f>IF($E237&lt;&gt;"",COUNTIF($E$6:$E237,$E237),"")</f>
        <v>1</v>
      </c>
      <c r="G237" s="363" t="s">
        <v>1798</v>
      </c>
      <c r="H237" s="362" t="str">
        <f>IF($E237&lt;&gt;"",INDEX(TMSimMatrix[#Data],7,MATCH($C237&amp;$D237&amp;"."&amp;$E237,TMSimMatrix[#Headers],0)),"")</f>
        <v>BA - Simulink</v>
      </c>
      <c r="I237" s="361" t="s">
        <v>1232</v>
      </c>
      <c r="J237" s="361" t="str">
        <f>IF($E237&lt;&gt;"",IF(ISNUMBER(SEARCH("Utail",FlighTestSummary5[[#This Row],[A/C Configuration]])), "UTAIL", "TAILLESS"),"")</f>
        <v>UTAIL</v>
      </c>
      <c r="K237" s="361">
        <v>180</v>
      </c>
      <c r="L237" s="361">
        <v>58.25</v>
      </c>
      <c r="M237" s="362" t="s">
        <v>229</v>
      </c>
      <c r="N237" s="363">
        <v>44428</v>
      </c>
      <c r="O237" s="363" t="s">
        <v>568</v>
      </c>
      <c r="P237" s="360" t="s">
        <v>1951</v>
      </c>
      <c r="Q237" s="396" t="s">
        <v>1852</v>
      </c>
      <c r="R237" s="394" t="s">
        <v>4</v>
      </c>
      <c r="S237" s="371" t="s">
        <v>1947</v>
      </c>
      <c r="T237" s="372"/>
      <c r="U237" s="300"/>
      <c r="V237" s="53"/>
      <c r="W237" s="258"/>
      <c r="X237" s="305" t="s">
        <v>1953</v>
      </c>
      <c r="Y237" s="62"/>
      <c r="Z237" s="297"/>
      <c r="AA237" s="297"/>
    </row>
    <row r="238" spans="2:27" ht="72" customHeight="1">
      <c r="B238" s="48">
        <v>233</v>
      </c>
      <c r="C238" s="252" t="s">
        <v>451</v>
      </c>
      <c r="D238" s="253">
        <v>62</v>
      </c>
      <c r="E238" s="274" t="s">
        <v>1927</v>
      </c>
      <c r="F238" s="365">
        <f>IF($E238&lt;&gt;"",COUNTIF($E$6:$E238,$E238),"")</f>
        <v>2</v>
      </c>
      <c r="G238" s="363" t="str">
        <f>IF($E238&lt;&gt;"",INDEX(TMSimMatrix[],5,MATCH($C238&amp;$D238&amp;"."&amp;$E238,TMSimMatrix[#Headers],0)),"")</f>
        <v>02-Perturbation-5kts</v>
      </c>
      <c r="H238" s="362" t="str">
        <f>IF($E238&lt;&gt;"",INDEX(TMSimMatrix[#Data],7,MATCH($C238&amp;$D238&amp;"."&amp;$E238,TMSimMatrix[#Headers],0)),"")</f>
        <v>BA - Simulink</v>
      </c>
      <c r="I238" s="361" t="str">
        <f>IF($E238&lt;&gt;"",INDEX(TMSimMatrix[],2,MATCH($C238&amp;$D238&amp;"."&amp;$E238,TMSimMatrix[#Headers],0)),"")</f>
        <v>SIM-FTV-4A-15-UTail-AFT-High Latency</v>
      </c>
      <c r="J238" s="361" t="str">
        <f>IF($E238&lt;&gt;"",IF(ISNUMBER(SEARCH("Utail",FlighTestSummary5[[#This Row],[A/C Configuration]])), "UTAIL", "TAILLESS"),"")</f>
        <v>UTAIL</v>
      </c>
      <c r="K238" s="361">
        <f>IF($E238&lt;&gt;"",INDEX(TMSimMatrix[],4,MATCH($C238&amp;$D238&amp;"."&amp;$E238,TMSimMatrix[#Headers],0)),"")</f>
        <v>169.23007102983888</v>
      </c>
      <c r="L238" s="361">
        <f>IF($E238&lt;&gt;"",INDEX(TMSimMatrix[],3,MATCH($C238&amp;$D238&amp;"."&amp;$E238,TMSimMatrix[#Headers],0)),"")</f>
        <v>58.666774684365343</v>
      </c>
      <c r="M238" s="362" t="str">
        <f>IF($E238&lt;&gt;"",INDEX(TMSimMatrix[],8,MATCH($C238&amp;$D238&amp;"."&amp;$E238,TMSimMatrix[#Headers],0)),"")</f>
        <v>Foremost</v>
      </c>
      <c r="N238" s="363">
        <v>44428</v>
      </c>
      <c r="O238" s="363" t="s">
        <v>568</v>
      </c>
      <c r="P238" s="360" t="str">
        <f>IF($E238&lt;&gt;"",INDEX(TMSimMatrix[],9,MATCH($C238&amp;$D238&amp;"."&amp;$E238,TMSimMatrix[#Headers],0)),"")</f>
        <v>Verify Flight Handling with additional CMD latency defined in configuration</v>
      </c>
      <c r="Q238" s="396" t="s">
        <v>1954</v>
      </c>
      <c r="R238" s="394" t="s">
        <v>4</v>
      </c>
      <c r="S238" s="371" t="s">
        <v>1947</v>
      </c>
      <c r="T238" s="372"/>
      <c r="U238" s="300"/>
      <c r="V238" s="53"/>
      <c r="W238" s="258"/>
      <c r="X238" s="305"/>
      <c r="Y238" s="62"/>
      <c r="Z238" s="297"/>
      <c r="AA238" s="297"/>
    </row>
    <row r="239" spans="2:27" ht="72" customHeight="1">
      <c r="B239" s="48">
        <v>234</v>
      </c>
      <c r="C239" s="252" t="s">
        <v>451</v>
      </c>
      <c r="D239" s="253">
        <v>62</v>
      </c>
      <c r="E239" s="274" t="s">
        <v>1927</v>
      </c>
      <c r="F239" s="365">
        <f>IF($E239&lt;&gt;"",COUNTIF($E$6:$E239,$E239),"")</f>
        <v>3</v>
      </c>
      <c r="G239" s="363" t="str">
        <f>IF($E239&lt;&gt;"",INDEX(TMSimMatrix[],5,MATCH($C239&amp;$D239&amp;"."&amp;$E239,TMSimMatrix[#Headers],0)),"")</f>
        <v>02-Perturbation-5kts</v>
      </c>
      <c r="H239" s="362" t="str">
        <f>IF($E239&lt;&gt;"",INDEX(TMSimMatrix[#Data],7,MATCH($C239&amp;$D239&amp;"."&amp;$E239,TMSimMatrix[#Headers],0)),"")</f>
        <v>BA - Simulink</v>
      </c>
      <c r="I239" s="361" t="str">
        <f>IF($E239&lt;&gt;"",INDEX(TMSimMatrix[],2,MATCH($C239&amp;$D239&amp;"."&amp;$E239,TMSimMatrix[#Headers],0)),"")</f>
        <v>SIM-FTV-4A-15-UTail-AFT-High Latency</v>
      </c>
      <c r="J239" s="361" t="str">
        <f>IF($E239&lt;&gt;"",IF(ISNUMBER(SEARCH("Utail",FlighTestSummary5[[#This Row],[A/C Configuration]])), "UTAIL", "TAILLESS"),"")</f>
        <v>UTAIL</v>
      </c>
      <c r="K239" s="361">
        <f>IF($E239&lt;&gt;"",INDEX(TMSimMatrix[],4,MATCH($C239&amp;$D239&amp;"."&amp;$E239,TMSimMatrix[#Headers],0)),"")</f>
        <v>169.23007102983888</v>
      </c>
      <c r="L239" s="361">
        <f>IF($E239&lt;&gt;"",INDEX(TMSimMatrix[],3,MATCH($C239&amp;$D239&amp;"."&amp;$E239,TMSimMatrix[#Headers],0)),"")</f>
        <v>58.666774684365343</v>
      </c>
      <c r="M239" s="362" t="str">
        <f>IF($E239&lt;&gt;"",INDEX(TMSimMatrix[],8,MATCH($C239&amp;$D239&amp;"."&amp;$E239,TMSimMatrix[#Headers],0)),"")</f>
        <v>Foremost</v>
      </c>
      <c r="N239" s="363">
        <v>44428</v>
      </c>
      <c r="O239" s="363" t="s">
        <v>568</v>
      </c>
      <c r="P239" s="360" t="str">
        <f>IF($E239&lt;&gt;"",INDEX(TMSimMatrix[],9,MATCH($C239&amp;$D239&amp;"."&amp;$E239,TMSimMatrix[#Headers],0)),"")</f>
        <v>Verify Flight Handling with additional CMD latency defined in configuration</v>
      </c>
      <c r="Q239" s="396" t="s">
        <v>1958</v>
      </c>
      <c r="R239" s="394" t="s">
        <v>4</v>
      </c>
      <c r="S239" s="371" t="s">
        <v>1947</v>
      </c>
      <c r="T239" s="372"/>
      <c r="U239" s="300"/>
      <c r="V239" s="53"/>
      <c r="W239" s="258"/>
      <c r="X239" s="305" t="s">
        <v>1955</v>
      </c>
      <c r="Y239" s="62"/>
      <c r="Z239" s="297"/>
      <c r="AA239" s="297"/>
    </row>
    <row r="240" spans="2:27" ht="72" customHeight="1">
      <c r="B240" s="48">
        <v>235</v>
      </c>
      <c r="C240" s="252" t="s">
        <v>451</v>
      </c>
      <c r="D240" s="253">
        <v>62</v>
      </c>
      <c r="E240" s="274" t="s">
        <v>1923</v>
      </c>
      <c r="F240" s="365">
        <f>IF($E240&lt;&gt;"",COUNTIF($E$6:$E240,$E240),"")</f>
        <v>2</v>
      </c>
      <c r="G240" s="363" t="str">
        <f>IF($E240&lt;&gt;"",INDEX(TMSimMatrix[],5,MATCH($C240&amp;$D240&amp;"."&amp;$E240,TMSimMatrix[#Headers],0)),"")</f>
        <v>02-Perturbation-5kts</v>
      </c>
      <c r="H240" s="362" t="str">
        <f>IF($E240&lt;&gt;"",INDEX(TMSimMatrix[#Data],7,MATCH($C240&amp;$D240&amp;"."&amp;$E240,TMSimMatrix[#Headers],0)),"")</f>
        <v>BA - Simulink</v>
      </c>
      <c r="I240" s="361" t="str">
        <f>IF($E240&lt;&gt;"",INDEX(TMSimMatrix[],2,MATCH($C240&amp;$D240&amp;"."&amp;$E240,TMSimMatrix[#Headers],0)),"")</f>
        <v>SIM-FTV-4A-13-UTail-BASE-High Latency</v>
      </c>
      <c r="J240" s="361" t="str">
        <f>IF($E240&lt;&gt;"",IF(ISNUMBER(SEARCH("Utail",FlighTestSummary5[[#This Row],[A/C Configuration]])), "UTAIL", "TAILLESS"),"")</f>
        <v>UTAIL</v>
      </c>
      <c r="K240" s="361">
        <f>IF($E240&lt;&gt;"",INDEX(TMSimMatrix[],4,MATCH($C240&amp;$D240&amp;"."&amp;$E240,TMSimMatrix[#Headers],0)),"")</f>
        <v>169.1</v>
      </c>
      <c r="L240" s="361">
        <f>IF($E240&lt;&gt;"",INDEX(TMSimMatrix[],3,MATCH($C240&amp;$D240&amp;"."&amp;$E240,TMSimMatrix[#Headers],0)),"")</f>
        <v>59.176412192165209</v>
      </c>
      <c r="M240" s="362" t="str">
        <f>IF($E240&lt;&gt;"",INDEX(TMSimMatrix[],8,MATCH($C240&amp;$D240&amp;"."&amp;$E240,TMSimMatrix[#Headers],0)),"")</f>
        <v>Foremost</v>
      </c>
      <c r="N240" s="363">
        <v>44428</v>
      </c>
      <c r="O240" s="363" t="s">
        <v>568</v>
      </c>
      <c r="P240" s="360" t="str">
        <f>IF($E240&lt;&gt;"",INDEX(TMSimMatrix[],9,MATCH($C240&amp;$D240&amp;"."&amp;$E240,TMSimMatrix[#Headers],0)),"")</f>
        <v>Verify Flight Handling with additional CMD latency defined in configuration</v>
      </c>
      <c r="Q240" s="396" t="s">
        <v>1958</v>
      </c>
      <c r="R240" s="394" t="s">
        <v>4</v>
      </c>
      <c r="S240" s="371" t="s">
        <v>1947</v>
      </c>
      <c r="T240" s="372"/>
      <c r="U240" s="300"/>
      <c r="V240" s="53"/>
      <c r="W240" s="258"/>
      <c r="X240" s="305"/>
      <c r="Y240" s="62"/>
      <c r="Z240" s="297"/>
      <c r="AA240" s="297"/>
    </row>
    <row r="241" spans="2:27" ht="72" customHeight="1">
      <c r="B241" s="48">
        <v>236</v>
      </c>
      <c r="C241" s="252" t="s">
        <v>451</v>
      </c>
      <c r="D241" s="253">
        <v>62</v>
      </c>
      <c r="E241" s="274" t="s">
        <v>1925</v>
      </c>
      <c r="F241" s="365">
        <f>IF($E241&lt;&gt;"",COUNTIF($E$6:$E241,$E241),"")</f>
        <v>3</v>
      </c>
      <c r="G241" s="363" t="str">
        <f>IF($E241&lt;&gt;"",INDEX(TMSimMatrix[],5,MATCH($C241&amp;$D241&amp;"."&amp;$E241,TMSimMatrix[#Headers],0)),"")</f>
        <v>17-X-Wind Left-12.5kts</v>
      </c>
      <c r="H241" s="362" t="str">
        <f>IF($E241&lt;&gt;"",INDEX(TMSimMatrix[#Data],7,MATCH($C241&amp;$D241&amp;"."&amp;$E241,TMSimMatrix[#Headers],0)),"")</f>
        <v>BA - Simulink</v>
      </c>
      <c r="I241" s="361" t="str">
        <f>IF($E241&lt;&gt;"",INDEX(TMSimMatrix[],2,MATCH($C241&amp;$D241&amp;"."&amp;$E241,TMSimMatrix[#Headers],0)),"")</f>
        <v>SIM-FTV-4A-13-UTail-BASE-High Latency</v>
      </c>
      <c r="J241" s="361" t="str">
        <f>IF($E241&lt;&gt;"",IF(ISNUMBER(SEARCH("Utail",FlighTestSummary5[[#This Row],[A/C Configuration]])), "UTAIL", "TAILLESS"),"")</f>
        <v>UTAIL</v>
      </c>
      <c r="K241" s="361">
        <f>IF($E241&lt;&gt;"",INDEX(TMSimMatrix[],4,MATCH($C241&amp;$D241&amp;"."&amp;$E241,TMSimMatrix[#Headers],0)),"")</f>
        <v>169.1</v>
      </c>
      <c r="L241" s="361">
        <f>IF($E241&lt;&gt;"",INDEX(TMSimMatrix[],3,MATCH($C241&amp;$D241&amp;"."&amp;$E241,TMSimMatrix[#Headers],0)),"")</f>
        <v>59.176412192165209</v>
      </c>
      <c r="M241" s="362" t="str">
        <f>IF($E241&lt;&gt;"",INDEX(TMSimMatrix[],8,MATCH($C241&amp;$D241&amp;"."&amp;$E241,TMSimMatrix[#Headers],0)),"")</f>
        <v>Foremost</v>
      </c>
      <c r="N241" s="363">
        <v>44428</v>
      </c>
      <c r="O241" s="363" t="s">
        <v>568</v>
      </c>
      <c r="P241" s="360" t="str">
        <f>IF($E241&lt;&gt;"",INDEX(TMSimMatrix[],9,MATCH($C241&amp;$D241&amp;"."&amp;$E241,TMSimMatrix[#Headers],0)),"")</f>
        <v>Verify Flight Handling with additional CMD latency defined in configuration</v>
      </c>
      <c r="Q241" s="396" t="s">
        <v>1958</v>
      </c>
      <c r="R241" s="394" t="s">
        <v>4</v>
      </c>
      <c r="S241" s="371" t="s">
        <v>1947</v>
      </c>
      <c r="T241" s="372"/>
      <c r="U241" s="300"/>
      <c r="V241" s="53"/>
      <c r="W241" s="258"/>
      <c r="X241" s="305"/>
      <c r="Y241" s="62"/>
      <c r="Z241" s="297"/>
      <c r="AA241" s="297"/>
    </row>
    <row r="242" spans="2:27" ht="72" customHeight="1">
      <c r="B242" s="48">
        <v>237</v>
      </c>
      <c r="C242" s="252" t="s">
        <v>451</v>
      </c>
      <c r="D242" s="253" t="s">
        <v>744</v>
      </c>
      <c r="E242" s="274" t="s">
        <v>1923</v>
      </c>
      <c r="F242" s="365">
        <f>IF($E242&lt;&gt;"",COUNTIF($E$6:$E242,$E242),"")</f>
        <v>3</v>
      </c>
      <c r="G242" s="363" t="s">
        <v>526</v>
      </c>
      <c r="H242" s="362" t="str">
        <f>IF($E242&lt;&gt;"",INDEX(TMSimMatrix[#Data],7,MATCH($C242&amp;$D242&amp;"."&amp;$E242,TMSimMatrix[#Headers],0)),"")</f>
        <v>BA - Simulink</v>
      </c>
      <c r="I242" s="361" t="str">
        <f>IF($E242&lt;&gt;"",INDEX(TMSimMatrix[],2,MATCH($C242&amp;$D242&amp;"."&amp;$E242,TMSimMatrix[#Headers],0)),"")</f>
        <v>SIM-FTV-4A-13-UTail-BASE-High Latency</v>
      </c>
      <c r="J242" s="361" t="str">
        <f>IF($E242&lt;&gt;"",IF(ISNUMBER(SEARCH("Utail",FlighTestSummary5[[#This Row],[A/C Configuration]])), "UTAIL", "TAILLESS"),"")</f>
        <v>UTAIL</v>
      </c>
      <c r="K242" s="361">
        <f>IF($E242&lt;&gt;"",INDEX(TMSimMatrix[],4,MATCH($C242&amp;$D242&amp;"."&amp;$E242,TMSimMatrix[#Headers],0)),"")</f>
        <v>169.1</v>
      </c>
      <c r="L242" s="361">
        <f>IF($E242&lt;&gt;"",INDEX(TMSimMatrix[],3,MATCH($C242&amp;$D242&amp;"."&amp;$E242,TMSimMatrix[#Headers],0)),"")</f>
        <v>59.176412192165209</v>
      </c>
      <c r="M242" s="362" t="str">
        <f>IF($E242&lt;&gt;"",INDEX(TMSimMatrix[],8,MATCH($C242&amp;$D242&amp;"."&amp;$E242,TMSimMatrix[#Headers],0)),"")</f>
        <v>Foremost</v>
      </c>
      <c r="N242" s="363">
        <v>44428</v>
      </c>
      <c r="O242" s="363" t="s">
        <v>568</v>
      </c>
      <c r="P242" s="360" t="str">
        <f>IF($E242&lt;&gt;"",INDEX(TMSimMatrix[],9,MATCH($C242&amp;$D242&amp;"."&amp;$E242,TMSimMatrix[#Headers],0)),"")</f>
        <v>Verify Flight Handling with additional CMD latency defined in configuration</v>
      </c>
      <c r="Q242" s="396" t="s">
        <v>1959</v>
      </c>
      <c r="R242" s="394" t="s">
        <v>4</v>
      </c>
      <c r="S242" s="371" t="s">
        <v>1947</v>
      </c>
      <c r="T242" s="324"/>
      <c r="U242" s="299"/>
      <c r="V242" s="53"/>
      <c r="W242" s="258"/>
      <c r="X242" s="411"/>
      <c r="Y242" s="60"/>
      <c r="Z242" s="412"/>
      <c r="AA242" s="412"/>
    </row>
    <row r="243" spans="2:27" ht="72" customHeight="1">
      <c r="B243" s="48">
        <v>237</v>
      </c>
      <c r="C243" s="252" t="s">
        <v>451</v>
      </c>
      <c r="D243" s="253">
        <v>62</v>
      </c>
      <c r="E243" s="274" t="s">
        <v>1956</v>
      </c>
      <c r="F243" s="365">
        <f>IF($E243&lt;&gt;"",COUNTIF($E$6:$E243,$E243),"")</f>
        <v>1</v>
      </c>
      <c r="G243" s="363" t="str">
        <f>IF($E243&lt;&gt;"",INDEX(TMSimMatrix[],5,MATCH($C243&amp;$D243&amp;"."&amp;$E243,TMSimMatrix[#Headers],0)),"")</f>
        <v>01-Baseline-0kts</v>
      </c>
      <c r="H243" s="362" t="str">
        <f>IF($E243&lt;&gt;"",INDEX(TMSimMatrix[#Data],7,MATCH($C243&amp;$D243&amp;"."&amp;$E243,TMSimMatrix[#Headers],0)),"")</f>
        <v>BA - Simulink</v>
      </c>
      <c r="I243" s="361" t="str">
        <f>IF($E243&lt;&gt;"",INDEX(TMSimMatrix[],2,MATCH($C243&amp;$D243&amp;"."&amp;$E243,TMSimMatrix[#Headers],0)),"")</f>
        <v>SIM-FTV-4A-1-UTail-BASE-TOW1</v>
      </c>
      <c r="J243" s="361" t="str">
        <f>IF($E243&lt;&gt;"",IF(ISNUMBER(SEARCH("Utail",FlighTestSummary5[[#This Row],[A/C Configuration]])), "UTAIL", "TAILLESS"),"")</f>
        <v>UTAIL</v>
      </c>
      <c r="K243" s="361">
        <f>IF($E243&lt;&gt;"",INDEX(TMSimMatrix[],4,MATCH($C243&amp;$D243&amp;"."&amp;$E243,TMSimMatrix[#Headers],0)),"")</f>
        <v>180</v>
      </c>
      <c r="L243" s="361">
        <f>IF($E243&lt;&gt;"",INDEX(TMSimMatrix[],3,MATCH($C243&amp;$D243&amp;"."&amp;$E243,TMSimMatrix[#Headers],0)),"")</f>
        <v>58.25</v>
      </c>
      <c r="M243" s="362" t="str">
        <f>IF($E243&lt;&gt;"",INDEX(TMSimMatrix[],8,MATCH($C243&amp;$D243&amp;"."&amp;$E243,TMSimMatrix[#Headers],0)),"")</f>
        <v>Foremost</v>
      </c>
      <c r="N243" s="363">
        <v>44428</v>
      </c>
      <c r="O243" s="363"/>
      <c r="P243" s="360" t="str">
        <f>IF($E243&lt;&gt;"",INDEX(TMSimMatrix[],9,MATCH($C243&amp;$D243&amp;"."&amp;$E243,TMSimMatrix[#Headers],0)),"")</f>
        <v>Verification of  landing with runway elevation knowledge error (increased flare height) with FTV4 Utail</v>
      </c>
      <c r="Q243" s="396" t="s">
        <v>1962</v>
      </c>
      <c r="R243" s="394" t="s">
        <v>4</v>
      </c>
      <c r="S243" s="371" t="s">
        <v>1947</v>
      </c>
      <c r="T243" s="372"/>
      <c r="U243" s="300"/>
      <c r="V243" s="53"/>
      <c r="W243" s="258"/>
      <c r="X243" s="305" t="s">
        <v>1963</v>
      </c>
      <c r="Y243" s="62"/>
      <c r="Z243" s="297"/>
      <c r="AA243" s="297"/>
    </row>
    <row r="244" spans="2:27" ht="63.75" customHeight="1">
      <c r="B244" s="48">
        <v>238</v>
      </c>
      <c r="C244" s="252" t="s">
        <v>451</v>
      </c>
      <c r="D244" s="253">
        <v>62</v>
      </c>
      <c r="E244" s="274" t="s">
        <v>1957</v>
      </c>
      <c r="F244" s="365">
        <f>IF($E244&lt;&gt;"",COUNTIF($E$6:$E244,$E244),"")</f>
        <v>1</v>
      </c>
      <c r="G244" s="363" t="str">
        <f>IF($E244&lt;&gt;"",INDEX(TMSimMatrix[],5,MATCH($C244&amp;$D244&amp;"."&amp;$E244,TMSimMatrix[#Headers],0)),"")</f>
        <v>01-Baseline-0kts</v>
      </c>
      <c r="H244" s="362" t="str">
        <f>IF($E244&lt;&gt;"",INDEX(TMSimMatrix[#Data],7,MATCH($C244&amp;$D244&amp;"."&amp;$E244,TMSimMatrix[#Headers],0)),"")</f>
        <v>BA - Simulink</v>
      </c>
      <c r="I244" s="361" t="str">
        <f>IF($E244&lt;&gt;"",INDEX(TMSimMatrix[],2,MATCH($C244&amp;$D244&amp;"."&amp;$E244,TMSimMatrix[#Headers],0)),"")</f>
        <v>SIM-FTV-4A-1-UTail-BASE-TOW1</v>
      </c>
      <c r="J244" s="361" t="str">
        <f>IF($E244&lt;&gt;"",IF(ISNUMBER(SEARCH("Utail",FlighTestSummary5[[#This Row],[A/C Configuration]])), "UTAIL", "TAILLESS"),"")</f>
        <v>UTAIL</v>
      </c>
      <c r="K244" s="361">
        <f>IF($E244&lt;&gt;"",INDEX(TMSimMatrix[],4,MATCH($C244&amp;$D244&amp;"."&amp;$E244,TMSimMatrix[#Headers],0)),"")</f>
        <v>180</v>
      </c>
      <c r="L244" s="361">
        <f>IF($E244&lt;&gt;"",INDEX(TMSimMatrix[],3,MATCH($C244&amp;$D244&amp;"."&amp;$E244,TMSimMatrix[#Headers],0)),"")</f>
        <v>58.25</v>
      </c>
      <c r="M244" s="362" t="str">
        <f>IF($E244&lt;&gt;"",INDEX(TMSimMatrix[],8,MATCH($C244&amp;$D244&amp;"."&amp;$E244,TMSimMatrix[#Headers],0)),"")</f>
        <v>Foremost</v>
      </c>
      <c r="N244" s="363">
        <v>44428</v>
      </c>
      <c r="O244" s="363" t="s">
        <v>568</v>
      </c>
      <c r="P244" s="360" t="str">
        <f>IF($E244&lt;&gt;"",INDEX(TMSimMatrix[],9,MATCH($C244&amp;$D244&amp;"."&amp;$E244,TMSimMatrix[#Headers],0)),"")</f>
        <v>Verification of landing with runway elevation knowledge error (decreased flare height) with FTV4 Utail</v>
      </c>
      <c r="Q244" s="396" t="s">
        <v>1960</v>
      </c>
      <c r="R244" s="394" t="s">
        <v>4</v>
      </c>
      <c r="S244" s="371" t="s">
        <v>1947</v>
      </c>
      <c r="T244" s="345"/>
      <c r="U244" s="300"/>
      <c r="V244" s="53"/>
      <c r="W244" s="258"/>
      <c r="X244" s="305" t="s">
        <v>1961</v>
      </c>
      <c r="Y244" s="62"/>
      <c r="Z244" s="297"/>
      <c r="AA244" s="297"/>
    </row>
    <row r="245" spans="2:27" ht="63.65" customHeight="1">
      <c r="B245" s="48">
        <v>239</v>
      </c>
      <c r="C245" s="252" t="s">
        <v>451</v>
      </c>
      <c r="D245" s="253">
        <v>62</v>
      </c>
      <c r="E245" s="274" t="s">
        <v>1949</v>
      </c>
      <c r="F245" s="365">
        <f>IF($E245&lt;&gt;"",COUNTIF($E$6:$E245,$E245),"")</f>
        <v>2</v>
      </c>
      <c r="G245" s="363" t="s">
        <v>526</v>
      </c>
      <c r="H245" s="362" t="str">
        <f>IF($E245&lt;&gt;"",INDEX(TMSimMatrix[#Data],7,MATCH($C245&amp;$D245&amp;"."&amp;$E245,TMSimMatrix[#Headers],0)),"")</f>
        <v>BA - Simulink</v>
      </c>
      <c r="I245" s="361" t="s">
        <v>1232</v>
      </c>
      <c r="J245" s="361" t="str">
        <f>IF($E245&lt;&gt;"",IF(ISNUMBER(SEARCH("Utail",FlighTestSummary5[[#This Row],[A/C Configuration]])), "UTAIL", "TAILLESS"),"")</f>
        <v>UTAIL</v>
      </c>
      <c r="K245" s="361">
        <v>180</v>
      </c>
      <c r="L245" s="361">
        <v>58.25</v>
      </c>
      <c r="M245" s="362" t="s">
        <v>229</v>
      </c>
      <c r="N245" s="363">
        <v>44435</v>
      </c>
      <c r="O245" s="363" t="s">
        <v>568</v>
      </c>
      <c r="P245" s="360" t="s">
        <v>1951</v>
      </c>
      <c r="Q245" s="345" t="s">
        <v>1832</v>
      </c>
      <c r="R245" s="394" t="s">
        <v>4</v>
      </c>
      <c r="S245" s="371" t="s">
        <v>1947</v>
      </c>
      <c r="T245" s="345"/>
      <c r="U245" s="300"/>
      <c r="V245" s="53"/>
      <c r="W245" s="258"/>
      <c r="X245" s="305"/>
      <c r="Y245" s="62"/>
      <c r="Z245" s="297"/>
      <c r="AA245" s="297"/>
    </row>
    <row r="246" spans="2:27" ht="62.25" customHeight="1">
      <c r="B246" s="48">
        <v>240</v>
      </c>
      <c r="C246" s="252" t="s">
        <v>451</v>
      </c>
      <c r="D246" s="253">
        <v>62</v>
      </c>
      <c r="E246" s="274" t="s">
        <v>1948</v>
      </c>
      <c r="F246" s="365">
        <f>IF($E246&lt;&gt;"",COUNTIF($E$6:$E246,$E246),"")</f>
        <v>2</v>
      </c>
      <c r="G246" s="363" t="s">
        <v>526</v>
      </c>
      <c r="H246" s="362" t="str">
        <f>IF($E246&lt;&gt;"",INDEX(TMSimMatrix[#Data],7,MATCH($C246&amp;$D246&amp;"."&amp;$E246,TMSimMatrix[#Headers],0)),"")</f>
        <v>BA - Simulink</v>
      </c>
      <c r="I246" s="361" t="s">
        <v>1232</v>
      </c>
      <c r="J246" s="361" t="str">
        <f>IF($E246&lt;&gt;"",IF(ISNUMBER(SEARCH("Utail",FlighTestSummary5[[#This Row],[A/C Configuration]])), "UTAIL", "TAILLESS"),"")</f>
        <v>UTAIL</v>
      </c>
      <c r="K246" s="361">
        <v>180</v>
      </c>
      <c r="L246" s="361">
        <v>58.25</v>
      </c>
      <c r="M246" s="362" t="s">
        <v>229</v>
      </c>
      <c r="N246" s="363">
        <v>44435</v>
      </c>
      <c r="O246" s="363" t="s">
        <v>568</v>
      </c>
      <c r="P246" s="360" t="s">
        <v>1950</v>
      </c>
      <c r="Q246" s="345" t="s">
        <v>1832</v>
      </c>
      <c r="R246" s="394" t="s">
        <v>4</v>
      </c>
      <c r="S246" s="371" t="s">
        <v>1947</v>
      </c>
      <c r="T246" s="345"/>
      <c r="U246" s="300"/>
      <c r="V246" s="53"/>
      <c r="W246" s="258"/>
      <c r="X246" s="305"/>
      <c r="Y246" s="62"/>
      <c r="Z246" s="297"/>
      <c r="AA246" s="297"/>
    </row>
    <row r="247" spans="2:27" ht="62.25" customHeight="1">
      <c r="B247" s="48">
        <v>241</v>
      </c>
      <c r="C247" s="252" t="s">
        <v>451</v>
      </c>
      <c r="D247" s="253">
        <v>62</v>
      </c>
      <c r="E247" s="274" t="s">
        <v>1948</v>
      </c>
      <c r="F247" s="365">
        <f>IF($E247&lt;&gt;"",COUNTIF($E$6:$E247,$E247),"")</f>
        <v>3</v>
      </c>
      <c r="G247" s="363" t="s">
        <v>526</v>
      </c>
      <c r="H247" s="362" t="str">
        <f>IF($E247&lt;&gt;"",INDEX(TMSimMatrix[#Data],7,MATCH($C247&amp;$D247&amp;"."&amp;$E247,TMSimMatrix[#Headers],0)),"")</f>
        <v>BA - Simulink</v>
      </c>
      <c r="I247" s="361" t="s">
        <v>1232</v>
      </c>
      <c r="J247" s="361" t="str">
        <f>IF($E247&lt;&gt;"",IF(ISNUMBER(SEARCH("Utail",FlighTestSummary5[[#This Row],[A/C Configuration]])), "UTAIL", "TAILLESS"),"")</f>
        <v>UTAIL</v>
      </c>
      <c r="K247" s="361">
        <v>180</v>
      </c>
      <c r="L247" s="361">
        <v>58.25</v>
      </c>
      <c r="M247" s="362" t="s">
        <v>229</v>
      </c>
      <c r="N247" s="363">
        <v>44435</v>
      </c>
      <c r="O247" s="363" t="s">
        <v>568</v>
      </c>
      <c r="P247" s="360" t="s">
        <v>1950</v>
      </c>
      <c r="Q247" s="345" t="s">
        <v>1852</v>
      </c>
      <c r="R247" s="394" t="s">
        <v>4</v>
      </c>
      <c r="S247" s="371" t="s">
        <v>1947</v>
      </c>
      <c r="T247" s="345"/>
      <c r="U247" s="300"/>
      <c r="V247" s="53"/>
      <c r="W247" s="258"/>
      <c r="X247" s="305"/>
      <c r="Y247" s="62"/>
      <c r="Z247" s="297"/>
      <c r="AA247" s="297"/>
    </row>
    <row r="248" spans="2:27" ht="53.25" customHeight="1">
      <c r="B248" s="48">
        <v>242</v>
      </c>
      <c r="C248" s="252" t="s">
        <v>451</v>
      </c>
      <c r="D248" s="253">
        <v>62</v>
      </c>
      <c r="E248" s="274" t="s">
        <v>1949</v>
      </c>
      <c r="F248" s="365">
        <f>IF($E248&lt;&gt;"",COUNTIF($E$6:$E248,$E248),"")</f>
        <v>3</v>
      </c>
      <c r="G248" s="363" t="s">
        <v>526</v>
      </c>
      <c r="H248" s="362" t="str">
        <f>IF($E248&lt;&gt;"",INDEX(TMSimMatrix[#Data],7,MATCH($C248&amp;$D248&amp;"."&amp;$E248,TMSimMatrix[#Headers],0)),"")</f>
        <v>BA - Simulink</v>
      </c>
      <c r="I248" s="361" t="s">
        <v>1232</v>
      </c>
      <c r="J248" s="361" t="str">
        <f>IF($E248&lt;&gt;"",IF(ISNUMBER(SEARCH("Utail",FlighTestSummary5[[#This Row],[A/C Configuration]])), "UTAIL", "TAILLESS"),"")</f>
        <v>UTAIL</v>
      </c>
      <c r="K248" s="361">
        <v>180</v>
      </c>
      <c r="L248" s="361">
        <v>58.25</v>
      </c>
      <c r="M248" s="362" t="s">
        <v>229</v>
      </c>
      <c r="N248" s="363">
        <v>44435</v>
      </c>
      <c r="O248" s="363" t="s">
        <v>568</v>
      </c>
      <c r="P248" s="360" t="s">
        <v>1951</v>
      </c>
      <c r="Q248" s="345" t="s">
        <v>1852</v>
      </c>
      <c r="R248" s="394" t="s">
        <v>4</v>
      </c>
      <c r="S248" s="371" t="s">
        <v>1947</v>
      </c>
      <c r="T248" s="345"/>
      <c r="U248" s="300"/>
      <c r="V248" s="53"/>
      <c r="W248" s="258"/>
      <c r="X248" s="305"/>
      <c r="Y248" s="62"/>
      <c r="Z248" s="297"/>
      <c r="AA248" s="297"/>
    </row>
    <row r="249" spans="2:27" ht="63" customHeight="1">
      <c r="B249" s="48">
        <v>243</v>
      </c>
      <c r="C249" s="252" t="s">
        <v>451</v>
      </c>
      <c r="D249" s="253">
        <v>62</v>
      </c>
      <c r="E249" s="274" t="s">
        <v>1949</v>
      </c>
      <c r="F249" s="365">
        <f>IF($E249&lt;&gt;"",COUNTIF($E$6:$E249,$E249),"")</f>
        <v>4</v>
      </c>
      <c r="G249" s="363" t="s">
        <v>526</v>
      </c>
      <c r="H249" s="362" t="str">
        <f>IF($E249&lt;&gt;"",INDEX(TMSimMatrix[#Data],7,MATCH($C249&amp;$D249&amp;"."&amp;$E249,TMSimMatrix[#Headers],0)),"")</f>
        <v>BA - Simulink</v>
      </c>
      <c r="I249" s="361" t="s">
        <v>1232</v>
      </c>
      <c r="J249" s="361" t="str">
        <f>IF($E249&lt;&gt;"",IF(ISNUMBER(SEARCH("Utail",FlighTestSummary5[[#This Row],[A/C Configuration]])), "UTAIL", "TAILLESS"),"")</f>
        <v>UTAIL</v>
      </c>
      <c r="K249" s="361">
        <v>180</v>
      </c>
      <c r="L249" s="361">
        <v>58.25</v>
      </c>
      <c r="M249" s="362" t="s">
        <v>229</v>
      </c>
      <c r="N249" s="363">
        <v>44435</v>
      </c>
      <c r="O249" s="363" t="s">
        <v>568</v>
      </c>
      <c r="P249" s="360" t="s">
        <v>1964</v>
      </c>
      <c r="Q249" s="345" t="s">
        <v>1852</v>
      </c>
      <c r="R249" s="394" t="s">
        <v>4</v>
      </c>
      <c r="S249" s="371" t="s">
        <v>1947</v>
      </c>
      <c r="T249" s="345"/>
      <c r="U249" s="300"/>
      <c r="V249" s="53"/>
      <c r="W249" s="258"/>
      <c r="X249" s="305"/>
      <c r="Y249" s="62"/>
      <c r="Z249" s="297"/>
      <c r="AA249" s="297"/>
    </row>
    <row r="250" spans="2:27" ht="68.25" customHeight="1">
      <c r="B250" s="48">
        <v>244</v>
      </c>
      <c r="C250" s="252" t="s">
        <v>451</v>
      </c>
      <c r="D250" s="253">
        <v>62</v>
      </c>
      <c r="E250" s="274" t="s">
        <v>1949</v>
      </c>
      <c r="F250" s="365">
        <f>IF($E250&lt;&gt;"",COUNTIF($E$6:$E250,$E250),"")</f>
        <v>5</v>
      </c>
      <c r="G250" s="363" t="s">
        <v>526</v>
      </c>
      <c r="H250" s="362" t="str">
        <f>IF($E250&lt;&gt;"",INDEX(TMSimMatrix[#Data],7,MATCH($C250&amp;$D250&amp;"."&amp;$E250,TMSimMatrix[#Headers],0)),"")</f>
        <v>BA - Simulink</v>
      </c>
      <c r="I250" s="361" t="s">
        <v>1232</v>
      </c>
      <c r="J250" s="361" t="str">
        <f>IF($E250&lt;&gt;"",IF(ISNUMBER(SEARCH("Utail",FlighTestSummary5[[#This Row],[A/C Configuration]])), "UTAIL", "TAILLESS"),"")</f>
        <v>UTAIL</v>
      </c>
      <c r="K250" s="361">
        <v>180</v>
      </c>
      <c r="L250" s="361">
        <v>58.25</v>
      </c>
      <c r="M250" s="362" t="s">
        <v>229</v>
      </c>
      <c r="N250" s="363">
        <v>44435</v>
      </c>
      <c r="O250" s="363" t="s">
        <v>568</v>
      </c>
      <c r="P250" s="360" t="s">
        <v>1965</v>
      </c>
      <c r="Q250" s="345" t="s">
        <v>1852</v>
      </c>
      <c r="R250" s="394" t="s">
        <v>4</v>
      </c>
      <c r="S250" s="371" t="s">
        <v>1947</v>
      </c>
      <c r="T250" s="345"/>
      <c r="U250" s="300"/>
      <c r="V250" s="53"/>
      <c r="W250" s="258"/>
      <c r="X250" s="305"/>
      <c r="Y250" s="62"/>
      <c r="Z250" s="297"/>
      <c r="AA250" s="297"/>
    </row>
    <row r="251" spans="2:27" ht="63.75" customHeight="1">
      <c r="B251" s="48">
        <v>245</v>
      </c>
      <c r="C251" s="252" t="s">
        <v>451</v>
      </c>
      <c r="D251" s="253">
        <v>62</v>
      </c>
      <c r="E251" s="274" t="s">
        <v>1949</v>
      </c>
      <c r="F251" s="365">
        <f>IF($E251&lt;&gt;"",COUNTIF($E$6:$E251,$E251),"")</f>
        <v>6</v>
      </c>
      <c r="G251" s="363" t="s">
        <v>526</v>
      </c>
      <c r="H251" s="362" t="str">
        <f>IF($E251&lt;&gt;"",INDEX(TMSimMatrix[#Data],7,MATCH($C251&amp;$D251&amp;"."&amp;$E251,TMSimMatrix[#Headers],0)),"")</f>
        <v>BA - Simulink</v>
      </c>
      <c r="I251" s="361" t="s">
        <v>1232</v>
      </c>
      <c r="J251" s="361" t="str">
        <f>IF($E251&lt;&gt;"",IF(ISNUMBER(SEARCH("Utail",FlighTestSummary5[[#This Row],[A/C Configuration]])), "UTAIL", "TAILLESS"),"")</f>
        <v>UTAIL</v>
      </c>
      <c r="K251" s="361">
        <v>180</v>
      </c>
      <c r="L251" s="361">
        <v>58.25</v>
      </c>
      <c r="M251" s="362" t="s">
        <v>229</v>
      </c>
      <c r="N251" s="363">
        <v>44435</v>
      </c>
      <c r="O251" s="363" t="s">
        <v>568</v>
      </c>
      <c r="P251" s="360" t="s">
        <v>1966</v>
      </c>
      <c r="Q251" s="345" t="s">
        <v>1852</v>
      </c>
      <c r="R251" s="394" t="s">
        <v>4</v>
      </c>
      <c r="S251" s="371" t="s">
        <v>1947</v>
      </c>
      <c r="T251" s="345"/>
      <c r="U251" s="300"/>
      <c r="V251" s="53"/>
      <c r="W251" s="258"/>
      <c r="X251" s="305"/>
      <c r="Y251" s="62"/>
      <c r="Z251" s="297"/>
      <c r="AA251" s="297"/>
    </row>
    <row r="252" spans="2:27" ht="14">
      <c r="B252" s="48">
        <v>246</v>
      </c>
      <c r="C252" s="252" t="s">
        <v>451</v>
      </c>
      <c r="D252" s="253">
        <v>62</v>
      </c>
      <c r="E252" s="274"/>
      <c r="F252" s="50"/>
      <c r="G252" s="56"/>
      <c r="H252" s="56"/>
      <c r="I252" s="280"/>
      <c r="J252" s="280" t="str">
        <f>IF($E252&lt;&gt;"",IF(ISNUMBER(SEARCH("Utail",FlighTestSummary5[[#This Row],[A/C Configuration]])), "UTAIL", "TAILLESS"),"")</f>
        <v/>
      </c>
      <c r="K252" s="280" t="str">
        <f>IF($E252&lt;&gt;"",INDEX(TMSimMatrix[],4,MATCH($C252&amp;$D252&amp;"."&amp;$E252,TMSimMatrix[#Headers],0)),"")</f>
        <v/>
      </c>
      <c r="L252" s="280"/>
      <c r="M252" s="272"/>
      <c r="N252" s="52"/>
      <c r="O252" s="72"/>
      <c r="P252" s="310"/>
      <c r="Q252" s="345"/>
      <c r="R252" s="54"/>
      <c r="S252" s="53"/>
      <c r="T252" s="345"/>
      <c r="U252" s="300"/>
      <c r="V252" s="53"/>
      <c r="W252" s="258"/>
      <c r="X252" s="305"/>
      <c r="Y252" s="62"/>
      <c r="Z252" s="297"/>
      <c r="AA252" s="297"/>
    </row>
    <row r="253" spans="2:27" ht="14">
      <c r="B253" s="48">
        <v>247</v>
      </c>
      <c r="C253" s="252" t="s">
        <v>451</v>
      </c>
      <c r="D253" s="253">
        <v>62</v>
      </c>
      <c r="E253" s="274"/>
      <c r="F253" s="50"/>
      <c r="G253" s="56"/>
      <c r="H253" s="56"/>
      <c r="I253" s="280"/>
      <c r="J253" s="280" t="str">
        <f>IF($E253&lt;&gt;"",IF(ISNUMBER(SEARCH("Utail",FlighTestSummary5[[#This Row],[A/C Configuration]])), "UTAIL", "TAILLESS"),"")</f>
        <v/>
      </c>
      <c r="K253" s="280" t="str">
        <f>IF($E253&lt;&gt;"",INDEX(TMSimMatrix[],4,MATCH($C253&amp;$D253&amp;"."&amp;$E253,TMSimMatrix[#Headers],0)),"")</f>
        <v/>
      </c>
      <c r="L253" s="280"/>
      <c r="M253" s="272"/>
      <c r="N253" s="52"/>
      <c r="O253" s="72"/>
      <c r="P253" s="310"/>
      <c r="Q253" s="345"/>
      <c r="R253" s="54"/>
      <c r="S253" s="53"/>
      <c r="T253" s="345"/>
      <c r="U253" s="300"/>
      <c r="V253" s="53"/>
      <c r="W253" s="258"/>
      <c r="X253" s="305"/>
      <c r="Y253" s="62"/>
      <c r="Z253" s="297"/>
      <c r="AA253" s="297"/>
    </row>
    <row r="254" spans="2:27" ht="69" customHeight="1">
      <c r="B254" s="48">
        <v>248</v>
      </c>
      <c r="C254" s="252" t="s">
        <v>451</v>
      </c>
      <c r="D254" s="253">
        <v>62</v>
      </c>
      <c r="E254" s="274"/>
      <c r="F254" s="50"/>
      <c r="G254" s="56"/>
      <c r="H254" s="56"/>
      <c r="I254" s="280"/>
      <c r="J254" s="280" t="str">
        <f>IF($E254&lt;&gt;"",IF(ISNUMBER(SEARCH("Utail",FlighTestSummary5[[#This Row],[A/C Configuration]])), "UTAIL", "TAILLESS"),"")</f>
        <v/>
      </c>
      <c r="K254" s="280" t="str">
        <f>IF($E254&lt;&gt;"",INDEX(TMSimMatrix[],4,MATCH($C254&amp;$D254&amp;"."&amp;$E254,TMSimMatrix[#Headers],0)),"")</f>
        <v/>
      </c>
      <c r="L254" s="280"/>
      <c r="M254" s="272"/>
      <c r="N254" s="52"/>
      <c r="O254" s="72"/>
      <c r="P254" s="310"/>
      <c r="Q254" s="345"/>
      <c r="R254" s="54"/>
      <c r="S254" s="53"/>
      <c r="T254" s="345"/>
      <c r="U254" s="300"/>
      <c r="V254" s="53"/>
      <c r="W254" s="258"/>
      <c r="X254" s="305"/>
      <c r="Y254" s="62"/>
      <c r="Z254" s="297"/>
      <c r="AA254" s="297"/>
    </row>
    <row r="255" spans="2:27" ht="69" customHeight="1">
      <c r="B255" s="48">
        <v>249</v>
      </c>
      <c r="C255" s="252" t="s">
        <v>451</v>
      </c>
      <c r="D255" s="253">
        <v>62</v>
      </c>
      <c r="E255" s="274"/>
      <c r="F255" s="50"/>
      <c r="G255" s="56"/>
      <c r="H255" s="56"/>
      <c r="I255" s="280"/>
      <c r="J255" s="280" t="str">
        <f>IF($E255&lt;&gt;"",IF(ISNUMBER(SEARCH("Utail",FlighTestSummary5[[#This Row],[A/C Configuration]])), "UTAIL", "TAILLESS"),"")</f>
        <v/>
      </c>
      <c r="K255" s="280" t="str">
        <f>IF($E255&lt;&gt;"",INDEX(TMSimMatrix[],4,MATCH($C255&amp;$D255&amp;"."&amp;$E255,TMSimMatrix[#Headers],0)),"")</f>
        <v/>
      </c>
      <c r="L255" s="280"/>
      <c r="M255" s="272"/>
      <c r="N255" s="52"/>
      <c r="O255" s="72"/>
      <c r="P255" s="310"/>
      <c r="Q255" s="345"/>
      <c r="R255" s="54"/>
      <c r="S255" s="53"/>
      <c r="T255" s="345"/>
      <c r="U255" s="300"/>
      <c r="V255" s="53"/>
      <c r="W255" s="258"/>
      <c r="X255" s="305"/>
      <c r="Y255" s="62"/>
      <c r="Z255" s="297"/>
      <c r="AA255" s="297"/>
    </row>
    <row r="256" spans="2:27" ht="69" customHeight="1">
      <c r="B256" s="48">
        <v>250</v>
      </c>
      <c r="C256" s="252" t="s">
        <v>451</v>
      </c>
      <c r="D256" s="253">
        <v>62</v>
      </c>
      <c r="E256" s="274"/>
      <c r="F256" s="50"/>
      <c r="G256" s="56"/>
      <c r="H256" s="56"/>
      <c r="I256" s="280"/>
      <c r="J256" s="280" t="str">
        <f>IF($E256&lt;&gt;"",IF(ISNUMBER(SEARCH("Utail",FlighTestSummary5[[#This Row],[A/C Configuration]])), "UTAIL", "TAILLESS"),"")</f>
        <v/>
      </c>
      <c r="K256" s="280" t="str">
        <f>IF($E256&lt;&gt;"",INDEX(TMSimMatrix[],4,MATCH($C256&amp;$D256&amp;"."&amp;$E256,TMSimMatrix[#Headers],0)),"")</f>
        <v/>
      </c>
      <c r="L256" s="280"/>
      <c r="M256" s="272"/>
      <c r="N256" s="52"/>
      <c r="O256" s="72"/>
      <c r="P256" s="310"/>
      <c r="Q256" s="345"/>
      <c r="R256" s="54"/>
      <c r="S256" s="53"/>
      <c r="T256" s="345"/>
      <c r="U256" s="300"/>
      <c r="V256" s="53"/>
      <c r="W256" s="258"/>
      <c r="X256" s="305"/>
      <c r="Y256" s="62"/>
      <c r="Z256" s="297"/>
      <c r="AA256" s="297"/>
    </row>
    <row r="257" spans="2:27" ht="69" customHeight="1">
      <c r="B257" s="48">
        <v>251</v>
      </c>
      <c r="C257" s="252" t="s">
        <v>451</v>
      </c>
      <c r="D257" s="253">
        <v>62</v>
      </c>
      <c r="E257" s="274"/>
      <c r="F257" s="50"/>
      <c r="G257" s="56"/>
      <c r="H257" s="56"/>
      <c r="I257" s="280"/>
      <c r="J257" s="280" t="str">
        <f>IF($E257&lt;&gt;"",IF(ISNUMBER(SEARCH("Utail",FlighTestSummary5[[#This Row],[A/C Configuration]])), "UTAIL", "TAILLESS"),"")</f>
        <v/>
      </c>
      <c r="K257" s="280" t="str">
        <f>IF($E257&lt;&gt;"",INDEX(TMSimMatrix[],4,MATCH($C257&amp;$D257&amp;"."&amp;$E257,TMSimMatrix[#Headers],0)),"")</f>
        <v/>
      </c>
      <c r="L257" s="280"/>
      <c r="M257" s="272"/>
      <c r="N257" s="52"/>
      <c r="O257" s="72"/>
      <c r="P257" s="310"/>
      <c r="Q257" s="345"/>
      <c r="R257" s="54"/>
      <c r="S257" s="53"/>
      <c r="T257" s="345"/>
      <c r="U257" s="300"/>
      <c r="V257" s="53"/>
      <c r="W257" s="258"/>
      <c r="X257" s="305"/>
      <c r="Y257" s="62"/>
      <c r="Z257" s="297"/>
      <c r="AA257" s="297"/>
    </row>
    <row r="258" spans="2:27" ht="69" customHeight="1">
      <c r="B258" s="48">
        <v>252</v>
      </c>
      <c r="C258" s="252" t="s">
        <v>451</v>
      </c>
      <c r="D258" s="253">
        <v>62</v>
      </c>
      <c r="E258" s="274"/>
      <c r="F258" s="50"/>
      <c r="G258" s="56"/>
      <c r="H258" s="56"/>
      <c r="I258" s="280"/>
      <c r="J258" s="280" t="str">
        <f>IF($E258&lt;&gt;"",IF(ISNUMBER(SEARCH("Utail",FlighTestSummary5[[#This Row],[A/C Configuration]])), "UTAIL", "TAILLESS"),"")</f>
        <v/>
      </c>
      <c r="K258" s="280" t="str">
        <f>IF($E258&lt;&gt;"",INDEX(TMSimMatrix[],4,MATCH($C258&amp;$D258&amp;"."&amp;$E258,TMSimMatrix[#Headers],0)),"")</f>
        <v/>
      </c>
      <c r="L258" s="280"/>
      <c r="M258" s="272"/>
      <c r="N258" s="52"/>
      <c r="O258" s="72"/>
      <c r="P258" s="310"/>
      <c r="Q258" s="345"/>
      <c r="R258" s="54"/>
      <c r="S258" s="53"/>
      <c r="T258" s="345"/>
      <c r="U258" s="300"/>
      <c r="V258" s="53"/>
      <c r="W258" s="258"/>
      <c r="X258" s="305"/>
      <c r="Y258" s="62"/>
      <c r="Z258" s="297"/>
      <c r="AA258" s="297"/>
    </row>
    <row r="259" spans="2:27" ht="69" customHeight="1">
      <c r="B259" s="48">
        <v>254</v>
      </c>
      <c r="C259" s="252" t="s">
        <v>451</v>
      </c>
      <c r="D259" s="253">
        <v>62</v>
      </c>
      <c r="E259" s="274"/>
      <c r="F259" s="50"/>
      <c r="G259" s="56"/>
      <c r="H259" s="56"/>
      <c r="I259" s="280"/>
      <c r="J259" s="280" t="str">
        <f>IF($E259&lt;&gt;"",IF(ISNUMBER(SEARCH("Utail",FlighTestSummary5[[#This Row],[A/C Configuration]])), "UTAIL", "TAILLESS"),"")</f>
        <v/>
      </c>
      <c r="K259" s="280" t="str">
        <f>IF($E259&lt;&gt;"",INDEX(TMSimMatrix[],4,MATCH($C259&amp;$D259&amp;"."&amp;$E259,TMSimMatrix[#Headers],0)),"")</f>
        <v/>
      </c>
      <c r="L259" s="280"/>
      <c r="M259" s="272"/>
      <c r="N259" s="52"/>
      <c r="O259" s="72"/>
      <c r="P259" s="310"/>
      <c r="Q259" s="345"/>
      <c r="R259" s="54"/>
      <c r="S259" s="53"/>
      <c r="T259" s="345"/>
      <c r="U259" s="300"/>
      <c r="V259" s="53"/>
      <c r="W259" s="258"/>
      <c r="X259" s="305"/>
      <c r="Y259" s="62"/>
      <c r="Z259" s="297"/>
      <c r="AA259" s="297"/>
    </row>
    <row r="260" spans="2:27" ht="69" customHeight="1">
      <c r="B260" s="48">
        <v>255</v>
      </c>
      <c r="C260" s="252" t="s">
        <v>451</v>
      </c>
      <c r="D260" s="253">
        <v>62</v>
      </c>
      <c r="E260" s="274"/>
      <c r="F260" s="50"/>
      <c r="G260" s="56"/>
      <c r="H260" s="56"/>
      <c r="I260" s="280"/>
      <c r="J260" s="280" t="str">
        <f>IF($E260&lt;&gt;"",IF(ISNUMBER(SEARCH("Utail",FlighTestSummary5[[#This Row],[A/C Configuration]])), "UTAIL", "TAILLESS"),"")</f>
        <v/>
      </c>
      <c r="K260" s="280" t="str">
        <f>IF($E260&lt;&gt;"",INDEX(TMSimMatrix[],4,MATCH($C260&amp;$D260&amp;"."&amp;$E260,TMSimMatrix[#Headers],0)),"")</f>
        <v/>
      </c>
      <c r="L260" s="280"/>
      <c r="M260" s="272"/>
      <c r="N260" s="52"/>
      <c r="O260" s="72"/>
      <c r="P260" s="310"/>
      <c r="Q260" s="345"/>
      <c r="R260" s="54"/>
      <c r="S260" s="53"/>
      <c r="T260" s="345"/>
      <c r="U260" s="300"/>
      <c r="V260" s="53"/>
      <c r="W260" s="258"/>
      <c r="X260" s="305"/>
      <c r="Y260" s="62"/>
      <c r="Z260" s="297"/>
      <c r="AA260" s="297"/>
    </row>
    <row r="261" spans="2:27" ht="69" customHeight="1">
      <c r="B261" s="48">
        <v>256</v>
      </c>
      <c r="C261" s="252" t="s">
        <v>451</v>
      </c>
      <c r="D261" s="253">
        <v>62</v>
      </c>
      <c r="E261" s="274"/>
      <c r="F261" s="50"/>
      <c r="G261" s="56"/>
      <c r="H261" s="56"/>
      <c r="I261" s="280"/>
      <c r="J261" s="280" t="str">
        <f>IF($E261&lt;&gt;"",IF(ISNUMBER(SEARCH("Utail",FlighTestSummary5[[#This Row],[A/C Configuration]])), "UTAIL", "TAILLESS"),"")</f>
        <v/>
      </c>
      <c r="K261" s="280" t="str">
        <f>IF($E261&lt;&gt;"",INDEX(TMSimMatrix[],4,MATCH($C261&amp;$D261&amp;"."&amp;$E261,TMSimMatrix[#Headers],0)),"")</f>
        <v/>
      </c>
      <c r="L261" s="280"/>
      <c r="M261" s="272"/>
      <c r="N261" s="52"/>
      <c r="O261" s="72"/>
      <c r="P261" s="310"/>
      <c r="Q261" s="345"/>
      <c r="R261" s="54"/>
      <c r="S261" s="53"/>
      <c r="T261" s="345"/>
      <c r="U261" s="300"/>
      <c r="V261" s="53"/>
      <c r="W261" s="258"/>
      <c r="X261" s="305"/>
      <c r="Y261" s="62"/>
      <c r="Z261" s="297"/>
      <c r="AA261" s="297"/>
    </row>
    <row r="262" spans="2:27" ht="69" customHeight="1">
      <c r="B262" s="48">
        <v>257</v>
      </c>
      <c r="C262" s="252" t="s">
        <v>451</v>
      </c>
      <c r="D262" s="253">
        <v>62</v>
      </c>
      <c r="E262" s="274"/>
      <c r="F262" s="50"/>
      <c r="G262" s="56"/>
      <c r="H262" s="56"/>
      <c r="I262" s="280"/>
      <c r="J262" s="280" t="str">
        <f>IF($E262&lt;&gt;"",IF(ISNUMBER(SEARCH("Utail",FlighTestSummary5[[#This Row],[A/C Configuration]])), "UTAIL", "TAILLESS"),"")</f>
        <v/>
      </c>
      <c r="K262" s="280" t="str">
        <f>IF($E262&lt;&gt;"",INDEX(TMSimMatrix[],4,MATCH($C262&amp;$D262&amp;"."&amp;$E262,TMSimMatrix[#Headers],0)),"")</f>
        <v/>
      </c>
      <c r="L262" s="280"/>
      <c r="M262" s="272"/>
      <c r="N262" s="52"/>
      <c r="O262" s="72"/>
      <c r="P262" s="310"/>
      <c r="Q262" s="345"/>
      <c r="R262" s="54"/>
      <c r="S262" s="53"/>
      <c r="T262" s="345"/>
      <c r="U262" s="300"/>
      <c r="V262" s="53"/>
      <c r="W262" s="258"/>
      <c r="X262" s="305"/>
      <c r="Y262" s="62"/>
      <c r="Z262" s="297"/>
      <c r="AA262" s="297"/>
    </row>
    <row r="263" spans="2:27" ht="69" customHeight="1">
      <c r="B263" s="48">
        <v>258</v>
      </c>
      <c r="C263" s="252" t="s">
        <v>451</v>
      </c>
      <c r="D263" s="253">
        <v>62</v>
      </c>
      <c r="E263" s="274"/>
      <c r="F263" s="50"/>
      <c r="G263" s="56"/>
      <c r="H263" s="56"/>
      <c r="I263" s="280"/>
      <c r="J263" s="280" t="str">
        <f>IF($E263&lt;&gt;"",IF(ISNUMBER(SEARCH("Utail",FlighTestSummary5[[#This Row],[A/C Configuration]])), "UTAIL", "TAILLESS"),"")</f>
        <v/>
      </c>
      <c r="K263" s="280" t="str">
        <f>IF($E263&lt;&gt;"",INDEX(TMSimMatrix[],4,MATCH($C263&amp;$D263&amp;"."&amp;$E263,TMSimMatrix[#Headers],0)),"")</f>
        <v/>
      </c>
      <c r="L263" s="280"/>
      <c r="M263" s="272"/>
      <c r="N263" s="52"/>
      <c r="O263" s="72"/>
      <c r="P263" s="310"/>
      <c r="Q263" s="345"/>
      <c r="R263" s="54"/>
      <c r="S263" s="53"/>
      <c r="T263" s="345"/>
      <c r="U263" s="300"/>
      <c r="V263" s="53"/>
      <c r="W263" s="258"/>
      <c r="X263" s="305"/>
      <c r="Y263" s="62"/>
      <c r="Z263" s="297"/>
      <c r="AA263" s="297"/>
    </row>
    <row r="264" spans="2:27" ht="69" customHeight="1">
      <c r="B264" s="48">
        <v>259</v>
      </c>
      <c r="C264" s="252" t="s">
        <v>451</v>
      </c>
      <c r="D264" s="253">
        <v>62</v>
      </c>
      <c r="E264" s="274"/>
      <c r="F264" s="50"/>
      <c r="G264" s="56"/>
      <c r="H264" s="56"/>
      <c r="I264" s="280"/>
      <c r="J264" s="280" t="str">
        <f>IF($E264&lt;&gt;"",IF(ISNUMBER(SEARCH("Utail",FlighTestSummary5[[#This Row],[A/C Configuration]])), "UTAIL", "TAILLESS"),"")</f>
        <v/>
      </c>
      <c r="K264" s="280" t="str">
        <f>IF($E264&lt;&gt;"",INDEX(TMSimMatrix[],4,MATCH($C264&amp;$D264&amp;"."&amp;$E264,TMSimMatrix[#Headers],0)),"")</f>
        <v/>
      </c>
      <c r="L264" s="280"/>
      <c r="M264" s="272"/>
      <c r="N264" s="52"/>
      <c r="O264" s="72"/>
      <c r="P264" s="310"/>
      <c r="Q264" s="345"/>
      <c r="R264" s="54"/>
      <c r="S264" s="53"/>
      <c r="T264" s="345"/>
      <c r="U264" s="300"/>
      <c r="V264" s="53"/>
      <c r="W264" s="258"/>
      <c r="X264" s="305"/>
      <c r="Y264" s="62"/>
      <c r="Z264" s="297"/>
      <c r="AA264" s="297"/>
    </row>
    <row r="265" spans="2:27" ht="69" customHeight="1">
      <c r="B265" s="48">
        <v>260</v>
      </c>
      <c r="C265" s="252" t="s">
        <v>451</v>
      </c>
      <c r="D265" s="253">
        <v>62</v>
      </c>
      <c r="E265" s="274"/>
      <c r="F265" s="50"/>
      <c r="G265" s="56"/>
      <c r="H265" s="56"/>
      <c r="I265" s="280"/>
      <c r="J265" s="280" t="str">
        <f>IF($E265&lt;&gt;"",IF(ISNUMBER(SEARCH("Utail",FlighTestSummary5[[#This Row],[A/C Configuration]])), "UTAIL", "TAILLESS"),"")</f>
        <v/>
      </c>
      <c r="K265" s="280" t="str">
        <f>IF($E265&lt;&gt;"",INDEX(TMSimMatrix[],4,MATCH($C265&amp;$D265&amp;"."&amp;$E265,TMSimMatrix[#Headers],0)),"")</f>
        <v/>
      </c>
      <c r="L265" s="280"/>
      <c r="M265" s="272"/>
      <c r="N265" s="52"/>
      <c r="O265" s="72"/>
      <c r="P265" s="310"/>
      <c r="Q265" s="345"/>
      <c r="R265" s="54"/>
      <c r="S265" s="53"/>
      <c r="T265" s="345"/>
      <c r="U265" s="300"/>
      <c r="V265" s="53"/>
      <c r="W265" s="258"/>
      <c r="X265" s="305"/>
      <c r="Y265" s="62"/>
      <c r="Z265" s="297"/>
      <c r="AA265" s="297"/>
    </row>
    <row r="266" spans="2:27" ht="69" customHeight="1">
      <c r="B266" s="48">
        <v>261</v>
      </c>
      <c r="C266" s="252" t="s">
        <v>451</v>
      </c>
      <c r="D266" s="253">
        <v>62</v>
      </c>
      <c r="E266" s="274"/>
      <c r="F266" s="50"/>
      <c r="G266" s="56"/>
      <c r="H266" s="56"/>
      <c r="I266" s="280"/>
      <c r="J266" s="280" t="str">
        <f>IF($E266&lt;&gt;"",IF(ISNUMBER(SEARCH("Utail",FlighTestSummary5[[#This Row],[A/C Configuration]])), "UTAIL", "TAILLESS"),"")</f>
        <v/>
      </c>
      <c r="K266" s="280" t="str">
        <f>IF($E266&lt;&gt;"",INDEX(TMSimMatrix[],4,MATCH($C266&amp;$D266&amp;"."&amp;$E266,TMSimMatrix[#Headers],0)),"")</f>
        <v/>
      </c>
      <c r="L266" s="280"/>
      <c r="M266" s="272"/>
      <c r="N266" s="52"/>
      <c r="O266" s="72"/>
      <c r="P266" s="310"/>
      <c r="Q266" s="345"/>
      <c r="R266" s="54"/>
      <c r="S266" s="53"/>
      <c r="T266" s="345"/>
      <c r="U266" s="300"/>
      <c r="V266" s="53"/>
      <c r="W266" s="258"/>
      <c r="X266" s="305"/>
      <c r="Y266" s="62"/>
      <c r="Z266" s="297"/>
      <c r="AA266" s="297"/>
    </row>
    <row r="267" spans="2:27" ht="69" customHeight="1">
      <c r="B267" s="48">
        <v>262</v>
      </c>
      <c r="C267" s="252" t="s">
        <v>451</v>
      </c>
      <c r="D267" s="253">
        <v>62</v>
      </c>
      <c r="E267" s="274"/>
      <c r="F267" s="50"/>
      <c r="G267" s="56"/>
      <c r="H267" s="56"/>
      <c r="I267" s="280"/>
      <c r="J267" s="280" t="str">
        <f>IF($E267&lt;&gt;"",IF(ISNUMBER(SEARCH("Utail",FlighTestSummary5[[#This Row],[A/C Configuration]])), "UTAIL", "TAILLESS"),"")</f>
        <v/>
      </c>
      <c r="K267" s="280" t="str">
        <f>IF($E267&lt;&gt;"",INDEX(TMSimMatrix[],4,MATCH($C267&amp;$D267&amp;"."&amp;$E267,TMSimMatrix[#Headers],0)),"")</f>
        <v/>
      </c>
      <c r="L267" s="280"/>
      <c r="M267" s="272"/>
      <c r="N267" s="52"/>
      <c r="O267" s="72"/>
      <c r="P267" s="310"/>
      <c r="Q267" s="345"/>
      <c r="R267" s="54"/>
      <c r="S267" s="53"/>
      <c r="T267" s="345"/>
      <c r="U267" s="300"/>
      <c r="V267" s="53"/>
      <c r="W267" s="258"/>
      <c r="X267" s="305"/>
      <c r="Y267" s="62"/>
      <c r="Z267" s="297"/>
      <c r="AA267" s="297"/>
    </row>
    <row r="268" spans="2:27" ht="69" customHeight="1">
      <c r="B268" s="48">
        <v>263</v>
      </c>
      <c r="C268" s="252" t="s">
        <v>451</v>
      </c>
      <c r="D268" s="253">
        <v>62</v>
      </c>
      <c r="E268" s="274"/>
      <c r="F268" s="50"/>
      <c r="G268" s="56"/>
      <c r="H268" s="56"/>
      <c r="I268" s="280"/>
      <c r="J268" s="280" t="str">
        <f>IF($E268&lt;&gt;"",IF(ISNUMBER(SEARCH("Utail",FlighTestSummary5[[#This Row],[A/C Configuration]])), "UTAIL", "TAILLESS"),"")</f>
        <v/>
      </c>
      <c r="K268" s="280" t="str">
        <f>IF($E268&lt;&gt;"",INDEX(TMSimMatrix[],4,MATCH($C268&amp;$D268&amp;"."&amp;$E268,TMSimMatrix[#Headers],0)),"")</f>
        <v/>
      </c>
      <c r="L268" s="280"/>
      <c r="M268" s="272"/>
      <c r="N268" s="52"/>
      <c r="O268" s="72"/>
      <c r="P268" s="310"/>
      <c r="Q268" s="345"/>
      <c r="R268" s="54"/>
      <c r="S268" s="53"/>
      <c r="T268" s="345"/>
      <c r="U268" s="300"/>
      <c r="V268" s="53"/>
      <c r="W268" s="258"/>
      <c r="X268" s="305"/>
      <c r="Y268" s="62"/>
      <c r="Z268" s="297"/>
      <c r="AA268" s="297"/>
    </row>
    <row r="269" spans="2:27" ht="69" customHeight="1">
      <c r="B269" s="48">
        <v>264</v>
      </c>
      <c r="C269" s="252" t="s">
        <v>451</v>
      </c>
      <c r="D269" s="253">
        <v>62</v>
      </c>
      <c r="E269" s="274"/>
      <c r="F269" s="50"/>
      <c r="G269" s="56"/>
      <c r="H269" s="56"/>
      <c r="I269" s="280"/>
      <c r="J269" s="280" t="str">
        <f>IF($E269&lt;&gt;"",IF(ISNUMBER(SEARCH("Utail",FlighTestSummary5[[#This Row],[A/C Configuration]])), "UTAIL", "TAILLESS"),"")</f>
        <v/>
      </c>
      <c r="K269" s="280" t="str">
        <f>IF($E269&lt;&gt;"",INDEX(TMSimMatrix[],4,MATCH($C269&amp;$D269&amp;"."&amp;$E269,TMSimMatrix[#Headers],0)),"")</f>
        <v/>
      </c>
      <c r="L269" s="280"/>
      <c r="M269" s="272"/>
      <c r="N269" s="52"/>
      <c r="O269" s="72"/>
      <c r="P269" s="310"/>
      <c r="Q269" s="345"/>
      <c r="R269" s="54"/>
      <c r="S269" s="53"/>
      <c r="T269" s="345"/>
      <c r="U269" s="300"/>
      <c r="V269" s="53"/>
      <c r="W269" s="258"/>
      <c r="X269" s="305"/>
      <c r="Y269" s="62"/>
      <c r="Z269" s="297"/>
      <c r="AA269" s="297"/>
    </row>
    <row r="270" spans="2:27" ht="69" customHeight="1">
      <c r="B270" s="48">
        <v>265</v>
      </c>
      <c r="C270" s="252" t="s">
        <v>451</v>
      </c>
      <c r="D270" s="253">
        <v>62</v>
      </c>
      <c r="E270" s="274"/>
      <c r="F270" s="50"/>
      <c r="G270" s="56"/>
      <c r="H270" s="56"/>
      <c r="I270" s="280"/>
      <c r="J270" s="280" t="str">
        <f>IF($E270&lt;&gt;"",IF(ISNUMBER(SEARCH("Utail",FlighTestSummary5[[#This Row],[A/C Configuration]])), "UTAIL", "TAILLESS"),"")</f>
        <v/>
      </c>
      <c r="K270" s="280" t="str">
        <f>IF($E270&lt;&gt;"",INDEX(TMSimMatrix[],4,MATCH($C270&amp;$D270&amp;"."&amp;$E270,TMSimMatrix[#Headers],0)),"")</f>
        <v/>
      </c>
      <c r="L270" s="280"/>
      <c r="M270" s="272"/>
      <c r="N270" s="52"/>
      <c r="O270" s="72"/>
      <c r="P270" s="310"/>
      <c r="Q270" s="345"/>
      <c r="R270" s="54"/>
      <c r="S270" s="53"/>
      <c r="T270" s="345"/>
      <c r="U270" s="300"/>
      <c r="V270" s="53"/>
      <c r="W270" s="258"/>
      <c r="X270" s="305"/>
      <c r="Y270" s="62"/>
      <c r="Z270" s="297"/>
      <c r="AA270" s="297"/>
    </row>
    <row r="271" spans="2:27" ht="69" customHeight="1">
      <c r="B271" s="48">
        <v>266</v>
      </c>
      <c r="C271" s="252" t="s">
        <v>451</v>
      </c>
      <c r="D271" s="253">
        <v>62</v>
      </c>
      <c r="E271" s="274"/>
      <c r="F271" s="50"/>
      <c r="G271" s="56"/>
      <c r="H271" s="56"/>
      <c r="I271" s="280"/>
      <c r="J271" s="280" t="str">
        <f>IF($E271&lt;&gt;"",IF(ISNUMBER(SEARCH("Utail",FlighTestSummary5[[#This Row],[A/C Configuration]])), "UTAIL", "TAILLESS"),"")</f>
        <v/>
      </c>
      <c r="K271" s="280" t="str">
        <f>IF($E271&lt;&gt;"",INDEX(TMSimMatrix[],4,MATCH($C271&amp;$D271&amp;"."&amp;$E271,TMSimMatrix[#Headers],0)),"")</f>
        <v/>
      </c>
      <c r="L271" s="280"/>
      <c r="M271" s="272"/>
      <c r="N271" s="52"/>
      <c r="O271" s="72"/>
      <c r="P271" s="310"/>
      <c r="Q271" s="345"/>
      <c r="R271" s="54"/>
      <c r="S271" s="53"/>
      <c r="T271" s="345"/>
      <c r="U271" s="300"/>
      <c r="V271" s="53"/>
      <c r="W271" s="258"/>
      <c r="X271" s="305"/>
      <c r="Y271" s="62"/>
      <c r="Z271" s="297"/>
      <c r="AA271" s="297"/>
    </row>
    <row r="272" spans="2:27" ht="69" customHeight="1">
      <c r="B272" s="48">
        <v>267</v>
      </c>
      <c r="C272" s="252" t="s">
        <v>451</v>
      </c>
      <c r="D272" s="253">
        <v>62</v>
      </c>
      <c r="E272" s="274"/>
      <c r="F272" s="50"/>
      <c r="G272" s="56"/>
      <c r="H272" s="56"/>
      <c r="I272" s="280"/>
      <c r="J272" s="280" t="str">
        <f>IF($E272&lt;&gt;"",IF(ISNUMBER(SEARCH("Utail",FlighTestSummary5[[#This Row],[A/C Configuration]])), "UTAIL", "TAILLESS"),"")</f>
        <v/>
      </c>
      <c r="K272" s="280" t="str">
        <f>IF($E272&lt;&gt;"",INDEX(TMSimMatrix[],4,MATCH($C272&amp;$D272&amp;"."&amp;$E272,TMSimMatrix[#Headers],0)),"")</f>
        <v/>
      </c>
      <c r="L272" s="280"/>
      <c r="M272" s="272"/>
      <c r="N272" s="52"/>
      <c r="O272" s="72"/>
      <c r="P272" s="310"/>
      <c r="Q272" s="345"/>
      <c r="R272" s="54"/>
      <c r="S272" s="53"/>
      <c r="T272" s="345"/>
      <c r="U272" s="300"/>
      <c r="V272" s="53"/>
      <c r="W272" s="258"/>
      <c r="X272" s="305"/>
      <c r="Y272" s="62"/>
      <c r="Z272" s="297"/>
      <c r="AA272" s="297"/>
    </row>
    <row r="273" spans="2:27" ht="69" customHeight="1">
      <c r="B273" s="48">
        <v>268</v>
      </c>
      <c r="C273" s="252" t="s">
        <v>451</v>
      </c>
      <c r="D273" s="253">
        <v>62</v>
      </c>
      <c r="E273" s="274"/>
      <c r="F273" s="50"/>
      <c r="G273" s="56"/>
      <c r="H273" s="56"/>
      <c r="I273" s="280"/>
      <c r="J273" s="280" t="str">
        <f>IF($E273&lt;&gt;"",IF(ISNUMBER(SEARCH("Utail",FlighTestSummary5[[#This Row],[A/C Configuration]])), "UTAIL", "TAILLESS"),"")</f>
        <v/>
      </c>
      <c r="K273" s="280" t="str">
        <f>IF($E273&lt;&gt;"",INDEX(TMSimMatrix[],4,MATCH($C273&amp;$D273&amp;"."&amp;$E273,TMSimMatrix[#Headers],0)),"")</f>
        <v/>
      </c>
      <c r="L273" s="280"/>
      <c r="M273" s="272"/>
      <c r="N273" s="52"/>
      <c r="O273" s="72"/>
      <c r="P273" s="310"/>
      <c r="Q273" s="345"/>
      <c r="R273" s="54"/>
      <c r="S273" s="53"/>
      <c r="T273" s="345"/>
      <c r="U273" s="300"/>
      <c r="V273" s="53"/>
      <c r="W273" s="258"/>
      <c r="X273" s="305"/>
      <c r="Y273" s="62"/>
      <c r="Z273" s="297"/>
      <c r="AA273" s="297"/>
    </row>
    <row r="274" spans="2:27" ht="69" customHeight="1">
      <c r="B274" s="48">
        <v>269</v>
      </c>
      <c r="C274" s="252" t="s">
        <v>451</v>
      </c>
      <c r="D274" s="253">
        <v>62</v>
      </c>
      <c r="E274" s="274"/>
      <c r="F274" s="50"/>
      <c r="G274" s="56"/>
      <c r="H274" s="56"/>
      <c r="I274" s="280"/>
      <c r="J274" s="280" t="str">
        <f>IF($E274&lt;&gt;"",IF(ISNUMBER(SEARCH("Utail",FlighTestSummary5[[#This Row],[A/C Configuration]])), "UTAIL", "TAILLESS"),"")</f>
        <v/>
      </c>
      <c r="K274" s="280" t="str">
        <f>IF($E274&lt;&gt;"",INDEX(TMSimMatrix[],4,MATCH($C274&amp;$D274&amp;"."&amp;$E274,TMSimMatrix[#Headers],0)),"")</f>
        <v/>
      </c>
      <c r="L274" s="280"/>
      <c r="M274" s="272"/>
      <c r="N274" s="52"/>
      <c r="O274" s="72"/>
      <c r="P274" s="310"/>
      <c r="Q274" s="345"/>
      <c r="R274" s="54"/>
      <c r="S274" s="53"/>
      <c r="T274" s="324"/>
      <c r="U274" s="300"/>
      <c r="V274" s="53"/>
      <c r="W274" s="258"/>
      <c r="X274" s="305"/>
      <c r="Y274" s="62"/>
      <c r="Z274" s="297"/>
      <c r="AA274" s="297"/>
    </row>
    <row r="275" spans="2:27" ht="69" customHeight="1">
      <c r="B275" s="48">
        <v>270</v>
      </c>
      <c r="C275" s="252" t="s">
        <v>451</v>
      </c>
      <c r="D275" s="253">
        <v>62</v>
      </c>
      <c r="E275" s="274"/>
      <c r="F275" s="50"/>
      <c r="G275" s="56"/>
      <c r="H275" s="56"/>
      <c r="I275" s="280"/>
      <c r="J275" s="280" t="str">
        <f>IF($E275&lt;&gt;"",IF(ISNUMBER(SEARCH("Utail",FlighTestSummary5[[#This Row],[A/C Configuration]])), "UTAIL", "TAILLESS"),"")</f>
        <v/>
      </c>
      <c r="K275" s="280" t="str">
        <f>IF($E275&lt;&gt;"",INDEX(TMSimMatrix[],4,MATCH($C275&amp;$D275&amp;"."&amp;$E275,TMSimMatrix[#Headers],0)),"")</f>
        <v/>
      </c>
      <c r="L275" s="280"/>
      <c r="M275" s="272"/>
      <c r="N275" s="52"/>
      <c r="O275" s="72"/>
      <c r="P275" s="310"/>
      <c r="Q275" s="345"/>
      <c r="R275" s="54"/>
      <c r="S275" s="53"/>
      <c r="T275" s="324"/>
      <c r="U275" s="300"/>
      <c r="V275" s="53"/>
      <c r="W275" s="258"/>
      <c r="X275" s="305"/>
      <c r="Y275" s="62"/>
      <c r="Z275" s="297"/>
      <c r="AA275" s="297"/>
    </row>
    <row r="276" spans="2:27" ht="69" customHeight="1">
      <c r="B276" s="48">
        <v>271</v>
      </c>
      <c r="C276" s="252" t="s">
        <v>451</v>
      </c>
      <c r="D276" s="253">
        <v>62</v>
      </c>
      <c r="E276" s="274"/>
      <c r="F276" s="50"/>
      <c r="G276" s="56"/>
      <c r="H276" s="56"/>
      <c r="I276" s="280"/>
      <c r="J276" s="280" t="str">
        <f>IF($E276&lt;&gt;"",IF(ISNUMBER(SEARCH("Utail",FlighTestSummary5[[#This Row],[A/C Configuration]])), "UTAIL", "TAILLESS"),"")</f>
        <v/>
      </c>
      <c r="K276" s="280" t="str">
        <f>IF($E276&lt;&gt;"",INDEX(TMSimMatrix[],4,MATCH($C276&amp;$D276&amp;"."&amp;$E276,TMSimMatrix[#Headers],0)),"")</f>
        <v/>
      </c>
      <c r="L276" s="280"/>
      <c r="M276" s="272"/>
      <c r="N276" s="52"/>
      <c r="O276" s="72"/>
      <c r="P276" s="310"/>
      <c r="Q276" s="345"/>
      <c r="R276" s="54"/>
      <c r="S276" s="53"/>
      <c r="T276" s="324"/>
      <c r="U276" s="300"/>
      <c r="V276" s="53"/>
      <c r="W276" s="258"/>
      <c r="X276" s="305"/>
      <c r="Y276" s="62"/>
      <c r="Z276" s="297"/>
      <c r="AA276" s="297"/>
    </row>
    <row r="277" spans="2:27" ht="69" customHeight="1">
      <c r="B277" s="48">
        <v>272</v>
      </c>
      <c r="C277" s="252" t="s">
        <v>451</v>
      </c>
      <c r="D277" s="253">
        <v>62</v>
      </c>
      <c r="E277" s="274"/>
      <c r="F277" s="50"/>
      <c r="G277" s="56"/>
      <c r="H277" s="56"/>
      <c r="I277" s="280"/>
      <c r="J277" s="280" t="str">
        <f>IF($E277&lt;&gt;"",IF(ISNUMBER(SEARCH("Utail",FlighTestSummary5[[#This Row],[A/C Configuration]])), "UTAIL", "TAILLESS"),"")</f>
        <v/>
      </c>
      <c r="K277" s="280" t="str">
        <f>IF($E277&lt;&gt;"",INDEX(TMSimMatrix[],4,MATCH($C277&amp;$D277&amp;"."&amp;$E277,TMSimMatrix[#Headers],0)),"")</f>
        <v/>
      </c>
      <c r="L277" s="280"/>
      <c r="M277" s="272"/>
      <c r="N277" s="52"/>
      <c r="O277" s="72"/>
      <c r="P277" s="310"/>
      <c r="Q277" s="345"/>
      <c r="R277" s="54"/>
      <c r="S277" s="53"/>
      <c r="T277" s="324"/>
      <c r="U277" s="300"/>
      <c r="V277" s="53"/>
      <c r="W277" s="258"/>
      <c r="X277" s="305"/>
      <c r="Y277" s="62"/>
      <c r="Z277" s="297"/>
      <c r="AA277" s="297"/>
    </row>
    <row r="278" spans="2:27" ht="69" customHeight="1">
      <c r="B278" s="48">
        <v>262</v>
      </c>
      <c r="C278" s="252" t="s">
        <v>451</v>
      </c>
      <c r="D278" s="253">
        <v>62</v>
      </c>
      <c r="E278" s="274"/>
      <c r="F278" s="50"/>
      <c r="G278" s="56"/>
      <c r="H278" s="56"/>
      <c r="I278" s="280"/>
      <c r="J278" s="280" t="str">
        <f>IF($E278&lt;&gt;"",IF(ISNUMBER(SEARCH("Utail",FlighTestSummary5[[#This Row],[A/C Configuration]])), "UTAIL", "TAILLESS"),"")</f>
        <v/>
      </c>
      <c r="K278" s="280" t="str">
        <f>IF($E278&lt;&gt;"",INDEX(TMSimMatrix[],4,MATCH($C278&amp;$D278&amp;"."&amp;$E278,TMSimMatrix[#Headers],0)),"")</f>
        <v/>
      </c>
      <c r="L278" s="280"/>
      <c r="M278" s="272"/>
      <c r="N278" s="52"/>
      <c r="O278" s="72"/>
      <c r="P278" s="310"/>
      <c r="Q278" s="345"/>
      <c r="R278" s="54"/>
      <c r="S278" s="53"/>
      <c r="T278" s="324"/>
      <c r="U278" s="300"/>
      <c r="V278" s="53"/>
      <c r="W278" s="258"/>
      <c r="X278" s="305"/>
      <c r="Y278" s="62"/>
      <c r="Z278" s="297"/>
      <c r="AA278" s="297"/>
    </row>
    <row r="279" spans="2:27" ht="69" customHeight="1">
      <c r="B279" s="48">
        <v>274</v>
      </c>
      <c r="C279" s="252" t="s">
        <v>451</v>
      </c>
      <c r="D279" s="253">
        <v>62</v>
      </c>
      <c r="E279" s="274"/>
      <c r="F279" s="50"/>
      <c r="G279" s="56"/>
      <c r="H279" s="56"/>
      <c r="I279" s="280"/>
      <c r="J279" s="280" t="str">
        <f>IF($E279&lt;&gt;"",IF(ISNUMBER(SEARCH("Utail",FlighTestSummary5[[#This Row],[A/C Configuration]])), "UTAIL", "TAILLESS"),"")</f>
        <v/>
      </c>
      <c r="K279" s="280" t="str">
        <f>IF($E279&lt;&gt;"",INDEX(TMSimMatrix[],4,MATCH($C279&amp;$D279&amp;"."&amp;$E279,TMSimMatrix[#Headers],0)),"")</f>
        <v/>
      </c>
      <c r="L279" s="280"/>
      <c r="M279" s="272"/>
      <c r="N279" s="52"/>
      <c r="O279" s="72"/>
      <c r="P279" s="310"/>
      <c r="Q279" s="345"/>
      <c r="R279" s="54"/>
      <c r="S279" s="53"/>
      <c r="T279" s="324"/>
      <c r="U279" s="300"/>
      <c r="V279" s="53"/>
      <c r="W279" s="258"/>
      <c r="X279" s="305"/>
      <c r="Y279" s="62"/>
      <c r="Z279" s="297"/>
      <c r="AA279" s="297"/>
    </row>
    <row r="280" spans="2:27" ht="69" customHeight="1">
      <c r="B280" s="48">
        <v>275</v>
      </c>
      <c r="C280" s="252" t="s">
        <v>451</v>
      </c>
      <c r="D280" s="253">
        <v>62</v>
      </c>
      <c r="E280" s="274"/>
      <c r="F280" s="50"/>
      <c r="G280" s="56"/>
      <c r="H280" s="56"/>
      <c r="I280" s="280"/>
      <c r="J280" s="280" t="str">
        <f>IF($E280&lt;&gt;"",IF(ISNUMBER(SEARCH("Utail",FlighTestSummary5[[#This Row],[A/C Configuration]])), "UTAIL", "TAILLESS"),"")</f>
        <v/>
      </c>
      <c r="K280" s="280" t="str">
        <f>IF($E280&lt;&gt;"",INDEX(TMSimMatrix[],4,MATCH($C280&amp;$D280&amp;"."&amp;$E280,TMSimMatrix[#Headers],0)),"")</f>
        <v/>
      </c>
      <c r="L280" s="280"/>
      <c r="M280" s="272"/>
      <c r="N280" s="52"/>
      <c r="O280" s="72"/>
      <c r="P280" s="310"/>
      <c r="Q280" s="345"/>
      <c r="R280" s="54"/>
      <c r="S280" s="53"/>
      <c r="T280" s="324"/>
      <c r="U280" s="300"/>
      <c r="V280" s="53"/>
      <c r="W280" s="258"/>
      <c r="X280" s="305"/>
      <c r="Y280" s="62"/>
      <c r="Z280" s="297"/>
      <c r="AA280" s="297"/>
    </row>
    <row r="281" spans="2:27" ht="69" customHeight="1">
      <c r="B281" s="48">
        <v>276</v>
      </c>
      <c r="C281" s="252" t="s">
        <v>451</v>
      </c>
      <c r="D281" s="253">
        <v>62</v>
      </c>
      <c r="E281" s="274"/>
      <c r="F281" s="50"/>
      <c r="G281" s="56"/>
      <c r="H281" s="56"/>
      <c r="I281" s="280"/>
      <c r="J281" s="280" t="str">
        <f>IF($E281&lt;&gt;"",IF(ISNUMBER(SEARCH("Utail",FlighTestSummary5[[#This Row],[A/C Configuration]])), "UTAIL", "TAILLESS"),"")</f>
        <v/>
      </c>
      <c r="K281" s="280" t="str">
        <f>IF($E281&lt;&gt;"",INDEX(TMSimMatrix[],4,MATCH($C281&amp;$D281&amp;"."&amp;$E281,TMSimMatrix[#Headers],0)),"")</f>
        <v/>
      </c>
      <c r="L281" s="280"/>
      <c r="M281" s="272"/>
      <c r="N281" s="52"/>
      <c r="O281" s="72"/>
      <c r="P281" s="310"/>
      <c r="Q281" s="345"/>
      <c r="R281" s="54"/>
      <c r="S281" s="53"/>
      <c r="T281" s="324"/>
      <c r="U281" s="300"/>
      <c r="V281" s="53"/>
      <c r="W281" s="258"/>
      <c r="X281" s="305"/>
      <c r="Y281" s="62"/>
      <c r="Z281" s="297"/>
      <c r="AA281" s="297"/>
    </row>
    <row r="282" spans="2:27" ht="69" customHeight="1">
      <c r="B282" s="48">
        <v>277</v>
      </c>
      <c r="C282" s="252" t="s">
        <v>451</v>
      </c>
      <c r="D282" s="253">
        <v>62</v>
      </c>
      <c r="E282" s="274"/>
      <c r="F282" s="50"/>
      <c r="G282" s="56"/>
      <c r="H282" s="56"/>
      <c r="I282" s="280"/>
      <c r="J282" s="280" t="str">
        <f>IF($E282&lt;&gt;"",IF(ISNUMBER(SEARCH("Utail",FlighTestSummary5[[#This Row],[A/C Configuration]])), "UTAIL", "TAILLESS"),"")</f>
        <v/>
      </c>
      <c r="K282" s="280" t="str">
        <f>IF($E282&lt;&gt;"",INDEX(TMSimMatrix[],4,MATCH($C282&amp;$D282&amp;"."&amp;$E282,TMSimMatrix[#Headers],0)),"")</f>
        <v/>
      </c>
      <c r="L282" s="280"/>
      <c r="M282" s="272"/>
      <c r="N282" s="52"/>
      <c r="O282" s="72"/>
      <c r="P282" s="310"/>
      <c r="Q282" s="345"/>
      <c r="R282" s="54"/>
      <c r="S282" s="53"/>
      <c r="T282" s="324"/>
      <c r="U282" s="300"/>
      <c r="V282" s="53"/>
      <c r="W282" s="258"/>
      <c r="X282" s="305"/>
      <c r="Y282" s="62"/>
      <c r="Z282" s="297"/>
      <c r="AA282" s="297"/>
    </row>
    <row r="283" spans="2:27" ht="69" customHeight="1">
      <c r="B283" s="48">
        <v>278</v>
      </c>
      <c r="C283" s="252" t="s">
        <v>451</v>
      </c>
      <c r="D283" s="253">
        <v>62</v>
      </c>
      <c r="E283" s="274"/>
      <c r="F283" s="50"/>
      <c r="G283" s="56"/>
      <c r="H283" s="56"/>
      <c r="I283" s="280"/>
      <c r="J283" s="280" t="str">
        <f>IF($E283&lt;&gt;"",IF(ISNUMBER(SEARCH("Utail",FlighTestSummary5[[#This Row],[A/C Configuration]])), "UTAIL", "TAILLESS"),"")</f>
        <v/>
      </c>
      <c r="K283" s="280" t="str">
        <f>IF($E283&lt;&gt;"",INDEX(TMSimMatrix[],4,MATCH($C283&amp;$D283&amp;"."&amp;$E283,TMSimMatrix[#Headers],0)),"")</f>
        <v/>
      </c>
      <c r="L283" s="280"/>
      <c r="M283" s="272"/>
      <c r="N283" s="52"/>
      <c r="O283" s="72"/>
      <c r="P283" s="310"/>
      <c r="Q283" s="345"/>
      <c r="R283" s="54"/>
      <c r="S283" s="53"/>
      <c r="T283" s="324"/>
      <c r="U283" s="300"/>
      <c r="V283" s="53"/>
      <c r="W283" s="258"/>
      <c r="X283" s="305"/>
      <c r="Y283" s="62"/>
      <c r="Z283" s="297"/>
      <c r="AA283" s="297"/>
    </row>
    <row r="284" spans="2:27" ht="69" customHeight="1">
      <c r="B284" s="48">
        <v>279</v>
      </c>
      <c r="C284" s="252" t="s">
        <v>451</v>
      </c>
      <c r="D284" s="253">
        <v>62</v>
      </c>
      <c r="E284" s="274"/>
      <c r="F284" s="50"/>
      <c r="G284" s="56"/>
      <c r="H284" s="56"/>
      <c r="I284" s="280"/>
      <c r="J284" s="280" t="str">
        <f>IF($E284&lt;&gt;"",IF(ISNUMBER(SEARCH("Utail",FlighTestSummary5[[#This Row],[A/C Configuration]])), "UTAIL", "TAILLESS"),"")</f>
        <v/>
      </c>
      <c r="K284" s="280" t="str">
        <f>IF($E284&lt;&gt;"",INDEX(TMSimMatrix[],4,MATCH($C284&amp;$D284&amp;"."&amp;$E284,TMSimMatrix[#Headers],0)),"")</f>
        <v/>
      </c>
      <c r="L284" s="280"/>
      <c r="M284" s="272"/>
      <c r="N284" s="52"/>
      <c r="O284" s="72"/>
      <c r="P284" s="310"/>
      <c r="Q284" s="345"/>
      <c r="R284" s="54"/>
      <c r="S284" s="53"/>
      <c r="T284" s="324"/>
      <c r="U284" s="300"/>
      <c r="V284" s="53"/>
      <c r="W284" s="258"/>
      <c r="X284" s="305"/>
      <c r="Y284" s="62"/>
      <c r="Z284" s="297"/>
      <c r="AA284" s="297"/>
    </row>
    <row r="285" spans="2:27" ht="69" customHeight="1">
      <c r="B285" s="48">
        <v>280</v>
      </c>
      <c r="C285" s="252" t="s">
        <v>451</v>
      </c>
      <c r="D285" s="253">
        <v>62</v>
      </c>
      <c r="E285" s="274"/>
      <c r="F285" s="50"/>
      <c r="G285" s="56"/>
      <c r="H285" s="56"/>
      <c r="I285" s="280"/>
      <c r="J285" s="280" t="str">
        <f>IF($E285&lt;&gt;"",IF(ISNUMBER(SEARCH("Utail",FlighTestSummary5[[#This Row],[A/C Configuration]])), "UTAIL", "TAILLESS"),"")</f>
        <v/>
      </c>
      <c r="K285" s="280" t="str">
        <f>IF($E285&lt;&gt;"",INDEX(TMSimMatrix[],4,MATCH($C285&amp;$D285&amp;"."&amp;$E285,TMSimMatrix[#Headers],0)),"")</f>
        <v/>
      </c>
      <c r="L285" s="280"/>
      <c r="M285" s="272"/>
      <c r="N285" s="52"/>
      <c r="O285" s="72"/>
      <c r="P285" s="310"/>
      <c r="Q285" s="345"/>
      <c r="R285" s="54"/>
      <c r="S285" s="53"/>
      <c r="T285" s="324"/>
      <c r="U285" s="300"/>
      <c r="V285" s="53"/>
      <c r="W285" s="258"/>
      <c r="X285" s="305"/>
      <c r="Y285" s="62"/>
      <c r="Z285" s="297"/>
      <c r="AA285" s="297"/>
    </row>
    <row r="286" spans="2:27" ht="69" customHeight="1">
      <c r="B286" s="48">
        <v>281</v>
      </c>
      <c r="C286" s="252" t="s">
        <v>451</v>
      </c>
      <c r="D286" s="253">
        <v>62</v>
      </c>
      <c r="E286" s="274"/>
      <c r="F286" s="50"/>
      <c r="G286" s="56"/>
      <c r="H286" s="56"/>
      <c r="I286" s="280"/>
      <c r="J286" s="280" t="str">
        <f>IF($E286&lt;&gt;"",IF(ISNUMBER(SEARCH("Utail",FlighTestSummary5[[#This Row],[A/C Configuration]])), "UTAIL", "TAILLESS"),"")</f>
        <v/>
      </c>
      <c r="K286" s="280" t="str">
        <f>IF($E286&lt;&gt;"",INDEX(TMSimMatrix[],4,MATCH($C286&amp;$D286&amp;"."&amp;$E286,TMSimMatrix[#Headers],0)),"")</f>
        <v/>
      </c>
      <c r="L286" s="280"/>
      <c r="M286" s="272"/>
      <c r="N286" s="52"/>
      <c r="O286" s="72"/>
      <c r="P286" s="310"/>
      <c r="Q286" s="345"/>
      <c r="R286" s="54"/>
      <c r="S286" s="53"/>
      <c r="T286" s="324"/>
      <c r="U286" s="300"/>
      <c r="V286" s="53"/>
      <c r="W286" s="258"/>
      <c r="X286" s="305"/>
      <c r="Y286" s="62"/>
      <c r="Z286" s="297"/>
      <c r="AA286" s="297"/>
    </row>
    <row r="287" spans="2:27" ht="69" customHeight="1">
      <c r="B287" s="48">
        <v>282</v>
      </c>
      <c r="C287" s="252" t="s">
        <v>451</v>
      </c>
      <c r="D287" s="253">
        <v>62</v>
      </c>
      <c r="E287" s="274"/>
      <c r="F287" s="50"/>
      <c r="G287" s="56"/>
      <c r="H287" s="56"/>
      <c r="I287" s="280"/>
      <c r="J287" s="280" t="str">
        <f>IF($E287&lt;&gt;"",IF(ISNUMBER(SEARCH("Utail",FlighTestSummary5[[#This Row],[A/C Configuration]])), "UTAIL", "TAILLESS"),"")</f>
        <v/>
      </c>
      <c r="K287" s="280" t="str">
        <f>IF($E287&lt;&gt;"",INDEX(TMSimMatrix[],4,MATCH($C287&amp;$D287&amp;"."&amp;$E287,TMSimMatrix[#Headers],0)),"")</f>
        <v/>
      </c>
      <c r="L287" s="280"/>
      <c r="M287" s="272"/>
      <c r="N287" s="52"/>
      <c r="O287" s="72"/>
      <c r="P287" s="310"/>
      <c r="Q287" s="345"/>
      <c r="R287" s="54"/>
      <c r="S287" s="53"/>
      <c r="T287" s="324"/>
      <c r="U287" s="300"/>
      <c r="V287" s="53"/>
      <c r="W287" s="258"/>
      <c r="X287" s="305"/>
      <c r="Y287" s="62"/>
      <c r="Z287" s="297"/>
      <c r="AA287" s="297"/>
    </row>
    <row r="288" spans="2:27" ht="69" customHeight="1">
      <c r="B288" s="48">
        <v>283</v>
      </c>
      <c r="C288" s="252" t="s">
        <v>451</v>
      </c>
      <c r="D288" s="253">
        <v>62</v>
      </c>
      <c r="E288" s="274"/>
      <c r="F288" s="50"/>
      <c r="G288" s="56"/>
      <c r="H288" s="56"/>
      <c r="I288" s="280"/>
      <c r="J288" s="280" t="str">
        <f>IF($E288&lt;&gt;"",IF(ISNUMBER(SEARCH("Utail",FlighTestSummary5[[#This Row],[A/C Configuration]])), "UTAIL", "TAILLESS"),"")</f>
        <v/>
      </c>
      <c r="K288" s="280" t="str">
        <f>IF($E288&lt;&gt;"",INDEX(TMSimMatrix[],4,MATCH($C288&amp;$D288&amp;"."&amp;$E288,TMSimMatrix[#Headers],0)),"")</f>
        <v/>
      </c>
      <c r="L288" s="280"/>
      <c r="M288" s="272"/>
      <c r="N288" s="52"/>
      <c r="O288" s="72"/>
      <c r="P288" s="310"/>
      <c r="Q288" s="345"/>
      <c r="R288" s="54"/>
      <c r="S288" s="53"/>
      <c r="T288" s="324"/>
      <c r="U288" s="300"/>
      <c r="V288" s="53"/>
      <c r="W288" s="258"/>
      <c r="X288" s="305"/>
      <c r="Y288" s="62"/>
      <c r="Z288" s="297"/>
      <c r="AA288" s="297"/>
    </row>
    <row r="289" spans="2:27" ht="69" customHeight="1">
      <c r="B289" s="48">
        <v>284</v>
      </c>
      <c r="C289" s="252" t="s">
        <v>451</v>
      </c>
      <c r="D289" s="253">
        <v>62</v>
      </c>
      <c r="E289" s="274"/>
      <c r="F289" s="50"/>
      <c r="G289" s="56"/>
      <c r="H289" s="56"/>
      <c r="I289" s="280"/>
      <c r="J289" s="280" t="str">
        <f>IF($E289&lt;&gt;"",IF(ISNUMBER(SEARCH("Utail",FlighTestSummary5[[#This Row],[A/C Configuration]])), "UTAIL", "TAILLESS"),"")</f>
        <v/>
      </c>
      <c r="K289" s="280" t="str">
        <f>IF($E289&lt;&gt;"",INDEX(TMSimMatrix[],4,MATCH($C289&amp;$D289&amp;"."&amp;$E289,TMSimMatrix[#Headers],0)),"")</f>
        <v/>
      </c>
      <c r="L289" s="280"/>
      <c r="M289" s="272"/>
      <c r="N289" s="52"/>
      <c r="O289" s="72"/>
      <c r="P289" s="310"/>
      <c r="Q289" s="345"/>
      <c r="R289" s="54"/>
      <c r="S289" s="53"/>
      <c r="T289" s="324"/>
      <c r="U289" s="300"/>
      <c r="V289" s="53"/>
      <c r="W289" s="258"/>
      <c r="X289" s="305"/>
      <c r="Y289" s="62"/>
      <c r="Z289" s="297"/>
      <c r="AA289" s="297"/>
    </row>
    <row r="290" spans="2:27" ht="69" customHeight="1">
      <c r="B290" s="48">
        <v>285</v>
      </c>
      <c r="C290" s="252" t="s">
        <v>451</v>
      </c>
      <c r="D290" s="253">
        <v>62</v>
      </c>
      <c r="E290" s="274"/>
      <c r="F290" s="50"/>
      <c r="G290" s="56"/>
      <c r="H290" s="56"/>
      <c r="I290" s="280"/>
      <c r="J290" s="280" t="str">
        <f>IF($E290&lt;&gt;"",IF(ISNUMBER(SEARCH("Utail",FlighTestSummary5[[#This Row],[A/C Configuration]])), "UTAIL", "TAILLESS"),"")</f>
        <v/>
      </c>
      <c r="K290" s="280" t="str">
        <f>IF($E290&lt;&gt;"",INDEX(TMSimMatrix[],4,MATCH($C290&amp;$D290&amp;"."&amp;$E290,TMSimMatrix[#Headers],0)),"")</f>
        <v/>
      </c>
      <c r="L290" s="280"/>
      <c r="M290" s="272"/>
      <c r="N290" s="52"/>
      <c r="O290" s="72"/>
      <c r="P290" s="310"/>
      <c r="Q290" s="345"/>
      <c r="R290" s="54"/>
      <c r="S290" s="53"/>
      <c r="T290" s="324"/>
      <c r="U290" s="300"/>
      <c r="V290" s="53"/>
      <c r="W290" s="258"/>
      <c r="X290" s="305"/>
      <c r="Y290" s="62"/>
      <c r="Z290" s="297"/>
      <c r="AA290" s="297"/>
    </row>
    <row r="291" spans="2:27" ht="69" customHeight="1">
      <c r="B291" s="48">
        <v>286</v>
      </c>
      <c r="C291" s="252" t="s">
        <v>451</v>
      </c>
      <c r="D291" s="253">
        <v>62</v>
      </c>
      <c r="E291" s="274"/>
      <c r="F291" s="50"/>
      <c r="G291" s="56"/>
      <c r="H291" s="56"/>
      <c r="I291" s="280"/>
      <c r="J291" s="280" t="str">
        <f>IF($E291&lt;&gt;"",IF(ISNUMBER(SEARCH("Utail",FlighTestSummary5[[#This Row],[A/C Configuration]])), "UTAIL", "TAILLESS"),"")</f>
        <v/>
      </c>
      <c r="K291" s="280" t="str">
        <f>IF($E291&lt;&gt;"",INDEX(TMSimMatrix[],4,MATCH($C291&amp;$D291&amp;"."&amp;$E291,TMSimMatrix[#Headers],0)),"")</f>
        <v/>
      </c>
      <c r="L291" s="280"/>
      <c r="M291" s="272"/>
      <c r="N291" s="52"/>
      <c r="O291" s="72"/>
      <c r="P291" s="310"/>
      <c r="Q291" s="345"/>
      <c r="R291" s="54"/>
      <c r="S291" s="53"/>
      <c r="T291" s="324"/>
      <c r="U291" s="300"/>
      <c r="V291" s="53"/>
      <c r="W291" s="258"/>
      <c r="X291" s="305"/>
      <c r="Y291" s="62"/>
      <c r="Z291" s="297"/>
      <c r="AA291" s="297"/>
    </row>
    <row r="292" spans="2:27" ht="69" customHeight="1">
      <c r="B292" s="48">
        <v>287</v>
      </c>
      <c r="C292" s="252" t="s">
        <v>451</v>
      </c>
      <c r="D292" s="253">
        <v>62</v>
      </c>
      <c r="E292" s="274"/>
      <c r="F292" s="50"/>
      <c r="G292" s="56"/>
      <c r="H292" s="56"/>
      <c r="I292" s="280"/>
      <c r="J292" s="280" t="str">
        <f>IF($E292&lt;&gt;"",IF(ISNUMBER(SEARCH("Utail",FlighTestSummary5[[#This Row],[A/C Configuration]])), "UTAIL", "TAILLESS"),"")</f>
        <v/>
      </c>
      <c r="K292" s="280" t="str">
        <f>IF($E292&lt;&gt;"",INDEX(TMSimMatrix[],4,MATCH($C292&amp;$D292&amp;"."&amp;$E292,TMSimMatrix[#Headers],0)),"")</f>
        <v/>
      </c>
      <c r="L292" s="280"/>
      <c r="M292" s="272"/>
      <c r="N292" s="52"/>
      <c r="O292" s="72"/>
      <c r="P292" s="310"/>
      <c r="Q292" s="345"/>
      <c r="R292" s="54"/>
      <c r="S292" s="53"/>
      <c r="T292" s="324"/>
      <c r="U292" s="300"/>
      <c r="V292" s="53"/>
      <c r="W292" s="258"/>
      <c r="X292" s="305"/>
      <c r="Y292" s="62"/>
      <c r="Z292" s="297"/>
      <c r="AA292" s="297"/>
    </row>
    <row r="293" spans="2:27" ht="69" customHeight="1">
      <c r="B293" s="48">
        <v>288</v>
      </c>
      <c r="C293" s="252" t="s">
        <v>451</v>
      </c>
      <c r="D293" s="253">
        <v>62</v>
      </c>
      <c r="E293" s="274"/>
      <c r="F293" s="50"/>
      <c r="G293" s="56"/>
      <c r="H293" s="56"/>
      <c r="I293" s="280"/>
      <c r="J293" s="280" t="str">
        <f>IF($E293&lt;&gt;"",IF(ISNUMBER(SEARCH("Utail",FlighTestSummary5[[#This Row],[A/C Configuration]])), "UTAIL", "TAILLESS"),"")</f>
        <v/>
      </c>
      <c r="K293" s="280" t="str">
        <f>IF($E293&lt;&gt;"",INDEX(TMSimMatrix[],4,MATCH($C293&amp;$D293&amp;"."&amp;$E293,TMSimMatrix[#Headers],0)),"")</f>
        <v/>
      </c>
      <c r="L293" s="280"/>
      <c r="M293" s="272"/>
      <c r="N293" s="52"/>
      <c r="O293" s="72"/>
      <c r="P293" s="310"/>
      <c r="Q293" s="345"/>
      <c r="R293" s="54"/>
      <c r="S293" s="53"/>
      <c r="T293" s="324"/>
      <c r="U293" s="300"/>
      <c r="V293" s="53"/>
      <c r="W293" s="258"/>
      <c r="X293" s="305"/>
      <c r="Y293" s="62"/>
      <c r="Z293" s="297"/>
      <c r="AA293" s="297"/>
    </row>
    <row r="294" spans="2:27" ht="69" customHeight="1">
      <c r="B294" s="48">
        <v>289</v>
      </c>
      <c r="C294" s="252" t="s">
        <v>451</v>
      </c>
      <c r="D294" s="253">
        <v>62</v>
      </c>
      <c r="E294" s="274"/>
      <c r="F294" s="50"/>
      <c r="G294" s="56"/>
      <c r="H294" s="56"/>
      <c r="I294" s="280"/>
      <c r="J294" s="280" t="str">
        <f>IF($E294&lt;&gt;"",IF(ISNUMBER(SEARCH("Utail",FlighTestSummary5[[#This Row],[A/C Configuration]])), "UTAIL", "TAILLESS"),"")</f>
        <v/>
      </c>
      <c r="K294" s="280" t="str">
        <f>IF($E294&lt;&gt;"",INDEX(TMSimMatrix[],4,MATCH($C294&amp;$D294&amp;"."&amp;$E294,TMSimMatrix[#Headers],0)),"")</f>
        <v/>
      </c>
      <c r="L294" s="280"/>
      <c r="M294" s="272"/>
      <c r="N294" s="52"/>
      <c r="O294" s="72"/>
      <c r="P294" s="310"/>
      <c r="Q294" s="345"/>
      <c r="R294" s="54"/>
      <c r="S294" s="53"/>
      <c r="T294" s="324"/>
      <c r="U294" s="300"/>
      <c r="V294" s="53"/>
      <c r="W294" s="258"/>
      <c r="X294" s="305"/>
      <c r="Y294" s="62"/>
      <c r="Z294" s="297"/>
      <c r="AA294" s="297"/>
    </row>
    <row r="295" spans="2:27" ht="69" customHeight="1">
      <c r="B295" s="48">
        <v>290</v>
      </c>
      <c r="C295" s="252" t="s">
        <v>451</v>
      </c>
      <c r="D295" s="253">
        <v>62</v>
      </c>
      <c r="E295" s="274"/>
      <c r="F295" s="50"/>
      <c r="G295" s="56"/>
      <c r="H295" s="56"/>
      <c r="I295" s="280"/>
      <c r="J295" s="280" t="str">
        <f>IF($E295&lt;&gt;"",IF(ISNUMBER(SEARCH("Utail",FlighTestSummary5[[#This Row],[A/C Configuration]])), "UTAIL", "TAILLESS"),"")</f>
        <v/>
      </c>
      <c r="K295" s="280" t="str">
        <f>IF($E295&lt;&gt;"",INDEX(TMSimMatrix[],4,MATCH($C295&amp;$D295&amp;"."&amp;$E295,TMSimMatrix[#Headers],0)),"")</f>
        <v/>
      </c>
      <c r="L295" s="280"/>
      <c r="M295" s="272"/>
      <c r="N295" s="52"/>
      <c r="O295" s="72"/>
      <c r="P295" s="310"/>
      <c r="Q295" s="345"/>
      <c r="R295" s="54"/>
      <c r="S295" s="53"/>
      <c r="T295" s="324"/>
      <c r="U295" s="300"/>
      <c r="V295" s="53"/>
      <c r="W295" s="258"/>
      <c r="X295" s="305"/>
      <c r="Y295" s="62"/>
      <c r="Z295" s="297"/>
      <c r="AA295" s="297"/>
    </row>
    <row r="296" spans="2:27" ht="69" customHeight="1">
      <c r="B296" s="48">
        <v>291</v>
      </c>
      <c r="C296" s="252" t="s">
        <v>451</v>
      </c>
      <c r="D296" s="253">
        <v>62</v>
      </c>
      <c r="E296" s="274"/>
      <c r="F296" s="50"/>
      <c r="G296" s="56"/>
      <c r="H296" s="56"/>
      <c r="I296" s="280"/>
      <c r="J296" s="280" t="str">
        <f>IF($E296&lt;&gt;"",IF(ISNUMBER(SEARCH("Utail",FlighTestSummary5[[#This Row],[A/C Configuration]])), "UTAIL", "TAILLESS"),"")</f>
        <v/>
      </c>
      <c r="K296" s="280" t="str">
        <f>IF($E296&lt;&gt;"",INDEX(TMSimMatrix[],4,MATCH($C296&amp;$D296&amp;"."&amp;$E296,TMSimMatrix[#Headers],0)),"")</f>
        <v/>
      </c>
      <c r="L296" s="280"/>
      <c r="M296" s="272"/>
      <c r="N296" s="52"/>
      <c r="O296" s="72"/>
      <c r="P296" s="310"/>
      <c r="Q296" s="345"/>
      <c r="R296" s="54"/>
      <c r="S296" s="53"/>
      <c r="T296" s="324"/>
      <c r="U296" s="300"/>
      <c r="V296" s="53"/>
      <c r="W296" s="258"/>
      <c r="X296" s="305"/>
      <c r="Y296" s="62"/>
      <c r="Z296" s="297"/>
      <c r="AA296" s="297"/>
    </row>
    <row r="297" spans="2:27" ht="69" customHeight="1">
      <c r="B297" s="48">
        <v>292</v>
      </c>
      <c r="C297" s="252" t="s">
        <v>451</v>
      </c>
      <c r="D297" s="253">
        <v>62</v>
      </c>
      <c r="E297" s="274"/>
      <c r="F297" s="50"/>
      <c r="G297" s="56"/>
      <c r="H297" s="56"/>
      <c r="I297" s="280"/>
      <c r="J297" s="280" t="str">
        <f>IF($E297&lt;&gt;"",IF(ISNUMBER(SEARCH("Utail",FlighTestSummary5[[#This Row],[A/C Configuration]])), "UTAIL", "TAILLESS"),"")</f>
        <v/>
      </c>
      <c r="K297" s="280" t="str">
        <f>IF($E297&lt;&gt;"",INDEX(TMSimMatrix[],4,MATCH($C297&amp;$D297&amp;"."&amp;$E297,TMSimMatrix[#Headers],0)),"")</f>
        <v/>
      </c>
      <c r="L297" s="280"/>
      <c r="M297" s="272"/>
      <c r="N297" s="52"/>
      <c r="O297" s="72"/>
      <c r="P297" s="310"/>
      <c r="Q297" s="345"/>
      <c r="R297" s="54"/>
      <c r="S297" s="53"/>
      <c r="T297" s="324"/>
      <c r="U297" s="300"/>
      <c r="V297" s="53"/>
      <c r="W297" s="258"/>
      <c r="X297" s="305"/>
      <c r="Y297" s="62"/>
      <c r="Z297" s="297"/>
      <c r="AA297" s="297"/>
    </row>
    <row r="298" spans="2:27" ht="69" customHeight="1">
      <c r="B298" s="48">
        <v>293</v>
      </c>
      <c r="C298" s="252" t="s">
        <v>451</v>
      </c>
      <c r="D298" s="253">
        <v>62</v>
      </c>
      <c r="E298" s="274"/>
      <c r="F298" s="50"/>
      <c r="G298" s="56"/>
      <c r="H298" s="56"/>
      <c r="I298" s="280"/>
      <c r="J298" s="280" t="str">
        <f>IF($E298&lt;&gt;"",IF(ISNUMBER(SEARCH("Utail",FlighTestSummary5[[#This Row],[A/C Configuration]])), "UTAIL", "TAILLESS"),"")</f>
        <v/>
      </c>
      <c r="K298" s="280" t="str">
        <f>IF($E298&lt;&gt;"",INDEX(TMSimMatrix[],4,MATCH($C298&amp;$D298&amp;"."&amp;$E298,TMSimMatrix[#Headers],0)),"")</f>
        <v/>
      </c>
      <c r="L298" s="280"/>
      <c r="M298" s="272"/>
      <c r="N298" s="52"/>
      <c r="O298" s="72"/>
      <c r="P298" s="310"/>
      <c r="Q298" s="345"/>
      <c r="R298" s="54"/>
      <c r="S298" s="53"/>
      <c r="T298" s="324"/>
      <c r="U298" s="300"/>
      <c r="V298" s="53"/>
      <c r="W298" s="258"/>
      <c r="X298" s="305"/>
      <c r="Y298" s="62"/>
      <c r="Z298" s="297"/>
      <c r="AA298" s="297"/>
    </row>
    <row r="299" spans="2:27" ht="69" customHeight="1">
      <c r="B299" s="48">
        <v>294</v>
      </c>
      <c r="C299" s="252" t="s">
        <v>451</v>
      </c>
      <c r="D299" s="253">
        <v>62</v>
      </c>
      <c r="E299" s="274"/>
      <c r="F299" s="50"/>
      <c r="G299" s="56"/>
      <c r="H299" s="56"/>
      <c r="I299" s="280"/>
      <c r="J299" s="280" t="str">
        <f>IF($E299&lt;&gt;"",IF(ISNUMBER(SEARCH("Utail",FlighTestSummary5[[#This Row],[A/C Configuration]])), "UTAIL", "TAILLESS"),"")</f>
        <v/>
      </c>
      <c r="K299" s="280" t="str">
        <f>IF($E299&lt;&gt;"",INDEX(TMSimMatrix[],4,MATCH($C299&amp;$D299&amp;"."&amp;$E299,TMSimMatrix[#Headers],0)),"")</f>
        <v/>
      </c>
      <c r="L299" s="280"/>
      <c r="M299" s="272"/>
      <c r="N299" s="52"/>
      <c r="O299" s="72"/>
      <c r="P299" s="310"/>
      <c r="Q299" s="345"/>
      <c r="R299" s="54"/>
      <c r="S299" s="53"/>
      <c r="T299" s="324"/>
      <c r="U299" s="300"/>
      <c r="V299" s="53"/>
      <c r="W299" s="258"/>
      <c r="X299" s="305"/>
      <c r="Y299" s="62"/>
      <c r="Z299" s="297"/>
      <c r="AA299" s="297"/>
    </row>
    <row r="300" spans="2:27" ht="69" customHeight="1">
      <c r="B300" s="48">
        <v>295</v>
      </c>
      <c r="C300" s="252" t="s">
        <v>451</v>
      </c>
      <c r="D300" s="253">
        <v>62</v>
      </c>
      <c r="E300" s="274"/>
      <c r="F300" s="50"/>
      <c r="G300" s="56"/>
      <c r="H300" s="56"/>
      <c r="I300" s="280"/>
      <c r="J300" s="280" t="str">
        <f>IF($E300&lt;&gt;"",IF(ISNUMBER(SEARCH("Utail",FlighTestSummary5[[#This Row],[A/C Configuration]])), "UTAIL", "TAILLESS"),"")</f>
        <v/>
      </c>
      <c r="K300" s="280" t="str">
        <f>IF($E300&lt;&gt;"",INDEX(TMSimMatrix[],4,MATCH($C300&amp;$D300&amp;"."&amp;$E300,TMSimMatrix[#Headers],0)),"")</f>
        <v/>
      </c>
      <c r="L300" s="280"/>
      <c r="M300" s="272"/>
      <c r="N300" s="52"/>
      <c r="O300" s="72"/>
      <c r="P300" s="310"/>
      <c r="Q300" s="345"/>
      <c r="R300" s="54"/>
      <c r="S300" s="53"/>
      <c r="T300" s="324"/>
      <c r="U300" s="300"/>
      <c r="V300" s="53"/>
      <c r="W300" s="258"/>
      <c r="X300" s="305"/>
      <c r="Y300" s="62"/>
      <c r="Z300" s="297"/>
      <c r="AA300" s="297"/>
    </row>
    <row r="301" spans="2:27" ht="69" customHeight="1">
      <c r="B301" s="48">
        <v>296</v>
      </c>
      <c r="C301" s="252" t="s">
        <v>451</v>
      </c>
      <c r="D301" s="253">
        <v>62</v>
      </c>
      <c r="E301" s="274"/>
      <c r="F301" s="50"/>
      <c r="G301" s="56"/>
      <c r="H301" s="56"/>
      <c r="I301" s="280"/>
      <c r="J301" s="280" t="str">
        <f>IF($E301&lt;&gt;"",IF(ISNUMBER(SEARCH("Utail",FlighTestSummary5[[#This Row],[A/C Configuration]])), "UTAIL", "TAILLESS"),"")</f>
        <v/>
      </c>
      <c r="K301" s="280" t="str">
        <f>IF($E301&lt;&gt;"",INDEX(TMSimMatrix[],4,MATCH($C301&amp;$D301&amp;"."&amp;$E301,TMSimMatrix[#Headers],0)),"")</f>
        <v/>
      </c>
      <c r="L301" s="280"/>
      <c r="M301" s="272"/>
      <c r="N301" s="52"/>
      <c r="O301" s="72"/>
      <c r="P301" s="310"/>
      <c r="Q301" s="345"/>
      <c r="R301" s="54"/>
      <c r="S301" s="53"/>
      <c r="T301" s="324"/>
      <c r="U301" s="300"/>
      <c r="V301" s="53"/>
      <c r="W301" s="258"/>
      <c r="X301" s="305"/>
      <c r="Y301" s="62"/>
      <c r="Z301" s="297"/>
      <c r="AA301" s="297"/>
    </row>
    <row r="302" spans="2:27" ht="69" customHeight="1">
      <c r="B302" s="48">
        <v>297</v>
      </c>
      <c r="C302" s="252" t="s">
        <v>451</v>
      </c>
      <c r="D302" s="253">
        <v>62</v>
      </c>
      <c r="E302" s="274"/>
      <c r="F302" s="50"/>
      <c r="G302" s="56"/>
      <c r="H302" s="56"/>
      <c r="I302" s="280"/>
      <c r="J302" s="280" t="str">
        <f>IF($E302&lt;&gt;"",IF(ISNUMBER(SEARCH("Utail",FlighTestSummary5[[#This Row],[A/C Configuration]])), "UTAIL", "TAILLESS"),"")</f>
        <v/>
      </c>
      <c r="K302" s="280" t="str">
        <f>IF($E302&lt;&gt;"",INDEX(TMSimMatrix[],4,MATCH($C302&amp;$D302&amp;"."&amp;$E302,TMSimMatrix[#Headers],0)),"")</f>
        <v/>
      </c>
      <c r="L302" s="280"/>
      <c r="M302" s="272"/>
      <c r="N302" s="52"/>
      <c r="O302" s="72"/>
      <c r="P302" s="310"/>
      <c r="Q302" s="345"/>
      <c r="R302" s="54"/>
      <c r="S302" s="53"/>
      <c r="T302" s="324"/>
      <c r="U302" s="300"/>
      <c r="V302" s="53"/>
      <c r="W302" s="258"/>
      <c r="X302" s="305"/>
      <c r="Y302" s="62"/>
      <c r="Z302" s="297"/>
      <c r="AA302" s="297"/>
    </row>
    <row r="303" spans="2:27" ht="69" customHeight="1">
      <c r="B303" s="48">
        <v>298</v>
      </c>
      <c r="C303" s="252" t="s">
        <v>451</v>
      </c>
      <c r="D303" s="253">
        <v>62</v>
      </c>
      <c r="E303" s="274"/>
      <c r="F303" s="50"/>
      <c r="G303" s="56"/>
      <c r="H303" s="56"/>
      <c r="I303" s="280"/>
      <c r="J303" s="280" t="str">
        <f>IF($E303&lt;&gt;"",IF(ISNUMBER(SEARCH("Utail",FlighTestSummary5[[#This Row],[A/C Configuration]])), "UTAIL", "TAILLESS"),"")</f>
        <v/>
      </c>
      <c r="K303" s="280" t="str">
        <f>IF($E303&lt;&gt;"",INDEX(TMSimMatrix[],4,MATCH($C303&amp;$D303&amp;"."&amp;$E303,TMSimMatrix[#Headers],0)),"")</f>
        <v/>
      </c>
      <c r="L303" s="280"/>
      <c r="M303" s="272"/>
      <c r="N303" s="52"/>
      <c r="O303" s="72"/>
      <c r="P303" s="310"/>
      <c r="Q303" s="345"/>
      <c r="R303" s="54"/>
      <c r="S303" s="53"/>
      <c r="T303" s="324"/>
      <c r="U303" s="300"/>
      <c r="V303" s="53"/>
      <c r="W303" s="258"/>
      <c r="X303" s="305"/>
      <c r="Y303" s="62"/>
      <c r="Z303" s="297"/>
      <c r="AA303" s="297"/>
    </row>
    <row r="304" spans="2:27" ht="69" customHeight="1">
      <c r="B304" s="48">
        <v>299</v>
      </c>
      <c r="C304" s="252" t="s">
        <v>451</v>
      </c>
      <c r="D304" s="253">
        <v>62</v>
      </c>
      <c r="E304" s="274"/>
      <c r="F304" s="50"/>
      <c r="G304" s="56"/>
      <c r="H304" s="56"/>
      <c r="I304" s="280"/>
      <c r="J304" s="280" t="str">
        <f>IF($E304&lt;&gt;"",IF(ISNUMBER(SEARCH("Utail",FlighTestSummary5[[#This Row],[A/C Configuration]])), "UTAIL", "TAILLESS"),"")</f>
        <v/>
      </c>
      <c r="K304" s="280" t="str">
        <f>IF($E304&lt;&gt;"",INDEX(TMSimMatrix[],4,MATCH($C304&amp;$D304&amp;"."&amp;$E304,TMSimMatrix[#Headers],0)),"")</f>
        <v/>
      </c>
      <c r="L304" s="280"/>
      <c r="M304" s="272"/>
      <c r="N304" s="52"/>
      <c r="O304" s="72"/>
      <c r="P304" s="310"/>
      <c r="Q304" s="345"/>
      <c r="R304" s="54"/>
      <c r="S304" s="53"/>
      <c r="T304" s="324"/>
      <c r="U304" s="300"/>
      <c r="V304" s="53"/>
      <c r="W304" s="258"/>
      <c r="X304" s="305"/>
      <c r="Y304" s="62"/>
      <c r="Z304" s="297"/>
      <c r="AA304" s="297"/>
    </row>
    <row r="305" spans="2:27" ht="69" customHeight="1">
      <c r="B305" s="48">
        <v>300</v>
      </c>
      <c r="C305" s="252" t="s">
        <v>451</v>
      </c>
      <c r="D305" s="253">
        <v>62</v>
      </c>
      <c r="E305" s="274"/>
      <c r="F305" s="50"/>
      <c r="G305" s="56"/>
      <c r="H305" s="56"/>
      <c r="I305" s="280"/>
      <c r="J305" s="280" t="str">
        <f>IF($E305&lt;&gt;"",IF(ISNUMBER(SEARCH("Utail",FlighTestSummary5[[#This Row],[A/C Configuration]])), "UTAIL", "TAILLESS"),"")</f>
        <v/>
      </c>
      <c r="K305" s="280" t="str">
        <f>IF($E305&lt;&gt;"",INDEX(TMSimMatrix[],4,MATCH($C305&amp;$D305&amp;"."&amp;$E305,TMSimMatrix[#Headers],0)),"")</f>
        <v/>
      </c>
      <c r="L305" s="280"/>
      <c r="M305" s="272"/>
      <c r="N305" s="52"/>
      <c r="O305" s="72"/>
      <c r="P305" s="310"/>
      <c r="Q305" s="345"/>
      <c r="R305" s="54"/>
      <c r="S305" s="53"/>
      <c r="T305" s="324"/>
      <c r="U305" s="300"/>
      <c r="V305" s="53"/>
      <c r="W305" s="258"/>
      <c r="X305" s="305"/>
      <c r="Y305" s="62"/>
      <c r="Z305" s="297"/>
      <c r="AA305" s="297"/>
    </row>
    <row r="306" spans="2:27" ht="69" customHeight="1">
      <c r="B306" s="48">
        <v>301</v>
      </c>
      <c r="C306" s="252" t="s">
        <v>451</v>
      </c>
      <c r="D306" s="253">
        <v>62</v>
      </c>
      <c r="E306" s="274"/>
      <c r="F306" s="50"/>
      <c r="G306" s="56"/>
      <c r="H306" s="56"/>
      <c r="I306" s="280"/>
      <c r="J306" s="280" t="str">
        <f>IF($E306&lt;&gt;"",IF(ISNUMBER(SEARCH("Utail",FlighTestSummary5[[#This Row],[A/C Configuration]])), "UTAIL", "TAILLESS"),"")</f>
        <v/>
      </c>
      <c r="K306" s="280" t="str">
        <f>IF($E306&lt;&gt;"",INDEX(TMSimMatrix[],4,MATCH($C306&amp;$D306&amp;"."&amp;$E306,TMSimMatrix[#Headers],0)),"")</f>
        <v/>
      </c>
      <c r="L306" s="280"/>
      <c r="M306" s="272"/>
      <c r="N306" s="52"/>
      <c r="O306" s="72"/>
      <c r="P306" s="310"/>
      <c r="Q306" s="345"/>
      <c r="R306" s="54"/>
      <c r="S306" s="53"/>
      <c r="T306" s="324"/>
      <c r="U306" s="300"/>
      <c r="V306" s="53"/>
      <c r="W306" s="258"/>
      <c r="X306" s="305"/>
      <c r="Y306" s="62"/>
      <c r="Z306" s="297"/>
      <c r="AA306" s="297"/>
    </row>
    <row r="307" spans="2:27" ht="69" customHeight="1">
      <c r="B307" s="48">
        <v>302</v>
      </c>
      <c r="C307" s="252" t="s">
        <v>451</v>
      </c>
      <c r="D307" s="253">
        <v>62</v>
      </c>
      <c r="E307" s="274"/>
      <c r="F307" s="50"/>
      <c r="G307" s="56"/>
      <c r="H307" s="56"/>
      <c r="I307" s="280"/>
      <c r="J307" s="280" t="str">
        <f>IF($E307&lt;&gt;"",IF(ISNUMBER(SEARCH("Utail",FlighTestSummary5[[#This Row],[A/C Configuration]])), "UTAIL", "TAILLESS"),"")</f>
        <v/>
      </c>
      <c r="K307" s="280" t="str">
        <f>IF($E307&lt;&gt;"",INDEX(TMSimMatrix[],4,MATCH($C307&amp;$D307&amp;"."&amp;$E307,TMSimMatrix[#Headers],0)),"")</f>
        <v/>
      </c>
      <c r="L307" s="280"/>
      <c r="M307" s="272"/>
      <c r="N307" s="52"/>
      <c r="O307" s="72"/>
      <c r="P307" s="310"/>
      <c r="Q307" s="345"/>
      <c r="R307" s="54"/>
      <c r="S307" s="53"/>
      <c r="T307" s="324"/>
      <c r="U307" s="300"/>
      <c r="V307" s="53"/>
      <c r="W307" s="258"/>
      <c r="X307" s="305"/>
      <c r="Y307" s="62"/>
      <c r="Z307" s="297"/>
      <c r="AA307" s="297"/>
    </row>
    <row r="308" spans="2:27" ht="69" customHeight="1">
      <c r="B308" s="48">
        <v>303</v>
      </c>
      <c r="C308" s="252" t="s">
        <v>451</v>
      </c>
      <c r="D308" s="253">
        <v>62</v>
      </c>
      <c r="E308" s="274"/>
      <c r="F308" s="50"/>
      <c r="G308" s="56"/>
      <c r="H308" s="56"/>
      <c r="I308" s="280"/>
      <c r="J308" s="280" t="str">
        <f>IF($E308&lt;&gt;"",IF(ISNUMBER(SEARCH("Utail",FlighTestSummary5[[#This Row],[A/C Configuration]])), "UTAIL", "TAILLESS"),"")</f>
        <v/>
      </c>
      <c r="K308" s="280" t="str">
        <f>IF($E308&lt;&gt;"",INDEX(TMSimMatrix[],4,MATCH($C308&amp;$D308&amp;"."&amp;$E308,TMSimMatrix[#Headers],0)),"")</f>
        <v/>
      </c>
      <c r="L308" s="280"/>
      <c r="M308" s="272"/>
      <c r="N308" s="52"/>
      <c r="O308" s="72"/>
      <c r="P308" s="310"/>
      <c r="Q308" s="345"/>
      <c r="R308" s="54"/>
      <c r="S308" s="53"/>
      <c r="T308" s="324"/>
      <c r="U308" s="300"/>
      <c r="V308" s="53"/>
      <c r="W308" s="258"/>
      <c r="X308" s="305"/>
      <c r="Y308" s="62"/>
      <c r="Z308" s="297"/>
      <c r="AA308" s="297"/>
    </row>
    <row r="309" spans="2:27" ht="69" customHeight="1">
      <c r="B309" s="48">
        <v>304</v>
      </c>
      <c r="C309" s="252" t="s">
        <v>451</v>
      </c>
      <c r="D309" s="253">
        <v>62</v>
      </c>
      <c r="E309" s="274"/>
      <c r="F309" s="50"/>
      <c r="G309" s="56"/>
      <c r="H309" s="56"/>
      <c r="I309" s="280"/>
      <c r="J309" s="280" t="str">
        <f>IF($E309&lt;&gt;"",IF(ISNUMBER(SEARCH("Utail",FlighTestSummary5[[#This Row],[A/C Configuration]])), "UTAIL", "TAILLESS"),"")</f>
        <v/>
      </c>
      <c r="K309" s="280" t="str">
        <f>IF($E309&lt;&gt;"",INDEX(TMSimMatrix[],4,MATCH($C309&amp;$D309&amp;"."&amp;$E309,TMSimMatrix[#Headers],0)),"")</f>
        <v/>
      </c>
      <c r="L309" s="280"/>
      <c r="M309" s="272"/>
      <c r="N309" s="52"/>
      <c r="O309" s="72"/>
      <c r="P309" s="310"/>
      <c r="Q309" s="345"/>
      <c r="R309" s="54"/>
      <c r="S309" s="53"/>
      <c r="T309" s="324"/>
      <c r="U309" s="300"/>
      <c r="V309" s="53"/>
      <c r="W309" s="258"/>
      <c r="X309" s="305"/>
      <c r="Y309" s="62"/>
      <c r="Z309" s="297"/>
      <c r="AA309" s="297"/>
    </row>
    <row r="310" spans="2:27" ht="69" customHeight="1">
      <c r="B310" s="48">
        <v>305</v>
      </c>
      <c r="C310" s="252" t="s">
        <v>451</v>
      </c>
      <c r="D310" s="253">
        <v>62</v>
      </c>
      <c r="E310" s="274"/>
      <c r="F310" s="50"/>
      <c r="G310" s="56"/>
      <c r="H310" s="56"/>
      <c r="I310" s="280"/>
      <c r="J310" s="280" t="str">
        <f>IF($E310&lt;&gt;"",IF(ISNUMBER(SEARCH("Utail",FlighTestSummary5[[#This Row],[A/C Configuration]])), "UTAIL", "TAILLESS"),"")</f>
        <v/>
      </c>
      <c r="K310" s="280" t="str">
        <f>IF($E310&lt;&gt;"",INDEX(TMSimMatrix[],4,MATCH($C310&amp;$D310&amp;"."&amp;$E310,TMSimMatrix[#Headers],0)),"")</f>
        <v/>
      </c>
      <c r="L310" s="280"/>
      <c r="M310" s="272"/>
      <c r="N310" s="52"/>
      <c r="O310" s="72"/>
      <c r="P310" s="310"/>
      <c r="Q310" s="345"/>
      <c r="R310" s="54"/>
      <c r="S310" s="53"/>
      <c r="T310" s="324"/>
      <c r="U310" s="300"/>
      <c r="V310" s="53"/>
      <c r="W310" s="258"/>
      <c r="X310" s="305"/>
      <c r="Y310" s="62"/>
      <c r="Z310" s="297"/>
      <c r="AA310" s="297"/>
    </row>
    <row r="311" spans="2:27" ht="69" customHeight="1">
      <c r="B311" s="48">
        <v>306</v>
      </c>
      <c r="C311" s="252" t="s">
        <v>451</v>
      </c>
      <c r="D311" s="253">
        <v>62</v>
      </c>
      <c r="E311" s="274"/>
      <c r="F311" s="50"/>
      <c r="G311" s="56"/>
      <c r="H311" s="56"/>
      <c r="I311" s="280"/>
      <c r="J311" s="280" t="str">
        <f>IF($E311&lt;&gt;"",IF(ISNUMBER(SEARCH("Utail",FlighTestSummary5[[#This Row],[A/C Configuration]])), "UTAIL", "TAILLESS"),"")</f>
        <v/>
      </c>
      <c r="K311" s="280" t="str">
        <f>IF($E311&lt;&gt;"",INDEX(TMSimMatrix[],4,MATCH($C311&amp;$D311&amp;"."&amp;$E311,TMSimMatrix[#Headers],0)),"")</f>
        <v/>
      </c>
      <c r="L311" s="280"/>
      <c r="M311" s="272"/>
      <c r="N311" s="52"/>
      <c r="O311" s="72"/>
      <c r="P311" s="310"/>
      <c r="Q311" s="345"/>
      <c r="R311" s="54"/>
      <c r="S311" s="53"/>
      <c r="T311" s="324"/>
      <c r="U311" s="300"/>
      <c r="V311" s="53"/>
      <c r="W311" s="258"/>
      <c r="X311" s="305"/>
      <c r="Y311" s="62"/>
      <c r="Z311" s="297"/>
      <c r="AA311" s="297"/>
    </row>
    <row r="312" spans="2:27" ht="69" customHeight="1">
      <c r="B312" s="48">
        <v>307</v>
      </c>
      <c r="C312" s="252" t="s">
        <v>451</v>
      </c>
      <c r="D312" s="253">
        <v>62</v>
      </c>
      <c r="E312" s="274"/>
      <c r="F312" s="50"/>
      <c r="G312" s="56"/>
      <c r="H312" s="56"/>
      <c r="I312" s="280"/>
      <c r="J312" s="280" t="str">
        <f>IF($E312&lt;&gt;"",IF(ISNUMBER(SEARCH("Utail",FlighTestSummary5[[#This Row],[A/C Configuration]])), "UTAIL", "TAILLESS"),"")</f>
        <v/>
      </c>
      <c r="K312" s="280" t="str">
        <f>IF($E312&lt;&gt;"",INDEX(TMSimMatrix[],4,MATCH($C312&amp;$D312&amp;"."&amp;$E312,TMSimMatrix[#Headers],0)),"")</f>
        <v/>
      </c>
      <c r="L312" s="280"/>
      <c r="M312" s="272"/>
      <c r="N312" s="52"/>
      <c r="O312" s="72"/>
      <c r="P312" s="310"/>
      <c r="Q312" s="345"/>
      <c r="R312" s="54"/>
      <c r="S312" s="53"/>
      <c r="T312" s="324"/>
      <c r="U312" s="300"/>
      <c r="V312" s="53"/>
      <c r="W312" s="258"/>
      <c r="X312" s="305"/>
      <c r="Y312" s="62"/>
      <c r="Z312" s="297"/>
      <c r="AA312" s="297"/>
    </row>
    <row r="313" spans="2:27" ht="69" customHeight="1">
      <c r="B313" s="48">
        <v>308</v>
      </c>
      <c r="C313" s="252" t="s">
        <v>451</v>
      </c>
      <c r="D313" s="253">
        <v>62</v>
      </c>
      <c r="E313" s="274"/>
      <c r="F313" s="50"/>
      <c r="G313" s="56"/>
      <c r="H313" s="56"/>
      <c r="I313" s="280"/>
      <c r="J313" s="280" t="str">
        <f>IF($E313&lt;&gt;"",IF(ISNUMBER(SEARCH("Utail",FlighTestSummary5[[#This Row],[A/C Configuration]])), "UTAIL", "TAILLESS"),"")</f>
        <v/>
      </c>
      <c r="K313" s="280" t="str">
        <f>IF($E313&lt;&gt;"",INDEX(TMSimMatrix[],4,MATCH($C313&amp;$D313&amp;"."&amp;$E313,TMSimMatrix[#Headers],0)),"")</f>
        <v/>
      </c>
      <c r="L313" s="280"/>
      <c r="M313" s="272"/>
      <c r="N313" s="52"/>
      <c r="O313" s="72"/>
      <c r="P313" s="310"/>
      <c r="Q313" s="345"/>
      <c r="R313" s="54"/>
      <c r="S313" s="53"/>
      <c r="T313" s="324"/>
      <c r="U313" s="300"/>
      <c r="V313" s="53"/>
      <c r="W313" s="258"/>
      <c r="X313" s="305"/>
      <c r="Y313" s="62"/>
      <c r="Z313" s="297"/>
      <c r="AA313" s="297"/>
    </row>
    <row r="314" spans="2:27" ht="69" customHeight="1">
      <c r="B314" s="48">
        <v>309</v>
      </c>
      <c r="C314" s="252" t="s">
        <v>451</v>
      </c>
      <c r="D314" s="253">
        <v>62</v>
      </c>
      <c r="E314" s="274"/>
      <c r="F314" s="50"/>
      <c r="G314" s="56"/>
      <c r="H314" s="56"/>
      <c r="I314" s="280"/>
      <c r="J314" s="280" t="str">
        <f>IF($E314&lt;&gt;"",IF(ISNUMBER(SEARCH("Utail",FlighTestSummary5[[#This Row],[A/C Configuration]])), "UTAIL", "TAILLESS"),"")</f>
        <v/>
      </c>
      <c r="K314" s="280" t="str">
        <f>IF($E314&lt;&gt;"",INDEX(TMSimMatrix[],4,MATCH($C314&amp;$D314&amp;"."&amp;$E314,TMSimMatrix[#Headers],0)),"")</f>
        <v/>
      </c>
      <c r="L314" s="280"/>
      <c r="M314" s="272"/>
      <c r="N314" s="52"/>
      <c r="O314" s="72"/>
      <c r="P314" s="310"/>
      <c r="Q314" s="345"/>
      <c r="R314" s="54"/>
      <c r="S314" s="53"/>
      <c r="T314" s="324"/>
      <c r="U314" s="300"/>
      <c r="V314" s="53"/>
      <c r="W314" s="258"/>
      <c r="X314" s="305"/>
      <c r="Y314" s="62"/>
      <c r="Z314" s="297"/>
      <c r="AA314" s="297"/>
    </row>
    <row r="315" spans="2:27" ht="69" customHeight="1">
      <c r="B315" s="48">
        <v>310</v>
      </c>
      <c r="C315" s="252" t="s">
        <v>451</v>
      </c>
      <c r="D315" s="253">
        <v>62</v>
      </c>
      <c r="E315" s="274"/>
      <c r="F315" s="50"/>
      <c r="G315" s="56"/>
      <c r="H315" s="56"/>
      <c r="I315" s="280"/>
      <c r="J315" s="280" t="str">
        <f>IF($E315&lt;&gt;"",IF(ISNUMBER(SEARCH("Utail",FlighTestSummary5[[#This Row],[A/C Configuration]])), "UTAIL", "TAILLESS"),"")</f>
        <v/>
      </c>
      <c r="K315" s="280" t="str">
        <f>IF($E315&lt;&gt;"",INDEX(TMSimMatrix[],4,MATCH($C315&amp;$D315&amp;"."&amp;$E315,TMSimMatrix[#Headers],0)),"")</f>
        <v/>
      </c>
      <c r="L315" s="280"/>
      <c r="M315" s="272"/>
      <c r="N315" s="52"/>
      <c r="O315" s="72"/>
      <c r="P315" s="310"/>
      <c r="Q315" s="345"/>
      <c r="R315" s="54"/>
      <c r="S315" s="53"/>
      <c r="T315" s="324"/>
      <c r="U315" s="300"/>
      <c r="V315" s="53"/>
      <c r="W315" s="258"/>
      <c r="X315" s="305"/>
      <c r="Y315" s="62"/>
      <c r="Z315" s="297"/>
      <c r="AA315" s="297"/>
    </row>
    <row r="316" spans="2:27" ht="69" customHeight="1">
      <c r="B316" s="48">
        <v>311</v>
      </c>
      <c r="C316" s="252" t="s">
        <v>451</v>
      </c>
      <c r="D316" s="253">
        <v>62</v>
      </c>
      <c r="E316" s="274"/>
      <c r="F316" s="50"/>
      <c r="G316" s="56"/>
      <c r="H316" s="56"/>
      <c r="I316" s="280"/>
      <c r="J316" s="280" t="str">
        <f>IF($E316&lt;&gt;"",IF(ISNUMBER(SEARCH("Utail",FlighTestSummary5[[#This Row],[A/C Configuration]])), "UTAIL", "TAILLESS"),"")</f>
        <v/>
      </c>
      <c r="K316" s="280" t="str">
        <f>IF($E316&lt;&gt;"",INDEX(TMSimMatrix[],4,MATCH($C316&amp;$D316&amp;"."&amp;$E316,TMSimMatrix[#Headers],0)),"")</f>
        <v/>
      </c>
      <c r="L316" s="280"/>
      <c r="M316" s="272"/>
      <c r="N316" s="52"/>
      <c r="O316" s="72"/>
      <c r="P316" s="310"/>
      <c r="Q316" s="345"/>
      <c r="R316" s="54"/>
      <c r="S316" s="53"/>
      <c r="T316" s="324"/>
      <c r="U316" s="300"/>
      <c r="V316" s="53"/>
      <c r="W316" s="258"/>
      <c r="X316" s="305"/>
      <c r="Y316" s="62"/>
      <c r="Z316" s="297"/>
      <c r="AA316" s="297"/>
    </row>
    <row r="317" spans="2:27" ht="69" customHeight="1">
      <c r="B317" s="48">
        <v>312</v>
      </c>
      <c r="C317" s="252" t="s">
        <v>451</v>
      </c>
      <c r="D317" s="253">
        <v>62</v>
      </c>
      <c r="E317" s="274"/>
      <c r="F317" s="50"/>
      <c r="G317" s="56"/>
      <c r="H317" s="56"/>
      <c r="I317" s="280"/>
      <c r="J317" s="280" t="str">
        <f>IF($E317&lt;&gt;"",IF(ISNUMBER(SEARCH("Utail",FlighTestSummary5[[#This Row],[A/C Configuration]])), "UTAIL", "TAILLESS"),"")</f>
        <v/>
      </c>
      <c r="K317" s="280" t="str">
        <f>IF($E317&lt;&gt;"",INDEX(TMSimMatrix[],4,MATCH($C317&amp;$D317&amp;"."&amp;$E317,TMSimMatrix[#Headers],0)),"")</f>
        <v/>
      </c>
      <c r="L317" s="280"/>
      <c r="M317" s="272"/>
      <c r="N317" s="52"/>
      <c r="O317" s="72"/>
      <c r="P317" s="310"/>
      <c r="Q317" s="345"/>
      <c r="R317" s="54"/>
      <c r="S317" s="53"/>
      <c r="T317" s="324"/>
      <c r="U317" s="300"/>
      <c r="V317" s="53"/>
      <c r="W317" s="258"/>
      <c r="X317" s="305"/>
      <c r="Y317" s="62"/>
      <c r="Z317" s="297"/>
      <c r="AA317" s="297"/>
    </row>
    <row r="318" spans="2:27" ht="69" customHeight="1">
      <c r="B318" s="48">
        <v>313</v>
      </c>
      <c r="C318" s="252" t="s">
        <v>451</v>
      </c>
      <c r="D318" s="253">
        <v>62</v>
      </c>
      <c r="E318" s="274"/>
      <c r="F318" s="50"/>
      <c r="G318" s="56"/>
      <c r="H318" s="56"/>
      <c r="I318" s="280"/>
      <c r="J318" s="280" t="str">
        <f>IF($E318&lt;&gt;"",IF(ISNUMBER(SEARCH("Utail",FlighTestSummary5[[#This Row],[A/C Configuration]])), "UTAIL", "TAILLESS"),"")</f>
        <v/>
      </c>
      <c r="K318" s="280" t="str">
        <f>IF($E318&lt;&gt;"",INDEX(TMSimMatrix[],4,MATCH($C318&amp;$D318&amp;"."&amp;$E318,TMSimMatrix[#Headers],0)),"")</f>
        <v/>
      </c>
      <c r="L318" s="280"/>
      <c r="M318" s="272"/>
      <c r="N318" s="52"/>
      <c r="O318" s="72"/>
      <c r="P318" s="310"/>
      <c r="Q318" s="345"/>
      <c r="R318" s="54"/>
      <c r="S318" s="53"/>
      <c r="T318" s="324"/>
      <c r="U318" s="300"/>
      <c r="V318" s="53"/>
      <c r="W318" s="258"/>
      <c r="X318" s="305"/>
      <c r="Y318" s="62"/>
      <c r="Z318" s="297"/>
      <c r="AA318" s="297"/>
    </row>
    <row r="319" spans="2:27" ht="69" customHeight="1">
      <c r="B319" s="48">
        <v>314</v>
      </c>
      <c r="C319" s="252" t="s">
        <v>451</v>
      </c>
      <c r="D319" s="253">
        <v>62</v>
      </c>
      <c r="E319" s="274"/>
      <c r="F319" s="50"/>
      <c r="G319" s="56"/>
      <c r="H319" s="56"/>
      <c r="I319" s="280"/>
      <c r="J319" s="280" t="str">
        <f>IF($E319&lt;&gt;"",IF(ISNUMBER(SEARCH("Utail",FlighTestSummary5[[#This Row],[A/C Configuration]])), "UTAIL", "TAILLESS"),"")</f>
        <v/>
      </c>
      <c r="K319" s="280" t="str">
        <f>IF($E319&lt;&gt;"",INDEX(TMSimMatrix[],4,MATCH($C319&amp;$D319&amp;"."&amp;$E319,TMSimMatrix[#Headers],0)),"")</f>
        <v/>
      </c>
      <c r="L319" s="280"/>
      <c r="M319" s="272"/>
      <c r="N319" s="52"/>
      <c r="O319" s="72"/>
      <c r="P319" s="310"/>
      <c r="Q319" s="345"/>
      <c r="R319" s="54"/>
      <c r="S319" s="53"/>
      <c r="T319" s="324"/>
      <c r="U319" s="300"/>
      <c r="V319" s="53"/>
      <c r="W319" s="258"/>
      <c r="X319" s="305"/>
      <c r="Y319" s="62"/>
      <c r="Z319" s="297"/>
      <c r="AA319" s="297"/>
    </row>
    <row r="320" spans="2:27" ht="69" customHeight="1">
      <c r="B320" s="48">
        <v>315</v>
      </c>
      <c r="C320" s="252" t="s">
        <v>451</v>
      </c>
      <c r="D320" s="253">
        <v>62</v>
      </c>
      <c r="E320" s="274"/>
      <c r="F320" s="50"/>
      <c r="G320" s="56"/>
      <c r="H320" s="56"/>
      <c r="I320" s="280"/>
      <c r="J320" s="280" t="str">
        <f>IF($E320&lt;&gt;"",IF(ISNUMBER(SEARCH("Utail",FlighTestSummary5[[#This Row],[A/C Configuration]])), "UTAIL", "TAILLESS"),"")</f>
        <v/>
      </c>
      <c r="K320" s="280" t="str">
        <f>IF($E320&lt;&gt;"",INDEX(TMSimMatrix[],4,MATCH($C320&amp;$D320&amp;"."&amp;$E320,TMSimMatrix[#Headers],0)),"")</f>
        <v/>
      </c>
      <c r="L320" s="280"/>
      <c r="M320" s="272"/>
      <c r="N320" s="52"/>
      <c r="O320" s="72"/>
      <c r="P320" s="310"/>
      <c r="Q320" s="345"/>
      <c r="R320" s="54"/>
      <c r="S320" s="53"/>
      <c r="T320" s="324"/>
      <c r="U320" s="300"/>
      <c r="V320" s="53"/>
      <c r="W320" s="258"/>
      <c r="X320" s="305"/>
      <c r="Y320" s="62"/>
      <c r="Z320" s="297"/>
      <c r="AA320" s="297"/>
    </row>
    <row r="321" spans="2:27" ht="69" customHeight="1">
      <c r="B321" s="48">
        <v>316</v>
      </c>
      <c r="C321" s="252" t="s">
        <v>451</v>
      </c>
      <c r="D321" s="253">
        <v>62</v>
      </c>
      <c r="E321" s="274"/>
      <c r="F321" s="50"/>
      <c r="G321" s="56"/>
      <c r="H321" s="56"/>
      <c r="I321" s="280"/>
      <c r="J321" s="280" t="str">
        <f>IF($E321&lt;&gt;"",IF(ISNUMBER(SEARCH("Utail",FlighTestSummary5[[#This Row],[A/C Configuration]])), "UTAIL", "TAILLESS"),"")</f>
        <v/>
      </c>
      <c r="K321" s="280" t="str">
        <f>IF($E321&lt;&gt;"",INDEX(TMSimMatrix[],4,MATCH($C321&amp;$D321&amp;"."&amp;$E321,TMSimMatrix[#Headers],0)),"")</f>
        <v/>
      </c>
      <c r="L321" s="280"/>
      <c r="M321" s="272"/>
      <c r="N321" s="52"/>
      <c r="O321" s="72"/>
      <c r="P321" s="310"/>
      <c r="Q321" s="345"/>
      <c r="R321" s="54"/>
      <c r="S321" s="53"/>
      <c r="T321" s="324"/>
      <c r="U321" s="300"/>
      <c r="V321" s="53"/>
      <c r="W321" s="258"/>
      <c r="X321" s="305"/>
      <c r="Y321" s="62"/>
      <c r="Z321" s="297"/>
      <c r="AA321" s="297"/>
    </row>
    <row r="322" spans="2:27" ht="69" customHeight="1">
      <c r="B322" s="48">
        <v>317</v>
      </c>
      <c r="C322" s="252" t="s">
        <v>451</v>
      </c>
      <c r="D322" s="253">
        <v>62</v>
      </c>
      <c r="E322" s="274"/>
      <c r="F322" s="50"/>
      <c r="G322" s="56"/>
      <c r="H322" s="56"/>
      <c r="I322" s="280"/>
      <c r="J322" s="280" t="str">
        <f>IF($E322&lt;&gt;"",IF(ISNUMBER(SEARCH("Utail",FlighTestSummary5[[#This Row],[A/C Configuration]])), "UTAIL", "TAILLESS"),"")</f>
        <v/>
      </c>
      <c r="K322" s="280" t="str">
        <f>IF($E322&lt;&gt;"",INDEX(TMSimMatrix[],4,MATCH($C322&amp;$D322&amp;"."&amp;$E322,TMSimMatrix[#Headers],0)),"")</f>
        <v/>
      </c>
      <c r="L322" s="280"/>
      <c r="M322" s="272"/>
      <c r="N322" s="52"/>
      <c r="O322" s="72"/>
      <c r="P322" s="310"/>
      <c r="Q322" s="345"/>
      <c r="R322" s="54"/>
      <c r="S322" s="53"/>
      <c r="T322" s="324"/>
      <c r="U322" s="300"/>
      <c r="V322" s="53"/>
      <c r="W322" s="258"/>
      <c r="X322" s="305"/>
      <c r="Y322" s="62"/>
      <c r="Z322" s="297"/>
      <c r="AA322" s="297"/>
    </row>
    <row r="323" spans="2:27" ht="69" customHeight="1">
      <c r="B323" s="48">
        <v>318</v>
      </c>
      <c r="C323" s="252" t="s">
        <v>451</v>
      </c>
      <c r="D323" s="253">
        <v>62</v>
      </c>
      <c r="E323" s="274"/>
      <c r="F323" s="50"/>
      <c r="G323" s="56"/>
      <c r="H323" s="56"/>
      <c r="I323" s="280"/>
      <c r="J323" s="280" t="str">
        <f>IF($E323&lt;&gt;"",IF(ISNUMBER(SEARCH("Utail",FlighTestSummary5[[#This Row],[A/C Configuration]])), "UTAIL", "TAILLESS"),"")</f>
        <v/>
      </c>
      <c r="K323" s="280" t="str">
        <f>IF($E323&lt;&gt;"",INDEX(TMSimMatrix[],4,MATCH($C323&amp;$D323&amp;"."&amp;$E323,TMSimMatrix[#Headers],0)),"")</f>
        <v/>
      </c>
      <c r="L323" s="280"/>
      <c r="M323" s="272"/>
      <c r="N323" s="52"/>
      <c r="O323" s="72"/>
      <c r="P323" s="310"/>
      <c r="Q323" s="345"/>
      <c r="R323" s="54"/>
      <c r="S323" s="53"/>
      <c r="T323" s="324"/>
      <c r="U323" s="300"/>
      <c r="V323" s="53"/>
      <c r="W323" s="258"/>
      <c r="X323" s="305"/>
      <c r="Y323" s="62"/>
      <c r="Z323" s="297"/>
      <c r="AA323" s="297"/>
    </row>
    <row r="324" spans="2:27" ht="69" customHeight="1">
      <c r="B324" s="48">
        <v>319</v>
      </c>
      <c r="C324" s="252" t="s">
        <v>451</v>
      </c>
      <c r="D324" s="253">
        <v>62</v>
      </c>
      <c r="E324" s="274"/>
      <c r="F324" s="50"/>
      <c r="G324" s="56"/>
      <c r="H324" s="56"/>
      <c r="I324" s="280"/>
      <c r="J324" s="280" t="str">
        <f>IF($E324&lt;&gt;"",IF(ISNUMBER(SEARCH("Utail",FlighTestSummary5[[#This Row],[A/C Configuration]])), "UTAIL", "TAILLESS"),"")</f>
        <v/>
      </c>
      <c r="K324" s="280" t="str">
        <f>IF($E324&lt;&gt;"",INDEX(TMSimMatrix[],4,MATCH($C324&amp;$D324&amp;"."&amp;$E324,TMSimMatrix[#Headers],0)),"")</f>
        <v/>
      </c>
      <c r="L324" s="280"/>
      <c r="M324" s="272"/>
      <c r="N324" s="52"/>
      <c r="O324" s="72"/>
      <c r="P324" s="310"/>
      <c r="Q324" s="345"/>
      <c r="R324" s="54"/>
      <c r="S324" s="53"/>
      <c r="T324" s="324"/>
      <c r="U324" s="300"/>
      <c r="V324" s="53"/>
      <c r="W324" s="258"/>
      <c r="X324" s="305"/>
      <c r="Y324" s="62"/>
      <c r="Z324" s="297"/>
      <c r="AA324" s="297"/>
    </row>
    <row r="325" spans="2:27" ht="69" customHeight="1">
      <c r="B325" s="48">
        <v>320</v>
      </c>
      <c r="C325" s="252" t="s">
        <v>451</v>
      </c>
      <c r="D325" s="253">
        <v>62</v>
      </c>
      <c r="E325" s="274"/>
      <c r="F325" s="50"/>
      <c r="G325" s="56"/>
      <c r="H325" s="56"/>
      <c r="I325" s="280"/>
      <c r="J325" s="280" t="str">
        <f>IF($E325&lt;&gt;"",IF(ISNUMBER(SEARCH("Utail",FlighTestSummary5[[#This Row],[A/C Configuration]])), "UTAIL", "TAILLESS"),"")</f>
        <v/>
      </c>
      <c r="K325" s="280" t="str">
        <f>IF($E325&lt;&gt;"",INDEX(TMSimMatrix[],4,MATCH($C325&amp;$D325&amp;"."&amp;$E325,TMSimMatrix[#Headers],0)),"")</f>
        <v/>
      </c>
      <c r="L325" s="280"/>
      <c r="M325" s="272"/>
      <c r="N325" s="52"/>
      <c r="O325" s="72"/>
      <c r="P325" s="310"/>
      <c r="Q325" s="345"/>
      <c r="R325" s="54"/>
      <c r="S325" s="53"/>
      <c r="T325" s="324"/>
      <c r="U325" s="300"/>
      <c r="V325" s="53"/>
      <c r="W325" s="258"/>
      <c r="X325" s="305"/>
      <c r="Y325" s="62"/>
      <c r="Z325" s="297"/>
      <c r="AA325" s="297"/>
    </row>
    <row r="326" spans="2:27" ht="69" customHeight="1">
      <c r="B326" s="48">
        <v>321</v>
      </c>
      <c r="C326" s="252" t="s">
        <v>451</v>
      </c>
      <c r="D326" s="253">
        <v>62</v>
      </c>
      <c r="E326" s="274"/>
      <c r="F326" s="50"/>
      <c r="G326" s="56"/>
      <c r="H326" s="56"/>
      <c r="I326" s="280"/>
      <c r="J326" s="280" t="str">
        <f>IF($E326&lt;&gt;"",IF(ISNUMBER(SEARCH("Utail",FlighTestSummary5[[#This Row],[A/C Configuration]])), "UTAIL", "TAILLESS"),"")</f>
        <v/>
      </c>
      <c r="K326" s="280" t="str">
        <f>IF($E326&lt;&gt;"",INDEX(TMSimMatrix[],4,MATCH($C326&amp;$D326&amp;"."&amp;$E326,TMSimMatrix[#Headers],0)),"")</f>
        <v/>
      </c>
      <c r="L326" s="280"/>
      <c r="M326" s="272"/>
      <c r="N326" s="52"/>
      <c r="O326" s="72"/>
      <c r="P326" s="310"/>
      <c r="Q326" s="345"/>
      <c r="R326" s="54"/>
      <c r="S326" s="53"/>
      <c r="T326" s="324"/>
      <c r="U326" s="300"/>
      <c r="V326" s="53"/>
      <c r="W326" s="258"/>
      <c r="X326" s="305"/>
      <c r="Y326" s="62"/>
      <c r="Z326" s="297"/>
      <c r="AA326" s="297"/>
    </row>
    <row r="327" spans="2:27" ht="69" customHeight="1">
      <c r="B327" s="48">
        <v>322</v>
      </c>
      <c r="C327" s="252" t="s">
        <v>451</v>
      </c>
      <c r="D327" s="253">
        <v>62</v>
      </c>
      <c r="E327" s="274"/>
      <c r="F327" s="50"/>
      <c r="G327" s="56"/>
      <c r="H327" s="56"/>
      <c r="I327" s="280"/>
      <c r="J327" s="280" t="str">
        <f>IF($E327&lt;&gt;"",IF(ISNUMBER(SEARCH("Utail",FlighTestSummary5[[#This Row],[A/C Configuration]])), "UTAIL", "TAILLESS"),"")</f>
        <v/>
      </c>
      <c r="K327" s="280" t="str">
        <f>IF($E327&lt;&gt;"",INDEX(TMSimMatrix[],4,MATCH($C327&amp;$D327&amp;"."&amp;$E327,TMSimMatrix[#Headers],0)),"")</f>
        <v/>
      </c>
      <c r="L327" s="280"/>
      <c r="M327" s="272"/>
      <c r="N327" s="52"/>
      <c r="O327" s="72"/>
      <c r="P327" s="310"/>
      <c r="Q327" s="345"/>
      <c r="R327" s="54"/>
      <c r="S327" s="53"/>
      <c r="T327" s="324"/>
      <c r="U327" s="300"/>
      <c r="V327" s="53"/>
      <c r="W327" s="258"/>
      <c r="X327" s="305"/>
      <c r="Y327" s="62"/>
      <c r="Z327" s="297"/>
      <c r="AA327" s="297"/>
    </row>
    <row r="328" spans="2:27" ht="69" customHeight="1">
      <c r="B328" s="48">
        <v>323</v>
      </c>
      <c r="C328" s="252" t="s">
        <v>451</v>
      </c>
      <c r="D328" s="253">
        <v>62</v>
      </c>
      <c r="E328" s="274"/>
      <c r="F328" s="50"/>
      <c r="G328" s="56"/>
      <c r="H328" s="56"/>
      <c r="I328" s="280"/>
      <c r="J328" s="280" t="str">
        <f>IF($E328&lt;&gt;"",IF(ISNUMBER(SEARCH("Utail",FlighTestSummary5[[#This Row],[A/C Configuration]])), "UTAIL", "TAILLESS"),"")</f>
        <v/>
      </c>
      <c r="K328" s="280" t="str">
        <f>IF($E328&lt;&gt;"",INDEX(TMSimMatrix[],4,MATCH($C328&amp;$D328&amp;"."&amp;$E328,TMSimMatrix[#Headers],0)),"")</f>
        <v/>
      </c>
      <c r="L328" s="280"/>
      <c r="M328" s="272"/>
      <c r="N328" s="52"/>
      <c r="O328" s="72"/>
      <c r="P328" s="310"/>
      <c r="Q328" s="345"/>
      <c r="R328" s="54"/>
      <c r="S328" s="53"/>
      <c r="T328" s="324"/>
      <c r="U328" s="300"/>
      <c r="V328" s="53"/>
      <c r="W328" s="258"/>
      <c r="X328" s="305"/>
      <c r="Y328" s="62"/>
      <c r="Z328" s="297"/>
      <c r="AA328" s="297"/>
    </row>
    <row r="329" spans="2:27" ht="69" customHeight="1">
      <c r="B329" s="48">
        <v>324</v>
      </c>
      <c r="C329" s="252" t="s">
        <v>451</v>
      </c>
      <c r="D329" s="253">
        <v>62</v>
      </c>
      <c r="E329" s="274"/>
      <c r="F329" s="50"/>
      <c r="G329" s="56"/>
      <c r="H329" s="56"/>
      <c r="I329" s="280"/>
      <c r="J329" s="280" t="str">
        <f>IF($E329&lt;&gt;"",IF(ISNUMBER(SEARCH("Utail",FlighTestSummary5[[#This Row],[A/C Configuration]])), "UTAIL", "TAILLESS"),"")</f>
        <v/>
      </c>
      <c r="K329" s="280" t="str">
        <f>IF($E329&lt;&gt;"",INDEX(TMSimMatrix[],4,MATCH($C329&amp;$D329&amp;"."&amp;$E329,TMSimMatrix[#Headers],0)),"")</f>
        <v/>
      </c>
      <c r="L329" s="280"/>
      <c r="M329" s="272"/>
      <c r="N329" s="52"/>
      <c r="O329" s="72"/>
      <c r="P329" s="310"/>
      <c r="Q329" s="345"/>
      <c r="R329" s="54"/>
      <c r="S329" s="53"/>
      <c r="T329" s="324"/>
      <c r="U329" s="300"/>
      <c r="V329" s="53"/>
      <c r="W329" s="258"/>
      <c r="X329" s="305"/>
      <c r="Y329" s="62"/>
      <c r="Z329" s="297"/>
      <c r="AA329" s="297"/>
    </row>
    <row r="330" spans="2:27" ht="69" customHeight="1">
      <c r="B330" s="48">
        <v>325</v>
      </c>
      <c r="C330" s="252" t="s">
        <v>451</v>
      </c>
      <c r="D330" s="253">
        <v>62</v>
      </c>
      <c r="E330" s="274"/>
      <c r="F330" s="50"/>
      <c r="G330" s="56"/>
      <c r="H330" s="56"/>
      <c r="I330" s="280"/>
      <c r="J330" s="280" t="str">
        <f>IF($E330&lt;&gt;"",IF(ISNUMBER(SEARCH("Utail",FlighTestSummary5[[#This Row],[A/C Configuration]])), "UTAIL", "TAILLESS"),"")</f>
        <v/>
      </c>
      <c r="K330" s="280" t="str">
        <f>IF($E330&lt;&gt;"",INDEX(TMSimMatrix[],4,MATCH($C330&amp;$D330&amp;"."&amp;$E330,TMSimMatrix[#Headers],0)),"")</f>
        <v/>
      </c>
      <c r="L330" s="280"/>
      <c r="M330" s="272"/>
      <c r="N330" s="52"/>
      <c r="O330" s="72"/>
      <c r="P330" s="310"/>
      <c r="Q330" s="345"/>
      <c r="R330" s="54"/>
      <c r="S330" s="53"/>
      <c r="T330" s="324"/>
      <c r="U330" s="300"/>
      <c r="V330" s="53"/>
      <c r="W330" s="258"/>
      <c r="X330" s="305"/>
      <c r="Y330" s="62"/>
      <c r="Z330" s="297"/>
      <c r="AA330" s="297"/>
    </row>
    <row r="331" spans="2:27" ht="69" customHeight="1">
      <c r="B331" s="48">
        <v>326</v>
      </c>
      <c r="C331" s="252" t="s">
        <v>451</v>
      </c>
      <c r="D331" s="253">
        <v>62</v>
      </c>
      <c r="E331" s="274"/>
      <c r="F331" s="50"/>
      <c r="G331" s="56"/>
      <c r="H331" s="56"/>
      <c r="I331" s="280"/>
      <c r="J331" s="280" t="str">
        <f>IF($E331&lt;&gt;"",IF(ISNUMBER(SEARCH("Utail",FlighTestSummary5[[#This Row],[A/C Configuration]])), "UTAIL", "TAILLESS"),"")</f>
        <v/>
      </c>
      <c r="K331" s="280" t="str">
        <f>IF($E331&lt;&gt;"",INDEX(TMSimMatrix[],4,MATCH($C331&amp;$D331&amp;"."&amp;$E331,TMSimMatrix[#Headers],0)),"")</f>
        <v/>
      </c>
      <c r="L331" s="280"/>
      <c r="M331" s="272"/>
      <c r="N331" s="52"/>
      <c r="O331" s="72"/>
      <c r="P331" s="310"/>
      <c r="Q331" s="345"/>
      <c r="R331" s="54"/>
      <c r="S331" s="53"/>
      <c r="T331" s="324"/>
      <c r="U331" s="300"/>
      <c r="V331" s="53"/>
      <c r="W331" s="258"/>
      <c r="X331" s="305"/>
      <c r="Y331" s="62"/>
      <c r="Z331" s="297"/>
      <c r="AA331" s="297"/>
    </row>
    <row r="332" spans="2:27" ht="69" customHeight="1">
      <c r="B332" s="48">
        <v>327</v>
      </c>
      <c r="C332" s="252" t="s">
        <v>451</v>
      </c>
      <c r="D332" s="253">
        <v>62</v>
      </c>
      <c r="E332" s="274"/>
      <c r="F332" s="50"/>
      <c r="G332" s="56"/>
      <c r="H332" s="56"/>
      <c r="I332" s="280"/>
      <c r="J332" s="280" t="str">
        <f>IF($E332&lt;&gt;"",IF(ISNUMBER(SEARCH("Utail",FlighTestSummary5[[#This Row],[A/C Configuration]])), "UTAIL", "TAILLESS"),"")</f>
        <v/>
      </c>
      <c r="K332" s="280" t="str">
        <f>IF($E332&lt;&gt;"",INDEX(TMSimMatrix[],4,MATCH($C332&amp;$D332&amp;"."&amp;$E332,TMSimMatrix[#Headers],0)),"")</f>
        <v/>
      </c>
      <c r="L332" s="280"/>
      <c r="M332" s="272"/>
      <c r="N332" s="52"/>
      <c r="O332" s="72"/>
      <c r="P332" s="310"/>
      <c r="Q332" s="345"/>
      <c r="R332" s="54"/>
      <c r="S332" s="53"/>
      <c r="T332" s="324"/>
      <c r="U332" s="300"/>
      <c r="V332" s="53"/>
      <c r="W332" s="258"/>
      <c r="X332" s="305"/>
      <c r="Y332" s="62"/>
      <c r="Z332" s="297"/>
      <c r="AA332" s="297"/>
    </row>
    <row r="333" spans="2:27" ht="69" customHeight="1">
      <c r="B333" s="48">
        <v>328</v>
      </c>
      <c r="C333" s="252" t="s">
        <v>451</v>
      </c>
      <c r="D333" s="253">
        <v>62</v>
      </c>
      <c r="E333" s="274"/>
      <c r="F333" s="50"/>
      <c r="G333" s="56"/>
      <c r="H333" s="56"/>
      <c r="I333" s="280"/>
      <c r="J333" s="280" t="str">
        <f>IF($E333&lt;&gt;"",IF(ISNUMBER(SEARCH("Utail",FlighTestSummary5[[#This Row],[A/C Configuration]])), "UTAIL", "TAILLESS"),"")</f>
        <v/>
      </c>
      <c r="K333" s="280" t="str">
        <f>IF($E333&lt;&gt;"",INDEX(TMSimMatrix[],4,MATCH($C333&amp;$D333&amp;"."&amp;$E333,TMSimMatrix[#Headers],0)),"")</f>
        <v/>
      </c>
      <c r="L333" s="280"/>
      <c r="M333" s="272"/>
      <c r="N333" s="52"/>
      <c r="O333" s="72"/>
      <c r="P333" s="310"/>
      <c r="Q333" s="345"/>
      <c r="R333" s="54"/>
      <c r="S333" s="53"/>
      <c r="T333" s="324"/>
      <c r="U333" s="300"/>
      <c r="V333" s="53"/>
      <c r="W333" s="258"/>
      <c r="X333" s="305"/>
      <c r="Y333" s="62"/>
      <c r="Z333" s="297"/>
      <c r="AA333" s="297"/>
    </row>
    <row r="334" spans="2:27" ht="69" customHeight="1">
      <c r="B334" s="48">
        <v>329</v>
      </c>
      <c r="C334" s="252" t="s">
        <v>451</v>
      </c>
      <c r="D334" s="253">
        <v>62</v>
      </c>
      <c r="E334" s="274"/>
      <c r="F334" s="50"/>
      <c r="G334" s="56"/>
      <c r="H334" s="56"/>
      <c r="I334" s="280"/>
      <c r="J334" s="280" t="str">
        <f>IF($E334&lt;&gt;"",IF(ISNUMBER(SEARCH("Utail",FlighTestSummary5[[#This Row],[A/C Configuration]])), "UTAIL", "TAILLESS"),"")</f>
        <v/>
      </c>
      <c r="K334" s="280" t="str">
        <f>IF($E334&lt;&gt;"",INDEX(TMSimMatrix[],4,MATCH($C334&amp;$D334&amp;"."&amp;$E334,TMSimMatrix[#Headers],0)),"")</f>
        <v/>
      </c>
      <c r="L334" s="280"/>
      <c r="M334" s="272"/>
      <c r="N334" s="52"/>
      <c r="O334" s="72"/>
      <c r="P334" s="310"/>
      <c r="Q334" s="345"/>
      <c r="R334" s="54"/>
      <c r="S334" s="53"/>
      <c r="T334" s="324"/>
      <c r="U334" s="300"/>
      <c r="V334" s="53"/>
      <c r="W334" s="258"/>
      <c r="X334" s="305"/>
      <c r="Y334" s="62"/>
      <c r="Z334" s="297"/>
      <c r="AA334" s="297"/>
    </row>
    <row r="335" spans="2:27" ht="69" customHeight="1">
      <c r="B335" s="48">
        <v>330</v>
      </c>
      <c r="C335" s="252" t="s">
        <v>451</v>
      </c>
      <c r="D335" s="253">
        <v>62</v>
      </c>
      <c r="E335" s="274"/>
      <c r="F335" s="50"/>
      <c r="G335" s="56"/>
      <c r="H335" s="56"/>
      <c r="I335" s="280"/>
      <c r="J335" s="280" t="str">
        <f>IF($E335&lt;&gt;"",IF(ISNUMBER(SEARCH("Utail",FlighTestSummary5[[#This Row],[A/C Configuration]])), "UTAIL", "TAILLESS"),"")</f>
        <v/>
      </c>
      <c r="K335" s="280" t="str">
        <f>IF($E335&lt;&gt;"",INDEX(TMSimMatrix[],4,MATCH($C335&amp;$D335&amp;"."&amp;$E335,TMSimMatrix[#Headers],0)),"")</f>
        <v/>
      </c>
      <c r="L335" s="280"/>
      <c r="M335" s="272"/>
      <c r="N335" s="52"/>
      <c r="O335" s="72"/>
      <c r="P335" s="310"/>
      <c r="Q335" s="345"/>
      <c r="R335" s="54"/>
      <c r="S335" s="53"/>
      <c r="T335" s="324"/>
      <c r="U335" s="300"/>
      <c r="V335" s="53"/>
      <c r="W335" s="258"/>
      <c r="X335" s="305"/>
      <c r="Y335" s="62"/>
      <c r="Z335" s="297"/>
      <c r="AA335" s="297"/>
    </row>
    <row r="336" spans="2:27" ht="69" customHeight="1">
      <c r="B336" s="48">
        <v>331</v>
      </c>
      <c r="C336" s="252" t="s">
        <v>451</v>
      </c>
      <c r="D336" s="253">
        <v>62</v>
      </c>
      <c r="E336" s="274"/>
      <c r="F336" s="50"/>
      <c r="G336" s="56"/>
      <c r="H336" s="56"/>
      <c r="I336" s="280"/>
      <c r="J336" s="280" t="str">
        <f>IF($E336&lt;&gt;"",IF(ISNUMBER(SEARCH("Utail",FlighTestSummary5[[#This Row],[A/C Configuration]])), "UTAIL", "TAILLESS"),"")</f>
        <v/>
      </c>
      <c r="K336" s="280" t="str">
        <f>IF($E336&lt;&gt;"",INDEX(TMSimMatrix[],4,MATCH($C336&amp;$D336&amp;"."&amp;$E336,TMSimMatrix[#Headers],0)),"")</f>
        <v/>
      </c>
      <c r="L336" s="280"/>
      <c r="M336" s="272"/>
      <c r="N336" s="52"/>
      <c r="O336" s="72"/>
      <c r="P336" s="310"/>
      <c r="Q336" s="345"/>
      <c r="R336" s="54"/>
      <c r="S336" s="53"/>
      <c r="T336" s="324"/>
      <c r="U336" s="300"/>
      <c r="V336" s="53"/>
      <c r="W336" s="258"/>
      <c r="X336" s="305"/>
      <c r="Y336" s="62"/>
      <c r="Z336" s="297"/>
      <c r="AA336" s="297"/>
    </row>
    <row r="337" spans="2:27" ht="69" customHeight="1">
      <c r="B337" s="48">
        <v>332</v>
      </c>
      <c r="C337" s="252" t="s">
        <v>451</v>
      </c>
      <c r="D337" s="253">
        <v>62</v>
      </c>
      <c r="E337" s="274"/>
      <c r="F337" s="50"/>
      <c r="G337" s="56"/>
      <c r="H337" s="56"/>
      <c r="I337" s="280"/>
      <c r="J337" s="280" t="str">
        <f>IF($E337&lt;&gt;"",IF(ISNUMBER(SEARCH("Utail",FlighTestSummary5[[#This Row],[A/C Configuration]])), "UTAIL", "TAILLESS"),"")</f>
        <v/>
      </c>
      <c r="K337" s="280" t="str">
        <f>IF($E337&lt;&gt;"",INDEX(TMSimMatrix[],4,MATCH($C337&amp;$D337&amp;"."&amp;$E337,TMSimMatrix[#Headers],0)),"")</f>
        <v/>
      </c>
      <c r="L337" s="280"/>
      <c r="M337" s="272"/>
      <c r="N337" s="52"/>
      <c r="O337" s="72"/>
      <c r="P337" s="310"/>
      <c r="Q337" s="345"/>
      <c r="R337" s="54"/>
      <c r="S337" s="53"/>
      <c r="T337" s="324"/>
      <c r="U337" s="300"/>
      <c r="V337" s="53"/>
      <c r="W337" s="258"/>
      <c r="X337" s="305"/>
      <c r="Y337" s="62"/>
      <c r="Z337" s="297"/>
      <c r="AA337" s="297"/>
    </row>
    <row r="338" spans="2:27" ht="69" customHeight="1">
      <c r="B338" s="48">
        <v>333</v>
      </c>
      <c r="C338" s="252" t="s">
        <v>451</v>
      </c>
      <c r="D338" s="253">
        <v>62</v>
      </c>
      <c r="E338" s="274"/>
      <c r="F338" s="50"/>
      <c r="G338" s="56"/>
      <c r="H338" s="56"/>
      <c r="I338" s="280"/>
      <c r="J338" s="280" t="str">
        <f>IF($E338&lt;&gt;"",IF(ISNUMBER(SEARCH("Utail",FlighTestSummary5[[#This Row],[A/C Configuration]])), "UTAIL", "TAILLESS"),"")</f>
        <v/>
      </c>
      <c r="K338" s="280" t="str">
        <f>IF($E338&lt;&gt;"",INDEX(TMSimMatrix[],4,MATCH($C338&amp;$D338&amp;"."&amp;$E338,TMSimMatrix[#Headers],0)),"")</f>
        <v/>
      </c>
      <c r="L338" s="280"/>
      <c r="M338" s="272"/>
      <c r="N338" s="52"/>
      <c r="O338" s="72"/>
      <c r="P338" s="310"/>
      <c r="Q338" s="345"/>
      <c r="R338" s="54"/>
      <c r="S338" s="53"/>
      <c r="T338" s="324"/>
      <c r="U338" s="300"/>
      <c r="V338" s="53"/>
      <c r="W338" s="258"/>
      <c r="X338" s="305"/>
      <c r="Y338" s="62"/>
      <c r="Z338" s="297"/>
      <c r="AA338" s="297"/>
    </row>
    <row r="339" spans="2:27" ht="69" customHeight="1">
      <c r="B339" s="48">
        <v>334</v>
      </c>
      <c r="C339" s="252" t="s">
        <v>451</v>
      </c>
      <c r="D339" s="253">
        <v>62</v>
      </c>
      <c r="E339" s="274"/>
      <c r="F339" s="50"/>
      <c r="G339" s="56"/>
      <c r="H339" s="56"/>
      <c r="I339" s="280"/>
      <c r="J339" s="280" t="str">
        <f>IF($E339&lt;&gt;"",IF(ISNUMBER(SEARCH("Utail",FlighTestSummary5[[#This Row],[A/C Configuration]])), "UTAIL", "TAILLESS"),"")</f>
        <v/>
      </c>
      <c r="K339" s="280" t="str">
        <f>IF($E339&lt;&gt;"",INDEX(TMSimMatrix[],4,MATCH($C339&amp;$D339&amp;"."&amp;$E339,TMSimMatrix[#Headers],0)),"")</f>
        <v/>
      </c>
      <c r="L339" s="280"/>
      <c r="M339" s="272"/>
      <c r="N339" s="52"/>
      <c r="O339" s="72"/>
      <c r="P339" s="310"/>
      <c r="Q339" s="345"/>
      <c r="R339" s="54"/>
      <c r="S339" s="53"/>
      <c r="T339" s="324"/>
      <c r="U339" s="300"/>
      <c r="V339" s="53"/>
      <c r="W339" s="258"/>
      <c r="X339" s="305"/>
      <c r="Y339" s="62"/>
      <c r="Z339" s="297"/>
      <c r="AA339" s="297"/>
    </row>
    <row r="340" spans="2:27" ht="69" customHeight="1">
      <c r="B340" s="48">
        <v>335</v>
      </c>
      <c r="C340" s="252" t="s">
        <v>451</v>
      </c>
      <c r="D340" s="253">
        <v>62</v>
      </c>
      <c r="E340" s="274"/>
      <c r="F340" s="50"/>
      <c r="G340" s="56"/>
      <c r="H340" s="56"/>
      <c r="I340" s="280"/>
      <c r="J340" s="280" t="str">
        <f>IF($E340&lt;&gt;"",IF(ISNUMBER(SEARCH("Utail",FlighTestSummary5[[#This Row],[A/C Configuration]])), "UTAIL", "TAILLESS"),"")</f>
        <v/>
      </c>
      <c r="K340" s="280" t="str">
        <f>IF($E340&lt;&gt;"",INDEX(TMSimMatrix[],4,MATCH($C340&amp;$D340&amp;"."&amp;$E340,TMSimMatrix[#Headers],0)),"")</f>
        <v/>
      </c>
      <c r="L340" s="280"/>
      <c r="M340" s="272"/>
      <c r="N340" s="52"/>
      <c r="O340" s="72"/>
      <c r="P340" s="310"/>
      <c r="Q340" s="345"/>
      <c r="R340" s="54"/>
      <c r="S340" s="53"/>
      <c r="T340" s="324"/>
      <c r="U340" s="300"/>
      <c r="V340" s="53"/>
      <c r="W340" s="258"/>
      <c r="X340" s="305"/>
      <c r="Y340" s="62"/>
      <c r="Z340" s="297"/>
      <c r="AA340" s="297"/>
    </row>
    <row r="341" spans="2:27" ht="69" customHeight="1">
      <c r="B341" s="48">
        <v>336</v>
      </c>
      <c r="C341" s="252" t="s">
        <v>451</v>
      </c>
      <c r="D341" s="253">
        <v>62</v>
      </c>
      <c r="E341" s="274"/>
      <c r="F341" s="50"/>
      <c r="G341" s="56"/>
      <c r="H341" s="56"/>
      <c r="I341" s="280"/>
      <c r="J341" s="280" t="str">
        <f>IF($E341&lt;&gt;"",IF(ISNUMBER(SEARCH("Utail",FlighTestSummary5[[#This Row],[A/C Configuration]])), "UTAIL", "TAILLESS"),"")</f>
        <v/>
      </c>
      <c r="K341" s="280" t="str">
        <f>IF($E341&lt;&gt;"",INDEX(TMSimMatrix[],4,MATCH($C341&amp;$D341&amp;"."&amp;$E341,TMSimMatrix[#Headers],0)),"")</f>
        <v/>
      </c>
      <c r="L341" s="280"/>
      <c r="M341" s="272"/>
      <c r="N341" s="52"/>
      <c r="O341" s="72"/>
      <c r="P341" s="310"/>
      <c r="Q341" s="345"/>
      <c r="R341" s="54"/>
      <c r="S341" s="53"/>
      <c r="T341" s="324"/>
      <c r="U341" s="300"/>
      <c r="V341" s="53"/>
      <c r="W341" s="258"/>
      <c r="X341" s="305"/>
      <c r="Y341" s="62"/>
      <c r="Z341" s="297"/>
      <c r="AA341" s="297"/>
    </row>
    <row r="342" spans="2:27" ht="69" customHeight="1">
      <c r="B342" s="48">
        <v>337</v>
      </c>
      <c r="C342" s="252" t="s">
        <v>451</v>
      </c>
      <c r="D342" s="253">
        <v>62</v>
      </c>
      <c r="E342" s="274"/>
      <c r="F342" s="50"/>
      <c r="G342" s="56"/>
      <c r="H342" s="56"/>
      <c r="I342" s="280"/>
      <c r="J342" s="280" t="str">
        <f>IF($E342&lt;&gt;"",IF(ISNUMBER(SEARCH("Utail",FlighTestSummary5[[#This Row],[A/C Configuration]])), "UTAIL", "TAILLESS"),"")</f>
        <v/>
      </c>
      <c r="K342" s="280" t="str">
        <f>IF($E342&lt;&gt;"",INDEX(TMSimMatrix[],4,MATCH($C342&amp;$D342&amp;"."&amp;$E342,TMSimMatrix[#Headers],0)),"")</f>
        <v/>
      </c>
      <c r="L342" s="280"/>
      <c r="M342" s="272"/>
      <c r="N342" s="52"/>
      <c r="O342" s="72"/>
      <c r="P342" s="310"/>
      <c r="Q342" s="345"/>
      <c r="R342" s="54"/>
      <c r="S342" s="53"/>
      <c r="T342" s="324"/>
      <c r="U342" s="300"/>
      <c r="V342" s="53"/>
      <c r="W342" s="258"/>
      <c r="X342" s="305"/>
      <c r="Y342" s="62"/>
      <c r="Z342" s="297"/>
      <c r="AA342" s="297"/>
    </row>
    <row r="343" spans="2:27" ht="69" customHeight="1">
      <c r="B343" s="48">
        <v>338</v>
      </c>
      <c r="C343" s="252" t="s">
        <v>451</v>
      </c>
      <c r="D343" s="253">
        <v>62</v>
      </c>
      <c r="E343" s="274"/>
      <c r="F343" s="50"/>
      <c r="G343" s="56"/>
      <c r="H343" s="56"/>
      <c r="I343" s="280"/>
      <c r="J343" s="280" t="str">
        <f>IF($E343&lt;&gt;"",IF(ISNUMBER(SEARCH("Utail",FlighTestSummary5[[#This Row],[A/C Configuration]])), "UTAIL", "TAILLESS"),"")</f>
        <v/>
      </c>
      <c r="K343" s="280" t="str">
        <f>IF($E343&lt;&gt;"",INDEX(TMSimMatrix[],4,MATCH($C343&amp;$D343&amp;"."&amp;$E343,TMSimMatrix[#Headers],0)),"")</f>
        <v/>
      </c>
      <c r="L343" s="280"/>
      <c r="M343" s="272"/>
      <c r="N343" s="52"/>
      <c r="O343" s="72"/>
      <c r="P343" s="310"/>
      <c r="Q343" s="345"/>
      <c r="R343" s="54"/>
      <c r="S343" s="53"/>
      <c r="T343" s="324"/>
      <c r="U343" s="300"/>
      <c r="V343" s="53"/>
      <c r="W343" s="258"/>
      <c r="X343" s="305"/>
      <c r="Y343" s="62"/>
      <c r="Z343" s="297"/>
      <c r="AA343" s="297"/>
    </row>
    <row r="344" spans="2:27" ht="69" customHeight="1">
      <c r="B344" s="48">
        <v>339</v>
      </c>
      <c r="C344" s="252" t="s">
        <v>451</v>
      </c>
      <c r="D344" s="253">
        <v>62</v>
      </c>
      <c r="E344" s="274"/>
      <c r="F344" s="50"/>
      <c r="G344" s="56"/>
      <c r="H344" s="56"/>
      <c r="I344" s="280"/>
      <c r="J344" s="280" t="str">
        <f>IF($E344&lt;&gt;"",IF(ISNUMBER(SEARCH("Utail",FlighTestSummary5[[#This Row],[A/C Configuration]])), "UTAIL", "TAILLESS"),"")</f>
        <v/>
      </c>
      <c r="K344" s="280" t="str">
        <f>IF($E344&lt;&gt;"",INDEX(TMSimMatrix[],4,MATCH($C344&amp;$D344&amp;"."&amp;$E344,TMSimMatrix[#Headers],0)),"")</f>
        <v/>
      </c>
      <c r="L344" s="280"/>
      <c r="M344" s="272"/>
      <c r="N344" s="52"/>
      <c r="O344" s="72"/>
      <c r="P344" s="310"/>
      <c r="Q344" s="345"/>
      <c r="R344" s="54"/>
      <c r="S344" s="53"/>
      <c r="T344" s="324"/>
      <c r="U344" s="300"/>
      <c r="V344" s="53"/>
      <c r="W344" s="258"/>
      <c r="X344" s="305"/>
      <c r="Y344" s="62"/>
      <c r="Z344" s="297"/>
      <c r="AA344" s="297"/>
    </row>
    <row r="345" spans="2:27" ht="69" customHeight="1">
      <c r="B345" s="48">
        <v>340</v>
      </c>
      <c r="C345" s="252" t="s">
        <v>451</v>
      </c>
      <c r="D345" s="253">
        <v>62</v>
      </c>
      <c r="E345" s="274"/>
      <c r="F345" s="50" t="str">
        <f>IF($E345&lt;&gt;"",COUNTIF($E$6:$E345,$E345),"")</f>
        <v/>
      </c>
      <c r="G345" s="56" t="str">
        <f>IF($E345&lt;&gt;"",INDEX(TMSimMatrix[],5,MATCH($C345&amp;$D345&amp;"."&amp;$E345,TMSimMatrix[#Headers],0)),"")</f>
        <v/>
      </c>
      <c r="H345" s="56" t="str">
        <f>IF($E345&lt;&gt;"",INDEX(TMSimMatrix[#Data],7,MATCH($C345&amp;$D345&amp;"."&amp;$E345,TMSimMatrix[#Headers],0)),"")</f>
        <v/>
      </c>
      <c r="I345" s="280" t="str">
        <f>IF($E345&lt;&gt;"",INDEX(TMSimMatrix[],2,MATCH($C345&amp;$D345&amp;"."&amp;$E345,TMSimMatrix[#Headers],0)),"")</f>
        <v/>
      </c>
      <c r="J345" s="280" t="str">
        <f>IF($E345&lt;&gt;"",IF(ISNUMBER(SEARCH("Utail",FlighTestSummary5[[#This Row],[A/C Configuration]])), "UTAIL", "TAILLESS"),"")</f>
        <v/>
      </c>
      <c r="K345" s="280" t="str">
        <f>IF($E345&lt;&gt;"",INDEX(TMSimMatrix[],4,MATCH($C345&amp;$D345&amp;"."&amp;$E345,TMSimMatrix[#Headers],0)),"")</f>
        <v/>
      </c>
      <c r="L345" s="280" t="str">
        <f>IF($E345&lt;&gt;"",INDEX(TMSimMatrix[],3,MATCH($C345&amp;$D345&amp;"."&amp;$E345,TMSimMatrix[#Headers],0)),"")</f>
        <v/>
      </c>
      <c r="M345" s="272" t="str">
        <f>IF($E345&lt;&gt;"",INDEX(TMSimMatrix[],8,MATCH($C345&amp;$D345&amp;"."&amp;$E345,TMSimMatrix[#Headers],0)),"")</f>
        <v/>
      </c>
      <c r="N345" s="52"/>
      <c r="O345" s="72"/>
      <c r="P345" s="310" t="str">
        <f>IF($E345&lt;&gt;"",INDEX(TMSimMatrix[],9,MATCH($C345&amp;$D345&amp;"."&amp;$E345,TMSimMatrix[#Headers],0)),"")</f>
        <v/>
      </c>
      <c r="Q345" s="345"/>
      <c r="R345" s="54"/>
      <c r="S345" s="53"/>
      <c r="T345" s="324"/>
      <c r="U345" s="299"/>
      <c r="V345" s="53"/>
      <c r="W345" s="258" t="s">
        <v>506</v>
      </c>
      <c r="X345" s="305"/>
      <c r="Y345" s="62"/>
      <c r="Z345" s="297"/>
      <c r="AA345" s="297"/>
    </row>
    <row r="346" spans="2:27" ht="69" customHeight="1">
      <c r="B346" s="48">
        <v>341</v>
      </c>
      <c r="C346" s="252" t="s">
        <v>451</v>
      </c>
      <c r="D346" s="253">
        <v>62</v>
      </c>
      <c r="E346" s="274"/>
      <c r="F346" s="50" t="str">
        <f>IF($E346&lt;&gt;"",COUNTIF($E$6:$E346,$E346),"")</f>
        <v/>
      </c>
      <c r="G346" s="56" t="str">
        <f>IF($E346&lt;&gt;"",INDEX(TMSimMatrix[],5,MATCH($C346&amp;$D346&amp;"."&amp;$E346,TMSimMatrix[#Headers],0)),"")</f>
        <v/>
      </c>
      <c r="H346" s="56" t="str">
        <f>IF($E346&lt;&gt;"",INDEX(TMSimMatrix[#Data],7,MATCH($C346&amp;$D346&amp;"."&amp;$E346,TMSimMatrix[#Headers],0)),"")</f>
        <v/>
      </c>
      <c r="I346" s="280" t="str">
        <f>IF($E346&lt;&gt;"",INDEX(TMSimMatrix[],2,MATCH($C346&amp;$D346&amp;"."&amp;$E346,TMSimMatrix[#Headers],0)),"")</f>
        <v/>
      </c>
      <c r="J346" s="280" t="str">
        <f>IF($E346&lt;&gt;"",IF(ISNUMBER(SEARCH("Utail",FlighTestSummary5[[#This Row],[A/C Configuration]])), "UTAIL", "TAILLESS"),"")</f>
        <v/>
      </c>
      <c r="K346" s="280" t="str">
        <f>IF($E346&lt;&gt;"",INDEX(TMSimMatrix[],4,MATCH($C346&amp;$D346&amp;"."&amp;$E346,TMSimMatrix[#Headers],0)),"")</f>
        <v/>
      </c>
      <c r="L346" s="280" t="str">
        <f>IF($E346&lt;&gt;"",INDEX(TMSimMatrix[],3,MATCH($C346&amp;$D346&amp;"."&amp;$E346,TMSimMatrix[#Headers],0)),"")</f>
        <v/>
      </c>
      <c r="M346" s="272" t="str">
        <f>IF($E346&lt;&gt;"",INDEX(TMSimMatrix[],8,MATCH($C346&amp;$D346&amp;"."&amp;$E346,TMSimMatrix[#Headers],0)),"")</f>
        <v/>
      </c>
      <c r="N346" s="52"/>
      <c r="O346" s="72"/>
      <c r="P346" s="310" t="str">
        <f>IF($E346&lt;&gt;"",INDEX(TMSimMatrix[],9,MATCH($C346&amp;$D346&amp;"."&amp;$E346,TMSimMatrix[#Headers],0)),"")</f>
        <v/>
      </c>
      <c r="Q346" s="56"/>
      <c r="R346" s="54"/>
      <c r="S346" s="53"/>
      <c r="T346" s="324"/>
      <c r="U346" s="299"/>
      <c r="V346" s="53"/>
      <c r="W346" s="258" t="s">
        <v>506</v>
      </c>
      <c r="X346" s="305"/>
      <c r="Y346" s="62"/>
      <c r="Z346" s="297"/>
      <c r="AA346" s="297"/>
    </row>
    <row r="347" spans="2:27" ht="69" customHeight="1">
      <c r="B347" s="48">
        <v>342</v>
      </c>
      <c r="C347" s="252" t="s">
        <v>451</v>
      </c>
      <c r="D347" s="253">
        <v>62</v>
      </c>
      <c r="E347" s="274"/>
      <c r="F347" s="50" t="str">
        <f>IF($E347&lt;&gt;"",COUNTIF($E$6:$E347,$E347),"")</f>
        <v/>
      </c>
      <c r="G347" s="56" t="str">
        <f>IF($E347&lt;&gt;"",INDEX(TMSimMatrix[],5,MATCH($C347&amp;$D347&amp;"."&amp;$E347,TMSimMatrix[#Headers],0)),"")</f>
        <v/>
      </c>
      <c r="H347" s="56" t="str">
        <f>IF($E347&lt;&gt;"",INDEX(TMSimMatrix[#Data],7,MATCH($C347&amp;$D347&amp;"."&amp;$E347,TMSimMatrix[#Headers],0)),"")</f>
        <v/>
      </c>
      <c r="I347" s="280" t="str">
        <f>IF($E347&lt;&gt;"",INDEX(TMSimMatrix[],2,MATCH($C347&amp;$D347&amp;"."&amp;$E347,TMSimMatrix[#Headers],0)),"")</f>
        <v/>
      </c>
      <c r="J347" s="280" t="str">
        <f>IF($E347&lt;&gt;"",IF(ISNUMBER(SEARCH("Utail",FlighTestSummary5[[#This Row],[A/C Configuration]])), "UTAIL", "TAILLESS"),"")</f>
        <v/>
      </c>
      <c r="K347" s="280" t="str">
        <f>IF($E347&lt;&gt;"",INDEX(TMSimMatrix[],4,MATCH($C347&amp;$D347&amp;"."&amp;$E347,TMSimMatrix[#Headers],0)),"")</f>
        <v/>
      </c>
      <c r="L347" s="280" t="str">
        <f>IF($E347&lt;&gt;"",INDEX(TMSimMatrix[],3,MATCH($C347&amp;$D347&amp;"."&amp;$E347,TMSimMatrix[#Headers],0)),"")</f>
        <v/>
      </c>
      <c r="M347" s="272" t="str">
        <f>IF($E347&lt;&gt;"",INDEX(TMSimMatrix[],8,MATCH($C347&amp;$D347&amp;"."&amp;$E347,TMSimMatrix[#Headers],0)),"")</f>
        <v/>
      </c>
      <c r="N347" s="52"/>
      <c r="O347" s="72"/>
      <c r="P347" s="310" t="str">
        <f>IF($E347&lt;&gt;"",INDEX(TMSimMatrix[],9,MATCH($C347&amp;$D347&amp;"."&amp;$E347,TMSimMatrix[#Headers],0)),"")</f>
        <v/>
      </c>
      <c r="Q347" s="56"/>
      <c r="R347" s="54"/>
      <c r="S347" s="53"/>
      <c r="T347" s="324"/>
      <c r="U347" s="299"/>
      <c r="V347" s="53"/>
      <c r="W347" s="258" t="s">
        <v>506</v>
      </c>
      <c r="X347" s="305"/>
      <c r="Y347" s="62"/>
      <c r="Z347" s="297"/>
      <c r="AA347" s="297"/>
    </row>
    <row r="348" spans="2:27" ht="69" customHeight="1">
      <c r="B348" s="48">
        <v>343</v>
      </c>
      <c r="C348" s="252" t="s">
        <v>451</v>
      </c>
      <c r="D348" s="253">
        <v>62</v>
      </c>
      <c r="E348" s="274"/>
      <c r="F348" s="50" t="str">
        <f>IF($E348&lt;&gt;"",COUNTIF($E$6:$E348,$E348),"")</f>
        <v/>
      </c>
      <c r="G348" s="56" t="str">
        <f>IF($E348&lt;&gt;"",INDEX(TMSimMatrix[],5,MATCH($C348&amp;$D348&amp;"."&amp;$E348,TMSimMatrix[#Headers],0)),"")</f>
        <v/>
      </c>
      <c r="H348" s="56" t="str">
        <f>IF($E348&lt;&gt;"",INDEX(TMSimMatrix[#Data],7,MATCH($C348&amp;$D348&amp;"."&amp;$E348,TMSimMatrix[#Headers],0)),"")</f>
        <v/>
      </c>
      <c r="I348" s="280" t="str">
        <f>IF($E348&lt;&gt;"",INDEX(TMSimMatrix[],2,MATCH($C348&amp;$D348&amp;"."&amp;$E348,TMSimMatrix[#Headers],0)),"")</f>
        <v/>
      </c>
      <c r="J348" s="280" t="str">
        <f>IF($E348&lt;&gt;"",IF(ISNUMBER(SEARCH("Utail",FlighTestSummary5[[#This Row],[A/C Configuration]])), "UTAIL", "TAILLESS"),"")</f>
        <v/>
      </c>
      <c r="K348" s="280" t="str">
        <f>IF($E348&lt;&gt;"",INDEX(TMSimMatrix[],4,MATCH($C348&amp;$D348&amp;"."&amp;$E348,TMSimMatrix[#Headers],0)),"")</f>
        <v/>
      </c>
      <c r="L348" s="280" t="str">
        <f>IF($E348&lt;&gt;"",INDEX(TMSimMatrix[],3,MATCH($C348&amp;$D348&amp;"."&amp;$E348,TMSimMatrix[#Headers],0)),"")</f>
        <v/>
      </c>
      <c r="M348" s="272" t="str">
        <f>IF($E348&lt;&gt;"",INDEX(TMSimMatrix[],8,MATCH($C348&amp;$D348&amp;"."&amp;$E348,TMSimMatrix[#Headers],0)),"")</f>
        <v/>
      </c>
      <c r="N348" s="52"/>
      <c r="O348" s="72"/>
      <c r="P348" s="310" t="str">
        <f>IF($E348&lt;&gt;"",INDEX(TMSimMatrix[],9,MATCH($C348&amp;$D348&amp;"."&amp;$E348,TMSimMatrix[#Headers],0)),"")</f>
        <v/>
      </c>
      <c r="Q348" s="56"/>
      <c r="R348" s="54"/>
      <c r="S348" s="53"/>
      <c r="T348" s="324"/>
      <c r="U348" s="299"/>
      <c r="V348" s="53"/>
      <c r="W348" s="258" t="s">
        <v>506</v>
      </c>
      <c r="X348" s="305"/>
      <c r="Y348" s="62"/>
      <c r="Z348" s="297"/>
      <c r="AA348" s="297"/>
    </row>
    <row r="349" spans="2:27" ht="69" customHeight="1">
      <c r="B349" s="48">
        <v>344</v>
      </c>
      <c r="C349" s="252" t="s">
        <v>451</v>
      </c>
      <c r="D349" s="253">
        <v>62</v>
      </c>
      <c r="E349" s="274"/>
      <c r="F349" s="50" t="str">
        <f>IF($E349&lt;&gt;"",COUNTIF($E$6:$E349,$E349),"")</f>
        <v/>
      </c>
      <c r="G349" s="56" t="str">
        <f>IF($E349&lt;&gt;"",INDEX(TMSimMatrix[],5,MATCH($C349&amp;$D349&amp;"."&amp;$E349,TMSimMatrix[#Headers],0)),"")</f>
        <v/>
      </c>
      <c r="H349" s="56" t="str">
        <f>IF($E349&lt;&gt;"",INDEX(TMSimMatrix[#Data],7,MATCH($C349&amp;$D349&amp;"."&amp;$E349,TMSimMatrix[#Headers],0)),"")</f>
        <v/>
      </c>
      <c r="I349" s="280" t="str">
        <f>IF($E349&lt;&gt;"",INDEX(TMSimMatrix[],2,MATCH($C349&amp;$D349&amp;"."&amp;$E349,TMSimMatrix[#Headers],0)),"")</f>
        <v/>
      </c>
      <c r="J349" s="280" t="str">
        <f>IF($E349&lt;&gt;"",IF(ISNUMBER(SEARCH("Utail",FlighTestSummary5[[#This Row],[A/C Configuration]])), "UTAIL", "TAILLESS"),"")</f>
        <v/>
      </c>
      <c r="K349" s="280" t="str">
        <f>IF($E349&lt;&gt;"",INDEX(TMSimMatrix[],4,MATCH($C349&amp;$D349&amp;"."&amp;$E349,TMSimMatrix[#Headers],0)),"")</f>
        <v/>
      </c>
      <c r="L349" s="280" t="str">
        <f>IF($E349&lt;&gt;"",INDEX(TMSimMatrix[],3,MATCH($C349&amp;$D349&amp;"."&amp;$E349,TMSimMatrix[#Headers],0)),"")</f>
        <v/>
      </c>
      <c r="M349" s="272" t="str">
        <f>IF($E349&lt;&gt;"",INDEX(TMSimMatrix[],8,MATCH($C349&amp;$D349&amp;"."&amp;$E349,TMSimMatrix[#Headers],0)),"")</f>
        <v/>
      </c>
      <c r="N349" s="52"/>
      <c r="O349" s="72"/>
      <c r="P349" s="310" t="str">
        <f>IF($E349&lt;&gt;"",INDEX(TMSimMatrix[],9,MATCH($C349&amp;$D349&amp;"."&amp;$E349,TMSimMatrix[#Headers],0)),"")</f>
        <v/>
      </c>
      <c r="Q349" s="56"/>
      <c r="R349" s="54"/>
      <c r="S349" s="53"/>
      <c r="T349" s="324"/>
      <c r="U349" s="299"/>
      <c r="V349" s="53"/>
      <c r="W349" s="258" t="s">
        <v>506</v>
      </c>
      <c r="X349" s="305"/>
      <c r="Y349" s="62"/>
      <c r="Z349" s="297"/>
      <c r="AA349" s="297"/>
    </row>
    <row r="350" spans="2:27" ht="69" customHeight="1">
      <c r="B350" s="48">
        <v>345</v>
      </c>
      <c r="C350" s="252" t="s">
        <v>451</v>
      </c>
      <c r="D350" s="253">
        <v>62</v>
      </c>
      <c r="E350" s="274"/>
      <c r="F350" s="50" t="str">
        <f>IF($E350&lt;&gt;"",COUNTIF($E$6:$E350,$E350),"")</f>
        <v/>
      </c>
      <c r="G350" s="56" t="str">
        <f>IF($E350&lt;&gt;"",INDEX(TMSimMatrix[],5,MATCH($C350&amp;$D350&amp;"."&amp;$E350,TMSimMatrix[#Headers],0)),"")</f>
        <v/>
      </c>
      <c r="H350" s="56" t="str">
        <f>IF($E350&lt;&gt;"",INDEX(TMSimMatrix[#Data],7,MATCH($C350&amp;$D350&amp;"."&amp;$E350,TMSimMatrix[#Headers],0)),"")</f>
        <v/>
      </c>
      <c r="I350" s="280" t="str">
        <f>IF($E350&lt;&gt;"",INDEX(TMSimMatrix[],2,MATCH($C350&amp;$D350&amp;"."&amp;$E350,TMSimMatrix[#Headers],0)),"")</f>
        <v/>
      </c>
      <c r="J350" s="280" t="str">
        <f>IF($E350&lt;&gt;"",IF(ISNUMBER(SEARCH("Utail",FlighTestSummary5[[#This Row],[A/C Configuration]])), "UTAIL", "TAILLESS"),"")</f>
        <v/>
      </c>
      <c r="K350" s="280" t="str">
        <f>IF($E350&lt;&gt;"",INDEX(TMSimMatrix[],4,MATCH($C350&amp;$D350&amp;"."&amp;$E350,TMSimMatrix[#Headers],0)),"")</f>
        <v/>
      </c>
      <c r="L350" s="280" t="str">
        <f>IF($E350&lt;&gt;"",INDEX(TMSimMatrix[],3,MATCH($C350&amp;$D350&amp;"."&amp;$E350,TMSimMatrix[#Headers],0)),"")</f>
        <v/>
      </c>
      <c r="M350" s="272" t="str">
        <f>IF($E350&lt;&gt;"",INDEX(TMSimMatrix[],8,MATCH($C350&amp;$D350&amp;"."&amp;$E350,TMSimMatrix[#Headers],0)),"")</f>
        <v/>
      </c>
      <c r="N350" s="52"/>
      <c r="O350" s="72"/>
      <c r="P350" s="310" t="str">
        <f>IF($E350&lt;&gt;"",INDEX(TMSimMatrix[],9,MATCH($C350&amp;$D350&amp;"."&amp;$E350,TMSimMatrix[#Headers],0)),"")</f>
        <v/>
      </c>
      <c r="Q350" s="56"/>
      <c r="R350" s="54"/>
      <c r="S350" s="53"/>
      <c r="T350" s="324"/>
      <c r="U350" s="299"/>
      <c r="V350" s="53"/>
      <c r="W350" s="258" t="s">
        <v>506</v>
      </c>
      <c r="X350" s="305"/>
      <c r="Y350" s="62"/>
      <c r="Z350" s="297"/>
      <c r="AA350" s="297"/>
    </row>
    <row r="351" spans="2:27" ht="69" customHeight="1">
      <c r="B351" s="48">
        <v>346</v>
      </c>
      <c r="C351" s="252" t="s">
        <v>451</v>
      </c>
      <c r="D351" s="253">
        <v>62</v>
      </c>
      <c r="E351" s="274"/>
      <c r="F351" s="50" t="str">
        <f>IF($E351&lt;&gt;"",COUNTIF($E$6:$E351,$E351),"")</f>
        <v/>
      </c>
      <c r="G351" s="56" t="str">
        <f>IF($E351&lt;&gt;"",INDEX(TMSimMatrix[],5,MATCH($C351&amp;$D351&amp;"."&amp;$E351,TMSimMatrix[#Headers],0)),"")</f>
        <v/>
      </c>
      <c r="H351" s="56" t="str">
        <f>IF($E351&lt;&gt;"",INDEX(TMSimMatrix[#Data],7,MATCH($C351&amp;$D351&amp;"."&amp;$E351,TMSimMatrix[#Headers],0)),"")</f>
        <v/>
      </c>
      <c r="I351" s="280" t="str">
        <f>IF($E351&lt;&gt;"",INDEX(TMSimMatrix[],2,MATCH($C351&amp;$D351&amp;"."&amp;$E351,TMSimMatrix[#Headers],0)),"")</f>
        <v/>
      </c>
      <c r="J351" s="280" t="str">
        <f>IF($E351&lt;&gt;"",IF(ISNUMBER(SEARCH("Utail",FlighTestSummary5[[#This Row],[A/C Configuration]])), "UTAIL", "TAILLESS"),"")</f>
        <v/>
      </c>
      <c r="K351" s="280" t="str">
        <f>IF($E351&lt;&gt;"",INDEX(TMSimMatrix[],4,MATCH($C351&amp;$D351&amp;"."&amp;$E351,TMSimMatrix[#Headers],0)),"")</f>
        <v/>
      </c>
      <c r="L351" s="280" t="str">
        <f>IF($E351&lt;&gt;"",INDEX(TMSimMatrix[],3,MATCH($C351&amp;$D351&amp;"."&amp;$E351,TMSimMatrix[#Headers],0)),"")</f>
        <v/>
      </c>
      <c r="M351" s="272" t="str">
        <f>IF($E351&lt;&gt;"",INDEX(TMSimMatrix[],8,MATCH($C351&amp;$D351&amp;"."&amp;$E351,TMSimMatrix[#Headers],0)),"")</f>
        <v/>
      </c>
      <c r="N351" s="52"/>
      <c r="O351" s="72"/>
      <c r="P351" s="310" t="str">
        <f>IF($E351&lt;&gt;"",INDEX(TMSimMatrix[],9,MATCH($C351&amp;$D351&amp;"."&amp;$E351,TMSimMatrix[#Headers],0)),"")</f>
        <v/>
      </c>
      <c r="Q351" s="56"/>
      <c r="R351" s="54"/>
      <c r="S351" s="53"/>
      <c r="T351" s="324"/>
      <c r="U351" s="299"/>
      <c r="V351" s="53"/>
      <c r="W351" s="258" t="s">
        <v>506</v>
      </c>
      <c r="X351" s="305"/>
      <c r="Y351" s="62"/>
      <c r="Z351" s="297"/>
      <c r="AA351" s="297"/>
    </row>
    <row r="352" spans="2:27" ht="69" customHeight="1">
      <c r="B352" s="48">
        <v>347</v>
      </c>
      <c r="C352" s="252" t="s">
        <v>451</v>
      </c>
      <c r="D352" s="253">
        <v>62</v>
      </c>
      <c r="E352" s="274"/>
      <c r="F352" s="50" t="str">
        <f>IF($E352&lt;&gt;"",COUNTIF($E$6:$E352,$E352),"")</f>
        <v/>
      </c>
      <c r="G352" s="56" t="str">
        <f>IF($E352&lt;&gt;"",INDEX(TMSimMatrix[],5,MATCH($C352&amp;$D352&amp;"."&amp;$E352,TMSimMatrix[#Headers],0)),"")</f>
        <v/>
      </c>
      <c r="H352" s="56" t="str">
        <f>IF($E352&lt;&gt;"",INDEX(TMSimMatrix[#Data],7,MATCH($C352&amp;$D352&amp;"."&amp;$E352,TMSimMatrix[#Headers],0)),"")</f>
        <v/>
      </c>
      <c r="I352" s="280" t="str">
        <f>IF($E352&lt;&gt;"",INDEX(TMSimMatrix[],2,MATCH($C352&amp;$D352&amp;"."&amp;$E352,TMSimMatrix[#Headers],0)),"")</f>
        <v/>
      </c>
      <c r="J352" s="280" t="str">
        <f>IF($E352&lt;&gt;"",IF(ISNUMBER(SEARCH("Utail",FlighTestSummary5[[#This Row],[A/C Configuration]])), "UTAIL", "TAILLESS"),"")</f>
        <v/>
      </c>
      <c r="K352" s="280" t="str">
        <f>IF($E352&lt;&gt;"",INDEX(TMSimMatrix[],4,MATCH($C352&amp;$D352&amp;"."&amp;$E352,TMSimMatrix[#Headers],0)),"")</f>
        <v/>
      </c>
      <c r="L352" s="280" t="str">
        <f>IF($E352&lt;&gt;"",INDEX(TMSimMatrix[],3,MATCH($C352&amp;$D352&amp;"."&amp;$E352,TMSimMatrix[#Headers],0)),"")</f>
        <v/>
      </c>
      <c r="M352" s="272" t="str">
        <f>IF($E352&lt;&gt;"",INDEX(TMSimMatrix[],8,MATCH($C352&amp;$D352&amp;"."&amp;$E352,TMSimMatrix[#Headers],0)),"")</f>
        <v/>
      </c>
      <c r="N352" s="52"/>
      <c r="O352" s="72"/>
      <c r="P352" s="310" t="str">
        <f>IF($E352&lt;&gt;"",INDEX(TMSimMatrix[],9,MATCH($C352&amp;$D352&amp;"."&amp;$E352,TMSimMatrix[#Headers],0)),"")</f>
        <v/>
      </c>
      <c r="Q352" s="56"/>
      <c r="R352" s="54"/>
      <c r="S352" s="53"/>
      <c r="T352" s="324"/>
      <c r="U352" s="299"/>
      <c r="V352" s="53"/>
      <c r="W352" s="258" t="s">
        <v>506</v>
      </c>
      <c r="X352" s="305"/>
      <c r="Y352" s="62"/>
      <c r="Z352" s="297"/>
      <c r="AA352" s="297"/>
    </row>
    <row r="353" spans="2:27" ht="69" customHeight="1">
      <c r="B353" s="48">
        <v>348</v>
      </c>
      <c r="C353" s="252" t="s">
        <v>451</v>
      </c>
      <c r="D353" s="253">
        <v>62</v>
      </c>
      <c r="E353" s="274"/>
      <c r="F353" s="50" t="str">
        <f>IF($E353&lt;&gt;"",COUNTIF($E$6:$E353,$E353),"")</f>
        <v/>
      </c>
      <c r="G353" s="56" t="str">
        <f>IF($E353&lt;&gt;"",INDEX(TMSimMatrix[],5,MATCH($C353&amp;$D353&amp;"."&amp;$E353,TMSimMatrix[#Headers],0)),"")</f>
        <v/>
      </c>
      <c r="H353" s="56" t="str">
        <f>IF($E353&lt;&gt;"",INDEX(TMSimMatrix[#Data],7,MATCH($C353&amp;$D353&amp;"."&amp;$E353,TMSimMatrix[#Headers],0)),"")</f>
        <v/>
      </c>
      <c r="I353" s="280" t="str">
        <f>IF($E353&lt;&gt;"",INDEX(TMSimMatrix[],2,MATCH($C353&amp;$D353&amp;"."&amp;$E353,TMSimMatrix[#Headers],0)),"")</f>
        <v/>
      </c>
      <c r="J353" s="280" t="str">
        <f>IF($E353&lt;&gt;"",IF(ISNUMBER(SEARCH("Utail",FlighTestSummary5[[#This Row],[A/C Configuration]])), "UTAIL", "TAILLESS"),"")</f>
        <v/>
      </c>
      <c r="K353" s="280" t="str">
        <f>IF($E353&lt;&gt;"",INDEX(TMSimMatrix[],4,MATCH($C353&amp;$D353&amp;"."&amp;$E353,TMSimMatrix[#Headers],0)),"")</f>
        <v/>
      </c>
      <c r="L353" s="280" t="str">
        <f>IF($E353&lt;&gt;"",INDEX(TMSimMatrix[],3,MATCH($C353&amp;$D353&amp;"."&amp;$E353,TMSimMatrix[#Headers],0)),"")</f>
        <v/>
      </c>
      <c r="M353" s="272" t="str">
        <f>IF($E353&lt;&gt;"",INDEX(TMSimMatrix[],8,MATCH($C353&amp;$D353&amp;"."&amp;$E353,TMSimMatrix[#Headers],0)),"")</f>
        <v/>
      </c>
      <c r="N353" s="52"/>
      <c r="O353" s="72"/>
      <c r="P353" s="310" t="str">
        <f>IF($E353&lt;&gt;"",INDEX(TMSimMatrix[],9,MATCH($C353&amp;$D353&amp;"."&amp;$E353,TMSimMatrix[#Headers],0)),"")</f>
        <v/>
      </c>
      <c r="Q353" s="56"/>
      <c r="R353" s="54"/>
      <c r="S353" s="53"/>
      <c r="T353" s="324"/>
      <c r="U353" s="299"/>
      <c r="V353" s="53"/>
      <c r="W353" s="258" t="s">
        <v>506</v>
      </c>
      <c r="X353" s="305"/>
      <c r="Y353" s="62"/>
      <c r="Z353" s="297"/>
      <c r="AA353" s="297"/>
    </row>
    <row r="354" spans="2:27" ht="69" customHeight="1">
      <c r="B354" s="48">
        <v>349</v>
      </c>
      <c r="C354" s="252" t="s">
        <v>451</v>
      </c>
      <c r="D354" s="253">
        <v>62</v>
      </c>
      <c r="E354" s="274"/>
      <c r="F354" s="50" t="str">
        <f>IF($E354&lt;&gt;"",COUNTIF($E$6:$E354,$E354),"")</f>
        <v/>
      </c>
      <c r="G354" s="56" t="str">
        <f>IF($E354&lt;&gt;"",INDEX(TMSimMatrix[],5,MATCH($C354&amp;$D354&amp;"."&amp;$E354,TMSimMatrix[#Headers],0)),"")</f>
        <v/>
      </c>
      <c r="H354" s="56" t="str">
        <f>IF($E354&lt;&gt;"",INDEX(TMSimMatrix[#Data],7,MATCH($C354&amp;$D354&amp;"."&amp;$E354,TMSimMatrix[#Headers],0)),"")</f>
        <v/>
      </c>
      <c r="I354" s="280" t="str">
        <f>IF($E354&lt;&gt;"",INDEX(TMSimMatrix[],2,MATCH($C354&amp;$D354&amp;"."&amp;$E354,TMSimMatrix[#Headers],0)),"")</f>
        <v/>
      </c>
      <c r="J354" s="280" t="str">
        <f>IF($E354&lt;&gt;"",IF(ISNUMBER(SEARCH("Utail",FlighTestSummary5[[#This Row],[A/C Configuration]])), "UTAIL", "TAILLESS"),"")</f>
        <v/>
      </c>
      <c r="K354" s="280" t="str">
        <f>IF($E354&lt;&gt;"",INDEX(TMSimMatrix[],4,MATCH($C354&amp;$D354&amp;"."&amp;$E354,TMSimMatrix[#Headers],0)),"")</f>
        <v/>
      </c>
      <c r="L354" s="280" t="str">
        <f>IF($E354&lt;&gt;"",INDEX(TMSimMatrix[],3,MATCH($C354&amp;$D354&amp;"."&amp;$E354,TMSimMatrix[#Headers],0)),"")</f>
        <v/>
      </c>
      <c r="M354" s="272" t="str">
        <f>IF($E354&lt;&gt;"",INDEX(TMSimMatrix[],8,MATCH($C354&amp;$D354&amp;"."&amp;$E354,TMSimMatrix[#Headers],0)),"")</f>
        <v/>
      </c>
      <c r="N354" s="52"/>
      <c r="O354" s="72"/>
      <c r="P354" s="310" t="str">
        <f>IF($E354&lt;&gt;"",INDEX(TMSimMatrix[],9,MATCH($C354&amp;$D354&amp;"."&amp;$E354,TMSimMatrix[#Headers],0)),"")</f>
        <v/>
      </c>
      <c r="Q354" s="56"/>
      <c r="R354" s="54"/>
      <c r="S354" s="53"/>
      <c r="T354" s="324"/>
      <c r="U354" s="299"/>
      <c r="V354" s="53"/>
      <c r="W354" s="258" t="s">
        <v>506</v>
      </c>
      <c r="X354" s="305"/>
      <c r="Y354" s="62"/>
      <c r="Z354" s="297"/>
      <c r="AA354" s="297"/>
    </row>
    <row r="355" spans="2:27" ht="69" customHeight="1">
      <c r="B355" s="48">
        <v>350</v>
      </c>
      <c r="C355" s="252" t="s">
        <v>451</v>
      </c>
      <c r="D355" s="253">
        <v>62</v>
      </c>
      <c r="E355" s="274"/>
      <c r="F355" s="50" t="str">
        <f>IF($E355&lt;&gt;"",COUNTIF($E$6:$E355,$E355),"")</f>
        <v/>
      </c>
      <c r="G355" s="56" t="str">
        <f>IF($E355&lt;&gt;"",INDEX(TMSimMatrix[],5,MATCH($C355&amp;$D355&amp;"."&amp;$E355,TMSimMatrix[#Headers],0)),"")</f>
        <v/>
      </c>
      <c r="H355" s="56" t="str">
        <f>IF($E355&lt;&gt;"",INDEX(TMSimMatrix[#Data],7,MATCH($C355&amp;$D355&amp;"."&amp;$E355,TMSimMatrix[#Headers],0)),"")</f>
        <v/>
      </c>
      <c r="I355" s="280" t="str">
        <f>IF($E355&lt;&gt;"",INDEX(TMSimMatrix[],2,MATCH($C355&amp;$D355&amp;"."&amp;$E355,TMSimMatrix[#Headers],0)),"")</f>
        <v/>
      </c>
      <c r="J355" s="280" t="str">
        <f>IF($E355&lt;&gt;"",IF(ISNUMBER(SEARCH("Utail",FlighTestSummary5[[#This Row],[A/C Configuration]])), "UTAIL", "TAILLESS"),"")</f>
        <v/>
      </c>
      <c r="K355" s="280" t="str">
        <f>IF($E355&lt;&gt;"",INDEX(TMSimMatrix[],4,MATCH($C355&amp;$D355&amp;"."&amp;$E355,TMSimMatrix[#Headers],0)),"")</f>
        <v/>
      </c>
      <c r="L355" s="280" t="str">
        <f>IF($E355&lt;&gt;"",INDEX(TMSimMatrix[],3,MATCH($C355&amp;$D355&amp;"."&amp;$E355,TMSimMatrix[#Headers],0)),"")</f>
        <v/>
      </c>
      <c r="M355" s="272" t="str">
        <f>IF($E355&lt;&gt;"",INDEX(TMSimMatrix[],8,MATCH($C355&amp;$D355&amp;"."&amp;$E355,TMSimMatrix[#Headers],0)),"")</f>
        <v/>
      </c>
      <c r="N355" s="52"/>
      <c r="O355" s="72"/>
      <c r="P355" s="310" t="str">
        <f>IF($E355&lt;&gt;"",INDEX(TMSimMatrix[],9,MATCH($C355&amp;$D355&amp;"."&amp;$E355,TMSimMatrix[#Headers],0)),"")</f>
        <v/>
      </c>
      <c r="Q355" s="56"/>
      <c r="R355" s="54"/>
      <c r="S355" s="53"/>
      <c r="T355" s="324"/>
      <c r="U355" s="299"/>
      <c r="V355" s="53"/>
      <c r="W355" s="258" t="s">
        <v>506</v>
      </c>
      <c r="X355" s="305"/>
      <c r="Y355" s="62"/>
      <c r="Z355" s="297"/>
      <c r="AA355" s="297"/>
    </row>
    <row r="356" spans="2:27" ht="69" customHeight="1">
      <c r="B356" s="48">
        <v>351</v>
      </c>
      <c r="C356" s="252" t="s">
        <v>451</v>
      </c>
      <c r="D356" s="253">
        <v>62</v>
      </c>
      <c r="E356" s="274"/>
      <c r="F356" s="50" t="str">
        <f>IF($E356&lt;&gt;"",COUNTIF($E$6:$E356,$E356),"")</f>
        <v/>
      </c>
      <c r="G356" s="56" t="str">
        <f>IF($E356&lt;&gt;"",INDEX(TMSimMatrix[],5,MATCH($C356&amp;$D356&amp;"."&amp;$E356,TMSimMatrix[#Headers],0)),"")</f>
        <v/>
      </c>
      <c r="H356" s="56" t="str">
        <f>IF($E356&lt;&gt;"",INDEX(TMSimMatrix[#Data],7,MATCH($C356&amp;$D356&amp;"."&amp;$E356,TMSimMatrix[#Headers],0)),"")</f>
        <v/>
      </c>
      <c r="I356" s="280" t="str">
        <f>IF($E356&lt;&gt;"",INDEX(TMSimMatrix[],2,MATCH($C356&amp;$D356&amp;"."&amp;$E356,TMSimMatrix[#Headers],0)),"")</f>
        <v/>
      </c>
      <c r="J356" s="280" t="str">
        <f>IF($E356&lt;&gt;"",IF(ISNUMBER(SEARCH("Utail",FlighTestSummary5[[#This Row],[A/C Configuration]])), "UTAIL", "TAILLESS"),"")</f>
        <v/>
      </c>
      <c r="K356" s="280" t="str">
        <f>IF($E356&lt;&gt;"",INDEX(TMSimMatrix[],4,MATCH($C356&amp;$D356&amp;"."&amp;$E356,TMSimMatrix[#Headers],0)),"")</f>
        <v/>
      </c>
      <c r="L356" s="280" t="str">
        <f>IF($E356&lt;&gt;"",INDEX(TMSimMatrix[],3,MATCH($C356&amp;$D356&amp;"."&amp;$E356,TMSimMatrix[#Headers],0)),"")</f>
        <v/>
      </c>
      <c r="M356" s="272" t="str">
        <f>IF($E356&lt;&gt;"",INDEX(TMSimMatrix[],8,MATCH($C356&amp;$D356&amp;"."&amp;$E356,TMSimMatrix[#Headers],0)),"")</f>
        <v/>
      </c>
      <c r="N356" s="52"/>
      <c r="O356" s="72"/>
      <c r="P356" s="310" t="str">
        <f>IF($E356&lt;&gt;"",INDEX(TMSimMatrix[],9,MATCH($C356&amp;$D356&amp;"."&amp;$E356,TMSimMatrix[#Headers],0)),"")</f>
        <v/>
      </c>
      <c r="Q356" s="56"/>
      <c r="R356" s="54"/>
      <c r="S356" s="53"/>
      <c r="T356" s="324"/>
      <c r="U356" s="299"/>
      <c r="V356" s="53"/>
      <c r="W356" s="258" t="s">
        <v>506</v>
      </c>
      <c r="X356" s="305"/>
      <c r="Y356" s="62"/>
      <c r="Z356" s="297"/>
      <c r="AA356" s="297"/>
    </row>
    <row r="357" spans="2:27" ht="69" customHeight="1">
      <c r="B357" s="48">
        <v>352</v>
      </c>
      <c r="C357" s="252" t="s">
        <v>451</v>
      </c>
      <c r="D357" s="253">
        <v>62</v>
      </c>
      <c r="E357" s="274"/>
      <c r="F357" s="50" t="str">
        <f>IF($E357&lt;&gt;"",COUNTIF($E$6:$E357,$E357),"")</f>
        <v/>
      </c>
      <c r="G357" s="56" t="str">
        <f>IF($E357&lt;&gt;"",INDEX(TMSimMatrix[],5,MATCH($C357&amp;$D357&amp;"."&amp;$E357,TMSimMatrix[#Headers],0)),"")</f>
        <v/>
      </c>
      <c r="H357" s="56" t="str">
        <f>IF($E357&lt;&gt;"",INDEX(TMSimMatrix[#Data],7,MATCH($C357&amp;$D357&amp;"."&amp;$E357,TMSimMatrix[#Headers],0)),"")</f>
        <v/>
      </c>
      <c r="I357" s="280" t="str">
        <f>IF($E357&lt;&gt;"",INDEX(TMSimMatrix[],2,MATCH($C357&amp;$D357&amp;"."&amp;$E357,TMSimMatrix[#Headers],0)),"")</f>
        <v/>
      </c>
      <c r="J357" s="280" t="str">
        <f>IF($E357&lt;&gt;"",IF(ISNUMBER(SEARCH("Utail",FlighTestSummary5[[#This Row],[A/C Configuration]])), "UTAIL", "TAILLESS"),"")</f>
        <v/>
      </c>
      <c r="K357" s="280" t="str">
        <f>IF($E357&lt;&gt;"",INDEX(TMSimMatrix[],4,MATCH($C357&amp;$D357&amp;"."&amp;$E357,TMSimMatrix[#Headers],0)),"")</f>
        <v/>
      </c>
      <c r="L357" s="280" t="str">
        <f>IF($E357&lt;&gt;"",INDEX(TMSimMatrix[],3,MATCH($C357&amp;$D357&amp;"."&amp;$E357,TMSimMatrix[#Headers],0)),"")</f>
        <v/>
      </c>
      <c r="M357" s="272" t="str">
        <f>IF($E357&lt;&gt;"",INDEX(TMSimMatrix[],8,MATCH($C357&amp;$D357&amp;"."&amp;$E357,TMSimMatrix[#Headers],0)),"")</f>
        <v/>
      </c>
      <c r="N357" s="52"/>
      <c r="O357" s="72"/>
      <c r="P357" s="310" t="str">
        <f>IF($E357&lt;&gt;"",INDEX(TMSimMatrix[],9,MATCH($C357&amp;$D357&amp;"."&amp;$E357,TMSimMatrix[#Headers],0)),"")</f>
        <v/>
      </c>
      <c r="Q357" s="56"/>
      <c r="R357" s="54"/>
      <c r="S357" s="53"/>
      <c r="T357" s="324"/>
      <c r="U357" s="299"/>
      <c r="V357" s="53"/>
      <c r="W357" s="258" t="s">
        <v>506</v>
      </c>
      <c r="X357" s="305"/>
      <c r="Y357" s="62"/>
      <c r="Z357" s="297"/>
      <c r="AA357" s="297"/>
    </row>
    <row r="358" spans="2:27" ht="69" customHeight="1">
      <c r="B358" s="48">
        <v>353</v>
      </c>
      <c r="C358" s="252" t="s">
        <v>451</v>
      </c>
      <c r="D358" s="253">
        <v>62</v>
      </c>
      <c r="E358" s="274"/>
      <c r="F358" s="50" t="str">
        <f>IF($E358&lt;&gt;"",COUNTIF($E$6:$E358,$E358),"")</f>
        <v/>
      </c>
      <c r="G358" s="56" t="str">
        <f>IF($E358&lt;&gt;"",INDEX(TMSimMatrix[],5,MATCH($C358&amp;$D358&amp;"."&amp;$E358,TMSimMatrix[#Headers],0)),"")</f>
        <v/>
      </c>
      <c r="H358" s="56" t="str">
        <f>IF($E358&lt;&gt;"",INDEX(TMSimMatrix[#Data],7,MATCH($C358&amp;$D358&amp;"."&amp;$E358,TMSimMatrix[#Headers],0)),"")</f>
        <v/>
      </c>
      <c r="I358" s="280" t="str">
        <f>IF($E358&lt;&gt;"",INDEX(TMSimMatrix[],2,MATCH($C358&amp;$D358&amp;"."&amp;$E358,TMSimMatrix[#Headers],0)),"")</f>
        <v/>
      </c>
      <c r="J358" s="280" t="str">
        <f>IF($E358&lt;&gt;"",IF(ISNUMBER(SEARCH("Utail",FlighTestSummary5[[#This Row],[A/C Configuration]])), "UTAIL", "TAILLESS"),"")</f>
        <v/>
      </c>
      <c r="K358" s="280" t="str">
        <f>IF($E358&lt;&gt;"",INDEX(TMSimMatrix[],4,MATCH($C358&amp;$D358&amp;"."&amp;$E358,TMSimMatrix[#Headers],0)),"")</f>
        <v/>
      </c>
      <c r="L358" s="280" t="str">
        <f>IF($E358&lt;&gt;"",INDEX(TMSimMatrix[],3,MATCH($C358&amp;$D358&amp;"."&amp;$E358,TMSimMatrix[#Headers],0)),"")</f>
        <v/>
      </c>
      <c r="M358" s="272" t="str">
        <f>IF($E358&lt;&gt;"",INDEX(TMSimMatrix[],8,MATCH($C358&amp;$D358&amp;"."&amp;$E358,TMSimMatrix[#Headers],0)),"")</f>
        <v/>
      </c>
      <c r="N358" s="52"/>
      <c r="O358" s="72"/>
      <c r="P358" s="310" t="str">
        <f>IF($E358&lt;&gt;"",INDEX(TMSimMatrix[],9,MATCH($C358&amp;$D358&amp;"."&amp;$E358,TMSimMatrix[#Headers],0)),"")</f>
        <v/>
      </c>
      <c r="Q358" s="56"/>
      <c r="R358" s="54"/>
      <c r="S358" s="53"/>
      <c r="T358" s="324"/>
      <c r="U358" s="299"/>
      <c r="V358" s="53"/>
      <c r="W358" s="258" t="s">
        <v>506</v>
      </c>
      <c r="X358" s="305"/>
      <c r="Y358" s="62"/>
      <c r="Z358" s="297"/>
      <c r="AA358" s="297"/>
    </row>
    <row r="359" spans="2:27" ht="69" customHeight="1">
      <c r="B359" s="48">
        <v>354</v>
      </c>
      <c r="C359" s="252" t="s">
        <v>451</v>
      </c>
      <c r="D359" s="253">
        <v>62</v>
      </c>
      <c r="E359" s="274"/>
      <c r="F359" s="50" t="str">
        <f>IF($E359&lt;&gt;"",COUNTIF($E$6:$E359,$E359),"")</f>
        <v/>
      </c>
      <c r="G359" s="56" t="str">
        <f>IF($E359&lt;&gt;"",INDEX(TMSimMatrix[],5,MATCH($C359&amp;$D359&amp;"."&amp;$E359,TMSimMatrix[#Headers],0)),"")</f>
        <v/>
      </c>
      <c r="H359" s="56" t="str">
        <f>IF($E359&lt;&gt;"",INDEX(TMSimMatrix[#Data],7,MATCH($C359&amp;$D359&amp;"."&amp;$E359,TMSimMatrix[#Headers],0)),"")</f>
        <v/>
      </c>
      <c r="I359" s="280" t="str">
        <f>IF($E359&lt;&gt;"",INDEX(TMSimMatrix[],2,MATCH($C359&amp;$D359&amp;"."&amp;$E359,TMSimMatrix[#Headers],0)),"")</f>
        <v/>
      </c>
      <c r="J359" s="280" t="str">
        <f>IF($E359&lt;&gt;"",IF(ISNUMBER(SEARCH("Utail",FlighTestSummary5[[#This Row],[A/C Configuration]])), "UTAIL", "TAILLESS"),"")</f>
        <v/>
      </c>
      <c r="K359" s="280" t="str">
        <f>IF($E359&lt;&gt;"",INDEX(TMSimMatrix[],4,MATCH($C359&amp;$D359&amp;"."&amp;$E359,TMSimMatrix[#Headers],0)),"")</f>
        <v/>
      </c>
      <c r="L359" s="280" t="str">
        <f>IF($E359&lt;&gt;"",INDEX(TMSimMatrix[],3,MATCH($C359&amp;$D359&amp;"."&amp;$E359,TMSimMatrix[#Headers],0)),"")</f>
        <v/>
      </c>
      <c r="M359" s="272" t="str">
        <f>IF($E359&lt;&gt;"",INDEX(TMSimMatrix[],8,MATCH($C359&amp;$D359&amp;"."&amp;$E359,TMSimMatrix[#Headers],0)),"")</f>
        <v/>
      </c>
      <c r="N359" s="52"/>
      <c r="O359" s="72"/>
      <c r="P359" s="310" t="str">
        <f>IF($E359&lt;&gt;"",INDEX(TMSimMatrix[],9,MATCH($C359&amp;$D359&amp;"."&amp;$E359,TMSimMatrix[#Headers],0)),"")</f>
        <v/>
      </c>
      <c r="Q359" s="56"/>
      <c r="R359" s="54"/>
      <c r="S359" s="53"/>
      <c r="T359" s="324"/>
      <c r="U359" s="299"/>
      <c r="V359" s="53"/>
      <c r="W359" s="258" t="s">
        <v>506</v>
      </c>
      <c r="X359" s="305"/>
      <c r="Y359" s="62"/>
      <c r="Z359" s="297"/>
      <c r="AA359" s="297"/>
    </row>
    <row r="360" spans="2:27" ht="69" customHeight="1">
      <c r="B360" s="48">
        <v>355</v>
      </c>
      <c r="C360" s="252" t="s">
        <v>451</v>
      </c>
      <c r="D360" s="253">
        <v>62</v>
      </c>
      <c r="E360" s="274"/>
      <c r="F360" s="50" t="str">
        <f>IF($E360&lt;&gt;"",COUNTIF($E$6:$E360,$E360),"")</f>
        <v/>
      </c>
      <c r="G360" s="56" t="str">
        <f>IF($E360&lt;&gt;"",INDEX(TMSimMatrix[],5,MATCH($C360&amp;$D360&amp;"."&amp;$E360,TMSimMatrix[#Headers],0)),"")</f>
        <v/>
      </c>
      <c r="H360" s="56" t="str">
        <f>IF($E360&lt;&gt;"",INDEX(TMSimMatrix[#Data],7,MATCH($C360&amp;$D360&amp;"."&amp;$E360,TMSimMatrix[#Headers],0)),"")</f>
        <v/>
      </c>
      <c r="I360" s="280" t="str">
        <f>IF($E360&lt;&gt;"",INDEX(TMSimMatrix[],2,MATCH($C360&amp;$D360&amp;"."&amp;$E360,TMSimMatrix[#Headers],0)),"")</f>
        <v/>
      </c>
      <c r="J360" s="280" t="str">
        <f>IF($E360&lt;&gt;"",IF(ISNUMBER(SEARCH("Utail",FlighTestSummary5[[#This Row],[A/C Configuration]])), "UTAIL", "TAILLESS"),"")</f>
        <v/>
      </c>
      <c r="K360" s="280" t="str">
        <f>IF($E360&lt;&gt;"",INDEX(TMSimMatrix[],4,MATCH($C360&amp;$D360&amp;"."&amp;$E360,TMSimMatrix[#Headers],0)),"")</f>
        <v/>
      </c>
      <c r="L360" s="280" t="str">
        <f>IF($E360&lt;&gt;"",INDEX(TMSimMatrix[],3,MATCH($C360&amp;$D360&amp;"."&amp;$E360,TMSimMatrix[#Headers],0)),"")</f>
        <v/>
      </c>
      <c r="M360" s="272" t="str">
        <f>IF($E360&lt;&gt;"",INDEX(TMSimMatrix[],8,MATCH($C360&amp;$D360&amp;"."&amp;$E360,TMSimMatrix[#Headers],0)),"")</f>
        <v/>
      </c>
      <c r="N360" s="52"/>
      <c r="O360" s="72"/>
      <c r="P360" s="310" t="str">
        <f>IF($E360&lt;&gt;"",INDEX(TMSimMatrix[],9,MATCH($C360&amp;$D360&amp;"."&amp;$E360,TMSimMatrix[#Headers],0)),"")</f>
        <v/>
      </c>
      <c r="Q360" s="56"/>
      <c r="R360" s="54"/>
      <c r="S360" s="53"/>
      <c r="T360" s="324"/>
      <c r="U360" s="299"/>
      <c r="V360" s="53"/>
      <c r="W360" s="258" t="s">
        <v>506</v>
      </c>
      <c r="X360" s="305"/>
      <c r="Y360" s="62"/>
      <c r="Z360" s="297"/>
      <c r="AA360" s="297"/>
    </row>
    <row r="361" spans="2:27" ht="69" customHeight="1">
      <c r="B361" s="48">
        <v>356</v>
      </c>
      <c r="C361" s="252" t="s">
        <v>451</v>
      </c>
      <c r="D361" s="253">
        <v>62</v>
      </c>
      <c r="E361" s="274"/>
      <c r="F361" s="50" t="str">
        <f>IF($E361&lt;&gt;"",COUNTIF($E$6:$E361,$E361),"")</f>
        <v/>
      </c>
      <c r="G361" s="56" t="str">
        <f>IF($E361&lt;&gt;"",INDEX(TMSimMatrix[],5,MATCH($C361&amp;$D361&amp;"."&amp;$E361,TMSimMatrix[#Headers],0)),"")</f>
        <v/>
      </c>
      <c r="H361" s="56" t="str">
        <f>IF($E361&lt;&gt;"",INDEX(TMSimMatrix[#Data],7,MATCH($C361&amp;$D361&amp;"."&amp;$E361,TMSimMatrix[#Headers],0)),"")</f>
        <v/>
      </c>
      <c r="I361" s="280" t="str">
        <f>IF($E361&lt;&gt;"",INDEX(TMSimMatrix[],2,MATCH($C361&amp;$D361&amp;"."&amp;$E361,TMSimMatrix[#Headers],0)),"")</f>
        <v/>
      </c>
      <c r="J361" s="280" t="str">
        <f>IF($E361&lt;&gt;"",IF(ISNUMBER(SEARCH("Utail",FlighTestSummary5[[#This Row],[A/C Configuration]])), "UTAIL", "TAILLESS"),"")</f>
        <v/>
      </c>
      <c r="K361" s="280" t="str">
        <f>IF($E361&lt;&gt;"",INDEX(TMSimMatrix[],4,MATCH($C361&amp;$D361&amp;"."&amp;$E361,TMSimMatrix[#Headers],0)),"")</f>
        <v/>
      </c>
      <c r="L361" s="280" t="str">
        <f>IF($E361&lt;&gt;"",INDEX(TMSimMatrix[],3,MATCH($C361&amp;$D361&amp;"."&amp;$E361,TMSimMatrix[#Headers],0)),"")</f>
        <v/>
      </c>
      <c r="M361" s="272" t="str">
        <f>IF($E361&lt;&gt;"",INDEX(TMSimMatrix[],8,MATCH($C361&amp;$D361&amp;"."&amp;$E361,TMSimMatrix[#Headers],0)),"")</f>
        <v/>
      </c>
      <c r="N361" s="52"/>
      <c r="O361" s="72"/>
      <c r="P361" s="310" t="str">
        <f>IF($E361&lt;&gt;"",INDEX(TMSimMatrix[],9,MATCH($C361&amp;$D361&amp;"."&amp;$E361,TMSimMatrix[#Headers],0)),"")</f>
        <v/>
      </c>
      <c r="Q361" s="56"/>
      <c r="R361" s="54"/>
      <c r="S361" s="53"/>
      <c r="T361" s="324"/>
      <c r="U361" s="299"/>
      <c r="V361" s="53"/>
      <c r="W361" s="258" t="s">
        <v>506</v>
      </c>
      <c r="X361" s="305"/>
      <c r="Y361" s="62"/>
      <c r="Z361" s="297"/>
      <c r="AA361" s="297"/>
    </row>
    <row r="362" spans="2:27" ht="69" customHeight="1">
      <c r="B362" s="48">
        <v>357</v>
      </c>
      <c r="C362" s="252" t="s">
        <v>451</v>
      </c>
      <c r="D362" s="253">
        <v>62</v>
      </c>
      <c r="E362" s="274"/>
      <c r="F362" s="50" t="str">
        <f>IF($E362&lt;&gt;"",COUNTIF($E$6:$E362,$E362),"")</f>
        <v/>
      </c>
      <c r="G362" s="56" t="str">
        <f>IF($E362&lt;&gt;"",INDEX(TMSimMatrix[],5,MATCH($C362&amp;$D362&amp;"."&amp;$E362,TMSimMatrix[#Headers],0)),"")</f>
        <v/>
      </c>
      <c r="H362" s="56" t="str">
        <f>IF($E362&lt;&gt;"",INDEX(TMSimMatrix[#Data],7,MATCH($C362&amp;$D362&amp;"."&amp;$E362,TMSimMatrix[#Headers],0)),"")</f>
        <v/>
      </c>
      <c r="I362" s="280" t="str">
        <f>IF($E362&lt;&gt;"",INDEX(TMSimMatrix[],2,MATCH($C362&amp;$D362&amp;"."&amp;$E362,TMSimMatrix[#Headers],0)),"")</f>
        <v/>
      </c>
      <c r="J362" s="280" t="str">
        <f>IF($E362&lt;&gt;"",IF(ISNUMBER(SEARCH("Utail",FlighTestSummary5[[#This Row],[A/C Configuration]])), "UTAIL", "TAILLESS"),"")</f>
        <v/>
      </c>
      <c r="K362" s="280" t="str">
        <f>IF($E362&lt;&gt;"",INDEX(TMSimMatrix[],4,MATCH($C362&amp;$D362&amp;"."&amp;$E362,TMSimMatrix[#Headers],0)),"")</f>
        <v/>
      </c>
      <c r="L362" s="280" t="str">
        <f>IF($E362&lt;&gt;"",INDEX(TMSimMatrix[],3,MATCH($C362&amp;$D362&amp;"."&amp;$E362,TMSimMatrix[#Headers],0)),"")</f>
        <v/>
      </c>
      <c r="M362" s="272" t="str">
        <f>IF($E362&lt;&gt;"",INDEX(TMSimMatrix[],8,MATCH($C362&amp;$D362&amp;"."&amp;$E362,TMSimMatrix[#Headers],0)),"")</f>
        <v/>
      </c>
      <c r="N362" s="52"/>
      <c r="O362" s="72"/>
      <c r="P362" s="310" t="str">
        <f>IF($E362&lt;&gt;"",INDEX(TMSimMatrix[],9,MATCH($C362&amp;$D362&amp;"."&amp;$E362,TMSimMatrix[#Headers],0)),"")</f>
        <v/>
      </c>
      <c r="Q362" s="56"/>
      <c r="R362" s="54"/>
      <c r="S362" s="53"/>
      <c r="T362" s="324"/>
      <c r="U362" s="299"/>
      <c r="V362" s="53"/>
      <c r="W362" s="258" t="s">
        <v>506</v>
      </c>
      <c r="X362" s="305"/>
      <c r="Y362" s="62"/>
      <c r="Z362" s="297"/>
      <c r="AA362" s="297"/>
    </row>
    <row r="363" spans="2:27" ht="23">
      <c r="B363" s="48">
        <v>358</v>
      </c>
      <c r="C363" s="252" t="s">
        <v>451</v>
      </c>
      <c r="D363" s="253">
        <v>62</v>
      </c>
      <c r="E363" s="274"/>
      <c r="F363" s="50" t="str">
        <f>IF($E363&lt;&gt;"",COUNTIF($E$6:$E363,$E363),"")</f>
        <v/>
      </c>
      <c r="G363" s="56" t="str">
        <f>IF($E363&lt;&gt;"",INDEX(TMSimMatrix[],5,MATCH($C363&amp;$D363&amp;"."&amp;$E363,TMSimMatrix[#Headers],0)),"")</f>
        <v/>
      </c>
      <c r="H363" s="56" t="str">
        <f>IF($E363&lt;&gt;"",INDEX(TMSimMatrix[#Data],7,MATCH($C363&amp;$D363&amp;"."&amp;$E363,TMSimMatrix[#Headers],0)),"")</f>
        <v/>
      </c>
      <c r="I363" s="280" t="str">
        <f>IF($E363&lt;&gt;"",INDEX(TMSimMatrix[],2,MATCH($C363&amp;$D363&amp;"."&amp;$E363,TMSimMatrix[#Headers],0)),"")</f>
        <v/>
      </c>
      <c r="J363" s="280" t="str">
        <f>IF($E363&lt;&gt;"",IF(ISNUMBER(SEARCH("Utail",FlighTestSummary5[[#This Row],[A/C Configuration]])), "UTAIL", "TAILLESS"),"")</f>
        <v/>
      </c>
      <c r="K363" s="280" t="str">
        <f>IF($E363&lt;&gt;"",INDEX(TMSimMatrix[],4,MATCH($C363&amp;$D363&amp;"."&amp;$E363,TMSimMatrix[#Headers],0)),"")</f>
        <v/>
      </c>
      <c r="L363" s="280" t="str">
        <f>IF($E363&lt;&gt;"",INDEX(TMSimMatrix[],3,MATCH($C363&amp;$D363&amp;"."&amp;$E363,TMSimMatrix[#Headers],0)),"")</f>
        <v/>
      </c>
      <c r="M363" s="272" t="str">
        <f>IF($E363&lt;&gt;"",INDEX(TMSimMatrix[],8,MATCH($C363&amp;$D363&amp;"."&amp;$E363,TMSimMatrix[#Headers],0)),"")</f>
        <v/>
      </c>
      <c r="N363" s="52"/>
      <c r="O363" s="72"/>
      <c r="P363" s="310" t="str">
        <f>IF($E363&lt;&gt;"",INDEX(TMSimMatrix[],9,MATCH($C363&amp;$D363&amp;"."&amp;$E363,TMSimMatrix[#Headers],0)),"")</f>
        <v/>
      </c>
      <c r="Q363" s="56"/>
      <c r="R363" s="54"/>
      <c r="S363" s="53"/>
      <c r="T363" s="324"/>
      <c r="U363" s="299"/>
      <c r="V363" s="53"/>
      <c r="W363" s="258" t="s">
        <v>506</v>
      </c>
      <c r="X363" s="305"/>
      <c r="Y363" s="62"/>
      <c r="Z363" s="297"/>
      <c r="AA363" s="297"/>
    </row>
    <row r="364" spans="2:27" ht="23">
      <c r="B364" s="48">
        <v>359</v>
      </c>
      <c r="C364" s="252" t="s">
        <v>451</v>
      </c>
      <c r="D364" s="253">
        <v>62</v>
      </c>
      <c r="E364" s="274"/>
      <c r="F364" s="50" t="str">
        <f>IF($E364&lt;&gt;"",COUNTIF($E$6:$E364,$E364),"")</f>
        <v/>
      </c>
      <c r="G364" s="56" t="str">
        <f>IF($E364&lt;&gt;"",INDEX(TMSimMatrix[],5,MATCH($C364&amp;$D364&amp;"."&amp;$E364,TMSimMatrix[#Headers],0)),"")</f>
        <v/>
      </c>
      <c r="H364" s="56" t="str">
        <f>IF($E364&lt;&gt;"",INDEX(TMSimMatrix[#Data],7,MATCH($C364&amp;$D364&amp;"."&amp;$E364,TMSimMatrix[#Headers],0)),"")</f>
        <v/>
      </c>
      <c r="I364" s="280" t="str">
        <f>IF($E364&lt;&gt;"",INDEX(TMSimMatrix[],2,MATCH($C364&amp;$D364&amp;"."&amp;$E364,TMSimMatrix[#Headers],0)),"")</f>
        <v/>
      </c>
      <c r="J364" s="280" t="str">
        <f>IF($E364&lt;&gt;"",IF(ISNUMBER(SEARCH("Utail",FlighTestSummary5[[#This Row],[A/C Configuration]])), "UTAIL", "TAILLESS"),"")</f>
        <v/>
      </c>
      <c r="K364" s="280" t="str">
        <f>IF($E364&lt;&gt;"",INDEX(TMSimMatrix[],4,MATCH($C364&amp;$D364&amp;"."&amp;$E364,TMSimMatrix[#Headers],0)),"")</f>
        <v/>
      </c>
      <c r="L364" s="280" t="str">
        <f>IF($E364&lt;&gt;"",INDEX(TMSimMatrix[],3,MATCH($C364&amp;$D364&amp;"."&amp;$E364,TMSimMatrix[#Headers],0)),"")</f>
        <v/>
      </c>
      <c r="M364" s="272" t="str">
        <f>IF($E364&lt;&gt;"",INDEX(TMSimMatrix[],8,MATCH($C364&amp;$D364&amp;"."&amp;$E364,TMSimMatrix[#Headers],0)),"")</f>
        <v/>
      </c>
      <c r="N364" s="52"/>
      <c r="O364" s="72"/>
      <c r="P364" s="310" t="str">
        <f>IF($E364&lt;&gt;"",INDEX(TMSimMatrix[],9,MATCH($C364&amp;$D364&amp;"."&amp;$E364,TMSimMatrix[#Headers],0)),"")</f>
        <v/>
      </c>
      <c r="Q364" s="56"/>
      <c r="R364" s="54"/>
      <c r="S364" s="53"/>
      <c r="T364" s="324"/>
      <c r="U364" s="299"/>
      <c r="V364" s="53"/>
      <c r="W364" s="258" t="s">
        <v>506</v>
      </c>
      <c r="X364" s="305"/>
      <c r="Y364" s="62"/>
      <c r="Z364" s="297"/>
      <c r="AA364" s="297"/>
    </row>
    <row r="365" spans="2:27" ht="23">
      <c r="B365" s="48">
        <v>360</v>
      </c>
      <c r="C365" s="252" t="s">
        <v>451</v>
      </c>
      <c r="D365" s="253">
        <v>62</v>
      </c>
      <c r="E365" s="274"/>
      <c r="F365" s="50" t="str">
        <f>IF($E365&lt;&gt;"",COUNTIF($E$6:$E365,$E365),"")</f>
        <v/>
      </c>
      <c r="G365" s="56" t="str">
        <f>IF($E365&lt;&gt;"",INDEX(TMSimMatrix[],5,MATCH($C365&amp;$D365&amp;"."&amp;$E365,TMSimMatrix[#Headers],0)),"")</f>
        <v/>
      </c>
      <c r="H365" s="56" t="str">
        <f>IF($E365&lt;&gt;"",INDEX(TMSimMatrix[#Data],7,MATCH($C365&amp;$D365&amp;"."&amp;$E365,TMSimMatrix[#Headers],0)),"")</f>
        <v/>
      </c>
      <c r="I365" s="280" t="str">
        <f>IF($E365&lt;&gt;"",INDEX(TMSimMatrix[],2,MATCH($C365&amp;$D365&amp;"."&amp;$E365,TMSimMatrix[#Headers],0)),"")</f>
        <v/>
      </c>
      <c r="J365" s="280" t="str">
        <f>IF($E365&lt;&gt;"",IF(ISNUMBER(SEARCH("Utail",FlighTestSummary5[[#This Row],[A/C Configuration]])), "UTAIL", "TAILLESS"),"")</f>
        <v/>
      </c>
      <c r="K365" s="280" t="str">
        <f>IF($E365&lt;&gt;"",INDEX(TMSimMatrix[],4,MATCH($C365&amp;$D365&amp;"."&amp;$E365,TMSimMatrix[#Headers],0)),"")</f>
        <v/>
      </c>
      <c r="L365" s="280" t="str">
        <f>IF($E365&lt;&gt;"",INDEX(TMSimMatrix[],3,MATCH($C365&amp;$D365&amp;"."&amp;$E365,TMSimMatrix[#Headers],0)),"")</f>
        <v/>
      </c>
      <c r="M365" s="272" t="str">
        <f>IF($E365&lt;&gt;"",INDEX(TMSimMatrix[],8,MATCH($C365&amp;$D365&amp;"."&amp;$E365,TMSimMatrix[#Headers],0)),"")</f>
        <v/>
      </c>
      <c r="N365" s="52"/>
      <c r="O365" s="72"/>
      <c r="P365" s="310" t="str">
        <f>IF($E365&lt;&gt;"",INDEX(TMSimMatrix[],9,MATCH($C365&amp;$D365&amp;"."&amp;$E365,TMSimMatrix[#Headers],0)),"")</f>
        <v/>
      </c>
      <c r="Q365" s="56"/>
      <c r="R365" s="54"/>
      <c r="S365" s="53"/>
      <c r="T365" s="324"/>
      <c r="U365" s="299"/>
      <c r="V365" s="53"/>
      <c r="W365" s="258" t="s">
        <v>506</v>
      </c>
      <c r="X365" s="305"/>
      <c r="Y365" s="62"/>
      <c r="Z365" s="297"/>
      <c r="AA365" s="297"/>
    </row>
    <row r="366" spans="2:27" ht="23">
      <c r="B366" s="48">
        <v>361</v>
      </c>
      <c r="C366" s="252" t="s">
        <v>451</v>
      </c>
      <c r="D366" s="253">
        <v>62</v>
      </c>
      <c r="E366" s="274"/>
      <c r="F366" s="50" t="str">
        <f>IF($E366&lt;&gt;"",COUNTIF($E$6:$E366,$E366),"")</f>
        <v/>
      </c>
      <c r="G366" s="56" t="str">
        <f>IF($E366&lt;&gt;"",INDEX(TMSimMatrix[],5,MATCH($C366&amp;$D366&amp;"."&amp;$E366,TMSimMatrix[#Headers],0)),"")</f>
        <v/>
      </c>
      <c r="H366" s="56" t="str">
        <f>IF($E366&lt;&gt;"",INDEX(TMSimMatrix[#Data],7,MATCH($C366&amp;$D366&amp;"."&amp;$E366,TMSimMatrix[#Headers],0)),"")</f>
        <v/>
      </c>
      <c r="I366" s="280" t="str">
        <f>IF($E366&lt;&gt;"",INDEX(TMSimMatrix[],2,MATCH($C366&amp;$D366&amp;"."&amp;$E366,TMSimMatrix[#Headers],0)),"")</f>
        <v/>
      </c>
      <c r="J366" s="280" t="str">
        <f>IF($E366&lt;&gt;"",IF(ISNUMBER(SEARCH("Utail",FlighTestSummary5[[#This Row],[A/C Configuration]])), "UTAIL", "TAILLESS"),"")</f>
        <v/>
      </c>
      <c r="K366" s="280" t="str">
        <f>IF($E366&lt;&gt;"",INDEX(TMSimMatrix[],4,MATCH($C366&amp;$D366&amp;"."&amp;$E366,TMSimMatrix[#Headers],0)),"")</f>
        <v/>
      </c>
      <c r="L366" s="280" t="str">
        <f>IF($E366&lt;&gt;"",INDEX(TMSimMatrix[],3,MATCH($C366&amp;$D366&amp;"."&amp;$E366,TMSimMatrix[#Headers],0)),"")</f>
        <v/>
      </c>
      <c r="M366" s="272" t="str">
        <f>IF($E366&lt;&gt;"",INDEX(TMSimMatrix[],8,MATCH($C366&amp;$D366&amp;"."&amp;$E366,TMSimMatrix[#Headers],0)),"")</f>
        <v/>
      </c>
      <c r="N366" s="52"/>
      <c r="O366" s="72"/>
      <c r="P366" s="310" t="str">
        <f>IF($E366&lt;&gt;"",INDEX(TMSimMatrix[],9,MATCH($C366&amp;$D366&amp;"."&amp;$E366,TMSimMatrix[#Headers],0)),"")</f>
        <v/>
      </c>
      <c r="Q366" s="56"/>
      <c r="R366" s="54"/>
      <c r="S366" s="53"/>
      <c r="T366" s="324"/>
      <c r="U366" s="299"/>
      <c r="V366" s="53"/>
      <c r="W366" s="258" t="s">
        <v>506</v>
      </c>
      <c r="X366" s="305"/>
      <c r="Y366" s="62"/>
      <c r="Z366" s="297"/>
      <c r="AA366" s="297"/>
    </row>
    <row r="367" spans="2:27" ht="23">
      <c r="B367" s="48">
        <v>362</v>
      </c>
      <c r="C367" s="252" t="s">
        <v>451</v>
      </c>
      <c r="D367" s="253">
        <v>62</v>
      </c>
      <c r="E367" s="274"/>
      <c r="F367" s="50" t="str">
        <f>IF($E367&lt;&gt;"",COUNTIF($E$6:$E367,$E367),"")</f>
        <v/>
      </c>
      <c r="G367" s="56" t="str">
        <f>IF($E367&lt;&gt;"",INDEX(TMSimMatrix[],5,MATCH($C367&amp;$D367&amp;"."&amp;$E367,TMSimMatrix[#Headers],0)),"")</f>
        <v/>
      </c>
      <c r="H367" s="56" t="str">
        <f>IF($E367&lt;&gt;"",INDEX(TMSimMatrix[#Data],7,MATCH($C367&amp;$D367&amp;"."&amp;$E367,TMSimMatrix[#Headers],0)),"")</f>
        <v/>
      </c>
      <c r="I367" s="280" t="str">
        <f>IF($E367&lt;&gt;"",INDEX(TMSimMatrix[],2,MATCH($C367&amp;$D367&amp;"."&amp;$E367,TMSimMatrix[#Headers],0)),"")</f>
        <v/>
      </c>
      <c r="J367" s="280" t="str">
        <f>IF($E367&lt;&gt;"",IF(ISNUMBER(SEARCH("Utail",FlighTestSummary5[[#This Row],[A/C Configuration]])), "UTAIL", "TAILLESS"),"")</f>
        <v/>
      </c>
      <c r="K367" s="280" t="str">
        <f>IF($E367&lt;&gt;"",INDEX(TMSimMatrix[],4,MATCH($C367&amp;$D367&amp;"."&amp;$E367,TMSimMatrix[#Headers],0)),"")</f>
        <v/>
      </c>
      <c r="L367" s="280" t="str">
        <f>IF($E367&lt;&gt;"",INDEX(TMSimMatrix[],3,MATCH($C367&amp;$D367&amp;"."&amp;$E367,TMSimMatrix[#Headers],0)),"")</f>
        <v/>
      </c>
      <c r="M367" s="272" t="str">
        <f>IF($E367&lt;&gt;"",INDEX(TMSimMatrix[],8,MATCH($C367&amp;$D367&amp;"."&amp;$E367,TMSimMatrix[#Headers],0)),"")</f>
        <v/>
      </c>
      <c r="N367" s="52"/>
      <c r="O367" s="72"/>
      <c r="P367" s="310" t="str">
        <f>IF($E367&lt;&gt;"",INDEX(TMSimMatrix[],9,MATCH($C367&amp;$D367&amp;"."&amp;$E367,TMSimMatrix[#Headers],0)),"")</f>
        <v/>
      </c>
      <c r="Q367" s="56"/>
      <c r="R367" s="54"/>
      <c r="S367" s="53"/>
      <c r="T367" s="324"/>
      <c r="U367" s="299"/>
      <c r="V367" s="53"/>
      <c r="W367" s="258" t="s">
        <v>506</v>
      </c>
      <c r="X367" s="305"/>
      <c r="Y367" s="62"/>
      <c r="Z367" s="297"/>
      <c r="AA367" s="297"/>
    </row>
    <row r="368" spans="2:27" ht="23">
      <c r="B368" s="48">
        <v>363</v>
      </c>
      <c r="C368" s="252" t="s">
        <v>451</v>
      </c>
      <c r="D368" s="253">
        <v>62</v>
      </c>
      <c r="E368" s="274"/>
      <c r="F368" s="50" t="str">
        <f>IF($E368&lt;&gt;"",COUNTIF($E$6:$E368,$E368),"")</f>
        <v/>
      </c>
      <c r="G368" s="56" t="str">
        <f>IF($E368&lt;&gt;"",INDEX(TMSimMatrix[],5,MATCH($C368&amp;$D368&amp;"."&amp;$E368,TMSimMatrix[#Headers],0)),"")</f>
        <v/>
      </c>
      <c r="H368" s="56" t="str">
        <f>IF($E368&lt;&gt;"",INDEX(TMSimMatrix[#Data],7,MATCH($C368&amp;$D368&amp;"."&amp;$E368,TMSimMatrix[#Headers],0)),"")</f>
        <v/>
      </c>
      <c r="I368" s="280" t="str">
        <f>IF($E368&lt;&gt;"",INDEX(TMSimMatrix[],2,MATCH($C368&amp;$D368&amp;"."&amp;$E368,TMSimMatrix[#Headers],0)),"")</f>
        <v/>
      </c>
      <c r="J368" s="280" t="str">
        <f>IF($E368&lt;&gt;"",IF(ISNUMBER(SEARCH("Utail",FlighTestSummary5[[#This Row],[A/C Configuration]])), "UTAIL", "TAILLESS"),"")</f>
        <v/>
      </c>
      <c r="K368" s="280" t="str">
        <f>IF($E368&lt;&gt;"",INDEX(TMSimMatrix[],4,MATCH($C368&amp;$D368&amp;"."&amp;$E368,TMSimMatrix[#Headers],0)),"")</f>
        <v/>
      </c>
      <c r="L368" s="280" t="str">
        <f>IF($E368&lt;&gt;"",INDEX(TMSimMatrix[],3,MATCH($C368&amp;$D368&amp;"."&amp;$E368,TMSimMatrix[#Headers],0)),"")</f>
        <v/>
      </c>
      <c r="M368" s="272" t="str">
        <f>IF($E368&lt;&gt;"",INDEX(TMSimMatrix[],8,MATCH($C368&amp;$D368&amp;"."&amp;$E368,TMSimMatrix[#Headers],0)),"")</f>
        <v/>
      </c>
      <c r="N368" s="52"/>
      <c r="O368" s="72"/>
      <c r="P368" s="310" t="str">
        <f>IF($E368&lt;&gt;"",INDEX(TMSimMatrix[],9,MATCH($C368&amp;$D368&amp;"."&amp;$E368,TMSimMatrix[#Headers],0)),"")</f>
        <v/>
      </c>
      <c r="Q368" s="56"/>
      <c r="R368" s="54"/>
      <c r="S368" s="53"/>
      <c r="T368" s="324"/>
      <c r="U368" s="299"/>
      <c r="V368" s="53"/>
      <c r="W368" s="258" t="s">
        <v>506</v>
      </c>
      <c r="X368" s="305"/>
      <c r="Y368" s="62"/>
      <c r="Z368" s="297"/>
      <c r="AA368" s="297"/>
    </row>
    <row r="369" spans="2:27" ht="23">
      <c r="B369" s="48">
        <v>364</v>
      </c>
      <c r="C369" s="252" t="s">
        <v>451</v>
      </c>
      <c r="D369" s="253">
        <v>62</v>
      </c>
      <c r="E369" s="274"/>
      <c r="F369" s="50" t="str">
        <f>IF($E369&lt;&gt;"",COUNTIF($E$6:$E369,$E369),"")</f>
        <v/>
      </c>
      <c r="G369" s="56" t="str">
        <f>IF($E369&lt;&gt;"",INDEX(TMSimMatrix[],5,MATCH($C369&amp;$D369&amp;"."&amp;$E369,TMSimMatrix[#Headers],0)),"")</f>
        <v/>
      </c>
      <c r="H369" s="56" t="str">
        <f>IF($E369&lt;&gt;"",INDEX(TMSimMatrix[#Data],7,MATCH($C369&amp;$D369&amp;"."&amp;$E369,TMSimMatrix[#Headers],0)),"")</f>
        <v/>
      </c>
      <c r="I369" s="280" t="str">
        <f>IF($E369&lt;&gt;"",INDEX(TMSimMatrix[],2,MATCH($C369&amp;$D369&amp;"."&amp;$E369,TMSimMatrix[#Headers],0)),"")</f>
        <v/>
      </c>
      <c r="J369" s="280" t="str">
        <f>IF($E369&lt;&gt;"",IF(ISNUMBER(SEARCH("Utail",FlighTestSummary5[[#This Row],[A/C Configuration]])), "UTAIL", "TAILLESS"),"")</f>
        <v/>
      </c>
      <c r="K369" s="280" t="str">
        <f>IF($E369&lt;&gt;"",INDEX(TMSimMatrix[],4,MATCH($C369&amp;$D369&amp;"."&amp;$E369,TMSimMatrix[#Headers],0)),"")</f>
        <v/>
      </c>
      <c r="L369" s="280" t="str">
        <f>IF($E369&lt;&gt;"",INDEX(TMSimMatrix[],3,MATCH($C369&amp;$D369&amp;"."&amp;$E369,TMSimMatrix[#Headers],0)),"")</f>
        <v/>
      </c>
      <c r="M369" s="272" t="str">
        <f>IF($E369&lt;&gt;"",INDEX(TMSimMatrix[],8,MATCH($C369&amp;$D369&amp;"."&amp;$E369,TMSimMatrix[#Headers],0)),"")</f>
        <v/>
      </c>
      <c r="N369" s="52"/>
      <c r="O369" s="72"/>
      <c r="P369" s="310" t="str">
        <f>IF($E369&lt;&gt;"",INDEX(TMSimMatrix[],9,MATCH($C369&amp;$D369&amp;"."&amp;$E369,TMSimMatrix[#Headers],0)),"")</f>
        <v/>
      </c>
      <c r="Q369" s="56"/>
      <c r="R369" s="54"/>
      <c r="S369" s="53"/>
      <c r="T369" s="324"/>
      <c r="U369" s="299"/>
      <c r="V369" s="53"/>
      <c r="W369" s="258" t="s">
        <v>506</v>
      </c>
      <c r="X369" s="305"/>
      <c r="Y369" s="62"/>
      <c r="Z369" s="297"/>
      <c r="AA369" s="297"/>
    </row>
    <row r="370" spans="2:27" ht="23">
      <c r="B370" s="48">
        <v>365</v>
      </c>
      <c r="C370" s="252" t="s">
        <v>451</v>
      </c>
      <c r="D370" s="253">
        <v>62</v>
      </c>
      <c r="E370" s="274"/>
      <c r="F370" s="50" t="str">
        <f>IF($E370&lt;&gt;"",COUNTIF($E$6:$E370,$E370),"")</f>
        <v/>
      </c>
      <c r="G370" s="56" t="str">
        <f>IF($E370&lt;&gt;"",INDEX(TMSimMatrix[],5,MATCH($C370&amp;$D370&amp;"."&amp;$E370,TMSimMatrix[#Headers],0)),"")</f>
        <v/>
      </c>
      <c r="H370" s="56" t="str">
        <f>IF($E370&lt;&gt;"",INDEX(TMSimMatrix[#Data],7,MATCH($C370&amp;$D370&amp;"."&amp;$E370,TMSimMatrix[#Headers],0)),"")</f>
        <v/>
      </c>
      <c r="I370" s="280" t="str">
        <f>IF($E370&lt;&gt;"",INDEX(TMSimMatrix[],2,MATCH($C370&amp;$D370&amp;"."&amp;$E370,TMSimMatrix[#Headers],0)),"")</f>
        <v/>
      </c>
      <c r="J370" s="280" t="str">
        <f>IF($E370&lt;&gt;"",IF(ISNUMBER(SEARCH("Utail",FlighTestSummary5[[#This Row],[A/C Configuration]])), "UTAIL", "TAILLESS"),"")</f>
        <v/>
      </c>
      <c r="K370" s="280" t="str">
        <f>IF($E370&lt;&gt;"",INDEX(TMSimMatrix[],4,MATCH($C370&amp;$D370&amp;"."&amp;$E370,TMSimMatrix[#Headers],0)),"")</f>
        <v/>
      </c>
      <c r="L370" s="280" t="str">
        <f>IF($E370&lt;&gt;"",INDEX(TMSimMatrix[],3,MATCH($C370&amp;$D370&amp;"."&amp;$E370,TMSimMatrix[#Headers],0)),"")</f>
        <v/>
      </c>
      <c r="M370" s="272" t="str">
        <f>IF($E370&lt;&gt;"",INDEX(TMSimMatrix[],8,MATCH($C370&amp;$D370&amp;"."&amp;$E370,TMSimMatrix[#Headers],0)),"")</f>
        <v/>
      </c>
      <c r="N370" s="52"/>
      <c r="O370" s="72"/>
      <c r="P370" s="310" t="str">
        <f>IF($E370&lt;&gt;"",INDEX(TMSimMatrix[],9,MATCH($C370&amp;$D370&amp;"."&amp;$E370,TMSimMatrix[#Headers],0)),"")</f>
        <v/>
      </c>
      <c r="Q370" s="56"/>
      <c r="R370" s="54"/>
      <c r="S370" s="53"/>
      <c r="T370" s="324"/>
      <c r="U370" s="299"/>
      <c r="V370" s="53"/>
      <c r="W370" s="258" t="s">
        <v>506</v>
      </c>
      <c r="X370" s="305"/>
      <c r="Y370" s="62"/>
      <c r="Z370" s="297"/>
      <c r="AA370" s="297"/>
    </row>
    <row r="371" spans="2:27" ht="23">
      <c r="B371" s="48">
        <v>366</v>
      </c>
      <c r="C371" s="252" t="s">
        <v>451</v>
      </c>
      <c r="D371" s="253">
        <v>62</v>
      </c>
      <c r="E371" s="274"/>
      <c r="F371" s="50" t="str">
        <f>IF($E371&lt;&gt;"",COUNTIF($E$6:$E371,$E371),"")</f>
        <v/>
      </c>
      <c r="G371" s="56" t="str">
        <f>IF($E371&lt;&gt;"",INDEX(TMSimMatrix[],5,MATCH($C371&amp;$D371&amp;"."&amp;$E371,TMSimMatrix[#Headers],0)),"")</f>
        <v/>
      </c>
      <c r="H371" s="56" t="str">
        <f>IF($E371&lt;&gt;"",INDEX(TMSimMatrix[#Data],7,MATCH($C371&amp;$D371&amp;"."&amp;$E371,TMSimMatrix[#Headers],0)),"")</f>
        <v/>
      </c>
      <c r="I371" s="280" t="str">
        <f>IF($E371&lt;&gt;"",INDEX(TMSimMatrix[],2,MATCH($C371&amp;$D371&amp;"."&amp;$E371,TMSimMatrix[#Headers],0)),"")</f>
        <v/>
      </c>
      <c r="J371" s="280" t="str">
        <f>IF($E371&lt;&gt;"",IF(ISNUMBER(SEARCH("Utail",FlighTestSummary5[[#This Row],[A/C Configuration]])), "UTAIL", "TAILLESS"),"")</f>
        <v/>
      </c>
      <c r="K371" s="280" t="str">
        <f>IF($E371&lt;&gt;"",INDEX(TMSimMatrix[],4,MATCH($C371&amp;$D371&amp;"."&amp;$E371,TMSimMatrix[#Headers],0)),"")</f>
        <v/>
      </c>
      <c r="L371" s="280" t="str">
        <f>IF($E371&lt;&gt;"",INDEX(TMSimMatrix[],3,MATCH($C371&amp;$D371&amp;"."&amp;$E371,TMSimMatrix[#Headers],0)),"")</f>
        <v/>
      </c>
      <c r="M371" s="272" t="str">
        <f>IF($E371&lt;&gt;"",INDEX(TMSimMatrix[],8,MATCH($C371&amp;$D371&amp;"."&amp;$E371,TMSimMatrix[#Headers],0)),"")</f>
        <v/>
      </c>
      <c r="N371" s="52"/>
      <c r="O371" s="72"/>
      <c r="P371" s="310" t="str">
        <f>IF($E371&lt;&gt;"",INDEX(TMSimMatrix[],9,MATCH($C371&amp;$D371&amp;"."&amp;$E371,TMSimMatrix[#Headers],0)),"")</f>
        <v/>
      </c>
      <c r="Q371" s="56"/>
      <c r="R371" s="54"/>
      <c r="S371" s="53"/>
      <c r="T371" s="324"/>
      <c r="U371" s="299"/>
      <c r="V371" s="53"/>
      <c r="W371" s="258" t="s">
        <v>506</v>
      </c>
      <c r="X371" s="305"/>
      <c r="Y371" s="62"/>
      <c r="Z371" s="297"/>
      <c r="AA371" s="297"/>
    </row>
    <row r="372" spans="2:27" ht="23">
      <c r="B372" s="48">
        <v>367</v>
      </c>
      <c r="C372" s="252" t="s">
        <v>451</v>
      </c>
      <c r="D372" s="253">
        <v>62</v>
      </c>
      <c r="E372" s="274"/>
      <c r="F372" s="50" t="str">
        <f>IF($E372&lt;&gt;"",COUNTIF($E$6:$E372,$E372),"")</f>
        <v/>
      </c>
      <c r="G372" s="56" t="str">
        <f>IF($E372&lt;&gt;"",INDEX(TMSimMatrix[],5,MATCH($C372&amp;$D372&amp;"."&amp;$E372,TMSimMatrix[#Headers],0)),"")</f>
        <v/>
      </c>
      <c r="H372" s="56" t="str">
        <f>IF($E372&lt;&gt;"",INDEX(TMSimMatrix[#Data],7,MATCH($C372&amp;$D372&amp;"."&amp;$E372,TMSimMatrix[#Headers],0)),"")</f>
        <v/>
      </c>
      <c r="I372" s="280" t="str">
        <f>IF($E372&lt;&gt;"",INDEX(TMSimMatrix[],2,MATCH($C372&amp;$D372&amp;"."&amp;$E372,TMSimMatrix[#Headers],0)),"")</f>
        <v/>
      </c>
      <c r="J372" s="280" t="str">
        <f>IF($E372&lt;&gt;"",IF(ISNUMBER(SEARCH("Utail",FlighTestSummary5[[#This Row],[A/C Configuration]])), "UTAIL", "TAILLESS"),"")</f>
        <v/>
      </c>
      <c r="K372" s="280" t="str">
        <f>IF($E372&lt;&gt;"",INDEX(TMSimMatrix[],4,MATCH($C372&amp;$D372&amp;"."&amp;$E372,TMSimMatrix[#Headers],0)),"")</f>
        <v/>
      </c>
      <c r="L372" s="280" t="str">
        <f>IF($E372&lt;&gt;"",INDEX(TMSimMatrix[],3,MATCH($C372&amp;$D372&amp;"."&amp;$E372,TMSimMatrix[#Headers],0)),"")</f>
        <v/>
      </c>
      <c r="M372" s="272" t="str">
        <f>IF($E372&lt;&gt;"",INDEX(TMSimMatrix[],8,MATCH($C372&amp;$D372&amp;"."&amp;$E372,TMSimMatrix[#Headers],0)),"")</f>
        <v/>
      </c>
      <c r="N372" s="52"/>
      <c r="O372" s="72"/>
      <c r="P372" s="310" t="str">
        <f>IF($E372&lt;&gt;"",INDEX(TMSimMatrix[],9,MATCH($C372&amp;$D372&amp;"."&amp;$E372,TMSimMatrix[#Headers],0)),"")</f>
        <v/>
      </c>
      <c r="Q372" s="56"/>
      <c r="R372" s="54"/>
      <c r="S372" s="53"/>
      <c r="T372" s="324"/>
      <c r="U372" s="299"/>
      <c r="V372" s="53"/>
      <c r="W372" s="258" t="s">
        <v>506</v>
      </c>
      <c r="X372" s="305"/>
      <c r="Y372" s="62"/>
      <c r="Z372" s="297"/>
      <c r="AA372" s="297"/>
    </row>
    <row r="373" spans="2:27" ht="23">
      <c r="B373" s="48">
        <v>368</v>
      </c>
      <c r="C373" s="252" t="s">
        <v>451</v>
      </c>
      <c r="D373" s="253">
        <v>62</v>
      </c>
      <c r="E373" s="274"/>
      <c r="F373" s="50" t="str">
        <f>IF($E362&lt;&gt;"",COUNTIF($E$6:$E362,$E362),"")</f>
        <v/>
      </c>
      <c r="G373" s="56" t="str">
        <f>IF($E362&lt;&gt;"",INDEX(TMSimMatrix[],5,MATCH($C362&amp;$D362&amp;"."&amp;$E362,TMSimMatrix[#Headers],0)),"")</f>
        <v/>
      </c>
      <c r="H373" s="56" t="str">
        <f>IF($E362&lt;&gt;"",INDEX(TMSimMatrix[#Data],7,MATCH($C362&amp;$D362&amp;"."&amp;$E362,TMSimMatrix[#Headers],0)),"")</f>
        <v/>
      </c>
      <c r="I373" s="280" t="str">
        <f>IF($E362&lt;&gt;"",INDEX(TMSimMatrix[],2,MATCH($C362&amp;$D362&amp;"."&amp;$E362,TMSimMatrix[#Headers],0)),"")</f>
        <v/>
      </c>
      <c r="J373" s="280" t="str">
        <f>IF($E373&lt;&gt;"",IF(ISNUMBER(SEARCH("Utail",FlighTestSummary5[[#This Row],[A/C Configuration]])), "UTAIL", "TAILLESS"),"")</f>
        <v/>
      </c>
      <c r="K373" s="280" t="str">
        <f>IF($E373&lt;&gt;"",INDEX(TMSimMatrix[],4,MATCH($C373&amp;$D373&amp;"."&amp;$E373,TMSimMatrix[#Headers],0)),"")</f>
        <v/>
      </c>
      <c r="L373" s="280" t="str">
        <f>IF($E362&lt;&gt;"",INDEX(TMSimMatrix[],3,MATCH($C362&amp;$D362&amp;"."&amp;$E362,TMSimMatrix[#Headers],0)),"")</f>
        <v/>
      </c>
      <c r="M373" s="272" t="str">
        <f>IF($E362&lt;&gt;"",INDEX(TMSimMatrix[],8,MATCH($C362&amp;$D362&amp;"."&amp;$E362,TMSimMatrix[#Headers],0)),"")</f>
        <v/>
      </c>
      <c r="N373" s="52"/>
      <c r="O373" s="72"/>
      <c r="P373" s="310" t="str">
        <f>IF($E362&lt;&gt;"",INDEX(TMSimMatrix[],9,MATCH($C362&amp;$D362&amp;"."&amp;$E362,TMSimMatrix[#Headers],0)),"")</f>
        <v/>
      </c>
      <c r="Q373" s="56"/>
      <c r="R373" s="54"/>
      <c r="S373" s="53"/>
      <c r="T373" s="324"/>
      <c r="U373" s="299"/>
      <c r="V373" s="53"/>
      <c r="W373" s="258" t="s">
        <v>506</v>
      </c>
      <c r="X373" s="305"/>
      <c r="Y373" s="62"/>
      <c r="Z373" s="297"/>
      <c r="AA373" s="297"/>
    </row>
    <row r="374" spans="2:27" ht="23">
      <c r="B374" s="48">
        <v>369</v>
      </c>
      <c r="C374" s="252" t="s">
        <v>451</v>
      </c>
      <c r="D374" s="253">
        <v>62</v>
      </c>
      <c r="E374" s="274"/>
      <c r="F374" s="50" t="str">
        <f>IF($E374&lt;&gt;"",COUNTIF($E$6:$E374,$E374),"")</f>
        <v/>
      </c>
      <c r="G374" s="56" t="str">
        <f>IF($E374&lt;&gt;"",INDEX(TMSimMatrix[],5,MATCH($C374&amp;$D374&amp;"."&amp;$E374,TMSimMatrix[#Headers],0)),"")</f>
        <v/>
      </c>
      <c r="H374" s="56" t="str">
        <f>IF($E374&lt;&gt;"",INDEX(TMSimMatrix[#Data],7,MATCH($C374&amp;$D374&amp;"."&amp;$E374,TMSimMatrix[#Headers],0)),"")</f>
        <v/>
      </c>
      <c r="I374" s="280" t="str">
        <f>IF($E374&lt;&gt;"",INDEX(TMSimMatrix[],2,MATCH($C374&amp;$D374&amp;"."&amp;$E374,TMSimMatrix[#Headers],0)),"")</f>
        <v/>
      </c>
      <c r="J374" s="280" t="str">
        <f>IF($E374&lt;&gt;"",IF(ISNUMBER(SEARCH("Utail",FlighTestSummary5[[#This Row],[A/C Configuration]])), "UTAIL", "TAILLESS"),"")</f>
        <v/>
      </c>
      <c r="K374" s="280" t="str">
        <f>IF($E374&lt;&gt;"",INDEX(TMSimMatrix[],4,MATCH($C374&amp;$D374&amp;"."&amp;$E374,TMSimMatrix[#Headers],0)),"")</f>
        <v/>
      </c>
      <c r="L374" s="280" t="str">
        <f>IF($E374&lt;&gt;"",INDEX(TMSimMatrix[],3,MATCH($C374&amp;$D374&amp;"."&amp;$E374,TMSimMatrix[#Headers],0)),"")</f>
        <v/>
      </c>
      <c r="M374" s="272" t="str">
        <f>IF($E374&lt;&gt;"",INDEX(TMSimMatrix[],8,MATCH($C374&amp;$D374&amp;"."&amp;$E374,TMSimMatrix[#Headers],0)),"")</f>
        <v/>
      </c>
      <c r="N374" s="52"/>
      <c r="O374" s="72"/>
      <c r="P374" s="310" t="str">
        <f>IF($E374&lt;&gt;"",INDEX(TMSimMatrix[],9,MATCH($C374&amp;$D374&amp;"."&amp;$E374,TMSimMatrix[#Headers],0)),"")</f>
        <v/>
      </c>
      <c r="Q374" s="56"/>
      <c r="R374" s="54"/>
      <c r="S374" s="53"/>
      <c r="T374" s="324"/>
      <c r="U374" s="299"/>
      <c r="V374" s="53"/>
      <c r="W374" s="258" t="s">
        <v>506</v>
      </c>
      <c r="X374" s="305"/>
      <c r="Y374" s="62"/>
      <c r="Z374" s="297"/>
      <c r="AA374" s="297"/>
    </row>
    <row r="375" spans="2:27" ht="23">
      <c r="B375" s="48">
        <v>370</v>
      </c>
      <c r="C375" s="252" t="s">
        <v>451</v>
      </c>
      <c r="D375" s="253">
        <v>62</v>
      </c>
      <c r="E375" s="274"/>
      <c r="F375" s="50" t="str">
        <f>IF($E375&lt;&gt;"",COUNTIF($E$6:$E375,$E375),"")</f>
        <v/>
      </c>
      <c r="G375" s="56" t="str">
        <f>IF($E375&lt;&gt;"",INDEX(TMSimMatrix[],5,MATCH($C375&amp;$D375&amp;"."&amp;$E375,TMSimMatrix[#Headers],0)),"")</f>
        <v/>
      </c>
      <c r="H375" s="56" t="str">
        <f>IF($E375&lt;&gt;"",INDEX(TMSimMatrix[#Data],7,MATCH($C375&amp;$D375&amp;"."&amp;$E375,TMSimMatrix[#Headers],0)),"")</f>
        <v/>
      </c>
      <c r="I375" s="280" t="str">
        <f>IF($E375&lt;&gt;"",INDEX(TMSimMatrix[],2,MATCH($C375&amp;$D375&amp;"."&amp;$E375,TMSimMatrix[#Headers],0)),"")</f>
        <v/>
      </c>
      <c r="J375" s="280" t="str">
        <f>IF($E375&lt;&gt;"",IF(ISNUMBER(SEARCH("Utail",FlighTestSummary5[[#This Row],[A/C Configuration]])), "UTAIL", "TAILLESS"),"")</f>
        <v/>
      </c>
      <c r="K375" s="280" t="str">
        <f>IF($E375&lt;&gt;"",INDEX(TMSimMatrix[],4,MATCH($C375&amp;$D375&amp;"."&amp;$E375,TMSimMatrix[#Headers],0)),"")</f>
        <v/>
      </c>
      <c r="L375" s="280" t="str">
        <f>IF($E375&lt;&gt;"",INDEX(TMSimMatrix[],3,MATCH($C375&amp;$D375&amp;"."&amp;$E375,TMSimMatrix[#Headers],0)),"")</f>
        <v/>
      </c>
      <c r="M375" s="272" t="str">
        <f>IF($E375&lt;&gt;"",INDEX(TMSimMatrix[],8,MATCH($C375&amp;$D375&amp;"."&amp;$E375,TMSimMatrix[#Headers],0)),"")</f>
        <v/>
      </c>
      <c r="N375" s="52"/>
      <c r="O375" s="72"/>
      <c r="P375" s="310" t="str">
        <f>IF($E375&lt;&gt;"",INDEX(TMSimMatrix[],9,MATCH($C375&amp;$D375&amp;"."&amp;$E375,TMSimMatrix[#Headers],0)),"")</f>
        <v/>
      </c>
      <c r="Q375" s="56"/>
      <c r="R375" s="54"/>
      <c r="S375" s="53"/>
      <c r="T375" s="324"/>
      <c r="U375" s="299"/>
      <c r="V375" s="53"/>
      <c r="W375" s="258" t="s">
        <v>506</v>
      </c>
      <c r="X375" s="305"/>
      <c r="Y375" s="62"/>
      <c r="Z375" s="297"/>
      <c r="AA375" s="297"/>
    </row>
    <row r="376" spans="2:27" ht="23">
      <c r="B376" s="48">
        <v>371</v>
      </c>
      <c r="C376" s="252" t="s">
        <v>451</v>
      </c>
      <c r="D376" s="253">
        <v>62</v>
      </c>
      <c r="E376" s="274"/>
      <c r="F376" s="50" t="str">
        <f>IF($E376&lt;&gt;"",COUNTIF($E$6:$E376,$E376),"")</f>
        <v/>
      </c>
      <c r="G376" s="56" t="str">
        <f>IF($E376&lt;&gt;"",INDEX(TMSimMatrix[],5,MATCH($C376&amp;$D376&amp;"."&amp;$E376,TMSimMatrix[#Headers],0)),"")</f>
        <v/>
      </c>
      <c r="H376" s="56" t="str">
        <f>IF($E376&lt;&gt;"",INDEX(TMSimMatrix[#Data],7,MATCH($C376&amp;$D376&amp;"."&amp;$E376,TMSimMatrix[#Headers],0)),"")</f>
        <v/>
      </c>
      <c r="I376" s="280" t="str">
        <f>IF($E376&lt;&gt;"",INDEX(TMSimMatrix[],2,MATCH($C376&amp;$D376&amp;"."&amp;$E376,TMSimMatrix[#Headers],0)),"")</f>
        <v/>
      </c>
      <c r="J376" s="280" t="str">
        <f>IF($E376&lt;&gt;"",IF(ISNUMBER(SEARCH("Utail",FlighTestSummary5[[#This Row],[A/C Configuration]])), "UTAIL", "TAILLESS"),"")</f>
        <v/>
      </c>
      <c r="K376" s="280" t="str">
        <f>IF($E376&lt;&gt;"",INDEX(TMSimMatrix[],4,MATCH($C376&amp;$D376&amp;"."&amp;$E376,TMSimMatrix[#Headers],0)),"")</f>
        <v/>
      </c>
      <c r="L376" s="280" t="str">
        <f>IF($E376&lt;&gt;"",INDEX(TMSimMatrix[],3,MATCH($C376&amp;$D376&amp;"."&amp;$E376,TMSimMatrix[#Headers],0)),"")</f>
        <v/>
      </c>
      <c r="M376" s="272" t="str">
        <f>IF($E376&lt;&gt;"",INDEX(TMSimMatrix[],8,MATCH($C376&amp;$D376&amp;"."&amp;$E376,TMSimMatrix[#Headers],0)),"")</f>
        <v/>
      </c>
      <c r="N376" s="52"/>
      <c r="O376" s="72"/>
      <c r="P376" s="310" t="str">
        <f>IF($E376&lt;&gt;"",INDEX(TMSimMatrix[],9,MATCH($C376&amp;$D376&amp;"."&amp;$E376,TMSimMatrix[#Headers],0)),"")</f>
        <v/>
      </c>
      <c r="Q376" s="56"/>
      <c r="R376" s="54"/>
      <c r="S376" s="53"/>
      <c r="T376" s="324"/>
      <c r="U376" s="299"/>
      <c r="V376" s="53"/>
      <c r="W376" s="258" t="s">
        <v>506</v>
      </c>
      <c r="X376" s="305"/>
      <c r="Y376" s="62"/>
      <c r="Z376" s="297"/>
      <c r="AA376" s="297"/>
    </row>
    <row r="377" spans="2:27" ht="23">
      <c r="B377" s="48">
        <v>372</v>
      </c>
      <c r="C377" s="252" t="s">
        <v>451</v>
      </c>
      <c r="D377" s="253">
        <v>62</v>
      </c>
      <c r="E377" s="274"/>
      <c r="F377" s="50" t="str">
        <f>IF($E377&lt;&gt;"",COUNTIF($E$6:$E377,$E377),"")</f>
        <v/>
      </c>
      <c r="G377" s="56" t="str">
        <f>IF($E377&lt;&gt;"",INDEX(TMSimMatrix[],5,MATCH($C377&amp;$D377&amp;"."&amp;$E377,TMSimMatrix[#Headers],0)),"")</f>
        <v/>
      </c>
      <c r="H377" s="56" t="str">
        <f>IF($E377&lt;&gt;"",INDEX(TMSimMatrix[#Data],7,MATCH($C377&amp;$D377&amp;"."&amp;$E377,TMSimMatrix[#Headers],0)),"")</f>
        <v/>
      </c>
      <c r="I377" s="280" t="str">
        <f>IF($E377&lt;&gt;"",INDEX(TMSimMatrix[],2,MATCH($C377&amp;$D377&amp;"."&amp;$E377,TMSimMatrix[#Headers],0)),"")</f>
        <v/>
      </c>
      <c r="J377" s="280" t="str">
        <f>IF($E377&lt;&gt;"",IF(ISNUMBER(SEARCH("Utail",FlighTestSummary5[[#This Row],[A/C Configuration]])), "UTAIL", "TAILLESS"),"")</f>
        <v/>
      </c>
      <c r="K377" s="280" t="str">
        <f>IF($E377&lt;&gt;"",INDEX(TMSimMatrix[],4,MATCH($C377&amp;$D377&amp;"."&amp;$E377,TMSimMatrix[#Headers],0)),"")</f>
        <v/>
      </c>
      <c r="L377" s="280" t="str">
        <f>IF($E377&lt;&gt;"",INDEX(TMSimMatrix[],3,MATCH($C377&amp;$D377&amp;"."&amp;$E377,TMSimMatrix[#Headers],0)),"")</f>
        <v/>
      </c>
      <c r="M377" s="272" t="str">
        <f>IF($E377&lt;&gt;"",INDEX(TMSimMatrix[],8,MATCH($C377&amp;$D377&amp;"."&amp;$E377,TMSimMatrix[#Headers],0)),"")</f>
        <v/>
      </c>
      <c r="N377" s="52"/>
      <c r="O377" s="72"/>
      <c r="P377" s="310" t="str">
        <f>IF($E377&lt;&gt;"",INDEX(TMSimMatrix[],9,MATCH($C377&amp;$D377&amp;"."&amp;$E377,TMSimMatrix[#Headers],0)),"")</f>
        <v/>
      </c>
      <c r="Q377" s="56"/>
      <c r="R377" s="54"/>
      <c r="S377" s="53"/>
      <c r="T377" s="324"/>
      <c r="U377" s="299"/>
      <c r="V377" s="53"/>
      <c r="W377" s="258" t="s">
        <v>506</v>
      </c>
      <c r="X377" s="305"/>
      <c r="Y377" s="62"/>
      <c r="Z377" s="297"/>
      <c r="AA377" s="297"/>
    </row>
    <row r="378" spans="2:27" ht="23">
      <c r="B378" s="48">
        <v>362</v>
      </c>
      <c r="C378" s="252" t="s">
        <v>451</v>
      </c>
      <c r="D378" s="253">
        <v>62</v>
      </c>
      <c r="E378" s="274"/>
      <c r="F378" s="50" t="str">
        <f>IF($E378&lt;&gt;"",COUNTIF($E$6:$E378,$E378),"")</f>
        <v/>
      </c>
      <c r="G378" s="56" t="str">
        <f>IF($E378&lt;&gt;"",INDEX(TMSimMatrix[],5,MATCH($C378&amp;$D378&amp;"."&amp;$E378,TMSimMatrix[#Headers],0)),"")</f>
        <v/>
      </c>
      <c r="H378" s="56" t="str">
        <f>IF($E378&lt;&gt;"",INDEX(TMSimMatrix[#Data],7,MATCH($C378&amp;$D378&amp;"."&amp;$E378,TMSimMatrix[#Headers],0)),"")</f>
        <v/>
      </c>
      <c r="I378" s="280" t="str">
        <f>IF($E378&lt;&gt;"",INDEX(TMSimMatrix[],2,MATCH($C378&amp;$D378&amp;"."&amp;$E378,TMSimMatrix[#Headers],0)),"")</f>
        <v/>
      </c>
      <c r="J378" s="280" t="str">
        <f>IF($E378&lt;&gt;"",IF(ISNUMBER(SEARCH("Utail",FlighTestSummary5[[#This Row],[A/C Configuration]])), "UTAIL", "TAILLESS"),"")</f>
        <v/>
      </c>
      <c r="K378" s="280" t="str">
        <f>IF($E378&lt;&gt;"",INDEX(TMSimMatrix[],4,MATCH($C378&amp;$D378&amp;"."&amp;$E378,TMSimMatrix[#Headers],0)),"")</f>
        <v/>
      </c>
      <c r="L378" s="280" t="str">
        <f>IF($E378&lt;&gt;"",INDEX(TMSimMatrix[],3,MATCH($C378&amp;$D378&amp;"."&amp;$E378,TMSimMatrix[#Headers],0)),"")</f>
        <v/>
      </c>
      <c r="M378" s="272" t="str">
        <f>IF($E378&lt;&gt;"",INDEX(TMSimMatrix[],8,MATCH($C378&amp;$D378&amp;"."&amp;$E378,TMSimMatrix[#Headers],0)),"")</f>
        <v/>
      </c>
      <c r="N378" s="52"/>
      <c r="O378" s="72"/>
      <c r="P378" s="310" t="str">
        <f>IF($E378&lt;&gt;"",INDEX(TMSimMatrix[],9,MATCH($C378&amp;$D378&amp;"."&amp;$E378,TMSimMatrix[#Headers],0)),"")</f>
        <v/>
      </c>
      <c r="Q378" s="56"/>
      <c r="R378" s="54"/>
      <c r="S378" s="53"/>
      <c r="T378" s="324"/>
      <c r="U378" s="299"/>
      <c r="V378" s="53"/>
      <c r="W378" s="258" t="s">
        <v>506</v>
      </c>
      <c r="X378" s="305"/>
      <c r="Y378" s="62"/>
      <c r="Z378" s="297"/>
      <c r="AA378" s="297"/>
    </row>
    <row r="379" spans="2:27" ht="23">
      <c r="B379" s="48">
        <v>374</v>
      </c>
      <c r="C379" s="252" t="s">
        <v>451</v>
      </c>
      <c r="D379" s="253">
        <v>62</v>
      </c>
      <c r="E379" s="274"/>
      <c r="F379" s="50" t="str">
        <f>IF($E379&lt;&gt;"",COUNTIF($E$6:$E379,$E379),"")</f>
        <v/>
      </c>
      <c r="G379" s="56" t="str">
        <f>IF($E379&lt;&gt;"",INDEX(TMSimMatrix[],5,MATCH($C379&amp;$D379&amp;"."&amp;$E379,TMSimMatrix[#Headers],0)),"")</f>
        <v/>
      </c>
      <c r="H379" s="56" t="str">
        <f>IF($E379&lt;&gt;"",INDEX(TMSimMatrix[#Data],7,MATCH($C379&amp;$D379&amp;"."&amp;$E379,TMSimMatrix[#Headers],0)),"")</f>
        <v/>
      </c>
      <c r="I379" s="280" t="str">
        <f>IF($E379&lt;&gt;"",INDEX(TMSimMatrix[],2,MATCH($C379&amp;$D379&amp;"."&amp;$E379,TMSimMatrix[#Headers],0)),"")</f>
        <v/>
      </c>
      <c r="J379" s="280" t="str">
        <f>IF($E379&lt;&gt;"",IF(ISNUMBER(SEARCH("Utail",FlighTestSummary5[[#This Row],[A/C Configuration]])), "UTAIL", "TAILLESS"),"")</f>
        <v/>
      </c>
      <c r="K379" s="280" t="str">
        <f>IF($E379&lt;&gt;"",INDEX(TMSimMatrix[],4,MATCH($C379&amp;$D379&amp;"."&amp;$E379,TMSimMatrix[#Headers],0)),"")</f>
        <v/>
      </c>
      <c r="L379" s="280" t="str">
        <f>IF($E379&lt;&gt;"",INDEX(TMSimMatrix[],3,MATCH($C379&amp;$D379&amp;"."&amp;$E379,TMSimMatrix[#Headers],0)),"")</f>
        <v/>
      </c>
      <c r="M379" s="272" t="str">
        <f>IF($E379&lt;&gt;"",INDEX(TMSimMatrix[],8,MATCH($C379&amp;$D379&amp;"."&amp;$E379,TMSimMatrix[#Headers],0)),"")</f>
        <v/>
      </c>
      <c r="N379" s="52"/>
      <c r="O379" s="72"/>
      <c r="P379" s="310" t="str">
        <f>IF($E379&lt;&gt;"",INDEX(TMSimMatrix[],9,MATCH($C379&amp;$D379&amp;"."&amp;$E379,TMSimMatrix[#Headers],0)),"")</f>
        <v/>
      </c>
      <c r="Q379" s="56"/>
      <c r="R379" s="54"/>
      <c r="S379" s="53"/>
      <c r="T379" s="324"/>
      <c r="U379" s="299"/>
      <c r="V379" s="53"/>
      <c r="W379" s="258" t="s">
        <v>506</v>
      </c>
      <c r="X379" s="305"/>
      <c r="Y379" s="62"/>
      <c r="Z379" s="297"/>
      <c r="AA379" s="297"/>
    </row>
    <row r="380" spans="2:27" ht="23">
      <c r="B380" s="48">
        <v>375</v>
      </c>
      <c r="C380" s="252" t="s">
        <v>451</v>
      </c>
      <c r="D380" s="253">
        <v>62</v>
      </c>
      <c r="E380" s="274"/>
      <c r="F380" s="50" t="str">
        <f>IF($E380&lt;&gt;"",COUNTIF($E$6:$E380,$E380),"")</f>
        <v/>
      </c>
      <c r="G380" s="56" t="str">
        <f>IF($E380&lt;&gt;"",INDEX(TMSimMatrix[],5,MATCH($C380&amp;$D380&amp;"."&amp;$E380,TMSimMatrix[#Headers],0)),"")</f>
        <v/>
      </c>
      <c r="H380" s="56" t="str">
        <f>IF($E380&lt;&gt;"",INDEX(TMSimMatrix[#Data],7,MATCH($C380&amp;$D380&amp;"."&amp;$E380,TMSimMatrix[#Headers],0)),"")</f>
        <v/>
      </c>
      <c r="I380" s="280" t="str">
        <f>IF($E380&lt;&gt;"",INDEX(TMSimMatrix[],2,MATCH($C380&amp;$D380&amp;"."&amp;$E380,TMSimMatrix[#Headers],0)),"")</f>
        <v/>
      </c>
      <c r="J380" s="280" t="str">
        <f>IF($E380&lt;&gt;"",IF(ISNUMBER(SEARCH("Utail",FlighTestSummary5[[#This Row],[A/C Configuration]])), "UTAIL", "TAILLESS"),"")</f>
        <v/>
      </c>
      <c r="K380" s="280" t="str">
        <f>IF($E380&lt;&gt;"",INDEX(TMSimMatrix[],4,MATCH($C380&amp;$D380&amp;"."&amp;$E380,TMSimMatrix[#Headers],0)),"")</f>
        <v/>
      </c>
      <c r="L380" s="280" t="str">
        <f>IF($E380&lt;&gt;"",INDEX(TMSimMatrix[],3,MATCH($C380&amp;$D380&amp;"."&amp;$E380,TMSimMatrix[#Headers],0)),"")</f>
        <v/>
      </c>
      <c r="M380" s="272" t="str">
        <f>IF($E380&lt;&gt;"",INDEX(TMSimMatrix[],8,MATCH($C380&amp;$D380&amp;"."&amp;$E380,TMSimMatrix[#Headers],0)),"")</f>
        <v/>
      </c>
      <c r="N380" s="52"/>
      <c r="O380" s="72"/>
      <c r="P380" s="310" t="str">
        <f>IF($E380&lt;&gt;"",INDEX(TMSimMatrix[],9,MATCH($C380&amp;$D380&amp;"."&amp;$E380,TMSimMatrix[#Headers],0)),"")</f>
        <v/>
      </c>
      <c r="Q380" s="56"/>
      <c r="R380" s="54"/>
      <c r="S380" s="53"/>
      <c r="T380" s="324"/>
      <c r="U380" s="299"/>
      <c r="V380" s="53"/>
      <c r="W380" s="258" t="s">
        <v>506</v>
      </c>
      <c r="X380" s="305"/>
      <c r="Y380" s="62"/>
      <c r="Z380" s="297"/>
      <c r="AA380" s="297"/>
    </row>
    <row r="381" spans="2:27" ht="23">
      <c r="B381" s="48">
        <v>376</v>
      </c>
      <c r="C381" s="252" t="s">
        <v>451</v>
      </c>
      <c r="D381" s="253">
        <v>62</v>
      </c>
      <c r="E381" s="274"/>
      <c r="F381" s="50" t="str">
        <f>IF($E381&lt;&gt;"",COUNTIF($E$6:$E381,$E381),"")</f>
        <v/>
      </c>
      <c r="G381" s="56" t="str">
        <f>IF($E381&lt;&gt;"",INDEX(TMSimMatrix[],5,MATCH($C381&amp;$D381&amp;"."&amp;$E381,TMSimMatrix[#Headers],0)),"")</f>
        <v/>
      </c>
      <c r="H381" s="56" t="str">
        <f>IF($E381&lt;&gt;"",INDEX(TMSimMatrix[#Data],7,MATCH($C381&amp;$D381&amp;"."&amp;$E381,TMSimMatrix[#Headers],0)),"")</f>
        <v/>
      </c>
      <c r="I381" s="280" t="str">
        <f>IF($E381&lt;&gt;"",INDEX(TMSimMatrix[],2,MATCH($C381&amp;$D381&amp;"."&amp;$E381,TMSimMatrix[#Headers],0)),"")</f>
        <v/>
      </c>
      <c r="J381" s="280" t="str">
        <f>IF($E381&lt;&gt;"",IF(ISNUMBER(SEARCH("Utail",FlighTestSummary5[[#This Row],[A/C Configuration]])), "UTAIL", "TAILLESS"),"")</f>
        <v/>
      </c>
      <c r="K381" s="280" t="str">
        <f>IF($E381&lt;&gt;"",INDEX(TMSimMatrix[],4,MATCH($C381&amp;$D381&amp;"."&amp;$E381,TMSimMatrix[#Headers],0)),"")</f>
        <v/>
      </c>
      <c r="L381" s="280" t="str">
        <f>IF($E381&lt;&gt;"",INDEX(TMSimMatrix[],3,MATCH($C381&amp;$D381&amp;"."&amp;$E381,TMSimMatrix[#Headers],0)),"")</f>
        <v/>
      </c>
      <c r="M381" s="272" t="str">
        <f>IF($E381&lt;&gt;"",INDEX(TMSimMatrix[],8,MATCH($C381&amp;$D381&amp;"."&amp;$E381,TMSimMatrix[#Headers],0)),"")</f>
        <v/>
      </c>
      <c r="N381" s="52"/>
      <c r="O381" s="72"/>
      <c r="P381" s="310" t="str">
        <f>IF($E381&lt;&gt;"",INDEX(TMSimMatrix[],9,MATCH($C381&amp;$D381&amp;"."&amp;$E381,TMSimMatrix[#Headers],0)),"")</f>
        <v/>
      </c>
      <c r="Q381" s="56"/>
      <c r="R381" s="54"/>
      <c r="S381" s="53"/>
      <c r="T381" s="324"/>
      <c r="U381" s="299"/>
      <c r="V381" s="53"/>
      <c r="W381" s="258" t="s">
        <v>506</v>
      </c>
      <c r="X381" s="305"/>
      <c r="Y381" s="62"/>
      <c r="Z381" s="297"/>
      <c r="AA381" s="297"/>
    </row>
    <row r="382" spans="2:27" ht="23">
      <c r="B382" s="48">
        <v>377</v>
      </c>
      <c r="C382" s="252" t="s">
        <v>451</v>
      </c>
      <c r="D382" s="253">
        <v>62</v>
      </c>
      <c r="E382" s="274"/>
      <c r="F382" s="50" t="str">
        <f>IF($E382&lt;&gt;"",COUNTIF($E$6:$E382,$E382),"")</f>
        <v/>
      </c>
      <c r="G382" s="56" t="str">
        <f>IF($E382&lt;&gt;"",INDEX(TMSimMatrix[],5,MATCH($C382&amp;$D382&amp;"."&amp;$E382,TMSimMatrix[#Headers],0)),"")</f>
        <v/>
      </c>
      <c r="H382" s="56" t="str">
        <f>IF($E382&lt;&gt;"",INDEX(TMSimMatrix[#Data],7,MATCH($C382&amp;$D382&amp;"."&amp;$E382,TMSimMatrix[#Headers],0)),"")</f>
        <v/>
      </c>
      <c r="I382" s="280" t="str">
        <f>IF($E382&lt;&gt;"",INDEX(TMSimMatrix[],2,MATCH($C382&amp;$D382&amp;"."&amp;$E382,TMSimMatrix[#Headers],0)),"")</f>
        <v/>
      </c>
      <c r="J382" s="280" t="str">
        <f>IF($E382&lt;&gt;"",IF(ISNUMBER(SEARCH("Utail",FlighTestSummary5[[#This Row],[A/C Configuration]])), "UTAIL", "TAILLESS"),"")</f>
        <v/>
      </c>
      <c r="K382" s="280" t="str">
        <f>IF($E382&lt;&gt;"",INDEX(TMSimMatrix[],4,MATCH($C382&amp;$D382&amp;"."&amp;$E382,TMSimMatrix[#Headers],0)),"")</f>
        <v/>
      </c>
      <c r="L382" s="280" t="str">
        <f>IF($E382&lt;&gt;"",INDEX(TMSimMatrix[],3,MATCH($C382&amp;$D382&amp;"."&amp;$E382,TMSimMatrix[#Headers],0)),"")</f>
        <v/>
      </c>
      <c r="M382" s="272" t="str">
        <f>IF($E382&lt;&gt;"",INDEX(TMSimMatrix[],8,MATCH($C382&amp;$D382&amp;"."&amp;$E382,TMSimMatrix[#Headers],0)),"")</f>
        <v/>
      </c>
      <c r="N382" s="52"/>
      <c r="O382" s="72"/>
      <c r="P382" s="310" t="str">
        <f>IF($E382&lt;&gt;"",INDEX(TMSimMatrix[],9,MATCH($C382&amp;$D382&amp;"."&amp;$E382,TMSimMatrix[#Headers],0)),"")</f>
        <v/>
      </c>
      <c r="Q382" s="56"/>
      <c r="R382" s="54"/>
      <c r="S382" s="53"/>
      <c r="T382" s="324"/>
      <c r="U382" s="299"/>
      <c r="V382" s="53"/>
      <c r="W382" s="258" t="s">
        <v>506</v>
      </c>
      <c r="X382" s="305"/>
      <c r="Y382" s="62"/>
      <c r="Z382" s="297"/>
      <c r="AA382" s="297"/>
    </row>
    <row r="383" spans="2:27" ht="23">
      <c r="B383" s="48">
        <v>378</v>
      </c>
      <c r="C383" s="252" t="s">
        <v>451</v>
      </c>
      <c r="D383" s="253">
        <v>62</v>
      </c>
      <c r="E383" s="274"/>
      <c r="F383" s="50" t="str">
        <f>IF($E383&lt;&gt;"",COUNTIF($E$6:$E383,$E383),"")</f>
        <v/>
      </c>
      <c r="G383" s="56" t="str">
        <f>IF($E383&lt;&gt;"",INDEX(TMSimMatrix[],5,MATCH($C383&amp;$D383&amp;"."&amp;$E383,TMSimMatrix[#Headers],0)),"")</f>
        <v/>
      </c>
      <c r="H383" s="56" t="str">
        <f>IF($E383&lt;&gt;"",INDEX(TMSimMatrix[#Data],7,MATCH($C383&amp;$D383&amp;"."&amp;$E383,TMSimMatrix[#Headers],0)),"")</f>
        <v/>
      </c>
      <c r="I383" s="280" t="str">
        <f>IF($E383&lt;&gt;"",INDEX(TMSimMatrix[],2,MATCH($C383&amp;$D383&amp;"."&amp;$E383,TMSimMatrix[#Headers],0)),"")</f>
        <v/>
      </c>
      <c r="J383" s="280" t="str">
        <f>IF($E383&lt;&gt;"",IF(ISNUMBER(SEARCH("Utail",FlighTestSummary5[[#This Row],[A/C Configuration]])), "UTAIL", "TAILLESS"),"")</f>
        <v/>
      </c>
      <c r="K383" s="280" t="str">
        <f>IF($E383&lt;&gt;"",INDEX(TMSimMatrix[],4,MATCH($C383&amp;$D383&amp;"."&amp;$E383,TMSimMatrix[#Headers],0)),"")</f>
        <v/>
      </c>
      <c r="L383" s="280" t="str">
        <f>IF($E383&lt;&gt;"",INDEX(TMSimMatrix[],3,MATCH($C383&amp;$D383&amp;"."&amp;$E383,TMSimMatrix[#Headers],0)),"")</f>
        <v/>
      </c>
      <c r="M383" s="272" t="str">
        <f>IF($E383&lt;&gt;"",INDEX(TMSimMatrix[],8,MATCH($C383&amp;$D383&amp;"."&amp;$E383,TMSimMatrix[#Headers],0)),"")</f>
        <v/>
      </c>
      <c r="N383" s="52"/>
      <c r="O383" s="72"/>
      <c r="P383" s="310" t="str">
        <f>IF($E383&lt;&gt;"",INDEX(TMSimMatrix[],9,MATCH($C383&amp;$D383&amp;"."&amp;$E383,TMSimMatrix[#Headers],0)),"")</f>
        <v/>
      </c>
      <c r="Q383" s="56"/>
      <c r="R383" s="54"/>
      <c r="S383" s="53"/>
      <c r="T383" s="324"/>
      <c r="U383" s="299"/>
      <c r="V383" s="53"/>
      <c r="W383" s="258" t="s">
        <v>506</v>
      </c>
      <c r="X383" s="305"/>
      <c r="Y383" s="62"/>
      <c r="Z383" s="297"/>
      <c r="AA383" s="297"/>
    </row>
    <row r="384" spans="2:27" ht="23">
      <c r="B384" s="48">
        <v>379</v>
      </c>
      <c r="C384" s="252" t="s">
        <v>451</v>
      </c>
      <c r="D384" s="253">
        <v>62</v>
      </c>
      <c r="E384" s="274"/>
      <c r="F384" s="50" t="str">
        <f>IF($E384&lt;&gt;"",COUNTIF($E$6:$E384,$E384),"")</f>
        <v/>
      </c>
      <c r="G384" s="56" t="str">
        <f>IF($E384&lt;&gt;"",INDEX(TMSimMatrix[],5,MATCH($C384&amp;$D384&amp;"."&amp;$E384,TMSimMatrix[#Headers],0)),"")</f>
        <v/>
      </c>
      <c r="H384" s="56" t="str">
        <f>IF($E384&lt;&gt;"",INDEX(TMSimMatrix[#Data],7,MATCH($C384&amp;$D384&amp;"."&amp;$E384,TMSimMatrix[#Headers],0)),"")</f>
        <v/>
      </c>
      <c r="I384" s="280" t="str">
        <f>IF($E384&lt;&gt;"",INDEX(TMSimMatrix[],2,MATCH($C384&amp;$D384&amp;"."&amp;$E384,TMSimMatrix[#Headers],0)),"")</f>
        <v/>
      </c>
      <c r="J384" s="280" t="str">
        <f>IF($E384&lt;&gt;"",IF(ISNUMBER(SEARCH("Utail",FlighTestSummary5[[#This Row],[A/C Configuration]])), "UTAIL", "TAILLESS"),"")</f>
        <v/>
      </c>
      <c r="K384" s="280" t="str">
        <f>IF($E384&lt;&gt;"",INDEX(TMSimMatrix[],4,MATCH($C384&amp;$D384&amp;"."&amp;$E384,TMSimMatrix[#Headers],0)),"")</f>
        <v/>
      </c>
      <c r="L384" s="280" t="str">
        <f>IF($E384&lt;&gt;"",INDEX(TMSimMatrix[],3,MATCH($C384&amp;$D384&amp;"."&amp;$E384,TMSimMatrix[#Headers],0)),"")</f>
        <v/>
      </c>
      <c r="M384" s="272" t="str">
        <f>IF($E384&lt;&gt;"",INDEX(TMSimMatrix[],8,MATCH($C384&amp;$D384&amp;"."&amp;$E384,TMSimMatrix[#Headers],0)),"")</f>
        <v/>
      </c>
      <c r="N384" s="52"/>
      <c r="O384" s="72"/>
      <c r="P384" s="310" t="str">
        <f>IF($E384&lt;&gt;"",INDEX(TMSimMatrix[],9,MATCH($C384&amp;$D384&amp;"."&amp;$E384,TMSimMatrix[#Headers],0)),"")</f>
        <v/>
      </c>
      <c r="Q384" s="56"/>
      <c r="R384" s="54"/>
      <c r="S384" s="53"/>
      <c r="T384" s="324"/>
      <c r="U384" s="299"/>
      <c r="V384" s="53"/>
      <c r="W384" s="258" t="s">
        <v>506</v>
      </c>
      <c r="X384" s="305"/>
      <c r="Y384" s="62"/>
      <c r="Z384" s="297"/>
      <c r="AA384" s="297"/>
    </row>
    <row r="385" spans="2:27" ht="23">
      <c r="B385" s="48">
        <v>380</v>
      </c>
      <c r="C385" s="252" t="s">
        <v>451</v>
      </c>
      <c r="D385" s="253">
        <v>62</v>
      </c>
      <c r="E385" s="274"/>
      <c r="F385" s="50" t="str">
        <f>IF($E385&lt;&gt;"",COUNTIF($E$6:$E385,$E385),"")</f>
        <v/>
      </c>
      <c r="G385" s="56" t="str">
        <f>IF($E385&lt;&gt;"",INDEX(TMSimMatrix[],5,MATCH($C385&amp;$D385&amp;"."&amp;$E385,TMSimMatrix[#Headers],0)),"")</f>
        <v/>
      </c>
      <c r="H385" s="56" t="str">
        <f>IF($E385&lt;&gt;"",INDEX(TMSimMatrix[#Data],7,MATCH($C385&amp;$D385&amp;"."&amp;$E385,TMSimMatrix[#Headers],0)),"")</f>
        <v/>
      </c>
      <c r="I385" s="280" t="str">
        <f>IF($E385&lt;&gt;"",INDEX(TMSimMatrix[],2,MATCH($C385&amp;$D385&amp;"."&amp;$E385,TMSimMatrix[#Headers],0)),"")</f>
        <v/>
      </c>
      <c r="J385" s="280" t="str">
        <f>IF($E385&lt;&gt;"",IF(ISNUMBER(SEARCH("Utail",FlighTestSummary5[[#This Row],[A/C Configuration]])), "UTAIL", "TAILLESS"),"")</f>
        <v/>
      </c>
      <c r="K385" s="280" t="str">
        <f>IF($E385&lt;&gt;"",INDEX(TMSimMatrix[],4,MATCH($C385&amp;$D385&amp;"."&amp;$E385,TMSimMatrix[#Headers],0)),"")</f>
        <v/>
      </c>
      <c r="L385" s="280" t="str">
        <f>IF($E385&lt;&gt;"",INDEX(TMSimMatrix[],3,MATCH($C385&amp;$D385&amp;"."&amp;$E385,TMSimMatrix[#Headers],0)),"")</f>
        <v/>
      </c>
      <c r="M385" s="272" t="str">
        <f>IF($E385&lt;&gt;"",INDEX(TMSimMatrix[],8,MATCH($C385&amp;$D385&amp;"."&amp;$E385,TMSimMatrix[#Headers],0)),"")</f>
        <v/>
      </c>
      <c r="N385" s="52"/>
      <c r="O385" s="72"/>
      <c r="P385" s="310" t="str">
        <f>IF($E385&lt;&gt;"",INDEX(TMSimMatrix[],9,MATCH($C385&amp;$D385&amp;"."&amp;$E385,TMSimMatrix[#Headers],0)),"")</f>
        <v/>
      </c>
      <c r="Q385" s="56"/>
      <c r="R385" s="54"/>
      <c r="S385" s="53"/>
      <c r="T385" s="324"/>
      <c r="U385" s="299"/>
      <c r="V385" s="53"/>
      <c r="W385" s="258" t="s">
        <v>506</v>
      </c>
      <c r="X385" s="305"/>
      <c r="Y385" s="62"/>
      <c r="Z385" s="297"/>
      <c r="AA385" s="297"/>
    </row>
    <row r="386" spans="2:27" ht="23">
      <c r="B386" s="48">
        <v>381</v>
      </c>
      <c r="C386" s="252" t="s">
        <v>451</v>
      </c>
      <c r="D386" s="253">
        <v>62</v>
      </c>
      <c r="E386" s="274"/>
      <c r="F386" s="50" t="str">
        <f>IF($E386&lt;&gt;"",COUNTIF($E$6:$E386,$E386),"")</f>
        <v/>
      </c>
      <c r="G386" s="56" t="str">
        <f>IF($E386&lt;&gt;"",INDEX(TMSimMatrix[],5,MATCH($C386&amp;$D386&amp;"."&amp;$E386,TMSimMatrix[#Headers],0)),"")</f>
        <v/>
      </c>
      <c r="H386" s="56" t="str">
        <f>IF($E386&lt;&gt;"",INDEX(TMSimMatrix[#Data],7,MATCH($C386&amp;$D386&amp;"."&amp;$E386,TMSimMatrix[#Headers],0)),"")</f>
        <v/>
      </c>
      <c r="I386" s="280" t="str">
        <f>IF($E386&lt;&gt;"",INDEX(TMSimMatrix[],2,MATCH($C386&amp;$D386&amp;"."&amp;$E386,TMSimMatrix[#Headers],0)),"")</f>
        <v/>
      </c>
      <c r="J386" s="280" t="str">
        <f>IF($E386&lt;&gt;"",IF(ISNUMBER(SEARCH("Utail",FlighTestSummary5[[#This Row],[A/C Configuration]])), "UTAIL", "TAILLESS"),"")</f>
        <v/>
      </c>
      <c r="K386" s="280" t="str">
        <f>IF($E386&lt;&gt;"",INDEX(TMSimMatrix[],4,MATCH($C386&amp;$D386&amp;"."&amp;$E386,TMSimMatrix[#Headers],0)),"")</f>
        <v/>
      </c>
      <c r="L386" s="280" t="str">
        <f>IF($E386&lt;&gt;"",INDEX(TMSimMatrix[],3,MATCH($C386&amp;$D386&amp;"."&amp;$E386,TMSimMatrix[#Headers],0)),"")</f>
        <v/>
      </c>
      <c r="M386" s="272" t="str">
        <f>IF($E386&lt;&gt;"",INDEX(TMSimMatrix[],8,MATCH($C386&amp;$D386&amp;"."&amp;$E386,TMSimMatrix[#Headers],0)),"")</f>
        <v/>
      </c>
      <c r="N386" s="52"/>
      <c r="O386" s="72"/>
      <c r="P386" s="310" t="str">
        <f>IF($E386&lt;&gt;"",INDEX(TMSimMatrix[],9,MATCH($C386&amp;$D386&amp;"."&amp;$E386,TMSimMatrix[#Headers],0)),"")</f>
        <v/>
      </c>
      <c r="Q386" s="56"/>
      <c r="R386" s="54"/>
      <c r="S386" s="53"/>
      <c r="T386" s="324"/>
      <c r="U386" s="299"/>
      <c r="V386" s="53"/>
      <c r="W386" s="258" t="s">
        <v>506</v>
      </c>
      <c r="X386" s="305"/>
      <c r="Y386" s="62"/>
      <c r="Z386" s="297"/>
      <c r="AA386" s="297"/>
    </row>
    <row r="387" spans="2:27" ht="23">
      <c r="B387" s="48">
        <v>382</v>
      </c>
      <c r="C387" s="252" t="s">
        <v>451</v>
      </c>
      <c r="D387" s="253">
        <v>62</v>
      </c>
      <c r="E387" s="274"/>
      <c r="F387" s="50" t="str">
        <f>IF($E387&lt;&gt;"",COUNTIF($E$6:$E387,$E387),"")</f>
        <v/>
      </c>
      <c r="G387" s="56" t="str">
        <f>IF($E387&lt;&gt;"",INDEX(TMSimMatrix[],5,MATCH($C387&amp;$D387&amp;"."&amp;$E387,TMSimMatrix[#Headers],0)),"")</f>
        <v/>
      </c>
      <c r="H387" s="56" t="str">
        <f>IF($E387&lt;&gt;"",INDEX(TMSimMatrix[#Data],7,MATCH($C387&amp;$D387&amp;"."&amp;$E387,TMSimMatrix[#Headers],0)),"")</f>
        <v/>
      </c>
      <c r="I387" s="280" t="str">
        <f>IF($E387&lt;&gt;"",INDEX(TMSimMatrix[],2,MATCH($C387&amp;$D387&amp;"."&amp;$E387,TMSimMatrix[#Headers],0)),"")</f>
        <v/>
      </c>
      <c r="J387" s="280" t="str">
        <f>IF($E387&lt;&gt;"",IF(ISNUMBER(SEARCH("Utail",FlighTestSummary5[[#This Row],[A/C Configuration]])), "UTAIL", "TAILLESS"),"")</f>
        <v/>
      </c>
      <c r="K387" s="280" t="str">
        <f>IF($E387&lt;&gt;"",INDEX(TMSimMatrix[],4,MATCH($C387&amp;$D387&amp;"."&amp;$E387,TMSimMatrix[#Headers],0)),"")</f>
        <v/>
      </c>
      <c r="L387" s="280" t="str">
        <f>IF($E387&lt;&gt;"",INDEX(TMSimMatrix[],3,MATCH($C387&amp;$D387&amp;"."&amp;$E387,TMSimMatrix[#Headers],0)),"")</f>
        <v/>
      </c>
      <c r="M387" s="272" t="str">
        <f>IF($E387&lt;&gt;"",INDEX(TMSimMatrix[],8,MATCH($C387&amp;$D387&amp;"."&amp;$E387,TMSimMatrix[#Headers],0)),"")</f>
        <v/>
      </c>
      <c r="N387" s="52"/>
      <c r="O387" s="72"/>
      <c r="P387" s="310" t="str">
        <f>IF($E387&lt;&gt;"",INDEX(TMSimMatrix[],9,MATCH($C387&amp;$D387&amp;"."&amp;$E387,TMSimMatrix[#Headers],0)),"")</f>
        <v/>
      </c>
      <c r="Q387" s="56"/>
      <c r="R387" s="54"/>
      <c r="S387" s="53"/>
      <c r="T387" s="324"/>
      <c r="U387" s="299"/>
      <c r="V387" s="53"/>
      <c r="W387" s="258" t="s">
        <v>506</v>
      </c>
      <c r="X387" s="305"/>
      <c r="Y387" s="62"/>
      <c r="Z387" s="297"/>
      <c r="AA387" s="297"/>
    </row>
    <row r="388" spans="2:27" ht="23">
      <c r="B388" s="48">
        <v>383</v>
      </c>
      <c r="C388" s="252" t="s">
        <v>451</v>
      </c>
      <c r="D388" s="253">
        <v>62</v>
      </c>
      <c r="E388" s="274"/>
      <c r="F388" s="50" t="str">
        <f>IF($E388&lt;&gt;"",COUNTIF($E$6:$E388,$E388),"")</f>
        <v/>
      </c>
      <c r="G388" s="56" t="str">
        <f>IF($E388&lt;&gt;"",INDEX(TMSimMatrix[],5,MATCH($C388&amp;$D388&amp;"."&amp;$E388,TMSimMatrix[#Headers],0)),"")</f>
        <v/>
      </c>
      <c r="H388" s="56" t="str">
        <f>IF($E388&lt;&gt;"",INDEX(TMSimMatrix[#Data],7,MATCH($C388&amp;$D388&amp;"."&amp;$E388,TMSimMatrix[#Headers],0)),"")</f>
        <v/>
      </c>
      <c r="I388" s="280" t="str">
        <f>IF($E388&lt;&gt;"",INDEX(TMSimMatrix[],2,MATCH($C388&amp;$D388&amp;"."&amp;$E388,TMSimMatrix[#Headers],0)),"")</f>
        <v/>
      </c>
      <c r="J388" s="280" t="str">
        <f>IF($E388&lt;&gt;"",IF(ISNUMBER(SEARCH("Utail",FlighTestSummary5[[#This Row],[A/C Configuration]])), "UTAIL", "TAILLESS"),"")</f>
        <v/>
      </c>
      <c r="K388" s="280" t="str">
        <f>IF($E388&lt;&gt;"",INDEX(TMSimMatrix[],4,MATCH($C388&amp;$D388&amp;"."&amp;$E388,TMSimMatrix[#Headers],0)),"")</f>
        <v/>
      </c>
      <c r="L388" s="280" t="str">
        <f>IF($E388&lt;&gt;"",INDEX(TMSimMatrix[],3,MATCH($C388&amp;$D388&amp;"."&amp;$E388,TMSimMatrix[#Headers],0)),"")</f>
        <v/>
      </c>
      <c r="M388" s="272" t="str">
        <f>IF($E388&lt;&gt;"",INDEX(TMSimMatrix[],8,MATCH($C388&amp;$D388&amp;"."&amp;$E388,TMSimMatrix[#Headers],0)),"")</f>
        <v/>
      </c>
      <c r="N388" s="52"/>
      <c r="O388" s="72"/>
      <c r="P388" s="310" t="str">
        <f>IF($E388&lt;&gt;"",INDEX(TMSimMatrix[],9,MATCH($C388&amp;$D388&amp;"."&amp;$E388,TMSimMatrix[#Headers],0)),"")</f>
        <v/>
      </c>
      <c r="Q388" s="56"/>
      <c r="R388" s="54"/>
      <c r="S388" s="53"/>
      <c r="T388" s="324"/>
      <c r="U388" s="299"/>
      <c r="V388" s="53"/>
      <c r="W388" s="258" t="s">
        <v>506</v>
      </c>
      <c r="X388" s="305"/>
      <c r="Y388" s="62"/>
      <c r="Z388" s="297"/>
      <c r="AA388" s="297"/>
    </row>
    <row r="389" spans="2:27" ht="23">
      <c r="B389" s="48">
        <v>384</v>
      </c>
      <c r="C389" s="252" t="s">
        <v>451</v>
      </c>
      <c r="D389" s="253">
        <v>62</v>
      </c>
      <c r="E389" s="274"/>
      <c r="F389" s="50" t="str">
        <f>IF($E389&lt;&gt;"",COUNTIF($E$6:$E389,$E389),"")</f>
        <v/>
      </c>
      <c r="G389" s="56" t="str">
        <f>IF($E389&lt;&gt;"",INDEX(TMSimMatrix[],5,MATCH($C389&amp;$D389&amp;"."&amp;$E389,TMSimMatrix[#Headers],0)),"")</f>
        <v/>
      </c>
      <c r="H389" s="56" t="str">
        <f>IF($E389&lt;&gt;"",INDEX(TMSimMatrix[#Data],7,MATCH($C389&amp;$D389&amp;"."&amp;$E389,TMSimMatrix[#Headers],0)),"")</f>
        <v/>
      </c>
      <c r="I389" s="280" t="str">
        <f>IF($E389&lt;&gt;"",INDEX(TMSimMatrix[],2,MATCH($C389&amp;$D389&amp;"."&amp;$E389,TMSimMatrix[#Headers],0)),"")</f>
        <v/>
      </c>
      <c r="J389" s="280" t="str">
        <f>IF($E389&lt;&gt;"",IF(ISNUMBER(SEARCH("Utail",FlighTestSummary5[[#This Row],[A/C Configuration]])), "UTAIL", "TAILLESS"),"")</f>
        <v/>
      </c>
      <c r="K389" s="280" t="str">
        <f>IF($E389&lt;&gt;"",INDEX(TMSimMatrix[],4,MATCH($C389&amp;$D389&amp;"."&amp;$E389,TMSimMatrix[#Headers],0)),"")</f>
        <v/>
      </c>
      <c r="L389" s="280" t="str">
        <f>IF($E389&lt;&gt;"",INDEX(TMSimMatrix[],3,MATCH($C389&amp;$D389&amp;"."&amp;$E389,TMSimMatrix[#Headers],0)),"")</f>
        <v/>
      </c>
      <c r="M389" s="272" t="str">
        <f>IF($E389&lt;&gt;"",INDEX(TMSimMatrix[],8,MATCH($C389&amp;$D389&amp;"."&amp;$E389,TMSimMatrix[#Headers],0)),"")</f>
        <v/>
      </c>
      <c r="N389" s="52"/>
      <c r="O389" s="72"/>
      <c r="P389" s="310" t="str">
        <f>IF($E389&lt;&gt;"",INDEX(TMSimMatrix[],9,MATCH($C389&amp;$D389&amp;"."&amp;$E389,TMSimMatrix[#Headers],0)),"")</f>
        <v/>
      </c>
      <c r="Q389" s="56"/>
      <c r="R389" s="54"/>
      <c r="S389" s="53"/>
      <c r="T389" s="324"/>
      <c r="U389" s="299"/>
      <c r="V389" s="53"/>
      <c r="W389" s="258" t="s">
        <v>506</v>
      </c>
      <c r="X389" s="305"/>
      <c r="Y389" s="62"/>
      <c r="Z389" s="297"/>
      <c r="AA389" s="297"/>
    </row>
    <row r="390" spans="2:27" ht="23">
      <c r="B390" s="48">
        <v>385</v>
      </c>
      <c r="C390" s="252" t="s">
        <v>451</v>
      </c>
      <c r="D390" s="253">
        <v>62</v>
      </c>
      <c r="E390" s="274"/>
      <c r="F390" s="50" t="str">
        <f>IF($E390&lt;&gt;"",COUNTIF($E$6:$E390,$E390),"")</f>
        <v/>
      </c>
      <c r="G390" s="56" t="str">
        <f>IF($E390&lt;&gt;"",INDEX(TMSimMatrix[],5,MATCH($C390&amp;$D390&amp;"."&amp;$E390,TMSimMatrix[#Headers],0)),"")</f>
        <v/>
      </c>
      <c r="H390" s="56" t="str">
        <f>IF($E390&lt;&gt;"",INDEX(TMSimMatrix[#Data],7,MATCH($C390&amp;$D390&amp;"."&amp;$E390,TMSimMatrix[#Headers],0)),"")</f>
        <v/>
      </c>
      <c r="I390" s="280" t="str">
        <f>IF($E390&lt;&gt;"",INDEX(TMSimMatrix[],2,MATCH($C390&amp;$D390&amp;"."&amp;$E390,TMSimMatrix[#Headers],0)),"")</f>
        <v/>
      </c>
      <c r="J390" s="280" t="str">
        <f>IF($E390&lt;&gt;"",IF(ISNUMBER(SEARCH("Utail",FlighTestSummary5[[#This Row],[A/C Configuration]])), "UTAIL", "TAILLESS"),"")</f>
        <v/>
      </c>
      <c r="K390" s="280" t="str">
        <f>IF($E390&lt;&gt;"",INDEX(TMSimMatrix[],4,MATCH($C390&amp;$D390&amp;"."&amp;$E390,TMSimMatrix[#Headers],0)),"")</f>
        <v/>
      </c>
      <c r="L390" s="280" t="str">
        <f>IF($E390&lt;&gt;"",INDEX(TMSimMatrix[],3,MATCH($C390&amp;$D390&amp;"."&amp;$E390,TMSimMatrix[#Headers],0)),"")</f>
        <v/>
      </c>
      <c r="M390" s="272" t="str">
        <f>IF($E390&lt;&gt;"",INDEX(TMSimMatrix[],8,MATCH($C390&amp;$D390&amp;"."&amp;$E390,TMSimMatrix[#Headers],0)),"")</f>
        <v/>
      </c>
      <c r="N390" s="52"/>
      <c r="O390" s="72"/>
      <c r="P390" s="310" t="str">
        <f>IF($E390&lt;&gt;"",INDEX(TMSimMatrix[],9,MATCH($C390&amp;$D390&amp;"."&amp;$E390,TMSimMatrix[#Headers],0)),"")</f>
        <v/>
      </c>
      <c r="Q390" s="56"/>
      <c r="R390" s="54"/>
      <c r="S390" s="53"/>
      <c r="T390" s="324"/>
      <c r="U390" s="299"/>
      <c r="V390" s="53"/>
      <c r="W390" s="258" t="s">
        <v>506</v>
      </c>
      <c r="X390" s="305"/>
      <c r="Y390" s="62"/>
      <c r="Z390" s="297"/>
      <c r="AA390" s="297"/>
    </row>
    <row r="391" spans="2:27" ht="23">
      <c r="B391" s="48">
        <v>386</v>
      </c>
      <c r="C391" s="252" t="s">
        <v>451</v>
      </c>
      <c r="D391" s="253">
        <v>62</v>
      </c>
      <c r="E391" s="274"/>
      <c r="F391" s="50" t="str">
        <f>IF($E391&lt;&gt;"",COUNTIF($E$6:$E391,$E391),"")</f>
        <v/>
      </c>
      <c r="G391" s="56" t="str">
        <f>IF($E391&lt;&gt;"",INDEX(TMSimMatrix[],5,MATCH($C391&amp;$D391&amp;"."&amp;$E391,TMSimMatrix[#Headers],0)),"")</f>
        <v/>
      </c>
      <c r="H391" s="56" t="str">
        <f>IF($E391&lt;&gt;"",INDEX(TMSimMatrix[#Data],7,MATCH($C391&amp;$D391&amp;"."&amp;$E391,TMSimMatrix[#Headers],0)),"")</f>
        <v/>
      </c>
      <c r="I391" s="280" t="str">
        <f>IF($E391&lt;&gt;"",INDEX(TMSimMatrix[],2,MATCH($C391&amp;$D391&amp;"."&amp;$E391,TMSimMatrix[#Headers],0)),"")</f>
        <v/>
      </c>
      <c r="J391" s="280" t="str">
        <f>IF($E391&lt;&gt;"",IF(ISNUMBER(SEARCH("Utail",FlighTestSummary5[[#This Row],[A/C Configuration]])), "UTAIL", "TAILLESS"),"")</f>
        <v/>
      </c>
      <c r="K391" s="280" t="str">
        <f>IF($E391&lt;&gt;"",INDEX(TMSimMatrix[],4,MATCH($C391&amp;$D391&amp;"."&amp;$E391,TMSimMatrix[#Headers],0)),"")</f>
        <v/>
      </c>
      <c r="L391" s="280" t="str">
        <f>IF($E391&lt;&gt;"",INDEX(TMSimMatrix[],3,MATCH($C391&amp;$D391&amp;"."&amp;$E391,TMSimMatrix[#Headers],0)),"")</f>
        <v/>
      </c>
      <c r="M391" s="272" t="str">
        <f>IF($E391&lt;&gt;"",INDEX(TMSimMatrix[],8,MATCH($C391&amp;$D391&amp;"."&amp;$E391,TMSimMatrix[#Headers],0)),"")</f>
        <v/>
      </c>
      <c r="N391" s="52"/>
      <c r="O391" s="72"/>
      <c r="P391" s="310" t="str">
        <f>IF($E391&lt;&gt;"",INDEX(TMSimMatrix[],9,MATCH($C391&amp;$D391&amp;"."&amp;$E391,TMSimMatrix[#Headers],0)),"")</f>
        <v/>
      </c>
      <c r="Q391" s="56"/>
      <c r="R391" s="54"/>
      <c r="S391" s="53"/>
      <c r="T391" s="324"/>
      <c r="U391" s="299"/>
      <c r="V391" s="53"/>
      <c r="W391" s="258" t="s">
        <v>506</v>
      </c>
      <c r="X391" s="305"/>
      <c r="Y391" s="62"/>
      <c r="Z391" s="297"/>
      <c r="AA391" s="297"/>
    </row>
    <row r="392" spans="2:27" ht="23">
      <c r="B392" s="48">
        <v>387</v>
      </c>
      <c r="C392" s="252" t="s">
        <v>451</v>
      </c>
      <c r="D392" s="253">
        <v>62</v>
      </c>
      <c r="E392" s="274"/>
      <c r="F392" s="50" t="str">
        <f>IF($E392&lt;&gt;"",COUNTIF($E$6:$E392,$E392),"")</f>
        <v/>
      </c>
      <c r="G392" s="56" t="str">
        <f>IF($E392&lt;&gt;"",INDEX(TMSimMatrix[],5,MATCH($C392&amp;$D392&amp;"."&amp;$E392,TMSimMatrix[#Headers],0)),"")</f>
        <v/>
      </c>
      <c r="H392" s="56" t="str">
        <f>IF($E392&lt;&gt;"",INDEX(TMSimMatrix[#Data],7,MATCH($C392&amp;$D392&amp;"."&amp;$E392,TMSimMatrix[#Headers],0)),"")</f>
        <v/>
      </c>
      <c r="I392" s="280" t="str">
        <f>IF($E392&lt;&gt;"",INDEX(TMSimMatrix[],2,MATCH($C392&amp;$D392&amp;"."&amp;$E392,TMSimMatrix[#Headers],0)),"")</f>
        <v/>
      </c>
      <c r="J392" s="280" t="str">
        <f>IF($E392&lt;&gt;"",IF(ISNUMBER(SEARCH("Utail",FlighTestSummary5[[#This Row],[A/C Configuration]])), "UTAIL", "TAILLESS"),"")</f>
        <v/>
      </c>
      <c r="K392" s="280" t="str">
        <f>IF($E392&lt;&gt;"",INDEX(TMSimMatrix[],4,MATCH($C392&amp;$D392&amp;"."&amp;$E392,TMSimMatrix[#Headers],0)),"")</f>
        <v/>
      </c>
      <c r="L392" s="280" t="str">
        <f>IF($E392&lt;&gt;"",INDEX(TMSimMatrix[],3,MATCH($C392&amp;$D392&amp;"."&amp;$E392,TMSimMatrix[#Headers],0)),"")</f>
        <v/>
      </c>
      <c r="M392" s="272" t="str">
        <f>IF($E392&lt;&gt;"",INDEX(TMSimMatrix[],8,MATCH($C392&amp;$D392&amp;"."&amp;$E392,TMSimMatrix[#Headers],0)),"")</f>
        <v/>
      </c>
      <c r="N392" s="52"/>
      <c r="O392" s="72"/>
      <c r="P392" s="310" t="str">
        <f>IF($E392&lt;&gt;"",INDEX(TMSimMatrix[],9,MATCH($C392&amp;$D392&amp;"."&amp;$E392,TMSimMatrix[#Headers],0)),"")</f>
        <v/>
      </c>
      <c r="Q392" s="56"/>
      <c r="R392" s="54"/>
      <c r="S392" s="53"/>
      <c r="T392" s="324"/>
      <c r="U392" s="299"/>
      <c r="V392" s="53"/>
      <c r="W392" s="258" t="s">
        <v>506</v>
      </c>
      <c r="X392" s="305"/>
      <c r="Y392" s="62"/>
      <c r="Z392" s="297"/>
      <c r="AA392" s="297"/>
    </row>
    <row r="393" spans="2:27" ht="23">
      <c r="B393" s="48">
        <v>388</v>
      </c>
      <c r="C393" s="252" t="s">
        <v>451</v>
      </c>
      <c r="D393" s="253">
        <v>62</v>
      </c>
      <c r="E393" s="274"/>
      <c r="F393" s="50" t="str">
        <f>IF($E393&lt;&gt;"",COUNTIF($E$6:$E393,$E393),"")</f>
        <v/>
      </c>
      <c r="G393" s="56" t="str">
        <f>IF($E393&lt;&gt;"",INDEX(TMSimMatrix[],5,MATCH($C393&amp;$D393&amp;"."&amp;$E393,TMSimMatrix[#Headers],0)),"")</f>
        <v/>
      </c>
      <c r="H393" s="56" t="str">
        <f>IF($E393&lt;&gt;"",INDEX(TMSimMatrix[#Data],7,MATCH($C393&amp;$D393&amp;"."&amp;$E393,TMSimMatrix[#Headers],0)),"")</f>
        <v/>
      </c>
      <c r="I393" s="280" t="str">
        <f>IF($E393&lt;&gt;"",INDEX(TMSimMatrix[],2,MATCH($C393&amp;$D393&amp;"."&amp;$E393,TMSimMatrix[#Headers],0)),"")</f>
        <v/>
      </c>
      <c r="J393" s="280" t="str">
        <f>IF($E393&lt;&gt;"",IF(ISNUMBER(SEARCH("Utail",FlighTestSummary5[[#This Row],[A/C Configuration]])), "UTAIL", "TAILLESS"),"")</f>
        <v/>
      </c>
      <c r="K393" s="280" t="str">
        <f>IF($E393&lt;&gt;"",INDEX(TMSimMatrix[],4,MATCH($C393&amp;$D393&amp;"."&amp;$E393,TMSimMatrix[#Headers],0)),"")</f>
        <v/>
      </c>
      <c r="L393" s="280" t="str">
        <f>IF($E393&lt;&gt;"",INDEX(TMSimMatrix[],3,MATCH($C393&amp;$D393&amp;"."&amp;$E393,TMSimMatrix[#Headers],0)),"")</f>
        <v/>
      </c>
      <c r="M393" s="272" t="str">
        <f>IF($E393&lt;&gt;"",INDEX(TMSimMatrix[],8,MATCH($C393&amp;$D393&amp;"."&amp;$E393,TMSimMatrix[#Headers],0)),"")</f>
        <v/>
      </c>
      <c r="N393" s="52"/>
      <c r="O393" s="72"/>
      <c r="P393" s="310" t="str">
        <f>IF($E393&lt;&gt;"",INDEX(TMSimMatrix[],9,MATCH($C393&amp;$D393&amp;"."&amp;$E393,TMSimMatrix[#Headers],0)),"")</f>
        <v/>
      </c>
      <c r="Q393" s="56"/>
      <c r="R393" s="54"/>
      <c r="S393" s="53"/>
      <c r="T393" s="324"/>
      <c r="U393" s="299"/>
      <c r="V393" s="53"/>
      <c r="W393" s="258" t="s">
        <v>506</v>
      </c>
      <c r="X393" s="305"/>
      <c r="Y393" s="62"/>
      <c r="Z393" s="297"/>
      <c r="AA393" s="297"/>
    </row>
    <row r="394" spans="2:27" ht="23">
      <c r="B394" s="48">
        <v>389</v>
      </c>
      <c r="C394" s="252" t="s">
        <v>451</v>
      </c>
      <c r="D394" s="253">
        <v>62</v>
      </c>
      <c r="E394" s="274"/>
      <c r="F394" s="50" t="str">
        <f>IF($E394&lt;&gt;"",COUNTIF($E$6:$E394,$E394),"")</f>
        <v/>
      </c>
      <c r="G394" s="56" t="str">
        <f>IF($E394&lt;&gt;"",INDEX(TMSimMatrix[],5,MATCH($C394&amp;$D394&amp;"."&amp;$E394,TMSimMatrix[#Headers],0)),"")</f>
        <v/>
      </c>
      <c r="H394" s="56" t="str">
        <f>IF($E394&lt;&gt;"",INDEX(TMSimMatrix[#Data],7,MATCH($C394&amp;$D394&amp;"."&amp;$E394,TMSimMatrix[#Headers],0)),"")</f>
        <v/>
      </c>
      <c r="I394" s="280" t="str">
        <f>IF($E394&lt;&gt;"",INDEX(TMSimMatrix[],2,MATCH($C394&amp;$D394&amp;"."&amp;$E394,TMSimMatrix[#Headers],0)),"")</f>
        <v/>
      </c>
      <c r="J394" s="280" t="str">
        <f>IF($E394&lt;&gt;"",IF(ISNUMBER(SEARCH("Utail",FlighTestSummary5[[#This Row],[A/C Configuration]])), "UTAIL", "TAILLESS"),"")</f>
        <v/>
      </c>
      <c r="K394" s="280" t="str">
        <f>IF($E394&lt;&gt;"",INDEX(TMSimMatrix[],4,MATCH($C394&amp;$D394&amp;"."&amp;$E394,TMSimMatrix[#Headers],0)),"")</f>
        <v/>
      </c>
      <c r="L394" s="280" t="str">
        <f>IF($E394&lt;&gt;"",INDEX(TMSimMatrix[],3,MATCH($C394&amp;$D394&amp;"."&amp;$E394,TMSimMatrix[#Headers],0)),"")</f>
        <v/>
      </c>
      <c r="M394" s="272" t="str">
        <f>IF($E394&lt;&gt;"",INDEX(TMSimMatrix[],8,MATCH($C394&amp;$D394&amp;"."&amp;$E394,TMSimMatrix[#Headers],0)),"")</f>
        <v/>
      </c>
      <c r="N394" s="52"/>
      <c r="O394" s="72"/>
      <c r="P394" s="310" t="str">
        <f>IF($E394&lt;&gt;"",INDEX(TMSimMatrix[],9,MATCH($C394&amp;$D394&amp;"."&amp;$E394,TMSimMatrix[#Headers],0)),"")</f>
        <v/>
      </c>
      <c r="Q394" s="56"/>
      <c r="R394" s="54"/>
      <c r="S394" s="53"/>
      <c r="T394" s="324"/>
      <c r="U394" s="299"/>
      <c r="V394" s="53"/>
      <c r="W394" s="258" t="s">
        <v>506</v>
      </c>
      <c r="X394" s="305"/>
      <c r="Y394" s="62"/>
      <c r="Z394" s="297"/>
      <c r="AA394" s="297"/>
    </row>
    <row r="395" spans="2:27" ht="23">
      <c r="B395" s="48">
        <v>390</v>
      </c>
      <c r="C395" s="252" t="s">
        <v>451</v>
      </c>
      <c r="D395" s="253">
        <v>62</v>
      </c>
      <c r="E395" s="274"/>
      <c r="F395" s="50" t="str">
        <f>IF($E395&lt;&gt;"",COUNTIF($E$6:$E395,$E395),"")</f>
        <v/>
      </c>
      <c r="G395" s="56" t="str">
        <f>IF($E395&lt;&gt;"",INDEX(TMSimMatrix[],5,MATCH($C395&amp;$D395&amp;"."&amp;$E395,TMSimMatrix[#Headers],0)),"")</f>
        <v/>
      </c>
      <c r="H395" s="56" t="str">
        <f>IF($E395&lt;&gt;"",INDEX(TMSimMatrix[#Data],7,MATCH($C395&amp;$D395&amp;"."&amp;$E395,TMSimMatrix[#Headers],0)),"")</f>
        <v/>
      </c>
      <c r="I395" s="280" t="str">
        <f>IF($E395&lt;&gt;"",INDEX(TMSimMatrix[],2,MATCH($C395&amp;$D395&amp;"."&amp;$E395,TMSimMatrix[#Headers],0)),"")</f>
        <v/>
      </c>
      <c r="J395" s="280" t="str">
        <f>IF($E395&lt;&gt;"",IF(ISNUMBER(SEARCH("Utail",FlighTestSummary5[[#This Row],[A/C Configuration]])), "UTAIL", "TAILLESS"),"")</f>
        <v/>
      </c>
      <c r="K395" s="280" t="str">
        <f>IF($E395&lt;&gt;"",INDEX(TMSimMatrix[],4,MATCH($C395&amp;$D395&amp;"."&amp;$E395,TMSimMatrix[#Headers],0)),"")</f>
        <v/>
      </c>
      <c r="L395" s="280" t="str">
        <f>IF($E395&lt;&gt;"",INDEX(TMSimMatrix[],3,MATCH($C395&amp;$D395&amp;"."&amp;$E395,TMSimMatrix[#Headers],0)),"")</f>
        <v/>
      </c>
      <c r="M395" s="272" t="str">
        <f>IF($E395&lt;&gt;"",INDEX(TMSimMatrix[],8,MATCH($C395&amp;$D395&amp;"."&amp;$E395,TMSimMatrix[#Headers],0)),"")</f>
        <v/>
      </c>
      <c r="N395" s="52"/>
      <c r="O395" s="72"/>
      <c r="P395" s="310" t="str">
        <f>IF($E395&lt;&gt;"",INDEX(TMSimMatrix[],9,MATCH($C395&amp;$D395&amp;"."&amp;$E395,TMSimMatrix[#Headers],0)),"")</f>
        <v/>
      </c>
      <c r="Q395" s="56"/>
      <c r="R395" s="54"/>
      <c r="S395" s="53"/>
      <c r="T395" s="324"/>
      <c r="U395" s="299"/>
      <c r="V395" s="53"/>
      <c r="W395" s="258" t="s">
        <v>506</v>
      </c>
      <c r="X395" s="305"/>
      <c r="Y395" s="62"/>
      <c r="Z395" s="297"/>
      <c r="AA395" s="297"/>
    </row>
    <row r="396" spans="2:27" ht="23">
      <c r="B396" s="48">
        <v>391</v>
      </c>
      <c r="C396" s="252" t="s">
        <v>451</v>
      </c>
      <c r="D396" s="253">
        <v>62</v>
      </c>
      <c r="E396" s="274"/>
      <c r="F396" s="50" t="str">
        <f>IF($E396&lt;&gt;"",COUNTIF($E$6:$E396,$E396),"")</f>
        <v/>
      </c>
      <c r="G396" s="56" t="str">
        <f>IF($E396&lt;&gt;"",INDEX(TMSimMatrix[],5,MATCH($C396&amp;$D396&amp;"."&amp;$E396,TMSimMatrix[#Headers],0)),"")</f>
        <v/>
      </c>
      <c r="H396" s="56" t="str">
        <f>IF($E396&lt;&gt;"",INDEX(TMSimMatrix[#Data],7,MATCH($C396&amp;$D396&amp;"."&amp;$E396,TMSimMatrix[#Headers],0)),"")</f>
        <v/>
      </c>
      <c r="I396" s="280" t="str">
        <f>IF($E396&lt;&gt;"",INDEX(TMSimMatrix[],2,MATCH($C396&amp;$D396&amp;"."&amp;$E396,TMSimMatrix[#Headers],0)),"")</f>
        <v/>
      </c>
      <c r="J396" s="280" t="str">
        <f>IF($E396&lt;&gt;"",IF(ISNUMBER(SEARCH("Utail",FlighTestSummary5[[#This Row],[A/C Configuration]])), "UTAIL", "TAILLESS"),"")</f>
        <v/>
      </c>
      <c r="K396" s="280" t="str">
        <f>IF($E396&lt;&gt;"",INDEX(TMSimMatrix[],4,MATCH($C396&amp;$D396&amp;"."&amp;$E396,TMSimMatrix[#Headers],0)),"")</f>
        <v/>
      </c>
      <c r="L396" s="280" t="str">
        <f>IF($E396&lt;&gt;"",INDEX(TMSimMatrix[],3,MATCH($C396&amp;$D396&amp;"."&amp;$E396,TMSimMatrix[#Headers],0)),"")</f>
        <v/>
      </c>
      <c r="M396" s="272" t="str">
        <f>IF($E396&lt;&gt;"",INDEX(TMSimMatrix[],8,MATCH($C396&amp;$D396&amp;"."&amp;$E396,TMSimMatrix[#Headers],0)),"")</f>
        <v/>
      </c>
      <c r="N396" s="52"/>
      <c r="O396" s="72"/>
      <c r="P396" s="310" t="str">
        <f>IF($E396&lt;&gt;"",INDEX(TMSimMatrix[],9,MATCH($C396&amp;$D396&amp;"."&amp;$E396,TMSimMatrix[#Headers],0)),"")</f>
        <v/>
      </c>
      <c r="Q396" s="56"/>
      <c r="R396" s="54"/>
      <c r="S396" s="53"/>
      <c r="T396" s="324"/>
      <c r="U396" s="299"/>
      <c r="V396" s="53"/>
      <c r="W396" s="258" t="s">
        <v>506</v>
      </c>
      <c r="X396" s="305"/>
      <c r="Y396" s="62"/>
      <c r="Z396" s="297"/>
      <c r="AA396" s="297"/>
    </row>
    <row r="397" spans="2:27" ht="23">
      <c r="B397" s="48">
        <v>392</v>
      </c>
      <c r="C397" s="252" t="s">
        <v>451</v>
      </c>
      <c r="D397" s="253">
        <v>62</v>
      </c>
      <c r="E397" s="274"/>
      <c r="F397" s="50" t="str">
        <f>IF($E397&lt;&gt;"",COUNTIF($E$6:$E397,$E397),"")</f>
        <v/>
      </c>
      <c r="G397" s="56" t="str">
        <f>IF($E397&lt;&gt;"",INDEX(TMSimMatrix[],5,MATCH($C397&amp;$D397&amp;"."&amp;$E397,TMSimMatrix[#Headers],0)),"")</f>
        <v/>
      </c>
      <c r="H397" s="56" t="str">
        <f>IF($E397&lt;&gt;"",INDEX(TMSimMatrix[#Data],7,MATCH($C397&amp;$D397&amp;"."&amp;$E397,TMSimMatrix[#Headers],0)),"")</f>
        <v/>
      </c>
      <c r="I397" s="280" t="str">
        <f>IF($E397&lt;&gt;"",INDEX(TMSimMatrix[],2,MATCH($C397&amp;$D397&amp;"."&amp;$E397,TMSimMatrix[#Headers],0)),"")</f>
        <v/>
      </c>
      <c r="J397" s="280" t="str">
        <f>IF($E397&lt;&gt;"",IF(ISNUMBER(SEARCH("Utail",FlighTestSummary5[[#This Row],[A/C Configuration]])), "UTAIL", "TAILLESS"),"")</f>
        <v/>
      </c>
      <c r="K397" s="280" t="str">
        <f>IF($E397&lt;&gt;"",INDEX(TMSimMatrix[],4,MATCH($C397&amp;$D397&amp;"."&amp;$E397,TMSimMatrix[#Headers],0)),"")</f>
        <v/>
      </c>
      <c r="L397" s="280" t="str">
        <f>IF($E397&lt;&gt;"",INDEX(TMSimMatrix[],3,MATCH($C397&amp;$D397&amp;"."&amp;$E397,TMSimMatrix[#Headers],0)),"")</f>
        <v/>
      </c>
      <c r="M397" s="272" t="str">
        <f>IF($E397&lt;&gt;"",INDEX(TMSimMatrix[],8,MATCH($C397&amp;$D397&amp;"."&amp;$E397,TMSimMatrix[#Headers],0)),"")</f>
        <v/>
      </c>
      <c r="N397" s="52"/>
      <c r="O397" s="72"/>
      <c r="P397" s="310" t="str">
        <f>IF($E397&lt;&gt;"",INDEX(TMSimMatrix[],9,MATCH($C397&amp;$D397&amp;"."&amp;$E397,TMSimMatrix[#Headers],0)),"")</f>
        <v/>
      </c>
      <c r="Q397" s="56"/>
      <c r="R397" s="54"/>
      <c r="S397" s="53"/>
      <c r="T397" s="324"/>
      <c r="U397" s="299"/>
      <c r="V397" s="53"/>
      <c r="W397" s="258" t="s">
        <v>506</v>
      </c>
      <c r="X397" s="305"/>
      <c r="Y397" s="62"/>
      <c r="Z397" s="297"/>
      <c r="AA397" s="297"/>
    </row>
    <row r="398" spans="2:27" ht="23">
      <c r="B398" s="48">
        <v>393</v>
      </c>
      <c r="C398" s="252" t="s">
        <v>451</v>
      </c>
      <c r="D398" s="253">
        <v>62</v>
      </c>
      <c r="E398" s="274"/>
      <c r="F398" s="50" t="str">
        <f>IF($E398&lt;&gt;"",COUNTIF($E$6:$E398,$E398),"")</f>
        <v/>
      </c>
      <c r="G398" s="56" t="str">
        <f>IF($E398&lt;&gt;"",INDEX(TMSimMatrix[],5,MATCH($C398&amp;$D398&amp;"."&amp;$E398,TMSimMatrix[#Headers],0)),"")</f>
        <v/>
      </c>
      <c r="H398" s="56" t="str">
        <f>IF($E398&lt;&gt;"",INDEX(TMSimMatrix[#Data],7,MATCH($C398&amp;$D398&amp;"."&amp;$E398,TMSimMatrix[#Headers],0)),"")</f>
        <v/>
      </c>
      <c r="I398" s="280" t="str">
        <f>IF($E398&lt;&gt;"",INDEX(TMSimMatrix[],2,MATCH($C398&amp;$D398&amp;"."&amp;$E398,TMSimMatrix[#Headers],0)),"")</f>
        <v/>
      </c>
      <c r="J398" s="280" t="str">
        <f>IF($E398&lt;&gt;"",IF(ISNUMBER(SEARCH("Utail",FlighTestSummary5[[#This Row],[A/C Configuration]])), "UTAIL", "TAILLESS"),"")</f>
        <v/>
      </c>
      <c r="K398" s="280" t="str">
        <f>IF($E398&lt;&gt;"",INDEX(TMSimMatrix[],4,MATCH($C398&amp;$D398&amp;"."&amp;$E398,TMSimMatrix[#Headers],0)),"")</f>
        <v/>
      </c>
      <c r="L398" s="280" t="str">
        <f>IF($E398&lt;&gt;"",INDEX(TMSimMatrix[],3,MATCH($C398&amp;$D398&amp;"."&amp;$E398,TMSimMatrix[#Headers],0)),"")</f>
        <v/>
      </c>
      <c r="M398" s="272" t="str">
        <f>IF($E398&lt;&gt;"",INDEX(TMSimMatrix[],8,MATCH($C398&amp;$D398&amp;"."&amp;$E398,TMSimMatrix[#Headers],0)),"")</f>
        <v/>
      </c>
      <c r="N398" s="52"/>
      <c r="O398" s="72"/>
      <c r="P398" s="310" t="str">
        <f>IF($E398&lt;&gt;"",INDEX(TMSimMatrix[],9,MATCH($C398&amp;$D398&amp;"."&amp;$E398,TMSimMatrix[#Headers],0)),"")</f>
        <v/>
      </c>
      <c r="Q398" s="56"/>
      <c r="R398" s="54"/>
      <c r="S398" s="53"/>
      <c r="T398" s="324"/>
      <c r="U398" s="299"/>
      <c r="V398" s="53"/>
      <c r="W398" s="258" t="s">
        <v>506</v>
      </c>
      <c r="X398" s="305"/>
      <c r="Y398" s="62"/>
      <c r="Z398" s="297"/>
      <c r="AA398" s="297"/>
    </row>
    <row r="399" spans="2:27" ht="23">
      <c r="B399" s="48">
        <v>394</v>
      </c>
      <c r="C399" s="252" t="s">
        <v>451</v>
      </c>
      <c r="D399" s="253">
        <v>62</v>
      </c>
      <c r="E399" s="274"/>
      <c r="F399" s="50" t="str">
        <f>IF($E399&lt;&gt;"",COUNTIF($E$6:$E399,$E399),"")</f>
        <v/>
      </c>
      <c r="G399" s="56" t="str">
        <f>IF($E399&lt;&gt;"",INDEX(TMSimMatrix[],5,MATCH($C399&amp;$D399&amp;"."&amp;$E399,TMSimMatrix[#Headers],0)),"")</f>
        <v/>
      </c>
      <c r="H399" s="56" t="str">
        <f>IF($E399&lt;&gt;"",INDEX(TMSimMatrix[#Data],7,MATCH($C399&amp;$D399&amp;"."&amp;$E399,TMSimMatrix[#Headers],0)),"")</f>
        <v/>
      </c>
      <c r="I399" s="280" t="str">
        <f>IF($E399&lt;&gt;"",INDEX(TMSimMatrix[],2,MATCH($C399&amp;$D399&amp;"."&amp;$E399,TMSimMatrix[#Headers],0)),"")</f>
        <v/>
      </c>
      <c r="J399" s="280" t="str">
        <f>IF($E399&lt;&gt;"",IF(ISNUMBER(SEARCH("Utail",FlighTestSummary5[[#This Row],[A/C Configuration]])), "UTAIL", "TAILLESS"),"")</f>
        <v/>
      </c>
      <c r="K399" s="280" t="str">
        <f>IF($E399&lt;&gt;"",INDEX(TMSimMatrix[],4,MATCH($C399&amp;$D399&amp;"."&amp;$E399,TMSimMatrix[#Headers],0)),"")</f>
        <v/>
      </c>
      <c r="L399" s="280" t="str">
        <f>IF($E399&lt;&gt;"",INDEX(TMSimMatrix[],3,MATCH($C399&amp;$D399&amp;"."&amp;$E399,TMSimMatrix[#Headers],0)),"")</f>
        <v/>
      </c>
      <c r="M399" s="272" t="str">
        <f>IF($E399&lt;&gt;"",INDEX(TMSimMatrix[],8,MATCH($C399&amp;$D399&amp;"."&amp;$E399,TMSimMatrix[#Headers],0)),"")</f>
        <v/>
      </c>
      <c r="N399" s="52"/>
      <c r="O399" s="72"/>
      <c r="P399" s="310" t="str">
        <f>IF($E399&lt;&gt;"",INDEX(TMSimMatrix[],9,MATCH($C399&amp;$D399&amp;"."&amp;$E399,TMSimMatrix[#Headers],0)),"")</f>
        <v/>
      </c>
      <c r="Q399" s="56"/>
      <c r="R399" s="54"/>
      <c r="S399" s="53"/>
      <c r="T399" s="324"/>
      <c r="U399" s="299"/>
      <c r="V399" s="53"/>
      <c r="W399" s="258" t="s">
        <v>506</v>
      </c>
      <c r="X399" s="305"/>
      <c r="Y399" s="62"/>
      <c r="Z399" s="297"/>
      <c r="AA399" s="297"/>
    </row>
    <row r="400" spans="2:27" ht="23">
      <c r="B400" s="48">
        <v>395</v>
      </c>
      <c r="C400" s="252" t="s">
        <v>451</v>
      </c>
      <c r="D400" s="253">
        <v>62</v>
      </c>
      <c r="E400" s="274"/>
      <c r="F400" s="50" t="str">
        <f>IF($E400&lt;&gt;"",COUNTIF($E$6:$E400,$E400),"")</f>
        <v/>
      </c>
      <c r="G400" s="56" t="str">
        <f>IF($E400&lt;&gt;"",INDEX(TMSimMatrix[],5,MATCH($C400&amp;$D400&amp;"."&amp;$E400,TMSimMatrix[#Headers],0)),"")</f>
        <v/>
      </c>
      <c r="H400" s="56" t="str">
        <f>IF($E400&lt;&gt;"",INDEX(TMSimMatrix[#Data],7,MATCH($C400&amp;$D400&amp;"."&amp;$E400,TMSimMatrix[#Headers],0)),"")</f>
        <v/>
      </c>
      <c r="I400" s="280" t="str">
        <f>IF($E400&lt;&gt;"",INDEX(TMSimMatrix[],2,MATCH($C400&amp;$D400&amp;"."&amp;$E400,TMSimMatrix[#Headers],0)),"")</f>
        <v/>
      </c>
      <c r="J400" s="280" t="str">
        <f>IF($E400&lt;&gt;"",IF(ISNUMBER(SEARCH("Utail",FlighTestSummary5[[#This Row],[A/C Configuration]])), "UTAIL", "TAILLESS"),"")</f>
        <v/>
      </c>
      <c r="K400" s="280" t="str">
        <f>IF($E400&lt;&gt;"",INDEX(TMSimMatrix[],4,MATCH($C400&amp;$D400&amp;"."&amp;$E400,TMSimMatrix[#Headers],0)),"")</f>
        <v/>
      </c>
      <c r="L400" s="280" t="str">
        <f>IF($E400&lt;&gt;"",INDEX(TMSimMatrix[],3,MATCH($C400&amp;$D400&amp;"."&amp;$E400,TMSimMatrix[#Headers],0)),"")</f>
        <v/>
      </c>
      <c r="M400" s="272" t="str">
        <f>IF($E400&lt;&gt;"",INDEX(TMSimMatrix[],8,MATCH($C400&amp;$D400&amp;"."&amp;$E400,TMSimMatrix[#Headers],0)),"")</f>
        <v/>
      </c>
      <c r="N400" s="52"/>
      <c r="O400" s="72"/>
      <c r="P400" s="310" t="str">
        <f>IF($E400&lt;&gt;"",INDEX(TMSimMatrix[],9,MATCH($C400&amp;$D400&amp;"."&amp;$E400,TMSimMatrix[#Headers],0)),"")</f>
        <v/>
      </c>
      <c r="Q400" s="56"/>
      <c r="R400" s="54"/>
      <c r="S400" s="53"/>
      <c r="T400" s="324"/>
      <c r="U400" s="299"/>
      <c r="V400" s="53"/>
      <c r="W400" s="258" t="s">
        <v>506</v>
      </c>
      <c r="X400" s="305"/>
      <c r="Y400" s="62"/>
      <c r="Z400" s="297"/>
      <c r="AA400" s="297"/>
    </row>
    <row r="401" spans="2:27" ht="23">
      <c r="B401" s="48">
        <v>396</v>
      </c>
      <c r="C401" s="252" t="s">
        <v>451</v>
      </c>
      <c r="D401" s="253">
        <v>62</v>
      </c>
      <c r="E401" s="274"/>
      <c r="F401" s="50" t="str">
        <f>IF($E401&lt;&gt;"",COUNTIF($E$6:$E401,$E401),"")</f>
        <v/>
      </c>
      <c r="G401" s="56" t="str">
        <f>IF($E401&lt;&gt;"",INDEX(TMSimMatrix[],5,MATCH($C401&amp;$D401&amp;"."&amp;$E401,TMSimMatrix[#Headers],0)),"")</f>
        <v/>
      </c>
      <c r="H401" s="56" t="str">
        <f>IF($E401&lt;&gt;"",INDEX(TMSimMatrix[#Data],7,MATCH($C401&amp;$D401&amp;"."&amp;$E401,TMSimMatrix[#Headers],0)),"")</f>
        <v/>
      </c>
      <c r="I401" s="280" t="str">
        <f>IF($E401&lt;&gt;"",INDEX(TMSimMatrix[],2,MATCH($C401&amp;$D401&amp;"."&amp;$E401,TMSimMatrix[#Headers],0)),"")</f>
        <v/>
      </c>
      <c r="J401" s="280" t="str">
        <f>IF($E401&lt;&gt;"",IF(ISNUMBER(SEARCH("Utail",FlighTestSummary5[[#This Row],[A/C Configuration]])), "UTAIL", "TAILLESS"),"")</f>
        <v/>
      </c>
      <c r="K401" s="280" t="str">
        <f>IF($E401&lt;&gt;"",INDEX(TMSimMatrix[],4,MATCH($C401&amp;$D401&amp;"."&amp;$E401,TMSimMatrix[#Headers],0)),"")</f>
        <v/>
      </c>
      <c r="L401" s="280" t="str">
        <f>IF($E401&lt;&gt;"",INDEX(TMSimMatrix[],3,MATCH($C401&amp;$D401&amp;"."&amp;$E401,TMSimMatrix[#Headers],0)),"")</f>
        <v/>
      </c>
      <c r="M401" s="272" t="str">
        <f>IF($E401&lt;&gt;"",INDEX(TMSimMatrix[],8,MATCH($C401&amp;$D401&amp;"."&amp;$E401,TMSimMatrix[#Headers],0)),"")</f>
        <v/>
      </c>
      <c r="N401" s="52"/>
      <c r="O401" s="72"/>
      <c r="P401" s="310" t="str">
        <f>IF($E401&lt;&gt;"",INDEX(TMSimMatrix[],9,MATCH($C401&amp;$D401&amp;"."&amp;$E401,TMSimMatrix[#Headers],0)),"")</f>
        <v/>
      </c>
      <c r="Q401" s="56"/>
      <c r="R401" s="54"/>
      <c r="S401" s="53"/>
      <c r="T401" s="324"/>
      <c r="U401" s="299"/>
      <c r="V401" s="53"/>
      <c r="W401" s="258" t="s">
        <v>506</v>
      </c>
      <c r="X401" s="305"/>
      <c r="Y401" s="62"/>
      <c r="Z401" s="297"/>
      <c r="AA401" s="297"/>
    </row>
    <row r="402" spans="2:27" ht="23">
      <c r="B402" s="48">
        <v>397</v>
      </c>
      <c r="C402" s="252" t="s">
        <v>451</v>
      </c>
      <c r="D402" s="253">
        <v>62</v>
      </c>
      <c r="E402" s="274"/>
      <c r="F402" s="50" t="str">
        <f>IF($E402&lt;&gt;"",COUNTIF($E$6:$E402,$E402),"")</f>
        <v/>
      </c>
      <c r="G402" s="56" t="str">
        <f>IF($E402&lt;&gt;"",INDEX(TMSimMatrix[],5,MATCH($C402&amp;$D402&amp;"."&amp;$E402,TMSimMatrix[#Headers],0)),"")</f>
        <v/>
      </c>
      <c r="H402" s="56" t="str">
        <f>IF($E402&lt;&gt;"",INDEX(TMSimMatrix[#Data],7,MATCH($C402&amp;$D402&amp;"."&amp;$E402,TMSimMatrix[#Headers],0)),"")</f>
        <v/>
      </c>
      <c r="I402" s="280" t="str">
        <f>IF($E402&lt;&gt;"",INDEX(TMSimMatrix[],2,MATCH($C402&amp;$D402&amp;"."&amp;$E402,TMSimMatrix[#Headers],0)),"")</f>
        <v/>
      </c>
      <c r="J402" s="280" t="str">
        <f>IF($E402&lt;&gt;"",IF(ISNUMBER(SEARCH("Utail",FlighTestSummary5[[#This Row],[A/C Configuration]])), "UTAIL", "TAILLESS"),"")</f>
        <v/>
      </c>
      <c r="K402" s="280" t="str">
        <f>IF($E402&lt;&gt;"",INDEX(TMSimMatrix[],4,MATCH($C402&amp;$D402&amp;"."&amp;$E402,TMSimMatrix[#Headers],0)),"")</f>
        <v/>
      </c>
      <c r="L402" s="280" t="str">
        <f>IF($E402&lt;&gt;"",INDEX(TMSimMatrix[],3,MATCH($C402&amp;$D402&amp;"."&amp;$E402,TMSimMatrix[#Headers],0)),"")</f>
        <v/>
      </c>
      <c r="M402" s="272" t="str">
        <f>IF($E402&lt;&gt;"",INDEX(TMSimMatrix[],8,MATCH($C402&amp;$D402&amp;"."&amp;$E402,TMSimMatrix[#Headers],0)),"")</f>
        <v/>
      </c>
      <c r="N402" s="52"/>
      <c r="O402" s="72"/>
      <c r="P402" s="310" t="str">
        <f>IF($E402&lt;&gt;"",INDEX(TMSimMatrix[],9,MATCH($C402&amp;$D402&amp;"."&amp;$E402,TMSimMatrix[#Headers],0)),"")</f>
        <v/>
      </c>
      <c r="Q402" s="56"/>
      <c r="R402" s="54"/>
      <c r="S402" s="53"/>
      <c r="T402" s="324"/>
      <c r="U402" s="299"/>
      <c r="V402" s="53"/>
      <c r="W402" s="258" t="s">
        <v>506</v>
      </c>
      <c r="X402" s="305"/>
      <c r="Y402" s="62"/>
      <c r="Z402" s="297"/>
      <c r="AA402" s="297"/>
    </row>
    <row r="403" spans="2:27" ht="23">
      <c r="B403" s="48">
        <v>398</v>
      </c>
      <c r="C403" s="252" t="s">
        <v>451</v>
      </c>
      <c r="D403" s="253">
        <v>62</v>
      </c>
      <c r="E403" s="274"/>
      <c r="F403" s="50" t="str">
        <f>IF($E403&lt;&gt;"",COUNTIF($E$6:$E403,$E403),"")</f>
        <v/>
      </c>
      <c r="G403" s="56" t="str">
        <f>IF($E403&lt;&gt;"",INDEX(TMSimMatrix[],5,MATCH($C403&amp;$D403&amp;"."&amp;$E403,TMSimMatrix[#Headers],0)),"")</f>
        <v/>
      </c>
      <c r="H403" s="56" t="str">
        <f>IF($E403&lt;&gt;"",INDEX(TMSimMatrix[#Data],7,MATCH($C403&amp;$D403&amp;"."&amp;$E403,TMSimMatrix[#Headers],0)),"")</f>
        <v/>
      </c>
      <c r="I403" s="280" t="str">
        <f>IF($E403&lt;&gt;"",INDEX(TMSimMatrix[],2,MATCH($C403&amp;$D403&amp;"."&amp;$E403,TMSimMatrix[#Headers],0)),"")</f>
        <v/>
      </c>
      <c r="J403" s="280" t="str">
        <f>IF($E403&lt;&gt;"",IF(ISNUMBER(SEARCH("Utail",FlighTestSummary5[[#This Row],[A/C Configuration]])), "UTAIL", "TAILLESS"),"")</f>
        <v/>
      </c>
      <c r="K403" s="280" t="str">
        <f>IF($E403&lt;&gt;"",INDEX(TMSimMatrix[],4,MATCH($C403&amp;$D403&amp;"."&amp;$E403,TMSimMatrix[#Headers],0)),"")</f>
        <v/>
      </c>
      <c r="L403" s="280" t="str">
        <f>IF($E403&lt;&gt;"",INDEX(TMSimMatrix[],3,MATCH($C403&amp;$D403&amp;"."&amp;$E403,TMSimMatrix[#Headers],0)),"")</f>
        <v/>
      </c>
      <c r="M403" s="272" t="str">
        <f>IF($E403&lt;&gt;"",INDEX(TMSimMatrix[],8,MATCH($C403&amp;$D403&amp;"."&amp;$E403,TMSimMatrix[#Headers],0)),"")</f>
        <v/>
      </c>
      <c r="N403" s="52"/>
      <c r="O403" s="72"/>
      <c r="P403" s="310" t="str">
        <f>IF($E403&lt;&gt;"",INDEX(TMSimMatrix[],9,MATCH($C403&amp;$D403&amp;"."&amp;$E403,TMSimMatrix[#Headers],0)),"")</f>
        <v/>
      </c>
      <c r="Q403" s="56"/>
      <c r="R403" s="54"/>
      <c r="S403" s="53"/>
      <c r="T403" s="324"/>
      <c r="U403" s="299"/>
      <c r="V403" s="53"/>
      <c r="W403" s="258" t="s">
        <v>506</v>
      </c>
      <c r="X403" s="305"/>
      <c r="Y403" s="62"/>
      <c r="Z403" s="297"/>
      <c r="AA403" s="297"/>
    </row>
    <row r="404" spans="2:27" ht="23">
      <c r="B404" s="48">
        <v>399</v>
      </c>
      <c r="C404" s="252" t="s">
        <v>451</v>
      </c>
      <c r="D404" s="253">
        <v>62</v>
      </c>
      <c r="E404" s="274"/>
      <c r="F404" s="50" t="str">
        <f>IF($E404&lt;&gt;"",COUNTIF($E$6:$E404,$E404),"")</f>
        <v/>
      </c>
      <c r="G404" s="56" t="str">
        <f>IF($E404&lt;&gt;"",INDEX(TMSimMatrix[],5,MATCH($C404&amp;$D404&amp;"."&amp;$E404,TMSimMatrix[#Headers],0)),"")</f>
        <v/>
      </c>
      <c r="H404" s="56" t="str">
        <f>IF($E404&lt;&gt;"",INDEX(TMSimMatrix[#Data],7,MATCH($C404&amp;$D404&amp;"."&amp;$E404,TMSimMatrix[#Headers],0)),"")</f>
        <v/>
      </c>
      <c r="I404" s="280" t="str">
        <f>IF($E404&lt;&gt;"",INDEX(TMSimMatrix[],2,MATCH($C404&amp;$D404&amp;"."&amp;$E404,TMSimMatrix[#Headers],0)),"")</f>
        <v/>
      </c>
      <c r="J404" s="280" t="str">
        <f>IF($E404&lt;&gt;"",IF(ISNUMBER(SEARCH("Utail",FlighTestSummary5[[#This Row],[A/C Configuration]])), "UTAIL", "TAILLESS"),"")</f>
        <v/>
      </c>
      <c r="K404" s="280" t="str">
        <f>IF($E404&lt;&gt;"",INDEX(TMSimMatrix[],4,MATCH($C404&amp;$D404&amp;"."&amp;$E404,TMSimMatrix[#Headers],0)),"")</f>
        <v/>
      </c>
      <c r="L404" s="280" t="str">
        <f>IF($E404&lt;&gt;"",INDEX(TMSimMatrix[],3,MATCH($C404&amp;$D404&amp;"."&amp;$E404,TMSimMatrix[#Headers],0)),"")</f>
        <v/>
      </c>
      <c r="M404" s="272" t="str">
        <f>IF($E404&lt;&gt;"",INDEX(TMSimMatrix[],8,MATCH($C404&amp;$D404&amp;"."&amp;$E404,TMSimMatrix[#Headers],0)),"")</f>
        <v/>
      </c>
      <c r="N404" s="52"/>
      <c r="O404" s="72"/>
      <c r="P404" s="310" t="str">
        <f>IF($E404&lt;&gt;"",INDEX(TMSimMatrix[],9,MATCH($C404&amp;$D404&amp;"."&amp;$E404,TMSimMatrix[#Headers],0)),"")</f>
        <v/>
      </c>
      <c r="Q404" s="56"/>
      <c r="R404" s="54"/>
      <c r="S404" s="53"/>
      <c r="T404" s="324"/>
      <c r="U404" s="299"/>
      <c r="V404" s="53"/>
      <c r="W404" s="258" t="s">
        <v>506</v>
      </c>
      <c r="X404" s="305"/>
      <c r="Y404" s="62"/>
      <c r="Z404" s="297"/>
      <c r="AA404" s="297"/>
    </row>
    <row r="405" spans="2:27" ht="23">
      <c r="B405" s="48">
        <v>400</v>
      </c>
      <c r="C405" s="252" t="s">
        <v>451</v>
      </c>
      <c r="D405" s="253">
        <v>62</v>
      </c>
      <c r="E405" s="274"/>
      <c r="F405" s="50" t="str">
        <f>IF($E405&lt;&gt;"",COUNTIF($E$6:$E405,$E405),"")</f>
        <v/>
      </c>
      <c r="G405" s="56" t="str">
        <f>IF($E405&lt;&gt;"",INDEX(TMSimMatrix[],5,MATCH($C405&amp;$D405&amp;"."&amp;$E405,TMSimMatrix[#Headers],0)),"")</f>
        <v/>
      </c>
      <c r="H405" s="56" t="str">
        <f>IF($E405&lt;&gt;"",INDEX(TMSimMatrix[#Data],7,MATCH($C405&amp;$D405&amp;"."&amp;$E405,TMSimMatrix[#Headers],0)),"")</f>
        <v/>
      </c>
      <c r="I405" s="280" t="str">
        <f>IF($E405&lt;&gt;"",INDEX(TMSimMatrix[],2,MATCH($C405&amp;$D405&amp;"."&amp;$E405,TMSimMatrix[#Headers],0)),"")</f>
        <v/>
      </c>
      <c r="J405" s="280" t="str">
        <f>IF($E405&lt;&gt;"",IF(ISNUMBER(SEARCH("Utail",FlighTestSummary5[[#This Row],[A/C Configuration]])), "UTAIL", "TAILLESS"),"")</f>
        <v/>
      </c>
      <c r="K405" s="280" t="str">
        <f>IF($E405&lt;&gt;"",INDEX(TMSimMatrix[],4,MATCH($C405&amp;$D405&amp;"."&amp;$E405,TMSimMatrix[#Headers],0)),"")</f>
        <v/>
      </c>
      <c r="L405" s="280" t="str">
        <f>IF($E405&lt;&gt;"",INDEX(TMSimMatrix[],3,MATCH($C405&amp;$D405&amp;"."&amp;$E405,TMSimMatrix[#Headers],0)),"")</f>
        <v/>
      </c>
      <c r="M405" s="272" t="str">
        <f>IF($E405&lt;&gt;"",INDEX(TMSimMatrix[],8,MATCH($C405&amp;$D405&amp;"."&amp;$E405,TMSimMatrix[#Headers],0)),"")</f>
        <v/>
      </c>
      <c r="N405" s="52"/>
      <c r="O405" s="72"/>
      <c r="P405" s="310" t="str">
        <f>IF($E405&lt;&gt;"",INDEX(TMSimMatrix[],9,MATCH($C405&amp;$D405&amp;"."&amp;$E405,TMSimMatrix[#Headers],0)),"")</f>
        <v/>
      </c>
      <c r="Q405" s="56"/>
      <c r="R405" s="54"/>
      <c r="S405" s="53"/>
      <c r="T405" s="324"/>
      <c r="U405" s="299"/>
      <c r="V405" s="53"/>
      <c r="W405" s="258" t="s">
        <v>506</v>
      </c>
      <c r="X405" s="305"/>
      <c r="Y405" s="62"/>
      <c r="Z405" s="297"/>
      <c r="AA405" s="297"/>
    </row>
    <row r="406" spans="2:27" ht="23">
      <c r="B406" s="48">
        <v>401</v>
      </c>
      <c r="C406" s="252" t="s">
        <v>451</v>
      </c>
      <c r="D406" s="253">
        <v>62</v>
      </c>
      <c r="E406" s="274"/>
      <c r="F406" s="50" t="str">
        <f>IF($E406&lt;&gt;"",COUNTIF($E$6:$E406,$E406),"")</f>
        <v/>
      </c>
      <c r="G406" s="56" t="str">
        <f>IF($E406&lt;&gt;"",INDEX(TMSimMatrix[],5,MATCH($C406&amp;$D406&amp;"."&amp;$E406,TMSimMatrix[#Headers],0)),"")</f>
        <v/>
      </c>
      <c r="H406" s="56" t="str">
        <f>IF($E406&lt;&gt;"",INDEX(TMSimMatrix[#Data],7,MATCH($C406&amp;$D406&amp;"."&amp;$E406,TMSimMatrix[#Headers],0)),"")</f>
        <v/>
      </c>
      <c r="I406" s="280" t="str">
        <f>IF($E406&lt;&gt;"",INDEX(TMSimMatrix[],2,MATCH($C406&amp;$D406&amp;"."&amp;$E406,TMSimMatrix[#Headers],0)),"")</f>
        <v/>
      </c>
      <c r="J406" s="280" t="str">
        <f>IF($E406&lt;&gt;"",IF(ISNUMBER(SEARCH("Utail",FlighTestSummary5[[#This Row],[A/C Configuration]])), "UTAIL", "TAILLESS"),"")</f>
        <v/>
      </c>
      <c r="K406" s="280" t="str">
        <f>IF($E406&lt;&gt;"",INDEX(TMSimMatrix[],4,MATCH($C406&amp;$D406&amp;"."&amp;$E406,TMSimMatrix[#Headers],0)),"")</f>
        <v/>
      </c>
      <c r="L406" s="280" t="str">
        <f>IF($E406&lt;&gt;"",INDEX(TMSimMatrix[],3,MATCH($C406&amp;$D406&amp;"."&amp;$E406,TMSimMatrix[#Headers],0)),"")</f>
        <v/>
      </c>
      <c r="M406" s="272" t="str">
        <f>IF($E406&lt;&gt;"",INDEX(TMSimMatrix[],8,MATCH($C406&amp;$D406&amp;"."&amp;$E406,TMSimMatrix[#Headers],0)),"")</f>
        <v/>
      </c>
      <c r="N406" s="52"/>
      <c r="O406" s="72"/>
      <c r="P406" s="310" t="str">
        <f>IF($E406&lt;&gt;"",INDEX(TMSimMatrix[],9,MATCH($C406&amp;$D406&amp;"."&amp;$E406,TMSimMatrix[#Headers],0)),"")</f>
        <v/>
      </c>
      <c r="Q406" s="56"/>
      <c r="R406" s="54"/>
      <c r="S406" s="53"/>
      <c r="T406" s="324"/>
      <c r="U406" s="299"/>
      <c r="V406" s="53"/>
      <c r="W406" s="258" t="s">
        <v>506</v>
      </c>
      <c r="X406" s="305"/>
      <c r="Y406" s="62"/>
      <c r="Z406" s="297"/>
      <c r="AA406" s="297"/>
    </row>
    <row r="407" spans="2:27" ht="23">
      <c r="B407" s="48">
        <v>402</v>
      </c>
      <c r="C407" s="252" t="s">
        <v>451</v>
      </c>
      <c r="D407" s="253">
        <v>62</v>
      </c>
      <c r="E407" s="274"/>
      <c r="F407" s="50" t="str">
        <f>IF($E407&lt;&gt;"",COUNTIF($E$6:$E407,$E407),"")</f>
        <v/>
      </c>
      <c r="G407" s="56" t="str">
        <f>IF($E407&lt;&gt;"",INDEX(TMSimMatrix[],5,MATCH($C407&amp;$D407&amp;"."&amp;$E407,TMSimMatrix[#Headers],0)),"")</f>
        <v/>
      </c>
      <c r="H407" s="56" t="str">
        <f>IF($E407&lt;&gt;"",INDEX(TMSimMatrix[#Data],7,MATCH($C407&amp;$D407&amp;"."&amp;$E407,TMSimMatrix[#Headers],0)),"")</f>
        <v/>
      </c>
      <c r="I407" s="280" t="str">
        <f>IF($E407&lt;&gt;"",INDEX(TMSimMatrix[],2,MATCH($C407&amp;$D407&amp;"."&amp;$E407,TMSimMatrix[#Headers],0)),"")</f>
        <v/>
      </c>
      <c r="J407" s="280" t="str">
        <f>IF($E407&lt;&gt;"",IF(ISNUMBER(SEARCH("Utail",FlighTestSummary5[[#This Row],[A/C Configuration]])), "UTAIL", "TAILLESS"),"")</f>
        <v/>
      </c>
      <c r="K407" s="280" t="str">
        <f>IF($E407&lt;&gt;"",INDEX(TMSimMatrix[],4,MATCH($C407&amp;$D407&amp;"."&amp;$E407,TMSimMatrix[#Headers],0)),"")</f>
        <v/>
      </c>
      <c r="L407" s="280" t="str">
        <f>IF($E407&lt;&gt;"",INDEX(TMSimMatrix[],3,MATCH($C407&amp;$D407&amp;"."&amp;$E407,TMSimMatrix[#Headers],0)),"")</f>
        <v/>
      </c>
      <c r="M407" s="272" t="str">
        <f>IF($E407&lt;&gt;"",INDEX(TMSimMatrix[],8,MATCH($C407&amp;$D407&amp;"."&amp;$E407,TMSimMatrix[#Headers],0)),"")</f>
        <v/>
      </c>
      <c r="N407" s="52"/>
      <c r="O407" s="72"/>
      <c r="P407" s="310" t="str">
        <f>IF($E407&lt;&gt;"",INDEX(TMSimMatrix[],9,MATCH($C407&amp;$D407&amp;"."&amp;$E407,TMSimMatrix[#Headers],0)),"")</f>
        <v/>
      </c>
      <c r="Q407" s="56"/>
      <c r="R407" s="54"/>
      <c r="S407" s="53"/>
      <c r="T407" s="324"/>
      <c r="U407" s="299"/>
      <c r="V407" s="53"/>
      <c r="W407" s="258" t="s">
        <v>506</v>
      </c>
      <c r="X407" s="305"/>
      <c r="Y407" s="62"/>
      <c r="Z407" s="297"/>
      <c r="AA407" s="297"/>
    </row>
    <row r="408" spans="2:27" ht="23">
      <c r="B408" s="48">
        <v>403</v>
      </c>
      <c r="C408" s="252" t="s">
        <v>451</v>
      </c>
      <c r="D408" s="253">
        <v>62</v>
      </c>
      <c r="E408" s="274"/>
      <c r="F408" s="50" t="str">
        <f>IF($E408&lt;&gt;"",COUNTIF($E$6:$E408,$E408),"")</f>
        <v/>
      </c>
      <c r="G408" s="56" t="str">
        <f>IF($E408&lt;&gt;"",INDEX(TMSimMatrix[],5,MATCH($C408&amp;$D408&amp;"."&amp;$E408,TMSimMatrix[#Headers],0)),"")</f>
        <v/>
      </c>
      <c r="H408" s="56" t="str">
        <f>IF($E408&lt;&gt;"",INDEX(TMSimMatrix[#Data],7,MATCH($C408&amp;$D408&amp;"."&amp;$E408,TMSimMatrix[#Headers],0)),"")</f>
        <v/>
      </c>
      <c r="I408" s="280" t="str">
        <f>IF($E408&lt;&gt;"",INDEX(TMSimMatrix[],2,MATCH($C408&amp;$D408&amp;"."&amp;$E408,TMSimMatrix[#Headers],0)),"")</f>
        <v/>
      </c>
      <c r="J408" s="280" t="str">
        <f>IF($E408&lt;&gt;"",IF(ISNUMBER(SEARCH("Utail",FlighTestSummary5[[#This Row],[A/C Configuration]])), "UTAIL", "TAILLESS"),"")</f>
        <v/>
      </c>
      <c r="K408" s="280" t="str">
        <f>IF($E408&lt;&gt;"",INDEX(TMSimMatrix[],4,MATCH($C408&amp;$D408&amp;"."&amp;$E408,TMSimMatrix[#Headers],0)),"")</f>
        <v/>
      </c>
      <c r="L408" s="280" t="str">
        <f>IF($E408&lt;&gt;"",INDEX(TMSimMatrix[],3,MATCH($C408&amp;$D408&amp;"."&amp;$E408,TMSimMatrix[#Headers],0)),"")</f>
        <v/>
      </c>
      <c r="M408" s="272" t="str">
        <f>IF($E408&lt;&gt;"",INDEX(TMSimMatrix[],8,MATCH($C408&amp;$D408&amp;"."&amp;$E408,TMSimMatrix[#Headers],0)),"")</f>
        <v/>
      </c>
      <c r="N408" s="52"/>
      <c r="O408" s="72"/>
      <c r="P408" s="310" t="str">
        <f>IF($E408&lt;&gt;"",INDEX(TMSimMatrix[],9,MATCH($C408&amp;$D408&amp;"."&amp;$E408,TMSimMatrix[#Headers],0)),"")</f>
        <v/>
      </c>
      <c r="Q408" s="56"/>
      <c r="R408" s="54"/>
      <c r="S408" s="53"/>
      <c r="T408" s="324"/>
      <c r="U408" s="299"/>
      <c r="V408" s="53"/>
      <c r="W408" s="258" t="s">
        <v>506</v>
      </c>
      <c r="X408" s="305"/>
      <c r="Y408" s="62"/>
      <c r="Z408" s="297"/>
      <c r="AA408" s="297"/>
    </row>
    <row r="409" spans="2:27" ht="23">
      <c r="B409" s="48">
        <v>404</v>
      </c>
      <c r="C409" s="252" t="s">
        <v>451</v>
      </c>
      <c r="D409" s="253">
        <v>62</v>
      </c>
      <c r="E409" s="274"/>
      <c r="F409" s="50" t="str">
        <f>IF($E409&lt;&gt;"",COUNTIF($E$6:$E409,$E409),"")</f>
        <v/>
      </c>
      <c r="G409" s="56" t="str">
        <f>IF($E409&lt;&gt;"",INDEX(TMSimMatrix[],5,MATCH($C409&amp;$D409&amp;"."&amp;$E409,TMSimMatrix[#Headers],0)),"")</f>
        <v/>
      </c>
      <c r="H409" s="56" t="str">
        <f>IF($E409&lt;&gt;"",INDEX(TMSimMatrix[#Data],7,MATCH($C409&amp;$D409&amp;"."&amp;$E409,TMSimMatrix[#Headers],0)),"")</f>
        <v/>
      </c>
      <c r="I409" s="280" t="str">
        <f>IF($E409&lt;&gt;"",INDEX(TMSimMatrix[],2,MATCH($C409&amp;$D409&amp;"."&amp;$E409,TMSimMatrix[#Headers],0)),"")</f>
        <v/>
      </c>
      <c r="J409" s="280" t="str">
        <f>IF($E409&lt;&gt;"",IF(ISNUMBER(SEARCH("Utail",FlighTestSummary5[[#This Row],[A/C Configuration]])), "UTAIL", "TAILLESS"),"")</f>
        <v/>
      </c>
      <c r="K409" s="280" t="str">
        <f>IF($E409&lt;&gt;"",INDEX(TMSimMatrix[],4,MATCH($C409&amp;$D409&amp;"."&amp;$E409,TMSimMatrix[#Headers],0)),"")</f>
        <v/>
      </c>
      <c r="L409" s="280" t="str">
        <f>IF($E409&lt;&gt;"",INDEX(TMSimMatrix[],3,MATCH($C409&amp;$D409&amp;"."&amp;$E409,TMSimMatrix[#Headers],0)),"")</f>
        <v/>
      </c>
      <c r="M409" s="272" t="str">
        <f>IF($E409&lt;&gt;"",INDEX(TMSimMatrix[],8,MATCH($C409&amp;$D409&amp;"."&amp;$E409,TMSimMatrix[#Headers],0)),"")</f>
        <v/>
      </c>
      <c r="N409" s="52"/>
      <c r="O409" s="72"/>
      <c r="P409" s="310" t="str">
        <f>IF($E409&lt;&gt;"",INDEX(TMSimMatrix[],9,MATCH($C409&amp;$D409&amp;"."&amp;$E409,TMSimMatrix[#Headers],0)),"")</f>
        <v/>
      </c>
      <c r="Q409" s="56"/>
      <c r="R409" s="54"/>
      <c r="S409" s="53"/>
      <c r="T409" s="324"/>
      <c r="U409" s="299"/>
      <c r="V409" s="53"/>
      <c r="W409" s="258" t="s">
        <v>506</v>
      </c>
      <c r="X409" s="305"/>
      <c r="Y409" s="62"/>
      <c r="Z409" s="297"/>
      <c r="AA409" s="297"/>
    </row>
    <row r="410" spans="2:27" ht="23">
      <c r="B410" s="48">
        <v>405</v>
      </c>
      <c r="C410" s="252" t="s">
        <v>451</v>
      </c>
      <c r="D410" s="253">
        <v>62</v>
      </c>
      <c r="E410" s="274"/>
      <c r="F410" s="50" t="str">
        <f>IF($E410&lt;&gt;"",COUNTIF($E$6:$E410,$E410),"")</f>
        <v/>
      </c>
      <c r="G410" s="56" t="str">
        <f>IF($E410&lt;&gt;"",INDEX(TMSimMatrix[],5,MATCH($C410&amp;$D410&amp;"."&amp;$E410,TMSimMatrix[#Headers],0)),"")</f>
        <v/>
      </c>
      <c r="H410" s="56" t="str">
        <f>IF($E410&lt;&gt;"",INDEX(TMSimMatrix[#Data],7,MATCH($C410&amp;$D410&amp;"."&amp;$E410,TMSimMatrix[#Headers],0)),"")</f>
        <v/>
      </c>
      <c r="I410" s="280" t="str">
        <f>IF($E410&lt;&gt;"",INDEX(TMSimMatrix[],2,MATCH($C410&amp;$D410&amp;"."&amp;$E410,TMSimMatrix[#Headers],0)),"")</f>
        <v/>
      </c>
      <c r="J410" s="280" t="str">
        <f>IF($E410&lt;&gt;"",IF(ISNUMBER(SEARCH("Utail",FlighTestSummary5[[#This Row],[A/C Configuration]])), "UTAIL", "TAILLESS"),"")</f>
        <v/>
      </c>
      <c r="K410" s="280" t="str">
        <f>IF($E410&lt;&gt;"",INDEX(TMSimMatrix[],4,MATCH($C410&amp;$D410&amp;"."&amp;$E410,TMSimMatrix[#Headers],0)),"")</f>
        <v/>
      </c>
      <c r="L410" s="280" t="str">
        <f>IF($E410&lt;&gt;"",INDEX(TMSimMatrix[],3,MATCH($C410&amp;$D410&amp;"."&amp;$E410,TMSimMatrix[#Headers],0)),"")</f>
        <v/>
      </c>
      <c r="M410" s="272" t="str">
        <f>IF($E410&lt;&gt;"",INDEX(TMSimMatrix[],8,MATCH($C410&amp;$D410&amp;"."&amp;$E410,TMSimMatrix[#Headers],0)),"")</f>
        <v/>
      </c>
      <c r="N410" s="52"/>
      <c r="O410" s="72"/>
      <c r="P410" s="310" t="str">
        <f>IF($E410&lt;&gt;"",INDEX(TMSimMatrix[],9,MATCH($C410&amp;$D410&amp;"."&amp;$E410,TMSimMatrix[#Headers],0)),"")</f>
        <v/>
      </c>
      <c r="Q410" s="56"/>
      <c r="R410" s="54"/>
      <c r="S410" s="53"/>
      <c r="T410" s="324"/>
      <c r="U410" s="299"/>
      <c r="V410" s="53"/>
      <c r="W410" s="258" t="s">
        <v>506</v>
      </c>
      <c r="X410" s="305"/>
      <c r="Y410" s="62"/>
      <c r="Z410" s="297"/>
      <c r="AA410" s="297"/>
    </row>
    <row r="411" spans="2:27" ht="23">
      <c r="B411" s="48">
        <v>406</v>
      </c>
      <c r="C411" s="252" t="s">
        <v>451</v>
      </c>
      <c r="D411" s="253">
        <v>62</v>
      </c>
      <c r="E411" s="274"/>
      <c r="F411" s="50" t="str">
        <f>IF($E411&lt;&gt;"",COUNTIF($E$6:$E411,$E411),"")</f>
        <v/>
      </c>
      <c r="G411" s="56" t="str">
        <f>IF($E411&lt;&gt;"",INDEX(TMSimMatrix[],5,MATCH($C411&amp;$D411&amp;"."&amp;$E411,TMSimMatrix[#Headers],0)),"")</f>
        <v/>
      </c>
      <c r="H411" s="56" t="str">
        <f>IF($E411&lt;&gt;"",INDEX(TMSimMatrix[#Data],7,MATCH($C411&amp;$D411&amp;"."&amp;$E411,TMSimMatrix[#Headers],0)),"")</f>
        <v/>
      </c>
      <c r="I411" s="280" t="str">
        <f>IF($E411&lt;&gt;"",INDEX(TMSimMatrix[],2,MATCH($C411&amp;$D411&amp;"."&amp;$E411,TMSimMatrix[#Headers],0)),"")</f>
        <v/>
      </c>
      <c r="J411" s="280" t="str">
        <f>IF($E411&lt;&gt;"",IF(ISNUMBER(SEARCH("Utail",FlighTestSummary5[[#This Row],[A/C Configuration]])), "UTAIL", "TAILLESS"),"")</f>
        <v/>
      </c>
      <c r="K411" s="280" t="str">
        <f>IF($E411&lt;&gt;"",INDEX(TMSimMatrix[],4,MATCH($C411&amp;$D411&amp;"."&amp;$E411,TMSimMatrix[#Headers],0)),"")</f>
        <v/>
      </c>
      <c r="L411" s="280" t="str">
        <f>IF($E411&lt;&gt;"",INDEX(TMSimMatrix[],3,MATCH($C411&amp;$D411&amp;"."&amp;$E411,TMSimMatrix[#Headers],0)),"")</f>
        <v/>
      </c>
      <c r="M411" s="272" t="str">
        <f>IF($E411&lt;&gt;"",INDEX(TMSimMatrix[],8,MATCH($C411&amp;$D411&amp;"."&amp;$E411,TMSimMatrix[#Headers],0)),"")</f>
        <v/>
      </c>
      <c r="N411" s="52"/>
      <c r="O411" s="72"/>
      <c r="P411" s="310" t="str">
        <f>IF($E411&lt;&gt;"",INDEX(TMSimMatrix[],9,MATCH($C411&amp;$D411&amp;"."&amp;$E411,TMSimMatrix[#Headers],0)),"")</f>
        <v/>
      </c>
      <c r="Q411" s="56"/>
      <c r="R411" s="54"/>
      <c r="S411" s="53"/>
      <c r="T411" s="324"/>
      <c r="U411" s="299"/>
      <c r="V411" s="53"/>
      <c r="W411" s="258" t="s">
        <v>506</v>
      </c>
      <c r="X411" s="305"/>
      <c r="Y411" s="62"/>
      <c r="Z411" s="297"/>
      <c r="AA411" s="297"/>
    </row>
    <row r="412" spans="2:27" ht="23">
      <c r="B412" s="48">
        <v>407</v>
      </c>
      <c r="C412" s="252" t="s">
        <v>451</v>
      </c>
      <c r="D412" s="253">
        <v>62</v>
      </c>
      <c r="E412" s="274"/>
      <c r="F412" s="50" t="str">
        <f>IF($E412&lt;&gt;"",COUNTIF($E$6:$E412,$E412),"")</f>
        <v/>
      </c>
      <c r="G412" s="56" t="str">
        <f>IF($E412&lt;&gt;"",INDEX(TMSimMatrix[],5,MATCH($C412&amp;$D412&amp;"."&amp;$E412,TMSimMatrix[#Headers],0)),"")</f>
        <v/>
      </c>
      <c r="H412" s="56" t="str">
        <f>IF($E412&lt;&gt;"",INDEX(TMSimMatrix[#Data],7,MATCH($C412&amp;$D412&amp;"."&amp;$E412,TMSimMatrix[#Headers],0)),"")</f>
        <v/>
      </c>
      <c r="I412" s="280" t="str">
        <f>IF($E412&lt;&gt;"",INDEX(TMSimMatrix[],2,MATCH($C412&amp;$D412&amp;"."&amp;$E412,TMSimMatrix[#Headers],0)),"")</f>
        <v/>
      </c>
      <c r="J412" s="280" t="str">
        <f>IF($E412&lt;&gt;"",IF(ISNUMBER(SEARCH("Utail",FlighTestSummary5[[#This Row],[A/C Configuration]])), "UTAIL", "TAILLESS"),"")</f>
        <v/>
      </c>
      <c r="K412" s="280" t="str">
        <f>IF($E412&lt;&gt;"",INDEX(TMSimMatrix[],4,MATCH($C412&amp;$D412&amp;"."&amp;$E412,TMSimMatrix[#Headers],0)),"")</f>
        <v/>
      </c>
      <c r="L412" s="280" t="str">
        <f>IF($E412&lt;&gt;"",INDEX(TMSimMatrix[],3,MATCH($C412&amp;$D412&amp;"."&amp;$E412,TMSimMatrix[#Headers],0)),"")</f>
        <v/>
      </c>
      <c r="M412" s="272" t="str">
        <f>IF($E412&lt;&gt;"",INDEX(TMSimMatrix[],8,MATCH($C412&amp;$D412&amp;"."&amp;$E412,TMSimMatrix[#Headers],0)),"")</f>
        <v/>
      </c>
      <c r="N412" s="52"/>
      <c r="O412" s="72"/>
      <c r="P412" s="310" t="str">
        <f>IF($E412&lt;&gt;"",INDEX(TMSimMatrix[],9,MATCH($C412&amp;$D412&amp;"."&amp;$E412,TMSimMatrix[#Headers],0)),"")</f>
        <v/>
      </c>
      <c r="Q412" s="56"/>
      <c r="R412" s="54"/>
      <c r="S412" s="53"/>
      <c r="T412" s="324"/>
      <c r="U412" s="299"/>
      <c r="V412" s="53"/>
      <c r="W412" s="258" t="s">
        <v>506</v>
      </c>
      <c r="X412" s="305"/>
      <c r="Y412" s="62"/>
      <c r="Z412" s="297"/>
      <c r="AA412" s="297"/>
    </row>
    <row r="413" spans="2:27" ht="23">
      <c r="B413" s="48">
        <v>408</v>
      </c>
      <c r="C413" s="252" t="s">
        <v>451</v>
      </c>
      <c r="D413" s="253">
        <v>62</v>
      </c>
      <c r="E413" s="274"/>
      <c r="F413" s="50" t="str">
        <f>IF($E413&lt;&gt;"",COUNTIF($E$6:$E413,$E413),"")</f>
        <v/>
      </c>
      <c r="G413" s="56" t="str">
        <f>IF($E413&lt;&gt;"",INDEX(TMSimMatrix[],5,MATCH($C413&amp;$D413&amp;"."&amp;$E413,TMSimMatrix[#Headers],0)),"")</f>
        <v/>
      </c>
      <c r="H413" s="56" t="str">
        <f>IF($E413&lt;&gt;"",INDEX(TMSimMatrix[#Data],7,MATCH($C413&amp;$D413&amp;"."&amp;$E413,TMSimMatrix[#Headers],0)),"")</f>
        <v/>
      </c>
      <c r="I413" s="280" t="str">
        <f>IF($E413&lt;&gt;"",INDEX(TMSimMatrix[],2,MATCH($C413&amp;$D413&amp;"."&amp;$E413,TMSimMatrix[#Headers],0)),"")</f>
        <v/>
      </c>
      <c r="J413" s="280" t="str">
        <f>IF($E413&lt;&gt;"",IF(ISNUMBER(SEARCH("Utail",FlighTestSummary5[[#This Row],[A/C Configuration]])), "UTAIL", "TAILLESS"),"")</f>
        <v/>
      </c>
      <c r="K413" s="280" t="str">
        <f>IF($E413&lt;&gt;"",INDEX(TMSimMatrix[],4,MATCH($C413&amp;$D413&amp;"."&amp;$E413,TMSimMatrix[#Headers],0)),"")</f>
        <v/>
      </c>
      <c r="L413" s="280" t="str">
        <f>IF($E413&lt;&gt;"",INDEX(TMSimMatrix[],3,MATCH($C413&amp;$D413&amp;"."&amp;$E413,TMSimMatrix[#Headers],0)),"")</f>
        <v/>
      </c>
      <c r="M413" s="272" t="str">
        <f>IF($E413&lt;&gt;"",INDEX(TMSimMatrix[],8,MATCH($C413&amp;$D413&amp;"."&amp;$E413,TMSimMatrix[#Headers],0)),"")</f>
        <v/>
      </c>
      <c r="N413" s="52"/>
      <c r="O413" s="72"/>
      <c r="P413" s="310" t="str">
        <f>IF($E413&lt;&gt;"",INDEX(TMSimMatrix[],9,MATCH($C413&amp;$D413&amp;"."&amp;$E413,TMSimMatrix[#Headers],0)),"")</f>
        <v/>
      </c>
      <c r="Q413" s="56"/>
      <c r="R413" s="54"/>
      <c r="S413" s="53"/>
      <c r="T413" s="324"/>
      <c r="U413" s="299"/>
      <c r="V413" s="53"/>
      <c r="W413" s="258" t="s">
        <v>506</v>
      </c>
      <c r="X413" s="305"/>
      <c r="Y413" s="62"/>
      <c r="Z413" s="297"/>
      <c r="AA413" s="297"/>
    </row>
    <row r="414" spans="2:27" ht="23">
      <c r="B414" s="48">
        <v>409</v>
      </c>
      <c r="C414" s="252" t="s">
        <v>451</v>
      </c>
      <c r="D414" s="253">
        <v>62</v>
      </c>
      <c r="E414" s="274"/>
      <c r="F414" s="50" t="str">
        <f>IF($E414&lt;&gt;"",COUNTIF($E$6:$E414,$E414),"")</f>
        <v/>
      </c>
      <c r="G414" s="56" t="str">
        <f>IF($E414&lt;&gt;"",INDEX(TMSimMatrix[],5,MATCH($C414&amp;$D414&amp;"."&amp;$E414,TMSimMatrix[#Headers],0)),"")</f>
        <v/>
      </c>
      <c r="H414" s="56" t="str">
        <f>IF($E414&lt;&gt;"",INDEX(TMSimMatrix[#Data],7,MATCH($C414&amp;$D414&amp;"."&amp;$E414,TMSimMatrix[#Headers],0)),"")</f>
        <v/>
      </c>
      <c r="I414" s="280" t="str">
        <f>IF($E414&lt;&gt;"",INDEX(TMSimMatrix[],2,MATCH($C414&amp;$D414&amp;"."&amp;$E414,TMSimMatrix[#Headers],0)),"")</f>
        <v/>
      </c>
      <c r="J414" s="280" t="str">
        <f>IF($E414&lt;&gt;"",IF(ISNUMBER(SEARCH("Utail",FlighTestSummary5[[#This Row],[A/C Configuration]])), "UTAIL", "TAILLESS"),"")</f>
        <v/>
      </c>
      <c r="K414" s="280" t="str">
        <f>IF($E414&lt;&gt;"",INDEX(TMSimMatrix[],4,MATCH($C414&amp;$D414&amp;"."&amp;$E414,TMSimMatrix[#Headers],0)),"")</f>
        <v/>
      </c>
      <c r="L414" s="280" t="str">
        <f>IF($E414&lt;&gt;"",INDEX(TMSimMatrix[],3,MATCH($C414&amp;$D414&amp;"."&amp;$E414,TMSimMatrix[#Headers],0)),"")</f>
        <v/>
      </c>
      <c r="M414" s="272" t="str">
        <f>IF($E414&lt;&gt;"",INDEX(TMSimMatrix[],8,MATCH($C414&amp;$D414&amp;"."&amp;$E414,TMSimMatrix[#Headers],0)),"")</f>
        <v/>
      </c>
      <c r="N414" s="52"/>
      <c r="O414" s="72"/>
      <c r="P414" s="310" t="str">
        <f>IF($E414&lt;&gt;"",INDEX(TMSimMatrix[],9,MATCH($C414&amp;$D414&amp;"."&amp;$E414,TMSimMatrix[#Headers],0)),"")</f>
        <v/>
      </c>
      <c r="Q414" s="56"/>
      <c r="R414" s="54"/>
      <c r="S414" s="53"/>
      <c r="T414" s="324"/>
      <c r="U414" s="299"/>
      <c r="V414" s="53"/>
      <c r="W414" s="258" t="s">
        <v>506</v>
      </c>
      <c r="X414" s="305"/>
      <c r="Y414" s="62"/>
      <c r="Z414" s="297"/>
      <c r="AA414" s="297"/>
    </row>
    <row r="415" spans="2:27" ht="23">
      <c r="B415" s="48">
        <v>410</v>
      </c>
      <c r="C415" s="252" t="s">
        <v>451</v>
      </c>
      <c r="D415" s="253">
        <v>62</v>
      </c>
      <c r="E415" s="274"/>
      <c r="F415" s="50" t="str">
        <f>IF($E415&lt;&gt;"",COUNTIF($E$6:$E415,$E415),"")</f>
        <v/>
      </c>
      <c r="G415" s="56" t="str">
        <f>IF($E415&lt;&gt;"",INDEX(TMSimMatrix[],5,MATCH($C415&amp;$D415&amp;"."&amp;$E415,TMSimMatrix[#Headers],0)),"")</f>
        <v/>
      </c>
      <c r="H415" s="56" t="str">
        <f>IF($E415&lt;&gt;"",INDEX(TMSimMatrix[#Data],7,MATCH($C415&amp;$D415&amp;"."&amp;$E415,TMSimMatrix[#Headers],0)),"")</f>
        <v/>
      </c>
      <c r="I415" s="280" t="str">
        <f>IF($E415&lt;&gt;"",INDEX(TMSimMatrix[],2,MATCH($C415&amp;$D415&amp;"."&amp;$E415,TMSimMatrix[#Headers],0)),"")</f>
        <v/>
      </c>
      <c r="J415" s="280" t="str">
        <f>IF($E415&lt;&gt;"",IF(ISNUMBER(SEARCH("Utail",FlighTestSummary5[[#This Row],[A/C Configuration]])), "UTAIL", "TAILLESS"),"")</f>
        <v/>
      </c>
      <c r="K415" s="280" t="str">
        <f>IF($E415&lt;&gt;"",INDEX(TMSimMatrix[],4,MATCH($C415&amp;$D415&amp;"."&amp;$E415,TMSimMatrix[#Headers],0)),"")</f>
        <v/>
      </c>
      <c r="L415" s="280" t="str">
        <f>IF($E415&lt;&gt;"",INDEX(TMSimMatrix[],3,MATCH($C415&amp;$D415&amp;"."&amp;$E415,TMSimMatrix[#Headers],0)),"")</f>
        <v/>
      </c>
      <c r="M415" s="272" t="str">
        <f>IF($E415&lt;&gt;"",INDEX(TMSimMatrix[],8,MATCH($C415&amp;$D415&amp;"."&amp;$E415,TMSimMatrix[#Headers],0)),"")</f>
        <v/>
      </c>
      <c r="N415" s="52"/>
      <c r="O415" s="72"/>
      <c r="P415" s="310" t="str">
        <f>IF($E415&lt;&gt;"",INDEX(TMSimMatrix[],9,MATCH($C415&amp;$D415&amp;"."&amp;$E415,TMSimMatrix[#Headers],0)),"")</f>
        <v/>
      </c>
      <c r="Q415" s="56"/>
      <c r="R415" s="54"/>
      <c r="S415" s="53"/>
      <c r="T415" s="324"/>
      <c r="U415" s="299"/>
      <c r="V415" s="53"/>
      <c r="W415" s="258" t="s">
        <v>506</v>
      </c>
      <c r="X415" s="305"/>
      <c r="Y415" s="62"/>
      <c r="Z415" s="297"/>
      <c r="AA415" s="297"/>
    </row>
    <row r="416" spans="2:27" ht="23">
      <c r="B416" s="48">
        <v>411</v>
      </c>
      <c r="C416" s="252" t="s">
        <v>451</v>
      </c>
      <c r="D416" s="253">
        <v>62</v>
      </c>
      <c r="E416" s="274"/>
      <c r="F416" s="50" t="str">
        <f>IF($E416&lt;&gt;"",COUNTIF($E$6:$E416,$E416),"")</f>
        <v/>
      </c>
      <c r="G416" s="56" t="str">
        <f>IF($E416&lt;&gt;"",INDEX(TMSimMatrix[],5,MATCH($C416&amp;$D416&amp;"."&amp;$E416,TMSimMatrix[#Headers],0)),"")</f>
        <v/>
      </c>
      <c r="H416" s="56" t="str">
        <f>IF($E416&lt;&gt;"",INDEX(TMSimMatrix[#Data],7,MATCH($C416&amp;$D416&amp;"."&amp;$E416,TMSimMatrix[#Headers],0)),"")</f>
        <v/>
      </c>
      <c r="I416" s="280" t="str">
        <f>IF($E416&lt;&gt;"",INDEX(TMSimMatrix[],2,MATCH($C416&amp;$D416&amp;"."&amp;$E416,TMSimMatrix[#Headers],0)),"")</f>
        <v/>
      </c>
      <c r="J416" s="280" t="str">
        <f>IF($E416&lt;&gt;"",IF(ISNUMBER(SEARCH("Utail",FlighTestSummary5[[#This Row],[A/C Configuration]])), "UTAIL", "TAILLESS"),"")</f>
        <v/>
      </c>
      <c r="K416" s="280" t="str">
        <f>IF($E416&lt;&gt;"",INDEX(TMSimMatrix[],4,MATCH($C416&amp;$D416&amp;"."&amp;$E416,TMSimMatrix[#Headers],0)),"")</f>
        <v/>
      </c>
      <c r="L416" s="280" t="str">
        <f>IF($E416&lt;&gt;"",INDEX(TMSimMatrix[],3,MATCH($C416&amp;$D416&amp;"."&amp;$E416,TMSimMatrix[#Headers],0)),"")</f>
        <v/>
      </c>
      <c r="M416" s="272" t="str">
        <f>IF($E416&lt;&gt;"",INDEX(TMSimMatrix[],8,MATCH($C416&amp;$D416&amp;"."&amp;$E416,TMSimMatrix[#Headers],0)),"")</f>
        <v/>
      </c>
      <c r="N416" s="52"/>
      <c r="O416" s="72"/>
      <c r="P416" s="310" t="str">
        <f>IF($E416&lt;&gt;"",INDEX(TMSimMatrix[],9,MATCH($C416&amp;$D416&amp;"."&amp;$E416,TMSimMatrix[#Headers],0)),"")</f>
        <v/>
      </c>
      <c r="Q416" s="56"/>
      <c r="R416" s="54"/>
      <c r="S416" s="53"/>
      <c r="T416" s="324"/>
      <c r="U416" s="299"/>
      <c r="V416" s="53"/>
      <c r="W416" s="258" t="s">
        <v>506</v>
      </c>
      <c r="X416" s="305"/>
      <c r="Y416" s="62"/>
      <c r="Z416" s="297"/>
      <c r="AA416" s="297"/>
    </row>
    <row r="417" spans="2:27" ht="23">
      <c r="B417" s="48">
        <v>412</v>
      </c>
      <c r="C417" s="252" t="s">
        <v>451</v>
      </c>
      <c r="D417" s="253">
        <v>62</v>
      </c>
      <c r="E417" s="274"/>
      <c r="F417" s="50" t="str">
        <f>IF($E417&lt;&gt;"",COUNTIF($E$6:$E417,$E417),"")</f>
        <v/>
      </c>
      <c r="G417" s="56" t="str">
        <f>IF($E417&lt;&gt;"",INDEX(TMSimMatrix[],5,MATCH($C417&amp;$D417&amp;"."&amp;$E417,TMSimMatrix[#Headers],0)),"")</f>
        <v/>
      </c>
      <c r="H417" s="56" t="str">
        <f>IF($E417&lt;&gt;"",INDEX(TMSimMatrix[#Data],7,MATCH($C417&amp;$D417&amp;"."&amp;$E417,TMSimMatrix[#Headers],0)),"")</f>
        <v/>
      </c>
      <c r="I417" s="280" t="str">
        <f>IF($E417&lt;&gt;"",INDEX(TMSimMatrix[],2,MATCH($C417&amp;$D417&amp;"."&amp;$E417,TMSimMatrix[#Headers],0)),"")</f>
        <v/>
      </c>
      <c r="J417" s="280" t="str">
        <f>IF($E417&lt;&gt;"",IF(ISNUMBER(SEARCH("Utail",FlighTestSummary5[[#This Row],[A/C Configuration]])), "UTAIL", "TAILLESS"),"")</f>
        <v/>
      </c>
      <c r="K417" s="280" t="str">
        <f>IF($E417&lt;&gt;"",INDEX(TMSimMatrix[],4,MATCH($C417&amp;$D417&amp;"."&amp;$E417,TMSimMatrix[#Headers],0)),"")</f>
        <v/>
      </c>
      <c r="L417" s="280" t="str">
        <f>IF($E417&lt;&gt;"",INDEX(TMSimMatrix[],3,MATCH($C417&amp;$D417&amp;"."&amp;$E417,TMSimMatrix[#Headers],0)),"")</f>
        <v/>
      </c>
      <c r="M417" s="272" t="str">
        <f>IF($E417&lt;&gt;"",INDEX(TMSimMatrix[],8,MATCH($C417&amp;$D417&amp;"."&amp;$E417,TMSimMatrix[#Headers],0)),"")</f>
        <v/>
      </c>
      <c r="N417" s="52"/>
      <c r="O417" s="72"/>
      <c r="P417" s="310" t="str">
        <f>IF($E417&lt;&gt;"",INDEX(TMSimMatrix[],9,MATCH($C417&amp;$D417&amp;"."&amp;$E417,TMSimMatrix[#Headers],0)),"")</f>
        <v/>
      </c>
      <c r="Q417" s="56"/>
      <c r="R417" s="54"/>
      <c r="S417" s="53"/>
      <c r="T417" s="324"/>
      <c r="U417" s="299"/>
      <c r="V417" s="53"/>
      <c r="W417" s="258" t="s">
        <v>506</v>
      </c>
      <c r="X417" s="305"/>
      <c r="Y417" s="62"/>
      <c r="Z417" s="297"/>
      <c r="AA417" s="297"/>
    </row>
    <row r="418" spans="2:27" ht="23">
      <c r="B418" s="48">
        <v>413</v>
      </c>
      <c r="C418" s="252" t="s">
        <v>451</v>
      </c>
      <c r="D418" s="253">
        <v>62</v>
      </c>
      <c r="E418" s="274"/>
      <c r="F418" s="50" t="str">
        <f>IF($E418&lt;&gt;"",COUNTIF($E$6:$E418,$E418),"")</f>
        <v/>
      </c>
      <c r="G418" s="56" t="str">
        <f>IF($E418&lt;&gt;"",INDEX(TMSimMatrix[],5,MATCH($C418&amp;$D418&amp;"."&amp;$E418,TMSimMatrix[#Headers],0)),"")</f>
        <v/>
      </c>
      <c r="H418" s="56" t="str">
        <f>IF($E418&lt;&gt;"",INDEX(TMSimMatrix[#Data],7,MATCH($C418&amp;$D418&amp;"."&amp;$E418,TMSimMatrix[#Headers],0)),"")</f>
        <v/>
      </c>
      <c r="I418" s="280" t="str">
        <f>IF($E418&lt;&gt;"",INDEX(TMSimMatrix[],2,MATCH($C418&amp;$D418&amp;"."&amp;$E418,TMSimMatrix[#Headers],0)),"")</f>
        <v/>
      </c>
      <c r="J418" s="280" t="str">
        <f>IF($E418&lt;&gt;"",IF(ISNUMBER(SEARCH("Utail",FlighTestSummary5[[#This Row],[A/C Configuration]])), "UTAIL", "TAILLESS"),"")</f>
        <v/>
      </c>
      <c r="K418" s="280" t="str">
        <f>IF($E418&lt;&gt;"",INDEX(TMSimMatrix[],4,MATCH($C418&amp;$D418&amp;"."&amp;$E418,TMSimMatrix[#Headers],0)),"")</f>
        <v/>
      </c>
      <c r="L418" s="280" t="str">
        <f>IF($E418&lt;&gt;"",INDEX(TMSimMatrix[],3,MATCH($C418&amp;$D418&amp;"."&amp;$E418,TMSimMatrix[#Headers],0)),"")</f>
        <v/>
      </c>
      <c r="M418" s="272" t="str">
        <f>IF($E418&lt;&gt;"",INDEX(TMSimMatrix[],8,MATCH($C418&amp;$D418&amp;"."&amp;$E418,TMSimMatrix[#Headers],0)),"")</f>
        <v/>
      </c>
      <c r="N418" s="52"/>
      <c r="O418" s="72"/>
      <c r="P418" s="310" t="str">
        <f>IF($E418&lt;&gt;"",INDEX(TMSimMatrix[],9,MATCH($C418&amp;$D418&amp;"."&amp;$E418,TMSimMatrix[#Headers],0)),"")</f>
        <v/>
      </c>
      <c r="Q418" s="56"/>
      <c r="R418" s="54"/>
      <c r="S418" s="53"/>
      <c r="T418" s="324"/>
      <c r="U418" s="299"/>
      <c r="V418" s="53"/>
      <c r="W418" s="258" t="s">
        <v>506</v>
      </c>
      <c r="X418" s="305"/>
      <c r="Y418" s="62"/>
      <c r="Z418" s="297"/>
      <c r="AA418" s="297"/>
    </row>
    <row r="419" spans="2:27" ht="23">
      <c r="B419" s="48">
        <v>414</v>
      </c>
      <c r="C419" s="252" t="s">
        <v>451</v>
      </c>
      <c r="D419" s="253">
        <v>62</v>
      </c>
      <c r="E419" s="274"/>
      <c r="F419" s="50" t="str">
        <f>IF($E419&lt;&gt;"",COUNTIF($E$6:$E419,$E419),"")</f>
        <v/>
      </c>
      <c r="G419" s="56" t="str">
        <f>IF($E419&lt;&gt;"",INDEX(TMSimMatrix[],5,MATCH($C419&amp;$D419&amp;"."&amp;$E419,TMSimMatrix[#Headers],0)),"")</f>
        <v/>
      </c>
      <c r="H419" s="56" t="str">
        <f>IF($E419&lt;&gt;"",INDEX(TMSimMatrix[#Data],7,MATCH($C419&amp;$D419&amp;"."&amp;$E419,TMSimMatrix[#Headers],0)),"")</f>
        <v/>
      </c>
      <c r="I419" s="280" t="str">
        <f>IF($E419&lt;&gt;"",INDEX(TMSimMatrix[],2,MATCH($C419&amp;$D419&amp;"."&amp;$E419,TMSimMatrix[#Headers],0)),"")</f>
        <v/>
      </c>
      <c r="J419" s="280" t="str">
        <f>IF($E419&lt;&gt;"",IF(ISNUMBER(SEARCH("Utail",FlighTestSummary5[[#This Row],[A/C Configuration]])), "UTAIL", "TAILLESS"),"")</f>
        <v/>
      </c>
      <c r="K419" s="280" t="str">
        <f>IF($E419&lt;&gt;"",INDEX(TMSimMatrix[],4,MATCH($C419&amp;$D419&amp;"."&amp;$E419,TMSimMatrix[#Headers],0)),"")</f>
        <v/>
      </c>
      <c r="L419" s="280" t="str">
        <f>IF($E419&lt;&gt;"",INDEX(TMSimMatrix[],3,MATCH($C419&amp;$D419&amp;"."&amp;$E419,TMSimMatrix[#Headers],0)),"")</f>
        <v/>
      </c>
      <c r="M419" s="272" t="str">
        <f>IF($E419&lt;&gt;"",INDEX(TMSimMatrix[],8,MATCH($C419&amp;$D419&amp;"."&amp;$E419,TMSimMatrix[#Headers],0)),"")</f>
        <v/>
      </c>
      <c r="N419" s="52"/>
      <c r="O419" s="72"/>
      <c r="P419" s="310" t="str">
        <f>IF($E419&lt;&gt;"",INDEX(TMSimMatrix[],9,MATCH($C419&amp;$D419&amp;"."&amp;$E419,TMSimMatrix[#Headers],0)),"")</f>
        <v/>
      </c>
      <c r="Q419" s="56"/>
      <c r="R419" s="54"/>
      <c r="S419" s="53"/>
      <c r="T419" s="324"/>
      <c r="U419" s="299"/>
      <c r="V419" s="53"/>
      <c r="W419" s="258" t="s">
        <v>506</v>
      </c>
      <c r="X419" s="305"/>
      <c r="Y419" s="62"/>
      <c r="Z419" s="297"/>
      <c r="AA419" s="297"/>
    </row>
    <row r="420" spans="2:27" ht="23">
      <c r="B420" s="48">
        <v>415</v>
      </c>
      <c r="C420" s="252" t="s">
        <v>451</v>
      </c>
      <c r="D420" s="253">
        <v>62</v>
      </c>
      <c r="E420" s="274"/>
      <c r="F420" s="50" t="str">
        <f>IF($E420&lt;&gt;"",COUNTIF($E$6:$E420,$E420),"")</f>
        <v/>
      </c>
      <c r="G420" s="56" t="str">
        <f>IF($E420&lt;&gt;"",INDEX(TMSimMatrix[],5,MATCH($C420&amp;$D420&amp;"."&amp;$E420,TMSimMatrix[#Headers],0)),"")</f>
        <v/>
      </c>
      <c r="H420" s="56" t="str">
        <f>IF($E420&lt;&gt;"",INDEX(TMSimMatrix[#Data],7,MATCH($C420&amp;$D420&amp;"."&amp;$E420,TMSimMatrix[#Headers],0)),"")</f>
        <v/>
      </c>
      <c r="I420" s="280" t="str">
        <f>IF($E420&lt;&gt;"",INDEX(TMSimMatrix[],2,MATCH($C420&amp;$D420&amp;"."&amp;$E420,TMSimMatrix[#Headers],0)),"")</f>
        <v/>
      </c>
      <c r="J420" s="280" t="str">
        <f>IF($E420&lt;&gt;"",IF(ISNUMBER(SEARCH("Utail",FlighTestSummary5[[#This Row],[A/C Configuration]])), "UTAIL", "TAILLESS"),"")</f>
        <v/>
      </c>
      <c r="K420" s="280" t="str">
        <f>IF($E420&lt;&gt;"",INDEX(TMSimMatrix[],4,MATCH($C420&amp;$D420&amp;"."&amp;$E420,TMSimMatrix[#Headers],0)),"")</f>
        <v/>
      </c>
      <c r="L420" s="280" t="str">
        <f>IF($E420&lt;&gt;"",INDEX(TMSimMatrix[],3,MATCH($C420&amp;$D420&amp;"."&amp;$E420,TMSimMatrix[#Headers],0)),"")</f>
        <v/>
      </c>
      <c r="M420" s="272" t="str">
        <f>IF($E420&lt;&gt;"",INDEX(TMSimMatrix[],8,MATCH($C420&amp;$D420&amp;"."&amp;$E420,TMSimMatrix[#Headers],0)),"")</f>
        <v/>
      </c>
      <c r="N420" s="52"/>
      <c r="O420" s="72"/>
      <c r="P420" s="310" t="str">
        <f>IF($E420&lt;&gt;"",INDEX(TMSimMatrix[],9,MATCH($C420&amp;$D420&amp;"."&amp;$E420,TMSimMatrix[#Headers],0)),"")</f>
        <v/>
      </c>
      <c r="Q420" s="56"/>
      <c r="R420" s="54"/>
      <c r="S420" s="53"/>
      <c r="T420" s="324"/>
      <c r="U420" s="299"/>
      <c r="V420" s="53"/>
      <c r="W420" s="258" t="s">
        <v>506</v>
      </c>
      <c r="X420" s="305"/>
      <c r="Y420" s="62"/>
      <c r="Z420" s="297"/>
      <c r="AA420" s="297"/>
    </row>
    <row r="421" spans="2:27" ht="23">
      <c r="B421" s="48">
        <v>416</v>
      </c>
      <c r="C421" s="252" t="s">
        <v>451</v>
      </c>
      <c r="D421" s="253">
        <v>62</v>
      </c>
      <c r="E421" s="274"/>
      <c r="F421" s="50" t="str">
        <f>IF($E421&lt;&gt;"",COUNTIF($E$6:$E421,$E421),"")</f>
        <v/>
      </c>
      <c r="G421" s="56" t="str">
        <f>IF($E421&lt;&gt;"",INDEX(TMSimMatrix[],5,MATCH($C421&amp;$D421&amp;"."&amp;$E421,TMSimMatrix[#Headers],0)),"")</f>
        <v/>
      </c>
      <c r="H421" s="56" t="str">
        <f>IF($E421&lt;&gt;"",INDEX(TMSimMatrix[#Data],7,MATCH($C421&amp;$D421&amp;"."&amp;$E421,TMSimMatrix[#Headers],0)),"")</f>
        <v/>
      </c>
      <c r="I421" s="280" t="str">
        <f>IF($E421&lt;&gt;"",INDEX(TMSimMatrix[],2,MATCH($C421&amp;$D421&amp;"."&amp;$E421,TMSimMatrix[#Headers],0)),"")</f>
        <v/>
      </c>
      <c r="J421" s="280" t="str">
        <f>IF($E421&lt;&gt;"",IF(ISNUMBER(SEARCH("Utail",FlighTestSummary5[[#This Row],[A/C Configuration]])), "UTAIL", "TAILLESS"),"")</f>
        <v/>
      </c>
      <c r="K421" s="280" t="str">
        <f>IF($E421&lt;&gt;"",INDEX(TMSimMatrix[],4,MATCH($C421&amp;$D421&amp;"."&amp;$E421,TMSimMatrix[#Headers],0)),"")</f>
        <v/>
      </c>
      <c r="L421" s="280" t="str">
        <f>IF($E421&lt;&gt;"",INDEX(TMSimMatrix[],3,MATCH($C421&amp;$D421&amp;"."&amp;$E421,TMSimMatrix[#Headers],0)),"")</f>
        <v/>
      </c>
      <c r="M421" s="272" t="str">
        <f>IF($E421&lt;&gt;"",INDEX(TMSimMatrix[],8,MATCH($C421&amp;$D421&amp;"."&amp;$E421,TMSimMatrix[#Headers],0)),"")</f>
        <v/>
      </c>
      <c r="N421" s="52"/>
      <c r="O421" s="72"/>
      <c r="P421" s="310" t="str">
        <f>IF($E421&lt;&gt;"",INDEX(TMSimMatrix[],9,MATCH($C421&amp;$D421&amp;"."&amp;$E421,TMSimMatrix[#Headers],0)),"")</f>
        <v/>
      </c>
      <c r="Q421" s="56"/>
      <c r="R421" s="54"/>
      <c r="S421" s="53"/>
      <c r="T421" s="324"/>
      <c r="U421" s="299"/>
      <c r="V421" s="53"/>
      <c r="W421" s="258" t="s">
        <v>506</v>
      </c>
      <c r="X421" s="305"/>
      <c r="Y421" s="62"/>
      <c r="Z421" s="297"/>
      <c r="AA421" s="297"/>
    </row>
    <row r="422" spans="2:27" ht="23">
      <c r="B422" s="48">
        <v>417</v>
      </c>
      <c r="C422" s="252" t="s">
        <v>451</v>
      </c>
      <c r="D422" s="253">
        <v>62</v>
      </c>
      <c r="E422" s="274"/>
      <c r="F422" s="50" t="str">
        <f>IF($E422&lt;&gt;"",COUNTIF($E$6:$E422,$E422),"")</f>
        <v/>
      </c>
      <c r="G422" s="56" t="str">
        <f>IF($E422&lt;&gt;"",INDEX(TMSimMatrix[],5,MATCH($C422&amp;$D422&amp;"."&amp;$E422,TMSimMatrix[#Headers],0)),"")</f>
        <v/>
      </c>
      <c r="H422" s="56" t="str">
        <f>IF($E422&lt;&gt;"",INDEX(TMSimMatrix[#Data],7,MATCH($C422&amp;$D422&amp;"."&amp;$E422,TMSimMatrix[#Headers],0)),"")</f>
        <v/>
      </c>
      <c r="I422" s="280" t="str">
        <f>IF($E422&lt;&gt;"",INDEX(TMSimMatrix[],2,MATCH($C422&amp;$D422&amp;"."&amp;$E422,TMSimMatrix[#Headers],0)),"")</f>
        <v/>
      </c>
      <c r="J422" s="280" t="str">
        <f>IF($E422&lt;&gt;"",IF(ISNUMBER(SEARCH("Utail",FlighTestSummary5[[#This Row],[A/C Configuration]])), "UTAIL", "TAILLESS"),"")</f>
        <v/>
      </c>
      <c r="K422" s="280" t="str">
        <f>IF($E422&lt;&gt;"",INDEX(TMSimMatrix[],4,MATCH($C422&amp;$D422&amp;"."&amp;$E422,TMSimMatrix[#Headers],0)),"")</f>
        <v/>
      </c>
      <c r="L422" s="280" t="str">
        <f>IF($E422&lt;&gt;"",INDEX(TMSimMatrix[],3,MATCH($C422&amp;$D422&amp;"."&amp;$E422,TMSimMatrix[#Headers],0)),"")</f>
        <v/>
      </c>
      <c r="M422" s="272" t="str">
        <f>IF($E422&lt;&gt;"",INDEX(TMSimMatrix[],8,MATCH($C422&amp;$D422&amp;"."&amp;$E422,TMSimMatrix[#Headers],0)),"")</f>
        <v/>
      </c>
      <c r="N422" s="52"/>
      <c r="O422" s="72"/>
      <c r="P422" s="310" t="str">
        <f>IF($E422&lt;&gt;"",INDEX(TMSimMatrix[],9,MATCH($C422&amp;$D422&amp;"."&amp;$E422,TMSimMatrix[#Headers],0)),"")</f>
        <v/>
      </c>
      <c r="Q422" s="56"/>
      <c r="R422" s="54"/>
      <c r="S422" s="53"/>
      <c r="T422" s="324"/>
      <c r="U422" s="299"/>
      <c r="V422" s="53"/>
      <c r="W422" s="258" t="s">
        <v>506</v>
      </c>
      <c r="X422" s="305"/>
      <c r="Y422" s="62"/>
      <c r="Z422" s="297"/>
      <c r="AA422" s="297"/>
    </row>
    <row r="423" spans="2:27" ht="23">
      <c r="B423" s="48">
        <v>418</v>
      </c>
      <c r="C423" s="252" t="s">
        <v>451</v>
      </c>
      <c r="D423" s="253">
        <v>62</v>
      </c>
      <c r="E423" s="274"/>
      <c r="F423" s="50" t="str">
        <f>IF($E423&lt;&gt;"",COUNTIF($E$6:$E423,$E423),"")</f>
        <v/>
      </c>
      <c r="G423" s="56" t="str">
        <f>IF($E423&lt;&gt;"",INDEX(TMSimMatrix[],5,MATCH($C423&amp;$D423&amp;"."&amp;$E423,TMSimMatrix[#Headers],0)),"")</f>
        <v/>
      </c>
      <c r="H423" s="56" t="str">
        <f>IF($E423&lt;&gt;"",INDEX(TMSimMatrix[#Data],7,MATCH($C423&amp;$D423&amp;"."&amp;$E423,TMSimMatrix[#Headers],0)),"")</f>
        <v/>
      </c>
      <c r="I423" s="280" t="str">
        <f>IF($E423&lt;&gt;"",INDEX(TMSimMatrix[],2,MATCH($C423&amp;$D423&amp;"."&amp;$E423,TMSimMatrix[#Headers],0)),"")</f>
        <v/>
      </c>
      <c r="J423" s="280" t="str">
        <f>IF($E423&lt;&gt;"",IF(ISNUMBER(SEARCH("Utail",FlighTestSummary5[[#This Row],[A/C Configuration]])), "UTAIL", "TAILLESS"),"")</f>
        <v/>
      </c>
      <c r="K423" s="280" t="str">
        <f>IF($E423&lt;&gt;"",INDEX(TMSimMatrix[],4,MATCH($C423&amp;$D423&amp;"."&amp;$E423,TMSimMatrix[#Headers],0)),"")</f>
        <v/>
      </c>
      <c r="L423" s="280" t="str">
        <f>IF($E423&lt;&gt;"",INDEX(TMSimMatrix[],3,MATCH($C423&amp;$D423&amp;"."&amp;$E423,TMSimMatrix[#Headers],0)),"")</f>
        <v/>
      </c>
      <c r="M423" s="272" t="str">
        <f>IF($E423&lt;&gt;"",INDEX(TMSimMatrix[],8,MATCH($C423&amp;$D423&amp;"."&amp;$E423,TMSimMatrix[#Headers],0)),"")</f>
        <v/>
      </c>
      <c r="N423" s="52"/>
      <c r="O423" s="72"/>
      <c r="P423" s="310" t="str">
        <f>IF($E423&lt;&gt;"",INDEX(TMSimMatrix[],9,MATCH($C423&amp;$D423&amp;"."&amp;$E423,TMSimMatrix[#Headers],0)),"")</f>
        <v/>
      </c>
      <c r="Q423" s="56"/>
      <c r="R423" s="54"/>
      <c r="S423" s="53"/>
      <c r="T423" s="324"/>
      <c r="U423" s="299"/>
      <c r="V423" s="53"/>
      <c r="W423" s="258" t="s">
        <v>506</v>
      </c>
      <c r="X423" s="305"/>
      <c r="Y423" s="62"/>
      <c r="Z423" s="297"/>
      <c r="AA423" s="297"/>
    </row>
    <row r="424" spans="2:27" ht="23">
      <c r="B424" s="48">
        <v>419</v>
      </c>
      <c r="C424" s="252" t="s">
        <v>451</v>
      </c>
      <c r="D424" s="253">
        <v>62</v>
      </c>
      <c r="E424" s="274"/>
      <c r="F424" s="50" t="str">
        <f>IF($E424&lt;&gt;"",COUNTIF($E$6:$E424,$E424),"")</f>
        <v/>
      </c>
      <c r="G424" s="56" t="str">
        <f>IF($E424&lt;&gt;"",INDEX(TMSimMatrix[],5,MATCH($C424&amp;$D424&amp;"."&amp;$E424,TMSimMatrix[#Headers],0)),"")</f>
        <v/>
      </c>
      <c r="H424" s="56" t="str">
        <f>IF($E424&lt;&gt;"",INDEX(TMSimMatrix[#Data],7,MATCH($C424&amp;$D424&amp;"."&amp;$E424,TMSimMatrix[#Headers],0)),"")</f>
        <v/>
      </c>
      <c r="I424" s="280" t="str">
        <f>IF($E424&lt;&gt;"",INDEX(TMSimMatrix[],2,MATCH($C424&amp;$D424&amp;"."&amp;$E424,TMSimMatrix[#Headers],0)),"")</f>
        <v/>
      </c>
      <c r="J424" s="280" t="str">
        <f>IF($E424&lt;&gt;"",IF(ISNUMBER(SEARCH("Utail",FlighTestSummary5[[#This Row],[A/C Configuration]])), "UTAIL", "TAILLESS"),"")</f>
        <v/>
      </c>
      <c r="K424" s="280" t="str">
        <f>IF($E424&lt;&gt;"",INDEX(TMSimMatrix[],4,MATCH($C424&amp;$D424&amp;"."&amp;$E424,TMSimMatrix[#Headers],0)),"")</f>
        <v/>
      </c>
      <c r="L424" s="280" t="str">
        <f>IF($E424&lt;&gt;"",INDEX(TMSimMatrix[],3,MATCH($C424&amp;$D424&amp;"."&amp;$E424,TMSimMatrix[#Headers],0)),"")</f>
        <v/>
      </c>
      <c r="M424" s="272" t="str">
        <f>IF($E424&lt;&gt;"",INDEX(TMSimMatrix[],8,MATCH($C424&amp;$D424&amp;"."&amp;$E424,TMSimMatrix[#Headers],0)),"")</f>
        <v/>
      </c>
      <c r="N424" s="52"/>
      <c r="O424" s="72"/>
      <c r="P424" s="310" t="str">
        <f>IF($E424&lt;&gt;"",INDEX(TMSimMatrix[],9,MATCH($C424&amp;$D424&amp;"."&amp;$E424,TMSimMatrix[#Headers],0)),"")</f>
        <v/>
      </c>
      <c r="Q424" s="56"/>
      <c r="R424" s="54"/>
      <c r="S424" s="53"/>
      <c r="T424" s="324"/>
      <c r="U424" s="299"/>
      <c r="V424" s="53"/>
      <c r="W424" s="258" t="s">
        <v>506</v>
      </c>
      <c r="X424" s="305"/>
      <c r="Y424" s="62"/>
      <c r="Z424" s="297"/>
      <c r="AA424" s="297"/>
    </row>
    <row r="425" spans="2:27" ht="23">
      <c r="B425" s="48">
        <v>420</v>
      </c>
      <c r="C425" s="252" t="s">
        <v>451</v>
      </c>
      <c r="D425" s="253">
        <v>62</v>
      </c>
      <c r="E425" s="274"/>
      <c r="F425" s="50" t="str">
        <f>IF($E425&lt;&gt;"",COUNTIF($E$6:$E425,$E425),"")</f>
        <v/>
      </c>
      <c r="G425" s="56" t="str">
        <f>IF($E425&lt;&gt;"",INDEX(TMSimMatrix[],5,MATCH($C425&amp;$D425&amp;"."&amp;$E425,TMSimMatrix[#Headers],0)),"")</f>
        <v/>
      </c>
      <c r="H425" s="56" t="str">
        <f>IF($E425&lt;&gt;"",INDEX(TMSimMatrix[#Data],7,MATCH($C425&amp;$D425&amp;"."&amp;$E425,TMSimMatrix[#Headers],0)),"")</f>
        <v/>
      </c>
      <c r="I425" s="280" t="str">
        <f>IF($E425&lt;&gt;"",INDEX(TMSimMatrix[],2,MATCH($C425&amp;$D425&amp;"."&amp;$E425,TMSimMatrix[#Headers],0)),"")</f>
        <v/>
      </c>
      <c r="J425" s="280" t="str">
        <f>IF($E425&lt;&gt;"",IF(ISNUMBER(SEARCH("Utail",FlighTestSummary5[[#This Row],[A/C Configuration]])), "UTAIL", "TAILLESS"),"")</f>
        <v/>
      </c>
      <c r="K425" s="280" t="str">
        <f>IF($E425&lt;&gt;"",INDEX(TMSimMatrix[],4,MATCH($C425&amp;$D425&amp;"."&amp;$E425,TMSimMatrix[#Headers],0)),"")</f>
        <v/>
      </c>
      <c r="L425" s="280" t="str">
        <f>IF($E425&lt;&gt;"",INDEX(TMSimMatrix[],3,MATCH($C425&amp;$D425&amp;"."&amp;$E425,TMSimMatrix[#Headers],0)),"")</f>
        <v/>
      </c>
      <c r="M425" s="272" t="str">
        <f>IF($E425&lt;&gt;"",INDEX(TMSimMatrix[],8,MATCH($C425&amp;$D425&amp;"."&amp;$E425,TMSimMatrix[#Headers],0)),"")</f>
        <v/>
      </c>
      <c r="N425" s="52"/>
      <c r="O425" s="72"/>
      <c r="P425" s="310" t="str">
        <f>IF($E425&lt;&gt;"",INDEX(TMSimMatrix[],9,MATCH($C425&amp;$D425&amp;"."&amp;$E425,TMSimMatrix[#Headers],0)),"")</f>
        <v/>
      </c>
      <c r="Q425" s="56"/>
      <c r="R425" s="54"/>
      <c r="S425" s="53"/>
      <c r="T425" s="324"/>
      <c r="U425" s="299"/>
      <c r="V425" s="53"/>
      <c r="W425" s="258" t="s">
        <v>506</v>
      </c>
      <c r="X425" s="305"/>
      <c r="Y425" s="62"/>
      <c r="Z425" s="297"/>
      <c r="AA425" s="297"/>
    </row>
    <row r="426" spans="2:27" ht="23">
      <c r="B426" s="48">
        <v>421</v>
      </c>
      <c r="C426" s="252" t="s">
        <v>451</v>
      </c>
      <c r="D426" s="253">
        <v>62</v>
      </c>
      <c r="E426" s="274"/>
      <c r="F426" s="50" t="str">
        <f>IF($E426&lt;&gt;"",COUNTIF($E$6:$E426,$E426),"")</f>
        <v/>
      </c>
      <c r="G426" s="56" t="str">
        <f>IF($E426&lt;&gt;"",INDEX(TMSimMatrix[],5,MATCH($C426&amp;$D426&amp;"."&amp;$E426,TMSimMatrix[#Headers],0)),"")</f>
        <v/>
      </c>
      <c r="H426" s="56" t="str">
        <f>IF($E426&lt;&gt;"",INDEX(TMSimMatrix[#Data],7,MATCH($C426&amp;$D426&amp;"."&amp;$E426,TMSimMatrix[#Headers],0)),"")</f>
        <v/>
      </c>
      <c r="I426" s="280" t="str">
        <f>IF($E426&lt;&gt;"",INDEX(TMSimMatrix[],2,MATCH($C426&amp;$D426&amp;"."&amp;$E426,TMSimMatrix[#Headers],0)),"")</f>
        <v/>
      </c>
      <c r="J426" s="280" t="str">
        <f>IF($E426&lt;&gt;"",IF(ISNUMBER(SEARCH("Utail",FlighTestSummary5[[#This Row],[A/C Configuration]])), "UTAIL", "TAILLESS"),"")</f>
        <v/>
      </c>
      <c r="K426" s="280" t="str">
        <f>IF($E426&lt;&gt;"",INDEX(TMSimMatrix[],4,MATCH($C426&amp;$D426&amp;"."&amp;$E426,TMSimMatrix[#Headers],0)),"")</f>
        <v/>
      </c>
      <c r="L426" s="280" t="str">
        <f>IF($E426&lt;&gt;"",INDEX(TMSimMatrix[],3,MATCH($C426&amp;$D426&amp;"."&amp;$E426,TMSimMatrix[#Headers],0)),"")</f>
        <v/>
      </c>
      <c r="M426" s="272" t="str">
        <f>IF($E426&lt;&gt;"",INDEX(TMSimMatrix[],8,MATCH($C426&amp;$D426&amp;"."&amp;$E426,TMSimMatrix[#Headers],0)),"")</f>
        <v/>
      </c>
      <c r="N426" s="52"/>
      <c r="O426" s="72"/>
      <c r="P426" s="310" t="str">
        <f>IF($E426&lt;&gt;"",INDEX(TMSimMatrix[],9,MATCH($C426&amp;$D426&amp;"."&amp;$E426,TMSimMatrix[#Headers],0)),"")</f>
        <v/>
      </c>
      <c r="Q426" s="56"/>
      <c r="R426" s="54"/>
      <c r="S426" s="53"/>
      <c r="T426" s="324"/>
      <c r="U426" s="299"/>
      <c r="V426" s="53"/>
      <c r="W426" s="258" t="s">
        <v>506</v>
      </c>
      <c r="X426" s="305"/>
      <c r="Y426" s="62"/>
      <c r="Z426" s="297"/>
      <c r="AA426" s="297"/>
    </row>
    <row r="427" spans="2:27" ht="23">
      <c r="B427" s="48">
        <v>422</v>
      </c>
      <c r="C427" s="252" t="s">
        <v>451</v>
      </c>
      <c r="D427" s="253">
        <v>62</v>
      </c>
      <c r="E427" s="274"/>
      <c r="F427" s="50" t="str">
        <f>IF($E427&lt;&gt;"",COUNTIF($E$6:$E427,$E427),"")</f>
        <v/>
      </c>
      <c r="G427" s="56" t="str">
        <f>IF($E427&lt;&gt;"",INDEX(TMSimMatrix[],5,MATCH($C427&amp;$D427&amp;"."&amp;$E427,TMSimMatrix[#Headers],0)),"")</f>
        <v/>
      </c>
      <c r="H427" s="56" t="str">
        <f>IF($E427&lt;&gt;"",INDEX(TMSimMatrix[#Data],7,MATCH($C427&amp;$D427&amp;"."&amp;$E427,TMSimMatrix[#Headers],0)),"")</f>
        <v/>
      </c>
      <c r="I427" s="280" t="str">
        <f>IF($E427&lt;&gt;"",INDEX(TMSimMatrix[],2,MATCH($C427&amp;$D427&amp;"."&amp;$E427,TMSimMatrix[#Headers],0)),"")</f>
        <v/>
      </c>
      <c r="J427" s="280" t="str">
        <f>IF($E427&lt;&gt;"",IF(ISNUMBER(SEARCH("Utail",FlighTestSummary5[[#This Row],[A/C Configuration]])), "UTAIL", "TAILLESS"),"")</f>
        <v/>
      </c>
      <c r="K427" s="280" t="str">
        <f>IF($E427&lt;&gt;"",INDEX(TMSimMatrix[],4,MATCH($C427&amp;$D427&amp;"."&amp;$E427,TMSimMatrix[#Headers],0)),"")</f>
        <v/>
      </c>
      <c r="L427" s="280" t="str">
        <f>IF($E427&lt;&gt;"",INDEX(TMSimMatrix[],3,MATCH($C427&amp;$D427&amp;"."&amp;$E427,TMSimMatrix[#Headers],0)),"")</f>
        <v/>
      </c>
      <c r="M427" s="272" t="str">
        <f>IF($E427&lt;&gt;"",INDEX(TMSimMatrix[],8,MATCH($C427&amp;$D427&amp;"."&amp;$E427,TMSimMatrix[#Headers],0)),"")</f>
        <v/>
      </c>
      <c r="N427" s="52"/>
      <c r="O427" s="72"/>
      <c r="P427" s="310" t="str">
        <f>IF($E427&lt;&gt;"",INDEX(TMSimMatrix[],9,MATCH($C427&amp;$D427&amp;"."&amp;$E427,TMSimMatrix[#Headers],0)),"")</f>
        <v/>
      </c>
      <c r="Q427" s="56"/>
      <c r="R427" s="54"/>
      <c r="S427" s="53"/>
      <c r="T427" s="324"/>
      <c r="U427" s="299"/>
      <c r="V427" s="53"/>
      <c r="W427" s="258" t="s">
        <v>506</v>
      </c>
      <c r="X427" s="305"/>
      <c r="Y427" s="62"/>
      <c r="Z427" s="297"/>
      <c r="AA427" s="297"/>
    </row>
    <row r="428" spans="2:27" ht="23">
      <c r="B428" s="48">
        <v>423</v>
      </c>
      <c r="C428" s="252" t="s">
        <v>451</v>
      </c>
      <c r="D428" s="253">
        <v>62</v>
      </c>
      <c r="E428" s="274"/>
      <c r="F428" s="50" t="str">
        <f>IF($E428&lt;&gt;"",COUNTIF($E$6:$E428,$E428),"")</f>
        <v/>
      </c>
      <c r="G428" s="56" t="str">
        <f>IF($E428&lt;&gt;"",INDEX(TMSimMatrix[],5,MATCH($C428&amp;$D428&amp;"."&amp;$E428,TMSimMatrix[#Headers],0)),"")</f>
        <v/>
      </c>
      <c r="H428" s="56" t="str">
        <f>IF($E428&lt;&gt;"",INDEX(TMSimMatrix[#Data],7,MATCH($C428&amp;$D428&amp;"."&amp;$E428,TMSimMatrix[#Headers],0)),"")</f>
        <v/>
      </c>
      <c r="I428" s="280" t="str">
        <f>IF($E428&lt;&gt;"",INDEX(TMSimMatrix[],2,MATCH($C428&amp;$D428&amp;"."&amp;$E428,TMSimMatrix[#Headers],0)),"")</f>
        <v/>
      </c>
      <c r="J428" s="280" t="str">
        <f>IF($E428&lt;&gt;"",IF(ISNUMBER(SEARCH("Utail",FlighTestSummary5[[#This Row],[A/C Configuration]])), "UTAIL", "TAILLESS"),"")</f>
        <v/>
      </c>
      <c r="K428" s="280" t="str">
        <f>IF($E428&lt;&gt;"",INDEX(TMSimMatrix[],4,MATCH($C428&amp;$D428&amp;"."&amp;$E428,TMSimMatrix[#Headers],0)),"")</f>
        <v/>
      </c>
      <c r="L428" s="280" t="str">
        <f>IF($E428&lt;&gt;"",INDEX(TMSimMatrix[],3,MATCH($C428&amp;$D428&amp;"."&amp;$E428,TMSimMatrix[#Headers],0)),"")</f>
        <v/>
      </c>
      <c r="M428" s="272" t="str">
        <f>IF($E428&lt;&gt;"",INDEX(TMSimMatrix[],8,MATCH($C428&amp;$D428&amp;"."&amp;$E428,TMSimMatrix[#Headers],0)),"")</f>
        <v/>
      </c>
      <c r="N428" s="52"/>
      <c r="O428" s="72"/>
      <c r="P428" s="310" t="str">
        <f>IF($E428&lt;&gt;"",INDEX(TMSimMatrix[],9,MATCH($C428&amp;$D428&amp;"."&amp;$E428,TMSimMatrix[#Headers],0)),"")</f>
        <v/>
      </c>
      <c r="Q428" s="56"/>
      <c r="R428" s="54"/>
      <c r="S428" s="53"/>
      <c r="T428" s="324"/>
      <c r="U428" s="299"/>
      <c r="V428" s="53"/>
      <c r="W428" s="258" t="s">
        <v>506</v>
      </c>
      <c r="X428" s="305"/>
      <c r="Y428" s="62"/>
      <c r="Z428" s="297"/>
      <c r="AA428" s="297"/>
    </row>
    <row r="429" spans="2:27" ht="23">
      <c r="B429" s="48">
        <v>424</v>
      </c>
      <c r="C429" s="252" t="s">
        <v>451</v>
      </c>
      <c r="D429" s="253">
        <v>62</v>
      </c>
      <c r="E429" s="274"/>
      <c r="F429" s="50" t="str">
        <f>IF($E429&lt;&gt;"",COUNTIF($E$6:$E429,$E429),"")</f>
        <v/>
      </c>
      <c r="G429" s="56" t="str">
        <f>IF($E429&lt;&gt;"",INDEX(TMSimMatrix[],5,MATCH($C429&amp;$D429&amp;"."&amp;$E429,TMSimMatrix[#Headers],0)),"")</f>
        <v/>
      </c>
      <c r="H429" s="56" t="str">
        <f>IF($E429&lt;&gt;"",INDEX(TMSimMatrix[#Data],7,MATCH($C429&amp;$D429&amp;"."&amp;$E429,TMSimMatrix[#Headers],0)),"")</f>
        <v/>
      </c>
      <c r="I429" s="280" t="str">
        <f>IF($E429&lt;&gt;"",INDEX(TMSimMatrix[],2,MATCH($C429&amp;$D429&amp;"."&amp;$E429,TMSimMatrix[#Headers],0)),"")</f>
        <v/>
      </c>
      <c r="J429" s="280" t="str">
        <f>IF($E429&lt;&gt;"",IF(ISNUMBER(SEARCH("Utail",FlighTestSummary5[[#This Row],[A/C Configuration]])), "UTAIL", "TAILLESS"),"")</f>
        <v/>
      </c>
      <c r="K429" s="280" t="str">
        <f>IF($E429&lt;&gt;"",INDEX(TMSimMatrix[],4,MATCH($C429&amp;$D429&amp;"."&amp;$E429,TMSimMatrix[#Headers],0)),"")</f>
        <v/>
      </c>
      <c r="L429" s="280" t="str">
        <f>IF($E429&lt;&gt;"",INDEX(TMSimMatrix[],3,MATCH($C429&amp;$D429&amp;"."&amp;$E429,TMSimMatrix[#Headers],0)),"")</f>
        <v/>
      </c>
      <c r="M429" s="272" t="str">
        <f>IF($E429&lt;&gt;"",INDEX(TMSimMatrix[],8,MATCH($C429&amp;$D429&amp;"."&amp;$E429,TMSimMatrix[#Headers],0)),"")</f>
        <v/>
      </c>
      <c r="N429" s="52"/>
      <c r="O429" s="72"/>
      <c r="P429" s="310" t="str">
        <f>IF($E429&lt;&gt;"",INDEX(TMSimMatrix[],9,MATCH($C429&amp;$D429&amp;"."&amp;$E429,TMSimMatrix[#Headers],0)),"")</f>
        <v/>
      </c>
      <c r="Q429" s="56"/>
      <c r="R429" s="54"/>
      <c r="S429" s="53"/>
      <c r="T429" s="324"/>
      <c r="U429" s="299"/>
      <c r="V429" s="53"/>
      <c r="W429" s="258" t="s">
        <v>506</v>
      </c>
      <c r="X429" s="305"/>
      <c r="Y429" s="62"/>
      <c r="Z429" s="297"/>
      <c r="AA429" s="297"/>
    </row>
    <row r="430" spans="2:27" ht="23">
      <c r="B430" s="48">
        <v>425</v>
      </c>
      <c r="C430" s="252" t="s">
        <v>451</v>
      </c>
      <c r="D430" s="253">
        <v>62</v>
      </c>
      <c r="E430" s="274"/>
      <c r="F430" s="50" t="str">
        <f>IF($E430&lt;&gt;"",COUNTIF($E$6:$E430,$E430),"")</f>
        <v/>
      </c>
      <c r="G430" s="56" t="str">
        <f>IF($E430&lt;&gt;"",INDEX(TMSimMatrix[],5,MATCH($C430&amp;$D430&amp;"."&amp;$E430,TMSimMatrix[#Headers],0)),"")</f>
        <v/>
      </c>
      <c r="H430" s="56" t="str">
        <f>IF($E430&lt;&gt;"",INDEX(TMSimMatrix[#Data],7,MATCH($C430&amp;$D430&amp;"."&amp;$E430,TMSimMatrix[#Headers],0)),"")</f>
        <v/>
      </c>
      <c r="I430" s="280" t="str">
        <f>IF($E430&lt;&gt;"",INDEX(TMSimMatrix[],2,MATCH($C430&amp;$D430&amp;"."&amp;$E430,TMSimMatrix[#Headers],0)),"")</f>
        <v/>
      </c>
      <c r="J430" s="280" t="str">
        <f>IF($E430&lt;&gt;"",IF(ISNUMBER(SEARCH("Utail",FlighTestSummary5[[#This Row],[A/C Configuration]])), "UTAIL", "TAILLESS"),"")</f>
        <v/>
      </c>
      <c r="K430" s="280" t="str">
        <f>IF($E430&lt;&gt;"",INDEX(TMSimMatrix[],4,MATCH($C430&amp;$D430&amp;"."&amp;$E430,TMSimMatrix[#Headers],0)),"")</f>
        <v/>
      </c>
      <c r="L430" s="280" t="str">
        <f>IF($E430&lt;&gt;"",INDEX(TMSimMatrix[],3,MATCH($C430&amp;$D430&amp;"."&amp;$E430,TMSimMatrix[#Headers],0)),"")</f>
        <v/>
      </c>
      <c r="M430" s="272" t="str">
        <f>IF($E430&lt;&gt;"",INDEX(TMSimMatrix[],8,MATCH($C430&amp;$D430&amp;"."&amp;$E430,TMSimMatrix[#Headers],0)),"")</f>
        <v/>
      </c>
      <c r="N430" s="52"/>
      <c r="O430" s="72"/>
      <c r="P430" s="310" t="str">
        <f>IF($E430&lt;&gt;"",INDEX(TMSimMatrix[],9,MATCH($C430&amp;$D430&amp;"."&amp;$E430,TMSimMatrix[#Headers],0)),"")</f>
        <v/>
      </c>
      <c r="Q430" s="56"/>
      <c r="R430" s="54"/>
      <c r="S430" s="53"/>
      <c r="T430" s="324"/>
      <c r="U430" s="299"/>
      <c r="V430" s="53"/>
      <c r="W430" s="258" t="s">
        <v>506</v>
      </c>
      <c r="X430" s="305"/>
      <c r="Y430" s="62"/>
      <c r="Z430" s="297"/>
      <c r="AA430" s="297"/>
    </row>
    <row r="431" spans="2:27" ht="23">
      <c r="B431" s="48">
        <v>426</v>
      </c>
      <c r="C431" s="252" t="s">
        <v>451</v>
      </c>
      <c r="D431" s="253">
        <v>62</v>
      </c>
      <c r="E431" s="274"/>
      <c r="F431" s="50" t="str">
        <f>IF($E431&lt;&gt;"",COUNTIF($E$6:$E431,$E431),"")</f>
        <v/>
      </c>
      <c r="G431" s="56" t="str">
        <f>IF($E431&lt;&gt;"",INDEX(TMSimMatrix[],5,MATCH($C431&amp;$D431&amp;"."&amp;$E431,TMSimMatrix[#Headers],0)),"")</f>
        <v/>
      </c>
      <c r="H431" s="56" t="str">
        <f>IF($E431&lt;&gt;"",INDEX(TMSimMatrix[#Data],7,MATCH($C431&amp;$D431&amp;"."&amp;$E431,TMSimMatrix[#Headers],0)),"")</f>
        <v/>
      </c>
      <c r="I431" s="280" t="str">
        <f>IF($E431&lt;&gt;"",INDEX(TMSimMatrix[],2,MATCH($C431&amp;$D431&amp;"."&amp;$E431,TMSimMatrix[#Headers],0)),"")</f>
        <v/>
      </c>
      <c r="J431" s="280" t="str">
        <f>IF($E431&lt;&gt;"",IF(ISNUMBER(SEARCH("Utail",FlighTestSummary5[[#This Row],[A/C Configuration]])), "UTAIL", "TAILLESS"),"")</f>
        <v/>
      </c>
      <c r="K431" s="280" t="str">
        <f>IF($E431&lt;&gt;"",INDEX(TMSimMatrix[],4,MATCH($C431&amp;$D431&amp;"."&amp;$E431,TMSimMatrix[#Headers],0)),"")</f>
        <v/>
      </c>
      <c r="L431" s="280" t="str">
        <f>IF($E431&lt;&gt;"",INDEX(TMSimMatrix[],3,MATCH($C431&amp;$D431&amp;"."&amp;$E431,TMSimMatrix[#Headers],0)),"")</f>
        <v/>
      </c>
      <c r="M431" s="272" t="str">
        <f>IF($E431&lt;&gt;"",INDEX(TMSimMatrix[],8,MATCH($C431&amp;$D431&amp;"."&amp;$E431,TMSimMatrix[#Headers],0)),"")</f>
        <v/>
      </c>
      <c r="N431" s="52"/>
      <c r="O431" s="72"/>
      <c r="P431" s="310" t="str">
        <f>IF($E431&lt;&gt;"",INDEX(TMSimMatrix[],9,MATCH($C431&amp;$D431&amp;"."&amp;$E431,TMSimMatrix[#Headers],0)),"")</f>
        <v/>
      </c>
      <c r="Q431" s="56"/>
      <c r="R431" s="54"/>
      <c r="S431" s="53"/>
      <c r="T431" s="324"/>
      <c r="U431" s="299"/>
      <c r="V431" s="53"/>
      <c r="W431" s="258" t="s">
        <v>506</v>
      </c>
      <c r="X431" s="305"/>
      <c r="Y431" s="62"/>
      <c r="Z431" s="297"/>
      <c r="AA431" s="297"/>
    </row>
    <row r="432" spans="2:27" ht="23">
      <c r="B432" s="48">
        <v>427</v>
      </c>
      <c r="C432" s="252" t="s">
        <v>451</v>
      </c>
      <c r="D432" s="253">
        <v>62</v>
      </c>
      <c r="E432" s="274"/>
      <c r="F432" s="50" t="str">
        <f>IF($E432&lt;&gt;"",COUNTIF($E$6:$E432,$E432),"")</f>
        <v/>
      </c>
      <c r="G432" s="56" t="str">
        <f>IF($E432&lt;&gt;"",INDEX(TMSimMatrix[],5,MATCH($C432&amp;$D432&amp;"."&amp;$E432,TMSimMatrix[#Headers],0)),"")</f>
        <v/>
      </c>
      <c r="H432" s="56" t="str">
        <f>IF($E432&lt;&gt;"",INDEX(TMSimMatrix[#Data],7,MATCH($C432&amp;$D432&amp;"."&amp;$E432,TMSimMatrix[#Headers],0)),"")</f>
        <v/>
      </c>
      <c r="I432" s="280" t="str">
        <f>IF($E432&lt;&gt;"",INDEX(TMSimMatrix[],2,MATCH($C432&amp;$D432&amp;"."&amp;$E432,TMSimMatrix[#Headers],0)),"")</f>
        <v/>
      </c>
      <c r="J432" s="280" t="str">
        <f>IF($E432&lt;&gt;"",IF(ISNUMBER(SEARCH("Utail",FlighTestSummary5[[#This Row],[A/C Configuration]])), "UTAIL", "TAILLESS"),"")</f>
        <v/>
      </c>
      <c r="K432" s="280" t="str">
        <f>IF($E432&lt;&gt;"",INDEX(TMSimMatrix[],4,MATCH($C432&amp;$D432&amp;"."&amp;$E432,TMSimMatrix[#Headers],0)),"")</f>
        <v/>
      </c>
      <c r="L432" s="280" t="str">
        <f>IF($E432&lt;&gt;"",INDEX(TMSimMatrix[],3,MATCH($C432&amp;$D432&amp;"."&amp;$E432,TMSimMatrix[#Headers],0)),"")</f>
        <v/>
      </c>
      <c r="M432" s="272" t="str">
        <f>IF($E432&lt;&gt;"",INDEX(TMSimMatrix[],8,MATCH($C432&amp;$D432&amp;"."&amp;$E432,TMSimMatrix[#Headers],0)),"")</f>
        <v/>
      </c>
      <c r="N432" s="52"/>
      <c r="O432" s="72"/>
      <c r="P432" s="310" t="str">
        <f>IF($E432&lt;&gt;"",INDEX(TMSimMatrix[],9,MATCH($C432&amp;$D432&amp;"."&amp;$E432,TMSimMatrix[#Headers],0)),"")</f>
        <v/>
      </c>
      <c r="Q432" s="56"/>
      <c r="R432" s="54"/>
      <c r="S432" s="53"/>
      <c r="T432" s="324"/>
      <c r="U432" s="299"/>
      <c r="V432" s="53"/>
      <c r="W432" s="258" t="s">
        <v>506</v>
      </c>
      <c r="X432" s="305"/>
      <c r="Y432" s="62"/>
      <c r="Z432" s="297"/>
      <c r="AA432" s="297"/>
    </row>
    <row r="433" spans="2:27" ht="23">
      <c r="B433" s="48">
        <v>428</v>
      </c>
      <c r="C433" s="252" t="s">
        <v>451</v>
      </c>
      <c r="D433" s="253">
        <v>62</v>
      </c>
      <c r="E433" s="274"/>
      <c r="F433" s="50" t="str">
        <f>IF($E433&lt;&gt;"",COUNTIF($E$6:$E433,$E433),"")</f>
        <v/>
      </c>
      <c r="G433" s="56" t="str">
        <f>IF($E433&lt;&gt;"",INDEX(TMSimMatrix[],5,MATCH($C433&amp;$D433&amp;"."&amp;$E433,TMSimMatrix[#Headers],0)),"")</f>
        <v/>
      </c>
      <c r="H433" s="56" t="str">
        <f>IF($E433&lt;&gt;"",INDEX(TMSimMatrix[#Data],7,MATCH($C433&amp;$D433&amp;"."&amp;$E433,TMSimMatrix[#Headers],0)),"")</f>
        <v/>
      </c>
      <c r="I433" s="280" t="str">
        <f>IF($E433&lt;&gt;"",INDEX(TMSimMatrix[],2,MATCH($C433&amp;$D433&amp;"."&amp;$E433,TMSimMatrix[#Headers],0)),"")</f>
        <v/>
      </c>
      <c r="J433" s="280" t="str">
        <f>IF($E433&lt;&gt;"",IF(ISNUMBER(SEARCH("Utail",FlighTestSummary5[[#This Row],[A/C Configuration]])), "UTAIL", "TAILLESS"),"")</f>
        <v/>
      </c>
      <c r="K433" s="280" t="str">
        <f>IF($E433&lt;&gt;"",INDEX(TMSimMatrix[],4,MATCH($C433&amp;$D433&amp;"."&amp;$E433,TMSimMatrix[#Headers],0)),"")</f>
        <v/>
      </c>
      <c r="L433" s="280" t="str">
        <f>IF($E433&lt;&gt;"",INDEX(TMSimMatrix[],3,MATCH($C433&amp;$D433&amp;"."&amp;$E433,TMSimMatrix[#Headers],0)),"")</f>
        <v/>
      </c>
      <c r="M433" s="272" t="str">
        <f>IF($E433&lt;&gt;"",INDEX(TMSimMatrix[],8,MATCH($C433&amp;$D433&amp;"."&amp;$E433,TMSimMatrix[#Headers],0)),"")</f>
        <v/>
      </c>
      <c r="N433" s="52"/>
      <c r="O433" s="72"/>
      <c r="P433" s="310" t="str">
        <f>IF($E433&lt;&gt;"",INDEX(TMSimMatrix[],9,MATCH($C433&amp;$D433&amp;"."&amp;$E433,TMSimMatrix[#Headers],0)),"")</f>
        <v/>
      </c>
      <c r="Q433" s="56"/>
      <c r="R433" s="54"/>
      <c r="S433" s="53"/>
      <c r="T433" s="324"/>
      <c r="U433" s="299"/>
      <c r="V433" s="53"/>
      <c r="W433" s="258" t="s">
        <v>506</v>
      </c>
      <c r="X433" s="305"/>
      <c r="Y433" s="62"/>
      <c r="Z433" s="297"/>
      <c r="AA433" s="297"/>
    </row>
    <row r="434" spans="2:27" ht="23">
      <c r="B434" s="48">
        <v>429</v>
      </c>
      <c r="C434" s="252" t="s">
        <v>451</v>
      </c>
      <c r="D434" s="253">
        <v>62</v>
      </c>
      <c r="E434" s="274"/>
      <c r="F434" s="50" t="str">
        <f>IF($E434&lt;&gt;"",COUNTIF($E$6:$E434,$E434),"")</f>
        <v/>
      </c>
      <c r="G434" s="56" t="str">
        <f>IF($E434&lt;&gt;"",INDEX(TMSimMatrix[],5,MATCH($C434&amp;$D434&amp;"."&amp;$E434,TMSimMatrix[#Headers],0)),"")</f>
        <v/>
      </c>
      <c r="H434" s="56" t="str">
        <f>IF($E434&lt;&gt;"",INDEX(TMSimMatrix[#Data],7,MATCH($C434&amp;$D434&amp;"."&amp;$E434,TMSimMatrix[#Headers],0)),"")</f>
        <v/>
      </c>
      <c r="I434" s="280" t="str">
        <f>IF($E434&lt;&gt;"",INDEX(TMSimMatrix[],2,MATCH($C434&amp;$D434&amp;"."&amp;$E434,TMSimMatrix[#Headers],0)),"")</f>
        <v/>
      </c>
      <c r="J434" s="280" t="str">
        <f>IF($E434&lt;&gt;"",IF(ISNUMBER(SEARCH("Utail",FlighTestSummary5[[#This Row],[A/C Configuration]])), "UTAIL", "TAILLESS"),"")</f>
        <v/>
      </c>
      <c r="K434" s="280" t="str">
        <f>IF($E434&lt;&gt;"",INDEX(TMSimMatrix[],4,MATCH($C434&amp;$D434&amp;"."&amp;$E434,TMSimMatrix[#Headers],0)),"")</f>
        <v/>
      </c>
      <c r="L434" s="280" t="str">
        <f>IF($E434&lt;&gt;"",INDEX(TMSimMatrix[],3,MATCH($C434&amp;$D434&amp;"."&amp;$E434,TMSimMatrix[#Headers],0)),"")</f>
        <v/>
      </c>
      <c r="M434" s="272" t="str">
        <f>IF($E434&lt;&gt;"",INDEX(TMSimMatrix[],8,MATCH($C434&amp;$D434&amp;"."&amp;$E434,TMSimMatrix[#Headers],0)),"")</f>
        <v/>
      </c>
      <c r="N434" s="52"/>
      <c r="O434" s="72"/>
      <c r="P434" s="310" t="str">
        <f>IF($E434&lt;&gt;"",INDEX(TMSimMatrix[],9,MATCH($C434&amp;$D434&amp;"."&amp;$E434,TMSimMatrix[#Headers],0)),"")</f>
        <v/>
      </c>
      <c r="Q434" s="56"/>
      <c r="R434" s="54"/>
      <c r="S434" s="53"/>
      <c r="T434" s="324"/>
      <c r="U434" s="299"/>
      <c r="V434" s="53"/>
      <c r="W434" s="258" t="s">
        <v>506</v>
      </c>
      <c r="X434" s="305"/>
      <c r="Y434" s="62"/>
      <c r="Z434" s="297"/>
      <c r="AA434" s="297"/>
    </row>
    <row r="435" spans="2:27" ht="23">
      <c r="B435" s="48">
        <v>430</v>
      </c>
      <c r="C435" s="252" t="s">
        <v>451</v>
      </c>
      <c r="D435" s="253">
        <v>62</v>
      </c>
      <c r="E435" s="274"/>
      <c r="F435" s="50" t="str">
        <f>IF($E435&lt;&gt;"",COUNTIF($E$6:$E435,$E435),"")</f>
        <v/>
      </c>
      <c r="G435" s="56" t="str">
        <f>IF($E435&lt;&gt;"",INDEX(TMSimMatrix[],5,MATCH($C435&amp;$D435&amp;"."&amp;$E435,TMSimMatrix[#Headers],0)),"")</f>
        <v/>
      </c>
      <c r="H435" s="56" t="str">
        <f>IF($E435&lt;&gt;"",INDEX(TMSimMatrix[#Data],7,MATCH($C435&amp;$D435&amp;"."&amp;$E435,TMSimMatrix[#Headers],0)),"")</f>
        <v/>
      </c>
      <c r="I435" s="280" t="str">
        <f>IF($E435&lt;&gt;"",INDEX(TMSimMatrix[],2,MATCH($C435&amp;$D435&amp;"."&amp;$E435,TMSimMatrix[#Headers],0)),"")</f>
        <v/>
      </c>
      <c r="J435" s="280" t="str">
        <f>IF($E435&lt;&gt;"",IF(ISNUMBER(SEARCH("Utail",FlighTestSummary5[[#This Row],[A/C Configuration]])), "UTAIL", "TAILLESS"),"")</f>
        <v/>
      </c>
      <c r="K435" s="280" t="str">
        <f>IF($E435&lt;&gt;"",INDEX(TMSimMatrix[],4,MATCH($C435&amp;$D435&amp;"."&amp;$E435,TMSimMatrix[#Headers],0)),"")</f>
        <v/>
      </c>
      <c r="L435" s="280" t="str">
        <f>IF($E435&lt;&gt;"",INDEX(TMSimMatrix[],3,MATCH($C435&amp;$D435&amp;"."&amp;$E435,TMSimMatrix[#Headers],0)),"")</f>
        <v/>
      </c>
      <c r="M435" s="272" t="str">
        <f>IF($E435&lt;&gt;"",INDEX(TMSimMatrix[],8,MATCH($C435&amp;$D435&amp;"."&amp;$E435,TMSimMatrix[#Headers],0)),"")</f>
        <v/>
      </c>
      <c r="N435" s="52"/>
      <c r="O435" s="72"/>
      <c r="P435" s="310" t="str">
        <f>IF($E435&lt;&gt;"",INDEX(TMSimMatrix[],9,MATCH($C435&amp;$D435&amp;"."&amp;$E435,TMSimMatrix[#Headers],0)),"")</f>
        <v/>
      </c>
      <c r="Q435" s="56"/>
      <c r="R435" s="54"/>
      <c r="S435" s="53"/>
      <c r="T435" s="324"/>
      <c r="U435" s="299"/>
      <c r="V435" s="53"/>
      <c r="W435" s="258" t="s">
        <v>506</v>
      </c>
      <c r="X435" s="305"/>
      <c r="Y435" s="62"/>
      <c r="Z435" s="297"/>
      <c r="AA435" s="297"/>
    </row>
    <row r="436" spans="2:27" ht="23">
      <c r="B436" s="48">
        <v>431</v>
      </c>
      <c r="C436" s="252" t="s">
        <v>451</v>
      </c>
      <c r="D436" s="253">
        <v>62</v>
      </c>
      <c r="E436" s="274"/>
      <c r="F436" s="50" t="str">
        <f>IF($E436&lt;&gt;"",COUNTIF($E$6:$E436,$E436),"")</f>
        <v/>
      </c>
      <c r="G436" s="56" t="str">
        <f>IF($E436&lt;&gt;"",INDEX(TMSimMatrix[],5,MATCH($C436&amp;$D436&amp;"."&amp;$E436,TMSimMatrix[#Headers],0)),"")</f>
        <v/>
      </c>
      <c r="H436" s="56" t="str">
        <f>IF($E436&lt;&gt;"",INDEX(TMSimMatrix[#Data],7,MATCH($C436&amp;$D436&amp;"."&amp;$E436,TMSimMatrix[#Headers],0)),"")</f>
        <v/>
      </c>
      <c r="I436" s="280" t="str">
        <f>IF($E436&lt;&gt;"",INDEX(TMSimMatrix[],2,MATCH($C436&amp;$D436&amp;"."&amp;$E436,TMSimMatrix[#Headers],0)),"")</f>
        <v/>
      </c>
      <c r="J436" s="280" t="str">
        <f>IF($E436&lt;&gt;"",IF(ISNUMBER(SEARCH("Utail",FlighTestSummary5[[#This Row],[A/C Configuration]])), "UTAIL", "TAILLESS"),"")</f>
        <v/>
      </c>
      <c r="K436" s="280" t="str">
        <f>IF($E436&lt;&gt;"",INDEX(TMSimMatrix[],4,MATCH($C436&amp;$D436&amp;"."&amp;$E436,TMSimMatrix[#Headers],0)),"")</f>
        <v/>
      </c>
      <c r="L436" s="280" t="str">
        <f>IF($E436&lt;&gt;"",INDEX(TMSimMatrix[],3,MATCH($C436&amp;$D436&amp;"."&amp;$E436,TMSimMatrix[#Headers],0)),"")</f>
        <v/>
      </c>
      <c r="M436" s="272" t="str">
        <f>IF($E436&lt;&gt;"",INDEX(TMSimMatrix[],8,MATCH($C436&amp;$D436&amp;"."&amp;$E436,TMSimMatrix[#Headers],0)),"")</f>
        <v/>
      </c>
      <c r="N436" s="52"/>
      <c r="O436" s="72"/>
      <c r="P436" s="310" t="str">
        <f>IF($E436&lt;&gt;"",INDEX(TMSimMatrix[],9,MATCH($C436&amp;$D436&amp;"."&amp;$E436,TMSimMatrix[#Headers],0)),"")</f>
        <v/>
      </c>
      <c r="Q436" s="56"/>
      <c r="R436" s="54"/>
      <c r="S436" s="53"/>
      <c r="T436" s="324"/>
      <c r="U436" s="299"/>
      <c r="V436" s="53"/>
      <c r="W436" s="258" t="s">
        <v>506</v>
      </c>
      <c r="X436" s="305"/>
      <c r="Y436" s="62"/>
      <c r="Z436" s="297"/>
      <c r="AA436" s="297"/>
    </row>
    <row r="437" spans="2:27" ht="23">
      <c r="B437" s="48">
        <v>432</v>
      </c>
      <c r="C437" s="252" t="s">
        <v>451</v>
      </c>
      <c r="D437" s="253">
        <v>62</v>
      </c>
      <c r="E437" s="274"/>
      <c r="F437" s="50" t="str">
        <f>IF($E437&lt;&gt;"",COUNTIF($E$6:$E437,$E437),"")</f>
        <v/>
      </c>
      <c r="G437" s="56" t="str">
        <f>IF($E437&lt;&gt;"",INDEX(TMSimMatrix[],5,MATCH($C437&amp;$D437&amp;"."&amp;$E437,TMSimMatrix[#Headers],0)),"")</f>
        <v/>
      </c>
      <c r="H437" s="56" t="str">
        <f>IF($E437&lt;&gt;"",INDEX(TMSimMatrix[#Data],7,MATCH($C437&amp;$D437&amp;"."&amp;$E437,TMSimMatrix[#Headers],0)),"")</f>
        <v/>
      </c>
      <c r="I437" s="280" t="str">
        <f>IF($E437&lt;&gt;"",INDEX(TMSimMatrix[],2,MATCH($C437&amp;$D437&amp;"."&amp;$E437,TMSimMatrix[#Headers],0)),"")</f>
        <v/>
      </c>
      <c r="J437" s="280" t="str">
        <f>IF($E437&lt;&gt;"",IF(ISNUMBER(SEARCH("Utail",FlighTestSummary5[[#This Row],[A/C Configuration]])), "UTAIL", "TAILLESS"),"")</f>
        <v/>
      </c>
      <c r="K437" s="280" t="str">
        <f>IF($E437&lt;&gt;"",INDEX(TMSimMatrix[],4,MATCH($C437&amp;$D437&amp;"."&amp;$E437,TMSimMatrix[#Headers],0)),"")</f>
        <v/>
      </c>
      <c r="L437" s="280" t="str">
        <f>IF($E437&lt;&gt;"",INDEX(TMSimMatrix[],3,MATCH($C437&amp;$D437&amp;"."&amp;$E437,TMSimMatrix[#Headers],0)),"")</f>
        <v/>
      </c>
      <c r="M437" s="272" t="str">
        <f>IF($E437&lt;&gt;"",INDEX(TMSimMatrix[],8,MATCH($C437&amp;$D437&amp;"."&amp;$E437,TMSimMatrix[#Headers],0)),"")</f>
        <v/>
      </c>
      <c r="N437" s="52"/>
      <c r="O437" s="72"/>
      <c r="P437" s="310" t="str">
        <f>IF($E437&lt;&gt;"",INDEX(TMSimMatrix[],9,MATCH($C437&amp;$D437&amp;"."&amp;$E437,TMSimMatrix[#Headers],0)),"")</f>
        <v/>
      </c>
      <c r="Q437" s="56"/>
      <c r="R437" s="54"/>
      <c r="S437" s="53"/>
      <c r="T437" s="324"/>
      <c r="U437" s="299"/>
      <c r="V437" s="53"/>
      <c r="W437" s="258" t="s">
        <v>506</v>
      </c>
      <c r="X437" s="305"/>
      <c r="Y437" s="62"/>
      <c r="Z437" s="297"/>
      <c r="AA437" s="297"/>
    </row>
    <row r="438" spans="2:27" ht="23">
      <c r="B438" s="48">
        <v>433</v>
      </c>
      <c r="C438" s="252" t="s">
        <v>451</v>
      </c>
      <c r="D438" s="253">
        <v>62</v>
      </c>
      <c r="E438" s="274"/>
      <c r="F438" s="50" t="str">
        <f>IF($E438&lt;&gt;"",COUNTIF($E$6:$E438,$E438),"")</f>
        <v/>
      </c>
      <c r="G438" s="56" t="str">
        <f>IF($E438&lt;&gt;"",INDEX(TMSimMatrix[],5,MATCH($C438&amp;$D438&amp;"."&amp;$E438,TMSimMatrix[#Headers],0)),"")</f>
        <v/>
      </c>
      <c r="H438" s="56" t="str">
        <f>IF($E438&lt;&gt;"",INDEX(TMSimMatrix[#Data],7,MATCH($C438&amp;$D438&amp;"."&amp;$E438,TMSimMatrix[#Headers],0)),"")</f>
        <v/>
      </c>
      <c r="I438" s="280" t="str">
        <f>IF($E438&lt;&gt;"",INDEX(TMSimMatrix[],2,MATCH($C438&amp;$D438&amp;"."&amp;$E438,TMSimMatrix[#Headers],0)),"")</f>
        <v/>
      </c>
      <c r="J438" s="280" t="str">
        <f>IF($E438&lt;&gt;"",IF(ISNUMBER(SEARCH("Utail",FlighTestSummary5[[#This Row],[A/C Configuration]])), "UTAIL", "TAILLESS"),"")</f>
        <v/>
      </c>
      <c r="K438" s="280" t="str">
        <f>IF($E438&lt;&gt;"",INDEX(TMSimMatrix[],4,MATCH($C438&amp;$D438&amp;"."&amp;$E438,TMSimMatrix[#Headers],0)),"")</f>
        <v/>
      </c>
      <c r="L438" s="280" t="str">
        <f>IF($E438&lt;&gt;"",INDEX(TMSimMatrix[],3,MATCH($C438&amp;$D438&amp;"."&amp;$E438,TMSimMatrix[#Headers],0)),"")</f>
        <v/>
      </c>
      <c r="M438" s="272" t="str">
        <f>IF($E438&lt;&gt;"",INDEX(TMSimMatrix[],8,MATCH($C438&amp;$D438&amp;"."&amp;$E438,TMSimMatrix[#Headers],0)),"")</f>
        <v/>
      </c>
      <c r="N438" s="52"/>
      <c r="O438" s="72"/>
      <c r="P438" s="310" t="str">
        <f>IF($E438&lt;&gt;"",INDEX(TMSimMatrix[],9,MATCH($C438&amp;$D438&amp;"."&amp;$E438,TMSimMatrix[#Headers],0)),"")</f>
        <v/>
      </c>
      <c r="Q438" s="56"/>
      <c r="R438" s="54"/>
      <c r="S438" s="53"/>
      <c r="T438" s="324"/>
      <c r="U438" s="299"/>
      <c r="V438" s="53"/>
      <c r="W438" s="258" t="s">
        <v>506</v>
      </c>
      <c r="X438" s="305"/>
      <c r="Y438" s="62"/>
      <c r="Z438" s="297"/>
      <c r="AA438" s="297"/>
    </row>
    <row r="439" spans="2:27" ht="23">
      <c r="B439" s="48">
        <v>434</v>
      </c>
      <c r="C439" s="252" t="s">
        <v>451</v>
      </c>
      <c r="D439" s="253">
        <v>62</v>
      </c>
      <c r="E439" s="274"/>
      <c r="F439" s="50" t="str">
        <f>IF($E439&lt;&gt;"",COUNTIF($E$6:$E439,$E439),"")</f>
        <v/>
      </c>
      <c r="G439" s="56" t="str">
        <f>IF($E439&lt;&gt;"",INDEX(TMSimMatrix[],5,MATCH($C439&amp;$D439&amp;"."&amp;$E439,TMSimMatrix[#Headers],0)),"")</f>
        <v/>
      </c>
      <c r="H439" s="56" t="str">
        <f>IF($E439&lt;&gt;"",INDEX(TMSimMatrix[#Data],7,MATCH($C439&amp;$D439&amp;"."&amp;$E439,TMSimMatrix[#Headers],0)),"")</f>
        <v/>
      </c>
      <c r="I439" s="280" t="str">
        <f>IF($E439&lt;&gt;"",INDEX(TMSimMatrix[],2,MATCH($C439&amp;$D439&amp;"."&amp;$E439,TMSimMatrix[#Headers],0)),"")</f>
        <v/>
      </c>
      <c r="J439" s="280" t="str">
        <f>IF($E439&lt;&gt;"",IF(ISNUMBER(SEARCH("Utail",FlighTestSummary5[[#This Row],[A/C Configuration]])), "UTAIL", "TAILLESS"),"")</f>
        <v/>
      </c>
      <c r="K439" s="280" t="str">
        <f>IF($E439&lt;&gt;"",INDEX(TMSimMatrix[],4,MATCH($C439&amp;$D439&amp;"."&amp;$E439,TMSimMatrix[#Headers],0)),"")</f>
        <v/>
      </c>
      <c r="L439" s="280" t="str">
        <f>IF($E439&lt;&gt;"",INDEX(TMSimMatrix[],3,MATCH($C439&amp;$D439&amp;"."&amp;$E439,TMSimMatrix[#Headers],0)),"")</f>
        <v/>
      </c>
      <c r="M439" s="272" t="str">
        <f>IF($E439&lt;&gt;"",INDEX(TMSimMatrix[],8,MATCH($C439&amp;$D439&amp;"."&amp;$E439,TMSimMatrix[#Headers],0)),"")</f>
        <v/>
      </c>
      <c r="N439" s="52"/>
      <c r="O439" s="72"/>
      <c r="P439" s="310" t="str">
        <f>IF($E439&lt;&gt;"",INDEX(TMSimMatrix[],9,MATCH($C439&amp;$D439&amp;"."&amp;$E439,TMSimMatrix[#Headers],0)),"")</f>
        <v/>
      </c>
      <c r="Q439" s="56"/>
      <c r="R439" s="54"/>
      <c r="S439" s="53"/>
      <c r="T439" s="324"/>
      <c r="U439" s="299"/>
      <c r="V439" s="53"/>
      <c r="W439" s="258" t="s">
        <v>506</v>
      </c>
      <c r="X439" s="305"/>
      <c r="Y439" s="62"/>
      <c r="Z439" s="297"/>
      <c r="AA439" s="297"/>
    </row>
    <row r="440" spans="2:27" ht="23">
      <c r="B440" s="48">
        <v>435</v>
      </c>
      <c r="C440" s="252" t="s">
        <v>451</v>
      </c>
      <c r="D440" s="253">
        <v>62</v>
      </c>
      <c r="E440" s="274"/>
      <c r="F440" s="50" t="str">
        <f>IF($E440&lt;&gt;"",COUNTIF($E$6:$E440,$E440),"")</f>
        <v/>
      </c>
      <c r="G440" s="56" t="str">
        <f>IF($E440&lt;&gt;"",INDEX(TMSimMatrix[],5,MATCH($C440&amp;$D440&amp;"."&amp;$E440,TMSimMatrix[#Headers],0)),"")</f>
        <v/>
      </c>
      <c r="H440" s="56" t="str">
        <f>IF($E440&lt;&gt;"",INDEX(TMSimMatrix[#Data],7,MATCH($C440&amp;$D440&amp;"."&amp;$E440,TMSimMatrix[#Headers],0)),"")</f>
        <v/>
      </c>
      <c r="I440" s="280" t="str">
        <f>IF($E440&lt;&gt;"",INDEX(TMSimMatrix[],2,MATCH($C440&amp;$D440&amp;"."&amp;$E440,TMSimMatrix[#Headers],0)),"")</f>
        <v/>
      </c>
      <c r="J440" s="280" t="str">
        <f>IF($E440&lt;&gt;"",IF(ISNUMBER(SEARCH("Utail",FlighTestSummary5[[#This Row],[A/C Configuration]])), "UTAIL", "TAILLESS"),"")</f>
        <v/>
      </c>
      <c r="K440" s="280" t="str">
        <f>IF($E440&lt;&gt;"",INDEX(TMSimMatrix[],4,MATCH($C440&amp;$D440&amp;"."&amp;$E440,TMSimMatrix[#Headers],0)),"")</f>
        <v/>
      </c>
      <c r="L440" s="280" t="str">
        <f>IF($E440&lt;&gt;"",INDEX(TMSimMatrix[],3,MATCH($C440&amp;$D440&amp;"."&amp;$E440,TMSimMatrix[#Headers],0)),"")</f>
        <v/>
      </c>
      <c r="M440" s="272" t="str">
        <f>IF($E440&lt;&gt;"",INDEX(TMSimMatrix[],8,MATCH($C440&amp;$D440&amp;"."&amp;$E440,TMSimMatrix[#Headers],0)),"")</f>
        <v/>
      </c>
      <c r="N440" s="52"/>
      <c r="O440" s="72"/>
      <c r="P440" s="310" t="str">
        <f>IF($E440&lt;&gt;"",INDEX(TMSimMatrix[],9,MATCH($C440&amp;$D440&amp;"."&amp;$E440,TMSimMatrix[#Headers],0)),"")</f>
        <v/>
      </c>
      <c r="Q440" s="56"/>
      <c r="R440" s="54"/>
      <c r="S440" s="53"/>
      <c r="T440" s="324"/>
      <c r="U440" s="299"/>
      <c r="V440" s="53"/>
      <c r="W440" s="258" t="s">
        <v>506</v>
      </c>
      <c r="X440" s="305"/>
      <c r="Y440" s="62"/>
      <c r="Z440" s="297"/>
      <c r="AA440" s="297"/>
    </row>
    <row r="441" spans="2:27" ht="23">
      <c r="B441" s="48">
        <v>436</v>
      </c>
      <c r="C441" s="252" t="s">
        <v>451</v>
      </c>
      <c r="D441" s="253">
        <v>62</v>
      </c>
      <c r="E441" s="274"/>
      <c r="F441" s="50" t="str">
        <f>IF($E441&lt;&gt;"",COUNTIF($E$6:$E441,$E441),"")</f>
        <v/>
      </c>
      <c r="G441" s="56" t="str">
        <f>IF($E441&lt;&gt;"",INDEX(TMSimMatrix[],5,MATCH($C441&amp;$D441&amp;"."&amp;$E441,TMSimMatrix[#Headers],0)),"")</f>
        <v/>
      </c>
      <c r="H441" s="56" t="str">
        <f>IF($E441&lt;&gt;"",INDEX(TMSimMatrix[#Data],7,MATCH($C441&amp;$D441&amp;"."&amp;$E441,TMSimMatrix[#Headers],0)),"")</f>
        <v/>
      </c>
      <c r="I441" s="280" t="str">
        <f>IF($E441&lt;&gt;"",INDEX(TMSimMatrix[],2,MATCH($C441&amp;$D441&amp;"."&amp;$E441,TMSimMatrix[#Headers],0)),"")</f>
        <v/>
      </c>
      <c r="J441" s="280" t="str">
        <f>IF($E441&lt;&gt;"",IF(ISNUMBER(SEARCH("Utail",FlighTestSummary5[[#This Row],[A/C Configuration]])), "UTAIL", "TAILLESS"),"")</f>
        <v/>
      </c>
      <c r="K441" s="280" t="str">
        <f>IF($E441&lt;&gt;"",INDEX(TMSimMatrix[],4,MATCH($C441&amp;$D441&amp;"."&amp;$E441,TMSimMatrix[#Headers],0)),"")</f>
        <v/>
      </c>
      <c r="L441" s="280" t="str">
        <f>IF($E441&lt;&gt;"",INDEX(TMSimMatrix[],3,MATCH($C441&amp;$D441&amp;"."&amp;$E441,TMSimMatrix[#Headers],0)),"")</f>
        <v/>
      </c>
      <c r="M441" s="272" t="str">
        <f>IF($E441&lt;&gt;"",INDEX(TMSimMatrix[],8,MATCH($C441&amp;$D441&amp;"."&amp;$E441,TMSimMatrix[#Headers],0)),"")</f>
        <v/>
      </c>
      <c r="N441" s="52"/>
      <c r="O441" s="72"/>
      <c r="P441" s="310" t="str">
        <f>IF($E441&lt;&gt;"",INDEX(TMSimMatrix[],9,MATCH($C441&amp;$D441&amp;"."&amp;$E441,TMSimMatrix[#Headers],0)),"")</f>
        <v/>
      </c>
      <c r="Q441" s="56"/>
      <c r="R441" s="54"/>
      <c r="S441" s="53"/>
      <c r="T441" s="324"/>
      <c r="U441" s="299"/>
      <c r="V441" s="53"/>
      <c r="W441" s="258" t="s">
        <v>506</v>
      </c>
      <c r="X441" s="305"/>
      <c r="Y441" s="62"/>
      <c r="Z441" s="297"/>
      <c r="AA441" s="297"/>
    </row>
    <row r="442" spans="2:27" ht="23">
      <c r="B442" s="48">
        <v>437</v>
      </c>
      <c r="C442" s="252" t="s">
        <v>451</v>
      </c>
      <c r="D442" s="253">
        <v>62</v>
      </c>
      <c r="E442" s="274"/>
      <c r="F442" s="50" t="str">
        <f>IF($E442&lt;&gt;"",COUNTIF($E$6:$E442,$E442),"")</f>
        <v/>
      </c>
      <c r="G442" s="56" t="str">
        <f>IF($E442&lt;&gt;"",INDEX(TMSimMatrix[],5,MATCH($C442&amp;$D442&amp;"."&amp;$E442,TMSimMatrix[#Headers],0)),"")</f>
        <v/>
      </c>
      <c r="H442" s="56" t="str">
        <f>IF($E442&lt;&gt;"",INDEX(TMSimMatrix[#Data],7,MATCH($C442&amp;$D442&amp;"."&amp;$E442,TMSimMatrix[#Headers],0)),"")</f>
        <v/>
      </c>
      <c r="I442" s="280" t="str">
        <f>IF($E442&lt;&gt;"",INDEX(TMSimMatrix[],2,MATCH($C442&amp;$D442&amp;"."&amp;$E442,TMSimMatrix[#Headers],0)),"")</f>
        <v/>
      </c>
      <c r="J442" s="280" t="str">
        <f>IF($E442&lt;&gt;"",IF(ISNUMBER(SEARCH("Utail",FlighTestSummary5[[#This Row],[A/C Configuration]])), "UTAIL", "TAILLESS"),"")</f>
        <v/>
      </c>
      <c r="K442" s="280" t="str">
        <f>IF($E442&lt;&gt;"",INDEX(TMSimMatrix[],4,MATCH($C442&amp;$D442&amp;"."&amp;$E442,TMSimMatrix[#Headers],0)),"")</f>
        <v/>
      </c>
      <c r="L442" s="280" t="str">
        <f>IF($E442&lt;&gt;"",INDEX(TMSimMatrix[],3,MATCH($C442&amp;$D442&amp;"."&amp;$E442,TMSimMatrix[#Headers],0)),"")</f>
        <v/>
      </c>
      <c r="M442" s="272" t="str">
        <f>IF($E442&lt;&gt;"",INDEX(TMSimMatrix[],8,MATCH($C442&amp;$D442&amp;"."&amp;$E442,TMSimMatrix[#Headers],0)),"")</f>
        <v/>
      </c>
      <c r="N442" s="52"/>
      <c r="O442" s="72"/>
      <c r="P442" s="310" t="str">
        <f>IF($E442&lt;&gt;"",INDEX(TMSimMatrix[],9,MATCH($C442&amp;$D442&amp;"."&amp;$E442,TMSimMatrix[#Headers],0)),"")</f>
        <v/>
      </c>
      <c r="Q442" s="56"/>
      <c r="R442" s="54"/>
      <c r="S442" s="53"/>
      <c r="T442" s="324"/>
      <c r="U442" s="299"/>
      <c r="V442" s="53"/>
      <c r="W442" s="258" t="s">
        <v>506</v>
      </c>
      <c r="X442" s="305"/>
      <c r="Y442" s="62"/>
      <c r="Z442" s="297"/>
      <c r="AA442" s="297"/>
    </row>
    <row r="443" spans="2:27" ht="23">
      <c r="B443" s="48">
        <v>438</v>
      </c>
      <c r="C443" s="252" t="s">
        <v>451</v>
      </c>
      <c r="D443" s="253">
        <v>62</v>
      </c>
      <c r="E443" s="274"/>
      <c r="F443" s="50" t="str">
        <f>IF($E443&lt;&gt;"",COUNTIF($E$6:$E443,$E443),"")</f>
        <v/>
      </c>
      <c r="G443" s="56" t="str">
        <f>IF($E443&lt;&gt;"",INDEX(TMSimMatrix[],5,MATCH($C443&amp;$D443&amp;"."&amp;$E443,TMSimMatrix[#Headers],0)),"")</f>
        <v/>
      </c>
      <c r="H443" s="56" t="str">
        <f>IF($E443&lt;&gt;"",INDEX(TMSimMatrix[#Data],7,MATCH($C443&amp;$D443&amp;"."&amp;$E443,TMSimMatrix[#Headers],0)),"")</f>
        <v/>
      </c>
      <c r="I443" s="280" t="str">
        <f>IF($E443&lt;&gt;"",INDEX(TMSimMatrix[],2,MATCH($C443&amp;$D443&amp;"."&amp;$E443,TMSimMatrix[#Headers],0)),"")</f>
        <v/>
      </c>
      <c r="J443" s="280" t="str">
        <f>IF($E443&lt;&gt;"",IF(ISNUMBER(SEARCH("Utail",FlighTestSummary5[[#This Row],[A/C Configuration]])), "UTAIL", "TAILLESS"),"")</f>
        <v/>
      </c>
      <c r="K443" s="280" t="str">
        <f>IF($E443&lt;&gt;"",INDEX(TMSimMatrix[],4,MATCH($C443&amp;$D443&amp;"."&amp;$E443,TMSimMatrix[#Headers],0)),"")</f>
        <v/>
      </c>
      <c r="L443" s="280" t="str">
        <f>IF($E443&lt;&gt;"",INDEX(TMSimMatrix[],3,MATCH($C443&amp;$D443&amp;"."&amp;$E443,TMSimMatrix[#Headers],0)),"")</f>
        <v/>
      </c>
      <c r="M443" s="272" t="str">
        <f>IF($E443&lt;&gt;"",INDEX(TMSimMatrix[],8,MATCH($C443&amp;$D443&amp;"."&amp;$E443,TMSimMatrix[#Headers],0)),"")</f>
        <v/>
      </c>
      <c r="N443" s="52"/>
      <c r="O443" s="72"/>
      <c r="P443" s="310" t="str">
        <f>IF($E443&lt;&gt;"",INDEX(TMSimMatrix[],9,MATCH($C443&amp;$D443&amp;"."&amp;$E443,TMSimMatrix[#Headers],0)),"")</f>
        <v/>
      </c>
      <c r="Q443" s="56"/>
      <c r="R443" s="54"/>
      <c r="S443" s="53"/>
      <c r="T443" s="324"/>
      <c r="U443" s="299"/>
      <c r="V443" s="53"/>
      <c r="W443" s="258" t="s">
        <v>506</v>
      </c>
      <c r="X443" s="305"/>
      <c r="Y443" s="62"/>
      <c r="Z443" s="297"/>
      <c r="AA443" s="297"/>
    </row>
    <row r="444" spans="2:27" ht="23">
      <c r="B444" s="48">
        <v>439</v>
      </c>
      <c r="C444" s="252" t="s">
        <v>451</v>
      </c>
      <c r="D444" s="253">
        <v>62</v>
      </c>
      <c r="E444" s="274"/>
      <c r="F444" s="50" t="str">
        <f>IF($E444&lt;&gt;"",COUNTIF($E$6:$E444,$E444),"")</f>
        <v/>
      </c>
      <c r="G444" s="56" t="str">
        <f>IF($E444&lt;&gt;"",INDEX(TMSimMatrix[],5,MATCH($C444&amp;$D444&amp;"."&amp;$E444,TMSimMatrix[#Headers],0)),"")</f>
        <v/>
      </c>
      <c r="H444" s="56" t="str">
        <f>IF($E444&lt;&gt;"",INDEX(TMSimMatrix[#Data],7,MATCH($C444&amp;$D444&amp;"."&amp;$E444,TMSimMatrix[#Headers],0)),"")</f>
        <v/>
      </c>
      <c r="I444" s="280" t="str">
        <f>IF($E444&lt;&gt;"",INDEX(TMSimMatrix[],2,MATCH($C444&amp;$D444&amp;"."&amp;$E444,TMSimMatrix[#Headers],0)),"")</f>
        <v/>
      </c>
      <c r="J444" s="280" t="str">
        <f>IF($E444&lt;&gt;"",IF(ISNUMBER(SEARCH("Utail",FlighTestSummary5[[#This Row],[A/C Configuration]])), "UTAIL", "TAILLESS"),"")</f>
        <v/>
      </c>
      <c r="K444" s="280" t="str">
        <f>IF($E444&lt;&gt;"",INDEX(TMSimMatrix[],4,MATCH($C444&amp;$D444&amp;"."&amp;$E444,TMSimMatrix[#Headers],0)),"")</f>
        <v/>
      </c>
      <c r="L444" s="280" t="str">
        <f>IF($E444&lt;&gt;"",INDEX(TMSimMatrix[],3,MATCH($C444&amp;$D444&amp;"."&amp;$E444,TMSimMatrix[#Headers],0)),"")</f>
        <v/>
      </c>
      <c r="M444" s="272" t="str">
        <f>IF($E444&lt;&gt;"",INDEX(TMSimMatrix[],8,MATCH($C444&amp;$D444&amp;"."&amp;$E444,TMSimMatrix[#Headers],0)),"")</f>
        <v/>
      </c>
      <c r="N444" s="52"/>
      <c r="O444" s="72"/>
      <c r="P444" s="310" t="str">
        <f>IF($E444&lt;&gt;"",INDEX(TMSimMatrix[],9,MATCH($C444&amp;$D444&amp;"."&amp;$E444,TMSimMatrix[#Headers],0)),"")</f>
        <v/>
      </c>
      <c r="Q444" s="56"/>
      <c r="R444" s="54"/>
      <c r="S444" s="53"/>
      <c r="T444" s="324"/>
      <c r="U444" s="299"/>
      <c r="V444" s="53"/>
      <c r="W444" s="258" t="s">
        <v>506</v>
      </c>
      <c r="X444" s="305"/>
      <c r="Y444" s="62"/>
      <c r="Z444" s="297"/>
      <c r="AA444" s="297"/>
    </row>
    <row r="445" spans="2:27" ht="23">
      <c r="B445" s="48">
        <v>440</v>
      </c>
      <c r="C445" s="252" t="s">
        <v>451</v>
      </c>
      <c r="D445" s="253">
        <v>62</v>
      </c>
      <c r="E445" s="274"/>
      <c r="F445" s="50" t="str">
        <f>IF($E445&lt;&gt;"",COUNTIF($E$6:$E445,$E445),"")</f>
        <v/>
      </c>
      <c r="G445" s="56" t="str">
        <f>IF($E445&lt;&gt;"",INDEX(TMSimMatrix[],5,MATCH($C445&amp;$D445&amp;"."&amp;$E445,TMSimMatrix[#Headers],0)),"")</f>
        <v/>
      </c>
      <c r="H445" s="56" t="str">
        <f>IF($E445&lt;&gt;"",INDEX(TMSimMatrix[#Data],7,MATCH($C445&amp;$D445&amp;"."&amp;$E445,TMSimMatrix[#Headers],0)),"")</f>
        <v/>
      </c>
      <c r="I445" s="280" t="str">
        <f>IF($E445&lt;&gt;"",INDEX(TMSimMatrix[],2,MATCH($C445&amp;$D445&amp;"."&amp;$E445,TMSimMatrix[#Headers],0)),"")</f>
        <v/>
      </c>
      <c r="J445" s="280" t="str">
        <f>IF($E445&lt;&gt;"",IF(ISNUMBER(SEARCH("Utail",FlighTestSummary5[[#This Row],[A/C Configuration]])), "UTAIL", "TAILLESS"),"")</f>
        <v/>
      </c>
      <c r="K445" s="280" t="str">
        <f>IF($E445&lt;&gt;"",INDEX(TMSimMatrix[],4,MATCH($C445&amp;$D445&amp;"."&amp;$E445,TMSimMatrix[#Headers],0)),"")</f>
        <v/>
      </c>
      <c r="L445" s="280" t="str">
        <f>IF($E445&lt;&gt;"",INDEX(TMSimMatrix[],3,MATCH($C445&amp;$D445&amp;"."&amp;$E445,TMSimMatrix[#Headers],0)),"")</f>
        <v/>
      </c>
      <c r="M445" s="272" t="str">
        <f>IF($E445&lt;&gt;"",INDEX(TMSimMatrix[],8,MATCH($C445&amp;$D445&amp;"."&amp;$E445,TMSimMatrix[#Headers],0)),"")</f>
        <v/>
      </c>
      <c r="N445" s="52"/>
      <c r="O445" s="72"/>
      <c r="P445" s="310" t="str">
        <f>IF($E445&lt;&gt;"",INDEX(TMSimMatrix[],9,MATCH($C445&amp;$D445&amp;"."&amp;$E445,TMSimMatrix[#Headers],0)),"")</f>
        <v/>
      </c>
      <c r="Q445" s="56"/>
      <c r="R445" s="54"/>
      <c r="S445" s="53"/>
      <c r="T445" s="324"/>
      <c r="U445" s="299"/>
      <c r="V445" s="53"/>
      <c r="W445" s="258" t="s">
        <v>506</v>
      </c>
      <c r="X445" s="305"/>
      <c r="Y445" s="62"/>
      <c r="Z445" s="297"/>
      <c r="AA445" s="297"/>
    </row>
    <row r="446" spans="2:27" ht="23">
      <c r="B446" s="48">
        <v>441</v>
      </c>
      <c r="C446" s="252" t="s">
        <v>451</v>
      </c>
      <c r="D446" s="253">
        <v>62</v>
      </c>
      <c r="E446" s="274"/>
      <c r="F446" s="50" t="str">
        <f>IF($E446&lt;&gt;"",COUNTIF($E$6:$E446,$E446),"")</f>
        <v/>
      </c>
      <c r="G446" s="56" t="str">
        <f>IF($E446&lt;&gt;"",INDEX(TMSimMatrix[],5,MATCH($C446&amp;$D446&amp;"."&amp;$E446,TMSimMatrix[#Headers],0)),"")</f>
        <v/>
      </c>
      <c r="H446" s="56" t="str">
        <f>IF($E446&lt;&gt;"",INDEX(TMSimMatrix[#Data],7,MATCH($C446&amp;$D446&amp;"."&amp;$E446,TMSimMatrix[#Headers],0)),"")</f>
        <v/>
      </c>
      <c r="I446" s="280" t="str">
        <f>IF($E446&lt;&gt;"",INDEX(TMSimMatrix[],2,MATCH($C446&amp;$D446&amp;"."&amp;$E446,TMSimMatrix[#Headers],0)),"")</f>
        <v/>
      </c>
      <c r="J446" s="280" t="str">
        <f>IF($E446&lt;&gt;"",IF(ISNUMBER(SEARCH("Utail",FlighTestSummary5[[#This Row],[A/C Configuration]])), "UTAIL", "TAILLESS"),"")</f>
        <v/>
      </c>
      <c r="K446" s="280" t="str">
        <f>IF($E446&lt;&gt;"",INDEX(TMSimMatrix[],4,MATCH($C446&amp;$D446&amp;"."&amp;$E446,TMSimMatrix[#Headers],0)),"")</f>
        <v/>
      </c>
      <c r="L446" s="280" t="str">
        <f>IF($E446&lt;&gt;"",INDEX(TMSimMatrix[],3,MATCH($C446&amp;$D446&amp;"."&amp;$E446,TMSimMatrix[#Headers],0)),"")</f>
        <v/>
      </c>
      <c r="M446" s="272" t="str">
        <f>IF($E446&lt;&gt;"",INDEX(TMSimMatrix[],8,MATCH($C446&amp;$D446&amp;"."&amp;$E446,TMSimMatrix[#Headers],0)),"")</f>
        <v/>
      </c>
      <c r="N446" s="52"/>
      <c r="O446" s="72"/>
      <c r="P446" s="310" t="str">
        <f>IF($E446&lt;&gt;"",INDEX(TMSimMatrix[],9,MATCH($C446&amp;$D446&amp;"."&amp;$E446,TMSimMatrix[#Headers],0)),"")</f>
        <v/>
      </c>
      <c r="Q446" s="56"/>
      <c r="R446" s="54"/>
      <c r="S446" s="53"/>
      <c r="T446" s="324"/>
      <c r="U446" s="299"/>
      <c r="V446" s="53"/>
      <c r="W446" s="258" t="s">
        <v>506</v>
      </c>
      <c r="X446" s="305"/>
      <c r="Y446" s="62"/>
      <c r="Z446" s="297"/>
      <c r="AA446" s="297"/>
    </row>
    <row r="447" spans="2:27" ht="23">
      <c r="B447" s="48">
        <v>442</v>
      </c>
      <c r="C447" s="252" t="s">
        <v>451</v>
      </c>
      <c r="D447" s="253">
        <v>62</v>
      </c>
      <c r="E447" s="274"/>
      <c r="F447" s="50" t="str">
        <f>IF($E447&lt;&gt;"",COUNTIF($E$6:$E447,$E447),"")</f>
        <v/>
      </c>
      <c r="G447" s="56" t="str">
        <f>IF($E447&lt;&gt;"",INDEX(TMSimMatrix[],5,MATCH($C447&amp;$D447&amp;"."&amp;$E447,TMSimMatrix[#Headers],0)),"")</f>
        <v/>
      </c>
      <c r="H447" s="56" t="str">
        <f>IF($E447&lt;&gt;"",INDEX(TMSimMatrix[#Data],7,MATCH($C447&amp;$D447&amp;"."&amp;$E447,TMSimMatrix[#Headers],0)),"")</f>
        <v/>
      </c>
      <c r="I447" s="280" t="str">
        <f>IF($E447&lt;&gt;"",INDEX(TMSimMatrix[],2,MATCH($C447&amp;$D447&amp;"."&amp;$E447,TMSimMatrix[#Headers],0)),"")</f>
        <v/>
      </c>
      <c r="J447" s="280" t="str">
        <f>IF($E447&lt;&gt;"",IF(ISNUMBER(SEARCH("Utail",FlighTestSummary5[[#This Row],[A/C Configuration]])), "UTAIL", "TAILLESS"),"")</f>
        <v/>
      </c>
      <c r="K447" s="280" t="str">
        <f>IF($E447&lt;&gt;"",INDEX(TMSimMatrix[],4,MATCH($C447&amp;$D447&amp;"."&amp;$E447,TMSimMatrix[#Headers],0)),"")</f>
        <v/>
      </c>
      <c r="L447" s="280" t="str">
        <f>IF($E447&lt;&gt;"",INDEX(TMSimMatrix[],3,MATCH($C447&amp;$D447&amp;"."&amp;$E447,TMSimMatrix[#Headers],0)),"")</f>
        <v/>
      </c>
      <c r="M447" s="272" t="str">
        <f>IF($E447&lt;&gt;"",INDEX(TMSimMatrix[],8,MATCH($C447&amp;$D447&amp;"."&amp;$E447,TMSimMatrix[#Headers],0)),"")</f>
        <v/>
      </c>
      <c r="N447" s="52"/>
      <c r="O447" s="72"/>
      <c r="P447" s="310" t="str">
        <f>IF($E447&lt;&gt;"",INDEX(TMSimMatrix[],9,MATCH($C447&amp;$D447&amp;"."&amp;$E447,TMSimMatrix[#Headers],0)),"")</f>
        <v/>
      </c>
      <c r="Q447" s="56"/>
      <c r="R447" s="54"/>
      <c r="S447" s="53"/>
      <c r="T447" s="324"/>
      <c r="U447" s="299"/>
      <c r="V447" s="53"/>
      <c r="W447" s="258" t="s">
        <v>506</v>
      </c>
      <c r="X447" s="305"/>
      <c r="Y447" s="62"/>
      <c r="Z447" s="297"/>
      <c r="AA447" s="297"/>
    </row>
    <row r="448" spans="2:27" ht="23">
      <c r="B448" s="48">
        <v>443</v>
      </c>
      <c r="C448" s="252" t="s">
        <v>451</v>
      </c>
      <c r="D448" s="253">
        <v>62</v>
      </c>
      <c r="E448" s="274"/>
      <c r="F448" s="50" t="str">
        <f>IF($E448&lt;&gt;"",COUNTIF($E$6:$E448,$E448),"")</f>
        <v/>
      </c>
      <c r="G448" s="56" t="str">
        <f>IF($E448&lt;&gt;"",INDEX(TMSimMatrix[],5,MATCH($C448&amp;$D448&amp;"."&amp;$E448,TMSimMatrix[#Headers],0)),"")</f>
        <v/>
      </c>
      <c r="H448" s="56" t="str">
        <f>IF($E448&lt;&gt;"",INDEX(TMSimMatrix[#Data],7,MATCH($C448&amp;$D448&amp;"."&amp;$E448,TMSimMatrix[#Headers],0)),"")</f>
        <v/>
      </c>
      <c r="I448" s="280" t="str">
        <f>IF($E448&lt;&gt;"",INDEX(TMSimMatrix[],2,MATCH($C448&amp;$D448&amp;"."&amp;$E448,TMSimMatrix[#Headers],0)),"")</f>
        <v/>
      </c>
      <c r="J448" s="280" t="str">
        <f>IF($E448&lt;&gt;"",IF(ISNUMBER(SEARCH("Utail",FlighTestSummary5[[#This Row],[A/C Configuration]])), "UTAIL", "TAILLESS"),"")</f>
        <v/>
      </c>
      <c r="K448" s="280" t="str">
        <f>IF($E448&lt;&gt;"",INDEX(TMSimMatrix[],4,MATCH($C448&amp;$D448&amp;"."&amp;$E448,TMSimMatrix[#Headers],0)),"")</f>
        <v/>
      </c>
      <c r="L448" s="280" t="str">
        <f>IF($E448&lt;&gt;"",INDEX(TMSimMatrix[],3,MATCH($C448&amp;$D448&amp;"."&amp;$E448,TMSimMatrix[#Headers],0)),"")</f>
        <v/>
      </c>
      <c r="M448" s="272" t="str">
        <f>IF($E448&lt;&gt;"",INDEX(TMSimMatrix[],8,MATCH($C448&amp;$D448&amp;"."&amp;$E448,TMSimMatrix[#Headers],0)),"")</f>
        <v/>
      </c>
      <c r="N448" s="52"/>
      <c r="O448" s="72"/>
      <c r="P448" s="310" t="str">
        <f>IF($E448&lt;&gt;"",INDEX(TMSimMatrix[],9,MATCH($C448&amp;$D448&amp;"."&amp;$E448,TMSimMatrix[#Headers],0)),"")</f>
        <v/>
      </c>
      <c r="Q448" s="56"/>
      <c r="R448" s="54"/>
      <c r="S448" s="53"/>
      <c r="T448" s="324"/>
      <c r="U448" s="299"/>
      <c r="V448" s="53"/>
      <c r="W448" s="258" t="s">
        <v>506</v>
      </c>
      <c r="X448" s="305"/>
      <c r="Y448" s="62"/>
      <c r="Z448" s="297"/>
      <c r="AA448" s="297"/>
    </row>
    <row r="449" spans="2:27" ht="23">
      <c r="B449" s="48">
        <v>444</v>
      </c>
      <c r="C449" s="252" t="s">
        <v>451</v>
      </c>
      <c r="D449" s="253">
        <v>62</v>
      </c>
      <c r="E449" s="274"/>
      <c r="F449" s="50" t="str">
        <f>IF($E449&lt;&gt;"",COUNTIF($E$6:$E449,$E449),"")</f>
        <v/>
      </c>
      <c r="G449" s="56" t="str">
        <f>IF($E449&lt;&gt;"",INDEX(TMSimMatrix[],5,MATCH($C449&amp;$D449&amp;"."&amp;$E449,TMSimMatrix[#Headers],0)),"")</f>
        <v/>
      </c>
      <c r="H449" s="56" t="str">
        <f>IF($E449&lt;&gt;"",INDEX(TMSimMatrix[#Data],7,MATCH($C449&amp;$D449&amp;"."&amp;$E449,TMSimMatrix[#Headers],0)),"")</f>
        <v/>
      </c>
      <c r="I449" s="280" t="str">
        <f>IF($E449&lt;&gt;"",INDEX(TMSimMatrix[],2,MATCH($C449&amp;$D449&amp;"."&amp;$E449,TMSimMatrix[#Headers],0)),"")</f>
        <v/>
      </c>
      <c r="J449" s="280" t="str">
        <f>IF($E449&lt;&gt;"",IF(ISNUMBER(SEARCH("Utail",FlighTestSummary5[[#This Row],[A/C Configuration]])), "UTAIL", "TAILLESS"),"")</f>
        <v/>
      </c>
      <c r="K449" s="280" t="str">
        <f>IF($E449&lt;&gt;"",INDEX(TMSimMatrix[],4,MATCH($C449&amp;$D449&amp;"."&amp;$E449,TMSimMatrix[#Headers],0)),"")</f>
        <v/>
      </c>
      <c r="L449" s="280" t="str">
        <f>IF($E449&lt;&gt;"",INDEX(TMSimMatrix[],3,MATCH($C449&amp;$D449&amp;"."&amp;$E449,TMSimMatrix[#Headers],0)),"")</f>
        <v/>
      </c>
      <c r="M449" s="272" t="str">
        <f>IF($E449&lt;&gt;"",INDEX(TMSimMatrix[],8,MATCH($C449&amp;$D449&amp;"."&amp;$E449,TMSimMatrix[#Headers],0)),"")</f>
        <v/>
      </c>
      <c r="N449" s="52"/>
      <c r="O449" s="72"/>
      <c r="P449" s="310" t="str">
        <f>IF($E449&lt;&gt;"",INDEX(TMSimMatrix[],9,MATCH($C449&amp;$D449&amp;"."&amp;$E449,TMSimMatrix[#Headers],0)),"")</f>
        <v/>
      </c>
      <c r="Q449" s="56"/>
      <c r="R449" s="54"/>
      <c r="S449" s="53"/>
      <c r="T449" s="324"/>
      <c r="U449" s="299"/>
      <c r="V449" s="53"/>
      <c r="W449" s="258" t="s">
        <v>506</v>
      </c>
      <c r="X449" s="305"/>
      <c r="Y449" s="62"/>
      <c r="Z449" s="297"/>
      <c r="AA449" s="297"/>
    </row>
    <row r="450" spans="2:27" ht="23">
      <c r="B450" s="48">
        <v>445</v>
      </c>
      <c r="C450" s="252" t="s">
        <v>451</v>
      </c>
      <c r="D450" s="253">
        <v>62</v>
      </c>
      <c r="E450" s="274"/>
      <c r="F450" s="50" t="str">
        <f>IF($E450&lt;&gt;"",COUNTIF($E$6:$E450,$E450),"")</f>
        <v/>
      </c>
      <c r="G450" s="56" t="str">
        <f>IF($E450&lt;&gt;"",INDEX(TMSimMatrix[],5,MATCH($C450&amp;$D450&amp;"."&amp;$E450,TMSimMatrix[#Headers],0)),"")</f>
        <v/>
      </c>
      <c r="H450" s="56" t="str">
        <f>IF($E450&lt;&gt;"",INDEX(TMSimMatrix[#Data],7,MATCH($C450&amp;$D450&amp;"."&amp;$E450,TMSimMatrix[#Headers],0)),"")</f>
        <v/>
      </c>
      <c r="I450" s="280" t="str">
        <f>IF($E450&lt;&gt;"",INDEX(TMSimMatrix[],2,MATCH($C450&amp;$D450&amp;"."&amp;$E450,TMSimMatrix[#Headers],0)),"")</f>
        <v/>
      </c>
      <c r="J450" s="280" t="str">
        <f>IF($E450&lt;&gt;"",IF(ISNUMBER(SEARCH("Utail",FlighTestSummary5[[#This Row],[A/C Configuration]])), "UTAIL", "TAILLESS"),"")</f>
        <v/>
      </c>
      <c r="K450" s="280" t="str">
        <f>IF($E450&lt;&gt;"",INDEX(TMSimMatrix[],4,MATCH($C450&amp;$D450&amp;"."&amp;$E450,TMSimMatrix[#Headers],0)),"")</f>
        <v/>
      </c>
      <c r="L450" s="280" t="str">
        <f>IF($E450&lt;&gt;"",INDEX(TMSimMatrix[],3,MATCH($C450&amp;$D450&amp;"."&amp;$E450,TMSimMatrix[#Headers],0)),"")</f>
        <v/>
      </c>
      <c r="M450" s="272" t="str">
        <f>IF($E450&lt;&gt;"",INDEX(TMSimMatrix[],8,MATCH($C450&amp;$D450&amp;"."&amp;$E450,TMSimMatrix[#Headers],0)),"")</f>
        <v/>
      </c>
      <c r="N450" s="52"/>
      <c r="O450" s="72"/>
      <c r="P450" s="310" t="str">
        <f>IF($E450&lt;&gt;"",INDEX(TMSimMatrix[],9,MATCH($C450&amp;$D450&amp;"."&amp;$E450,TMSimMatrix[#Headers],0)),"")</f>
        <v/>
      </c>
      <c r="Q450" s="56"/>
      <c r="R450" s="54"/>
      <c r="S450" s="53"/>
      <c r="T450" s="324"/>
      <c r="U450" s="299"/>
      <c r="V450" s="53"/>
      <c r="W450" s="258" t="s">
        <v>506</v>
      </c>
      <c r="X450" s="305"/>
      <c r="Y450" s="62"/>
      <c r="Z450" s="297"/>
      <c r="AA450" s="297"/>
    </row>
    <row r="451" spans="2:27" ht="23">
      <c r="B451" s="48">
        <v>446</v>
      </c>
      <c r="C451" s="252" t="s">
        <v>451</v>
      </c>
      <c r="D451" s="253">
        <v>62</v>
      </c>
      <c r="E451" s="274"/>
      <c r="F451" s="50" t="str">
        <f>IF($E451&lt;&gt;"",COUNTIF($E$6:$E451,$E451),"")</f>
        <v/>
      </c>
      <c r="G451" s="56" t="str">
        <f>IF($E451&lt;&gt;"",INDEX(TMSimMatrix[],5,MATCH($C451&amp;$D451&amp;"."&amp;$E451,TMSimMatrix[#Headers],0)),"")</f>
        <v/>
      </c>
      <c r="H451" s="56" t="str">
        <f>IF($E451&lt;&gt;"",INDEX(TMSimMatrix[#Data],7,MATCH($C451&amp;$D451&amp;"."&amp;$E451,TMSimMatrix[#Headers],0)),"")</f>
        <v/>
      </c>
      <c r="I451" s="280" t="str">
        <f>IF($E451&lt;&gt;"",INDEX(TMSimMatrix[],2,MATCH($C451&amp;$D451&amp;"."&amp;$E451,TMSimMatrix[#Headers],0)),"")</f>
        <v/>
      </c>
      <c r="J451" s="280" t="str">
        <f>IF($E451&lt;&gt;"",IF(ISNUMBER(SEARCH("Utail",FlighTestSummary5[[#This Row],[A/C Configuration]])), "UTAIL", "TAILLESS"),"")</f>
        <v/>
      </c>
      <c r="K451" s="280" t="str">
        <f>IF($E451&lt;&gt;"",INDEX(TMSimMatrix[],4,MATCH($C451&amp;$D451&amp;"."&amp;$E451,TMSimMatrix[#Headers],0)),"")</f>
        <v/>
      </c>
      <c r="L451" s="280" t="str">
        <f>IF($E451&lt;&gt;"",INDEX(TMSimMatrix[],3,MATCH($C451&amp;$D451&amp;"."&amp;$E451,TMSimMatrix[#Headers],0)),"")</f>
        <v/>
      </c>
      <c r="M451" s="272" t="str">
        <f>IF($E451&lt;&gt;"",INDEX(TMSimMatrix[],8,MATCH($C451&amp;$D451&amp;"."&amp;$E451,TMSimMatrix[#Headers],0)),"")</f>
        <v/>
      </c>
      <c r="N451" s="52"/>
      <c r="O451" s="72"/>
      <c r="P451" s="310" t="str">
        <f>IF($E451&lt;&gt;"",INDEX(TMSimMatrix[],9,MATCH($C451&amp;$D451&amp;"."&amp;$E451,TMSimMatrix[#Headers],0)),"")</f>
        <v/>
      </c>
      <c r="Q451" s="56"/>
      <c r="R451" s="54"/>
      <c r="S451" s="53"/>
      <c r="T451" s="324"/>
      <c r="U451" s="299"/>
      <c r="V451" s="53"/>
      <c r="W451" s="258" t="s">
        <v>506</v>
      </c>
      <c r="X451" s="305"/>
      <c r="Y451" s="62"/>
      <c r="Z451" s="297"/>
      <c r="AA451" s="297"/>
    </row>
    <row r="452" spans="2:27" ht="23">
      <c r="B452" s="48">
        <v>447</v>
      </c>
      <c r="C452" s="252" t="s">
        <v>451</v>
      </c>
      <c r="D452" s="253">
        <v>62</v>
      </c>
      <c r="E452" s="274"/>
      <c r="F452" s="50" t="str">
        <f>IF($E452&lt;&gt;"",COUNTIF($E$6:$E452,$E452),"")</f>
        <v/>
      </c>
      <c r="G452" s="56" t="str">
        <f>IF($E452&lt;&gt;"",INDEX(TMSimMatrix[],5,MATCH($C452&amp;$D452&amp;"."&amp;$E452,TMSimMatrix[#Headers],0)),"")</f>
        <v/>
      </c>
      <c r="H452" s="56" t="str">
        <f>IF($E452&lt;&gt;"",INDEX(TMSimMatrix[#Data],7,MATCH($C452&amp;$D452&amp;"."&amp;$E452,TMSimMatrix[#Headers],0)),"")</f>
        <v/>
      </c>
      <c r="I452" s="280" t="str">
        <f>IF($E452&lt;&gt;"",INDEX(TMSimMatrix[],2,MATCH($C452&amp;$D452&amp;"."&amp;$E452,TMSimMatrix[#Headers],0)),"")</f>
        <v/>
      </c>
      <c r="J452" s="280" t="str">
        <f>IF($E452&lt;&gt;"",IF(ISNUMBER(SEARCH("Utail",FlighTestSummary5[[#This Row],[A/C Configuration]])), "UTAIL", "TAILLESS"),"")</f>
        <v/>
      </c>
      <c r="K452" s="280" t="str">
        <f>IF($E452&lt;&gt;"",INDEX(TMSimMatrix[],4,MATCH($C452&amp;$D452&amp;"."&amp;$E452,TMSimMatrix[#Headers],0)),"")</f>
        <v/>
      </c>
      <c r="L452" s="280" t="str">
        <f>IF($E452&lt;&gt;"",INDEX(TMSimMatrix[],3,MATCH($C452&amp;$D452&amp;"."&amp;$E452,TMSimMatrix[#Headers],0)),"")</f>
        <v/>
      </c>
      <c r="M452" s="272" t="str">
        <f>IF($E452&lt;&gt;"",INDEX(TMSimMatrix[],8,MATCH($C452&amp;$D452&amp;"."&amp;$E452,TMSimMatrix[#Headers],0)),"")</f>
        <v/>
      </c>
      <c r="N452" s="52"/>
      <c r="O452" s="72"/>
      <c r="P452" s="310" t="str">
        <f>IF($E452&lt;&gt;"",INDEX(TMSimMatrix[],9,MATCH($C452&amp;$D452&amp;"."&amp;$E452,TMSimMatrix[#Headers],0)),"")</f>
        <v/>
      </c>
      <c r="Q452" s="56"/>
      <c r="R452" s="54"/>
      <c r="S452" s="53"/>
      <c r="T452" s="324"/>
      <c r="U452" s="299"/>
      <c r="V452" s="53"/>
      <c r="W452" s="258" t="s">
        <v>506</v>
      </c>
      <c r="X452" s="305"/>
      <c r="Y452" s="62"/>
      <c r="Z452" s="297"/>
      <c r="AA452" s="297"/>
    </row>
    <row r="453" spans="2:27" ht="23">
      <c r="B453" s="48">
        <v>448</v>
      </c>
      <c r="C453" s="252" t="s">
        <v>451</v>
      </c>
      <c r="D453" s="253">
        <v>62</v>
      </c>
      <c r="E453" s="274"/>
      <c r="F453" s="50" t="str">
        <f>IF($E453&lt;&gt;"",COUNTIF($E$6:$E453,$E453),"")</f>
        <v/>
      </c>
      <c r="G453" s="56" t="str">
        <f>IF($E453&lt;&gt;"",INDEX(TMSimMatrix[],5,MATCH($C453&amp;$D453&amp;"."&amp;$E453,TMSimMatrix[#Headers],0)),"")</f>
        <v/>
      </c>
      <c r="H453" s="56" t="str">
        <f>IF($E453&lt;&gt;"",INDEX(TMSimMatrix[#Data],7,MATCH($C453&amp;$D453&amp;"."&amp;$E453,TMSimMatrix[#Headers],0)),"")</f>
        <v/>
      </c>
      <c r="I453" s="280" t="str">
        <f>IF($E453&lt;&gt;"",INDEX(TMSimMatrix[],2,MATCH($C453&amp;$D453&amp;"."&amp;$E453,TMSimMatrix[#Headers],0)),"")</f>
        <v/>
      </c>
      <c r="J453" s="280" t="str">
        <f>IF($E453&lt;&gt;"",IF(ISNUMBER(SEARCH("Utail",FlighTestSummary5[[#This Row],[A/C Configuration]])), "UTAIL", "TAILLESS"),"")</f>
        <v/>
      </c>
      <c r="K453" s="280" t="str">
        <f>IF($E453&lt;&gt;"",INDEX(TMSimMatrix[],4,MATCH($C453&amp;$D453&amp;"."&amp;$E453,TMSimMatrix[#Headers],0)),"")</f>
        <v/>
      </c>
      <c r="L453" s="280" t="str">
        <f>IF($E453&lt;&gt;"",INDEX(TMSimMatrix[],3,MATCH($C453&amp;$D453&amp;"."&amp;$E453,TMSimMatrix[#Headers],0)),"")</f>
        <v/>
      </c>
      <c r="M453" s="272" t="str">
        <f>IF($E453&lt;&gt;"",INDEX(TMSimMatrix[],8,MATCH($C453&amp;$D453&amp;"."&amp;$E453,TMSimMatrix[#Headers],0)),"")</f>
        <v/>
      </c>
      <c r="N453" s="52"/>
      <c r="O453" s="72"/>
      <c r="P453" s="310" t="str">
        <f>IF($E453&lt;&gt;"",INDEX(TMSimMatrix[],9,MATCH($C453&amp;$D453&amp;"."&amp;$E453,TMSimMatrix[#Headers],0)),"")</f>
        <v/>
      </c>
      <c r="Q453" s="56"/>
      <c r="R453" s="54"/>
      <c r="S453" s="53"/>
      <c r="T453" s="324"/>
      <c r="U453" s="299"/>
      <c r="V453" s="53"/>
      <c r="W453" s="258" t="s">
        <v>506</v>
      </c>
      <c r="X453" s="305"/>
      <c r="Y453" s="62"/>
      <c r="Z453" s="297"/>
      <c r="AA453" s="297"/>
    </row>
    <row r="454" spans="2:27" ht="23">
      <c r="B454" s="48">
        <v>449</v>
      </c>
      <c r="C454" s="252" t="s">
        <v>451</v>
      </c>
      <c r="D454" s="253">
        <v>62</v>
      </c>
      <c r="E454" s="274"/>
      <c r="F454" s="50" t="str">
        <f>IF($E454&lt;&gt;"",COUNTIF($E$6:$E454,$E454),"")</f>
        <v/>
      </c>
      <c r="G454" s="56" t="str">
        <f>IF($E454&lt;&gt;"",INDEX(TMSimMatrix[],5,MATCH($C454&amp;$D454&amp;"."&amp;$E454,TMSimMatrix[#Headers],0)),"")</f>
        <v/>
      </c>
      <c r="H454" s="56" t="str">
        <f>IF($E454&lt;&gt;"",INDEX(TMSimMatrix[#Data],7,MATCH($C454&amp;$D454&amp;"."&amp;$E454,TMSimMatrix[#Headers],0)),"")</f>
        <v/>
      </c>
      <c r="I454" s="280" t="str">
        <f>IF($E454&lt;&gt;"",INDEX(TMSimMatrix[],2,MATCH($C454&amp;$D454&amp;"."&amp;$E454,TMSimMatrix[#Headers],0)),"")</f>
        <v/>
      </c>
      <c r="J454" s="280" t="str">
        <f>IF($E454&lt;&gt;"",IF(ISNUMBER(SEARCH("Utail",FlighTestSummary5[[#This Row],[A/C Configuration]])), "UTAIL", "TAILLESS"),"")</f>
        <v/>
      </c>
      <c r="K454" s="280" t="str">
        <f>IF($E454&lt;&gt;"",INDEX(TMSimMatrix[],4,MATCH($C454&amp;$D454&amp;"."&amp;$E454,TMSimMatrix[#Headers],0)),"")</f>
        <v/>
      </c>
      <c r="L454" s="280" t="str">
        <f>IF($E454&lt;&gt;"",INDEX(TMSimMatrix[],3,MATCH($C454&amp;$D454&amp;"."&amp;$E454,TMSimMatrix[#Headers],0)),"")</f>
        <v/>
      </c>
      <c r="M454" s="272" t="str">
        <f>IF($E454&lt;&gt;"",INDEX(TMSimMatrix[],8,MATCH($C454&amp;$D454&amp;"."&amp;$E454,TMSimMatrix[#Headers],0)),"")</f>
        <v/>
      </c>
      <c r="N454" s="52"/>
      <c r="O454" s="72"/>
      <c r="P454" s="310" t="str">
        <f>IF($E454&lt;&gt;"",INDEX(TMSimMatrix[],9,MATCH($C454&amp;$D454&amp;"."&amp;$E454,TMSimMatrix[#Headers],0)),"")</f>
        <v/>
      </c>
      <c r="Q454" s="56"/>
      <c r="R454" s="54"/>
      <c r="S454" s="53"/>
      <c r="T454" s="324"/>
      <c r="U454" s="299"/>
      <c r="V454" s="53"/>
      <c r="W454" s="258" t="s">
        <v>506</v>
      </c>
      <c r="X454" s="305"/>
      <c r="Y454" s="62"/>
      <c r="Z454" s="297"/>
      <c r="AA454" s="297"/>
    </row>
    <row r="455" spans="2:27" ht="23">
      <c r="B455" s="48">
        <v>450</v>
      </c>
      <c r="C455" s="252" t="s">
        <v>451</v>
      </c>
      <c r="D455" s="253">
        <v>62</v>
      </c>
      <c r="E455" s="274"/>
      <c r="F455" s="50" t="str">
        <f>IF($E455&lt;&gt;"",COUNTIF($E$6:$E455,$E455),"")</f>
        <v/>
      </c>
      <c r="G455" s="56" t="str">
        <f>IF($E455&lt;&gt;"",INDEX(TMSimMatrix[],5,MATCH($C455&amp;$D455&amp;"."&amp;$E455,TMSimMatrix[#Headers],0)),"")</f>
        <v/>
      </c>
      <c r="H455" s="56" t="str">
        <f>IF($E455&lt;&gt;"",INDEX(TMSimMatrix[#Data],7,MATCH($C455&amp;$D455&amp;"."&amp;$E455,TMSimMatrix[#Headers],0)),"")</f>
        <v/>
      </c>
      <c r="I455" s="280" t="str">
        <f>IF($E455&lt;&gt;"",INDEX(TMSimMatrix[],2,MATCH($C455&amp;$D455&amp;"."&amp;$E455,TMSimMatrix[#Headers],0)),"")</f>
        <v/>
      </c>
      <c r="J455" s="280" t="str">
        <f>IF($E455&lt;&gt;"",IF(ISNUMBER(SEARCH("Utail",FlighTestSummary5[[#This Row],[A/C Configuration]])), "UTAIL", "TAILLESS"),"")</f>
        <v/>
      </c>
      <c r="K455" s="280" t="str">
        <f>IF($E455&lt;&gt;"",INDEX(TMSimMatrix[],4,MATCH($C455&amp;$D455&amp;"."&amp;$E455,TMSimMatrix[#Headers],0)),"")</f>
        <v/>
      </c>
      <c r="L455" s="280" t="str">
        <f>IF($E455&lt;&gt;"",INDEX(TMSimMatrix[],3,MATCH($C455&amp;$D455&amp;"."&amp;$E455,TMSimMatrix[#Headers],0)),"")</f>
        <v/>
      </c>
      <c r="M455" s="272" t="str">
        <f>IF($E455&lt;&gt;"",INDEX(TMSimMatrix[],8,MATCH($C455&amp;$D455&amp;"."&amp;$E455,TMSimMatrix[#Headers],0)),"")</f>
        <v/>
      </c>
      <c r="N455" s="52"/>
      <c r="O455" s="72"/>
      <c r="P455" s="310" t="str">
        <f>IF($E455&lt;&gt;"",INDEX(TMSimMatrix[],9,MATCH($C455&amp;$D455&amp;"."&amp;$E455,TMSimMatrix[#Headers],0)),"")</f>
        <v/>
      </c>
      <c r="Q455" s="56"/>
      <c r="R455" s="54"/>
      <c r="S455" s="53"/>
      <c r="T455" s="324"/>
      <c r="U455" s="299"/>
      <c r="V455" s="53"/>
      <c r="W455" s="258" t="s">
        <v>506</v>
      </c>
      <c r="X455" s="305"/>
      <c r="Y455" s="62"/>
      <c r="Z455" s="297"/>
      <c r="AA455" s="297"/>
    </row>
    <row r="456" spans="2:27" ht="23">
      <c r="B456" s="48">
        <v>451</v>
      </c>
      <c r="C456" s="252" t="s">
        <v>451</v>
      </c>
      <c r="D456" s="253">
        <v>62</v>
      </c>
      <c r="E456" s="274"/>
      <c r="F456" s="50" t="str">
        <f>IF($E456&lt;&gt;"",COUNTIF($E$6:$E456,$E456),"")</f>
        <v/>
      </c>
      <c r="G456" s="56" t="str">
        <f>IF($E456&lt;&gt;"",INDEX(TMSimMatrix[],5,MATCH($C456&amp;$D456&amp;"."&amp;$E456,TMSimMatrix[#Headers],0)),"")</f>
        <v/>
      </c>
      <c r="H456" s="56" t="str">
        <f>IF($E456&lt;&gt;"",INDEX(TMSimMatrix[#Data],7,MATCH($C456&amp;$D456&amp;"."&amp;$E456,TMSimMatrix[#Headers],0)),"")</f>
        <v/>
      </c>
      <c r="I456" s="280" t="str">
        <f>IF($E456&lt;&gt;"",INDEX(TMSimMatrix[],2,MATCH($C456&amp;$D456&amp;"."&amp;$E456,TMSimMatrix[#Headers],0)),"")</f>
        <v/>
      </c>
      <c r="J456" s="280" t="str">
        <f>IF($E456&lt;&gt;"",IF(ISNUMBER(SEARCH("Utail",FlighTestSummary5[[#This Row],[A/C Configuration]])), "UTAIL", "TAILLESS"),"")</f>
        <v/>
      </c>
      <c r="K456" s="280" t="str">
        <f>IF($E456&lt;&gt;"",INDEX(TMSimMatrix[],4,MATCH($C456&amp;$D456&amp;"."&amp;$E456,TMSimMatrix[#Headers],0)),"")</f>
        <v/>
      </c>
      <c r="L456" s="280" t="str">
        <f>IF($E456&lt;&gt;"",INDEX(TMSimMatrix[],3,MATCH($C456&amp;$D456&amp;"."&amp;$E456,TMSimMatrix[#Headers],0)),"")</f>
        <v/>
      </c>
      <c r="M456" s="272" t="str">
        <f>IF($E456&lt;&gt;"",INDEX(TMSimMatrix[],8,MATCH($C456&amp;$D456&amp;"."&amp;$E456,TMSimMatrix[#Headers],0)),"")</f>
        <v/>
      </c>
      <c r="N456" s="52"/>
      <c r="O456" s="72"/>
      <c r="P456" s="310" t="str">
        <f>IF($E456&lt;&gt;"",INDEX(TMSimMatrix[],9,MATCH($C456&amp;$D456&amp;"."&amp;$E456,TMSimMatrix[#Headers],0)),"")</f>
        <v/>
      </c>
      <c r="Q456" s="56"/>
      <c r="R456" s="54"/>
      <c r="S456" s="53"/>
      <c r="T456" s="324"/>
      <c r="U456" s="299"/>
      <c r="V456" s="53"/>
      <c r="W456" s="258" t="s">
        <v>506</v>
      </c>
      <c r="X456" s="305"/>
      <c r="Y456" s="62"/>
      <c r="Z456" s="297"/>
      <c r="AA456" s="297"/>
    </row>
    <row r="457" spans="2:27" ht="23">
      <c r="B457" s="48">
        <v>452</v>
      </c>
      <c r="C457" s="252" t="s">
        <v>451</v>
      </c>
      <c r="D457" s="253">
        <v>62</v>
      </c>
      <c r="E457" s="274"/>
      <c r="F457" s="50" t="str">
        <f>IF($E457&lt;&gt;"",COUNTIF($E$6:$E457,$E457),"")</f>
        <v/>
      </c>
      <c r="G457" s="56" t="str">
        <f>IF($E457&lt;&gt;"",INDEX(TMSimMatrix[],5,MATCH($C457&amp;$D457&amp;"."&amp;$E457,TMSimMatrix[#Headers],0)),"")</f>
        <v/>
      </c>
      <c r="H457" s="56" t="str">
        <f>IF($E457&lt;&gt;"",INDEX(TMSimMatrix[#Data],7,MATCH($C457&amp;$D457&amp;"."&amp;$E457,TMSimMatrix[#Headers],0)),"")</f>
        <v/>
      </c>
      <c r="I457" s="280" t="str">
        <f>IF($E457&lt;&gt;"",INDEX(TMSimMatrix[],2,MATCH($C457&amp;$D457&amp;"."&amp;$E457,TMSimMatrix[#Headers],0)),"")</f>
        <v/>
      </c>
      <c r="J457" s="280" t="str">
        <f>IF($E457&lt;&gt;"",IF(ISNUMBER(SEARCH("Utail",FlighTestSummary5[[#This Row],[A/C Configuration]])), "UTAIL", "TAILLESS"),"")</f>
        <v/>
      </c>
      <c r="K457" s="280" t="str">
        <f>IF($E457&lt;&gt;"",INDEX(TMSimMatrix[],4,MATCH($C457&amp;$D457&amp;"."&amp;$E457,TMSimMatrix[#Headers],0)),"")</f>
        <v/>
      </c>
      <c r="L457" s="280" t="str">
        <f>IF($E457&lt;&gt;"",INDEX(TMSimMatrix[],3,MATCH($C457&amp;$D457&amp;"."&amp;$E457,TMSimMatrix[#Headers],0)),"")</f>
        <v/>
      </c>
      <c r="M457" s="272" t="str">
        <f>IF($E457&lt;&gt;"",INDEX(TMSimMatrix[],8,MATCH($C457&amp;$D457&amp;"."&amp;$E457,TMSimMatrix[#Headers],0)),"")</f>
        <v/>
      </c>
      <c r="N457" s="52"/>
      <c r="O457" s="72"/>
      <c r="P457" s="310" t="str">
        <f>IF($E457&lt;&gt;"",INDEX(TMSimMatrix[],9,MATCH($C457&amp;$D457&amp;"."&amp;$E457,TMSimMatrix[#Headers],0)),"")</f>
        <v/>
      </c>
      <c r="Q457" s="56"/>
      <c r="R457" s="54"/>
      <c r="S457" s="53"/>
      <c r="T457" s="324"/>
      <c r="U457" s="299"/>
      <c r="V457" s="53"/>
      <c r="W457" s="258" t="s">
        <v>506</v>
      </c>
      <c r="X457" s="305"/>
      <c r="Y457" s="62"/>
      <c r="Z457" s="297"/>
      <c r="AA457" s="297"/>
    </row>
    <row r="458" spans="2:27" ht="23">
      <c r="B458" s="48">
        <v>453</v>
      </c>
      <c r="C458" s="252" t="s">
        <v>451</v>
      </c>
      <c r="D458" s="253">
        <v>62</v>
      </c>
      <c r="E458" s="274"/>
      <c r="F458" s="50" t="str">
        <f>IF($E458&lt;&gt;"",COUNTIF($E$6:$E458,$E458),"")</f>
        <v/>
      </c>
      <c r="G458" s="56" t="str">
        <f>IF($E458&lt;&gt;"",INDEX(TMSimMatrix[],5,MATCH($C458&amp;$D458&amp;"."&amp;$E458,TMSimMatrix[#Headers],0)),"")</f>
        <v/>
      </c>
      <c r="H458" s="56" t="str">
        <f>IF($E458&lt;&gt;"",INDEX(TMSimMatrix[#Data],7,MATCH($C458&amp;$D458&amp;"."&amp;$E458,TMSimMatrix[#Headers],0)),"")</f>
        <v/>
      </c>
      <c r="I458" s="280" t="str">
        <f>IF($E458&lt;&gt;"",INDEX(TMSimMatrix[],2,MATCH($C458&amp;$D458&amp;"."&amp;$E458,TMSimMatrix[#Headers],0)),"")</f>
        <v/>
      </c>
      <c r="J458" s="280" t="str">
        <f>IF($E458&lt;&gt;"",IF(ISNUMBER(SEARCH("Utail",FlighTestSummary5[[#This Row],[A/C Configuration]])), "UTAIL", "TAILLESS"),"")</f>
        <v/>
      </c>
      <c r="K458" s="280" t="str">
        <f>IF($E458&lt;&gt;"",INDEX(TMSimMatrix[],4,MATCH($C458&amp;$D458&amp;"."&amp;$E458,TMSimMatrix[#Headers],0)),"")</f>
        <v/>
      </c>
      <c r="L458" s="280" t="str">
        <f>IF($E458&lt;&gt;"",INDEX(TMSimMatrix[],3,MATCH($C458&amp;$D458&amp;"."&amp;$E458,TMSimMatrix[#Headers],0)),"")</f>
        <v/>
      </c>
      <c r="M458" s="272" t="str">
        <f>IF($E458&lt;&gt;"",INDEX(TMSimMatrix[],8,MATCH($C458&amp;$D458&amp;"."&amp;$E458,TMSimMatrix[#Headers],0)),"")</f>
        <v/>
      </c>
      <c r="N458" s="52"/>
      <c r="O458" s="72"/>
      <c r="P458" s="310" t="str">
        <f>IF($E458&lt;&gt;"",INDEX(TMSimMatrix[],9,MATCH($C458&amp;$D458&amp;"."&amp;$E458,TMSimMatrix[#Headers],0)),"")</f>
        <v/>
      </c>
      <c r="Q458" s="56"/>
      <c r="R458" s="54"/>
      <c r="S458" s="53"/>
      <c r="T458" s="324"/>
      <c r="U458" s="299"/>
      <c r="V458" s="53"/>
      <c r="W458" s="258" t="s">
        <v>506</v>
      </c>
      <c r="X458" s="305"/>
      <c r="Y458" s="62"/>
      <c r="Z458" s="297"/>
      <c r="AA458" s="297"/>
    </row>
    <row r="459" spans="2:27" ht="23">
      <c r="B459" s="48">
        <v>454</v>
      </c>
      <c r="C459" s="252" t="s">
        <v>451</v>
      </c>
      <c r="D459" s="253">
        <v>62</v>
      </c>
      <c r="E459" s="274"/>
      <c r="F459" s="50" t="str">
        <f>IF($E459&lt;&gt;"",COUNTIF($E$6:$E459,$E459),"")</f>
        <v/>
      </c>
      <c r="G459" s="56" t="str">
        <f>IF($E459&lt;&gt;"",INDEX(TMSimMatrix[],5,MATCH($C459&amp;$D459&amp;"."&amp;$E459,TMSimMatrix[#Headers],0)),"")</f>
        <v/>
      </c>
      <c r="H459" s="56" t="str">
        <f>IF($E459&lt;&gt;"",INDEX(TMSimMatrix[#Data],7,MATCH($C459&amp;$D459&amp;"."&amp;$E459,TMSimMatrix[#Headers],0)),"")</f>
        <v/>
      </c>
      <c r="I459" s="280" t="str">
        <f>IF($E459&lt;&gt;"",INDEX(TMSimMatrix[],2,MATCH($C459&amp;$D459&amp;"."&amp;$E459,TMSimMatrix[#Headers],0)),"")</f>
        <v/>
      </c>
      <c r="J459" s="280" t="str">
        <f>IF($E459&lt;&gt;"",IF(ISNUMBER(SEARCH("Utail",FlighTestSummary5[[#This Row],[A/C Configuration]])), "UTAIL", "TAILLESS"),"")</f>
        <v/>
      </c>
      <c r="K459" s="280" t="str">
        <f>IF($E459&lt;&gt;"",INDEX(TMSimMatrix[],4,MATCH($C459&amp;$D459&amp;"."&amp;$E459,TMSimMatrix[#Headers],0)),"")</f>
        <v/>
      </c>
      <c r="L459" s="280" t="str">
        <f>IF($E459&lt;&gt;"",INDEX(TMSimMatrix[],3,MATCH($C459&amp;$D459&amp;"."&amp;$E459,TMSimMatrix[#Headers],0)),"")</f>
        <v/>
      </c>
      <c r="M459" s="272" t="str">
        <f>IF($E459&lt;&gt;"",INDEX(TMSimMatrix[],8,MATCH($C459&amp;$D459&amp;"."&amp;$E459,TMSimMatrix[#Headers],0)),"")</f>
        <v/>
      </c>
      <c r="N459" s="52"/>
      <c r="O459" s="72"/>
      <c r="P459" s="310" t="str">
        <f>IF($E459&lt;&gt;"",INDEX(TMSimMatrix[],9,MATCH($C459&amp;$D459&amp;"."&amp;$E459,TMSimMatrix[#Headers],0)),"")</f>
        <v/>
      </c>
      <c r="Q459" s="56"/>
      <c r="R459" s="54"/>
      <c r="S459" s="53"/>
      <c r="T459" s="324"/>
      <c r="U459" s="299"/>
      <c r="V459" s="53"/>
      <c r="W459" s="258" t="s">
        <v>506</v>
      </c>
      <c r="X459" s="305"/>
      <c r="Y459" s="62"/>
      <c r="Z459" s="297"/>
      <c r="AA459" s="297"/>
    </row>
    <row r="460" spans="2:27" ht="23">
      <c r="B460" s="48">
        <v>455</v>
      </c>
      <c r="C460" s="252" t="s">
        <v>451</v>
      </c>
      <c r="D460" s="253">
        <v>62</v>
      </c>
      <c r="E460" s="274"/>
      <c r="F460" s="50" t="str">
        <f>IF($E460&lt;&gt;"",COUNTIF($E$6:$E460,$E460),"")</f>
        <v/>
      </c>
      <c r="G460" s="56" t="str">
        <f>IF($E460&lt;&gt;"",INDEX(TMSimMatrix[],5,MATCH($C460&amp;$D460&amp;"."&amp;$E460,TMSimMatrix[#Headers],0)),"")</f>
        <v/>
      </c>
      <c r="H460" s="56" t="str">
        <f>IF($E460&lt;&gt;"",INDEX(TMSimMatrix[#Data],7,MATCH($C460&amp;$D460&amp;"."&amp;$E460,TMSimMatrix[#Headers],0)),"")</f>
        <v/>
      </c>
      <c r="I460" s="280" t="str">
        <f>IF($E460&lt;&gt;"",INDEX(TMSimMatrix[],2,MATCH($C460&amp;$D460&amp;"."&amp;$E460,TMSimMatrix[#Headers],0)),"")</f>
        <v/>
      </c>
      <c r="J460" s="280" t="str">
        <f>IF($E460&lt;&gt;"",IF(ISNUMBER(SEARCH("Utail",FlighTestSummary5[[#This Row],[A/C Configuration]])), "UTAIL", "TAILLESS"),"")</f>
        <v/>
      </c>
      <c r="K460" s="280" t="str">
        <f>IF($E460&lt;&gt;"",INDEX(TMSimMatrix[],4,MATCH($C460&amp;$D460&amp;"."&amp;$E460,TMSimMatrix[#Headers],0)),"")</f>
        <v/>
      </c>
      <c r="L460" s="280" t="str">
        <f>IF($E460&lt;&gt;"",INDEX(TMSimMatrix[],3,MATCH($C460&amp;$D460&amp;"."&amp;$E460,TMSimMatrix[#Headers],0)),"")</f>
        <v/>
      </c>
      <c r="M460" s="272" t="str">
        <f>IF($E460&lt;&gt;"",INDEX(TMSimMatrix[],8,MATCH($C460&amp;$D460&amp;"."&amp;$E460,TMSimMatrix[#Headers],0)),"")</f>
        <v/>
      </c>
      <c r="N460" s="52"/>
      <c r="O460" s="72"/>
      <c r="P460" s="310" t="str">
        <f>IF($E460&lt;&gt;"",INDEX(TMSimMatrix[],9,MATCH($C460&amp;$D460&amp;"."&amp;$E460,TMSimMatrix[#Headers],0)),"")</f>
        <v/>
      </c>
      <c r="Q460" s="56"/>
      <c r="R460" s="54"/>
      <c r="S460" s="53"/>
      <c r="T460" s="324"/>
      <c r="U460" s="299"/>
      <c r="V460" s="53"/>
      <c r="W460" s="258" t="s">
        <v>506</v>
      </c>
      <c r="X460" s="305"/>
      <c r="Y460" s="62"/>
      <c r="Z460" s="297"/>
      <c r="AA460" s="297"/>
    </row>
    <row r="461" spans="2:27" ht="23">
      <c r="B461" s="48">
        <v>456</v>
      </c>
      <c r="C461" s="252" t="s">
        <v>451</v>
      </c>
      <c r="D461" s="253">
        <v>62</v>
      </c>
      <c r="E461" s="274"/>
      <c r="F461" s="50" t="str">
        <f>IF($E461&lt;&gt;"",COUNTIF($E$6:$E461,$E461),"")</f>
        <v/>
      </c>
      <c r="G461" s="56" t="str">
        <f>IF($E461&lt;&gt;"",INDEX(TMSimMatrix[],5,MATCH($C461&amp;$D461&amp;"."&amp;$E461,TMSimMatrix[#Headers],0)),"")</f>
        <v/>
      </c>
      <c r="H461" s="56" t="str">
        <f>IF($E461&lt;&gt;"",INDEX(TMSimMatrix[#Data],7,MATCH($C461&amp;$D461&amp;"."&amp;$E461,TMSimMatrix[#Headers],0)),"")</f>
        <v/>
      </c>
      <c r="I461" s="280" t="str">
        <f>IF($E461&lt;&gt;"",INDEX(TMSimMatrix[],2,MATCH($C461&amp;$D461&amp;"."&amp;$E461,TMSimMatrix[#Headers],0)),"")</f>
        <v/>
      </c>
      <c r="J461" s="280" t="str">
        <f>IF($E461&lt;&gt;"",IF(ISNUMBER(SEARCH("Utail",FlighTestSummary5[[#This Row],[A/C Configuration]])), "UTAIL", "TAILLESS"),"")</f>
        <v/>
      </c>
      <c r="K461" s="280" t="str">
        <f>IF($E461&lt;&gt;"",INDEX(TMSimMatrix[],4,MATCH($C461&amp;$D461&amp;"."&amp;$E461,TMSimMatrix[#Headers],0)),"")</f>
        <v/>
      </c>
      <c r="L461" s="280" t="str">
        <f>IF($E461&lt;&gt;"",INDEX(TMSimMatrix[],3,MATCH($C461&amp;$D461&amp;"."&amp;$E461,TMSimMatrix[#Headers],0)),"")</f>
        <v/>
      </c>
      <c r="M461" s="272" t="str">
        <f>IF($E461&lt;&gt;"",INDEX(TMSimMatrix[],8,MATCH($C461&amp;$D461&amp;"."&amp;$E461,TMSimMatrix[#Headers],0)),"")</f>
        <v/>
      </c>
      <c r="N461" s="52"/>
      <c r="O461" s="72"/>
      <c r="P461" s="310" t="str">
        <f>IF($E461&lt;&gt;"",INDEX(TMSimMatrix[],9,MATCH($C461&amp;$D461&amp;"."&amp;$E461,TMSimMatrix[#Headers],0)),"")</f>
        <v/>
      </c>
      <c r="Q461" s="56"/>
      <c r="R461" s="54"/>
      <c r="S461" s="53"/>
      <c r="T461" s="324"/>
      <c r="U461" s="299"/>
      <c r="V461" s="53"/>
      <c r="W461" s="258" t="s">
        <v>506</v>
      </c>
      <c r="X461" s="305"/>
      <c r="Y461" s="62"/>
      <c r="Z461" s="297"/>
      <c r="AA461" s="297"/>
    </row>
    <row r="462" spans="2:27" ht="23">
      <c r="B462" s="48">
        <v>457</v>
      </c>
      <c r="C462" s="252" t="s">
        <v>451</v>
      </c>
      <c r="D462" s="253">
        <v>62</v>
      </c>
      <c r="E462" s="274"/>
      <c r="F462" s="50" t="str">
        <f>IF($E462&lt;&gt;"",COUNTIF($E$6:$E462,$E462),"")</f>
        <v/>
      </c>
      <c r="G462" s="56" t="str">
        <f>IF($E462&lt;&gt;"",INDEX(TMSimMatrix[],5,MATCH($C462&amp;$D462&amp;"."&amp;$E462,TMSimMatrix[#Headers],0)),"")</f>
        <v/>
      </c>
      <c r="H462" s="56" t="str">
        <f>IF($E462&lt;&gt;"",INDEX(TMSimMatrix[#Data],7,MATCH($C462&amp;$D462&amp;"."&amp;$E462,TMSimMatrix[#Headers],0)),"")</f>
        <v/>
      </c>
      <c r="I462" s="280" t="str">
        <f>IF($E462&lt;&gt;"",INDEX(TMSimMatrix[],2,MATCH($C462&amp;$D462&amp;"."&amp;$E462,TMSimMatrix[#Headers],0)),"")</f>
        <v/>
      </c>
      <c r="J462" s="280" t="str">
        <f>IF($E462&lt;&gt;"",IF(ISNUMBER(SEARCH("Utail",FlighTestSummary5[[#This Row],[A/C Configuration]])), "UTAIL", "TAILLESS"),"")</f>
        <v/>
      </c>
      <c r="K462" s="280" t="str">
        <f>IF($E462&lt;&gt;"",INDEX(TMSimMatrix[],4,MATCH($C462&amp;$D462&amp;"."&amp;$E462,TMSimMatrix[#Headers],0)),"")</f>
        <v/>
      </c>
      <c r="L462" s="280" t="str">
        <f>IF($E462&lt;&gt;"",INDEX(TMSimMatrix[],3,MATCH($C462&amp;$D462&amp;"."&amp;$E462,TMSimMatrix[#Headers],0)),"")</f>
        <v/>
      </c>
      <c r="M462" s="272" t="str">
        <f>IF($E462&lt;&gt;"",INDEX(TMSimMatrix[],8,MATCH($C462&amp;$D462&amp;"."&amp;$E462,TMSimMatrix[#Headers],0)),"")</f>
        <v/>
      </c>
      <c r="N462" s="52"/>
      <c r="O462" s="72"/>
      <c r="P462" s="310" t="str">
        <f>IF($E462&lt;&gt;"",INDEX(TMSimMatrix[],9,MATCH($C462&amp;$D462&amp;"."&amp;$E462,TMSimMatrix[#Headers],0)),"")</f>
        <v/>
      </c>
      <c r="Q462" s="56"/>
      <c r="R462" s="54"/>
      <c r="S462" s="53"/>
      <c r="T462" s="324"/>
      <c r="U462" s="299"/>
      <c r="V462" s="53"/>
      <c r="W462" s="258" t="s">
        <v>506</v>
      </c>
      <c r="X462" s="305"/>
      <c r="Y462" s="62"/>
      <c r="Z462" s="297"/>
      <c r="AA462" s="297"/>
    </row>
    <row r="463" spans="2:27" ht="23">
      <c r="B463" s="48">
        <v>458</v>
      </c>
      <c r="C463" s="252" t="s">
        <v>451</v>
      </c>
      <c r="D463" s="253">
        <v>62</v>
      </c>
      <c r="E463" s="274"/>
      <c r="F463" s="50" t="str">
        <f>IF($E463&lt;&gt;"",COUNTIF($E$6:$E463,$E463),"")</f>
        <v/>
      </c>
      <c r="G463" s="56" t="str">
        <f>IF($E463&lt;&gt;"",INDEX(TMSimMatrix[],5,MATCH($C463&amp;$D463&amp;"."&amp;$E463,TMSimMatrix[#Headers],0)),"")</f>
        <v/>
      </c>
      <c r="H463" s="56" t="str">
        <f>IF($E463&lt;&gt;"",INDEX(TMSimMatrix[#Data],7,MATCH($C463&amp;$D463&amp;"."&amp;$E463,TMSimMatrix[#Headers],0)),"")</f>
        <v/>
      </c>
      <c r="I463" s="280" t="str">
        <f>IF($E463&lt;&gt;"",INDEX(TMSimMatrix[],2,MATCH($C463&amp;$D463&amp;"."&amp;$E463,TMSimMatrix[#Headers],0)),"")</f>
        <v/>
      </c>
      <c r="J463" s="280" t="str">
        <f>IF($E463&lt;&gt;"",IF(ISNUMBER(SEARCH("Utail",FlighTestSummary5[[#This Row],[A/C Configuration]])), "UTAIL", "TAILLESS"),"")</f>
        <v/>
      </c>
      <c r="K463" s="280" t="str">
        <f>IF($E463&lt;&gt;"",INDEX(TMSimMatrix[],4,MATCH($C463&amp;$D463&amp;"."&amp;$E463,TMSimMatrix[#Headers],0)),"")</f>
        <v/>
      </c>
      <c r="L463" s="280" t="str">
        <f>IF($E463&lt;&gt;"",INDEX(TMSimMatrix[],3,MATCH($C463&amp;$D463&amp;"."&amp;$E463,TMSimMatrix[#Headers],0)),"")</f>
        <v/>
      </c>
      <c r="M463" s="272" t="str">
        <f>IF($E463&lt;&gt;"",INDEX(TMSimMatrix[],8,MATCH($C463&amp;$D463&amp;"."&amp;$E463,TMSimMatrix[#Headers],0)),"")</f>
        <v/>
      </c>
      <c r="N463" s="52"/>
      <c r="O463" s="72"/>
      <c r="P463" s="310" t="str">
        <f>IF($E463&lt;&gt;"",INDEX(TMSimMatrix[],9,MATCH($C463&amp;$D463&amp;"."&amp;$E463,TMSimMatrix[#Headers],0)),"")</f>
        <v/>
      </c>
      <c r="Q463" s="56"/>
      <c r="R463" s="54"/>
      <c r="S463" s="53"/>
      <c r="T463" s="324"/>
      <c r="U463" s="299"/>
      <c r="V463" s="53"/>
      <c r="W463" s="258" t="s">
        <v>506</v>
      </c>
      <c r="X463" s="305"/>
      <c r="Y463" s="62"/>
      <c r="Z463" s="297"/>
      <c r="AA463" s="297"/>
    </row>
    <row r="464" spans="2:27" ht="23">
      <c r="B464" s="48">
        <v>459</v>
      </c>
      <c r="C464" s="252" t="s">
        <v>451</v>
      </c>
      <c r="D464" s="253">
        <v>62</v>
      </c>
      <c r="E464" s="274"/>
      <c r="F464" s="50" t="str">
        <f>IF($E464&lt;&gt;"",COUNTIF($E$6:$E464,$E464),"")</f>
        <v/>
      </c>
      <c r="G464" s="56" t="str">
        <f>IF($E464&lt;&gt;"",INDEX(TMSimMatrix[],5,MATCH($C464&amp;$D464&amp;"."&amp;$E464,TMSimMatrix[#Headers],0)),"")</f>
        <v/>
      </c>
      <c r="H464" s="56" t="str">
        <f>IF($E464&lt;&gt;"",INDEX(TMSimMatrix[#Data],7,MATCH($C464&amp;$D464&amp;"."&amp;$E464,TMSimMatrix[#Headers],0)),"")</f>
        <v/>
      </c>
      <c r="I464" s="280" t="str">
        <f>IF($E464&lt;&gt;"",INDEX(TMSimMatrix[],2,MATCH($C464&amp;$D464&amp;"."&amp;$E464,TMSimMatrix[#Headers],0)),"")</f>
        <v/>
      </c>
      <c r="J464" s="280" t="str">
        <f>IF($E464&lt;&gt;"",IF(ISNUMBER(SEARCH("Utail",FlighTestSummary5[[#This Row],[A/C Configuration]])), "UTAIL", "TAILLESS"),"")</f>
        <v/>
      </c>
      <c r="K464" s="280" t="str">
        <f>IF($E464&lt;&gt;"",INDEX(TMSimMatrix[],4,MATCH($C464&amp;$D464&amp;"."&amp;$E464,TMSimMatrix[#Headers],0)),"")</f>
        <v/>
      </c>
      <c r="L464" s="280" t="str">
        <f>IF($E464&lt;&gt;"",INDEX(TMSimMatrix[],3,MATCH($C464&amp;$D464&amp;"."&amp;$E464,TMSimMatrix[#Headers],0)),"")</f>
        <v/>
      </c>
      <c r="M464" s="272" t="str">
        <f>IF($E464&lt;&gt;"",INDEX(TMSimMatrix[],8,MATCH($C464&amp;$D464&amp;"."&amp;$E464,TMSimMatrix[#Headers],0)),"")</f>
        <v/>
      </c>
      <c r="N464" s="52"/>
      <c r="O464" s="72"/>
      <c r="P464" s="310" t="str">
        <f>IF($E464&lt;&gt;"",INDEX(TMSimMatrix[],9,MATCH($C464&amp;$D464&amp;"."&amp;$E464,TMSimMatrix[#Headers],0)),"")</f>
        <v/>
      </c>
      <c r="Q464" s="56"/>
      <c r="R464" s="54"/>
      <c r="S464" s="53"/>
      <c r="T464" s="324"/>
      <c r="U464" s="299"/>
      <c r="V464" s="53"/>
      <c r="W464" s="258" t="s">
        <v>506</v>
      </c>
      <c r="X464" s="305"/>
      <c r="Y464" s="62"/>
      <c r="Z464" s="297"/>
      <c r="AA464" s="297"/>
    </row>
    <row r="465" spans="2:27" ht="23">
      <c r="B465" s="48">
        <v>460</v>
      </c>
      <c r="C465" s="252" t="s">
        <v>451</v>
      </c>
      <c r="D465" s="253">
        <v>62</v>
      </c>
      <c r="E465" s="274"/>
      <c r="F465" s="50" t="str">
        <f>IF($E465&lt;&gt;"",COUNTIF($E$6:$E465,$E465),"")</f>
        <v/>
      </c>
      <c r="G465" s="56" t="str">
        <f>IF($E465&lt;&gt;"",INDEX(TMSimMatrix[],5,MATCH($C465&amp;$D465&amp;"."&amp;$E465,TMSimMatrix[#Headers],0)),"")</f>
        <v/>
      </c>
      <c r="H465" s="56" t="str">
        <f>IF($E465&lt;&gt;"",INDEX(TMSimMatrix[#Data],7,MATCH($C465&amp;$D465&amp;"."&amp;$E465,TMSimMatrix[#Headers],0)),"")</f>
        <v/>
      </c>
      <c r="I465" s="280" t="str">
        <f>IF($E465&lt;&gt;"",INDEX(TMSimMatrix[],2,MATCH($C465&amp;$D465&amp;"."&amp;$E465,TMSimMatrix[#Headers],0)),"")</f>
        <v/>
      </c>
      <c r="J465" s="280" t="str">
        <f>IF($E465&lt;&gt;"",IF(ISNUMBER(SEARCH("Utail",FlighTestSummary5[[#This Row],[A/C Configuration]])), "UTAIL", "TAILLESS"),"")</f>
        <v/>
      </c>
      <c r="K465" s="280" t="str">
        <f>IF($E465&lt;&gt;"",INDEX(TMSimMatrix[],4,MATCH($C465&amp;$D465&amp;"."&amp;$E465,TMSimMatrix[#Headers],0)),"")</f>
        <v/>
      </c>
      <c r="L465" s="280" t="str">
        <f>IF($E465&lt;&gt;"",INDEX(TMSimMatrix[],3,MATCH($C465&amp;$D465&amp;"."&amp;$E465,TMSimMatrix[#Headers],0)),"")</f>
        <v/>
      </c>
      <c r="M465" s="272" t="str">
        <f>IF($E465&lt;&gt;"",INDEX(TMSimMatrix[],8,MATCH($C465&amp;$D465&amp;"."&amp;$E465,TMSimMatrix[#Headers],0)),"")</f>
        <v/>
      </c>
      <c r="N465" s="52"/>
      <c r="O465" s="72"/>
      <c r="P465" s="310" t="str">
        <f>IF($E465&lt;&gt;"",INDEX(TMSimMatrix[],9,MATCH($C465&amp;$D465&amp;"."&amp;$E465,TMSimMatrix[#Headers],0)),"")</f>
        <v/>
      </c>
      <c r="Q465" s="56"/>
      <c r="R465" s="54"/>
      <c r="S465" s="53"/>
      <c r="T465" s="324"/>
      <c r="U465" s="299"/>
      <c r="V465" s="53"/>
      <c r="W465" s="258" t="s">
        <v>506</v>
      </c>
      <c r="X465" s="305"/>
      <c r="Y465" s="62"/>
      <c r="Z465" s="297"/>
      <c r="AA465" s="297"/>
    </row>
    <row r="466" spans="2:27" ht="23">
      <c r="B466" s="48">
        <v>461</v>
      </c>
      <c r="C466" s="252" t="s">
        <v>451</v>
      </c>
      <c r="D466" s="253">
        <v>62</v>
      </c>
      <c r="E466" s="274"/>
      <c r="F466" s="50" t="str">
        <f>IF($E466&lt;&gt;"",COUNTIF($E$6:$E466,$E466),"")</f>
        <v/>
      </c>
      <c r="G466" s="56" t="str">
        <f>IF($E466&lt;&gt;"",INDEX(TMSimMatrix[],5,MATCH($C466&amp;$D466&amp;"."&amp;$E466,TMSimMatrix[#Headers],0)),"")</f>
        <v/>
      </c>
      <c r="H466" s="56" t="str">
        <f>IF($E466&lt;&gt;"",INDEX(TMSimMatrix[#Data],7,MATCH($C466&amp;$D466&amp;"."&amp;$E466,TMSimMatrix[#Headers],0)),"")</f>
        <v/>
      </c>
      <c r="I466" s="280" t="str">
        <f>IF($E466&lt;&gt;"",INDEX(TMSimMatrix[],2,MATCH($C466&amp;$D466&amp;"."&amp;$E466,TMSimMatrix[#Headers],0)),"")</f>
        <v/>
      </c>
      <c r="J466" s="280" t="str">
        <f>IF($E466&lt;&gt;"",IF(ISNUMBER(SEARCH("Utail",FlighTestSummary5[[#This Row],[A/C Configuration]])), "UTAIL", "TAILLESS"),"")</f>
        <v/>
      </c>
      <c r="K466" s="280" t="str">
        <f>IF($E466&lt;&gt;"",INDEX(TMSimMatrix[],4,MATCH($C466&amp;$D466&amp;"."&amp;$E466,TMSimMatrix[#Headers],0)),"")</f>
        <v/>
      </c>
      <c r="L466" s="280" t="str">
        <f>IF($E466&lt;&gt;"",INDEX(TMSimMatrix[],3,MATCH($C466&amp;$D466&amp;"."&amp;$E466,TMSimMatrix[#Headers],0)),"")</f>
        <v/>
      </c>
      <c r="M466" s="272" t="str">
        <f>IF($E466&lt;&gt;"",INDEX(TMSimMatrix[],8,MATCH($C466&amp;$D466&amp;"."&amp;$E466,TMSimMatrix[#Headers],0)),"")</f>
        <v/>
      </c>
      <c r="N466" s="52"/>
      <c r="O466" s="72"/>
      <c r="P466" s="310" t="str">
        <f>IF($E466&lt;&gt;"",INDEX(TMSimMatrix[],9,MATCH($C466&amp;$D466&amp;"."&amp;$E466,TMSimMatrix[#Headers],0)),"")</f>
        <v/>
      </c>
      <c r="Q466" s="56"/>
      <c r="R466" s="54"/>
      <c r="S466" s="53"/>
      <c r="T466" s="324"/>
      <c r="U466" s="299"/>
      <c r="V466" s="53"/>
      <c r="W466" s="258" t="s">
        <v>506</v>
      </c>
      <c r="X466" s="305"/>
      <c r="Y466" s="62"/>
      <c r="Z466" s="297"/>
      <c r="AA466" s="297"/>
    </row>
    <row r="467" spans="2:27" ht="23">
      <c r="B467" s="48">
        <v>462</v>
      </c>
      <c r="C467" s="252" t="s">
        <v>451</v>
      </c>
      <c r="D467" s="253">
        <v>62</v>
      </c>
      <c r="E467" s="274"/>
      <c r="F467" s="50" t="str">
        <f>IF($E467&lt;&gt;"",COUNTIF($E$6:$E467,$E467),"")</f>
        <v/>
      </c>
      <c r="G467" s="56" t="str">
        <f>IF($E467&lt;&gt;"",INDEX(TMSimMatrix[],5,MATCH($C467&amp;$D467&amp;"."&amp;$E467,TMSimMatrix[#Headers],0)),"")</f>
        <v/>
      </c>
      <c r="H467" s="56" t="str">
        <f>IF($E467&lt;&gt;"",INDEX(TMSimMatrix[#Data],7,MATCH($C467&amp;$D467&amp;"."&amp;$E467,TMSimMatrix[#Headers],0)),"")</f>
        <v/>
      </c>
      <c r="I467" s="280" t="str">
        <f>IF($E467&lt;&gt;"",INDEX(TMSimMatrix[],2,MATCH($C467&amp;$D467&amp;"."&amp;$E467,TMSimMatrix[#Headers],0)),"")</f>
        <v/>
      </c>
      <c r="J467" s="280" t="str">
        <f>IF($E467&lt;&gt;"",IF(ISNUMBER(SEARCH("Utail",FlighTestSummary5[[#This Row],[A/C Configuration]])), "UTAIL", "TAILLESS"),"")</f>
        <v/>
      </c>
      <c r="K467" s="280" t="str">
        <f>IF($E467&lt;&gt;"",INDEX(TMSimMatrix[],4,MATCH($C467&amp;$D467&amp;"."&amp;$E467,TMSimMatrix[#Headers],0)),"")</f>
        <v/>
      </c>
      <c r="L467" s="280" t="str">
        <f>IF($E467&lt;&gt;"",INDEX(TMSimMatrix[],3,MATCH($C467&amp;$D467&amp;"."&amp;$E467,TMSimMatrix[#Headers],0)),"")</f>
        <v/>
      </c>
      <c r="M467" s="272" t="str">
        <f>IF($E467&lt;&gt;"",INDEX(TMSimMatrix[],8,MATCH($C467&amp;$D467&amp;"."&amp;$E467,TMSimMatrix[#Headers],0)),"")</f>
        <v/>
      </c>
      <c r="N467" s="52"/>
      <c r="O467" s="72"/>
      <c r="P467" s="310" t="str">
        <f>IF($E467&lt;&gt;"",INDEX(TMSimMatrix[],9,MATCH($C467&amp;$D467&amp;"."&amp;$E467,TMSimMatrix[#Headers],0)),"")</f>
        <v/>
      </c>
      <c r="Q467" s="56"/>
      <c r="R467" s="54"/>
      <c r="S467" s="53"/>
      <c r="T467" s="324"/>
      <c r="U467" s="299"/>
      <c r="V467" s="53"/>
      <c r="W467" s="258" t="s">
        <v>506</v>
      </c>
      <c r="X467" s="305"/>
      <c r="Y467" s="62"/>
      <c r="Z467" s="297"/>
      <c r="AA467" s="297"/>
    </row>
    <row r="468" spans="2:27" ht="23">
      <c r="B468" s="48">
        <v>463</v>
      </c>
      <c r="C468" s="252" t="s">
        <v>451</v>
      </c>
      <c r="D468" s="253">
        <v>62</v>
      </c>
      <c r="E468" s="274"/>
      <c r="F468" s="50" t="str">
        <f>IF($E468&lt;&gt;"",COUNTIF($E$6:$E468,$E468),"")</f>
        <v/>
      </c>
      <c r="G468" s="56" t="str">
        <f>IF($E468&lt;&gt;"",INDEX(TMSimMatrix[],5,MATCH($C468&amp;$D468&amp;"."&amp;$E468,TMSimMatrix[#Headers],0)),"")</f>
        <v/>
      </c>
      <c r="H468" s="56" t="str">
        <f>IF($E468&lt;&gt;"",INDEX(TMSimMatrix[#Data],7,MATCH($C468&amp;$D468&amp;"."&amp;$E468,TMSimMatrix[#Headers],0)),"")</f>
        <v/>
      </c>
      <c r="I468" s="280" t="str">
        <f>IF($E468&lt;&gt;"",INDEX(TMSimMatrix[],2,MATCH($C468&amp;$D468&amp;"."&amp;$E468,TMSimMatrix[#Headers],0)),"")</f>
        <v/>
      </c>
      <c r="J468" s="280" t="str">
        <f>IF($E468&lt;&gt;"",IF(ISNUMBER(SEARCH("Utail",FlighTestSummary5[[#This Row],[A/C Configuration]])), "UTAIL", "TAILLESS"),"")</f>
        <v/>
      </c>
      <c r="K468" s="280" t="str">
        <f>IF($E468&lt;&gt;"",INDEX(TMSimMatrix[],4,MATCH($C468&amp;$D468&amp;"."&amp;$E468,TMSimMatrix[#Headers],0)),"")</f>
        <v/>
      </c>
      <c r="L468" s="280" t="str">
        <f>IF($E468&lt;&gt;"",INDEX(TMSimMatrix[],3,MATCH($C468&amp;$D468&amp;"."&amp;$E468,TMSimMatrix[#Headers],0)),"")</f>
        <v/>
      </c>
      <c r="M468" s="272" t="str">
        <f>IF($E468&lt;&gt;"",INDEX(TMSimMatrix[],8,MATCH($C468&amp;$D468&amp;"."&amp;$E468,TMSimMatrix[#Headers],0)),"")</f>
        <v/>
      </c>
      <c r="N468" s="52"/>
      <c r="O468" s="72"/>
      <c r="P468" s="310" t="str">
        <f>IF($E468&lt;&gt;"",INDEX(TMSimMatrix[],9,MATCH($C468&amp;$D468&amp;"."&amp;$E468,TMSimMatrix[#Headers],0)),"")</f>
        <v/>
      </c>
      <c r="Q468" s="56"/>
      <c r="R468" s="54"/>
      <c r="S468" s="53"/>
      <c r="T468" s="324"/>
      <c r="U468" s="299"/>
      <c r="V468" s="53"/>
      <c r="W468" s="258" t="s">
        <v>506</v>
      </c>
      <c r="X468" s="305"/>
      <c r="Y468" s="62"/>
      <c r="Z468" s="297"/>
      <c r="AA468" s="297"/>
    </row>
    <row r="469" spans="2:27" ht="23">
      <c r="B469" s="48">
        <v>464</v>
      </c>
      <c r="C469" s="252" t="s">
        <v>451</v>
      </c>
      <c r="D469" s="253">
        <v>62</v>
      </c>
      <c r="E469" s="274"/>
      <c r="F469" s="50" t="str">
        <f>IF($E469&lt;&gt;"",COUNTIF($E$6:$E469,$E469),"")</f>
        <v/>
      </c>
      <c r="G469" s="56" t="str">
        <f>IF($E469&lt;&gt;"",INDEX(TMSimMatrix[],5,MATCH($C469&amp;$D469&amp;"."&amp;$E469,TMSimMatrix[#Headers],0)),"")</f>
        <v/>
      </c>
      <c r="H469" s="56" t="str">
        <f>IF($E469&lt;&gt;"",INDEX(TMSimMatrix[#Data],7,MATCH($C469&amp;$D469&amp;"."&amp;$E469,TMSimMatrix[#Headers],0)),"")</f>
        <v/>
      </c>
      <c r="I469" s="280" t="str">
        <f>IF($E469&lt;&gt;"",INDEX(TMSimMatrix[],2,MATCH($C469&amp;$D469&amp;"."&amp;$E469,TMSimMatrix[#Headers],0)),"")</f>
        <v/>
      </c>
      <c r="J469" s="280" t="str">
        <f>IF($E469&lt;&gt;"",IF(ISNUMBER(SEARCH("Utail",FlighTestSummary5[[#This Row],[A/C Configuration]])), "UTAIL", "TAILLESS"),"")</f>
        <v/>
      </c>
      <c r="K469" s="280" t="str">
        <f>IF($E469&lt;&gt;"",INDEX(TMSimMatrix[],4,MATCH($C469&amp;$D469&amp;"."&amp;$E469,TMSimMatrix[#Headers],0)),"")</f>
        <v/>
      </c>
      <c r="L469" s="280" t="str">
        <f>IF($E469&lt;&gt;"",INDEX(TMSimMatrix[],3,MATCH($C469&amp;$D469&amp;"."&amp;$E469,TMSimMatrix[#Headers],0)),"")</f>
        <v/>
      </c>
      <c r="M469" s="272" t="str">
        <f>IF($E469&lt;&gt;"",INDEX(TMSimMatrix[],8,MATCH($C469&amp;$D469&amp;"."&amp;$E469,TMSimMatrix[#Headers],0)),"")</f>
        <v/>
      </c>
      <c r="N469" s="52"/>
      <c r="O469" s="72"/>
      <c r="P469" s="310" t="str">
        <f>IF($E469&lt;&gt;"",INDEX(TMSimMatrix[],9,MATCH($C469&amp;$D469&amp;"."&amp;$E469,TMSimMatrix[#Headers],0)),"")</f>
        <v/>
      </c>
      <c r="Q469" s="56"/>
      <c r="R469" s="54"/>
      <c r="S469" s="53"/>
      <c r="T469" s="324"/>
      <c r="U469" s="299"/>
      <c r="V469" s="53"/>
      <c r="W469" s="258" t="s">
        <v>506</v>
      </c>
      <c r="X469" s="305"/>
      <c r="Y469" s="62"/>
      <c r="Z469" s="297"/>
      <c r="AA469" s="297"/>
    </row>
    <row r="470" spans="2:27" ht="23">
      <c r="B470" s="48">
        <v>465</v>
      </c>
      <c r="C470" s="252" t="s">
        <v>451</v>
      </c>
      <c r="D470" s="253">
        <v>62</v>
      </c>
      <c r="E470" s="274"/>
      <c r="F470" s="50" t="str">
        <f>IF($E470&lt;&gt;"",COUNTIF($E$6:$E470,$E470),"")</f>
        <v/>
      </c>
      <c r="G470" s="56" t="str">
        <f>IF($E470&lt;&gt;"",INDEX(TMSimMatrix[],5,MATCH($C470&amp;$D470&amp;"."&amp;$E470,TMSimMatrix[#Headers],0)),"")</f>
        <v/>
      </c>
      <c r="H470" s="56" t="str">
        <f>IF($E470&lt;&gt;"",INDEX(TMSimMatrix[#Data],7,MATCH($C470&amp;$D470&amp;"."&amp;$E470,TMSimMatrix[#Headers],0)),"")</f>
        <v/>
      </c>
      <c r="I470" s="280" t="str">
        <f>IF($E470&lt;&gt;"",INDEX(TMSimMatrix[],2,MATCH($C470&amp;$D470&amp;"."&amp;$E470,TMSimMatrix[#Headers],0)),"")</f>
        <v/>
      </c>
      <c r="J470" s="280" t="str">
        <f>IF($E470&lt;&gt;"",IF(ISNUMBER(SEARCH("Utail",FlighTestSummary5[[#This Row],[A/C Configuration]])), "UTAIL", "TAILLESS"),"")</f>
        <v/>
      </c>
      <c r="K470" s="280" t="str">
        <f>IF($E470&lt;&gt;"",INDEX(TMSimMatrix[],4,MATCH($C470&amp;$D470&amp;"."&amp;$E470,TMSimMatrix[#Headers],0)),"")</f>
        <v/>
      </c>
      <c r="L470" s="280" t="str">
        <f>IF($E470&lt;&gt;"",INDEX(TMSimMatrix[],3,MATCH($C470&amp;$D470&amp;"."&amp;$E470,TMSimMatrix[#Headers],0)),"")</f>
        <v/>
      </c>
      <c r="M470" s="272" t="str">
        <f>IF($E470&lt;&gt;"",INDEX(TMSimMatrix[],8,MATCH($C470&amp;$D470&amp;"."&amp;$E470,TMSimMatrix[#Headers],0)),"")</f>
        <v/>
      </c>
      <c r="N470" s="52"/>
      <c r="O470" s="72"/>
      <c r="P470" s="310" t="str">
        <f>IF($E470&lt;&gt;"",INDEX(TMSimMatrix[],9,MATCH($C470&amp;$D470&amp;"."&amp;$E470,TMSimMatrix[#Headers],0)),"")</f>
        <v/>
      </c>
      <c r="Q470" s="56"/>
      <c r="R470" s="54"/>
      <c r="S470" s="53"/>
      <c r="T470" s="324"/>
      <c r="U470" s="299"/>
      <c r="V470" s="53"/>
      <c r="W470" s="258" t="s">
        <v>506</v>
      </c>
      <c r="X470" s="305"/>
      <c r="Y470" s="62"/>
      <c r="Z470" s="297"/>
      <c r="AA470" s="297"/>
    </row>
    <row r="471" spans="2:27" ht="23">
      <c r="B471" s="48">
        <v>466</v>
      </c>
      <c r="C471" s="252" t="s">
        <v>451</v>
      </c>
      <c r="D471" s="253">
        <v>62</v>
      </c>
      <c r="E471" s="274"/>
      <c r="F471" s="50" t="str">
        <f>IF($E471&lt;&gt;"",COUNTIF($E$6:$E471,$E471),"")</f>
        <v/>
      </c>
      <c r="G471" s="56" t="str">
        <f>IF($E471&lt;&gt;"",INDEX(TMSimMatrix[],5,MATCH($C471&amp;$D471&amp;"."&amp;$E471,TMSimMatrix[#Headers],0)),"")</f>
        <v/>
      </c>
      <c r="H471" s="56" t="str">
        <f>IF($E471&lt;&gt;"",INDEX(TMSimMatrix[#Data],7,MATCH($C471&amp;$D471&amp;"."&amp;$E471,TMSimMatrix[#Headers],0)),"")</f>
        <v/>
      </c>
      <c r="I471" s="280" t="str">
        <f>IF($E471&lt;&gt;"",INDEX(TMSimMatrix[],2,MATCH($C471&amp;$D471&amp;"."&amp;$E471,TMSimMatrix[#Headers],0)),"")</f>
        <v/>
      </c>
      <c r="J471" s="280" t="str">
        <f>IF($E471&lt;&gt;"",IF(ISNUMBER(SEARCH("Utail",FlighTestSummary5[[#This Row],[A/C Configuration]])), "UTAIL", "TAILLESS"),"")</f>
        <v/>
      </c>
      <c r="K471" s="280" t="str">
        <f>IF($E471&lt;&gt;"",INDEX(TMSimMatrix[],4,MATCH($C471&amp;$D471&amp;"."&amp;$E471,TMSimMatrix[#Headers],0)),"")</f>
        <v/>
      </c>
      <c r="L471" s="280" t="str">
        <f>IF($E471&lt;&gt;"",INDEX(TMSimMatrix[],3,MATCH($C471&amp;$D471&amp;"."&amp;$E471,TMSimMatrix[#Headers],0)),"")</f>
        <v/>
      </c>
      <c r="M471" s="272" t="str">
        <f>IF($E471&lt;&gt;"",INDEX(TMSimMatrix[],8,MATCH($C471&amp;$D471&amp;"."&amp;$E471,TMSimMatrix[#Headers],0)),"")</f>
        <v/>
      </c>
      <c r="N471" s="52"/>
      <c r="O471" s="72"/>
      <c r="P471" s="310" t="str">
        <f>IF($E471&lt;&gt;"",INDEX(TMSimMatrix[],9,MATCH($C471&amp;$D471&amp;"."&amp;$E471,TMSimMatrix[#Headers],0)),"")</f>
        <v/>
      </c>
      <c r="Q471" s="56"/>
      <c r="R471" s="54"/>
      <c r="S471" s="53"/>
      <c r="T471" s="324"/>
      <c r="U471" s="299"/>
      <c r="V471" s="53"/>
      <c r="W471" s="258" t="s">
        <v>506</v>
      </c>
      <c r="X471" s="305"/>
      <c r="Y471" s="62"/>
      <c r="Z471" s="297"/>
      <c r="AA471" s="297"/>
    </row>
    <row r="472" spans="2:27" ht="23">
      <c r="B472" s="48">
        <v>467</v>
      </c>
      <c r="C472" s="252" t="s">
        <v>451</v>
      </c>
      <c r="D472" s="253">
        <v>62</v>
      </c>
      <c r="E472" s="274"/>
      <c r="F472" s="50" t="str">
        <f>IF($E472&lt;&gt;"",COUNTIF($E$6:$E472,$E472),"")</f>
        <v/>
      </c>
      <c r="G472" s="56" t="str">
        <f>IF($E472&lt;&gt;"",INDEX(TMSimMatrix[],5,MATCH($C472&amp;$D472&amp;"."&amp;$E472,TMSimMatrix[#Headers],0)),"")</f>
        <v/>
      </c>
      <c r="H472" s="56" t="str">
        <f>IF($E472&lt;&gt;"",INDEX(TMSimMatrix[#Data],7,MATCH($C472&amp;$D472&amp;"."&amp;$E472,TMSimMatrix[#Headers],0)),"")</f>
        <v/>
      </c>
      <c r="I472" s="280" t="str">
        <f>IF($E472&lt;&gt;"",INDEX(TMSimMatrix[],2,MATCH($C472&amp;$D472&amp;"."&amp;$E472,TMSimMatrix[#Headers],0)),"")</f>
        <v/>
      </c>
      <c r="J472" s="280" t="str">
        <f>IF($E472&lt;&gt;"",IF(ISNUMBER(SEARCH("Utail",FlighTestSummary5[[#This Row],[A/C Configuration]])), "UTAIL", "TAILLESS"),"")</f>
        <v/>
      </c>
      <c r="K472" s="280" t="str">
        <f>IF($E472&lt;&gt;"",INDEX(TMSimMatrix[],4,MATCH($C472&amp;$D472&amp;"."&amp;$E472,TMSimMatrix[#Headers],0)),"")</f>
        <v/>
      </c>
      <c r="L472" s="280" t="str">
        <f>IF($E472&lt;&gt;"",INDEX(TMSimMatrix[],3,MATCH($C472&amp;$D472&amp;"."&amp;$E472,TMSimMatrix[#Headers],0)),"")</f>
        <v/>
      </c>
      <c r="M472" s="272" t="str">
        <f>IF($E472&lt;&gt;"",INDEX(TMSimMatrix[],8,MATCH($C472&amp;$D472&amp;"."&amp;$E472,TMSimMatrix[#Headers],0)),"")</f>
        <v/>
      </c>
      <c r="N472" s="52"/>
      <c r="O472" s="72"/>
      <c r="P472" s="310" t="str">
        <f>IF($E472&lt;&gt;"",INDEX(TMSimMatrix[],9,MATCH($C472&amp;$D472&amp;"."&amp;$E472,TMSimMatrix[#Headers],0)),"")</f>
        <v/>
      </c>
      <c r="Q472" s="56"/>
      <c r="R472" s="54"/>
      <c r="S472" s="53"/>
      <c r="T472" s="324"/>
      <c r="U472" s="299"/>
      <c r="V472" s="53"/>
      <c r="W472" s="258" t="s">
        <v>506</v>
      </c>
      <c r="X472" s="305"/>
      <c r="Y472" s="62"/>
      <c r="Z472" s="297"/>
      <c r="AA472" s="297"/>
    </row>
    <row r="473" spans="2:27" ht="23">
      <c r="B473" s="48">
        <v>468</v>
      </c>
      <c r="C473" s="252" t="s">
        <v>451</v>
      </c>
      <c r="D473" s="253">
        <v>62</v>
      </c>
      <c r="E473" s="274"/>
      <c r="F473" s="50" t="str">
        <f>IF($E462&lt;&gt;"",COUNTIF($E$6:$E462,$E462),"")</f>
        <v/>
      </c>
      <c r="G473" s="56" t="str">
        <f>IF($E462&lt;&gt;"",INDEX(TMSimMatrix[],5,MATCH($C462&amp;$D462&amp;"."&amp;$E462,TMSimMatrix[#Headers],0)),"")</f>
        <v/>
      </c>
      <c r="H473" s="56" t="str">
        <f>IF($E462&lt;&gt;"",INDEX(TMSimMatrix[#Data],7,MATCH($C462&amp;$D462&amp;"."&amp;$E462,TMSimMatrix[#Headers],0)),"")</f>
        <v/>
      </c>
      <c r="I473" s="280" t="str">
        <f>IF($E462&lt;&gt;"",INDEX(TMSimMatrix[],2,MATCH($C462&amp;$D462&amp;"."&amp;$E462,TMSimMatrix[#Headers],0)),"")</f>
        <v/>
      </c>
      <c r="J473" s="280" t="str">
        <f>IF($E473&lt;&gt;"",IF(ISNUMBER(SEARCH("Utail",FlighTestSummary5[[#This Row],[A/C Configuration]])), "UTAIL", "TAILLESS"),"")</f>
        <v/>
      </c>
      <c r="K473" s="280" t="str">
        <f>IF($E473&lt;&gt;"",INDEX(TMSimMatrix[],4,MATCH($C473&amp;$D473&amp;"."&amp;$E473,TMSimMatrix[#Headers],0)),"")</f>
        <v/>
      </c>
      <c r="L473" s="280" t="str">
        <f>IF($E462&lt;&gt;"",INDEX(TMSimMatrix[],3,MATCH($C462&amp;$D462&amp;"."&amp;$E462,TMSimMatrix[#Headers],0)),"")</f>
        <v/>
      </c>
      <c r="M473" s="272" t="str">
        <f>IF($E462&lt;&gt;"",INDEX(TMSimMatrix[],8,MATCH($C462&amp;$D462&amp;"."&amp;$E462,TMSimMatrix[#Headers],0)),"")</f>
        <v/>
      </c>
      <c r="N473" s="52"/>
      <c r="O473" s="72"/>
      <c r="P473" s="310" t="str">
        <f>IF($E462&lt;&gt;"",INDEX(TMSimMatrix[],9,MATCH($C462&amp;$D462&amp;"."&amp;$E462,TMSimMatrix[#Headers],0)),"")</f>
        <v/>
      </c>
      <c r="Q473" s="56"/>
      <c r="R473" s="54"/>
      <c r="S473" s="53"/>
      <c r="T473" s="324"/>
      <c r="U473" s="299"/>
      <c r="V473" s="53"/>
      <c r="W473" s="258" t="s">
        <v>506</v>
      </c>
      <c r="X473" s="305"/>
      <c r="Y473" s="62"/>
      <c r="Z473" s="297"/>
      <c r="AA473" s="297"/>
    </row>
    <row r="474" spans="2:27" ht="23">
      <c r="B474" s="48">
        <v>469</v>
      </c>
      <c r="C474" s="252" t="s">
        <v>451</v>
      </c>
      <c r="D474" s="253">
        <v>62</v>
      </c>
      <c r="E474" s="274"/>
      <c r="F474" s="50" t="str">
        <f>IF($E474&lt;&gt;"",COUNTIF($E$6:$E474,$E474),"")</f>
        <v/>
      </c>
      <c r="G474" s="56" t="str">
        <f>IF($E474&lt;&gt;"",INDEX(TMSimMatrix[],5,MATCH($C474&amp;$D474&amp;"."&amp;$E474,TMSimMatrix[#Headers],0)),"")</f>
        <v/>
      </c>
      <c r="H474" s="56" t="str">
        <f>IF($E474&lt;&gt;"",INDEX(TMSimMatrix[#Data],7,MATCH($C474&amp;$D474&amp;"."&amp;$E474,TMSimMatrix[#Headers],0)),"")</f>
        <v/>
      </c>
      <c r="I474" s="280" t="str">
        <f>IF($E474&lt;&gt;"",INDEX(TMSimMatrix[],2,MATCH($C474&amp;$D474&amp;"."&amp;$E474,TMSimMatrix[#Headers],0)),"")</f>
        <v/>
      </c>
      <c r="J474" s="280" t="str">
        <f>IF($E474&lt;&gt;"",IF(ISNUMBER(SEARCH("Utail",FlighTestSummary5[[#This Row],[A/C Configuration]])), "UTAIL", "TAILLESS"),"")</f>
        <v/>
      </c>
      <c r="K474" s="280" t="str">
        <f>IF($E474&lt;&gt;"",INDEX(TMSimMatrix[],4,MATCH($C474&amp;$D474&amp;"."&amp;$E474,TMSimMatrix[#Headers],0)),"")</f>
        <v/>
      </c>
      <c r="L474" s="280" t="str">
        <f>IF($E474&lt;&gt;"",INDEX(TMSimMatrix[],3,MATCH($C474&amp;$D474&amp;"."&amp;$E474,TMSimMatrix[#Headers],0)),"")</f>
        <v/>
      </c>
      <c r="M474" s="272" t="str">
        <f>IF($E474&lt;&gt;"",INDEX(TMSimMatrix[],8,MATCH($C474&amp;$D474&amp;"."&amp;$E474,TMSimMatrix[#Headers],0)),"")</f>
        <v/>
      </c>
      <c r="N474" s="52"/>
      <c r="O474" s="72"/>
      <c r="P474" s="310" t="str">
        <f>IF($E474&lt;&gt;"",INDEX(TMSimMatrix[],9,MATCH($C474&amp;$D474&amp;"."&amp;$E474,TMSimMatrix[#Headers],0)),"")</f>
        <v/>
      </c>
      <c r="Q474" s="56"/>
      <c r="R474" s="54"/>
      <c r="S474" s="53"/>
      <c r="T474" s="324"/>
      <c r="U474" s="299"/>
      <c r="V474" s="53"/>
      <c r="W474" s="258" t="s">
        <v>506</v>
      </c>
      <c r="X474" s="305"/>
      <c r="Y474" s="62"/>
      <c r="Z474" s="297"/>
      <c r="AA474" s="297"/>
    </row>
    <row r="475" spans="2:27" ht="23">
      <c r="B475" s="48">
        <v>470</v>
      </c>
      <c r="C475" s="252" t="s">
        <v>451</v>
      </c>
      <c r="D475" s="253">
        <v>62</v>
      </c>
      <c r="E475" s="274"/>
      <c r="F475" s="50" t="str">
        <f>IF($E475&lt;&gt;"",COUNTIF($E$6:$E475,$E475),"")</f>
        <v/>
      </c>
      <c r="G475" s="56" t="str">
        <f>IF($E475&lt;&gt;"",INDEX(TMSimMatrix[],5,MATCH($C475&amp;$D475&amp;"."&amp;$E475,TMSimMatrix[#Headers],0)),"")</f>
        <v/>
      </c>
      <c r="H475" s="56" t="str">
        <f>IF($E475&lt;&gt;"",INDEX(TMSimMatrix[#Data],7,MATCH($C475&amp;$D475&amp;"."&amp;$E475,TMSimMatrix[#Headers],0)),"")</f>
        <v/>
      </c>
      <c r="I475" s="280" t="str">
        <f>IF($E475&lt;&gt;"",INDEX(TMSimMatrix[],2,MATCH($C475&amp;$D475&amp;"."&amp;$E475,TMSimMatrix[#Headers],0)),"")</f>
        <v/>
      </c>
      <c r="J475" s="280" t="str">
        <f>IF($E475&lt;&gt;"",IF(ISNUMBER(SEARCH("Utail",FlighTestSummary5[[#This Row],[A/C Configuration]])), "UTAIL", "TAILLESS"),"")</f>
        <v/>
      </c>
      <c r="K475" s="280" t="str">
        <f>IF($E475&lt;&gt;"",INDEX(TMSimMatrix[],4,MATCH($C475&amp;$D475&amp;"."&amp;$E475,TMSimMatrix[#Headers],0)),"")</f>
        <v/>
      </c>
      <c r="L475" s="280" t="str">
        <f>IF($E475&lt;&gt;"",INDEX(TMSimMatrix[],3,MATCH($C475&amp;$D475&amp;"."&amp;$E475,TMSimMatrix[#Headers],0)),"")</f>
        <v/>
      </c>
      <c r="M475" s="272" t="str">
        <f>IF($E475&lt;&gt;"",INDEX(TMSimMatrix[],8,MATCH($C475&amp;$D475&amp;"."&amp;$E475,TMSimMatrix[#Headers],0)),"")</f>
        <v/>
      </c>
      <c r="N475" s="52"/>
      <c r="O475" s="72"/>
      <c r="P475" s="310" t="str">
        <f>IF($E475&lt;&gt;"",INDEX(TMSimMatrix[],9,MATCH($C475&amp;$D475&amp;"."&amp;$E475,TMSimMatrix[#Headers],0)),"")</f>
        <v/>
      </c>
      <c r="Q475" s="56"/>
      <c r="R475" s="54"/>
      <c r="S475" s="53"/>
      <c r="T475" s="324"/>
      <c r="U475" s="299"/>
      <c r="V475" s="53"/>
      <c r="W475" s="258" t="s">
        <v>506</v>
      </c>
      <c r="X475" s="305"/>
      <c r="Y475" s="62"/>
      <c r="Z475" s="297"/>
      <c r="AA475" s="297"/>
    </row>
    <row r="476" spans="2:27" ht="23">
      <c r="B476" s="48">
        <v>471</v>
      </c>
      <c r="C476" s="252" t="s">
        <v>451</v>
      </c>
      <c r="D476" s="253">
        <v>62</v>
      </c>
      <c r="E476" s="274"/>
      <c r="F476" s="50" t="str">
        <f>IF($E476&lt;&gt;"",COUNTIF($E$6:$E476,$E476),"")</f>
        <v/>
      </c>
      <c r="G476" s="56" t="str">
        <f>IF($E476&lt;&gt;"",INDEX(TMSimMatrix[],5,MATCH($C476&amp;$D476&amp;"."&amp;$E476,TMSimMatrix[#Headers],0)),"")</f>
        <v/>
      </c>
      <c r="H476" s="56" t="str">
        <f>IF($E476&lt;&gt;"",INDEX(TMSimMatrix[#Data],7,MATCH($C476&amp;$D476&amp;"."&amp;$E476,TMSimMatrix[#Headers],0)),"")</f>
        <v/>
      </c>
      <c r="I476" s="280" t="str">
        <f>IF($E476&lt;&gt;"",INDEX(TMSimMatrix[],2,MATCH($C476&amp;$D476&amp;"."&amp;$E476,TMSimMatrix[#Headers],0)),"")</f>
        <v/>
      </c>
      <c r="J476" s="280" t="str">
        <f>IF($E476&lt;&gt;"",IF(ISNUMBER(SEARCH("Utail",FlighTestSummary5[[#This Row],[A/C Configuration]])), "UTAIL", "TAILLESS"),"")</f>
        <v/>
      </c>
      <c r="K476" s="280" t="str">
        <f>IF($E476&lt;&gt;"",INDEX(TMSimMatrix[],4,MATCH($C476&amp;$D476&amp;"."&amp;$E476,TMSimMatrix[#Headers],0)),"")</f>
        <v/>
      </c>
      <c r="L476" s="280" t="str">
        <f>IF($E476&lt;&gt;"",INDEX(TMSimMatrix[],3,MATCH($C476&amp;$D476&amp;"."&amp;$E476,TMSimMatrix[#Headers],0)),"")</f>
        <v/>
      </c>
      <c r="M476" s="272" t="str">
        <f>IF($E476&lt;&gt;"",INDEX(TMSimMatrix[],8,MATCH($C476&amp;$D476&amp;"."&amp;$E476,TMSimMatrix[#Headers],0)),"")</f>
        <v/>
      </c>
      <c r="N476" s="52"/>
      <c r="O476" s="72"/>
      <c r="P476" s="310" t="str">
        <f>IF($E476&lt;&gt;"",INDEX(TMSimMatrix[],9,MATCH($C476&amp;$D476&amp;"."&amp;$E476,TMSimMatrix[#Headers],0)),"")</f>
        <v/>
      </c>
      <c r="Q476" s="56"/>
      <c r="R476" s="54"/>
      <c r="S476" s="53"/>
      <c r="T476" s="324"/>
      <c r="U476" s="299"/>
      <c r="V476" s="53"/>
      <c r="W476" s="258" t="s">
        <v>506</v>
      </c>
      <c r="X476" s="305"/>
      <c r="Y476" s="62"/>
      <c r="Z476" s="297"/>
      <c r="AA476" s="297"/>
    </row>
    <row r="477" spans="2:27" ht="23">
      <c r="B477" s="48">
        <v>472</v>
      </c>
      <c r="C477" s="252" t="s">
        <v>451</v>
      </c>
      <c r="D477" s="253">
        <v>62</v>
      </c>
      <c r="E477" s="274"/>
      <c r="F477" s="50" t="str">
        <f>IF($E477&lt;&gt;"",COUNTIF($E$6:$E477,$E477),"")</f>
        <v/>
      </c>
      <c r="G477" s="56" t="str">
        <f>IF($E477&lt;&gt;"",INDEX(TMSimMatrix[],5,MATCH($C477&amp;$D477&amp;"."&amp;$E477,TMSimMatrix[#Headers],0)),"")</f>
        <v/>
      </c>
      <c r="H477" s="56" t="str">
        <f>IF($E477&lt;&gt;"",INDEX(TMSimMatrix[#Data],7,MATCH($C477&amp;$D477&amp;"."&amp;$E477,TMSimMatrix[#Headers],0)),"")</f>
        <v/>
      </c>
      <c r="I477" s="280" t="str">
        <f>IF($E477&lt;&gt;"",INDEX(TMSimMatrix[],2,MATCH($C477&amp;$D477&amp;"."&amp;$E477,TMSimMatrix[#Headers],0)),"")</f>
        <v/>
      </c>
      <c r="J477" s="280" t="str">
        <f>IF($E477&lt;&gt;"",IF(ISNUMBER(SEARCH("Utail",FlighTestSummary5[[#This Row],[A/C Configuration]])), "UTAIL", "TAILLESS"),"")</f>
        <v/>
      </c>
      <c r="K477" s="280" t="str">
        <f>IF($E477&lt;&gt;"",INDEX(TMSimMatrix[],4,MATCH($C477&amp;$D477&amp;"."&amp;$E477,TMSimMatrix[#Headers],0)),"")</f>
        <v/>
      </c>
      <c r="L477" s="280" t="str">
        <f>IF($E477&lt;&gt;"",INDEX(TMSimMatrix[],3,MATCH($C477&amp;$D477&amp;"."&amp;$E477,TMSimMatrix[#Headers],0)),"")</f>
        <v/>
      </c>
      <c r="M477" s="272" t="str">
        <f>IF($E477&lt;&gt;"",INDEX(TMSimMatrix[],8,MATCH($C477&amp;$D477&amp;"."&amp;$E477,TMSimMatrix[#Headers],0)),"")</f>
        <v/>
      </c>
      <c r="N477" s="52"/>
      <c r="O477" s="72"/>
      <c r="P477" s="310" t="str">
        <f>IF($E477&lt;&gt;"",INDEX(TMSimMatrix[],9,MATCH($C477&amp;$D477&amp;"."&amp;$E477,TMSimMatrix[#Headers],0)),"")</f>
        <v/>
      </c>
      <c r="Q477" s="56"/>
      <c r="R477" s="54"/>
      <c r="S477" s="53"/>
      <c r="T477" s="324"/>
      <c r="U477" s="299"/>
      <c r="V477" s="53"/>
      <c r="W477" s="258" t="s">
        <v>506</v>
      </c>
      <c r="X477" s="305"/>
      <c r="Y477" s="62"/>
      <c r="Z477" s="297"/>
      <c r="AA477" s="297"/>
    </row>
    <row r="478" spans="2:27" ht="23">
      <c r="B478" s="48">
        <v>462</v>
      </c>
      <c r="C478" s="252" t="s">
        <v>451</v>
      </c>
      <c r="D478" s="253">
        <v>62</v>
      </c>
      <c r="E478" s="274"/>
      <c r="F478" s="50" t="str">
        <f>IF($E478&lt;&gt;"",COUNTIF($E$6:$E478,$E478),"")</f>
        <v/>
      </c>
      <c r="G478" s="56" t="str">
        <f>IF($E478&lt;&gt;"",INDEX(TMSimMatrix[],5,MATCH($C478&amp;$D478&amp;"."&amp;$E478,TMSimMatrix[#Headers],0)),"")</f>
        <v/>
      </c>
      <c r="H478" s="56" t="str">
        <f>IF($E478&lt;&gt;"",INDEX(TMSimMatrix[#Data],7,MATCH($C478&amp;$D478&amp;"."&amp;$E478,TMSimMatrix[#Headers],0)),"")</f>
        <v/>
      </c>
      <c r="I478" s="280" t="str">
        <f>IF($E478&lt;&gt;"",INDEX(TMSimMatrix[],2,MATCH($C478&amp;$D478&amp;"."&amp;$E478,TMSimMatrix[#Headers],0)),"")</f>
        <v/>
      </c>
      <c r="J478" s="280" t="str">
        <f>IF($E478&lt;&gt;"",IF(ISNUMBER(SEARCH("Utail",FlighTestSummary5[[#This Row],[A/C Configuration]])), "UTAIL", "TAILLESS"),"")</f>
        <v/>
      </c>
      <c r="K478" s="280" t="str">
        <f>IF($E478&lt;&gt;"",INDEX(TMSimMatrix[],4,MATCH($C478&amp;$D478&amp;"."&amp;$E478,TMSimMatrix[#Headers],0)),"")</f>
        <v/>
      </c>
      <c r="L478" s="280" t="str">
        <f>IF($E478&lt;&gt;"",INDEX(TMSimMatrix[],3,MATCH($C478&amp;$D478&amp;"."&amp;$E478,TMSimMatrix[#Headers],0)),"")</f>
        <v/>
      </c>
      <c r="M478" s="272" t="str">
        <f>IF($E478&lt;&gt;"",INDEX(TMSimMatrix[],8,MATCH($C478&amp;$D478&amp;"."&amp;$E478,TMSimMatrix[#Headers],0)),"")</f>
        <v/>
      </c>
      <c r="N478" s="52"/>
      <c r="O478" s="72"/>
      <c r="P478" s="310" t="str">
        <f>IF($E478&lt;&gt;"",INDEX(TMSimMatrix[],9,MATCH($C478&amp;$D478&amp;"."&amp;$E478,TMSimMatrix[#Headers],0)),"")</f>
        <v/>
      </c>
      <c r="Q478" s="56"/>
      <c r="R478" s="54"/>
      <c r="S478" s="53"/>
      <c r="T478" s="324"/>
      <c r="U478" s="299"/>
      <c r="V478" s="53"/>
      <c r="W478" s="258" t="s">
        <v>506</v>
      </c>
      <c r="X478" s="305"/>
      <c r="Y478" s="62"/>
      <c r="Z478" s="297"/>
      <c r="AA478" s="297"/>
    </row>
    <row r="479" spans="2:27" ht="23">
      <c r="B479" s="48">
        <v>474</v>
      </c>
      <c r="C479" s="252" t="s">
        <v>451</v>
      </c>
      <c r="D479" s="253">
        <v>62</v>
      </c>
      <c r="E479" s="274"/>
      <c r="F479" s="50" t="str">
        <f>IF($E479&lt;&gt;"",COUNTIF($E$6:$E479,$E479),"")</f>
        <v/>
      </c>
      <c r="G479" s="56" t="str">
        <f>IF($E479&lt;&gt;"",INDEX(TMSimMatrix[],5,MATCH($C479&amp;$D479&amp;"."&amp;$E479,TMSimMatrix[#Headers],0)),"")</f>
        <v/>
      </c>
      <c r="H479" s="56" t="str">
        <f>IF($E479&lt;&gt;"",INDEX(TMSimMatrix[#Data],7,MATCH($C479&amp;$D479&amp;"."&amp;$E479,TMSimMatrix[#Headers],0)),"")</f>
        <v/>
      </c>
      <c r="I479" s="280" t="str">
        <f>IF($E479&lt;&gt;"",INDEX(TMSimMatrix[],2,MATCH($C479&amp;$D479&amp;"."&amp;$E479,TMSimMatrix[#Headers],0)),"")</f>
        <v/>
      </c>
      <c r="J479" s="280" t="str">
        <f>IF($E479&lt;&gt;"",IF(ISNUMBER(SEARCH("Utail",FlighTestSummary5[[#This Row],[A/C Configuration]])), "UTAIL", "TAILLESS"),"")</f>
        <v/>
      </c>
      <c r="K479" s="280" t="str">
        <f>IF($E479&lt;&gt;"",INDEX(TMSimMatrix[],4,MATCH($C479&amp;$D479&amp;"."&amp;$E479,TMSimMatrix[#Headers],0)),"")</f>
        <v/>
      </c>
      <c r="L479" s="280" t="str">
        <f>IF($E479&lt;&gt;"",INDEX(TMSimMatrix[],3,MATCH($C479&amp;$D479&amp;"."&amp;$E479,TMSimMatrix[#Headers],0)),"")</f>
        <v/>
      </c>
      <c r="M479" s="272" t="str">
        <f>IF($E479&lt;&gt;"",INDEX(TMSimMatrix[],8,MATCH($C479&amp;$D479&amp;"."&amp;$E479,TMSimMatrix[#Headers],0)),"")</f>
        <v/>
      </c>
      <c r="N479" s="52"/>
      <c r="O479" s="72"/>
      <c r="P479" s="310" t="str">
        <f>IF($E479&lt;&gt;"",INDEX(TMSimMatrix[],9,MATCH($C479&amp;$D479&amp;"."&amp;$E479,TMSimMatrix[#Headers],0)),"")</f>
        <v/>
      </c>
      <c r="Q479" s="56"/>
      <c r="R479" s="54"/>
      <c r="S479" s="53"/>
      <c r="T479" s="324"/>
      <c r="U479" s="299"/>
      <c r="V479" s="53"/>
      <c r="W479" s="258" t="s">
        <v>506</v>
      </c>
      <c r="X479" s="305"/>
      <c r="Y479" s="62"/>
      <c r="Z479" s="297"/>
      <c r="AA479" s="297"/>
    </row>
    <row r="480" spans="2:27" ht="23">
      <c r="B480" s="48">
        <v>475</v>
      </c>
      <c r="C480" s="252" t="s">
        <v>451</v>
      </c>
      <c r="D480" s="253">
        <v>62</v>
      </c>
      <c r="E480" s="274"/>
      <c r="F480" s="50" t="str">
        <f>IF($E480&lt;&gt;"",COUNTIF($E$6:$E480,$E480),"")</f>
        <v/>
      </c>
      <c r="G480" s="56" t="str">
        <f>IF($E480&lt;&gt;"",INDEX(TMSimMatrix[],5,MATCH($C480&amp;$D480&amp;"."&amp;$E480,TMSimMatrix[#Headers],0)),"")</f>
        <v/>
      </c>
      <c r="H480" s="56" t="str">
        <f>IF($E480&lt;&gt;"",INDEX(TMSimMatrix[#Data],7,MATCH($C480&amp;$D480&amp;"."&amp;$E480,TMSimMatrix[#Headers],0)),"")</f>
        <v/>
      </c>
      <c r="I480" s="280" t="str">
        <f>IF($E480&lt;&gt;"",INDEX(TMSimMatrix[],2,MATCH($C480&amp;$D480&amp;"."&amp;$E480,TMSimMatrix[#Headers],0)),"")</f>
        <v/>
      </c>
      <c r="J480" s="280" t="str">
        <f>IF($E480&lt;&gt;"",IF(ISNUMBER(SEARCH("Utail",FlighTestSummary5[[#This Row],[A/C Configuration]])), "UTAIL", "TAILLESS"),"")</f>
        <v/>
      </c>
      <c r="K480" s="280" t="str">
        <f>IF($E480&lt;&gt;"",INDEX(TMSimMatrix[],4,MATCH($C480&amp;$D480&amp;"."&amp;$E480,TMSimMatrix[#Headers],0)),"")</f>
        <v/>
      </c>
      <c r="L480" s="280" t="str">
        <f>IF($E480&lt;&gt;"",INDEX(TMSimMatrix[],3,MATCH($C480&amp;$D480&amp;"."&amp;$E480,TMSimMatrix[#Headers],0)),"")</f>
        <v/>
      </c>
      <c r="M480" s="272" t="str">
        <f>IF($E480&lt;&gt;"",INDEX(TMSimMatrix[],8,MATCH($C480&amp;$D480&amp;"."&amp;$E480,TMSimMatrix[#Headers],0)),"")</f>
        <v/>
      </c>
      <c r="N480" s="52"/>
      <c r="O480" s="72"/>
      <c r="P480" s="310" t="str">
        <f>IF($E480&lt;&gt;"",INDEX(TMSimMatrix[],9,MATCH($C480&amp;$D480&amp;"."&amp;$E480,TMSimMatrix[#Headers],0)),"")</f>
        <v/>
      </c>
      <c r="Q480" s="56"/>
      <c r="R480" s="54"/>
      <c r="S480" s="53"/>
      <c r="T480" s="324"/>
      <c r="U480" s="299"/>
      <c r="V480" s="53"/>
      <c r="W480" s="258" t="s">
        <v>506</v>
      </c>
      <c r="X480" s="305"/>
      <c r="Y480" s="62"/>
      <c r="Z480" s="297"/>
      <c r="AA480" s="297"/>
    </row>
    <row r="481" spans="2:27" ht="23">
      <c r="B481" s="48">
        <v>476</v>
      </c>
      <c r="C481" s="252" t="s">
        <v>451</v>
      </c>
      <c r="D481" s="253">
        <v>62</v>
      </c>
      <c r="E481" s="274"/>
      <c r="F481" s="50" t="str">
        <f>IF($E481&lt;&gt;"",COUNTIF($E$6:$E481,$E481),"")</f>
        <v/>
      </c>
      <c r="G481" s="56" t="str">
        <f>IF($E481&lt;&gt;"",INDEX(TMSimMatrix[],5,MATCH($C481&amp;$D481&amp;"."&amp;$E481,TMSimMatrix[#Headers],0)),"")</f>
        <v/>
      </c>
      <c r="H481" s="56" t="str">
        <f>IF($E481&lt;&gt;"",INDEX(TMSimMatrix[#Data],7,MATCH($C481&amp;$D481&amp;"."&amp;$E481,TMSimMatrix[#Headers],0)),"")</f>
        <v/>
      </c>
      <c r="I481" s="280" t="str">
        <f>IF($E481&lt;&gt;"",INDEX(TMSimMatrix[],2,MATCH($C481&amp;$D481&amp;"."&amp;$E481,TMSimMatrix[#Headers],0)),"")</f>
        <v/>
      </c>
      <c r="J481" s="280" t="str">
        <f>IF($E481&lt;&gt;"",IF(ISNUMBER(SEARCH("Utail",FlighTestSummary5[[#This Row],[A/C Configuration]])), "UTAIL", "TAILLESS"),"")</f>
        <v/>
      </c>
      <c r="K481" s="280" t="str">
        <f>IF($E481&lt;&gt;"",INDEX(TMSimMatrix[],4,MATCH($C481&amp;$D481&amp;"."&amp;$E481,TMSimMatrix[#Headers],0)),"")</f>
        <v/>
      </c>
      <c r="L481" s="280" t="str">
        <f>IF($E481&lt;&gt;"",INDEX(TMSimMatrix[],3,MATCH($C481&amp;$D481&amp;"."&amp;$E481,TMSimMatrix[#Headers],0)),"")</f>
        <v/>
      </c>
      <c r="M481" s="272" t="str">
        <f>IF($E481&lt;&gt;"",INDEX(TMSimMatrix[],8,MATCH($C481&amp;$D481&amp;"."&amp;$E481,TMSimMatrix[#Headers],0)),"")</f>
        <v/>
      </c>
      <c r="N481" s="52"/>
      <c r="O481" s="72"/>
      <c r="P481" s="310" t="str">
        <f>IF($E481&lt;&gt;"",INDEX(TMSimMatrix[],9,MATCH($C481&amp;$D481&amp;"."&amp;$E481,TMSimMatrix[#Headers],0)),"")</f>
        <v/>
      </c>
      <c r="Q481" s="56"/>
      <c r="R481" s="54"/>
      <c r="S481" s="53"/>
      <c r="T481" s="324"/>
      <c r="U481" s="299"/>
      <c r="V481" s="53"/>
      <c r="W481" s="258" t="s">
        <v>506</v>
      </c>
      <c r="X481" s="305"/>
      <c r="Y481" s="62"/>
      <c r="Z481" s="297"/>
      <c r="AA481" s="297"/>
    </row>
    <row r="482" spans="2:27" ht="23">
      <c r="B482" s="48">
        <v>477</v>
      </c>
      <c r="C482" s="252" t="s">
        <v>451</v>
      </c>
      <c r="D482" s="253">
        <v>62</v>
      </c>
      <c r="E482" s="274"/>
      <c r="F482" s="50" t="str">
        <f>IF($E482&lt;&gt;"",COUNTIF($E$6:$E482,$E482),"")</f>
        <v/>
      </c>
      <c r="G482" s="56" t="str">
        <f>IF($E482&lt;&gt;"",INDEX(TMSimMatrix[],5,MATCH($C482&amp;$D482&amp;"."&amp;$E482,TMSimMatrix[#Headers],0)),"")</f>
        <v/>
      </c>
      <c r="H482" s="56" t="str">
        <f>IF($E482&lt;&gt;"",INDEX(TMSimMatrix[#Data],7,MATCH($C482&amp;$D482&amp;"."&amp;$E482,TMSimMatrix[#Headers],0)),"")</f>
        <v/>
      </c>
      <c r="I482" s="280" t="str">
        <f>IF($E482&lt;&gt;"",INDEX(TMSimMatrix[],2,MATCH($C482&amp;$D482&amp;"."&amp;$E482,TMSimMatrix[#Headers],0)),"")</f>
        <v/>
      </c>
      <c r="J482" s="280" t="str">
        <f>IF($E482&lt;&gt;"",IF(ISNUMBER(SEARCH("Utail",FlighTestSummary5[[#This Row],[A/C Configuration]])), "UTAIL", "TAILLESS"),"")</f>
        <v/>
      </c>
      <c r="K482" s="280" t="str">
        <f>IF($E482&lt;&gt;"",INDEX(TMSimMatrix[],4,MATCH($C482&amp;$D482&amp;"."&amp;$E482,TMSimMatrix[#Headers],0)),"")</f>
        <v/>
      </c>
      <c r="L482" s="280" t="str">
        <f>IF($E482&lt;&gt;"",INDEX(TMSimMatrix[],3,MATCH($C482&amp;$D482&amp;"."&amp;$E482,TMSimMatrix[#Headers],0)),"")</f>
        <v/>
      </c>
      <c r="M482" s="272" t="str">
        <f>IF($E482&lt;&gt;"",INDEX(TMSimMatrix[],8,MATCH($C482&amp;$D482&amp;"."&amp;$E482,TMSimMatrix[#Headers],0)),"")</f>
        <v/>
      </c>
      <c r="N482" s="52"/>
      <c r="O482" s="72"/>
      <c r="P482" s="310" t="str">
        <f>IF($E482&lt;&gt;"",INDEX(TMSimMatrix[],9,MATCH($C482&amp;$D482&amp;"."&amp;$E482,TMSimMatrix[#Headers],0)),"")</f>
        <v/>
      </c>
      <c r="Q482" s="56"/>
      <c r="R482" s="54"/>
      <c r="S482" s="53"/>
      <c r="T482" s="324"/>
      <c r="U482" s="299"/>
      <c r="V482" s="53"/>
      <c r="W482" s="258" t="s">
        <v>506</v>
      </c>
      <c r="X482" s="305"/>
      <c r="Y482" s="62"/>
      <c r="Z482" s="297"/>
      <c r="AA482" s="297"/>
    </row>
    <row r="483" spans="2:27" ht="23">
      <c r="B483" s="48">
        <v>478</v>
      </c>
      <c r="C483" s="252" t="s">
        <v>451</v>
      </c>
      <c r="D483" s="253">
        <v>62</v>
      </c>
      <c r="E483" s="274"/>
      <c r="F483" s="50" t="str">
        <f>IF($E483&lt;&gt;"",COUNTIF($E$6:$E483,$E483),"")</f>
        <v/>
      </c>
      <c r="G483" s="56" t="str">
        <f>IF($E483&lt;&gt;"",INDEX(TMSimMatrix[],5,MATCH($C483&amp;$D483&amp;"."&amp;$E483,TMSimMatrix[#Headers],0)),"")</f>
        <v/>
      </c>
      <c r="H483" s="56" t="str">
        <f>IF($E483&lt;&gt;"",INDEX(TMSimMatrix[#Data],7,MATCH($C483&amp;$D483&amp;"."&amp;$E483,TMSimMatrix[#Headers],0)),"")</f>
        <v/>
      </c>
      <c r="I483" s="280" t="str">
        <f>IF($E483&lt;&gt;"",INDEX(TMSimMatrix[],2,MATCH($C483&amp;$D483&amp;"."&amp;$E483,TMSimMatrix[#Headers],0)),"")</f>
        <v/>
      </c>
      <c r="J483" s="280" t="str">
        <f>IF($E483&lt;&gt;"",IF(ISNUMBER(SEARCH("Utail",FlighTestSummary5[[#This Row],[A/C Configuration]])), "UTAIL", "TAILLESS"),"")</f>
        <v/>
      </c>
      <c r="K483" s="280" t="str">
        <f>IF($E483&lt;&gt;"",INDEX(TMSimMatrix[],4,MATCH($C483&amp;$D483&amp;"."&amp;$E483,TMSimMatrix[#Headers],0)),"")</f>
        <v/>
      </c>
      <c r="L483" s="280" t="str">
        <f>IF($E483&lt;&gt;"",INDEX(TMSimMatrix[],3,MATCH($C483&amp;$D483&amp;"."&amp;$E483,TMSimMatrix[#Headers],0)),"")</f>
        <v/>
      </c>
      <c r="M483" s="272" t="str">
        <f>IF($E483&lt;&gt;"",INDEX(TMSimMatrix[],8,MATCH($C483&amp;$D483&amp;"."&amp;$E483,TMSimMatrix[#Headers],0)),"")</f>
        <v/>
      </c>
      <c r="N483" s="52"/>
      <c r="O483" s="72"/>
      <c r="P483" s="310" t="str">
        <f>IF($E483&lt;&gt;"",INDEX(TMSimMatrix[],9,MATCH($C483&amp;$D483&amp;"."&amp;$E483,TMSimMatrix[#Headers],0)),"")</f>
        <v/>
      </c>
      <c r="Q483" s="56"/>
      <c r="R483" s="54"/>
      <c r="S483" s="53"/>
      <c r="T483" s="324"/>
      <c r="U483" s="299"/>
      <c r="V483" s="53"/>
      <c r="W483" s="258" t="s">
        <v>506</v>
      </c>
      <c r="X483" s="305"/>
      <c r="Y483" s="62"/>
      <c r="Z483" s="297"/>
      <c r="AA483" s="297"/>
    </row>
    <row r="484" spans="2:27" ht="23">
      <c r="B484" s="48">
        <v>479</v>
      </c>
      <c r="C484" s="252" t="s">
        <v>451</v>
      </c>
      <c r="D484" s="253">
        <v>62</v>
      </c>
      <c r="E484" s="274"/>
      <c r="F484" s="50" t="str">
        <f>IF($E484&lt;&gt;"",COUNTIF($E$6:$E484,$E484),"")</f>
        <v/>
      </c>
      <c r="G484" s="56" t="str">
        <f>IF($E484&lt;&gt;"",INDEX(TMSimMatrix[],5,MATCH($C484&amp;$D484&amp;"."&amp;$E484,TMSimMatrix[#Headers],0)),"")</f>
        <v/>
      </c>
      <c r="H484" s="56" t="str">
        <f>IF($E484&lt;&gt;"",INDEX(TMSimMatrix[#Data],7,MATCH($C484&amp;$D484&amp;"."&amp;$E484,TMSimMatrix[#Headers],0)),"")</f>
        <v/>
      </c>
      <c r="I484" s="280" t="str">
        <f>IF($E484&lt;&gt;"",INDEX(TMSimMatrix[],2,MATCH($C484&amp;$D484&amp;"."&amp;$E484,TMSimMatrix[#Headers],0)),"")</f>
        <v/>
      </c>
      <c r="J484" s="280" t="str">
        <f>IF($E484&lt;&gt;"",IF(ISNUMBER(SEARCH("Utail",FlighTestSummary5[[#This Row],[A/C Configuration]])), "UTAIL", "TAILLESS"),"")</f>
        <v/>
      </c>
      <c r="K484" s="280" t="str">
        <f>IF($E484&lt;&gt;"",INDEX(TMSimMatrix[],4,MATCH($C484&amp;$D484&amp;"."&amp;$E484,TMSimMatrix[#Headers],0)),"")</f>
        <v/>
      </c>
      <c r="L484" s="280" t="str">
        <f>IF($E484&lt;&gt;"",INDEX(TMSimMatrix[],3,MATCH($C484&amp;$D484&amp;"."&amp;$E484,TMSimMatrix[#Headers],0)),"")</f>
        <v/>
      </c>
      <c r="M484" s="272" t="str">
        <f>IF($E484&lt;&gt;"",INDEX(TMSimMatrix[],8,MATCH($C484&amp;$D484&amp;"."&amp;$E484,TMSimMatrix[#Headers],0)),"")</f>
        <v/>
      </c>
      <c r="N484" s="52"/>
      <c r="O484" s="72"/>
      <c r="P484" s="310" t="str">
        <f>IF($E484&lt;&gt;"",INDEX(TMSimMatrix[],9,MATCH($C484&amp;$D484&amp;"."&amp;$E484,TMSimMatrix[#Headers],0)),"")</f>
        <v/>
      </c>
      <c r="Q484" s="56"/>
      <c r="R484" s="54"/>
      <c r="S484" s="53"/>
      <c r="T484" s="324"/>
      <c r="U484" s="299"/>
      <c r="V484" s="53"/>
      <c r="W484" s="258" t="s">
        <v>506</v>
      </c>
      <c r="X484" s="305"/>
      <c r="Y484" s="62"/>
      <c r="Z484" s="297"/>
      <c r="AA484" s="297"/>
    </row>
    <row r="485" spans="2:27" ht="23">
      <c r="B485" s="48">
        <v>480</v>
      </c>
      <c r="C485" s="252" t="s">
        <v>451</v>
      </c>
      <c r="D485" s="253">
        <v>62</v>
      </c>
      <c r="E485" s="274"/>
      <c r="F485" s="50" t="str">
        <f>IF($E485&lt;&gt;"",COUNTIF($E$6:$E485,$E485),"")</f>
        <v/>
      </c>
      <c r="G485" s="56" t="str">
        <f>IF($E485&lt;&gt;"",INDEX(TMSimMatrix[],5,MATCH($C485&amp;$D485&amp;"."&amp;$E485,TMSimMatrix[#Headers],0)),"")</f>
        <v/>
      </c>
      <c r="H485" s="56" t="str">
        <f>IF($E485&lt;&gt;"",INDEX(TMSimMatrix[#Data],7,MATCH($C485&amp;$D485&amp;"."&amp;$E485,TMSimMatrix[#Headers],0)),"")</f>
        <v/>
      </c>
      <c r="I485" s="280" t="str">
        <f>IF($E485&lt;&gt;"",INDEX(TMSimMatrix[],2,MATCH($C485&amp;$D485&amp;"."&amp;$E485,TMSimMatrix[#Headers],0)),"")</f>
        <v/>
      </c>
      <c r="J485" s="280" t="str">
        <f>IF($E485&lt;&gt;"",IF(ISNUMBER(SEARCH("Utail",FlighTestSummary5[[#This Row],[A/C Configuration]])), "UTAIL", "TAILLESS"),"")</f>
        <v/>
      </c>
      <c r="K485" s="280" t="str">
        <f>IF($E485&lt;&gt;"",INDEX(TMSimMatrix[],4,MATCH($C485&amp;$D485&amp;"."&amp;$E485,TMSimMatrix[#Headers],0)),"")</f>
        <v/>
      </c>
      <c r="L485" s="280" t="str">
        <f>IF($E485&lt;&gt;"",INDEX(TMSimMatrix[],3,MATCH($C485&amp;$D485&amp;"."&amp;$E485,TMSimMatrix[#Headers],0)),"")</f>
        <v/>
      </c>
      <c r="M485" s="272" t="str">
        <f>IF($E485&lt;&gt;"",INDEX(TMSimMatrix[],8,MATCH($C485&amp;$D485&amp;"."&amp;$E485,TMSimMatrix[#Headers],0)),"")</f>
        <v/>
      </c>
      <c r="N485" s="52"/>
      <c r="O485" s="72"/>
      <c r="P485" s="310" t="str">
        <f>IF($E485&lt;&gt;"",INDEX(TMSimMatrix[],9,MATCH($C485&amp;$D485&amp;"."&amp;$E485,TMSimMatrix[#Headers],0)),"")</f>
        <v/>
      </c>
      <c r="Q485" s="56"/>
      <c r="R485" s="54"/>
      <c r="S485" s="53"/>
      <c r="T485" s="324"/>
      <c r="U485" s="299"/>
      <c r="V485" s="53"/>
      <c r="W485" s="258" t="s">
        <v>506</v>
      </c>
      <c r="X485" s="305"/>
      <c r="Y485" s="62"/>
      <c r="Z485" s="297"/>
      <c r="AA485" s="297"/>
    </row>
    <row r="486" spans="2:27" ht="23">
      <c r="B486" s="48">
        <v>481</v>
      </c>
      <c r="C486" s="252" t="s">
        <v>451</v>
      </c>
      <c r="D486" s="253">
        <v>62</v>
      </c>
      <c r="E486" s="274"/>
      <c r="F486" s="50" t="str">
        <f>IF($E486&lt;&gt;"",COUNTIF($E$6:$E486,$E486),"")</f>
        <v/>
      </c>
      <c r="G486" s="56" t="str">
        <f>IF($E486&lt;&gt;"",INDEX(TMSimMatrix[],5,MATCH($C486&amp;$D486&amp;"."&amp;$E486,TMSimMatrix[#Headers],0)),"")</f>
        <v/>
      </c>
      <c r="H486" s="56" t="str">
        <f>IF($E486&lt;&gt;"",INDEX(TMSimMatrix[#Data],7,MATCH($C486&amp;$D486&amp;"."&amp;$E486,TMSimMatrix[#Headers],0)),"")</f>
        <v/>
      </c>
      <c r="I486" s="280" t="str">
        <f>IF($E486&lt;&gt;"",INDEX(TMSimMatrix[],2,MATCH($C486&amp;$D486&amp;"."&amp;$E486,TMSimMatrix[#Headers],0)),"")</f>
        <v/>
      </c>
      <c r="J486" s="280" t="str">
        <f>IF($E486&lt;&gt;"",IF(ISNUMBER(SEARCH("Utail",FlighTestSummary5[[#This Row],[A/C Configuration]])), "UTAIL", "TAILLESS"),"")</f>
        <v/>
      </c>
      <c r="K486" s="280" t="str">
        <f>IF($E486&lt;&gt;"",INDEX(TMSimMatrix[],4,MATCH($C486&amp;$D486&amp;"."&amp;$E486,TMSimMatrix[#Headers],0)),"")</f>
        <v/>
      </c>
      <c r="L486" s="280" t="str">
        <f>IF($E486&lt;&gt;"",INDEX(TMSimMatrix[],3,MATCH($C486&amp;$D486&amp;"."&amp;$E486,TMSimMatrix[#Headers],0)),"")</f>
        <v/>
      </c>
      <c r="M486" s="272" t="str">
        <f>IF($E486&lt;&gt;"",INDEX(TMSimMatrix[],8,MATCH($C486&amp;$D486&amp;"."&amp;$E486,TMSimMatrix[#Headers],0)),"")</f>
        <v/>
      </c>
      <c r="N486" s="52"/>
      <c r="O486" s="72"/>
      <c r="P486" s="310" t="str">
        <f>IF($E486&lt;&gt;"",INDEX(TMSimMatrix[],9,MATCH($C486&amp;$D486&amp;"."&amp;$E486,TMSimMatrix[#Headers],0)),"")</f>
        <v/>
      </c>
      <c r="Q486" s="56"/>
      <c r="R486" s="54"/>
      <c r="S486" s="53"/>
      <c r="T486" s="324"/>
      <c r="U486" s="299"/>
      <c r="V486" s="53"/>
      <c r="W486" s="258" t="s">
        <v>506</v>
      </c>
      <c r="X486" s="305"/>
      <c r="Y486" s="62"/>
      <c r="Z486" s="297"/>
      <c r="AA486" s="297"/>
    </row>
    <row r="487" spans="2:27" ht="23">
      <c r="B487" s="48">
        <v>482</v>
      </c>
      <c r="C487" s="252" t="s">
        <v>451</v>
      </c>
      <c r="D487" s="253">
        <v>62</v>
      </c>
      <c r="E487" s="274"/>
      <c r="F487" s="50" t="str">
        <f>IF($E487&lt;&gt;"",COUNTIF($E$6:$E487,$E487),"")</f>
        <v/>
      </c>
      <c r="G487" s="56" t="str">
        <f>IF($E487&lt;&gt;"",INDEX(TMSimMatrix[],5,MATCH($C487&amp;$D487&amp;"."&amp;$E487,TMSimMatrix[#Headers],0)),"")</f>
        <v/>
      </c>
      <c r="H487" s="56" t="str">
        <f>IF($E487&lt;&gt;"",INDEX(TMSimMatrix[#Data],7,MATCH($C487&amp;$D487&amp;"."&amp;$E487,TMSimMatrix[#Headers],0)),"")</f>
        <v/>
      </c>
      <c r="I487" s="280" t="str">
        <f>IF($E487&lt;&gt;"",INDEX(TMSimMatrix[],2,MATCH($C487&amp;$D487&amp;"."&amp;$E487,TMSimMatrix[#Headers],0)),"")</f>
        <v/>
      </c>
      <c r="J487" s="280" t="str">
        <f>IF($E487&lt;&gt;"",IF(ISNUMBER(SEARCH("Utail",FlighTestSummary5[[#This Row],[A/C Configuration]])), "UTAIL", "TAILLESS"),"")</f>
        <v/>
      </c>
      <c r="K487" s="280" t="str">
        <f>IF($E487&lt;&gt;"",INDEX(TMSimMatrix[],4,MATCH($C487&amp;$D487&amp;"."&amp;$E487,TMSimMatrix[#Headers],0)),"")</f>
        <v/>
      </c>
      <c r="L487" s="280" t="str">
        <f>IF($E487&lt;&gt;"",INDEX(TMSimMatrix[],3,MATCH($C487&amp;$D487&amp;"."&amp;$E487,TMSimMatrix[#Headers],0)),"")</f>
        <v/>
      </c>
      <c r="M487" s="272" t="str">
        <f>IF($E487&lt;&gt;"",INDEX(TMSimMatrix[],8,MATCH($C487&amp;$D487&amp;"."&amp;$E487,TMSimMatrix[#Headers],0)),"")</f>
        <v/>
      </c>
      <c r="N487" s="52"/>
      <c r="O487" s="72"/>
      <c r="P487" s="310" t="str">
        <f>IF($E487&lt;&gt;"",INDEX(TMSimMatrix[],9,MATCH($C487&amp;$D487&amp;"."&amp;$E487,TMSimMatrix[#Headers],0)),"")</f>
        <v/>
      </c>
      <c r="Q487" s="56"/>
      <c r="R487" s="54"/>
      <c r="S487" s="53"/>
      <c r="T487" s="324"/>
      <c r="U487" s="299"/>
      <c r="V487" s="53"/>
      <c r="W487" s="258" t="s">
        <v>506</v>
      </c>
      <c r="X487" s="305"/>
      <c r="Y487" s="62"/>
      <c r="Z487" s="297"/>
      <c r="AA487" s="297"/>
    </row>
    <row r="488" spans="2:27" ht="23">
      <c r="B488" s="48">
        <v>483</v>
      </c>
      <c r="C488" s="252" t="s">
        <v>451</v>
      </c>
      <c r="D488" s="253">
        <v>62</v>
      </c>
      <c r="E488" s="274"/>
      <c r="F488" s="50" t="str">
        <f>IF($E488&lt;&gt;"",COUNTIF($E$6:$E488,$E488),"")</f>
        <v/>
      </c>
      <c r="G488" s="56" t="str">
        <f>IF($E488&lt;&gt;"",INDEX(TMSimMatrix[],5,MATCH($C488&amp;$D488&amp;"."&amp;$E488,TMSimMatrix[#Headers],0)),"")</f>
        <v/>
      </c>
      <c r="H488" s="56" t="str">
        <f>IF($E488&lt;&gt;"",INDEX(TMSimMatrix[#Data],7,MATCH($C488&amp;$D488&amp;"."&amp;$E488,TMSimMatrix[#Headers],0)),"")</f>
        <v/>
      </c>
      <c r="I488" s="280" t="str">
        <f>IF($E488&lt;&gt;"",INDEX(TMSimMatrix[],2,MATCH($C488&amp;$D488&amp;"."&amp;$E488,TMSimMatrix[#Headers],0)),"")</f>
        <v/>
      </c>
      <c r="J488" s="280" t="str">
        <f>IF($E488&lt;&gt;"",IF(ISNUMBER(SEARCH("Utail",FlighTestSummary5[[#This Row],[A/C Configuration]])), "UTAIL", "TAILLESS"),"")</f>
        <v/>
      </c>
      <c r="K488" s="280" t="str">
        <f>IF($E488&lt;&gt;"",INDEX(TMSimMatrix[],4,MATCH($C488&amp;$D488&amp;"."&amp;$E488,TMSimMatrix[#Headers],0)),"")</f>
        <v/>
      </c>
      <c r="L488" s="280" t="str">
        <f>IF($E488&lt;&gt;"",INDEX(TMSimMatrix[],3,MATCH($C488&amp;$D488&amp;"."&amp;$E488,TMSimMatrix[#Headers],0)),"")</f>
        <v/>
      </c>
      <c r="M488" s="272" t="str">
        <f>IF($E488&lt;&gt;"",INDEX(TMSimMatrix[],8,MATCH($C488&amp;$D488&amp;"."&amp;$E488,TMSimMatrix[#Headers],0)),"")</f>
        <v/>
      </c>
      <c r="N488" s="52"/>
      <c r="O488" s="72"/>
      <c r="P488" s="310" t="str">
        <f>IF($E488&lt;&gt;"",INDEX(TMSimMatrix[],9,MATCH($C488&amp;$D488&amp;"."&amp;$E488,TMSimMatrix[#Headers],0)),"")</f>
        <v/>
      </c>
      <c r="Q488" s="56"/>
      <c r="R488" s="54"/>
      <c r="S488" s="53"/>
      <c r="T488" s="324"/>
      <c r="U488" s="299"/>
      <c r="V488" s="53"/>
      <c r="W488" s="258" t="s">
        <v>506</v>
      </c>
      <c r="X488" s="305"/>
      <c r="Y488" s="62"/>
      <c r="Z488" s="297"/>
      <c r="AA488" s="297"/>
    </row>
    <row r="489" spans="2:27" ht="23">
      <c r="B489" s="48">
        <v>484</v>
      </c>
      <c r="C489" s="252" t="s">
        <v>451</v>
      </c>
      <c r="D489" s="253">
        <v>62</v>
      </c>
      <c r="E489" s="274"/>
      <c r="F489" s="50" t="str">
        <f>IF($E489&lt;&gt;"",COUNTIF($E$6:$E489,$E489),"")</f>
        <v/>
      </c>
      <c r="G489" s="56" t="str">
        <f>IF($E489&lt;&gt;"",INDEX(TMSimMatrix[],5,MATCH($C489&amp;$D489&amp;"."&amp;$E489,TMSimMatrix[#Headers],0)),"")</f>
        <v/>
      </c>
      <c r="H489" s="56" t="str">
        <f>IF($E489&lt;&gt;"",INDEX(TMSimMatrix[#Data],7,MATCH($C489&amp;$D489&amp;"."&amp;$E489,TMSimMatrix[#Headers],0)),"")</f>
        <v/>
      </c>
      <c r="I489" s="280" t="str">
        <f>IF($E489&lt;&gt;"",INDEX(TMSimMatrix[],2,MATCH($C489&amp;$D489&amp;"."&amp;$E489,TMSimMatrix[#Headers],0)),"")</f>
        <v/>
      </c>
      <c r="J489" s="280" t="str">
        <f>IF($E489&lt;&gt;"",IF(ISNUMBER(SEARCH("Utail",FlighTestSummary5[[#This Row],[A/C Configuration]])), "UTAIL", "TAILLESS"),"")</f>
        <v/>
      </c>
      <c r="K489" s="280" t="str">
        <f>IF($E489&lt;&gt;"",INDEX(TMSimMatrix[],4,MATCH($C489&amp;$D489&amp;"."&amp;$E489,TMSimMatrix[#Headers],0)),"")</f>
        <v/>
      </c>
      <c r="L489" s="280" t="str">
        <f>IF($E489&lt;&gt;"",INDEX(TMSimMatrix[],3,MATCH($C489&amp;$D489&amp;"."&amp;$E489,TMSimMatrix[#Headers],0)),"")</f>
        <v/>
      </c>
      <c r="M489" s="272" t="str">
        <f>IF($E489&lt;&gt;"",INDEX(TMSimMatrix[],8,MATCH($C489&amp;$D489&amp;"."&amp;$E489,TMSimMatrix[#Headers],0)),"")</f>
        <v/>
      </c>
      <c r="N489" s="52"/>
      <c r="O489" s="72"/>
      <c r="P489" s="310" t="str">
        <f>IF($E489&lt;&gt;"",INDEX(TMSimMatrix[],9,MATCH($C489&amp;$D489&amp;"."&amp;$E489,TMSimMatrix[#Headers],0)),"")</f>
        <v/>
      </c>
      <c r="Q489" s="56"/>
      <c r="R489" s="54"/>
      <c r="S489" s="53"/>
      <c r="T489" s="324"/>
      <c r="U489" s="299"/>
      <c r="V489" s="53"/>
      <c r="W489" s="258" t="s">
        <v>506</v>
      </c>
      <c r="X489" s="305"/>
      <c r="Y489" s="62"/>
      <c r="Z489" s="297"/>
      <c r="AA489" s="297"/>
    </row>
    <row r="490" spans="2:27" ht="23">
      <c r="B490" s="48">
        <v>485</v>
      </c>
      <c r="C490" s="252" t="s">
        <v>451</v>
      </c>
      <c r="D490" s="253">
        <v>62</v>
      </c>
      <c r="E490" s="274"/>
      <c r="F490" s="50" t="str">
        <f>IF($E490&lt;&gt;"",COUNTIF($E$6:$E490,$E490),"")</f>
        <v/>
      </c>
      <c r="G490" s="56" t="str">
        <f>IF($E490&lt;&gt;"",INDEX(TMSimMatrix[],5,MATCH($C490&amp;$D490&amp;"."&amp;$E490,TMSimMatrix[#Headers],0)),"")</f>
        <v/>
      </c>
      <c r="H490" s="56" t="str">
        <f>IF($E490&lt;&gt;"",INDEX(TMSimMatrix[#Data],7,MATCH($C490&amp;$D490&amp;"."&amp;$E490,TMSimMatrix[#Headers],0)),"")</f>
        <v/>
      </c>
      <c r="I490" s="280" t="str">
        <f>IF($E490&lt;&gt;"",INDEX(TMSimMatrix[],2,MATCH($C490&amp;$D490&amp;"."&amp;$E490,TMSimMatrix[#Headers],0)),"")</f>
        <v/>
      </c>
      <c r="J490" s="280" t="str">
        <f>IF($E490&lt;&gt;"",IF(ISNUMBER(SEARCH("Utail",FlighTestSummary5[[#This Row],[A/C Configuration]])), "UTAIL", "TAILLESS"),"")</f>
        <v/>
      </c>
      <c r="K490" s="280" t="str">
        <f>IF($E490&lt;&gt;"",INDEX(TMSimMatrix[],4,MATCH($C490&amp;$D490&amp;"."&amp;$E490,TMSimMatrix[#Headers],0)),"")</f>
        <v/>
      </c>
      <c r="L490" s="280" t="str">
        <f>IF($E490&lt;&gt;"",INDEX(TMSimMatrix[],3,MATCH($C490&amp;$D490&amp;"."&amp;$E490,TMSimMatrix[#Headers],0)),"")</f>
        <v/>
      </c>
      <c r="M490" s="272" t="str">
        <f>IF($E490&lt;&gt;"",INDEX(TMSimMatrix[],8,MATCH($C490&amp;$D490&amp;"."&amp;$E490,TMSimMatrix[#Headers],0)),"")</f>
        <v/>
      </c>
      <c r="N490" s="52"/>
      <c r="O490" s="72"/>
      <c r="P490" s="310" t="str">
        <f>IF($E490&lt;&gt;"",INDEX(TMSimMatrix[],9,MATCH($C490&amp;$D490&amp;"."&amp;$E490,TMSimMatrix[#Headers],0)),"")</f>
        <v/>
      </c>
      <c r="Q490" s="56"/>
      <c r="R490" s="54"/>
      <c r="S490" s="53"/>
      <c r="T490" s="324"/>
      <c r="U490" s="299"/>
      <c r="V490" s="53"/>
      <c r="W490" s="258" t="s">
        <v>506</v>
      </c>
      <c r="X490" s="305"/>
      <c r="Y490" s="62"/>
      <c r="Z490" s="297"/>
      <c r="AA490" s="297"/>
    </row>
    <row r="491" spans="2:27" ht="23">
      <c r="B491" s="48">
        <v>486</v>
      </c>
      <c r="C491" s="252" t="s">
        <v>451</v>
      </c>
      <c r="D491" s="253">
        <v>62</v>
      </c>
      <c r="E491" s="274"/>
      <c r="F491" s="50" t="str">
        <f>IF($E491&lt;&gt;"",COUNTIF($E$6:$E491,$E491),"")</f>
        <v/>
      </c>
      <c r="G491" s="56" t="str">
        <f>IF($E491&lt;&gt;"",INDEX(TMSimMatrix[],5,MATCH($C491&amp;$D491&amp;"."&amp;$E491,TMSimMatrix[#Headers],0)),"")</f>
        <v/>
      </c>
      <c r="H491" s="56" t="str">
        <f>IF($E491&lt;&gt;"",INDEX(TMSimMatrix[#Data],7,MATCH($C491&amp;$D491&amp;"."&amp;$E491,TMSimMatrix[#Headers],0)),"")</f>
        <v/>
      </c>
      <c r="I491" s="280" t="str">
        <f>IF($E491&lt;&gt;"",INDEX(TMSimMatrix[],2,MATCH($C491&amp;$D491&amp;"."&amp;$E491,TMSimMatrix[#Headers],0)),"")</f>
        <v/>
      </c>
      <c r="J491" s="280" t="str">
        <f>IF($E491&lt;&gt;"",IF(ISNUMBER(SEARCH("Utail",FlighTestSummary5[[#This Row],[A/C Configuration]])), "UTAIL", "TAILLESS"),"")</f>
        <v/>
      </c>
      <c r="K491" s="280" t="str">
        <f>IF($E491&lt;&gt;"",INDEX(TMSimMatrix[],4,MATCH($C491&amp;$D491&amp;"."&amp;$E491,TMSimMatrix[#Headers],0)),"")</f>
        <v/>
      </c>
      <c r="L491" s="280" t="str">
        <f>IF($E491&lt;&gt;"",INDEX(TMSimMatrix[],3,MATCH($C491&amp;$D491&amp;"."&amp;$E491,TMSimMatrix[#Headers],0)),"")</f>
        <v/>
      </c>
      <c r="M491" s="272" t="str">
        <f>IF($E491&lt;&gt;"",INDEX(TMSimMatrix[],8,MATCH($C491&amp;$D491&amp;"."&amp;$E491,TMSimMatrix[#Headers],0)),"")</f>
        <v/>
      </c>
      <c r="N491" s="52"/>
      <c r="O491" s="72"/>
      <c r="P491" s="310" t="str">
        <f>IF($E491&lt;&gt;"",INDEX(TMSimMatrix[],9,MATCH($C491&amp;$D491&amp;"."&amp;$E491,TMSimMatrix[#Headers],0)),"")</f>
        <v/>
      </c>
      <c r="Q491" s="56"/>
      <c r="R491" s="54"/>
      <c r="S491" s="53"/>
      <c r="T491" s="324"/>
      <c r="U491" s="299"/>
      <c r="V491" s="53"/>
      <c r="W491" s="258" t="s">
        <v>506</v>
      </c>
      <c r="X491" s="305"/>
      <c r="Y491" s="62"/>
      <c r="Z491" s="297"/>
      <c r="AA491" s="297"/>
    </row>
    <row r="492" spans="2:27" ht="23">
      <c r="B492" s="48">
        <v>487</v>
      </c>
      <c r="C492" s="252" t="s">
        <v>451</v>
      </c>
      <c r="D492" s="253">
        <v>62</v>
      </c>
      <c r="E492" s="274"/>
      <c r="F492" s="50" t="str">
        <f>IF($E492&lt;&gt;"",COUNTIF($E$6:$E492,$E492),"")</f>
        <v/>
      </c>
      <c r="G492" s="56" t="str">
        <f>IF($E492&lt;&gt;"",INDEX(TMSimMatrix[],5,MATCH($C492&amp;$D492&amp;"."&amp;$E492,TMSimMatrix[#Headers],0)),"")</f>
        <v/>
      </c>
      <c r="H492" s="56" t="str">
        <f>IF($E492&lt;&gt;"",INDEX(TMSimMatrix[#Data],7,MATCH($C492&amp;$D492&amp;"."&amp;$E492,TMSimMatrix[#Headers],0)),"")</f>
        <v/>
      </c>
      <c r="I492" s="280" t="str">
        <f>IF($E492&lt;&gt;"",INDEX(TMSimMatrix[],2,MATCH($C492&amp;$D492&amp;"."&amp;$E492,TMSimMatrix[#Headers],0)),"")</f>
        <v/>
      </c>
      <c r="J492" s="280" t="str">
        <f>IF($E492&lt;&gt;"",IF(ISNUMBER(SEARCH("Utail",FlighTestSummary5[[#This Row],[A/C Configuration]])), "UTAIL", "TAILLESS"),"")</f>
        <v/>
      </c>
      <c r="K492" s="280" t="str">
        <f>IF($E492&lt;&gt;"",INDEX(TMSimMatrix[],4,MATCH($C492&amp;$D492&amp;"."&amp;$E492,TMSimMatrix[#Headers],0)),"")</f>
        <v/>
      </c>
      <c r="L492" s="280" t="str">
        <f>IF($E492&lt;&gt;"",INDEX(TMSimMatrix[],3,MATCH($C492&amp;$D492&amp;"."&amp;$E492,TMSimMatrix[#Headers],0)),"")</f>
        <v/>
      </c>
      <c r="M492" s="272" t="str">
        <f>IF($E492&lt;&gt;"",INDEX(TMSimMatrix[],8,MATCH($C492&amp;$D492&amp;"."&amp;$E492,TMSimMatrix[#Headers],0)),"")</f>
        <v/>
      </c>
      <c r="N492" s="52"/>
      <c r="O492" s="72"/>
      <c r="P492" s="310" t="str">
        <f>IF($E492&lt;&gt;"",INDEX(TMSimMatrix[],9,MATCH($C492&amp;$D492&amp;"."&amp;$E492,TMSimMatrix[#Headers],0)),"")</f>
        <v/>
      </c>
      <c r="Q492" s="56"/>
      <c r="R492" s="54"/>
      <c r="S492" s="53"/>
      <c r="T492" s="324"/>
      <c r="U492" s="299"/>
      <c r="V492" s="53"/>
      <c r="W492" s="258" t="s">
        <v>506</v>
      </c>
      <c r="X492" s="305"/>
      <c r="Y492" s="62"/>
      <c r="Z492" s="297"/>
      <c r="AA492" s="297"/>
    </row>
    <row r="493" spans="2:27" ht="23">
      <c r="B493" s="48">
        <v>488</v>
      </c>
      <c r="C493" s="252" t="s">
        <v>451</v>
      </c>
      <c r="D493" s="253">
        <v>62</v>
      </c>
      <c r="E493" s="274"/>
      <c r="F493" s="50" t="str">
        <f>IF($E493&lt;&gt;"",COUNTIF($E$6:$E493,$E493),"")</f>
        <v/>
      </c>
      <c r="G493" s="56" t="str">
        <f>IF($E493&lt;&gt;"",INDEX(TMSimMatrix[],5,MATCH($C493&amp;$D493&amp;"."&amp;$E493,TMSimMatrix[#Headers],0)),"")</f>
        <v/>
      </c>
      <c r="H493" s="56" t="str">
        <f>IF($E493&lt;&gt;"",INDEX(TMSimMatrix[#Data],7,MATCH($C493&amp;$D493&amp;"."&amp;$E493,TMSimMatrix[#Headers],0)),"")</f>
        <v/>
      </c>
      <c r="I493" s="280" t="str">
        <f>IF($E493&lt;&gt;"",INDEX(TMSimMatrix[],2,MATCH($C493&amp;$D493&amp;"."&amp;$E493,TMSimMatrix[#Headers],0)),"")</f>
        <v/>
      </c>
      <c r="J493" s="280" t="str">
        <f>IF($E493&lt;&gt;"",IF(ISNUMBER(SEARCH("Utail",FlighTestSummary5[[#This Row],[A/C Configuration]])), "UTAIL", "TAILLESS"),"")</f>
        <v/>
      </c>
      <c r="K493" s="280" t="str">
        <f>IF($E493&lt;&gt;"",INDEX(TMSimMatrix[],4,MATCH($C493&amp;$D493&amp;"."&amp;$E493,TMSimMatrix[#Headers],0)),"")</f>
        <v/>
      </c>
      <c r="L493" s="280" t="str">
        <f>IF($E493&lt;&gt;"",INDEX(TMSimMatrix[],3,MATCH($C493&amp;$D493&amp;"."&amp;$E493,TMSimMatrix[#Headers],0)),"")</f>
        <v/>
      </c>
      <c r="M493" s="272" t="str">
        <f>IF($E493&lt;&gt;"",INDEX(TMSimMatrix[],8,MATCH($C493&amp;$D493&amp;"."&amp;$E493,TMSimMatrix[#Headers],0)),"")</f>
        <v/>
      </c>
      <c r="N493" s="52"/>
      <c r="O493" s="72"/>
      <c r="P493" s="310" t="str">
        <f>IF($E493&lt;&gt;"",INDEX(TMSimMatrix[],9,MATCH($C493&amp;$D493&amp;"."&amp;$E493,TMSimMatrix[#Headers],0)),"")</f>
        <v/>
      </c>
      <c r="Q493" s="56"/>
      <c r="R493" s="54"/>
      <c r="S493" s="53"/>
      <c r="T493" s="324"/>
      <c r="U493" s="299"/>
      <c r="V493" s="53"/>
      <c r="W493" s="258" t="s">
        <v>506</v>
      </c>
      <c r="X493" s="305"/>
      <c r="Y493" s="62"/>
      <c r="Z493" s="297"/>
      <c r="AA493" s="297"/>
    </row>
    <row r="494" spans="2:27" ht="23">
      <c r="B494" s="48">
        <v>489</v>
      </c>
      <c r="C494" s="252" t="s">
        <v>451</v>
      </c>
      <c r="D494" s="253">
        <v>62</v>
      </c>
      <c r="E494" s="274"/>
      <c r="F494" s="50" t="str">
        <f>IF($E494&lt;&gt;"",COUNTIF($E$6:$E494,$E494),"")</f>
        <v/>
      </c>
      <c r="G494" s="56" t="str">
        <f>IF($E494&lt;&gt;"",INDEX(TMSimMatrix[],5,MATCH($C494&amp;$D494&amp;"."&amp;$E494,TMSimMatrix[#Headers],0)),"")</f>
        <v/>
      </c>
      <c r="H494" s="56" t="str">
        <f>IF($E494&lt;&gt;"",INDEX(TMSimMatrix[#Data],7,MATCH($C494&amp;$D494&amp;"."&amp;$E494,TMSimMatrix[#Headers],0)),"")</f>
        <v/>
      </c>
      <c r="I494" s="280" t="str">
        <f>IF($E494&lt;&gt;"",INDEX(TMSimMatrix[],2,MATCH($C494&amp;$D494&amp;"."&amp;$E494,TMSimMatrix[#Headers],0)),"")</f>
        <v/>
      </c>
      <c r="J494" s="280" t="str">
        <f>IF($E494&lt;&gt;"",IF(ISNUMBER(SEARCH("Utail",FlighTestSummary5[[#This Row],[A/C Configuration]])), "UTAIL", "TAILLESS"),"")</f>
        <v/>
      </c>
      <c r="K494" s="280" t="str">
        <f>IF($E494&lt;&gt;"",INDEX(TMSimMatrix[],4,MATCH($C494&amp;$D494&amp;"."&amp;$E494,TMSimMatrix[#Headers],0)),"")</f>
        <v/>
      </c>
      <c r="L494" s="280" t="str">
        <f>IF($E494&lt;&gt;"",INDEX(TMSimMatrix[],3,MATCH($C494&amp;$D494&amp;"."&amp;$E494,TMSimMatrix[#Headers],0)),"")</f>
        <v/>
      </c>
      <c r="M494" s="272" t="str">
        <f>IF($E494&lt;&gt;"",INDEX(TMSimMatrix[],8,MATCH($C494&amp;$D494&amp;"."&amp;$E494,TMSimMatrix[#Headers],0)),"")</f>
        <v/>
      </c>
      <c r="N494" s="52"/>
      <c r="O494" s="72"/>
      <c r="P494" s="310" t="str">
        <f>IF($E494&lt;&gt;"",INDEX(TMSimMatrix[],9,MATCH($C494&amp;$D494&amp;"."&amp;$E494,TMSimMatrix[#Headers],0)),"")</f>
        <v/>
      </c>
      <c r="Q494" s="56"/>
      <c r="R494" s="54"/>
      <c r="S494" s="53"/>
      <c r="T494" s="324"/>
      <c r="U494" s="299"/>
      <c r="V494" s="53"/>
      <c r="W494" s="258" t="s">
        <v>506</v>
      </c>
      <c r="X494" s="305"/>
      <c r="Y494" s="62"/>
      <c r="Z494" s="297"/>
      <c r="AA494" s="297"/>
    </row>
    <row r="495" spans="2:27" ht="23">
      <c r="B495" s="48">
        <v>490</v>
      </c>
      <c r="C495" s="252" t="s">
        <v>451</v>
      </c>
      <c r="D495" s="253">
        <v>62</v>
      </c>
      <c r="E495" s="274"/>
      <c r="F495" s="50" t="str">
        <f>IF($E495&lt;&gt;"",COUNTIF($E$6:$E495,$E495),"")</f>
        <v/>
      </c>
      <c r="G495" s="56" t="str">
        <f>IF($E495&lt;&gt;"",INDEX(TMSimMatrix[],5,MATCH($C495&amp;$D495&amp;"."&amp;$E495,TMSimMatrix[#Headers],0)),"")</f>
        <v/>
      </c>
      <c r="H495" s="56" t="str">
        <f>IF($E495&lt;&gt;"",INDEX(TMSimMatrix[#Data],7,MATCH($C495&amp;$D495&amp;"."&amp;$E495,TMSimMatrix[#Headers],0)),"")</f>
        <v/>
      </c>
      <c r="I495" s="280" t="str">
        <f>IF($E495&lt;&gt;"",INDEX(TMSimMatrix[],2,MATCH($C495&amp;$D495&amp;"."&amp;$E495,TMSimMatrix[#Headers],0)),"")</f>
        <v/>
      </c>
      <c r="J495" s="280" t="str">
        <f>IF($E495&lt;&gt;"",IF(ISNUMBER(SEARCH("Utail",FlighTestSummary5[[#This Row],[A/C Configuration]])), "UTAIL", "TAILLESS"),"")</f>
        <v/>
      </c>
      <c r="K495" s="280" t="str">
        <f>IF($E495&lt;&gt;"",INDEX(TMSimMatrix[],4,MATCH($C495&amp;$D495&amp;"."&amp;$E495,TMSimMatrix[#Headers],0)),"")</f>
        <v/>
      </c>
      <c r="L495" s="280" t="str">
        <f>IF($E495&lt;&gt;"",INDEX(TMSimMatrix[],3,MATCH($C495&amp;$D495&amp;"."&amp;$E495,TMSimMatrix[#Headers],0)),"")</f>
        <v/>
      </c>
      <c r="M495" s="272" t="str">
        <f>IF($E495&lt;&gt;"",INDEX(TMSimMatrix[],8,MATCH($C495&amp;$D495&amp;"."&amp;$E495,TMSimMatrix[#Headers],0)),"")</f>
        <v/>
      </c>
      <c r="N495" s="52"/>
      <c r="O495" s="72"/>
      <c r="P495" s="310" t="str">
        <f>IF($E495&lt;&gt;"",INDEX(TMSimMatrix[],9,MATCH($C495&amp;$D495&amp;"."&amp;$E495,TMSimMatrix[#Headers],0)),"")</f>
        <v/>
      </c>
      <c r="Q495" s="56"/>
      <c r="R495" s="54"/>
      <c r="S495" s="53"/>
      <c r="T495" s="324"/>
      <c r="U495" s="299"/>
      <c r="V495" s="53"/>
      <c r="W495" s="258" t="s">
        <v>506</v>
      </c>
      <c r="X495" s="305"/>
      <c r="Y495" s="62"/>
      <c r="Z495" s="297"/>
      <c r="AA495" s="297"/>
    </row>
    <row r="496" spans="2:27" ht="23">
      <c r="B496" s="48">
        <v>491</v>
      </c>
      <c r="C496" s="252" t="s">
        <v>451</v>
      </c>
      <c r="D496" s="253">
        <v>62</v>
      </c>
      <c r="E496" s="274"/>
      <c r="F496" s="50" t="str">
        <f>IF($E496&lt;&gt;"",COUNTIF($E$6:$E496,$E496),"")</f>
        <v/>
      </c>
      <c r="G496" s="56" t="str">
        <f>IF($E496&lt;&gt;"",INDEX(TMSimMatrix[],5,MATCH($C496&amp;$D496&amp;"."&amp;$E496,TMSimMatrix[#Headers],0)),"")</f>
        <v/>
      </c>
      <c r="H496" s="56" t="str">
        <f>IF($E496&lt;&gt;"",INDEX(TMSimMatrix[#Data],7,MATCH($C496&amp;$D496&amp;"."&amp;$E496,TMSimMatrix[#Headers],0)),"")</f>
        <v/>
      </c>
      <c r="I496" s="280" t="str">
        <f>IF($E496&lt;&gt;"",INDEX(TMSimMatrix[],2,MATCH($C496&amp;$D496&amp;"."&amp;$E496,TMSimMatrix[#Headers],0)),"")</f>
        <v/>
      </c>
      <c r="J496" s="280" t="str">
        <f>IF($E496&lt;&gt;"",IF(ISNUMBER(SEARCH("Utail",FlighTestSummary5[[#This Row],[A/C Configuration]])), "UTAIL", "TAILLESS"),"")</f>
        <v/>
      </c>
      <c r="K496" s="280" t="str">
        <f>IF($E496&lt;&gt;"",INDEX(TMSimMatrix[],4,MATCH($C496&amp;$D496&amp;"."&amp;$E496,TMSimMatrix[#Headers],0)),"")</f>
        <v/>
      </c>
      <c r="L496" s="280" t="str">
        <f>IF($E496&lt;&gt;"",INDEX(TMSimMatrix[],3,MATCH($C496&amp;$D496&amp;"."&amp;$E496,TMSimMatrix[#Headers],0)),"")</f>
        <v/>
      </c>
      <c r="M496" s="272" t="str">
        <f>IF($E496&lt;&gt;"",INDEX(TMSimMatrix[],8,MATCH($C496&amp;$D496&amp;"."&amp;$E496,TMSimMatrix[#Headers],0)),"")</f>
        <v/>
      </c>
      <c r="N496" s="52"/>
      <c r="O496" s="72"/>
      <c r="P496" s="310" t="str">
        <f>IF($E496&lt;&gt;"",INDEX(TMSimMatrix[],9,MATCH($C496&amp;$D496&amp;"."&amp;$E496,TMSimMatrix[#Headers],0)),"")</f>
        <v/>
      </c>
      <c r="Q496" s="56"/>
      <c r="R496" s="54"/>
      <c r="S496" s="53"/>
      <c r="T496" s="324"/>
      <c r="U496" s="299"/>
      <c r="V496" s="53"/>
      <c r="W496" s="258" t="s">
        <v>506</v>
      </c>
      <c r="X496" s="305"/>
      <c r="Y496" s="62"/>
      <c r="Z496" s="297"/>
      <c r="AA496" s="297"/>
    </row>
    <row r="497" spans="2:27" ht="23">
      <c r="B497" s="48">
        <v>492</v>
      </c>
      <c r="C497" s="252" t="s">
        <v>451</v>
      </c>
      <c r="D497" s="253">
        <v>62</v>
      </c>
      <c r="E497" s="274"/>
      <c r="F497" s="50" t="str">
        <f>IF($E497&lt;&gt;"",COUNTIF($E$6:$E497,$E497),"")</f>
        <v/>
      </c>
      <c r="G497" s="56" t="str">
        <f>IF($E497&lt;&gt;"",INDEX(TMSimMatrix[],5,MATCH($C497&amp;$D497&amp;"."&amp;$E497,TMSimMatrix[#Headers],0)),"")</f>
        <v/>
      </c>
      <c r="H497" s="56" t="str">
        <f>IF($E497&lt;&gt;"",INDEX(TMSimMatrix[#Data],7,MATCH($C497&amp;$D497&amp;"."&amp;$E497,TMSimMatrix[#Headers],0)),"")</f>
        <v/>
      </c>
      <c r="I497" s="280" t="str">
        <f>IF($E497&lt;&gt;"",INDEX(TMSimMatrix[],2,MATCH($C497&amp;$D497&amp;"."&amp;$E497,TMSimMatrix[#Headers],0)),"")</f>
        <v/>
      </c>
      <c r="J497" s="280" t="str">
        <f>IF($E497&lt;&gt;"",IF(ISNUMBER(SEARCH("Utail",FlighTestSummary5[[#This Row],[A/C Configuration]])), "UTAIL", "TAILLESS"),"")</f>
        <v/>
      </c>
      <c r="K497" s="280" t="str">
        <f>IF($E497&lt;&gt;"",INDEX(TMSimMatrix[],4,MATCH($C497&amp;$D497&amp;"."&amp;$E497,TMSimMatrix[#Headers],0)),"")</f>
        <v/>
      </c>
      <c r="L497" s="280" t="str">
        <f>IF($E497&lt;&gt;"",INDEX(TMSimMatrix[],3,MATCH($C497&amp;$D497&amp;"."&amp;$E497,TMSimMatrix[#Headers],0)),"")</f>
        <v/>
      </c>
      <c r="M497" s="272" t="str">
        <f>IF($E497&lt;&gt;"",INDEX(TMSimMatrix[],8,MATCH($C497&amp;$D497&amp;"."&amp;$E497,TMSimMatrix[#Headers],0)),"")</f>
        <v/>
      </c>
      <c r="N497" s="52"/>
      <c r="O497" s="72"/>
      <c r="P497" s="310" t="str">
        <f>IF($E497&lt;&gt;"",INDEX(TMSimMatrix[],9,MATCH($C497&amp;$D497&amp;"."&amp;$E497,TMSimMatrix[#Headers],0)),"")</f>
        <v/>
      </c>
      <c r="Q497" s="56"/>
      <c r="R497" s="54"/>
      <c r="S497" s="53"/>
      <c r="T497" s="324"/>
      <c r="U497" s="299"/>
      <c r="V497" s="53"/>
      <c r="W497" s="258" t="s">
        <v>506</v>
      </c>
      <c r="X497" s="305"/>
      <c r="Y497" s="62"/>
      <c r="Z497" s="297"/>
      <c r="AA497" s="297"/>
    </row>
    <row r="498" spans="2:27" ht="23">
      <c r="B498" s="48">
        <v>493</v>
      </c>
      <c r="C498" s="252" t="s">
        <v>451</v>
      </c>
      <c r="D498" s="253">
        <v>62</v>
      </c>
      <c r="E498" s="274"/>
      <c r="F498" s="50" t="str">
        <f>IF($E498&lt;&gt;"",COUNTIF($E$6:$E498,$E498),"")</f>
        <v/>
      </c>
      <c r="G498" s="56" t="str">
        <f>IF($E498&lt;&gt;"",INDEX(TMSimMatrix[],5,MATCH($C498&amp;$D498&amp;"."&amp;$E498,TMSimMatrix[#Headers],0)),"")</f>
        <v/>
      </c>
      <c r="H498" s="56" t="str">
        <f>IF($E498&lt;&gt;"",INDEX(TMSimMatrix[#Data],7,MATCH($C498&amp;$D498&amp;"."&amp;$E498,TMSimMatrix[#Headers],0)),"")</f>
        <v/>
      </c>
      <c r="I498" s="280" t="str">
        <f>IF($E498&lt;&gt;"",INDEX(TMSimMatrix[],2,MATCH($C498&amp;$D498&amp;"."&amp;$E498,TMSimMatrix[#Headers],0)),"")</f>
        <v/>
      </c>
      <c r="J498" s="280" t="str">
        <f>IF($E498&lt;&gt;"",IF(ISNUMBER(SEARCH("Utail",FlighTestSummary5[[#This Row],[A/C Configuration]])), "UTAIL", "TAILLESS"),"")</f>
        <v/>
      </c>
      <c r="K498" s="280" t="str">
        <f>IF($E498&lt;&gt;"",INDEX(TMSimMatrix[],4,MATCH($C498&amp;$D498&amp;"."&amp;$E498,TMSimMatrix[#Headers],0)),"")</f>
        <v/>
      </c>
      <c r="L498" s="280" t="str">
        <f>IF($E498&lt;&gt;"",INDEX(TMSimMatrix[],3,MATCH($C498&amp;$D498&amp;"."&amp;$E498,TMSimMatrix[#Headers],0)),"")</f>
        <v/>
      </c>
      <c r="M498" s="272" t="str">
        <f>IF($E498&lt;&gt;"",INDEX(TMSimMatrix[],8,MATCH($C498&amp;$D498&amp;"."&amp;$E498,TMSimMatrix[#Headers],0)),"")</f>
        <v/>
      </c>
      <c r="N498" s="52"/>
      <c r="O498" s="72"/>
      <c r="P498" s="310" t="str">
        <f>IF($E498&lt;&gt;"",INDEX(TMSimMatrix[],9,MATCH($C498&amp;$D498&amp;"."&amp;$E498,TMSimMatrix[#Headers],0)),"")</f>
        <v/>
      </c>
      <c r="Q498" s="56"/>
      <c r="R498" s="54"/>
      <c r="S498" s="53"/>
      <c r="T498" s="324"/>
      <c r="U498" s="299"/>
      <c r="V498" s="53"/>
      <c r="W498" s="258" t="s">
        <v>506</v>
      </c>
      <c r="X498" s="305"/>
      <c r="Y498" s="62"/>
      <c r="Z498" s="297"/>
      <c r="AA498" s="297"/>
    </row>
    <row r="499" spans="2:27" ht="23">
      <c r="B499" s="48">
        <v>494</v>
      </c>
      <c r="C499" s="252" t="s">
        <v>451</v>
      </c>
      <c r="D499" s="253">
        <v>62</v>
      </c>
      <c r="E499" s="274"/>
      <c r="F499" s="50" t="str">
        <f>IF($E499&lt;&gt;"",COUNTIF($E$6:$E499,$E499),"")</f>
        <v/>
      </c>
      <c r="G499" s="56" t="str">
        <f>IF($E499&lt;&gt;"",INDEX(TMSimMatrix[],5,MATCH($C499&amp;$D499&amp;"."&amp;$E499,TMSimMatrix[#Headers],0)),"")</f>
        <v/>
      </c>
      <c r="H499" s="56" t="str">
        <f>IF($E499&lt;&gt;"",INDEX(TMSimMatrix[#Data],7,MATCH($C499&amp;$D499&amp;"."&amp;$E499,TMSimMatrix[#Headers],0)),"")</f>
        <v/>
      </c>
      <c r="I499" s="280" t="str">
        <f>IF($E499&lt;&gt;"",INDEX(TMSimMatrix[],2,MATCH($C499&amp;$D499&amp;"."&amp;$E499,TMSimMatrix[#Headers],0)),"")</f>
        <v/>
      </c>
      <c r="J499" s="280" t="str">
        <f>IF($E499&lt;&gt;"",IF(ISNUMBER(SEARCH("Utail",FlighTestSummary5[[#This Row],[A/C Configuration]])), "UTAIL", "TAILLESS"),"")</f>
        <v/>
      </c>
      <c r="K499" s="280" t="str">
        <f>IF($E499&lt;&gt;"",INDEX(TMSimMatrix[],4,MATCH($C499&amp;$D499&amp;"."&amp;$E499,TMSimMatrix[#Headers],0)),"")</f>
        <v/>
      </c>
      <c r="L499" s="280" t="str">
        <f>IF($E499&lt;&gt;"",INDEX(TMSimMatrix[],3,MATCH($C499&amp;$D499&amp;"."&amp;$E499,TMSimMatrix[#Headers],0)),"")</f>
        <v/>
      </c>
      <c r="M499" s="272" t="str">
        <f>IF($E499&lt;&gt;"",INDEX(TMSimMatrix[],8,MATCH($C499&amp;$D499&amp;"."&amp;$E499,TMSimMatrix[#Headers],0)),"")</f>
        <v/>
      </c>
      <c r="N499" s="52"/>
      <c r="O499" s="72"/>
      <c r="P499" s="310" t="str">
        <f>IF($E499&lt;&gt;"",INDEX(TMSimMatrix[],9,MATCH($C499&amp;$D499&amp;"."&amp;$E499,TMSimMatrix[#Headers],0)),"")</f>
        <v/>
      </c>
      <c r="Q499" s="56"/>
      <c r="R499" s="54"/>
      <c r="S499" s="53"/>
      <c r="T499" s="324"/>
      <c r="U499" s="299"/>
      <c r="V499" s="53"/>
      <c r="W499" s="258" t="s">
        <v>506</v>
      </c>
      <c r="X499" s="305"/>
      <c r="Y499" s="62"/>
      <c r="Z499" s="297"/>
      <c r="AA499" s="297"/>
    </row>
    <row r="500" spans="2:27" ht="23">
      <c r="B500" s="48">
        <v>495</v>
      </c>
      <c r="C500" s="252" t="s">
        <v>451</v>
      </c>
      <c r="D500" s="253">
        <v>62</v>
      </c>
      <c r="E500" s="274"/>
      <c r="F500" s="50" t="str">
        <f>IF($E500&lt;&gt;"",COUNTIF($E$6:$E500,$E500),"")</f>
        <v/>
      </c>
      <c r="G500" s="56" t="str">
        <f>IF($E500&lt;&gt;"",INDEX(TMSimMatrix[],5,MATCH($C500&amp;$D500&amp;"."&amp;$E500,TMSimMatrix[#Headers],0)),"")</f>
        <v/>
      </c>
      <c r="H500" s="56" t="str">
        <f>IF($E500&lt;&gt;"",INDEX(TMSimMatrix[#Data],7,MATCH($C500&amp;$D500&amp;"."&amp;$E500,TMSimMatrix[#Headers],0)),"")</f>
        <v/>
      </c>
      <c r="I500" s="280" t="str">
        <f>IF($E500&lt;&gt;"",INDEX(TMSimMatrix[],2,MATCH($C500&amp;$D500&amp;"."&amp;$E500,TMSimMatrix[#Headers],0)),"")</f>
        <v/>
      </c>
      <c r="J500" s="280" t="str">
        <f>IF($E500&lt;&gt;"",IF(ISNUMBER(SEARCH("Utail",FlighTestSummary5[[#This Row],[A/C Configuration]])), "UTAIL", "TAILLESS"),"")</f>
        <v/>
      </c>
      <c r="K500" s="280" t="str">
        <f>IF($E500&lt;&gt;"",INDEX(TMSimMatrix[],4,MATCH($C500&amp;$D500&amp;"."&amp;$E500,TMSimMatrix[#Headers],0)),"")</f>
        <v/>
      </c>
      <c r="L500" s="280" t="str">
        <f>IF($E500&lt;&gt;"",INDEX(TMSimMatrix[],3,MATCH($C500&amp;$D500&amp;"."&amp;$E500,TMSimMatrix[#Headers],0)),"")</f>
        <v/>
      </c>
      <c r="M500" s="272" t="str">
        <f>IF($E500&lt;&gt;"",INDEX(TMSimMatrix[],8,MATCH($C500&amp;$D500&amp;"."&amp;$E500,TMSimMatrix[#Headers],0)),"")</f>
        <v/>
      </c>
      <c r="N500" s="52"/>
      <c r="O500" s="72"/>
      <c r="P500" s="310" t="str">
        <f>IF($E500&lt;&gt;"",INDEX(TMSimMatrix[],9,MATCH($C500&amp;$D500&amp;"."&amp;$E500,TMSimMatrix[#Headers],0)),"")</f>
        <v/>
      </c>
      <c r="Q500" s="56"/>
      <c r="R500" s="54"/>
      <c r="S500" s="53"/>
      <c r="T500" s="324"/>
      <c r="U500" s="299"/>
      <c r="V500" s="53"/>
      <c r="W500" s="258" t="s">
        <v>506</v>
      </c>
      <c r="X500" s="305"/>
      <c r="Y500" s="62"/>
      <c r="Z500" s="297"/>
      <c r="AA500" s="297"/>
    </row>
    <row r="501" spans="2:27" ht="23">
      <c r="B501" s="48">
        <v>496</v>
      </c>
      <c r="C501" s="252" t="s">
        <v>451</v>
      </c>
      <c r="D501" s="253">
        <v>62</v>
      </c>
      <c r="E501" s="274"/>
      <c r="F501" s="50" t="str">
        <f>IF($E501&lt;&gt;"",COUNTIF($E$6:$E501,$E501),"")</f>
        <v/>
      </c>
      <c r="G501" s="56" t="str">
        <f>IF($E501&lt;&gt;"",INDEX(TMSimMatrix[],5,MATCH($C501&amp;$D501&amp;"."&amp;$E501,TMSimMatrix[#Headers],0)),"")</f>
        <v/>
      </c>
      <c r="H501" s="56" t="str">
        <f>IF($E501&lt;&gt;"",INDEX(TMSimMatrix[#Data],7,MATCH($C501&amp;$D501&amp;"."&amp;$E501,TMSimMatrix[#Headers],0)),"")</f>
        <v/>
      </c>
      <c r="I501" s="280" t="str">
        <f>IF($E501&lt;&gt;"",INDEX(TMSimMatrix[],2,MATCH($C501&amp;$D501&amp;"."&amp;$E501,TMSimMatrix[#Headers],0)),"")</f>
        <v/>
      </c>
      <c r="J501" s="280" t="str">
        <f>IF($E501&lt;&gt;"",IF(ISNUMBER(SEARCH("Utail",FlighTestSummary5[[#This Row],[A/C Configuration]])), "UTAIL", "TAILLESS"),"")</f>
        <v/>
      </c>
      <c r="K501" s="280" t="str">
        <f>IF($E501&lt;&gt;"",INDEX(TMSimMatrix[],4,MATCH($C501&amp;$D501&amp;"."&amp;$E501,TMSimMatrix[#Headers],0)),"")</f>
        <v/>
      </c>
      <c r="L501" s="280" t="str">
        <f>IF($E501&lt;&gt;"",INDEX(TMSimMatrix[],3,MATCH($C501&amp;$D501&amp;"."&amp;$E501,TMSimMatrix[#Headers],0)),"")</f>
        <v/>
      </c>
      <c r="M501" s="272" t="str">
        <f>IF($E501&lt;&gt;"",INDEX(TMSimMatrix[],8,MATCH($C501&amp;$D501&amp;"."&amp;$E501,TMSimMatrix[#Headers],0)),"")</f>
        <v/>
      </c>
      <c r="N501" s="52"/>
      <c r="O501" s="72"/>
      <c r="P501" s="310" t="str">
        <f>IF($E501&lt;&gt;"",INDEX(TMSimMatrix[],9,MATCH($C501&amp;$D501&amp;"."&amp;$E501,TMSimMatrix[#Headers],0)),"")</f>
        <v/>
      </c>
      <c r="Q501" s="56"/>
      <c r="R501" s="54"/>
      <c r="S501" s="53"/>
      <c r="T501" s="324"/>
      <c r="U501" s="299"/>
      <c r="V501" s="53"/>
      <c r="W501" s="258" t="s">
        <v>506</v>
      </c>
      <c r="X501" s="305"/>
      <c r="Y501" s="62"/>
      <c r="Z501" s="297"/>
      <c r="AA501" s="297"/>
    </row>
    <row r="502" spans="2:27" ht="23">
      <c r="B502" s="48">
        <v>497</v>
      </c>
      <c r="C502" s="252" t="s">
        <v>451</v>
      </c>
      <c r="D502" s="253">
        <v>62</v>
      </c>
      <c r="E502" s="274"/>
      <c r="F502" s="50" t="str">
        <f>IF($E502&lt;&gt;"",COUNTIF($E$6:$E502,$E502),"")</f>
        <v/>
      </c>
      <c r="G502" s="56" t="str">
        <f>IF($E502&lt;&gt;"",INDEX(TMSimMatrix[],5,MATCH($C502&amp;$D502&amp;"."&amp;$E502,TMSimMatrix[#Headers],0)),"")</f>
        <v/>
      </c>
      <c r="H502" s="56" t="str">
        <f>IF($E502&lt;&gt;"",INDEX(TMSimMatrix[#Data],7,MATCH($C502&amp;$D502&amp;"."&amp;$E502,TMSimMatrix[#Headers],0)),"")</f>
        <v/>
      </c>
      <c r="I502" s="280" t="str">
        <f>IF($E502&lt;&gt;"",INDEX(TMSimMatrix[],2,MATCH($C502&amp;$D502&amp;"."&amp;$E502,TMSimMatrix[#Headers],0)),"")</f>
        <v/>
      </c>
      <c r="J502" s="280" t="str">
        <f>IF($E502&lt;&gt;"",IF(ISNUMBER(SEARCH("Utail",FlighTestSummary5[[#This Row],[A/C Configuration]])), "UTAIL", "TAILLESS"),"")</f>
        <v/>
      </c>
      <c r="K502" s="280" t="str">
        <f>IF($E502&lt;&gt;"",INDEX(TMSimMatrix[],4,MATCH($C502&amp;$D502&amp;"."&amp;$E502,TMSimMatrix[#Headers],0)),"")</f>
        <v/>
      </c>
      <c r="L502" s="280" t="str">
        <f>IF($E502&lt;&gt;"",INDEX(TMSimMatrix[],3,MATCH($C502&amp;$D502&amp;"."&amp;$E502,TMSimMatrix[#Headers],0)),"")</f>
        <v/>
      </c>
      <c r="M502" s="272" t="str">
        <f>IF($E502&lt;&gt;"",INDEX(TMSimMatrix[],8,MATCH($C502&amp;$D502&amp;"."&amp;$E502,TMSimMatrix[#Headers],0)),"")</f>
        <v/>
      </c>
      <c r="N502" s="52"/>
      <c r="O502" s="72"/>
      <c r="P502" s="310" t="str">
        <f>IF($E502&lt;&gt;"",INDEX(TMSimMatrix[],9,MATCH($C502&amp;$D502&amp;"."&amp;$E502,TMSimMatrix[#Headers],0)),"")</f>
        <v/>
      </c>
      <c r="Q502" s="56"/>
      <c r="R502" s="54"/>
      <c r="S502" s="53"/>
      <c r="T502" s="324"/>
      <c r="U502" s="299"/>
      <c r="V502" s="53"/>
      <c r="W502" s="258" t="s">
        <v>506</v>
      </c>
      <c r="X502" s="305"/>
      <c r="Y502" s="62"/>
      <c r="Z502" s="297"/>
      <c r="AA502" s="297"/>
    </row>
    <row r="503" spans="2:27" ht="23">
      <c r="B503" s="48">
        <v>498</v>
      </c>
      <c r="C503" s="252" t="s">
        <v>451</v>
      </c>
      <c r="D503" s="253">
        <v>62</v>
      </c>
      <c r="E503" s="274"/>
      <c r="F503" s="50" t="str">
        <f>IF($E503&lt;&gt;"",COUNTIF($E$6:$E503,$E503),"")</f>
        <v/>
      </c>
      <c r="G503" s="56" t="str">
        <f>IF($E503&lt;&gt;"",INDEX(TMSimMatrix[],5,MATCH($C503&amp;$D503&amp;"."&amp;$E503,TMSimMatrix[#Headers],0)),"")</f>
        <v/>
      </c>
      <c r="H503" s="56" t="str">
        <f>IF($E503&lt;&gt;"",INDEX(TMSimMatrix[#Data],7,MATCH($C503&amp;$D503&amp;"."&amp;$E503,TMSimMatrix[#Headers],0)),"")</f>
        <v/>
      </c>
      <c r="I503" s="280" t="str">
        <f>IF($E503&lt;&gt;"",INDEX(TMSimMatrix[],2,MATCH($C503&amp;$D503&amp;"."&amp;$E503,TMSimMatrix[#Headers],0)),"")</f>
        <v/>
      </c>
      <c r="J503" s="280" t="str">
        <f>IF($E503&lt;&gt;"",IF(ISNUMBER(SEARCH("Utail",FlighTestSummary5[[#This Row],[A/C Configuration]])), "UTAIL", "TAILLESS"),"")</f>
        <v/>
      </c>
      <c r="K503" s="280" t="str">
        <f>IF($E503&lt;&gt;"",INDEX(TMSimMatrix[],4,MATCH($C503&amp;$D503&amp;"."&amp;$E503,TMSimMatrix[#Headers],0)),"")</f>
        <v/>
      </c>
      <c r="L503" s="280" t="str">
        <f>IF($E503&lt;&gt;"",INDEX(TMSimMatrix[],3,MATCH($C503&amp;$D503&amp;"."&amp;$E503,TMSimMatrix[#Headers],0)),"")</f>
        <v/>
      </c>
      <c r="M503" s="272" t="str">
        <f>IF($E503&lt;&gt;"",INDEX(TMSimMatrix[],8,MATCH($C503&amp;$D503&amp;"."&amp;$E503,TMSimMatrix[#Headers],0)),"")</f>
        <v/>
      </c>
      <c r="N503" s="52"/>
      <c r="O503" s="72"/>
      <c r="P503" s="310" t="str">
        <f>IF($E503&lt;&gt;"",INDEX(TMSimMatrix[],9,MATCH($C503&amp;$D503&amp;"."&amp;$E503,TMSimMatrix[#Headers],0)),"")</f>
        <v/>
      </c>
      <c r="Q503" s="56"/>
      <c r="R503" s="54"/>
      <c r="S503" s="53"/>
      <c r="T503" s="324"/>
      <c r="U503" s="299"/>
      <c r="V503" s="53"/>
      <c r="W503" s="258" t="s">
        <v>506</v>
      </c>
      <c r="X503" s="305"/>
      <c r="Y503" s="62"/>
      <c r="Z503" s="297"/>
      <c r="AA503" s="297"/>
    </row>
    <row r="504" spans="2:27" ht="23">
      <c r="B504" s="48">
        <v>499</v>
      </c>
      <c r="C504" s="252" t="s">
        <v>451</v>
      </c>
      <c r="D504" s="253">
        <v>62</v>
      </c>
      <c r="E504" s="274"/>
      <c r="F504" s="50" t="str">
        <f>IF($E504&lt;&gt;"",COUNTIF($E$6:$E504,$E504),"")</f>
        <v/>
      </c>
      <c r="G504" s="56" t="str">
        <f>IF($E504&lt;&gt;"",INDEX(TMSimMatrix[],5,MATCH($C504&amp;$D504&amp;"."&amp;$E504,TMSimMatrix[#Headers],0)),"")</f>
        <v/>
      </c>
      <c r="H504" s="56" t="str">
        <f>IF($E504&lt;&gt;"",INDEX(TMSimMatrix[#Data],7,MATCH($C504&amp;$D504&amp;"."&amp;$E504,TMSimMatrix[#Headers],0)),"")</f>
        <v/>
      </c>
      <c r="I504" s="280" t="str">
        <f>IF($E504&lt;&gt;"",INDEX(TMSimMatrix[],2,MATCH($C504&amp;$D504&amp;"."&amp;$E504,TMSimMatrix[#Headers],0)),"")</f>
        <v/>
      </c>
      <c r="J504" s="280" t="str">
        <f>IF($E504&lt;&gt;"",IF(ISNUMBER(SEARCH("Utail",FlighTestSummary5[[#This Row],[A/C Configuration]])), "UTAIL", "TAILLESS"),"")</f>
        <v/>
      </c>
      <c r="K504" s="280" t="str">
        <f>IF($E504&lt;&gt;"",INDEX(TMSimMatrix[],4,MATCH($C504&amp;$D504&amp;"."&amp;$E504,TMSimMatrix[#Headers],0)),"")</f>
        <v/>
      </c>
      <c r="L504" s="280" t="str">
        <f>IF($E504&lt;&gt;"",INDEX(TMSimMatrix[],3,MATCH($C504&amp;$D504&amp;"."&amp;$E504,TMSimMatrix[#Headers],0)),"")</f>
        <v/>
      </c>
      <c r="M504" s="272" t="str">
        <f>IF($E504&lt;&gt;"",INDEX(TMSimMatrix[],8,MATCH($C504&amp;$D504&amp;"."&amp;$E504,TMSimMatrix[#Headers],0)),"")</f>
        <v/>
      </c>
      <c r="N504" s="52"/>
      <c r="O504" s="72"/>
      <c r="P504" s="310" t="str">
        <f>IF($E504&lt;&gt;"",INDEX(TMSimMatrix[],9,MATCH($C504&amp;$D504&amp;"."&amp;$E504,TMSimMatrix[#Headers],0)),"")</f>
        <v/>
      </c>
      <c r="Q504" s="56"/>
      <c r="R504" s="54"/>
      <c r="S504" s="53"/>
      <c r="T504" s="324"/>
      <c r="U504" s="299"/>
      <c r="V504" s="53"/>
      <c r="W504" s="258" t="s">
        <v>506</v>
      </c>
      <c r="X504" s="305"/>
      <c r="Y504" s="62"/>
      <c r="Z504" s="297"/>
      <c r="AA504" s="297"/>
    </row>
    <row r="505" spans="2:27" ht="23">
      <c r="B505" s="48">
        <v>500</v>
      </c>
      <c r="C505" s="252" t="s">
        <v>451</v>
      </c>
      <c r="D505" s="253">
        <v>62</v>
      </c>
      <c r="E505" s="274"/>
      <c r="F505" s="50" t="str">
        <f>IF($E505&lt;&gt;"",COUNTIF($E$6:$E505,$E505),"")</f>
        <v/>
      </c>
      <c r="G505" s="56" t="str">
        <f>IF($E505&lt;&gt;"",INDEX(TMSimMatrix[],5,MATCH($C505&amp;$D505&amp;"."&amp;$E505,TMSimMatrix[#Headers],0)),"")</f>
        <v/>
      </c>
      <c r="H505" s="56" t="str">
        <f>IF($E505&lt;&gt;"",INDEX(TMSimMatrix[#Data],7,MATCH($C505&amp;$D505&amp;"."&amp;$E505,TMSimMatrix[#Headers],0)),"")</f>
        <v/>
      </c>
      <c r="I505" s="280" t="str">
        <f>IF($E505&lt;&gt;"",INDEX(TMSimMatrix[],2,MATCH($C505&amp;$D505&amp;"."&amp;$E505,TMSimMatrix[#Headers],0)),"")</f>
        <v/>
      </c>
      <c r="J505" s="280" t="str">
        <f>IF($E505&lt;&gt;"",IF(ISNUMBER(SEARCH("Utail",FlighTestSummary5[[#This Row],[A/C Configuration]])), "UTAIL", "TAILLESS"),"")</f>
        <v/>
      </c>
      <c r="K505" s="280" t="str">
        <f>IF($E505&lt;&gt;"",INDEX(TMSimMatrix[],4,MATCH($C505&amp;$D505&amp;"."&amp;$E505,TMSimMatrix[#Headers],0)),"")</f>
        <v/>
      </c>
      <c r="L505" s="280" t="str">
        <f>IF($E505&lt;&gt;"",INDEX(TMSimMatrix[],3,MATCH($C505&amp;$D505&amp;"."&amp;$E505,TMSimMatrix[#Headers],0)),"")</f>
        <v/>
      </c>
      <c r="M505" s="272" t="str">
        <f>IF($E505&lt;&gt;"",INDEX(TMSimMatrix[],8,MATCH($C505&amp;$D505&amp;"."&amp;$E505,TMSimMatrix[#Headers],0)),"")</f>
        <v/>
      </c>
      <c r="N505" s="52"/>
      <c r="O505" s="72"/>
      <c r="P505" s="310" t="str">
        <f>IF($E505&lt;&gt;"",INDEX(TMSimMatrix[],9,MATCH($C505&amp;$D505&amp;"."&amp;$E505,TMSimMatrix[#Headers],0)),"")</f>
        <v/>
      </c>
      <c r="Q505" s="56"/>
      <c r="R505" s="54"/>
      <c r="S505" s="53"/>
      <c r="T505" s="324"/>
      <c r="U505" s="299"/>
      <c r="V505" s="53"/>
      <c r="W505" s="258" t="s">
        <v>506</v>
      </c>
      <c r="X505" s="305"/>
      <c r="Y505" s="62"/>
      <c r="Z505" s="297"/>
      <c r="AA505" s="297"/>
    </row>
    <row r="506" spans="2:27" ht="23">
      <c r="B506" s="48">
        <v>501</v>
      </c>
      <c r="C506" s="252" t="s">
        <v>451</v>
      </c>
      <c r="D506" s="253">
        <v>62</v>
      </c>
      <c r="E506" s="274"/>
      <c r="F506" s="50" t="str">
        <f>IF($E506&lt;&gt;"",COUNTIF($E$6:$E506,$E506),"")</f>
        <v/>
      </c>
      <c r="G506" s="56" t="str">
        <f>IF($E506&lt;&gt;"",INDEX(TMSimMatrix[],5,MATCH($C506&amp;$D506&amp;"."&amp;$E506,TMSimMatrix[#Headers],0)),"")</f>
        <v/>
      </c>
      <c r="H506" s="56" t="str">
        <f>IF($E506&lt;&gt;"",INDEX(TMSimMatrix[#Data],7,MATCH($C506&amp;$D506&amp;"."&amp;$E506,TMSimMatrix[#Headers],0)),"")</f>
        <v/>
      </c>
      <c r="I506" s="280" t="str">
        <f>IF($E506&lt;&gt;"",INDEX(TMSimMatrix[],2,MATCH($C506&amp;$D506&amp;"."&amp;$E506,TMSimMatrix[#Headers],0)),"")</f>
        <v/>
      </c>
      <c r="J506" s="280" t="str">
        <f>IF($E506&lt;&gt;"",IF(ISNUMBER(SEARCH("Utail",FlighTestSummary5[[#This Row],[A/C Configuration]])), "UTAIL", "TAILLESS"),"")</f>
        <v/>
      </c>
      <c r="K506" s="280" t="str">
        <f>IF($E506&lt;&gt;"",INDEX(TMSimMatrix[],4,MATCH($C506&amp;$D506&amp;"."&amp;$E506,TMSimMatrix[#Headers],0)),"")</f>
        <v/>
      </c>
      <c r="L506" s="280" t="str">
        <f>IF($E506&lt;&gt;"",INDEX(TMSimMatrix[],3,MATCH($C506&amp;$D506&amp;"."&amp;$E506,TMSimMatrix[#Headers],0)),"")</f>
        <v/>
      </c>
      <c r="M506" s="272" t="str">
        <f>IF($E506&lt;&gt;"",INDEX(TMSimMatrix[],8,MATCH($C506&amp;$D506&amp;"."&amp;$E506,TMSimMatrix[#Headers],0)),"")</f>
        <v/>
      </c>
      <c r="N506" s="52"/>
      <c r="O506" s="72"/>
      <c r="P506" s="310" t="str">
        <f>IF($E506&lt;&gt;"",INDEX(TMSimMatrix[],9,MATCH($C506&amp;$D506&amp;"."&amp;$E506,TMSimMatrix[#Headers],0)),"")</f>
        <v/>
      </c>
      <c r="Q506" s="56"/>
      <c r="R506" s="54"/>
      <c r="S506" s="53"/>
      <c r="T506" s="324"/>
      <c r="U506" s="299"/>
      <c r="V506" s="53"/>
      <c r="W506" s="258" t="s">
        <v>506</v>
      </c>
      <c r="X506" s="305"/>
      <c r="Y506" s="62"/>
      <c r="Z506" s="297"/>
      <c r="AA506" s="297"/>
    </row>
    <row r="507" spans="2:27" ht="23">
      <c r="B507" s="48">
        <v>502</v>
      </c>
      <c r="C507" s="252" t="s">
        <v>451</v>
      </c>
      <c r="D507" s="253">
        <v>62</v>
      </c>
      <c r="E507" s="274"/>
      <c r="F507" s="50" t="str">
        <f>IF($E507&lt;&gt;"",COUNTIF($E$6:$E507,$E507),"")</f>
        <v/>
      </c>
      <c r="G507" s="56" t="str">
        <f>IF($E507&lt;&gt;"",INDEX(TMSimMatrix[],5,MATCH($C507&amp;$D507&amp;"."&amp;$E507,TMSimMatrix[#Headers],0)),"")</f>
        <v/>
      </c>
      <c r="H507" s="56" t="str">
        <f>IF($E507&lt;&gt;"",INDEX(TMSimMatrix[#Data],7,MATCH($C507&amp;$D507&amp;"."&amp;$E507,TMSimMatrix[#Headers],0)),"")</f>
        <v/>
      </c>
      <c r="I507" s="280" t="str">
        <f>IF($E507&lt;&gt;"",INDEX(TMSimMatrix[],2,MATCH($C507&amp;$D507&amp;"."&amp;$E507,TMSimMatrix[#Headers],0)),"")</f>
        <v/>
      </c>
      <c r="J507" s="280" t="str">
        <f>IF($E507&lt;&gt;"",IF(ISNUMBER(SEARCH("Utail",FlighTestSummary5[[#This Row],[A/C Configuration]])), "UTAIL", "TAILLESS"),"")</f>
        <v/>
      </c>
      <c r="K507" s="280" t="str">
        <f>IF($E507&lt;&gt;"",INDEX(TMSimMatrix[],4,MATCH($C507&amp;$D507&amp;"."&amp;$E507,TMSimMatrix[#Headers],0)),"")</f>
        <v/>
      </c>
      <c r="L507" s="280" t="str">
        <f>IF($E507&lt;&gt;"",INDEX(TMSimMatrix[],3,MATCH($C507&amp;$D507&amp;"."&amp;$E507,TMSimMatrix[#Headers],0)),"")</f>
        <v/>
      </c>
      <c r="M507" s="272" t="str">
        <f>IF($E507&lt;&gt;"",INDEX(TMSimMatrix[],8,MATCH($C507&amp;$D507&amp;"."&amp;$E507,TMSimMatrix[#Headers],0)),"")</f>
        <v/>
      </c>
      <c r="N507" s="52"/>
      <c r="O507" s="72"/>
      <c r="P507" s="310" t="str">
        <f>IF($E507&lt;&gt;"",INDEX(TMSimMatrix[],9,MATCH($C507&amp;$D507&amp;"."&amp;$E507,TMSimMatrix[#Headers],0)),"")</f>
        <v/>
      </c>
      <c r="Q507" s="56"/>
      <c r="R507" s="54"/>
      <c r="S507" s="53"/>
      <c r="T507" s="324"/>
      <c r="U507" s="299"/>
      <c r="V507" s="53"/>
      <c r="W507" s="258" t="s">
        <v>506</v>
      </c>
      <c r="X507" s="305"/>
      <c r="Y507" s="62"/>
      <c r="Z507" s="297"/>
      <c r="AA507" s="297"/>
    </row>
    <row r="508" spans="2:27" ht="23">
      <c r="B508" s="48">
        <v>503</v>
      </c>
      <c r="C508" s="252" t="s">
        <v>451</v>
      </c>
      <c r="D508" s="253">
        <v>62</v>
      </c>
      <c r="E508" s="274"/>
      <c r="F508" s="50" t="str">
        <f>IF($E508&lt;&gt;"",COUNTIF($E$6:$E508,$E508),"")</f>
        <v/>
      </c>
      <c r="G508" s="56" t="str">
        <f>IF($E508&lt;&gt;"",INDEX(TMSimMatrix[],5,MATCH($C508&amp;$D508&amp;"."&amp;$E508,TMSimMatrix[#Headers],0)),"")</f>
        <v/>
      </c>
      <c r="H508" s="56" t="str">
        <f>IF($E508&lt;&gt;"",INDEX(TMSimMatrix[#Data],7,MATCH($C508&amp;$D508&amp;"."&amp;$E508,TMSimMatrix[#Headers],0)),"")</f>
        <v/>
      </c>
      <c r="I508" s="280" t="str">
        <f>IF($E508&lt;&gt;"",INDEX(TMSimMatrix[],2,MATCH($C508&amp;$D508&amp;"."&amp;$E508,TMSimMatrix[#Headers],0)),"")</f>
        <v/>
      </c>
      <c r="J508" s="280" t="str">
        <f>IF($E508&lt;&gt;"",IF(ISNUMBER(SEARCH("Utail",FlighTestSummary5[[#This Row],[A/C Configuration]])), "UTAIL", "TAILLESS"),"")</f>
        <v/>
      </c>
      <c r="K508" s="280" t="str">
        <f>IF($E508&lt;&gt;"",INDEX(TMSimMatrix[],4,MATCH($C508&amp;$D508&amp;"."&amp;$E508,TMSimMatrix[#Headers],0)),"")</f>
        <v/>
      </c>
      <c r="L508" s="280" t="str">
        <f>IF($E508&lt;&gt;"",INDEX(TMSimMatrix[],3,MATCH($C508&amp;$D508&amp;"."&amp;$E508,TMSimMatrix[#Headers],0)),"")</f>
        <v/>
      </c>
      <c r="M508" s="272" t="str">
        <f>IF($E508&lt;&gt;"",INDEX(TMSimMatrix[],8,MATCH($C508&amp;$D508&amp;"."&amp;$E508,TMSimMatrix[#Headers],0)),"")</f>
        <v/>
      </c>
      <c r="N508" s="52"/>
      <c r="O508" s="72"/>
      <c r="P508" s="310" t="str">
        <f>IF($E508&lt;&gt;"",INDEX(TMSimMatrix[],9,MATCH($C508&amp;$D508&amp;"."&amp;$E508,TMSimMatrix[#Headers],0)),"")</f>
        <v/>
      </c>
      <c r="Q508" s="56"/>
      <c r="R508" s="54"/>
      <c r="S508" s="53"/>
      <c r="T508" s="324"/>
      <c r="U508" s="299"/>
      <c r="V508" s="53"/>
      <c r="W508" s="258" t="s">
        <v>506</v>
      </c>
      <c r="X508" s="305"/>
      <c r="Y508" s="62"/>
      <c r="Z508" s="297"/>
      <c r="AA508" s="297"/>
    </row>
    <row r="509" spans="2:27" ht="23">
      <c r="B509" s="48">
        <v>504</v>
      </c>
      <c r="C509" s="252" t="s">
        <v>451</v>
      </c>
      <c r="D509" s="253">
        <v>62</v>
      </c>
      <c r="E509" s="274"/>
      <c r="F509" s="50" t="str">
        <f>IF($E509&lt;&gt;"",COUNTIF($E$6:$E509,$E509),"")</f>
        <v/>
      </c>
      <c r="G509" s="56" t="str">
        <f>IF($E509&lt;&gt;"",INDEX(TMSimMatrix[],5,MATCH($C509&amp;$D509&amp;"."&amp;$E509,TMSimMatrix[#Headers],0)),"")</f>
        <v/>
      </c>
      <c r="H509" s="56" t="str">
        <f>IF($E509&lt;&gt;"",INDEX(TMSimMatrix[#Data],7,MATCH($C509&amp;$D509&amp;"."&amp;$E509,TMSimMatrix[#Headers],0)),"")</f>
        <v/>
      </c>
      <c r="I509" s="280" t="str">
        <f>IF($E509&lt;&gt;"",INDEX(TMSimMatrix[],2,MATCH($C509&amp;$D509&amp;"."&amp;$E509,TMSimMatrix[#Headers],0)),"")</f>
        <v/>
      </c>
      <c r="J509" s="280" t="str">
        <f>IF($E509&lt;&gt;"",IF(ISNUMBER(SEARCH("Utail",FlighTestSummary5[[#This Row],[A/C Configuration]])), "UTAIL", "TAILLESS"),"")</f>
        <v/>
      </c>
      <c r="K509" s="280" t="str">
        <f>IF($E509&lt;&gt;"",INDEX(TMSimMatrix[],4,MATCH($C509&amp;$D509&amp;"."&amp;$E509,TMSimMatrix[#Headers],0)),"")</f>
        <v/>
      </c>
      <c r="L509" s="280" t="str">
        <f>IF($E509&lt;&gt;"",INDEX(TMSimMatrix[],3,MATCH($C509&amp;$D509&amp;"."&amp;$E509,TMSimMatrix[#Headers],0)),"")</f>
        <v/>
      </c>
      <c r="M509" s="272" t="str">
        <f>IF($E509&lt;&gt;"",INDEX(TMSimMatrix[],8,MATCH($C509&amp;$D509&amp;"."&amp;$E509,TMSimMatrix[#Headers],0)),"")</f>
        <v/>
      </c>
      <c r="N509" s="52"/>
      <c r="O509" s="72"/>
      <c r="P509" s="310" t="str">
        <f>IF($E509&lt;&gt;"",INDEX(TMSimMatrix[],9,MATCH($C509&amp;$D509&amp;"."&amp;$E509,TMSimMatrix[#Headers],0)),"")</f>
        <v/>
      </c>
      <c r="Q509" s="56"/>
      <c r="R509" s="54"/>
      <c r="S509" s="53"/>
      <c r="T509" s="324"/>
      <c r="U509" s="299"/>
      <c r="V509" s="53"/>
      <c r="W509" s="258" t="s">
        <v>506</v>
      </c>
      <c r="X509" s="305"/>
      <c r="Y509" s="62"/>
      <c r="Z509" s="297"/>
      <c r="AA509" s="297"/>
    </row>
    <row r="510" spans="2:27" ht="23">
      <c r="B510" s="48">
        <v>505</v>
      </c>
      <c r="C510" s="252" t="s">
        <v>451</v>
      </c>
      <c r="D510" s="253">
        <v>62</v>
      </c>
      <c r="E510" s="274"/>
      <c r="F510" s="50" t="str">
        <f>IF($E510&lt;&gt;"",COUNTIF($E$6:$E510,$E510),"")</f>
        <v/>
      </c>
      <c r="G510" s="56" t="str">
        <f>IF($E510&lt;&gt;"",INDEX(TMSimMatrix[],5,MATCH($C510&amp;$D510&amp;"."&amp;$E510,TMSimMatrix[#Headers],0)),"")</f>
        <v/>
      </c>
      <c r="H510" s="56" t="str">
        <f>IF($E510&lt;&gt;"",INDEX(TMSimMatrix[#Data],7,MATCH($C510&amp;$D510&amp;"."&amp;$E510,TMSimMatrix[#Headers],0)),"")</f>
        <v/>
      </c>
      <c r="I510" s="280" t="str">
        <f>IF($E510&lt;&gt;"",INDEX(TMSimMatrix[],2,MATCH($C510&amp;$D510&amp;"."&amp;$E510,TMSimMatrix[#Headers],0)),"")</f>
        <v/>
      </c>
      <c r="J510" s="280" t="str">
        <f>IF($E510&lt;&gt;"",IF(ISNUMBER(SEARCH("Utail",FlighTestSummary5[[#This Row],[A/C Configuration]])), "UTAIL", "TAILLESS"),"")</f>
        <v/>
      </c>
      <c r="K510" s="280" t="str">
        <f>IF($E510&lt;&gt;"",INDEX(TMSimMatrix[],4,MATCH($C510&amp;$D510&amp;"."&amp;$E510,TMSimMatrix[#Headers],0)),"")</f>
        <v/>
      </c>
      <c r="L510" s="280" t="str">
        <f>IF($E510&lt;&gt;"",INDEX(TMSimMatrix[],3,MATCH($C510&amp;$D510&amp;"."&amp;$E510,TMSimMatrix[#Headers],0)),"")</f>
        <v/>
      </c>
      <c r="M510" s="272" t="str">
        <f>IF($E510&lt;&gt;"",INDEX(TMSimMatrix[],8,MATCH($C510&amp;$D510&amp;"."&amp;$E510,TMSimMatrix[#Headers],0)),"")</f>
        <v/>
      </c>
      <c r="N510" s="52"/>
      <c r="O510" s="72"/>
      <c r="P510" s="310" t="str">
        <f>IF($E510&lt;&gt;"",INDEX(TMSimMatrix[],9,MATCH($C510&amp;$D510&amp;"."&amp;$E510,TMSimMatrix[#Headers],0)),"")</f>
        <v/>
      </c>
      <c r="Q510" s="56"/>
      <c r="R510" s="54"/>
      <c r="S510" s="53"/>
      <c r="T510" s="324"/>
      <c r="U510" s="299"/>
      <c r="V510" s="53"/>
      <c r="W510" s="258" t="s">
        <v>506</v>
      </c>
      <c r="X510" s="305"/>
      <c r="Y510" s="62"/>
      <c r="Z510" s="297"/>
      <c r="AA510" s="297"/>
    </row>
    <row r="511" spans="2:27" ht="23">
      <c r="B511" s="48">
        <v>506</v>
      </c>
      <c r="C511" s="252" t="s">
        <v>451</v>
      </c>
      <c r="D511" s="253">
        <v>62</v>
      </c>
      <c r="E511" s="274"/>
      <c r="F511" s="50" t="str">
        <f>IF($E511&lt;&gt;"",COUNTIF($E$6:$E511,$E511),"")</f>
        <v/>
      </c>
      <c r="G511" s="56" t="str">
        <f>IF($E511&lt;&gt;"",INDEX(TMSimMatrix[],5,MATCH($C511&amp;$D511&amp;"."&amp;$E511,TMSimMatrix[#Headers],0)),"")</f>
        <v/>
      </c>
      <c r="H511" s="56" t="str">
        <f>IF($E511&lt;&gt;"",INDEX(TMSimMatrix[#Data],7,MATCH($C511&amp;$D511&amp;"."&amp;$E511,TMSimMatrix[#Headers],0)),"")</f>
        <v/>
      </c>
      <c r="I511" s="280" t="str">
        <f>IF($E511&lt;&gt;"",INDEX(TMSimMatrix[],2,MATCH($C511&amp;$D511&amp;"."&amp;$E511,TMSimMatrix[#Headers],0)),"")</f>
        <v/>
      </c>
      <c r="J511" s="280" t="str">
        <f>IF($E511&lt;&gt;"",IF(ISNUMBER(SEARCH("Utail",FlighTestSummary5[[#This Row],[A/C Configuration]])), "UTAIL", "TAILLESS"),"")</f>
        <v/>
      </c>
      <c r="K511" s="280" t="str">
        <f>IF($E511&lt;&gt;"",INDEX(TMSimMatrix[],4,MATCH($C511&amp;$D511&amp;"."&amp;$E511,TMSimMatrix[#Headers],0)),"")</f>
        <v/>
      </c>
      <c r="L511" s="280" t="str">
        <f>IF($E511&lt;&gt;"",INDEX(TMSimMatrix[],3,MATCH($C511&amp;$D511&amp;"."&amp;$E511,TMSimMatrix[#Headers],0)),"")</f>
        <v/>
      </c>
      <c r="M511" s="272" t="str">
        <f>IF($E511&lt;&gt;"",INDEX(TMSimMatrix[],8,MATCH($C511&amp;$D511&amp;"."&amp;$E511,TMSimMatrix[#Headers],0)),"")</f>
        <v/>
      </c>
      <c r="N511" s="52"/>
      <c r="O511" s="72"/>
      <c r="P511" s="310" t="str">
        <f>IF($E511&lt;&gt;"",INDEX(TMSimMatrix[],9,MATCH($C511&amp;$D511&amp;"."&amp;$E511,TMSimMatrix[#Headers],0)),"")</f>
        <v/>
      </c>
      <c r="Q511" s="56"/>
      <c r="R511" s="54"/>
      <c r="S511" s="53"/>
      <c r="T511" s="324"/>
      <c r="U511" s="299"/>
      <c r="V511" s="53"/>
      <c r="W511" s="258" t="s">
        <v>506</v>
      </c>
      <c r="X511" s="305"/>
      <c r="Y511" s="62"/>
      <c r="Z511" s="297"/>
      <c r="AA511" s="297"/>
    </row>
    <row r="512" spans="2:27" ht="23">
      <c r="B512" s="48">
        <v>507</v>
      </c>
      <c r="C512" s="252" t="s">
        <v>451</v>
      </c>
      <c r="D512" s="253">
        <v>62</v>
      </c>
      <c r="E512" s="274"/>
      <c r="F512" s="50" t="str">
        <f>IF($E512&lt;&gt;"",COUNTIF($E$6:$E512,$E512),"")</f>
        <v/>
      </c>
      <c r="G512" s="56" t="str">
        <f>IF($E512&lt;&gt;"",INDEX(TMSimMatrix[],5,MATCH($C512&amp;$D512&amp;"."&amp;$E512,TMSimMatrix[#Headers],0)),"")</f>
        <v/>
      </c>
      <c r="H512" s="56" t="str">
        <f>IF($E512&lt;&gt;"",INDEX(TMSimMatrix[#Data],7,MATCH($C512&amp;$D512&amp;"."&amp;$E512,TMSimMatrix[#Headers],0)),"")</f>
        <v/>
      </c>
      <c r="I512" s="280" t="str">
        <f>IF($E512&lt;&gt;"",INDEX(TMSimMatrix[],2,MATCH($C512&amp;$D512&amp;"."&amp;$E512,TMSimMatrix[#Headers],0)),"")</f>
        <v/>
      </c>
      <c r="J512" s="280" t="str">
        <f>IF($E512&lt;&gt;"",IF(ISNUMBER(SEARCH("Utail",FlighTestSummary5[[#This Row],[A/C Configuration]])), "UTAIL", "TAILLESS"),"")</f>
        <v/>
      </c>
      <c r="K512" s="280" t="str">
        <f>IF($E512&lt;&gt;"",INDEX(TMSimMatrix[],4,MATCH($C512&amp;$D512&amp;"."&amp;$E512,TMSimMatrix[#Headers],0)),"")</f>
        <v/>
      </c>
      <c r="L512" s="280" t="str">
        <f>IF($E512&lt;&gt;"",INDEX(TMSimMatrix[],3,MATCH($C512&amp;$D512&amp;"."&amp;$E512,TMSimMatrix[#Headers],0)),"")</f>
        <v/>
      </c>
      <c r="M512" s="272" t="str">
        <f>IF($E512&lt;&gt;"",INDEX(TMSimMatrix[],8,MATCH($C512&amp;$D512&amp;"."&amp;$E512,TMSimMatrix[#Headers],0)),"")</f>
        <v/>
      </c>
      <c r="N512" s="52"/>
      <c r="O512" s="72"/>
      <c r="P512" s="310" t="str">
        <f>IF($E512&lt;&gt;"",INDEX(TMSimMatrix[],9,MATCH($C512&amp;$D512&amp;"."&amp;$E512,TMSimMatrix[#Headers],0)),"")</f>
        <v/>
      </c>
      <c r="Q512" s="56"/>
      <c r="R512" s="54"/>
      <c r="S512" s="53"/>
      <c r="T512" s="324"/>
      <c r="U512" s="299"/>
      <c r="V512" s="53"/>
      <c r="W512" s="258" t="s">
        <v>506</v>
      </c>
      <c r="X512" s="305"/>
      <c r="Y512" s="62"/>
      <c r="Z512" s="297"/>
      <c r="AA512" s="297"/>
    </row>
    <row r="513" spans="2:27" ht="23">
      <c r="B513" s="48">
        <v>508</v>
      </c>
      <c r="C513" s="252" t="s">
        <v>451</v>
      </c>
      <c r="D513" s="253">
        <v>62</v>
      </c>
      <c r="E513" s="274"/>
      <c r="F513" s="50" t="str">
        <f>IF($E513&lt;&gt;"",COUNTIF($E$6:$E513,$E513),"")</f>
        <v/>
      </c>
      <c r="G513" s="56" t="str">
        <f>IF($E513&lt;&gt;"",INDEX(TMSimMatrix[],5,MATCH($C513&amp;$D513&amp;"."&amp;$E513,TMSimMatrix[#Headers],0)),"")</f>
        <v/>
      </c>
      <c r="H513" s="56" t="str">
        <f>IF($E513&lt;&gt;"",INDEX(TMSimMatrix[#Data],7,MATCH($C513&amp;$D513&amp;"."&amp;$E513,TMSimMatrix[#Headers],0)),"")</f>
        <v/>
      </c>
      <c r="I513" s="280" t="str">
        <f>IF($E513&lt;&gt;"",INDEX(TMSimMatrix[],2,MATCH($C513&amp;$D513&amp;"."&amp;$E513,TMSimMatrix[#Headers],0)),"")</f>
        <v/>
      </c>
      <c r="J513" s="280" t="str">
        <f>IF($E513&lt;&gt;"",IF(ISNUMBER(SEARCH("Utail",FlighTestSummary5[[#This Row],[A/C Configuration]])), "UTAIL", "TAILLESS"),"")</f>
        <v/>
      </c>
      <c r="K513" s="280" t="str">
        <f>IF($E513&lt;&gt;"",INDEX(TMSimMatrix[],4,MATCH($C513&amp;$D513&amp;"."&amp;$E513,TMSimMatrix[#Headers],0)),"")</f>
        <v/>
      </c>
      <c r="L513" s="280" t="str">
        <f>IF($E513&lt;&gt;"",INDEX(TMSimMatrix[],3,MATCH($C513&amp;$D513&amp;"."&amp;$E513,TMSimMatrix[#Headers],0)),"")</f>
        <v/>
      </c>
      <c r="M513" s="272" t="str">
        <f>IF($E513&lt;&gt;"",INDEX(TMSimMatrix[],8,MATCH($C513&amp;$D513&amp;"."&amp;$E513,TMSimMatrix[#Headers],0)),"")</f>
        <v/>
      </c>
      <c r="N513" s="52"/>
      <c r="O513" s="72"/>
      <c r="P513" s="310" t="str">
        <f>IF($E513&lt;&gt;"",INDEX(TMSimMatrix[],9,MATCH($C513&amp;$D513&amp;"."&amp;$E513,TMSimMatrix[#Headers],0)),"")</f>
        <v/>
      </c>
      <c r="Q513" s="56"/>
      <c r="R513" s="54"/>
      <c r="S513" s="53"/>
      <c r="T513" s="324"/>
      <c r="U513" s="299"/>
      <c r="V513" s="53"/>
      <c r="W513" s="258" t="s">
        <v>506</v>
      </c>
      <c r="X513" s="305"/>
      <c r="Y513" s="62"/>
      <c r="Z513" s="297"/>
      <c r="AA513" s="297"/>
    </row>
    <row r="514" spans="2:27" ht="23">
      <c r="B514" s="48">
        <v>509</v>
      </c>
      <c r="C514" s="252" t="s">
        <v>451</v>
      </c>
      <c r="D514" s="253">
        <v>62</v>
      </c>
      <c r="E514" s="274"/>
      <c r="F514" s="50" t="str">
        <f>IF($E514&lt;&gt;"",COUNTIF($E$6:$E514,$E514),"")</f>
        <v/>
      </c>
      <c r="G514" s="56" t="str">
        <f>IF($E514&lt;&gt;"",INDEX(TMSimMatrix[],5,MATCH($C514&amp;$D514&amp;"."&amp;$E514,TMSimMatrix[#Headers],0)),"")</f>
        <v/>
      </c>
      <c r="H514" s="56" t="str">
        <f>IF($E514&lt;&gt;"",INDEX(TMSimMatrix[#Data],7,MATCH($C514&amp;$D514&amp;"."&amp;$E514,TMSimMatrix[#Headers],0)),"")</f>
        <v/>
      </c>
      <c r="I514" s="280" t="str">
        <f>IF($E514&lt;&gt;"",INDEX(TMSimMatrix[],2,MATCH($C514&amp;$D514&amp;"."&amp;$E514,TMSimMatrix[#Headers],0)),"")</f>
        <v/>
      </c>
      <c r="J514" s="280" t="str">
        <f>IF($E514&lt;&gt;"",IF(ISNUMBER(SEARCH("Utail",FlighTestSummary5[[#This Row],[A/C Configuration]])), "UTAIL", "TAILLESS"),"")</f>
        <v/>
      </c>
      <c r="K514" s="280" t="str">
        <f>IF($E514&lt;&gt;"",INDEX(TMSimMatrix[],4,MATCH($C514&amp;$D514&amp;"."&amp;$E514,TMSimMatrix[#Headers],0)),"")</f>
        <v/>
      </c>
      <c r="L514" s="280" t="str">
        <f>IF($E514&lt;&gt;"",INDEX(TMSimMatrix[],3,MATCH($C514&amp;$D514&amp;"."&amp;$E514,TMSimMatrix[#Headers],0)),"")</f>
        <v/>
      </c>
      <c r="M514" s="272" t="str">
        <f>IF($E514&lt;&gt;"",INDEX(TMSimMatrix[],8,MATCH($C514&amp;$D514&amp;"."&amp;$E514,TMSimMatrix[#Headers],0)),"")</f>
        <v/>
      </c>
      <c r="N514" s="52"/>
      <c r="O514" s="72"/>
      <c r="P514" s="310" t="str">
        <f>IF($E514&lt;&gt;"",INDEX(TMSimMatrix[],9,MATCH($C514&amp;$D514&amp;"."&amp;$E514,TMSimMatrix[#Headers],0)),"")</f>
        <v/>
      </c>
      <c r="Q514" s="56"/>
      <c r="R514" s="54"/>
      <c r="S514" s="53"/>
      <c r="T514" s="324"/>
      <c r="U514" s="299"/>
      <c r="V514" s="53"/>
      <c r="W514" s="258" t="s">
        <v>506</v>
      </c>
      <c r="X514" s="305"/>
      <c r="Y514" s="62"/>
      <c r="Z514" s="297"/>
      <c r="AA514" s="297"/>
    </row>
    <row r="515" spans="2:27" ht="23">
      <c r="B515" s="48">
        <v>510</v>
      </c>
      <c r="C515" s="252" t="s">
        <v>451</v>
      </c>
      <c r="D515" s="253">
        <v>62</v>
      </c>
      <c r="E515" s="274"/>
      <c r="F515" s="50" t="str">
        <f>IF($E515&lt;&gt;"",COUNTIF($E$6:$E515,$E515),"")</f>
        <v/>
      </c>
      <c r="G515" s="56" t="str">
        <f>IF($E515&lt;&gt;"",INDEX(TMSimMatrix[],5,MATCH($C515&amp;$D515&amp;"."&amp;$E515,TMSimMatrix[#Headers],0)),"")</f>
        <v/>
      </c>
      <c r="H515" s="56" t="str">
        <f>IF($E515&lt;&gt;"",INDEX(TMSimMatrix[#Data],7,MATCH($C515&amp;$D515&amp;"."&amp;$E515,TMSimMatrix[#Headers],0)),"")</f>
        <v/>
      </c>
      <c r="I515" s="280" t="str">
        <f>IF($E515&lt;&gt;"",INDEX(TMSimMatrix[],2,MATCH($C515&amp;$D515&amp;"."&amp;$E515,TMSimMatrix[#Headers],0)),"")</f>
        <v/>
      </c>
      <c r="J515" s="280" t="str">
        <f>IF($E515&lt;&gt;"",IF(ISNUMBER(SEARCH("Utail",FlighTestSummary5[[#This Row],[A/C Configuration]])), "UTAIL", "TAILLESS"),"")</f>
        <v/>
      </c>
      <c r="K515" s="280" t="str">
        <f>IF($E515&lt;&gt;"",INDEX(TMSimMatrix[],4,MATCH($C515&amp;$D515&amp;"."&amp;$E515,TMSimMatrix[#Headers],0)),"")</f>
        <v/>
      </c>
      <c r="L515" s="280" t="str">
        <f>IF($E515&lt;&gt;"",INDEX(TMSimMatrix[],3,MATCH($C515&amp;$D515&amp;"."&amp;$E515,TMSimMatrix[#Headers],0)),"")</f>
        <v/>
      </c>
      <c r="M515" s="272" t="str">
        <f>IF($E515&lt;&gt;"",INDEX(TMSimMatrix[],8,MATCH($C515&amp;$D515&amp;"."&amp;$E515,TMSimMatrix[#Headers],0)),"")</f>
        <v/>
      </c>
      <c r="N515" s="52"/>
      <c r="O515" s="72"/>
      <c r="P515" s="310" t="str">
        <f>IF($E515&lt;&gt;"",INDEX(TMSimMatrix[],9,MATCH($C515&amp;$D515&amp;"."&amp;$E515,TMSimMatrix[#Headers],0)),"")</f>
        <v/>
      </c>
      <c r="Q515" s="56"/>
      <c r="R515" s="54"/>
      <c r="S515" s="53"/>
      <c r="T515" s="324"/>
      <c r="U515" s="299"/>
      <c r="V515" s="53"/>
      <c r="W515" s="258" t="s">
        <v>506</v>
      </c>
      <c r="X515" s="305"/>
      <c r="Y515" s="62"/>
      <c r="Z515" s="297"/>
      <c r="AA515" s="297"/>
    </row>
    <row r="516" spans="2:27" ht="23">
      <c r="B516" s="48">
        <v>511</v>
      </c>
      <c r="C516" s="252" t="s">
        <v>451</v>
      </c>
      <c r="D516" s="253">
        <v>62</v>
      </c>
      <c r="E516" s="274"/>
      <c r="F516" s="50" t="str">
        <f>IF($E516&lt;&gt;"",COUNTIF($E$6:$E516,$E516),"")</f>
        <v/>
      </c>
      <c r="G516" s="56" t="str">
        <f>IF($E516&lt;&gt;"",INDEX(TMSimMatrix[],5,MATCH($C516&amp;$D516&amp;"."&amp;$E516,TMSimMatrix[#Headers],0)),"")</f>
        <v/>
      </c>
      <c r="H516" s="56" t="str">
        <f>IF($E516&lt;&gt;"",INDEX(TMSimMatrix[#Data],7,MATCH($C516&amp;$D516&amp;"."&amp;$E516,TMSimMatrix[#Headers],0)),"")</f>
        <v/>
      </c>
      <c r="I516" s="280" t="str">
        <f>IF($E516&lt;&gt;"",INDEX(TMSimMatrix[],2,MATCH($C516&amp;$D516&amp;"."&amp;$E516,TMSimMatrix[#Headers],0)),"")</f>
        <v/>
      </c>
      <c r="J516" s="280" t="str">
        <f>IF($E516&lt;&gt;"",IF(ISNUMBER(SEARCH("Utail",FlighTestSummary5[[#This Row],[A/C Configuration]])), "UTAIL", "TAILLESS"),"")</f>
        <v/>
      </c>
      <c r="K516" s="280" t="str">
        <f>IF($E516&lt;&gt;"",INDEX(TMSimMatrix[],4,MATCH($C516&amp;$D516&amp;"."&amp;$E516,TMSimMatrix[#Headers],0)),"")</f>
        <v/>
      </c>
      <c r="L516" s="280" t="str">
        <f>IF($E516&lt;&gt;"",INDEX(TMSimMatrix[],3,MATCH($C516&amp;$D516&amp;"."&amp;$E516,TMSimMatrix[#Headers],0)),"")</f>
        <v/>
      </c>
      <c r="M516" s="272" t="str">
        <f>IF($E516&lt;&gt;"",INDEX(TMSimMatrix[],8,MATCH($C516&amp;$D516&amp;"."&amp;$E516,TMSimMatrix[#Headers],0)),"")</f>
        <v/>
      </c>
      <c r="N516" s="52"/>
      <c r="O516" s="72"/>
      <c r="P516" s="310" t="str">
        <f>IF($E516&lt;&gt;"",INDEX(TMSimMatrix[],9,MATCH($C516&amp;$D516&amp;"."&amp;$E516,TMSimMatrix[#Headers],0)),"")</f>
        <v/>
      </c>
      <c r="Q516" s="56"/>
      <c r="R516" s="54"/>
      <c r="S516" s="53"/>
      <c r="T516" s="324"/>
      <c r="U516" s="299"/>
      <c r="V516" s="53"/>
      <c r="W516" s="258" t="s">
        <v>506</v>
      </c>
      <c r="X516" s="305"/>
      <c r="Y516" s="62"/>
      <c r="Z516" s="297"/>
      <c r="AA516" s="297"/>
    </row>
    <row r="517" spans="2:27" ht="23">
      <c r="B517" s="48">
        <v>512</v>
      </c>
      <c r="C517" s="252" t="s">
        <v>451</v>
      </c>
      <c r="D517" s="253">
        <v>62</v>
      </c>
      <c r="E517" s="274"/>
      <c r="F517" s="50" t="str">
        <f>IF($E517&lt;&gt;"",COUNTIF($E$6:$E517,$E517),"")</f>
        <v/>
      </c>
      <c r="G517" s="56" t="str">
        <f>IF($E517&lt;&gt;"",INDEX(TMSimMatrix[],5,MATCH($C517&amp;$D517&amp;"."&amp;$E517,TMSimMatrix[#Headers],0)),"")</f>
        <v/>
      </c>
      <c r="H517" s="56" t="str">
        <f>IF($E517&lt;&gt;"",INDEX(TMSimMatrix[#Data],7,MATCH($C517&amp;$D517&amp;"."&amp;$E517,TMSimMatrix[#Headers],0)),"")</f>
        <v/>
      </c>
      <c r="I517" s="280" t="str">
        <f>IF($E517&lt;&gt;"",INDEX(TMSimMatrix[],2,MATCH($C517&amp;$D517&amp;"."&amp;$E517,TMSimMatrix[#Headers],0)),"")</f>
        <v/>
      </c>
      <c r="J517" s="280" t="str">
        <f>IF($E517&lt;&gt;"",IF(ISNUMBER(SEARCH("Utail",FlighTestSummary5[[#This Row],[A/C Configuration]])), "UTAIL", "TAILLESS"),"")</f>
        <v/>
      </c>
      <c r="K517" s="280" t="str">
        <f>IF($E517&lt;&gt;"",INDEX(TMSimMatrix[],4,MATCH($C517&amp;$D517&amp;"."&amp;$E517,TMSimMatrix[#Headers],0)),"")</f>
        <v/>
      </c>
      <c r="L517" s="280" t="str">
        <f>IF($E517&lt;&gt;"",INDEX(TMSimMatrix[],3,MATCH($C517&amp;$D517&amp;"."&amp;$E517,TMSimMatrix[#Headers],0)),"")</f>
        <v/>
      </c>
      <c r="M517" s="272" t="str">
        <f>IF($E517&lt;&gt;"",INDEX(TMSimMatrix[],8,MATCH($C517&amp;$D517&amp;"."&amp;$E517,TMSimMatrix[#Headers],0)),"")</f>
        <v/>
      </c>
      <c r="N517" s="52"/>
      <c r="O517" s="72"/>
      <c r="P517" s="310" t="str">
        <f>IF($E517&lt;&gt;"",INDEX(TMSimMatrix[],9,MATCH($C517&amp;$D517&amp;"."&amp;$E517,TMSimMatrix[#Headers],0)),"")</f>
        <v/>
      </c>
      <c r="Q517" s="56"/>
      <c r="R517" s="54"/>
      <c r="S517" s="53"/>
      <c r="T517" s="324"/>
      <c r="U517" s="299"/>
      <c r="V517" s="53"/>
      <c r="W517" s="258" t="s">
        <v>506</v>
      </c>
      <c r="X517" s="305"/>
      <c r="Y517" s="62"/>
      <c r="Z517" s="297"/>
      <c r="AA517" s="297"/>
    </row>
    <row r="518" spans="2:27" ht="23">
      <c r="B518" s="48">
        <v>513</v>
      </c>
      <c r="C518" s="252" t="s">
        <v>451</v>
      </c>
      <c r="D518" s="253">
        <v>62</v>
      </c>
      <c r="E518" s="274"/>
      <c r="F518" s="50" t="str">
        <f>IF($E518&lt;&gt;"",COUNTIF($E$6:$E518,$E518),"")</f>
        <v/>
      </c>
      <c r="G518" s="56" t="str">
        <f>IF($E518&lt;&gt;"",INDEX(TMSimMatrix[],5,MATCH($C518&amp;$D518&amp;"."&amp;$E518,TMSimMatrix[#Headers],0)),"")</f>
        <v/>
      </c>
      <c r="H518" s="56" t="str">
        <f>IF($E518&lt;&gt;"",INDEX(TMSimMatrix[#Data],7,MATCH($C518&amp;$D518&amp;"."&amp;$E518,TMSimMatrix[#Headers],0)),"")</f>
        <v/>
      </c>
      <c r="I518" s="280" t="str">
        <f>IF($E518&lt;&gt;"",INDEX(TMSimMatrix[],2,MATCH($C518&amp;$D518&amp;"."&amp;$E518,TMSimMatrix[#Headers],0)),"")</f>
        <v/>
      </c>
      <c r="J518" s="280" t="str">
        <f>IF($E518&lt;&gt;"",IF(ISNUMBER(SEARCH("Utail",FlighTestSummary5[[#This Row],[A/C Configuration]])), "UTAIL", "TAILLESS"),"")</f>
        <v/>
      </c>
      <c r="K518" s="280" t="str">
        <f>IF($E518&lt;&gt;"",INDEX(TMSimMatrix[],4,MATCH($C518&amp;$D518&amp;"."&amp;$E518,TMSimMatrix[#Headers],0)),"")</f>
        <v/>
      </c>
      <c r="L518" s="280" t="str">
        <f>IF($E518&lt;&gt;"",INDEX(TMSimMatrix[],3,MATCH($C518&amp;$D518&amp;"."&amp;$E518,TMSimMatrix[#Headers],0)),"")</f>
        <v/>
      </c>
      <c r="M518" s="272" t="str">
        <f>IF($E518&lt;&gt;"",INDEX(TMSimMatrix[],8,MATCH($C518&amp;$D518&amp;"."&amp;$E518,TMSimMatrix[#Headers],0)),"")</f>
        <v/>
      </c>
      <c r="N518" s="52"/>
      <c r="O518" s="72"/>
      <c r="P518" s="310" t="str">
        <f>IF($E518&lt;&gt;"",INDEX(TMSimMatrix[],9,MATCH($C518&amp;$D518&amp;"."&amp;$E518,TMSimMatrix[#Headers],0)),"")</f>
        <v/>
      </c>
      <c r="Q518" s="56"/>
      <c r="R518" s="54"/>
      <c r="S518" s="53"/>
      <c r="T518" s="324"/>
      <c r="U518" s="299"/>
      <c r="V518" s="53"/>
      <c r="W518" s="258" t="s">
        <v>506</v>
      </c>
      <c r="X518" s="305"/>
      <c r="Y518" s="62"/>
      <c r="Z518" s="297"/>
      <c r="AA518" s="297"/>
    </row>
    <row r="519" spans="2:27" ht="23">
      <c r="B519" s="48">
        <v>514</v>
      </c>
      <c r="C519" s="252" t="s">
        <v>451</v>
      </c>
      <c r="D519" s="253">
        <v>62</v>
      </c>
      <c r="E519" s="274"/>
      <c r="F519" s="50" t="str">
        <f>IF($E519&lt;&gt;"",COUNTIF($E$6:$E519,$E519),"")</f>
        <v/>
      </c>
      <c r="G519" s="56" t="str">
        <f>IF($E519&lt;&gt;"",INDEX(TMSimMatrix[],5,MATCH($C519&amp;$D519&amp;"."&amp;$E519,TMSimMatrix[#Headers],0)),"")</f>
        <v/>
      </c>
      <c r="H519" s="56" t="str">
        <f>IF($E519&lt;&gt;"",INDEX(TMSimMatrix[#Data],7,MATCH($C519&amp;$D519&amp;"."&amp;$E519,TMSimMatrix[#Headers],0)),"")</f>
        <v/>
      </c>
      <c r="I519" s="280" t="str">
        <f>IF($E519&lt;&gt;"",INDEX(TMSimMatrix[],2,MATCH($C519&amp;$D519&amp;"."&amp;$E519,TMSimMatrix[#Headers],0)),"")</f>
        <v/>
      </c>
      <c r="J519" s="280" t="str">
        <f>IF($E519&lt;&gt;"",IF(ISNUMBER(SEARCH("Utail",FlighTestSummary5[[#This Row],[A/C Configuration]])), "UTAIL", "TAILLESS"),"")</f>
        <v/>
      </c>
      <c r="K519" s="280" t="str">
        <f>IF($E519&lt;&gt;"",INDEX(TMSimMatrix[],4,MATCH($C519&amp;$D519&amp;"."&amp;$E519,TMSimMatrix[#Headers],0)),"")</f>
        <v/>
      </c>
      <c r="L519" s="280" t="str">
        <f>IF($E519&lt;&gt;"",INDEX(TMSimMatrix[],3,MATCH($C519&amp;$D519&amp;"."&amp;$E519,TMSimMatrix[#Headers],0)),"")</f>
        <v/>
      </c>
      <c r="M519" s="272" t="str">
        <f>IF($E519&lt;&gt;"",INDEX(TMSimMatrix[],8,MATCH($C519&amp;$D519&amp;"."&amp;$E519,TMSimMatrix[#Headers],0)),"")</f>
        <v/>
      </c>
      <c r="N519" s="52"/>
      <c r="O519" s="72"/>
      <c r="P519" s="310" t="str">
        <f>IF($E519&lt;&gt;"",INDEX(TMSimMatrix[],9,MATCH($C519&amp;$D519&amp;"."&amp;$E519,TMSimMatrix[#Headers],0)),"")</f>
        <v/>
      </c>
      <c r="Q519" s="56"/>
      <c r="R519" s="54"/>
      <c r="S519" s="53"/>
      <c r="T519" s="324"/>
      <c r="U519" s="299"/>
      <c r="V519" s="53"/>
      <c r="W519" s="258" t="s">
        <v>506</v>
      </c>
      <c r="X519" s="305"/>
      <c r="Y519" s="62"/>
      <c r="Z519" s="297"/>
      <c r="AA519" s="297"/>
    </row>
    <row r="520" spans="2:27" ht="23">
      <c r="B520" s="48">
        <v>515</v>
      </c>
      <c r="C520" s="252" t="s">
        <v>451</v>
      </c>
      <c r="D520" s="253">
        <v>62</v>
      </c>
      <c r="E520" s="274"/>
      <c r="F520" s="50" t="str">
        <f>IF($E520&lt;&gt;"",COUNTIF($E$6:$E520,$E520),"")</f>
        <v/>
      </c>
      <c r="G520" s="56" t="str">
        <f>IF($E520&lt;&gt;"",INDEX(TMSimMatrix[],5,MATCH($C520&amp;$D520&amp;"."&amp;$E520,TMSimMatrix[#Headers],0)),"")</f>
        <v/>
      </c>
      <c r="H520" s="56" t="str">
        <f>IF($E520&lt;&gt;"",INDEX(TMSimMatrix[#Data],7,MATCH($C520&amp;$D520&amp;"."&amp;$E520,TMSimMatrix[#Headers],0)),"")</f>
        <v/>
      </c>
      <c r="I520" s="280" t="str">
        <f>IF($E520&lt;&gt;"",INDEX(TMSimMatrix[],2,MATCH($C520&amp;$D520&amp;"."&amp;$E520,TMSimMatrix[#Headers],0)),"")</f>
        <v/>
      </c>
      <c r="J520" s="280" t="str">
        <f>IF($E520&lt;&gt;"",IF(ISNUMBER(SEARCH("Utail",FlighTestSummary5[[#This Row],[A/C Configuration]])), "UTAIL", "TAILLESS"),"")</f>
        <v/>
      </c>
      <c r="K520" s="280" t="str">
        <f>IF($E520&lt;&gt;"",INDEX(TMSimMatrix[],4,MATCH($C520&amp;$D520&amp;"."&amp;$E520,TMSimMatrix[#Headers],0)),"")</f>
        <v/>
      </c>
      <c r="L520" s="280" t="str">
        <f>IF($E520&lt;&gt;"",INDEX(TMSimMatrix[],3,MATCH($C520&amp;$D520&amp;"."&amp;$E520,TMSimMatrix[#Headers],0)),"")</f>
        <v/>
      </c>
      <c r="M520" s="272" t="str">
        <f>IF($E520&lt;&gt;"",INDEX(TMSimMatrix[],8,MATCH($C520&amp;$D520&amp;"."&amp;$E520,TMSimMatrix[#Headers],0)),"")</f>
        <v/>
      </c>
      <c r="N520" s="52"/>
      <c r="O520" s="72"/>
      <c r="P520" s="310" t="str">
        <f>IF($E520&lt;&gt;"",INDEX(TMSimMatrix[],9,MATCH($C520&amp;$D520&amp;"."&amp;$E520,TMSimMatrix[#Headers],0)),"")</f>
        <v/>
      </c>
      <c r="Q520" s="56"/>
      <c r="R520" s="54"/>
      <c r="S520" s="53"/>
      <c r="T520" s="324"/>
      <c r="U520" s="299"/>
      <c r="V520" s="53"/>
      <c r="W520" s="258" t="s">
        <v>506</v>
      </c>
      <c r="X520" s="305"/>
      <c r="Y520" s="62"/>
      <c r="Z520" s="297"/>
      <c r="AA520" s="297"/>
    </row>
    <row r="521" spans="2:27" ht="23">
      <c r="B521" s="48">
        <v>516</v>
      </c>
      <c r="C521" s="252" t="s">
        <v>451</v>
      </c>
      <c r="D521" s="253">
        <v>62</v>
      </c>
      <c r="E521" s="274"/>
      <c r="F521" s="50" t="str">
        <f>IF($E521&lt;&gt;"",COUNTIF($E$6:$E521,$E521),"")</f>
        <v/>
      </c>
      <c r="G521" s="56" t="str">
        <f>IF($E521&lt;&gt;"",INDEX(TMSimMatrix[],5,MATCH($C521&amp;$D521&amp;"."&amp;$E521,TMSimMatrix[#Headers],0)),"")</f>
        <v/>
      </c>
      <c r="H521" s="56" t="str">
        <f>IF($E521&lt;&gt;"",INDEX(TMSimMatrix[#Data],7,MATCH($C521&amp;$D521&amp;"."&amp;$E521,TMSimMatrix[#Headers],0)),"")</f>
        <v/>
      </c>
      <c r="I521" s="280" t="str">
        <f>IF($E521&lt;&gt;"",INDEX(TMSimMatrix[],2,MATCH($C521&amp;$D521&amp;"."&amp;$E521,TMSimMatrix[#Headers],0)),"")</f>
        <v/>
      </c>
      <c r="J521" s="280" t="str">
        <f>IF($E521&lt;&gt;"",IF(ISNUMBER(SEARCH("Utail",FlighTestSummary5[[#This Row],[A/C Configuration]])), "UTAIL", "TAILLESS"),"")</f>
        <v/>
      </c>
      <c r="K521" s="280" t="str">
        <f>IF($E521&lt;&gt;"",INDEX(TMSimMatrix[],4,MATCH($C521&amp;$D521&amp;"."&amp;$E521,TMSimMatrix[#Headers],0)),"")</f>
        <v/>
      </c>
      <c r="L521" s="280" t="str">
        <f>IF($E521&lt;&gt;"",INDEX(TMSimMatrix[],3,MATCH($C521&amp;$D521&amp;"."&amp;$E521,TMSimMatrix[#Headers],0)),"")</f>
        <v/>
      </c>
      <c r="M521" s="272" t="str">
        <f>IF($E521&lt;&gt;"",INDEX(TMSimMatrix[],8,MATCH($C521&amp;$D521&amp;"."&amp;$E521,TMSimMatrix[#Headers],0)),"")</f>
        <v/>
      </c>
      <c r="N521" s="52"/>
      <c r="O521" s="72"/>
      <c r="P521" s="310" t="str">
        <f>IF($E521&lt;&gt;"",INDEX(TMSimMatrix[],9,MATCH($C521&amp;$D521&amp;"."&amp;$E521,TMSimMatrix[#Headers],0)),"")</f>
        <v/>
      </c>
      <c r="Q521" s="56"/>
      <c r="R521" s="54"/>
      <c r="S521" s="53"/>
      <c r="T521" s="324"/>
      <c r="U521" s="299"/>
      <c r="V521" s="53"/>
      <c r="W521" s="258" t="s">
        <v>506</v>
      </c>
      <c r="X521" s="305"/>
      <c r="Y521" s="62"/>
      <c r="Z521" s="297"/>
      <c r="AA521" s="297"/>
    </row>
    <row r="522" spans="2:27" ht="23">
      <c r="B522" s="48">
        <v>517</v>
      </c>
      <c r="C522" s="252" t="s">
        <v>451</v>
      </c>
      <c r="D522" s="253">
        <v>62</v>
      </c>
      <c r="E522" s="274"/>
      <c r="F522" s="50" t="str">
        <f>IF($E522&lt;&gt;"",COUNTIF($E$6:$E522,$E522),"")</f>
        <v/>
      </c>
      <c r="G522" s="56" t="str">
        <f>IF($E522&lt;&gt;"",INDEX(TMSimMatrix[],5,MATCH($C522&amp;$D522&amp;"."&amp;$E522,TMSimMatrix[#Headers],0)),"")</f>
        <v/>
      </c>
      <c r="H522" s="56" t="str">
        <f>IF($E522&lt;&gt;"",INDEX(TMSimMatrix[#Data],7,MATCH($C522&amp;$D522&amp;"."&amp;$E522,TMSimMatrix[#Headers],0)),"")</f>
        <v/>
      </c>
      <c r="I522" s="280" t="str">
        <f>IF($E522&lt;&gt;"",INDEX(TMSimMatrix[],2,MATCH($C522&amp;$D522&amp;"."&amp;$E522,TMSimMatrix[#Headers],0)),"")</f>
        <v/>
      </c>
      <c r="J522" s="280" t="str">
        <f>IF($E522&lt;&gt;"",IF(ISNUMBER(SEARCH("Utail",FlighTestSummary5[[#This Row],[A/C Configuration]])), "UTAIL", "TAILLESS"),"")</f>
        <v/>
      </c>
      <c r="K522" s="280" t="str">
        <f>IF($E522&lt;&gt;"",INDEX(TMSimMatrix[],4,MATCH($C522&amp;$D522&amp;"."&amp;$E522,TMSimMatrix[#Headers],0)),"")</f>
        <v/>
      </c>
      <c r="L522" s="280" t="str">
        <f>IF($E522&lt;&gt;"",INDEX(TMSimMatrix[],3,MATCH($C522&amp;$D522&amp;"."&amp;$E522,TMSimMatrix[#Headers],0)),"")</f>
        <v/>
      </c>
      <c r="M522" s="272" t="str">
        <f>IF($E522&lt;&gt;"",INDEX(TMSimMatrix[],8,MATCH($C522&amp;$D522&amp;"."&amp;$E522,TMSimMatrix[#Headers],0)),"")</f>
        <v/>
      </c>
      <c r="N522" s="52"/>
      <c r="O522" s="72"/>
      <c r="P522" s="310" t="str">
        <f>IF($E522&lt;&gt;"",INDEX(TMSimMatrix[],9,MATCH($C522&amp;$D522&amp;"."&amp;$E522,TMSimMatrix[#Headers],0)),"")</f>
        <v/>
      </c>
      <c r="Q522" s="56"/>
      <c r="R522" s="54"/>
      <c r="S522" s="53"/>
      <c r="T522" s="324"/>
      <c r="U522" s="299"/>
      <c r="V522" s="53"/>
      <c r="W522" s="258" t="s">
        <v>506</v>
      </c>
      <c r="X522" s="305"/>
      <c r="Y522" s="62"/>
      <c r="Z522" s="297"/>
      <c r="AA522" s="297"/>
    </row>
    <row r="523" spans="2:27" ht="23">
      <c r="B523" s="48">
        <v>518</v>
      </c>
      <c r="C523" s="252" t="s">
        <v>451</v>
      </c>
      <c r="D523" s="253">
        <v>62</v>
      </c>
      <c r="E523" s="274"/>
      <c r="F523" s="50" t="str">
        <f>IF($E523&lt;&gt;"",COUNTIF($E$6:$E523,$E523),"")</f>
        <v/>
      </c>
      <c r="G523" s="56" t="str">
        <f>IF($E523&lt;&gt;"",INDEX(TMSimMatrix[],5,MATCH($C523&amp;$D523&amp;"."&amp;$E523,TMSimMatrix[#Headers],0)),"")</f>
        <v/>
      </c>
      <c r="H523" s="56" t="str">
        <f>IF($E523&lt;&gt;"",INDEX(TMSimMatrix[#Data],7,MATCH($C523&amp;$D523&amp;"."&amp;$E523,TMSimMatrix[#Headers],0)),"")</f>
        <v/>
      </c>
      <c r="I523" s="280" t="str">
        <f>IF($E523&lt;&gt;"",INDEX(TMSimMatrix[],2,MATCH($C523&amp;$D523&amp;"."&amp;$E523,TMSimMatrix[#Headers],0)),"")</f>
        <v/>
      </c>
      <c r="J523" s="280" t="str">
        <f>IF($E523&lt;&gt;"",IF(ISNUMBER(SEARCH("Utail",FlighTestSummary5[[#This Row],[A/C Configuration]])), "UTAIL", "TAILLESS"),"")</f>
        <v/>
      </c>
      <c r="K523" s="280" t="str">
        <f>IF($E523&lt;&gt;"",INDEX(TMSimMatrix[],4,MATCH($C523&amp;$D523&amp;"."&amp;$E523,TMSimMatrix[#Headers],0)),"")</f>
        <v/>
      </c>
      <c r="L523" s="280" t="str">
        <f>IF($E523&lt;&gt;"",INDEX(TMSimMatrix[],3,MATCH($C523&amp;$D523&amp;"."&amp;$E523,TMSimMatrix[#Headers],0)),"")</f>
        <v/>
      </c>
      <c r="M523" s="272" t="str">
        <f>IF($E523&lt;&gt;"",INDEX(TMSimMatrix[],8,MATCH($C523&amp;$D523&amp;"."&amp;$E523,TMSimMatrix[#Headers],0)),"")</f>
        <v/>
      </c>
      <c r="N523" s="52"/>
      <c r="O523" s="72"/>
      <c r="P523" s="310" t="str">
        <f>IF($E523&lt;&gt;"",INDEX(TMSimMatrix[],9,MATCH($C523&amp;$D523&amp;"."&amp;$E523,TMSimMatrix[#Headers],0)),"")</f>
        <v/>
      </c>
      <c r="Q523" s="56"/>
      <c r="R523" s="54"/>
      <c r="S523" s="53"/>
      <c r="T523" s="324"/>
      <c r="U523" s="299"/>
      <c r="V523" s="53"/>
      <c r="W523" s="258" t="s">
        <v>506</v>
      </c>
      <c r="X523" s="305"/>
      <c r="Y523" s="62"/>
      <c r="Z523" s="297"/>
      <c r="AA523" s="297"/>
    </row>
    <row r="524" spans="2:27" ht="23">
      <c r="B524" s="48">
        <v>519</v>
      </c>
      <c r="C524" s="252" t="s">
        <v>451</v>
      </c>
      <c r="D524" s="253">
        <v>62</v>
      </c>
      <c r="E524" s="274"/>
      <c r="F524" s="50" t="str">
        <f>IF($E524&lt;&gt;"",COUNTIF($E$6:$E524,$E524),"")</f>
        <v/>
      </c>
      <c r="G524" s="56" t="str">
        <f>IF($E524&lt;&gt;"",INDEX(TMSimMatrix[],5,MATCH($C524&amp;$D524&amp;"."&amp;$E524,TMSimMatrix[#Headers],0)),"")</f>
        <v/>
      </c>
      <c r="H524" s="56" t="str">
        <f>IF($E524&lt;&gt;"",INDEX(TMSimMatrix[#Data],7,MATCH($C524&amp;$D524&amp;"."&amp;$E524,TMSimMatrix[#Headers],0)),"")</f>
        <v/>
      </c>
      <c r="I524" s="280" t="str">
        <f>IF($E524&lt;&gt;"",INDEX(TMSimMatrix[],2,MATCH($C524&amp;$D524&amp;"."&amp;$E524,TMSimMatrix[#Headers],0)),"")</f>
        <v/>
      </c>
      <c r="J524" s="280" t="str">
        <f>IF($E524&lt;&gt;"",IF(ISNUMBER(SEARCH("Utail",FlighTestSummary5[[#This Row],[A/C Configuration]])), "UTAIL", "TAILLESS"),"")</f>
        <v/>
      </c>
      <c r="K524" s="280" t="str">
        <f>IF($E524&lt;&gt;"",INDEX(TMSimMatrix[],4,MATCH($C524&amp;$D524&amp;"."&amp;$E524,TMSimMatrix[#Headers],0)),"")</f>
        <v/>
      </c>
      <c r="L524" s="280" t="str">
        <f>IF($E524&lt;&gt;"",INDEX(TMSimMatrix[],3,MATCH($C524&amp;$D524&amp;"."&amp;$E524,TMSimMatrix[#Headers],0)),"")</f>
        <v/>
      </c>
      <c r="M524" s="272" t="str">
        <f>IF($E524&lt;&gt;"",INDEX(TMSimMatrix[],8,MATCH($C524&amp;$D524&amp;"."&amp;$E524,TMSimMatrix[#Headers],0)),"")</f>
        <v/>
      </c>
      <c r="N524" s="52"/>
      <c r="O524" s="72"/>
      <c r="P524" s="310" t="str">
        <f>IF($E524&lt;&gt;"",INDEX(TMSimMatrix[],9,MATCH($C524&amp;$D524&amp;"."&amp;$E524,TMSimMatrix[#Headers],0)),"")</f>
        <v/>
      </c>
      <c r="Q524" s="56"/>
      <c r="R524" s="54"/>
      <c r="S524" s="53"/>
      <c r="T524" s="324"/>
      <c r="U524" s="299"/>
      <c r="V524" s="53"/>
      <c r="W524" s="258" t="s">
        <v>506</v>
      </c>
      <c r="X524" s="305"/>
      <c r="Y524" s="62"/>
      <c r="Z524" s="297"/>
      <c r="AA524" s="297"/>
    </row>
    <row r="525" spans="2:27" ht="23">
      <c r="B525" s="48">
        <v>520</v>
      </c>
      <c r="C525" s="252" t="s">
        <v>451</v>
      </c>
      <c r="D525" s="253">
        <v>62</v>
      </c>
      <c r="E525" s="274"/>
      <c r="F525" s="50" t="str">
        <f>IF($E525&lt;&gt;"",COUNTIF($E$6:$E525,$E525),"")</f>
        <v/>
      </c>
      <c r="G525" s="56" t="str">
        <f>IF($E525&lt;&gt;"",INDEX(TMSimMatrix[],5,MATCH($C525&amp;$D525&amp;"."&amp;$E525,TMSimMatrix[#Headers],0)),"")</f>
        <v/>
      </c>
      <c r="H525" s="56" t="str">
        <f>IF($E525&lt;&gt;"",INDEX(TMSimMatrix[#Data],7,MATCH($C525&amp;$D525&amp;"."&amp;$E525,TMSimMatrix[#Headers],0)),"")</f>
        <v/>
      </c>
      <c r="I525" s="280" t="str">
        <f>IF($E525&lt;&gt;"",INDEX(TMSimMatrix[],2,MATCH($C525&amp;$D525&amp;"."&amp;$E525,TMSimMatrix[#Headers],0)),"")</f>
        <v/>
      </c>
      <c r="J525" s="280" t="str">
        <f>IF($E525&lt;&gt;"",IF(ISNUMBER(SEARCH("Utail",FlighTestSummary5[[#This Row],[A/C Configuration]])), "UTAIL", "TAILLESS"),"")</f>
        <v/>
      </c>
      <c r="K525" s="280" t="str">
        <f>IF($E525&lt;&gt;"",INDEX(TMSimMatrix[],4,MATCH($C525&amp;$D525&amp;"."&amp;$E525,TMSimMatrix[#Headers],0)),"")</f>
        <v/>
      </c>
      <c r="L525" s="280" t="str">
        <f>IF($E525&lt;&gt;"",INDEX(TMSimMatrix[],3,MATCH($C525&amp;$D525&amp;"."&amp;$E525,TMSimMatrix[#Headers],0)),"")</f>
        <v/>
      </c>
      <c r="M525" s="272" t="str">
        <f>IF($E525&lt;&gt;"",INDEX(TMSimMatrix[],8,MATCH($C525&amp;$D525&amp;"."&amp;$E525,TMSimMatrix[#Headers],0)),"")</f>
        <v/>
      </c>
      <c r="N525" s="52"/>
      <c r="O525" s="72"/>
      <c r="P525" s="310" t="str">
        <f>IF($E525&lt;&gt;"",INDEX(TMSimMatrix[],9,MATCH($C525&amp;$D525&amp;"."&amp;$E525,TMSimMatrix[#Headers],0)),"")</f>
        <v/>
      </c>
      <c r="Q525" s="56"/>
      <c r="R525" s="54"/>
      <c r="S525" s="53"/>
      <c r="T525" s="324"/>
      <c r="U525" s="299"/>
      <c r="V525" s="53"/>
      <c r="W525" s="258" t="s">
        <v>506</v>
      </c>
      <c r="X525" s="305"/>
      <c r="Y525" s="62"/>
      <c r="Z525" s="297"/>
      <c r="AA525" s="297"/>
    </row>
    <row r="526" spans="2:27" ht="23">
      <c r="B526" s="48">
        <v>521</v>
      </c>
      <c r="C526" s="252" t="s">
        <v>451</v>
      </c>
      <c r="D526" s="253">
        <v>62</v>
      </c>
      <c r="E526" s="274"/>
      <c r="F526" s="50" t="str">
        <f>IF($E526&lt;&gt;"",COUNTIF($E$6:$E526,$E526),"")</f>
        <v/>
      </c>
      <c r="G526" s="56" t="str">
        <f>IF($E526&lt;&gt;"",INDEX(TMSimMatrix[],5,MATCH($C526&amp;$D526&amp;"."&amp;$E526,TMSimMatrix[#Headers],0)),"")</f>
        <v/>
      </c>
      <c r="H526" s="56" t="str">
        <f>IF($E526&lt;&gt;"",INDEX(TMSimMatrix[#Data],7,MATCH($C526&amp;$D526&amp;"."&amp;$E526,TMSimMatrix[#Headers],0)),"")</f>
        <v/>
      </c>
      <c r="I526" s="280" t="str">
        <f>IF($E526&lt;&gt;"",INDEX(TMSimMatrix[],2,MATCH($C526&amp;$D526&amp;"."&amp;$E526,TMSimMatrix[#Headers],0)),"")</f>
        <v/>
      </c>
      <c r="J526" s="280" t="str">
        <f>IF($E526&lt;&gt;"",IF(ISNUMBER(SEARCH("Utail",FlighTestSummary5[[#This Row],[A/C Configuration]])), "UTAIL", "TAILLESS"),"")</f>
        <v/>
      </c>
      <c r="K526" s="280" t="str">
        <f>IF($E526&lt;&gt;"",INDEX(TMSimMatrix[],4,MATCH($C526&amp;$D526&amp;"."&amp;$E526,TMSimMatrix[#Headers],0)),"")</f>
        <v/>
      </c>
      <c r="L526" s="280" t="str">
        <f>IF($E526&lt;&gt;"",INDEX(TMSimMatrix[],3,MATCH($C526&amp;$D526&amp;"."&amp;$E526,TMSimMatrix[#Headers],0)),"")</f>
        <v/>
      </c>
      <c r="M526" s="272" t="str">
        <f>IF($E526&lt;&gt;"",INDEX(TMSimMatrix[],8,MATCH($C526&amp;$D526&amp;"."&amp;$E526,TMSimMatrix[#Headers],0)),"")</f>
        <v/>
      </c>
      <c r="N526" s="52"/>
      <c r="O526" s="72"/>
      <c r="P526" s="310" t="str">
        <f>IF($E526&lt;&gt;"",INDEX(TMSimMatrix[],9,MATCH($C526&amp;$D526&amp;"."&amp;$E526,TMSimMatrix[#Headers],0)),"")</f>
        <v/>
      </c>
      <c r="Q526" s="56"/>
      <c r="R526" s="54"/>
      <c r="S526" s="53"/>
      <c r="T526" s="324"/>
      <c r="U526" s="299"/>
      <c r="V526" s="53"/>
      <c r="W526" s="258" t="s">
        <v>506</v>
      </c>
      <c r="X526" s="305"/>
      <c r="Y526" s="62"/>
      <c r="Z526" s="297"/>
      <c r="AA526" s="297"/>
    </row>
    <row r="527" spans="2:27" ht="23">
      <c r="B527" s="48">
        <v>522</v>
      </c>
      <c r="C527" s="252" t="s">
        <v>451</v>
      </c>
      <c r="D527" s="253">
        <v>62</v>
      </c>
      <c r="E527" s="274"/>
      <c r="F527" s="50" t="str">
        <f>IF($E527&lt;&gt;"",COUNTIF($E$6:$E527,$E527),"")</f>
        <v/>
      </c>
      <c r="G527" s="56" t="str">
        <f>IF($E527&lt;&gt;"",INDEX(TMSimMatrix[],5,MATCH($C527&amp;$D527&amp;"."&amp;$E527,TMSimMatrix[#Headers],0)),"")</f>
        <v/>
      </c>
      <c r="H527" s="56" t="str">
        <f>IF($E527&lt;&gt;"",INDEX(TMSimMatrix[#Data],7,MATCH($C527&amp;$D527&amp;"."&amp;$E527,TMSimMatrix[#Headers],0)),"")</f>
        <v/>
      </c>
      <c r="I527" s="280" t="str">
        <f>IF($E527&lt;&gt;"",INDEX(TMSimMatrix[],2,MATCH($C527&amp;$D527&amp;"."&amp;$E527,TMSimMatrix[#Headers],0)),"")</f>
        <v/>
      </c>
      <c r="J527" s="280" t="str">
        <f>IF($E527&lt;&gt;"",IF(ISNUMBER(SEARCH("Utail",FlighTestSummary5[[#This Row],[A/C Configuration]])), "UTAIL", "TAILLESS"),"")</f>
        <v/>
      </c>
      <c r="K527" s="280" t="str">
        <f>IF($E527&lt;&gt;"",INDEX(TMSimMatrix[],4,MATCH($C527&amp;$D527&amp;"."&amp;$E527,TMSimMatrix[#Headers],0)),"")</f>
        <v/>
      </c>
      <c r="L527" s="280" t="str">
        <f>IF($E527&lt;&gt;"",INDEX(TMSimMatrix[],3,MATCH($C527&amp;$D527&amp;"."&amp;$E527,TMSimMatrix[#Headers],0)),"")</f>
        <v/>
      </c>
      <c r="M527" s="272" t="str">
        <f>IF($E527&lt;&gt;"",INDEX(TMSimMatrix[],8,MATCH($C527&amp;$D527&amp;"."&amp;$E527,TMSimMatrix[#Headers],0)),"")</f>
        <v/>
      </c>
      <c r="N527" s="52"/>
      <c r="O527" s="72"/>
      <c r="P527" s="310" t="str">
        <f>IF($E527&lt;&gt;"",INDEX(TMSimMatrix[],9,MATCH($C527&amp;$D527&amp;"."&amp;$E527,TMSimMatrix[#Headers],0)),"")</f>
        <v/>
      </c>
      <c r="Q527" s="56"/>
      <c r="R527" s="54"/>
      <c r="S527" s="53"/>
      <c r="T527" s="324"/>
      <c r="U527" s="299"/>
      <c r="V527" s="53"/>
      <c r="W527" s="258" t="s">
        <v>506</v>
      </c>
      <c r="X527" s="305"/>
      <c r="Y527" s="62"/>
      <c r="Z527" s="297"/>
      <c r="AA527" s="297"/>
    </row>
    <row r="528" spans="2:27" ht="23">
      <c r="B528" s="48">
        <v>523</v>
      </c>
      <c r="C528" s="252" t="s">
        <v>451</v>
      </c>
      <c r="D528" s="253">
        <v>62</v>
      </c>
      <c r="E528" s="274"/>
      <c r="F528" s="50" t="str">
        <f>IF($E528&lt;&gt;"",COUNTIF($E$6:$E528,$E528),"")</f>
        <v/>
      </c>
      <c r="G528" s="56" t="str">
        <f>IF($E528&lt;&gt;"",INDEX(TMSimMatrix[],5,MATCH($C528&amp;$D528&amp;"."&amp;$E528,TMSimMatrix[#Headers],0)),"")</f>
        <v/>
      </c>
      <c r="H528" s="56" t="str">
        <f>IF($E528&lt;&gt;"",INDEX(TMSimMatrix[#Data],7,MATCH($C528&amp;$D528&amp;"."&amp;$E528,TMSimMatrix[#Headers],0)),"")</f>
        <v/>
      </c>
      <c r="I528" s="280" t="str">
        <f>IF($E528&lt;&gt;"",INDEX(TMSimMatrix[],2,MATCH($C528&amp;$D528&amp;"."&amp;$E528,TMSimMatrix[#Headers],0)),"")</f>
        <v/>
      </c>
      <c r="J528" s="280" t="str">
        <f>IF($E528&lt;&gt;"",IF(ISNUMBER(SEARCH("Utail",FlighTestSummary5[[#This Row],[A/C Configuration]])), "UTAIL", "TAILLESS"),"")</f>
        <v/>
      </c>
      <c r="K528" s="280" t="str">
        <f>IF($E528&lt;&gt;"",INDEX(TMSimMatrix[],4,MATCH($C528&amp;$D528&amp;"."&amp;$E528,TMSimMatrix[#Headers],0)),"")</f>
        <v/>
      </c>
      <c r="L528" s="280" t="str">
        <f>IF($E528&lt;&gt;"",INDEX(TMSimMatrix[],3,MATCH($C528&amp;$D528&amp;"."&amp;$E528,TMSimMatrix[#Headers],0)),"")</f>
        <v/>
      </c>
      <c r="M528" s="272" t="str">
        <f>IF($E528&lt;&gt;"",INDEX(TMSimMatrix[],8,MATCH($C528&amp;$D528&amp;"."&amp;$E528,TMSimMatrix[#Headers],0)),"")</f>
        <v/>
      </c>
      <c r="N528" s="52"/>
      <c r="O528" s="72"/>
      <c r="P528" s="310" t="str">
        <f>IF($E528&lt;&gt;"",INDEX(TMSimMatrix[],9,MATCH($C528&amp;$D528&amp;"."&amp;$E528,TMSimMatrix[#Headers],0)),"")</f>
        <v/>
      </c>
      <c r="Q528" s="56"/>
      <c r="R528" s="54"/>
      <c r="S528" s="53"/>
      <c r="T528" s="324"/>
      <c r="U528" s="299"/>
      <c r="V528" s="53"/>
      <c r="W528" s="258" t="s">
        <v>506</v>
      </c>
      <c r="X528" s="305"/>
      <c r="Y528" s="62"/>
      <c r="Z528" s="297"/>
      <c r="AA528" s="297"/>
    </row>
    <row r="529" spans="2:27" ht="23">
      <c r="B529" s="48">
        <v>524</v>
      </c>
      <c r="C529" s="252" t="s">
        <v>451</v>
      </c>
      <c r="D529" s="253">
        <v>62</v>
      </c>
      <c r="E529" s="274"/>
      <c r="F529" s="50" t="str">
        <f>IF($E529&lt;&gt;"",COUNTIF($E$6:$E529,$E529),"")</f>
        <v/>
      </c>
      <c r="G529" s="56" t="str">
        <f>IF($E529&lt;&gt;"",INDEX(TMSimMatrix[],5,MATCH($C529&amp;$D529&amp;"."&amp;$E529,TMSimMatrix[#Headers],0)),"")</f>
        <v/>
      </c>
      <c r="H529" s="56" t="str">
        <f>IF($E529&lt;&gt;"",INDEX(TMSimMatrix[#Data],7,MATCH($C529&amp;$D529&amp;"."&amp;$E529,TMSimMatrix[#Headers],0)),"")</f>
        <v/>
      </c>
      <c r="I529" s="280" t="str">
        <f>IF($E529&lt;&gt;"",INDEX(TMSimMatrix[],2,MATCH($C529&amp;$D529&amp;"."&amp;$E529,TMSimMatrix[#Headers],0)),"")</f>
        <v/>
      </c>
      <c r="J529" s="280" t="str">
        <f>IF($E529&lt;&gt;"",IF(ISNUMBER(SEARCH("Utail",FlighTestSummary5[[#This Row],[A/C Configuration]])), "UTAIL", "TAILLESS"),"")</f>
        <v/>
      </c>
      <c r="K529" s="280" t="str">
        <f>IF($E529&lt;&gt;"",INDEX(TMSimMatrix[],4,MATCH($C529&amp;$D529&amp;"."&amp;$E529,TMSimMatrix[#Headers],0)),"")</f>
        <v/>
      </c>
      <c r="L529" s="280" t="str">
        <f>IF($E529&lt;&gt;"",INDEX(TMSimMatrix[],3,MATCH($C529&amp;$D529&amp;"."&amp;$E529,TMSimMatrix[#Headers],0)),"")</f>
        <v/>
      </c>
      <c r="M529" s="272" t="str">
        <f>IF($E529&lt;&gt;"",INDEX(TMSimMatrix[],8,MATCH($C529&amp;$D529&amp;"."&amp;$E529,TMSimMatrix[#Headers],0)),"")</f>
        <v/>
      </c>
      <c r="N529" s="52"/>
      <c r="O529" s="72"/>
      <c r="P529" s="310" t="str">
        <f>IF($E529&lt;&gt;"",INDEX(TMSimMatrix[],9,MATCH($C529&amp;$D529&amp;"."&amp;$E529,TMSimMatrix[#Headers],0)),"")</f>
        <v/>
      </c>
      <c r="Q529" s="56"/>
      <c r="R529" s="54"/>
      <c r="S529" s="53"/>
      <c r="T529" s="324"/>
      <c r="U529" s="299"/>
      <c r="V529" s="53"/>
      <c r="W529" s="258" t="s">
        <v>506</v>
      </c>
      <c r="X529" s="305"/>
      <c r="Y529" s="62"/>
      <c r="Z529" s="297"/>
      <c r="AA529" s="297"/>
    </row>
    <row r="530" spans="2:27" ht="23">
      <c r="B530" s="48">
        <v>525</v>
      </c>
      <c r="C530" s="252" t="s">
        <v>451</v>
      </c>
      <c r="D530" s="253">
        <v>62</v>
      </c>
      <c r="E530" s="274"/>
      <c r="F530" s="50" t="str">
        <f>IF($E530&lt;&gt;"",COUNTIF($E$6:$E530,$E530),"")</f>
        <v/>
      </c>
      <c r="G530" s="56" t="str">
        <f>IF($E530&lt;&gt;"",INDEX(TMSimMatrix[],5,MATCH($C530&amp;$D530&amp;"."&amp;$E530,TMSimMatrix[#Headers],0)),"")</f>
        <v/>
      </c>
      <c r="H530" s="56" t="str">
        <f>IF($E530&lt;&gt;"",INDEX(TMSimMatrix[#Data],7,MATCH($C530&amp;$D530&amp;"."&amp;$E530,TMSimMatrix[#Headers],0)),"")</f>
        <v/>
      </c>
      <c r="I530" s="280" t="str">
        <f>IF($E530&lt;&gt;"",INDEX(TMSimMatrix[],2,MATCH($C530&amp;$D530&amp;"."&amp;$E530,TMSimMatrix[#Headers],0)),"")</f>
        <v/>
      </c>
      <c r="J530" s="280" t="str">
        <f>IF($E530&lt;&gt;"",IF(ISNUMBER(SEARCH("Utail",FlighTestSummary5[[#This Row],[A/C Configuration]])), "UTAIL", "TAILLESS"),"")</f>
        <v/>
      </c>
      <c r="K530" s="280" t="str">
        <f>IF($E530&lt;&gt;"",INDEX(TMSimMatrix[],4,MATCH($C530&amp;$D530&amp;"."&amp;$E530,TMSimMatrix[#Headers],0)),"")</f>
        <v/>
      </c>
      <c r="L530" s="280" t="str">
        <f>IF($E530&lt;&gt;"",INDEX(TMSimMatrix[],3,MATCH($C530&amp;$D530&amp;"."&amp;$E530,TMSimMatrix[#Headers],0)),"")</f>
        <v/>
      </c>
      <c r="M530" s="272" t="str">
        <f>IF($E530&lt;&gt;"",INDEX(TMSimMatrix[],8,MATCH($C530&amp;$D530&amp;"."&amp;$E530,TMSimMatrix[#Headers],0)),"")</f>
        <v/>
      </c>
      <c r="N530" s="52"/>
      <c r="O530" s="72"/>
      <c r="P530" s="310" t="str">
        <f>IF($E530&lt;&gt;"",INDEX(TMSimMatrix[],9,MATCH($C530&amp;$D530&amp;"."&amp;$E530,TMSimMatrix[#Headers],0)),"")</f>
        <v/>
      </c>
      <c r="Q530" s="56"/>
      <c r="R530" s="54"/>
      <c r="S530" s="53"/>
      <c r="T530" s="324"/>
      <c r="U530" s="299"/>
      <c r="V530" s="53"/>
      <c r="W530" s="258" t="s">
        <v>506</v>
      </c>
      <c r="X530" s="305"/>
      <c r="Y530" s="62"/>
      <c r="Z530" s="297"/>
      <c r="AA530" s="297"/>
    </row>
    <row r="531" spans="2:27" ht="23">
      <c r="B531" s="48">
        <v>526</v>
      </c>
      <c r="C531" s="252" t="s">
        <v>451</v>
      </c>
      <c r="D531" s="253">
        <v>62</v>
      </c>
      <c r="E531" s="274"/>
      <c r="F531" s="50" t="str">
        <f>IF($E531&lt;&gt;"",COUNTIF($E$6:$E531,$E531),"")</f>
        <v/>
      </c>
      <c r="G531" s="56" t="str">
        <f>IF($E531&lt;&gt;"",INDEX(TMSimMatrix[],5,MATCH($C531&amp;$D531&amp;"."&amp;$E531,TMSimMatrix[#Headers],0)),"")</f>
        <v/>
      </c>
      <c r="H531" s="56" t="str">
        <f>IF($E531&lt;&gt;"",INDEX(TMSimMatrix[#Data],7,MATCH($C531&amp;$D531&amp;"."&amp;$E531,TMSimMatrix[#Headers],0)),"")</f>
        <v/>
      </c>
      <c r="I531" s="280" t="str">
        <f>IF($E531&lt;&gt;"",INDEX(TMSimMatrix[],2,MATCH($C531&amp;$D531&amp;"."&amp;$E531,TMSimMatrix[#Headers],0)),"")</f>
        <v/>
      </c>
      <c r="J531" s="280" t="str">
        <f>IF($E531&lt;&gt;"",IF(ISNUMBER(SEARCH("Utail",FlighTestSummary5[[#This Row],[A/C Configuration]])), "UTAIL", "TAILLESS"),"")</f>
        <v/>
      </c>
      <c r="K531" s="280" t="str">
        <f>IF($E531&lt;&gt;"",INDEX(TMSimMatrix[],4,MATCH($C531&amp;$D531&amp;"."&amp;$E531,TMSimMatrix[#Headers],0)),"")</f>
        <v/>
      </c>
      <c r="L531" s="280" t="str">
        <f>IF($E531&lt;&gt;"",INDEX(TMSimMatrix[],3,MATCH($C531&amp;$D531&amp;"."&amp;$E531,TMSimMatrix[#Headers],0)),"")</f>
        <v/>
      </c>
      <c r="M531" s="272" t="str">
        <f>IF($E531&lt;&gt;"",INDEX(TMSimMatrix[],8,MATCH($C531&amp;$D531&amp;"."&amp;$E531,TMSimMatrix[#Headers],0)),"")</f>
        <v/>
      </c>
      <c r="N531" s="52"/>
      <c r="O531" s="72"/>
      <c r="P531" s="310" t="str">
        <f>IF($E531&lt;&gt;"",INDEX(TMSimMatrix[],9,MATCH($C531&amp;$D531&amp;"."&amp;$E531,TMSimMatrix[#Headers],0)),"")</f>
        <v/>
      </c>
      <c r="Q531" s="56"/>
      <c r="R531" s="54"/>
      <c r="S531" s="53"/>
      <c r="T531" s="324"/>
      <c r="U531" s="299"/>
      <c r="V531" s="53"/>
      <c r="W531" s="258" t="s">
        <v>506</v>
      </c>
      <c r="X531" s="305"/>
      <c r="Y531" s="62"/>
      <c r="Z531" s="297"/>
      <c r="AA531" s="297"/>
    </row>
    <row r="532" spans="2:27" ht="23">
      <c r="B532" s="48">
        <v>527</v>
      </c>
      <c r="C532" s="252" t="s">
        <v>451</v>
      </c>
      <c r="D532" s="253">
        <v>62</v>
      </c>
      <c r="E532" s="274"/>
      <c r="F532" s="50" t="str">
        <f>IF($E532&lt;&gt;"",COUNTIF($E$6:$E532,$E532),"")</f>
        <v/>
      </c>
      <c r="G532" s="56" t="str">
        <f>IF($E532&lt;&gt;"",INDEX(TMSimMatrix[],5,MATCH($C532&amp;$D532&amp;"."&amp;$E532,TMSimMatrix[#Headers],0)),"")</f>
        <v/>
      </c>
      <c r="H532" s="56" t="str">
        <f>IF($E532&lt;&gt;"",INDEX(TMSimMatrix[#Data],7,MATCH($C532&amp;$D532&amp;"."&amp;$E532,TMSimMatrix[#Headers],0)),"")</f>
        <v/>
      </c>
      <c r="I532" s="280" t="str">
        <f>IF($E532&lt;&gt;"",INDEX(TMSimMatrix[],2,MATCH($C532&amp;$D532&amp;"."&amp;$E532,TMSimMatrix[#Headers],0)),"")</f>
        <v/>
      </c>
      <c r="J532" s="280" t="str">
        <f>IF($E532&lt;&gt;"",IF(ISNUMBER(SEARCH("Utail",FlighTestSummary5[[#This Row],[A/C Configuration]])), "UTAIL", "TAILLESS"),"")</f>
        <v/>
      </c>
      <c r="K532" s="280" t="str">
        <f>IF($E532&lt;&gt;"",INDEX(TMSimMatrix[],4,MATCH($C532&amp;$D532&amp;"."&amp;$E532,TMSimMatrix[#Headers],0)),"")</f>
        <v/>
      </c>
      <c r="L532" s="280" t="str">
        <f>IF($E532&lt;&gt;"",INDEX(TMSimMatrix[],3,MATCH($C532&amp;$D532&amp;"."&amp;$E532,TMSimMatrix[#Headers],0)),"")</f>
        <v/>
      </c>
      <c r="M532" s="272" t="str">
        <f>IF($E532&lt;&gt;"",INDEX(TMSimMatrix[],8,MATCH($C532&amp;$D532&amp;"."&amp;$E532,TMSimMatrix[#Headers],0)),"")</f>
        <v/>
      </c>
      <c r="N532" s="52"/>
      <c r="O532" s="72"/>
      <c r="P532" s="310" t="str">
        <f>IF($E532&lt;&gt;"",INDEX(TMSimMatrix[],9,MATCH($C532&amp;$D532&amp;"."&amp;$E532,TMSimMatrix[#Headers],0)),"")</f>
        <v/>
      </c>
      <c r="Q532" s="56"/>
      <c r="R532" s="54"/>
      <c r="S532" s="53"/>
      <c r="T532" s="324"/>
      <c r="U532" s="299"/>
      <c r="V532" s="53"/>
      <c r="W532" s="258" t="s">
        <v>506</v>
      </c>
      <c r="X532" s="305"/>
      <c r="Y532" s="62"/>
      <c r="Z532" s="297"/>
      <c r="AA532" s="297"/>
    </row>
    <row r="533" spans="2:27" ht="23">
      <c r="B533" s="48">
        <v>528</v>
      </c>
      <c r="C533" s="252" t="s">
        <v>451</v>
      </c>
      <c r="D533" s="253">
        <v>62</v>
      </c>
      <c r="E533" s="274"/>
      <c r="F533" s="50" t="str">
        <f>IF($E533&lt;&gt;"",COUNTIF($E$6:$E533,$E533),"")</f>
        <v/>
      </c>
      <c r="G533" s="56" t="str">
        <f>IF($E533&lt;&gt;"",INDEX(TMSimMatrix[],5,MATCH($C533&amp;$D533&amp;"."&amp;$E533,TMSimMatrix[#Headers],0)),"")</f>
        <v/>
      </c>
      <c r="H533" s="56" t="str">
        <f>IF($E533&lt;&gt;"",INDEX(TMSimMatrix[#Data],7,MATCH($C533&amp;$D533&amp;"."&amp;$E533,TMSimMatrix[#Headers],0)),"")</f>
        <v/>
      </c>
      <c r="I533" s="280" t="str">
        <f>IF($E533&lt;&gt;"",INDEX(TMSimMatrix[],2,MATCH($C533&amp;$D533&amp;"."&amp;$E533,TMSimMatrix[#Headers],0)),"")</f>
        <v/>
      </c>
      <c r="J533" s="280" t="str">
        <f>IF($E533&lt;&gt;"",IF(ISNUMBER(SEARCH("Utail",FlighTestSummary5[[#This Row],[A/C Configuration]])), "UTAIL", "TAILLESS"),"")</f>
        <v/>
      </c>
      <c r="K533" s="280" t="str">
        <f>IF($E533&lt;&gt;"",INDEX(TMSimMatrix[],4,MATCH($C533&amp;$D533&amp;"."&amp;$E533,TMSimMatrix[#Headers],0)),"")</f>
        <v/>
      </c>
      <c r="L533" s="280" t="str">
        <f>IF($E533&lt;&gt;"",INDEX(TMSimMatrix[],3,MATCH($C533&amp;$D533&amp;"."&amp;$E533,TMSimMatrix[#Headers],0)),"")</f>
        <v/>
      </c>
      <c r="M533" s="272" t="str">
        <f>IF($E533&lt;&gt;"",INDEX(TMSimMatrix[],8,MATCH($C533&amp;$D533&amp;"."&amp;$E533,TMSimMatrix[#Headers],0)),"")</f>
        <v/>
      </c>
      <c r="N533" s="52"/>
      <c r="O533" s="72"/>
      <c r="P533" s="310" t="str">
        <f>IF($E533&lt;&gt;"",INDEX(TMSimMatrix[],9,MATCH($C533&amp;$D533&amp;"."&amp;$E533,TMSimMatrix[#Headers],0)),"")</f>
        <v/>
      </c>
      <c r="Q533" s="56"/>
      <c r="R533" s="54"/>
      <c r="S533" s="53"/>
      <c r="T533" s="324"/>
      <c r="U533" s="299"/>
      <c r="V533" s="53"/>
      <c r="W533" s="258" t="s">
        <v>506</v>
      </c>
      <c r="X533" s="305"/>
      <c r="Y533" s="62"/>
      <c r="Z533" s="297"/>
      <c r="AA533" s="297"/>
    </row>
    <row r="534" spans="2:27" ht="23">
      <c r="B534" s="48">
        <v>529</v>
      </c>
      <c r="C534" s="252" t="s">
        <v>451</v>
      </c>
      <c r="D534" s="253">
        <v>62</v>
      </c>
      <c r="E534" s="274"/>
      <c r="F534" s="50" t="str">
        <f>IF($E534&lt;&gt;"",COUNTIF($E$6:$E534,$E534),"")</f>
        <v/>
      </c>
      <c r="G534" s="56" t="str">
        <f>IF($E534&lt;&gt;"",INDEX(TMSimMatrix[],5,MATCH($C534&amp;$D534&amp;"."&amp;$E534,TMSimMatrix[#Headers],0)),"")</f>
        <v/>
      </c>
      <c r="H534" s="56" t="str">
        <f>IF($E534&lt;&gt;"",INDEX(TMSimMatrix[#Data],7,MATCH($C534&amp;$D534&amp;"."&amp;$E534,TMSimMatrix[#Headers],0)),"")</f>
        <v/>
      </c>
      <c r="I534" s="280" t="str">
        <f>IF($E534&lt;&gt;"",INDEX(TMSimMatrix[],2,MATCH($C534&amp;$D534&amp;"."&amp;$E534,TMSimMatrix[#Headers],0)),"")</f>
        <v/>
      </c>
      <c r="J534" s="280" t="str">
        <f>IF($E534&lt;&gt;"",IF(ISNUMBER(SEARCH("Utail",FlighTestSummary5[[#This Row],[A/C Configuration]])), "UTAIL", "TAILLESS"),"")</f>
        <v/>
      </c>
      <c r="K534" s="280" t="str">
        <f>IF($E534&lt;&gt;"",INDEX(TMSimMatrix[],4,MATCH($C534&amp;$D534&amp;"."&amp;$E534,TMSimMatrix[#Headers],0)),"")</f>
        <v/>
      </c>
      <c r="L534" s="280" t="str">
        <f>IF($E534&lt;&gt;"",INDEX(TMSimMatrix[],3,MATCH($C534&amp;$D534&amp;"."&amp;$E534,TMSimMatrix[#Headers],0)),"")</f>
        <v/>
      </c>
      <c r="M534" s="272" t="str">
        <f>IF($E534&lt;&gt;"",INDEX(TMSimMatrix[],8,MATCH($C534&amp;$D534&amp;"."&amp;$E534,TMSimMatrix[#Headers],0)),"")</f>
        <v/>
      </c>
      <c r="N534" s="52"/>
      <c r="O534" s="72"/>
      <c r="P534" s="310" t="str">
        <f>IF($E534&lt;&gt;"",INDEX(TMSimMatrix[],9,MATCH($C534&amp;$D534&amp;"."&amp;$E534,TMSimMatrix[#Headers],0)),"")</f>
        <v/>
      </c>
      <c r="Q534" s="56"/>
      <c r="R534" s="54"/>
      <c r="S534" s="53"/>
      <c r="T534" s="324"/>
      <c r="U534" s="299"/>
      <c r="V534" s="53"/>
      <c r="W534" s="258" t="s">
        <v>506</v>
      </c>
      <c r="X534" s="305"/>
      <c r="Y534" s="62"/>
      <c r="Z534" s="297"/>
      <c r="AA534" s="297"/>
    </row>
    <row r="535" spans="2:27" ht="23">
      <c r="B535" s="48">
        <v>530</v>
      </c>
      <c r="C535" s="252" t="s">
        <v>451</v>
      </c>
      <c r="D535" s="253">
        <v>62</v>
      </c>
      <c r="E535" s="274"/>
      <c r="F535" s="50" t="str">
        <f>IF($E535&lt;&gt;"",COUNTIF($E$6:$E535,$E535),"")</f>
        <v/>
      </c>
      <c r="G535" s="56" t="str">
        <f>IF($E535&lt;&gt;"",INDEX(TMSimMatrix[],5,MATCH($C535&amp;$D535&amp;"."&amp;$E535,TMSimMatrix[#Headers],0)),"")</f>
        <v/>
      </c>
      <c r="H535" s="56" t="str">
        <f>IF($E535&lt;&gt;"",INDEX(TMSimMatrix[#Data],7,MATCH($C535&amp;$D535&amp;"."&amp;$E535,TMSimMatrix[#Headers],0)),"")</f>
        <v/>
      </c>
      <c r="I535" s="280" t="str">
        <f>IF($E535&lt;&gt;"",INDEX(TMSimMatrix[],2,MATCH($C535&amp;$D535&amp;"."&amp;$E535,TMSimMatrix[#Headers],0)),"")</f>
        <v/>
      </c>
      <c r="J535" s="280" t="str">
        <f>IF($E535&lt;&gt;"",IF(ISNUMBER(SEARCH("Utail",FlighTestSummary5[[#This Row],[A/C Configuration]])), "UTAIL", "TAILLESS"),"")</f>
        <v/>
      </c>
      <c r="K535" s="280" t="str">
        <f>IF($E535&lt;&gt;"",INDEX(TMSimMatrix[],4,MATCH($C535&amp;$D535&amp;"."&amp;$E535,TMSimMatrix[#Headers],0)),"")</f>
        <v/>
      </c>
      <c r="L535" s="280" t="str">
        <f>IF($E535&lt;&gt;"",INDEX(TMSimMatrix[],3,MATCH($C535&amp;$D535&amp;"."&amp;$E535,TMSimMatrix[#Headers],0)),"")</f>
        <v/>
      </c>
      <c r="M535" s="272" t="str">
        <f>IF($E535&lt;&gt;"",INDEX(TMSimMatrix[],8,MATCH($C535&amp;$D535&amp;"."&amp;$E535,TMSimMatrix[#Headers],0)),"")</f>
        <v/>
      </c>
      <c r="N535" s="52"/>
      <c r="O535" s="72"/>
      <c r="P535" s="310" t="str">
        <f>IF($E535&lt;&gt;"",INDEX(TMSimMatrix[],9,MATCH($C535&amp;$D535&amp;"."&amp;$E535,TMSimMatrix[#Headers],0)),"")</f>
        <v/>
      </c>
      <c r="Q535" s="56"/>
      <c r="R535" s="54"/>
      <c r="S535" s="53"/>
      <c r="T535" s="324"/>
      <c r="U535" s="299"/>
      <c r="V535" s="53"/>
      <c r="W535" s="258" t="s">
        <v>506</v>
      </c>
      <c r="X535" s="305"/>
      <c r="Y535" s="62"/>
      <c r="Z535" s="297"/>
      <c r="AA535" s="297"/>
    </row>
    <row r="536" spans="2:27" ht="23">
      <c r="B536" s="48">
        <v>531</v>
      </c>
      <c r="C536" s="252" t="s">
        <v>451</v>
      </c>
      <c r="D536" s="253">
        <v>62</v>
      </c>
      <c r="E536" s="274"/>
      <c r="F536" s="50" t="str">
        <f>IF($E536&lt;&gt;"",COUNTIF($E$6:$E536,$E536),"")</f>
        <v/>
      </c>
      <c r="G536" s="56" t="str">
        <f>IF($E536&lt;&gt;"",INDEX(TMSimMatrix[],5,MATCH($C536&amp;$D536&amp;"."&amp;$E536,TMSimMatrix[#Headers],0)),"")</f>
        <v/>
      </c>
      <c r="H536" s="56" t="str">
        <f>IF($E536&lt;&gt;"",INDEX(TMSimMatrix[#Data],7,MATCH($C536&amp;$D536&amp;"."&amp;$E536,TMSimMatrix[#Headers],0)),"")</f>
        <v/>
      </c>
      <c r="I536" s="280" t="str">
        <f>IF($E536&lt;&gt;"",INDEX(TMSimMatrix[],2,MATCH($C536&amp;$D536&amp;"."&amp;$E536,TMSimMatrix[#Headers],0)),"")</f>
        <v/>
      </c>
      <c r="J536" s="280" t="str">
        <f>IF($E536&lt;&gt;"",IF(ISNUMBER(SEARCH("Utail",FlighTestSummary5[[#This Row],[A/C Configuration]])), "UTAIL", "TAILLESS"),"")</f>
        <v/>
      </c>
      <c r="K536" s="280" t="str">
        <f>IF($E536&lt;&gt;"",INDEX(TMSimMatrix[],4,MATCH($C536&amp;$D536&amp;"."&amp;$E536,TMSimMatrix[#Headers],0)),"")</f>
        <v/>
      </c>
      <c r="L536" s="280" t="str">
        <f>IF($E536&lt;&gt;"",INDEX(TMSimMatrix[],3,MATCH($C536&amp;$D536&amp;"."&amp;$E536,TMSimMatrix[#Headers],0)),"")</f>
        <v/>
      </c>
      <c r="M536" s="272" t="str">
        <f>IF($E536&lt;&gt;"",INDEX(TMSimMatrix[],8,MATCH($C536&amp;$D536&amp;"."&amp;$E536,TMSimMatrix[#Headers],0)),"")</f>
        <v/>
      </c>
      <c r="N536" s="52"/>
      <c r="O536" s="72"/>
      <c r="P536" s="310" t="str">
        <f>IF($E536&lt;&gt;"",INDEX(TMSimMatrix[],9,MATCH($C536&amp;$D536&amp;"."&amp;$E536,TMSimMatrix[#Headers],0)),"")</f>
        <v/>
      </c>
      <c r="Q536" s="56"/>
      <c r="R536" s="54"/>
      <c r="S536" s="53"/>
      <c r="T536" s="324"/>
      <c r="U536" s="299"/>
      <c r="V536" s="53"/>
      <c r="W536" s="258" t="s">
        <v>506</v>
      </c>
      <c r="X536" s="305"/>
      <c r="Y536" s="62"/>
      <c r="Z536" s="297"/>
      <c r="AA536" s="297"/>
    </row>
    <row r="537" spans="2:27" ht="23">
      <c r="B537" s="48">
        <v>532</v>
      </c>
      <c r="C537" s="252" t="s">
        <v>451</v>
      </c>
      <c r="D537" s="253">
        <v>62</v>
      </c>
      <c r="E537" s="274"/>
      <c r="F537" s="50" t="str">
        <f>IF($E537&lt;&gt;"",COUNTIF($E$6:$E537,$E537),"")</f>
        <v/>
      </c>
      <c r="G537" s="56" t="str">
        <f>IF($E537&lt;&gt;"",INDEX(TMSimMatrix[],5,MATCH($C537&amp;$D537&amp;"."&amp;$E537,TMSimMatrix[#Headers],0)),"")</f>
        <v/>
      </c>
      <c r="H537" s="56" t="str">
        <f>IF($E537&lt;&gt;"",INDEX(TMSimMatrix[#Data],7,MATCH($C537&amp;$D537&amp;"."&amp;$E537,TMSimMatrix[#Headers],0)),"")</f>
        <v/>
      </c>
      <c r="I537" s="280" t="str">
        <f>IF($E537&lt;&gt;"",INDEX(TMSimMatrix[],2,MATCH($C537&amp;$D537&amp;"."&amp;$E537,TMSimMatrix[#Headers],0)),"")</f>
        <v/>
      </c>
      <c r="J537" s="280" t="str">
        <f>IF($E537&lt;&gt;"",IF(ISNUMBER(SEARCH("Utail",FlighTestSummary5[[#This Row],[A/C Configuration]])), "UTAIL", "TAILLESS"),"")</f>
        <v/>
      </c>
      <c r="K537" s="280" t="str">
        <f>IF($E537&lt;&gt;"",INDEX(TMSimMatrix[],4,MATCH($C537&amp;$D537&amp;"."&amp;$E537,TMSimMatrix[#Headers],0)),"")</f>
        <v/>
      </c>
      <c r="L537" s="280" t="str">
        <f>IF($E537&lt;&gt;"",INDEX(TMSimMatrix[],3,MATCH($C537&amp;$D537&amp;"."&amp;$E537,TMSimMatrix[#Headers],0)),"")</f>
        <v/>
      </c>
      <c r="M537" s="272" t="str">
        <f>IF($E537&lt;&gt;"",INDEX(TMSimMatrix[],8,MATCH($C537&amp;$D537&amp;"."&amp;$E537,TMSimMatrix[#Headers],0)),"")</f>
        <v/>
      </c>
      <c r="N537" s="52"/>
      <c r="O537" s="72"/>
      <c r="P537" s="310" t="str">
        <f>IF($E537&lt;&gt;"",INDEX(TMSimMatrix[],9,MATCH($C537&amp;$D537&amp;"."&amp;$E537,TMSimMatrix[#Headers],0)),"")</f>
        <v/>
      </c>
      <c r="Q537" s="56"/>
      <c r="R537" s="54"/>
      <c r="S537" s="53"/>
      <c r="T537" s="324"/>
      <c r="U537" s="299"/>
      <c r="V537" s="53"/>
      <c r="W537" s="258" t="s">
        <v>506</v>
      </c>
      <c r="X537" s="305"/>
      <c r="Y537" s="62"/>
      <c r="Z537" s="297"/>
      <c r="AA537" s="297"/>
    </row>
    <row r="538" spans="2:27" ht="23">
      <c r="B538" s="48">
        <v>533</v>
      </c>
      <c r="C538" s="252" t="s">
        <v>451</v>
      </c>
      <c r="D538" s="253">
        <v>62</v>
      </c>
      <c r="E538" s="274"/>
      <c r="F538" s="50" t="str">
        <f>IF($E538&lt;&gt;"",COUNTIF($E$6:$E538,$E538),"")</f>
        <v/>
      </c>
      <c r="G538" s="56" t="str">
        <f>IF($E538&lt;&gt;"",INDEX(TMSimMatrix[],5,MATCH($C538&amp;$D538&amp;"."&amp;$E538,TMSimMatrix[#Headers],0)),"")</f>
        <v/>
      </c>
      <c r="H538" s="56" t="str">
        <f>IF($E538&lt;&gt;"",INDEX(TMSimMatrix[#Data],7,MATCH($C538&amp;$D538&amp;"."&amp;$E538,TMSimMatrix[#Headers],0)),"")</f>
        <v/>
      </c>
      <c r="I538" s="280" t="str">
        <f>IF($E538&lt;&gt;"",INDEX(TMSimMatrix[],2,MATCH($C538&amp;$D538&amp;"."&amp;$E538,TMSimMatrix[#Headers],0)),"")</f>
        <v/>
      </c>
      <c r="J538" s="280" t="str">
        <f>IF($E538&lt;&gt;"",IF(ISNUMBER(SEARCH("Utail",FlighTestSummary5[[#This Row],[A/C Configuration]])), "UTAIL", "TAILLESS"),"")</f>
        <v/>
      </c>
      <c r="K538" s="280" t="str">
        <f>IF($E538&lt;&gt;"",INDEX(TMSimMatrix[],4,MATCH($C538&amp;$D538&amp;"."&amp;$E538,TMSimMatrix[#Headers],0)),"")</f>
        <v/>
      </c>
      <c r="L538" s="280" t="str">
        <f>IF($E538&lt;&gt;"",INDEX(TMSimMatrix[],3,MATCH($C538&amp;$D538&amp;"."&amp;$E538,TMSimMatrix[#Headers],0)),"")</f>
        <v/>
      </c>
      <c r="M538" s="272" t="str">
        <f>IF($E538&lt;&gt;"",INDEX(TMSimMatrix[],8,MATCH($C538&amp;$D538&amp;"."&amp;$E538,TMSimMatrix[#Headers],0)),"")</f>
        <v/>
      </c>
      <c r="N538" s="52"/>
      <c r="O538" s="72"/>
      <c r="P538" s="310" t="str">
        <f>IF($E538&lt;&gt;"",INDEX(TMSimMatrix[],9,MATCH($C538&amp;$D538&amp;"."&amp;$E538,TMSimMatrix[#Headers],0)),"")</f>
        <v/>
      </c>
      <c r="Q538" s="56"/>
      <c r="R538" s="54"/>
      <c r="S538" s="53"/>
      <c r="T538" s="324"/>
      <c r="U538" s="299"/>
      <c r="V538" s="53"/>
      <c r="W538" s="258" t="s">
        <v>506</v>
      </c>
      <c r="X538" s="305"/>
      <c r="Y538" s="62"/>
      <c r="Z538" s="297"/>
      <c r="AA538" s="297"/>
    </row>
    <row r="539" spans="2:27" ht="23">
      <c r="B539" s="48">
        <v>534</v>
      </c>
      <c r="C539" s="252" t="s">
        <v>451</v>
      </c>
      <c r="D539" s="253">
        <v>62</v>
      </c>
      <c r="E539" s="274"/>
      <c r="F539" s="50" t="str">
        <f>IF($E539&lt;&gt;"",COUNTIF($E$6:$E539,$E539),"")</f>
        <v/>
      </c>
      <c r="G539" s="56" t="str">
        <f>IF($E539&lt;&gt;"",INDEX(TMSimMatrix[],5,MATCH($C539&amp;$D539&amp;"."&amp;$E539,TMSimMatrix[#Headers],0)),"")</f>
        <v/>
      </c>
      <c r="H539" s="56" t="str">
        <f>IF($E539&lt;&gt;"",INDEX(TMSimMatrix[#Data],7,MATCH($C539&amp;$D539&amp;"."&amp;$E539,TMSimMatrix[#Headers],0)),"")</f>
        <v/>
      </c>
      <c r="I539" s="280" t="str">
        <f>IF($E539&lt;&gt;"",INDEX(TMSimMatrix[],2,MATCH($C539&amp;$D539&amp;"."&amp;$E539,TMSimMatrix[#Headers],0)),"")</f>
        <v/>
      </c>
      <c r="J539" s="280" t="str">
        <f>IF($E539&lt;&gt;"",IF(ISNUMBER(SEARCH("Utail",FlighTestSummary5[[#This Row],[A/C Configuration]])), "UTAIL", "TAILLESS"),"")</f>
        <v/>
      </c>
      <c r="K539" s="280" t="str">
        <f>IF($E539&lt;&gt;"",INDEX(TMSimMatrix[],4,MATCH($C539&amp;$D539&amp;"."&amp;$E539,TMSimMatrix[#Headers],0)),"")</f>
        <v/>
      </c>
      <c r="L539" s="280" t="str">
        <f>IF($E539&lt;&gt;"",INDEX(TMSimMatrix[],3,MATCH($C539&amp;$D539&amp;"."&amp;$E539,TMSimMatrix[#Headers],0)),"")</f>
        <v/>
      </c>
      <c r="M539" s="272" t="str">
        <f>IF($E539&lt;&gt;"",INDEX(TMSimMatrix[],8,MATCH($C539&amp;$D539&amp;"."&amp;$E539,TMSimMatrix[#Headers],0)),"")</f>
        <v/>
      </c>
      <c r="N539" s="52"/>
      <c r="O539" s="72"/>
      <c r="P539" s="310" t="str">
        <f>IF($E539&lt;&gt;"",INDEX(TMSimMatrix[],9,MATCH($C539&amp;$D539&amp;"."&amp;$E539,TMSimMatrix[#Headers],0)),"")</f>
        <v/>
      </c>
      <c r="Q539" s="56"/>
      <c r="R539" s="54"/>
      <c r="S539" s="53"/>
      <c r="T539" s="324"/>
      <c r="U539" s="299"/>
      <c r="V539" s="53"/>
      <c r="W539" s="258" t="s">
        <v>506</v>
      </c>
      <c r="X539" s="305"/>
      <c r="Y539" s="62"/>
      <c r="Z539" s="297"/>
      <c r="AA539" s="297"/>
    </row>
    <row r="540" spans="2:27" ht="23">
      <c r="B540" s="48">
        <v>535</v>
      </c>
      <c r="C540" s="252" t="s">
        <v>451</v>
      </c>
      <c r="D540" s="253">
        <v>62</v>
      </c>
      <c r="E540" s="274"/>
      <c r="F540" s="50" t="str">
        <f>IF($E540&lt;&gt;"",COUNTIF($E$6:$E540,$E540),"")</f>
        <v/>
      </c>
      <c r="G540" s="56" t="str">
        <f>IF($E540&lt;&gt;"",INDEX(TMSimMatrix[],5,MATCH($C540&amp;$D540&amp;"."&amp;$E540,TMSimMatrix[#Headers],0)),"")</f>
        <v/>
      </c>
      <c r="H540" s="56" t="str">
        <f>IF($E540&lt;&gt;"",INDEX(TMSimMatrix[#Data],7,MATCH($C540&amp;$D540&amp;"."&amp;$E540,TMSimMatrix[#Headers],0)),"")</f>
        <v/>
      </c>
      <c r="I540" s="280" t="str">
        <f>IF($E540&lt;&gt;"",INDEX(TMSimMatrix[],2,MATCH($C540&amp;$D540&amp;"."&amp;$E540,TMSimMatrix[#Headers],0)),"")</f>
        <v/>
      </c>
      <c r="J540" s="280" t="str">
        <f>IF($E540&lt;&gt;"",IF(ISNUMBER(SEARCH("Utail",FlighTestSummary5[[#This Row],[A/C Configuration]])), "UTAIL", "TAILLESS"),"")</f>
        <v/>
      </c>
      <c r="K540" s="280" t="str">
        <f>IF($E540&lt;&gt;"",INDEX(TMSimMatrix[],4,MATCH($C540&amp;$D540&amp;"."&amp;$E540,TMSimMatrix[#Headers],0)),"")</f>
        <v/>
      </c>
      <c r="L540" s="280" t="str">
        <f>IF($E540&lt;&gt;"",INDEX(TMSimMatrix[],3,MATCH($C540&amp;$D540&amp;"."&amp;$E540,TMSimMatrix[#Headers],0)),"")</f>
        <v/>
      </c>
      <c r="M540" s="272" t="str">
        <f>IF($E540&lt;&gt;"",INDEX(TMSimMatrix[],8,MATCH($C540&amp;$D540&amp;"."&amp;$E540,TMSimMatrix[#Headers],0)),"")</f>
        <v/>
      </c>
      <c r="N540" s="52"/>
      <c r="O540" s="72"/>
      <c r="P540" s="310" t="str">
        <f>IF($E540&lt;&gt;"",INDEX(TMSimMatrix[],9,MATCH($C540&amp;$D540&amp;"."&amp;$E540,TMSimMatrix[#Headers],0)),"")</f>
        <v/>
      </c>
      <c r="Q540" s="56"/>
      <c r="R540" s="54"/>
      <c r="S540" s="53"/>
      <c r="T540" s="324"/>
      <c r="U540" s="299"/>
      <c r="V540" s="53"/>
      <c r="W540" s="258" t="s">
        <v>506</v>
      </c>
      <c r="X540" s="305"/>
      <c r="Y540" s="62"/>
      <c r="Z540" s="297"/>
      <c r="AA540" s="297"/>
    </row>
    <row r="541" spans="2:27" ht="23">
      <c r="B541" s="48">
        <v>536</v>
      </c>
      <c r="C541" s="252" t="s">
        <v>451</v>
      </c>
      <c r="D541" s="253">
        <v>62</v>
      </c>
      <c r="E541" s="274"/>
      <c r="F541" s="50" t="str">
        <f>IF($E541&lt;&gt;"",COUNTIF($E$6:$E541,$E541),"")</f>
        <v/>
      </c>
      <c r="G541" s="56" t="str">
        <f>IF($E541&lt;&gt;"",INDEX(TMSimMatrix[],5,MATCH($C541&amp;$D541&amp;"."&amp;$E541,TMSimMatrix[#Headers],0)),"")</f>
        <v/>
      </c>
      <c r="H541" s="56" t="str">
        <f>IF($E541&lt;&gt;"",INDEX(TMSimMatrix[#Data],7,MATCH($C541&amp;$D541&amp;"."&amp;$E541,TMSimMatrix[#Headers],0)),"")</f>
        <v/>
      </c>
      <c r="I541" s="280" t="str">
        <f>IF($E541&lt;&gt;"",INDEX(TMSimMatrix[],2,MATCH($C541&amp;$D541&amp;"."&amp;$E541,TMSimMatrix[#Headers],0)),"")</f>
        <v/>
      </c>
      <c r="J541" s="280" t="str">
        <f>IF($E541&lt;&gt;"",IF(ISNUMBER(SEARCH("Utail",FlighTestSummary5[[#This Row],[A/C Configuration]])), "UTAIL", "TAILLESS"),"")</f>
        <v/>
      </c>
      <c r="K541" s="280" t="str">
        <f>IF($E541&lt;&gt;"",INDEX(TMSimMatrix[],4,MATCH($C541&amp;$D541&amp;"."&amp;$E541,TMSimMatrix[#Headers],0)),"")</f>
        <v/>
      </c>
      <c r="L541" s="280" t="str">
        <f>IF($E541&lt;&gt;"",INDEX(TMSimMatrix[],3,MATCH($C541&amp;$D541&amp;"."&amp;$E541,TMSimMatrix[#Headers],0)),"")</f>
        <v/>
      </c>
      <c r="M541" s="272" t="str">
        <f>IF($E541&lt;&gt;"",INDEX(TMSimMatrix[],8,MATCH($C541&amp;$D541&amp;"."&amp;$E541,TMSimMatrix[#Headers],0)),"")</f>
        <v/>
      </c>
      <c r="N541" s="52"/>
      <c r="O541" s="72"/>
      <c r="P541" s="310" t="str">
        <f>IF($E541&lt;&gt;"",INDEX(TMSimMatrix[],9,MATCH($C541&amp;$D541&amp;"."&amp;$E541,TMSimMatrix[#Headers],0)),"")</f>
        <v/>
      </c>
      <c r="Q541" s="56"/>
      <c r="R541" s="54"/>
      <c r="S541" s="53"/>
      <c r="T541" s="324"/>
      <c r="U541" s="299"/>
      <c r="V541" s="53"/>
      <c r="W541" s="258" t="s">
        <v>506</v>
      </c>
      <c r="X541" s="305"/>
      <c r="Y541" s="62"/>
      <c r="Z541" s="297"/>
      <c r="AA541" s="297"/>
    </row>
    <row r="542" spans="2:27" ht="23">
      <c r="B542" s="48">
        <v>537</v>
      </c>
      <c r="C542" s="252" t="s">
        <v>451</v>
      </c>
      <c r="D542" s="253">
        <v>62</v>
      </c>
      <c r="E542" s="274"/>
      <c r="F542" s="50" t="str">
        <f>IF($E542&lt;&gt;"",COUNTIF($E$6:$E542,$E542),"")</f>
        <v/>
      </c>
      <c r="G542" s="56" t="str">
        <f>IF($E542&lt;&gt;"",INDEX(TMSimMatrix[],5,MATCH($C542&amp;$D542&amp;"."&amp;$E542,TMSimMatrix[#Headers],0)),"")</f>
        <v/>
      </c>
      <c r="H542" s="56" t="str">
        <f>IF($E542&lt;&gt;"",INDEX(TMSimMatrix[#Data],7,MATCH($C542&amp;$D542&amp;"."&amp;$E542,TMSimMatrix[#Headers],0)),"")</f>
        <v/>
      </c>
      <c r="I542" s="280" t="str">
        <f>IF($E542&lt;&gt;"",INDEX(TMSimMatrix[],2,MATCH($C542&amp;$D542&amp;"."&amp;$E542,TMSimMatrix[#Headers],0)),"")</f>
        <v/>
      </c>
      <c r="J542" s="280" t="str">
        <f>IF($E542&lt;&gt;"",IF(ISNUMBER(SEARCH("Utail",FlighTestSummary5[[#This Row],[A/C Configuration]])), "UTAIL", "TAILLESS"),"")</f>
        <v/>
      </c>
      <c r="K542" s="280" t="str">
        <f>IF($E542&lt;&gt;"",INDEX(TMSimMatrix[],4,MATCH($C542&amp;$D542&amp;"."&amp;$E542,TMSimMatrix[#Headers],0)),"")</f>
        <v/>
      </c>
      <c r="L542" s="280" t="str">
        <f>IF($E542&lt;&gt;"",INDEX(TMSimMatrix[],3,MATCH($C542&amp;$D542&amp;"."&amp;$E542,TMSimMatrix[#Headers],0)),"")</f>
        <v/>
      </c>
      <c r="M542" s="272" t="str">
        <f>IF($E542&lt;&gt;"",INDEX(TMSimMatrix[],8,MATCH($C542&amp;$D542&amp;"."&amp;$E542,TMSimMatrix[#Headers],0)),"")</f>
        <v/>
      </c>
      <c r="N542" s="52"/>
      <c r="O542" s="72"/>
      <c r="P542" s="310" t="str">
        <f>IF($E542&lt;&gt;"",INDEX(TMSimMatrix[],9,MATCH($C542&amp;$D542&amp;"."&amp;$E542,TMSimMatrix[#Headers],0)),"")</f>
        <v/>
      </c>
      <c r="Q542" s="56"/>
      <c r="R542" s="54"/>
      <c r="S542" s="53"/>
      <c r="T542" s="324"/>
      <c r="U542" s="299"/>
      <c r="V542" s="53"/>
      <c r="W542" s="258" t="s">
        <v>506</v>
      </c>
      <c r="X542" s="305"/>
      <c r="Y542" s="62"/>
      <c r="Z542" s="297"/>
      <c r="AA542" s="297"/>
    </row>
    <row r="543" spans="2:27" ht="23">
      <c r="B543" s="48">
        <v>538</v>
      </c>
      <c r="C543" s="252" t="s">
        <v>451</v>
      </c>
      <c r="D543" s="253">
        <v>62</v>
      </c>
      <c r="E543" s="274"/>
      <c r="F543" s="50" t="str">
        <f>IF($E543&lt;&gt;"",COUNTIF($E$6:$E543,$E543),"")</f>
        <v/>
      </c>
      <c r="G543" s="56" t="str">
        <f>IF($E543&lt;&gt;"",INDEX(TMSimMatrix[],5,MATCH($C543&amp;$D543&amp;"."&amp;$E543,TMSimMatrix[#Headers],0)),"")</f>
        <v/>
      </c>
      <c r="H543" s="56" t="str">
        <f>IF($E543&lt;&gt;"",INDEX(TMSimMatrix[#Data],7,MATCH($C543&amp;$D543&amp;"."&amp;$E543,TMSimMatrix[#Headers],0)),"")</f>
        <v/>
      </c>
      <c r="I543" s="280" t="str">
        <f>IF($E543&lt;&gt;"",INDEX(TMSimMatrix[],2,MATCH($C543&amp;$D543&amp;"."&amp;$E543,TMSimMatrix[#Headers],0)),"")</f>
        <v/>
      </c>
      <c r="J543" s="280" t="str">
        <f>IF($E543&lt;&gt;"",IF(ISNUMBER(SEARCH("Utail",FlighTestSummary5[[#This Row],[A/C Configuration]])), "UTAIL", "TAILLESS"),"")</f>
        <v/>
      </c>
      <c r="K543" s="280" t="str">
        <f>IF($E543&lt;&gt;"",INDEX(TMSimMatrix[],4,MATCH($C543&amp;$D543&amp;"."&amp;$E543,TMSimMatrix[#Headers],0)),"")</f>
        <v/>
      </c>
      <c r="L543" s="280" t="str">
        <f>IF($E543&lt;&gt;"",INDEX(TMSimMatrix[],3,MATCH($C543&amp;$D543&amp;"."&amp;$E543,TMSimMatrix[#Headers],0)),"")</f>
        <v/>
      </c>
      <c r="M543" s="272" t="str">
        <f>IF($E543&lt;&gt;"",INDEX(TMSimMatrix[],8,MATCH($C543&amp;$D543&amp;"."&amp;$E543,TMSimMatrix[#Headers],0)),"")</f>
        <v/>
      </c>
      <c r="N543" s="52"/>
      <c r="O543" s="72"/>
      <c r="P543" s="310" t="str">
        <f>IF($E543&lt;&gt;"",INDEX(TMSimMatrix[],9,MATCH($C543&amp;$D543&amp;"."&amp;$E543,TMSimMatrix[#Headers],0)),"")</f>
        <v/>
      </c>
      <c r="Q543" s="56"/>
      <c r="R543" s="54"/>
      <c r="S543" s="53"/>
      <c r="T543" s="324"/>
      <c r="U543" s="299"/>
      <c r="V543" s="53"/>
      <c r="W543" s="258" t="s">
        <v>506</v>
      </c>
      <c r="X543" s="305"/>
      <c r="Y543" s="62"/>
      <c r="Z543" s="297"/>
      <c r="AA543" s="297"/>
    </row>
    <row r="544" spans="2:27" ht="23">
      <c r="B544" s="48">
        <v>539</v>
      </c>
      <c r="C544" s="252" t="s">
        <v>451</v>
      </c>
      <c r="D544" s="253">
        <v>62</v>
      </c>
      <c r="E544" s="274"/>
      <c r="F544" s="50" t="str">
        <f>IF($E544&lt;&gt;"",COUNTIF($E$6:$E544,$E544),"")</f>
        <v/>
      </c>
      <c r="G544" s="56" t="str">
        <f>IF($E544&lt;&gt;"",INDEX(TMSimMatrix[],5,MATCH($C544&amp;$D544&amp;"."&amp;$E544,TMSimMatrix[#Headers],0)),"")</f>
        <v/>
      </c>
      <c r="H544" s="56" t="str">
        <f>IF($E544&lt;&gt;"",INDEX(TMSimMatrix[#Data],7,MATCH($C544&amp;$D544&amp;"."&amp;$E544,TMSimMatrix[#Headers],0)),"")</f>
        <v/>
      </c>
      <c r="I544" s="280" t="str">
        <f>IF($E544&lt;&gt;"",INDEX(TMSimMatrix[],2,MATCH($C544&amp;$D544&amp;"."&amp;$E544,TMSimMatrix[#Headers],0)),"")</f>
        <v/>
      </c>
      <c r="J544" s="280" t="str">
        <f>IF($E544&lt;&gt;"",IF(ISNUMBER(SEARCH("Utail",FlighTestSummary5[[#This Row],[A/C Configuration]])), "UTAIL", "TAILLESS"),"")</f>
        <v/>
      </c>
      <c r="K544" s="280" t="str">
        <f>IF($E544&lt;&gt;"",INDEX(TMSimMatrix[],4,MATCH($C544&amp;$D544&amp;"."&amp;$E544,TMSimMatrix[#Headers],0)),"")</f>
        <v/>
      </c>
      <c r="L544" s="280" t="str">
        <f>IF($E544&lt;&gt;"",INDEX(TMSimMatrix[],3,MATCH($C544&amp;$D544&amp;"."&amp;$E544,TMSimMatrix[#Headers],0)),"")</f>
        <v/>
      </c>
      <c r="M544" s="272" t="str">
        <f>IF($E544&lt;&gt;"",INDEX(TMSimMatrix[],8,MATCH($C544&amp;$D544&amp;"."&amp;$E544,TMSimMatrix[#Headers],0)),"")</f>
        <v/>
      </c>
      <c r="N544" s="52"/>
      <c r="O544" s="72"/>
      <c r="P544" s="310" t="str">
        <f>IF($E544&lt;&gt;"",INDEX(TMSimMatrix[],9,MATCH($C544&amp;$D544&amp;"."&amp;$E544,TMSimMatrix[#Headers],0)),"")</f>
        <v/>
      </c>
      <c r="Q544" s="56"/>
      <c r="R544" s="54"/>
      <c r="S544" s="53"/>
      <c r="T544" s="324"/>
      <c r="U544" s="299"/>
      <c r="V544" s="53"/>
      <c r="W544" s="258" t="s">
        <v>506</v>
      </c>
      <c r="X544" s="305"/>
      <c r="Y544" s="62"/>
      <c r="Z544" s="297"/>
      <c r="AA544" s="297"/>
    </row>
    <row r="545" spans="2:27" ht="23">
      <c r="B545" s="48">
        <v>540</v>
      </c>
      <c r="C545" s="252" t="s">
        <v>451</v>
      </c>
      <c r="D545" s="253">
        <v>62</v>
      </c>
      <c r="E545" s="274"/>
      <c r="F545" s="50" t="str">
        <f>IF($E545&lt;&gt;"",COUNTIF($E$6:$E545,$E545),"")</f>
        <v/>
      </c>
      <c r="G545" s="56" t="str">
        <f>IF($E545&lt;&gt;"",INDEX(TMSimMatrix[],5,MATCH($C545&amp;$D545&amp;"."&amp;$E545,TMSimMatrix[#Headers],0)),"")</f>
        <v/>
      </c>
      <c r="H545" s="56" t="str">
        <f>IF($E545&lt;&gt;"",INDEX(TMSimMatrix[#Data],7,MATCH($C545&amp;$D545&amp;"."&amp;$E545,TMSimMatrix[#Headers],0)),"")</f>
        <v/>
      </c>
      <c r="I545" s="280" t="str">
        <f>IF($E545&lt;&gt;"",INDEX(TMSimMatrix[],2,MATCH($C545&amp;$D545&amp;"."&amp;$E545,TMSimMatrix[#Headers],0)),"")</f>
        <v/>
      </c>
      <c r="J545" s="280" t="str">
        <f>IF($E545&lt;&gt;"",IF(ISNUMBER(SEARCH("Utail",FlighTestSummary5[[#This Row],[A/C Configuration]])), "UTAIL", "TAILLESS"),"")</f>
        <v/>
      </c>
      <c r="K545" s="280" t="str">
        <f>IF($E545&lt;&gt;"",INDEX(TMSimMatrix[],4,MATCH($C545&amp;$D545&amp;"."&amp;$E545,TMSimMatrix[#Headers],0)),"")</f>
        <v/>
      </c>
      <c r="L545" s="280" t="str">
        <f>IF($E545&lt;&gt;"",INDEX(TMSimMatrix[],3,MATCH($C545&amp;$D545&amp;"."&amp;$E545,TMSimMatrix[#Headers],0)),"")</f>
        <v/>
      </c>
      <c r="M545" s="272" t="str">
        <f>IF($E545&lt;&gt;"",INDEX(TMSimMatrix[],8,MATCH($C545&amp;$D545&amp;"."&amp;$E545,TMSimMatrix[#Headers],0)),"")</f>
        <v/>
      </c>
      <c r="N545" s="52"/>
      <c r="O545" s="72"/>
      <c r="P545" s="310" t="str">
        <f>IF($E545&lt;&gt;"",INDEX(TMSimMatrix[],9,MATCH($C545&amp;$D545&amp;"."&amp;$E545,TMSimMatrix[#Headers],0)),"")</f>
        <v/>
      </c>
      <c r="Q545" s="56"/>
      <c r="R545" s="54"/>
      <c r="S545" s="53"/>
      <c r="T545" s="324"/>
      <c r="U545" s="299"/>
      <c r="V545" s="53"/>
      <c r="W545" s="258" t="s">
        <v>506</v>
      </c>
      <c r="X545" s="305"/>
      <c r="Y545" s="62"/>
      <c r="Z545" s="297"/>
      <c r="AA545" s="297"/>
    </row>
    <row r="546" spans="2:27" ht="23">
      <c r="B546" s="48">
        <v>541</v>
      </c>
      <c r="C546" s="252" t="s">
        <v>451</v>
      </c>
      <c r="D546" s="253">
        <v>62</v>
      </c>
      <c r="E546" s="274"/>
      <c r="F546" s="50" t="str">
        <f>IF($E546&lt;&gt;"",COUNTIF($E$6:$E546,$E546),"")</f>
        <v/>
      </c>
      <c r="G546" s="56" t="str">
        <f>IF($E546&lt;&gt;"",INDEX(TMSimMatrix[],5,MATCH($C546&amp;$D546&amp;"."&amp;$E546,TMSimMatrix[#Headers],0)),"")</f>
        <v/>
      </c>
      <c r="H546" s="56" t="str">
        <f>IF($E546&lt;&gt;"",INDEX(TMSimMatrix[#Data],7,MATCH($C546&amp;$D546&amp;"."&amp;$E546,TMSimMatrix[#Headers],0)),"")</f>
        <v/>
      </c>
      <c r="I546" s="280" t="str">
        <f>IF($E546&lt;&gt;"",INDEX(TMSimMatrix[],2,MATCH($C546&amp;$D546&amp;"."&amp;$E546,TMSimMatrix[#Headers],0)),"")</f>
        <v/>
      </c>
      <c r="J546" s="280" t="str">
        <f>IF($E546&lt;&gt;"",IF(ISNUMBER(SEARCH("Utail",FlighTestSummary5[[#This Row],[A/C Configuration]])), "UTAIL", "TAILLESS"),"")</f>
        <v/>
      </c>
      <c r="K546" s="280" t="str">
        <f>IF($E546&lt;&gt;"",INDEX(TMSimMatrix[],4,MATCH($C546&amp;$D546&amp;"."&amp;$E546,TMSimMatrix[#Headers],0)),"")</f>
        <v/>
      </c>
      <c r="L546" s="280" t="str">
        <f>IF($E546&lt;&gt;"",INDEX(TMSimMatrix[],3,MATCH($C546&amp;$D546&amp;"."&amp;$E546,TMSimMatrix[#Headers],0)),"")</f>
        <v/>
      </c>
      <c r="M546" s="272" t="str">
        <f>IF($E546&lt;&gt;"",INDEX(TMSimMatrix[],8,MATCH($C546&amp;$D546&amp;"."&amp;$E546,TMSimMatrix[#Headers],0)),"")</f>
        <v/>
      </c>
      <c r="N546" s="52"/>
      <c r="O546" s="72"/>
      <c r="P546" s="310" t="str">
        <f>IF($E546&lt;&gt;"",INDEX(TMSimMatrix[],9,MATCH($C546&amp;$D546&amp;"."&amp;$E546,TMSimMatrix[#Headers],0)),"")</f>
        <v/>
      </c>
      <c r="Q546" s="56"/>
      <c r="R546" s="54"/>
      <c r="S546" s="53"/>
      <c r="T546" s="324"/>
      <c r="U546" s="299"/>
      <c r="V546" s="53"/>
      <c r="W546" s="258" t="s">
        <v>506</v>
      </c>
      <c r="X546" s="305"/>
      <c r="Y546" s="62"/>
      <c r="Z546" s="297"/>
      <c r="AA546" s="297"/>
    </row>
    <row r="547" spans="2:27" ht="23">
      <c r="B547" s="48">
        <v>542</v>
      </c>
      <c r="C547" s="252" t="s">
        <v>451</v>
      </c>
      <c r="D547" s="253">
        <v>62</v>
      </c>
      <c r="E547" s="274"/>
      <c r="F547" s="50" t="str">
        <f>IF($E547&lt;&gt;"",COUNTIF($E$6:$E547,$E547),"")</f>
        <v/>
      </c>
      <c r="G547" s="56" t="str">
        <f>IF($E547&lt;&gt;"",INDEX(TMSimMatrix[],5,MATCH($C547&amp;$D547&amp;"."&amp;$E547,TMSimMatrix[#Headers],0)),"")</f>
        <v/>
      </c>
      <c r="H547" s="56" t="str">
        <f>IF($E547&lt;&gt;"",INDEX(TMSimMatrix[#Data],7,MATCH($C547&amp;$D547&amp;"."&amp;$E547,TMSimMatrix[#Headers],0)),"")</f>
        <v/>
      </c>
      <c r="I547" s="280" t="str">
        <f>IF($E547&lt;&gt;"",INDEX(TMSimMatrix[],2,MATCH($C547&amp;$D547&amp;"."&amp;$E547,TMSimMatrix[#Headers],0)),"")</f>
        <v/>
      </c>
      <c r="J547" s="280" t="str">
        <f>IF($E547&lt;&gt;"",IF(ISNUMBER(SEARCH("Utail",FlighTestSummary5[[#This Row],[A/C Configuration]])), "UTAIL", "TAILLESS"),"")</f>
        <v/>
      </c>
      <c r="K547" s="280" t="str">
        <f>IF($E547&lt;&gt;"",INDEX(TMSimMatrix[],4,MATCH($C547&amp;$D547&amp;"."&amp;$E547,TMSimMatrix[#Headers],0)),"")</f>
        <v/>
      </c>
      <c r="L547" s="280" t="str">
        <f>IF($E547&lt;&gt;"",INDEX(TMSimMatrix[],3,MATCH($C547&amp;$D547&amp;"."&amp;$E547,TMSimMatrix[#Headers],0)),"")</f>
        <v/>
      </c>
      <c r="M547" s="272" t="str">
        <f>IF($E547&lt;&gt;"",INDEX(TMSimMatrix[],8,MATCH($C547&amp;$D547&amp;"."&amp;$E547,TMSimMatrix[#Headers],0)),"")</f>
        <v/>
      </c>
      <c r="N547" s="52"/>
      <c r="O547" s="72"/>
      <c r="P547" s="310" t="str">
        <f>IF($E547&lt;&gt;"",INDEX(TMSimMatrix[],9,MATCH($C547&amp;$D547&amp;"."&amp;$E547,TMSimMatrix[#Headers],0)),"")</f>
        <v/>
      </c>
      <c r="Q547" s="56"/>
      <c r="R547" s="54"/>
      <c r="S547" s="53"/>
      <c r="T547" s="324"/>
      <c r="U547" s="299"/>
      <c r="V547" s="53"/>
      <c r="W547" s="258" t="s">
        <v>506</v>
      </c>
      <c r="X547" s="305"/>
      <c r="Y547" s="62"/>
      <c r="Z547" s="297"/>
      <c r="AA547" s="297"/>
    </row>
    <row r="548" spans="2:27" ht="23">
      <c r="B548" s="48">
        <v>543</v>
      </c>
      <c r="C548" s="252" t="s">
        <v>451</v>
      </c>
      <c r="D548" s="253">
        <v>62</v>
      </c>
      <c r="E548" s="274"/>
      <c r="F548" s="50" t="str">
        <f>IF($E548&lt;&gt;"",COUNTIF($E$6:$E548,$E548),"")</f>
        <v/>
      </c>
      <c r="G548" s="56" t="str">
        <f>IF($E548&lt;&gt;"",INDEX(TMSimMatrix[],5,MATCH($C548&amp;$D548&amp;"."&amp;$E548,TMSimMatrix[#Headers],0)),"")</f>
        <v/>
      </c>
      <c r="H548" s="56" t="str">
        <f>IF($E548&lt;&gt;"",INDEX(TMSimMatrix[#Data],7,MATCH($C548&amp;$D548&amp;"."&amp;$E548,TMSimMatrix[#Headers],0)),"")</f>
        <v/>
      </c>
      <c r="I548" s="280" t="str">
        <f>IF($E548&lt;&gt;"",INDEX(TMSimMatrix[],2,MATCH($C548&amp;$D548&amp;"."&amp;$E548,TMSimMatrix[#Headers],0)),"")</f>
        <v/>
      </c>
      <c r="J548" s="280" t="str">
        <f>IF($E548&lt;&gt;"",IF(ISNUMBER(SEARCH("Utail",FlighTestSummary5[[#This Row],[A/C Configuration]])), "UTAIL", "TAILLESS"),"")</f>
        <v/>
      </c>
      <c r="K548" s="280" t="str">
        <f>IF($E548&lt;&gt;"",INDEX(TMSimMatrix[],4,MATCH($C548&amp;$D548&amp;"."&amp;$E548,TMSimMatrix[#Headers],0)),"")</f>
        <v/>
      </c>
      <c r="L548" s="280" t="str">
        <f>IF($E548&lt;&gt;"",INDEX(TMSimMatrix[],3,MATCH($C548&amp;$D548&amp;"."&amp;$E548,TMSimMatrix[#Headers],0)),"")</f>
        <v/>
      </c>
      <c r="M548" s="272" t="str">
        <f>IF($E548&lt;&gt;"",INDEX(TMSimMatrix[],8,MATCH($C548&amp;$D548&amp;"."&amp;$E548,TMSimMatrix[#Headers],0)),"")</f>
        <v/>
      </c>
      <c r="N548" s="52"/>
      <c r="O548" s="72"/>
      <c r="P548" s="310" t="str">
        <f>IF($E548&lt;&gt;"",INDEX(TMSimMatrix[],9,MATCH($C548&amp;$D548&amp;"."&amp;$E548,TMSimMatrix[#Headers],0)),"")</f>
        <v/>
      </c>
      <c r="Q548" s="56"/>
      <c r="R548" s="54"/>
      <c r="S548" s="53"/>
      <c r="T548" s="324"/>
      <c r="U548" s="299"/>
      <c r="V548" s="53"/>
      <c r="W548" s="258" t="s">
        <v>506</v>
      </c>
      <c r="X548" s="305"/>
      <c r="Y548" s="62"/>
      <c r="Z548" s="297"/>
      <c r="AA548" s="297"/>
    </row>
    <row r="549" spans="2:27" ht="23">
      <c r="B549" s="48">
        <v>544</v>
      </c>
      <c r="C549" s="252" t="s">
        <v>451</v>
      </c>
      <c r="D549" s="253">
        <v>62</v>
      </c>
      <c r="E549" s="274"/>
      <c r="F549" s="50" t="str">
        <f>IF($E549&lt;&gt;"",COUNTIF($E$6:$E549,$E549),"")</f>
        <v/>
      </c>
      <c r="G549" s="56" t="str">
        <f>IF($E549&lt;&gt;"",INDEX(TMSimMatrix[],5,MATCH($C549&amp;$D549&amp;"."&amp;$E549,TMSimMatrix[#Headers],0)),"")</f>
        <v/>
      </c>
      <c r="H549" s="56" t="str">
        <f>IF($E549&lt;&gt;"",INDEX(TMSimMatrix[#Data],7,MATCH($C549&amp;$D549&amp;"."&amp;$E549,TMSimMatrix[#Headers],0)),"")</f>
        <v/>
      </c>
      <c r="I549" s="280" t="str">
        <f>IF($E549&lt;&gt;"",INDEX(TMSimMatrix[],2,MATCH($C549&amp;$D549&amp;"."&amp;$E549,TMSimMatrix[#Headers],0)),"")</f>
        <v/>
      </c>
      <c r="J549" s="280" t="str">
        <f>IF($E549&lt;&gt;"",IF(ISNUMBER(SEARCH("Utail",FlighTestSummary5[[#This Row],[A/C Configuration]])), "UTAIL", "TAILLESS"),"")</f>
        <v/>
      </c>
      <c r="K549" s="280" t="str">
        <f>IF($E549&lt;&gt;"",INDEX(TMSimMatrix[],4,MATCH($C549&amp;$D549&amp;"."&amp;$E549,TMSimMatrix[#Headers],0)),"")</f>
        <v/>
      </c>
      <c r="L549" s="280" t="str">
        <f>IF($E549&lt;&gt;"",INDEX(TMSimMatrix[],3,MATCH($C549&amp;$D549&amp;"."&amp;$E549,TMSimMatrix[#Headers],0)),"")</f>
        <v/>
      </c>
      <c r="M549" s="272" t="str">
        <f>IF($E549&lt;&gt;"",INDEX(TMSimMatrix[],8,MATCH($C549&amp;$D549&amp;"."&amp;$E549,TMSimMatrix[#Headers],0)),"")</f>
        <v/>
      </c>
      <c r="N549" s="52"/>
      <c r="O549" s="72"/>
      <c r="P549" s="310" t="str">
        <f>IF($E549&lt;&gt;"",INDEX(TMSimMatrix[],9,MATCH($C549&amp;$D549&amp;"."&amp;$E549,TMSimMatrix[#Headers],0)),"")</f>
        <v/>
      </c>
      <c r="Q549" s="56"/>
      <c r="R549" s="54"/>
      <c r="S549" s="53"/>
      <c r="T549" s="324"/>
      <c r="U549" s="299"/>
      <c r="V549" s="53"/>
      <c r="W549" s="258" t="s">
        <v>506</v>
      </c>
      <c r="X549" s="305"/>
      <c r="Y549" s="62"/>
      <c r="Z549" s="297"/>
      <c r="AA549" s="297"/>
    </row>
    <row r="550" spans="2:27" ht="23">
      <c r="B550" s="48">
        <v>545</v>
      </c>
      <c r="C550" s="252" t="s">
        <v>451</v>
      </c>
      <c r="D550" s="253">
        <v>62</v>
      </c>
      <c r="E550" s="274"/>
      <c r="F550" s="50" t="str">
        <f>IF($E550&lt;&gt;"",COUNTIF($E$6:$E550,$E550),"")</f>
        <v/>
      </c>
      <c r="G550" s="56" t="str">
        <f>IF($E550&lt;&gt;"",INDEX(TMSimMatrix[],5,MATCH($C550&amp;$D550&amp;"."&amp;$E550,TMSimMatrix[#Headers],0)),"")</f>
        <v/>
      </c>
      <c r="H550" s="56" t="str">
        <f>IF($E550&lt;&gt;"",INDEX(TMSimMatrix[#Data],7,MATCH($C550&amp;$D550&amp;"."&amp;$E550,TMSimMatrix[#Headers],0)),"")</f>
        <v/>
      </c>
      <c r="I550" s="280" t="str">
        <f>IF($E550&lt;&gt;"",INDEX(TMSimMatrix[],2,MATCH($C550&amp;$D550&amp;"."&amp;$E550,TMSimMatrix[#Headers],0)),"")</f>
        <v/>
      </c>
      <c r="J550" s="280" t="str">
        <f>IF($E550&lt;&gt;"",IF(ISNUMBER(SEARCH("Utail",FlighTestSummary5[[#This Row],[A/C Configuration]])), "UTAIL", "TAILLESS"),"")</f>
        <v/>
      </c>
      <c r="K550" s="280" t="str">
        <f>IF($E550&lt;&gt;"",INDEX(TMSimMatrix[],4,MATCH($C550&amp;$D550&amp;"."&amp;$E550,TMSimMatrix[#Headers],0)),"")</f>
        <v/>
      </c>
      <c r="L550" s="280" t="str">
        <f>IF($E550&lt;&gt;"",INDEX(TMSimMatrix[],3,MATCH($C550&amp;$D550&amp;"."&amp;$E550,TMSimMatrix[#Headers],0)),"")</f>
        <v/>
      </c>
      <c r="M550" s="272" t="str">
        <f>IF($E550&lt;&gt;"",INDEX(TMSimMatrix[],8,MATCH($C550&amp;$D550&amp;"."&amp;$E550,TMSimMatrix[#Headers],0)),"")</f>
        <v/>
      </c>
      <c r="N550" s="52"/>
      <c r="O550" s="72"/>
      <c r="P550" s="310" t="str">
        <f>IF($E550&lt;&gt;"",INDEX(TMSimMatrix[],9,MATCH($C550&amp;$D550&amp;"."&amp;$E550,TMSimMatrix[#Headers],0)),"")</f>
        <v/>
      </c>
      <c r="Q550" s="56"/>
      <c r="R550" s="54"/>
      <c r="S550" s="53"/>
      <c r="T550" s="324"/>
      <c r="U550" s="299"/>
      <c r="V550" s="53"/>
      <c r="W550" s="258" t="s">
        <v>506</v>
      </c>
      <c r="X550" s="305"/>
      <c r="Y550" s="62"/>
      <c r="Z550" s="297"/>
      <c r="AA550" s="297"/>
    </row>
    <row r="551" spans="2:27" ht="23">
      <c r="B551" s="48">
        <v>546</v>
      </c>
      <c r="C551" s="252" t="s">
        <v>451</v>
      </c>
      <c r="D551" s="253">
        <v>62</v>
      </c>
      <c r="E551" s="274"/>
      <c r="F551" s="50" t="str">
        <f>IF($E551&lt;&gt;"",COUNTIF($E$6:$E551,$E551),"")</f>
        <v/>
      </c>
      <c r="G551" s="56" t="str">
        <f>IF($E551&lt;&gt;"",INDEX(TMSimMatrix[],5,MATCH($C551&amp;$D551&amp;"."&amp;$E551,TMSimMatrix[#Headers],0)),"")</f>
        <v/>
      </c>
      <c r="H551" s="56" t="str">
        <f>IF($E551&lt;&gt;"",INDEX(TMSimMatrix[#Data],7,MATCH($C551&amp;$D551&amp;"."&amp;$E551,TMSimMatrix[#Headers],0)),"")</f>
        <v/>
      </c>
      <c r="I551" s="280" t="str">
        <f>IF($E551&lt;&gt;"",INDEX(TMSimMatrix[],2,MATCH($C551&amp;$D551&amp;"."&amp;$E551,TMSimMatrix[#Headers],0)),"")</f>
        <v/>
      </c>
      <c r="J551" s="280" t="str">
        <f>IF($E551&lt;&gt;"",IF(ISNUMBER(SEARCH("Utail",FlighTestSummary5[[#This Row],[A/C Configuration]])), "UTAIL", "TAILLESS"),"")</f>
        <v/>
      </c>
      <c r="K551" s="280" t="str">
        <f>IF($E551&lt;&gt;"",INDEX(TMSimMatrix[],4,MATCH($C551&amp;$D551&amp;"."&amp;$E551,TMSimMatrix[#Headers],0)),"")</f>
        <v/>
      </c>
      <c r="L551" s="280" t="str">
        <f>IF($E551&lt;&gt;"",INDEX(TMSimMatrix[],3,MATCH($C551&amp;$D551&amp;"."&amp;$E551,TMSimMatrix[#Headers],0)),"")</f>
        <v/>
      </c>
      <c r="M551" s="272" t="str">
        <f>IF($E551&lt;&gt;"",INDEX(TMSimMatrix[],8,MATCH($C551&amp;$D551&amp;"."&amp;$E551,TMSimMatrix[#Headers],0)),"")</f>
        <v/>
      </c>
      <c r="N551" s="52"/>
      <c r="O551" s="72"/>
      <c r="P551" s="310" t="str">
        <f>IF($E551&lt;&gt;"",INDEX(TMSimMatrix[],9,MATCH($C551&amp;$D551&amp;"."&amp;$E551,TMSimMatrix[#Headers],0)),"")</f>
        <v/>
      </c>
      <c r="Q551" s="56"/>
      <c r="R551" s="54"/>
      <c r="S551" s="53"/>
      <c r="T551" s="324"/>
      <c r="U551" s="299"/>
      <c r="V551" s="53"/>
      <c r="W551" s="258" t="s">
        <v>506</v>
      </c>
      <c r="X551" s="305"/>
      <c r="Y551" s="62"/>
      <c r="Z551" s="297"/>
      <c r="AA551" s="297"/>
    </row>
    <row r="552" spans="2:27" ht="23">
      <c r="B552" s="48">
        <v>547</v>
      </c>
      <c r="C552" s="252" t="s">
        <v>451</v>
      </c>
      <c r="D552" s="253">
        <v>62</v>
      </c>
      <c r="E552" s="274"/>
      <c r="F552" s="50" t="str">
        <f>IF($E552&lt;&gt;"",COUNTIF($E$6:$E552,$E552),"")</f>
        <v/>
      </c>
      <c r="G552" s="56" t="str">
        <f>IF($E552&lt;&gt;"",INDEX(TMSimMatrix[],5,MATCH($C552&amp;$D552&amp;"."&amp;$E552,TMSimMatrix[#Headers],0)),"")</f>
        <v/>
      </c>
      <c r="H552" s="56" t="str">
        <f>IF($E552&lt;&gt;"",INDEX(TMSimMatrix[#Data],7,MATCH($C552&amp;$D552&amp;"."&amp;$E552,TMSimMatrix[#Headers],0)),"")</f>
        <v/>
      </c>
      <c r="I552" s="280" t="str">
        <f>IF($E552&lt;&gt;"",INDEX(TMSimMatrix[],2,MATCH($C552&amp;$D552&amp;"."&amp;$E552,TMSimMatrix[#Headers],0)),"")</f>
        <v/>
      </c>
      <c r="J552" s="280" t="str">
        <f>IF($E552&lt;&gt;"",IF(ISNUMBER(SEARCH("Utail",FlighTestSummary5[[#This Row],[A/C Configuration]])), "UTAIL", "TAILLESS"),"")</f>
        <v/>
      </c>
      <c r="K552" s="280" t="str">
        <f>IF($E552&lt;&gt;"",INDEX(TMSimMatrix[],4,MATCH($C552&amp;$D552&amp;"."&amp;$E552,TMSimMatrix[#Headers],0)),"")</f>
        <v/>
      </c>
      <c r="L552" s="280" t="str">
        <f>IF($E552&lt;&gt;"",INDEX(TMSimMatrix[],3,MATCH($C552&amp;$D552&amp;"."&amp;$E552,TMSimMatrix[#Headers],0)),"")</f>
        <v/>
      </c>
      <c r="M552" s="272" t="str">
        <f>IF($E552&lt;&gt;"",INDEX(TMSimMatrix[],8,MATCH($C552&amp;$D552&amp;"."&amp;$E552,TMSimMatrix[#Headers],0)),"")</f>
        <v/>
      </c>
      <c r="N552" s="52"/>
      <c r="O552" s="72"/>
      <c r="P552" s="310" t="str">
        <f>IF($E552&lt;&gt;"",INDEX(TMSimMatrix[],9,MATCH($C552&amp;$D552&amp;"."&amp;$E552,TMSimMatrix[#Headers],0)),"")</f>
        <v/>
      </c>
      <c r="Q552" s="56"/>
      <c r="R552" s="54"/>
      <c r="S552" s="53"/>
      <c r="T552" s="324"/>
      <c r="U552" s="299"/>
      <c r="V552" s="53"/>
      <c r="W552" s="258" t="s">
        <v>506</v>
      </c>
      <c r="X552" s="305"/>
      <c r="Y552" s="62"/>
      <c r="Z552" s="297"/>
      <c r="AA552" s="297"/>
    </row>
    <row r="553" spans="2:27" ht="23">
      <c r="B553" s="48">
        <v>548</v>
      </c>
      <c r="C553" s="252" t="s">
        <v>451</v>
      </c>
      <c r="D553" s="253">
        <v>62</v>
      </c>
      <c r="E553" s="274"/>
      <c r="F553" s="50" t="str">
        <f>IF($E553&lt;&gt;"",COUNTIF($E$6:$E553,$E553),"")</f>
        <v/>
      </c>
      <c r="G553" s="56" t="str">
        <f>IF($E553&lt;&gt;"",INDEX(TMSimMatrix[],5,MATCH($C553&amp;$D553&amp;"."&amp;$E553,TMSimMatrix[#Headers],0)),"")</f>
        <v/>
      </c>
      <c r="H553" s="56" t="str">
        <f>IF($E553&lt;&gt;"",INDEX(TMSimMatrix[#Data],7,MATCH($C553&amp;$D553&amp;"."&amp;$E553,TMSimMatrix[#Headers],0)),"")</f>
        <v/>
      </c>
      <c r="I553" s="280" t="str">
        <f>IF($E553&lt;&gt;"",INDEX(TMSimMatrix[],2,MATCH($C553&amp;$D553&amp;"."&amp;$E553,TMSimMatrix[#Headers],0)),"")</f>
        <v/>
      </c>
      <c r="J553" s="280" t="str">
        <f>IF($E553&lt;&gt;"",IF(ISNUMBER(SEARCH("Utail",FlighTestSummary5[[#This Row],[A/C Configuration]])), "UTAIL", "TAILLESS"),"")</f>
        <v/>
      </c>
      <c r="K553" s="280" t="str">
        <f>IF($E553&lt;&gt;"",INDEX(TMSimMatrix[],4,MATCH($C553&amp;$D553&amp;"."&amp;$E553,TMSimMatrix[#Headers],0)),"")</f>
        <v/>
      </c>
      <c r="L553" s="280" t="str">
        <f>IF($E553&lt;&gt;"",INDEX(TMSimMatrix[],3,MATCH($C553&amp;$D553&amp;"."&amp;$E553,TMSimMatrix[#Headers],0)),"")</f>
        <v/>
      </c>
      <c r="M553" s="272" t="str">
        <f>IF($E553&lt;&gt;"",INDEX(TMSimMatrix[],8,MATCH($C553&amp;$D553&amp;"."&amp;$E553,TMSimMatrix[#Headers],0)),"")</f>
        <v/>
      </c>
      <c r="N553" s="52"/>
      <c r="O553" s="72"/>
      <c r="P553" s="310" t="str">
        <f>IF($E553&lt;&gt;"",INDEX(TMSimMatrix[],9,MATCH($C553&amp;$D553&amp;"."&amp;$E553,TMSimMatrix[#Headers],0)),"")</f>
        <v/>
      </c>
      <c r="Q553" s="56"/>
      <c r="R553" s="54"/>
      <c r="S553" s="53"/>
      <c r="T553" s="324"/>
      <c r="U553" s="299"/>
      <c r="V553" s="53"/>
      <c r="W553" s="258" t="s">
        <v>506</v>
      </c>
      <c r="X553" s="305"/>
      <c r="Y553" s="62"/>
      <c r="Z553" s="297"/>
      <c r="AA553" s="297"/>
    </row>
    <row r="554" spans="2:27" ht="23">
      <c r="B554" s="48">
        <v>549</v>
      </c>
      <c r="C554" s="252" t="s">
        <v>451</v>
      </c>
      <c r="D554" s="253">
        <v>62</v>
      </c>
      <c r="E554" s="274"/>
      <c r="F554" s="50" t="str">
        <f>IF($E554&lt;&gt;"",COUNTIF($E$6:$E554,$E554),"")</f>
        <v/>
      </c>
      <c r="G554" s="56" t="str">
        <f>IF($E554&lt;&gt;"",INDEX(TMSimMatrix[],5,MATCH($C554&amp;$D554&amp;"."&amp;$E554,TMSimMatrix[#Headers],0)),"")</f>
        <v/>
      </c>
      <c r="H554" s="56" t="str">
        <f>IF($E554&lt;&gt;"",INDEX(TMSimMatrix[#Data],7,MATCH($C554&amp;$D554&amp;"."&amp;$E554,TMSimMatrix[#Headers],0)),"")</f>
        <v/>
      </c>
      <c r="I554" s="280" t="str">
        <f>IF($E554&lt;&gt;"",INDEX(TMSimMatrix[],2,MATCH($C554&amp;$D554&amp;"."&amp;$E554,TMSimMatrix[#Headers],0)),"")</f>
        <v/>
      </c>
      <c r="J554" s="280" t="str">
        <f>IF($E554&lt;&gt;"",IF(ISNUMBER(SEARCH("Utail",FlighTestSummary5[[#This Row],[A/C Configuration]])), "UTAIL", "TAILLESS"),"")</f>
        <v/>
      </c>
      <c r="K554" s="280" t="str">
        <f>IF($E554&lt;&gt;"",INDEX(TMSimMatrix[],4,MATCH($C554&amp;$D554&amp;"."&amp;$E554,TMSimMatrix[#Headers],0)),"")</f>
        <v/>
      </c>
      <c r="L554" s="280" t="str">
        <f>IF($E554&lt;&gt;"",INDEX(TMSimMatrix[],3,MATCH($C554&amp;$D554&amp;"."&amp;$E554,TMSimMatrix[#Headers],0)),"")</f>
        <v/>
      </c>
      <c r="M554" s="272" t="str">
        <f>IF($E554&lt;&gt;"",INDEX(TMSimMatrix[],8,MATCH($C554&amp;$D554&amp;"."&amp;$E554,TMSimMatrix[#Headers],0)),"")</f>
        <v/>
      </c>
      <c r="N554" s="52"/>
      <c r="O554" s="72"/>
      <c r="P554" s="310" t="str">
        <f>IF($E554&lt;&gt;"",INDEX(TMSimMatrix[],9,MATCH($C554&amp;$D554&amp;"."&amp;$E554,TMSimMatrix[#Headers],0)),"")</f>
        <v/>
      </c>
      <c r="Q554" s="56"/>
      <c r="R554" s="54"/>
      <c r="S554" s="53"/>
      <c r="T554" s="324"/>
      <c r="U554" s="299"/>
      <c r="V554" s="53"/>
      <c r="W554" s="258" t="s">
        <v>506</v>
      </c>
      <c r="X554" s="305"/>
      <c r="Y554" s="62"/>
      <c r="Z554" s="297"/>
      <c r="AA554" s="297"/>
    </row>
    <row r="555" spans="2:27" ht="23">
      <c r="B555" s="48">
        <v>550</v>
      </c>
      <c r="C555" s="252" t="s">
        <v>451</v>
      </c>
      <c r="D555" s="253">
        <v>62</v>
      </c>
      <c r="E555" s="274"/>
      <c r="F555" s="50" t="str">
        <f>IF($E555&lt;&gt;"",COUNTIF($E$6:$E555,$E555),"")</f>
        <v/>
      </c>
      <c r="G555" s="56" t="str">
        <f>IF($E555&lt;&gt;"",INDEX(TMSimMatrix[],5,MATCH($C555&amp;$D555&amp;"."&amp;$E555,TMSimMatrix[#Headers],0)),"")</f>
        <v/>
      </c>
      <c r="H555" s="56" t="str">
        <f>IF($E555&lt;&gt;"",INDEX(TMSimMatrix[#Data],7,MATCH($C555&amp;$D555&amp;"."&amp;$E555,TMSimMatrix[#Headers],0)),"")</f>
        <v/>
      </c>
      <c r="I555" s="280" t="str">
        <f>IF($E555&lt;&gt;"",INDEX(TMSimMatrix[],2,MATCH($C555&amp;$D555&amp;"."&amp;$E555,TMSimMatrix[#Headers],0)),"")</f>
        <v/>
      </c>
      <c r="J555" s="280" t="str">
        <f>IF($E555&lt;&gt;"",IF(ISNUMBER(SEARCH("Utail",FlighTestSummary5[[#This Row],[A/C Configuration]])), "UTAIL", "TAILLESS"),"")</f>
        <v/>
      </c>
      <c r="K555" s="280" t="str">
        <f>IF($E555&lt;&gt;"",INDEX(TMSimMatrix[],4,MATCH($C555&amp;$D555&amp;"."&amp;$E555,TMSimMatrix[#Headers],0)),"")</f>
        <v/>
      </c>
      <c r="L555" s="280" t="str">
        <f>IF($E555&lt;&gt;"",INDEX(TMSimMatrix[],3,MATCH($C555&amp;$D555&amp;"."&amp;$E555,TMSimMatrix[#Headers],0)),"")</f>
        <v/>
      </c>
      <c r="M555" s="272" t="str">
        <f>IF($E555&lt;&gt;"",INDEX(TMSimMatrix[],8,MATCH($C555&amp;$D555&amp;"."&amp;$E555,TMSimMatrix[#Headers],0)),"")</f>
        <v/>
      </c>
      <c r="N555" s="52"/>
      <c r="O555" s="72"/>
      <c r="P555" s="310" t="str">
        <f>IF($E555&lt;&gt;"",INDEX(TMSimMatrix[],9,MATCH($C555&amp;$D555&amp;"."&amp;$E555,TMSimMatrix[#Headers],0)),"")</f>
        <v/>
      </c>
      <c r="Q555" s="56"/>
      <c r="R555" s="54"/>
      <c r="S555" s="53"/>
      <c r="T555" s="324"/>
      <c r="U555" s="299"/>
      <c r="V555" s="53"/>
      <c r="W555" s="258" t="s">
        <v>506</v>
      </c>
      <c r="X555" s="305"/>
      <c r="Y555" s="62"/>
      <c r="Z555" s="297"/>
      <c r="AA555" s="297"/>
    </row>
    <row r="556" spans="2:27" ht="23">
      <c r="B556" s="48">
        <v>551</v>
      </c>
      <c r="C556" s="252" t="s">
        <v>451</v>
      </c>
      <c r="D556" s="253">
        <v>62</v>
      </c>
      <c r="E556" s="274"/>
      <c r="F556" s="50" t="str">
        <f>IF($E556&lt;&gt;"",COUNTIF($E$6:$E556,$E556),"")</f>
        <v/>
      </c>
      <c r="G556" s="56" t="str">
        <f>IF($E556&lt;&gt;"",INDEX(TMSimMatrix[],5,MATCH($C556&amp;$D556&amp;"."&amp;$E556,TMSimMatrix[#Headers],0)),"")</f>
        <v/>
      </c>
      <c r="H556" s="56" t="str">
        <f>IF($E556&lt;&gt;"",INDEX(TMSimMatrix[#Data],7,MATCH($C556&amp;$D556&amp;"."&amp;$E556,TMSimMatrix[#Headers],0)),"")</f>
        <v/>
      </c>
      <c r="I556" s="280" t="str">
        <f>IF($E556&lt;&gt;"",INDEX(TMSimMatrix[],2,MATCH($C556&amp;$D556&amp;"."&amp;$E556,TMSimMatrix[#Headers],0)),"")</f>
        <v/>
      </c>
      <c r="J556" s="280" t="str">
        <f>IF($E556&lt;&gt;"",IF(ISNUMBER(SEARCH("Utail",FlighTestSummary5[[#This Row],[A/C Configuration]])), "UTAIL", "TAILLESS"),"")</f>
        <v/>
      </c>
      <c r="K556" s="280" t="str">
        <f>IF($E556&lt;&gt;"",INDEX(TMSimMatrix[],4,MATCH($C556&amp;$D556&amp;"."&amp;$E556,TMSimMatrix[#Headers],0)),"")</f>
        <v/>
      </c>
      <c r="L556" s="280" t="str">
        <f>IF($E556&lt;&gt;"",INDEX(TMSimMatrix[],3,MATCH($C556&amp;$D556&amp;"."&amp;$E556,TMSimMatrix[#Headers],0)),"")</f>
        <v/>
      </c>
      <c r="M556" s="272" t="str">
        <f>IF($E556&lt;&gt;"",INDEX(TMSimMatrix[],8,MATCH($C556&amp;$D556&amp;"."&amp;$E556,TMSimMatrix[#Headers],0)),"")</f>
        <v/>
      </c>
      <c r="N556" s="52"/>
      <c r="O556" s="72"/>
      <c r="P556" s="310" t="str">
        <f>IF($E556&lt;&gt;"",INDEX(TMSimMatrix[],9,MATCH($C556&amp;$D556&amp;"."&amp;$E556,TMSimMatrix[#Headers],0)),"")</f>
        <v/>
      </c>
      <c r="Q556" s="56"/>
      <c r="R556" s="54"/>
      <c r="S556" s="53"/>
      <c r="T556" s="324"/>
      <c r="U556" s="299"/>
      <c r="V556" s="53"/>
      <c r="W556" s="258" t="s">
        <v>506</v>
      </c>
      <c r="X556" s="305"/>
      <c r="Y556" s="62"/>
      <c r="Z556" s="297"/>
      <c r="AA556" s="297"/>
    </row>
    <row r="557" spans="2:27" ht="23">
      <c r="B557" s="48">
        <v>552</v>
      </c>
      <c r="C557" s="252" t="s">
        <v>451</v>
      </c>
      <c r="D557" s="253">
        <v>62</v>
      </c>
      <c r="E557" s="274"/>
      <c r="F557" s="50" t="str">
        <f>IF($E557&lt;&gt;"",COUNTIF($E$6:$E557,$E557),"")</f>
        <v/>
      </c>
      <c r="G557" s="56" t="str">
        <f>IF($E557&lt;&gt;"",INDEX(TMSimMatrix[],5,MATCH($C557&amp;$D557&amp;"."&amp;$E557,TMSimMatrix[#Headers],0)),"")</f>
        <v/>
      </c>
      <c r="H557" s="56" t="str">
        <f>IF($E557&lt;&gt;"",INDEX(TMSimMatrix[#Data],7,MATCH($C557&amp;$D557&amp;"."&amp;$E557,TMSimMatrix[#Headers],0)),"")</f>
        <v/>
      </c>
      <c r="I557" s="280" t="str">
        <f>IF($E557&lt;&gt;"",INDEX(TMSimMatrix[],2,MATCH($C557&amp;$D557&amp;"."&amp;$E557,TMSimMatrix[#Headers],0)),"")</f>
        <v/>
      </c>
      <c r="J557" s="280" t="str">
        <f>IF($E557&lt;&gt;"",IF(ISNUMBER(SEARCH("Utail",FlighTestSummary5[[#This Row],[A/C Configuration]])), "UTAIL", "TAILLESS"),"")</f>
        <v/>
      </c>
      <c r="K557" s="280" t="str">
        <f>IF($E557&lt;&gt;"",INDEX(TMSimMatrix[],4,MATCH($C557&amp;$D557&amp;"."&amp;$E557,TMSimMatrix[#Headers],0)),"")</f>
        <v/>
      </c>
      <c r="L557" s="280" t="str">
        <f>IF($E557&lt;&gt;"",INDEX(TMSimMatrix[],3,MATCH($C557&amp;$D557&amp;"."&amp;$E557,TMSimMatrix[#Headers],0)),"")</f>
        <v/>
      </c>
      <c r="M557" s="272" t="str">
        <f>IF($E557&lt;&gt;"",INDEX(TMSimMatrix[],8,MATCH($C557&amp;$D557&amp;"."&amp;$E557,TMSimMatrix[#Headers],0)),"")</f>
        <v/>
      </c>
      <c r="N557" s="52"/>
      <c r="O557" s="72"/>
      <c r="P557" s="310" t="str">
        <f>IF($E557&lt;&gt;"",INDEX(TMSimMatrix[],9,MATCH($C557&amp;$D557&amp;"."&amp;$E557,TMSimMatrix[#Headers],0)),"")</f>
        <v/>
      </c>
      <c r="Q557" s="56"/>
      <c r="R557" s="54"/>
      <c r="S557" s="53"/>
      <c r="T557" s="324"/>
      <c r="U557" s="299"/>
      <c r="V557" s="53"/>
      <c r="W557" s="258" t="s">
        <v>506</v>
      </c>
      <c r="X557" s="305"/>
      <c r="Y557" s="62"/>
      <c r="Z557" s="297"/>
      <c r="AA557" s="297"/>
    </row>
    <row r="558" spans="2:27" ht="23">
      <c r="B558" s="48">
        <v>553</v>
      </c>
      <c r="C558" s="252" t="s">
        <v>451</v>
      </c>
      <c r="D558" s="253">
        <v>62</v>
      </c>
      <c r="E558" s="274"/>
      <c r="F558" s="50" t="str">
        <f>IF($E558&lt;&gt;"",COUNTIF($E$6:$E558,$E558),"")</f>
        <v/>
      </c>
      <c r="G558" s="56" t="str">
        <f>IF($E558&lt;&gt;"",INDEX(TMSimMatrix[],5,MATCH($C558&amp;$D558&amp;"."&amp;$E558,TMSimMatrix[#Headers],0)),"")</f>
        <v/>
      </c>
      <c r="H558" s="56" t="str">
        <f>IF($E558&lt;&gt;"",INDEX(TMSimMatrix[#Data],7,MATCH($C558&amp;$D558&amp;"."&amp;$E558,TMSimMatrix[#Headers],0)),"")</f>
        <v/>
      </c>
      <c r="I558" s="280" t="str">
        <f>IF($E558&lt;&gt;"",INDEX(TMSimMatrix[],2,MATCH($C558&amp;$D558&amp;"."&amp;$E558,TMSimMatrix[#Headers],0)),"")</f>
        <v/>
      </c>
      <c r="J558" s="280" t="str">
        <f>IF($E558&lt;&gt;"",IF(ISNUMBER(SEARCH("Utail",FlighTestSummary5[[#This Row],[A/C Configuration]])), "UTAIL", "TAILLESS"),"")</f>
        <v/>
      </c>
      <c r="K558" s="280" t="str">
        <f>IF($E558&lt;&gt;"",INDEX(TMSimMatrix[],4,MATCH($C558&amp;$D558&amp;"."&amp;$E558,TMSimMatrix[#Headers],0)),"")</f>
        <v/>
      </c>
      <c r="L558" s="280" t="str">
        <f>IF($E558&lt;&gt;"",INDEX(TMSimMatrix[],3,MATCH($C558&amp;$D558&amp;"."&amp;$E558,TMSimMatrix[#Headers],0)),"")</f>
        <v/>
      </c>
      <c r="M558" s="272" t="str">
        <f>IF($E558&lt;&gt;"",INDEX(TMSimMatrix[],8,MATCH($C558&amp;$D558&amp;"."&amp;$E558,TMSimMatrix[#Headers],0)),"")</f>
        <v/>
      </c>
      <c r="N558" s="52"/>
      <c r="O558" s="72"/>
      <c r="P558" s="310" t="str">
        <f>IF($E558&lt;&gt;"",INDEX(TMSimMatrix[],9,MATCH($C558&amp;$D558&amp;"."&amp;$E558,TMSimMatrix[#Headers],0)),"")</f>
        <v/>
      </c>
      <c r="Q558" s="56"/>
      <c r="R558" s="54"/>
      <c r="S558" s="53"/>
      <c r="T558" s="324"/>
      <c r="U558" s="299"/>
      <c r="V558" s="53"/>
      <c r="W558" s="258" t="s">
        <v>506</v>
      </c>
      <c r="X558" s="305"/>
      <c r="Y558" s="62"/>
      <c r="Z558" s="297"/>
      <c r="AA558" s="297"/>
    </row>
    <row r="559" spans="2:27" ht="23">
      <c r="B559" s="48">
        <v>554</v>
      </c>
      <c r="C559" s="252" t="s">
        <v>451</v>
      </c>
      <c r="D559" s="253">
        <v>62</v>
      </c>
      <c r="E559" s="274"/>
      <c r="F559" s="50" t="str">
        <f>IF($E559&lt;&gt;"",COUNTIF($E$6:$E559,$E559),"")</f>
        <v/>
      </c>
      <c r="G559" s="56" t="str">
        <f>IF($E559&lt;&gt;"",INDEX(TMSimMatrix[],5,MATCH($C559&amp;$D559&amp;"."&amp;$E559,TMSimMatrix[#Headers],0)),"")</f>
        <v/>
      </c>
      <c r="H559" s="56" t="str">
        <f>IF($E559&lt;&gt;"",INDEX(TMSimMatrix[#Data],7,MATCH($C559&amp;$D559&amp;"."&amp;$E559,TMSimMatrix[#Headers],0)),"")</f>
        <v/>
      </c>
      <c r="I559" s="280" t="str">
        <f>IF($E559&lt;&gt;"",INDEX(TMSimMatrix[],2,MATCH($C559&amp;$D559&amp;"."&amp;$E559,TMSimMatrix[#Headers],0)),"")</f>
        <v/>
      </c>
      <c r="J559" s="280" t="str">
        <f>IF($E559&lt;&gt;"",IF(ISNUMBER(SEARCH("Utail",FlighTestSummary5[[#This Row],[A/C Configuration]])), "UTAIL", "TAILLESS"),"")</f>
        <v/>
      </c>
      <c r="K559" s="280" t="str">
        <f>IF($E559&lt;&gt;"",INDEX(TMSimMatrix[],4,MATCH($C559&amp;$D559&amp;"."&amp;$E559,TMSimMatrix[#Headers],0)),"")</f>
        <v/>
      </c>
      <c r="L559" s="280" t="str">
        <f>IF($E559&lt;&gt;"",INDEX(TMSimMatrix[],3,MATCH($C559&amp;$D559&amp;"."&amp;$E559,TMSimMatrix[#Headers],0)),"")</f>
        <v/>
      </c>
      <c r="M559" s="272" t="str">
        <f>IF($E559&lt;&gt;"",INDEX(TMSimMatrix[],8,MATCH($C559&amp;$D559&amp;"."&amp;$E559,TMSimMatrix[#Headers],0)),"")</f>
        <v/>
      </c>
      <c r="N559" s="52"/>
      <c r="O559" s="72"/>
      <c r="P559" s="310" t="str">
        <f>IF($E559&lt;&gt;"",INDEX(TMSimMatrix[],9,MATCH($C559&amp;$D559&amp;"."&amp;$E559,TMSimMatrix[#Headers],0)),"")</f>
        <v/>
      </c>
      <c r="Q559" s="56"/>
      <c r="R559" s="54"/>
      <c r="S559" s="53"/>
      <c r="T559" s="324"/>
      <c r="U559" s="299"/>
      <c r="V559" s="53"/>
      <c r="W559" s="258" t="s">
        <v>506</v>
      </c>
      <c r="X559" s="305"/>
      <c r="Y559" s="62"/>
      <c r="Z559" s="297"/>
      <c r="AA559" s="297"/>
    </row>
    <row r="560" spans="2:27" ht="23">
      <c r="B560" s="48">
        <v>555</v>
      </c>
      <c r="C560" s="252" t="s">
        <v>451</v>
      </c>
      <c r="D560" s="253">
        <v>62</v>
      </c>
      <c r="E560" s="274"/>
      <c r="F560" s="50" t="str">
        <f>IF($E560&lt;&gt;"",COUNTIF($E$6:$E560,$E560),"")</f>
        <v/>
      </c>
      <c r="G560" s="56" t="str">
        <f>IF($E560&lt;&gt;"",INDEX(TMSimMatrix[],5,MATCH($C560&amp;$D560&amp;"."&amp;$E560,TMSimMatrix[#Headers],0)),"")</f>
        <v/>
      </c>
      <c r="H560" s="56" t="str">
        <f>IF($E560&lt;&gt;"",INDEX(TMSimMatrix[#Data],7,MATCH($C560&amp;$D560&amp;"."&amp;$E560,TMSimMatrix[#Headers],0)),"")</f>
        <v/>
      </c>
      <c r="I560" s="280" t="str">
        <f>IF($E560&lt;&gt;"",INDEX(TMSimMatrix[],2,MATCH($C560&amp;$D560&amp;"."&amp;$E560,TMSimMatrix[#Headers],0)),"")</f>
        <v/>
      </c>
      <c r="J560" s="280" t="str">
        <f>IF($E560&lt;&gt;"",IF(ISNUMBER(SEARCH("Utail",FlighTestSummary5[[#This Row],[A/C Configuration]])), "UTAIL", "TAILLESS"),"")</f>
        <v/>
      </c>
      <c r="K560" s="280" t="str">
        <f>IF($E560&lt;&gt;"",INDEX(TMSimMatrix[],4,MATCH($C560&amp;$D560&amp;"."&amp;$E560,TMSimMatrix[#Headers],0)),"")</f>
        <v/>
      </c>
      <c r="L560" s="280" t="str">
        <f>IF($E560&lt;&gt;"",INDEX(TMSimMatrix[],3,MATCH($C560&amp;$D560&amp;"."&amp;$E560,TMSimMatrix[#Headers],0)),"")</f>
        <v/>
      </c>
      <c r="M560" s="272" t="str">
        <f>IF($E560&lt;&gt;"",INDEX(TMSimMatrix[],8,MATCH($C560&amp;$D560&amp;"."&amp;$E560,TMSimMatrix[#Headers],0)),"")</f>
        <v/>
      </c>
      <c r="N560" s="52"/>
      <c r="O560" s="72"/>
      <c r="P560" s="310" t="str">
        <f>IF($E560&lt;&gt;"",INDEX(TMSimMatrix[],9,MATCH($C560&amp;$D560&amp;"."&amp;$E560,TMSimMatrix[#Headers],0)),"")</f>
        <v/>
      </c>
      <c r="Q560" s="56"/>
      <c r="R560" s="54"/>
      <c r="S560" s="53"/>
      <c r="T560" s="324"/>
      <c r="U560" s="299"/>
      <c r="V560" s="53"/>
      <c r="W560" s="258" t="s">
        <v>506</v>
      </c>
      <c r="X560" s="305"/>
      <c r="Y560" s="62"/>
      <c r="Z560" s="297"/>
      <c r="AA560" s="297"/>
    </row>
    <row r="561" spans="2:27" ht="23">
      <c r="B561" s="48">
        <v>556</v>
      </c>
      <c r="C561" s="252" t="s">
        <v>451</v>
      </c>
      <c r="D561" s="253">
        <v>62</v>
      </c>
      <c r="E561" s="274"/>
      <c r="F561" s="50" t="str">
        <f>IF($E561&lt;&gt;"",COUNTIF($E$6:$E561,$E561),"")</f>
        <v/>
      </c>
      <c r="G561" s="56" t="str">
        <f>IF($E561&lt;&gt;"",INDEX(TMSimMatrix[],5,MATCH($C561&amp;$D561&amp;"."&amp;$E561,TMSimMatrix[#Headers],0)),"")</f>
        <v/>
      </c>
      <c r="H561" s="56" t="str">
        <f>IF($E561&lt;&gt;"",INDEX(TMSimMatrix[#Data],7,MATCH($C561&amp;$D561&amp;"."&amp;$E561,TMSimMatrix[#Headers],0)),"")</f>
        <v/>
      </c>
      <c r="I561" s="280" t="str">
        <f>IF($E561&lt;&gt;"",INDEX(TMSimMatrix[],2,MATCH($C561&amp;$D561&amp;"."&amp;$E561,TMSimMatrix[#Headers],0)),"")</f>
        <v/>
      </c>
      <c r="J561" s="280" t="str">
        <f>IF($E561&lt;&gt;"",IF(ISNUMBER(SEARCH("Utail",FlighTestSummary5[[#This Row],[A/C Configuration]])), "UTAIL", "TAILLESS"),"")</f>
        <v/>
      </c>
      <c r="K561" s="280" t="str">
        <f>IF($E561&lt;&gt;"",INDEX(TMSimMatrix[],4,MATCH($C561&amp;$D561&amp;"."&amp;$E561,TMSimMatrix[#Headers],0)),"")</f>
        <v/>
      </c>
      <c r="L561" s="280" t="str">
        <f>IF($E561&lt;&gt;"",INDEX(TMSimMatrix[],3,MATCH($C561&amp;$D561&amp;"."&amp;$E561,TMSimMatrix[#Headers],0)),"")</f>
        <v/>
      </c>
      <c r="M561" s="272" t="str">
        <f>IF($E561&lt;&gt;"",INDEX(TMSimMatrix[],8,MATCH($C561&amp;$D561&amp;"."&amp;$E561,TMSimMatrix[#Headers],0)),"")</f>
        <v/>
      </c>
      <c r="N561" s="52"/>
      <c r="O561" s="72"/>
      <c r="P561" s="310" t="str">
        <f>IF($E561&lt;&gt;"",INDEX(TMSimMatrix[],9,MATCH($C561&amp;$D561&amp;"."&amp;$E561,TMSimMatrix[#Headers],0)),"")</f>
        <v/>
      </c>
      <c r="Q561" s="56"/>
      <c r="R561" s="54"/>
      <c r="S561" s="53"/>
      <c r="T561" s="324"/>
      <c r="U561" s="299"/>
      <c r="V561" s="53"/>
      <c r="W561" s="258" t="s">
        <v>506</v>
      </c>
      <c r="X561" s="305"/>
      <c r="Y561" s="62"/>
      <c r="Z561" s="297"/>
      <c r="AA561" s="297"/>
    </row>
    <row r="562" spans="2:27" ht="23">
      <c r="B562" s="48">
        <v>557</v>
      </c>
      <c r="C562" s="252" t="s">
        <v>451</v>
      </c>
      <c r="D562" s="253">
        <v>62</v>
      </c>
      <c r="E562" s="274"/>
      <c r="F562" s="50" t="str">
        <f>IF($E562&lt;&gt;"",COUNTIF($E$6:$E562,$E562),"")</f>
        <v/>
      </c>
      <c r="G562" s="56" t="str">
        <f>IF($E562&lt;&gt;"",INDEX(TMSimMatrix[],5,MATCH($C562&amp;$D562&amp;"."&amp;$E562,TMSimMatrix[#Headers],0)),"")</f>
        <v/>
      </c>
      <c r="H562" s="56" t="str">
        <f>IF($E562&lt;&gt;"",INDEX(TMSimMatrix[#Data],7,MATCH($C562&amp;$D562&amp;"."&amp;$E562,TMSimMatrix[#Headers],0)),"")</f>
        <v/>
      </c>
      <c r="I562" s="280" t="str">
        <f>IF($E562&lt;&gt;"",INDEX(TMSimMatrix[],2,MATCH($C562&amp;$D562&amp;"."&amp;$E562,TMSimMatrix[#Headers],0)),"")</f>
        <v/>
      </c>
      <c r="J562" s="280" t="str">
        <f>IF($E562&lt;&gt;"",IF(ISNUMBER(SEARCH("Utail",FlighTestSummary5[[#This Row],[A/C Configuration]])), "UTAIL", "TAILLESS"),"")</f>
        <v/>
      </c>
      <c r="K562" s="280" t="str">
        <f>IF($E562&lt;&gt;"",INDEX(TMSimMatrix[],4,MATCH($C562&amp;$D562&amp;"."&amp;$E562,TMSimMatrix[#Headers],0)),"")</f>
        <v/>
      </c>
      <c r="L562" s="280" t="str">
        <f>IF($E562&lt;&gt;"",INDEX(TMSimMatrix[],3,MATCH($C562&amp;$D562&amp;"."&amp;$E562,TMSimMatrix[#Headers],0)),"")</f>
        <v/>
      </c>
      <c r="M562" s="272" t="str">
        <f>IF($E562&lt;&gt;"",INDEX(TMSimMatrix[],8,MATCH($C562&amp;$D562&amp;"."&amp;$E562,TMSimMatrix[#Headers],0)),"")</f>
        <v/>
      </c>
      <c r="N562" s="52"/>
      <c r="O562" s="72"/>
      <c r="P562" s="310" t="str">
        <f>IF($E562&lt;&gt;"",INDEX(TMSimMatrix[],9,MATCH($C562&amp;$D562&amp;"."&amp;$E562,TMSimMatrix[#Headers],0)),"")</f>
        <v/>
      </c>
      <c r="Q562" s="56"/>
      <c r="R562" s="54"/>
      <c r="S562" s="53"/>
      <c r="T562" s="324"/>
      <c r="U562" s="299"/>
      <c r="V562" s="53"/>
      <c r="W562" s="258" t="s">
        <v>506</v>
      </c>
      <c r="X562" s="305"/>
      <c r="Y562" s="62"/>
      <c r="Z562" s="297"/>
      <c r="AA562" s="297"/>
    </row>
    <row r="563" spans="2:27" ht="23">
      <c r="B563" s="48">
        <v>558</v>
      </c>
      <c r="C563" s="252" t="s">
        <v>451</v>
      </c>
      <c r="D563" s="253">
        <v>62</v>
      </c>
      <c r="E563" s="274"/>
      <c r="F563" s="50" t="str">
        <f>IF($E563&lt;&gt;"",COUNTIF($E$6:$E563,$E563),"")</f>
        <v/>
      </c>
      <c r="G563" s="56" t="str">
        <f>IF($E563&lt;&gt;"",INDEX(TMSimMatrix[],5,MATCH($C563&amp;$D563&amp;"."&amp;$E563,TMSimMatrix[#Headers],0)),"")</f>
        <v/>
      </c>
      <c r="H563" s="56" t="str">
        <f>IF($E563&lt;&gt;"",INDEX(TMSimMatrix[#Data],7,MATCH($C563&amp;$D563&amp;"."&amp;$E563,TMSimMatrix[#Headers],0)),"")</f>
        <v/>
      </c>
      <c r="I563" s="280" t="str">
        <f>IF($E563&lt;&gt;"",INDEX(TMSimMatrix[],2,MATCH($C563&amp;$D563&amp;"."&amp;$E563,TMSimMatrix[#Headers],0)),"")</f>
        <v/>
      </c>
      <c r="J563" s="280" t="str">
        <f>IF($E563&lt;&gt;"",IF(ISNUMBER(SEARCH("Utail",FlighTestSummary5[[#This Row],[A/C Configuration]])), "UTAIL", "TAILLESS"),"")</f>
        <v/>
      </c>
      <c r="K563" s="280" t="str">
        <f>IF($E563&lt;&gt;"",INDEX(TMSimMatrix[],4,MATCH($C563&amp;$D563&amp;"."&amp;$E563,TMSimMatrix[#Headers],0)),"")</f>
        <v/>
      </c>
      <c r="L563" s="280" t="str">
        <f>IF($E563&lt;&gt;"",INDEX(TMSimMatrix[],3,MATCH($C563&amp;$D563&amp;"."&amp;$E563,TMSimMatrix[#Headers],0)),"")</f>
        <v/>
      </c>
      <c r="M563" s="272" t="str">
        <f>IF($E563&lt;&gt;"",INDEX(TMSimMatrix[],8,MATCH($C563&amp;$D563&amp;"."&amp;$E563,TMSimMatrix[#Headers],0)),"")</f>
        <v/>
      </c>
      <c r="N563" s="52"/>
      <c r="O563" s="72"/>
      <c r="P563" s="310" t="str">
        <f>IF($E563&lt;&gt;"",INDEX(TMSimMatrix[],9,MATCH($C563&amp;$D563&amp;"."&amp;$E563,TMSimMatrix[#Headers],0)),"")</f>
        <v/>
      </c>
      <c r="Q563" s="56"/>
      <c r="R563" s="54"/>
      <c r="S563" s="53"/>
      <c r="T563" s="324"/>
      <c r="U563" s="299"/>
      <c r="V563" s="53"/>
      <c r="W563" s="258" t="s">
        <v>506</v>
      </c>
      <c r="X563" s="305"/>
      <c r="Y563" s="62"/>
      <c r="Z563" s="297"/>
      <c r="AA563" s="297"/>
    </row>
    <row r="564" spans="2:27" ht="23">
      <c r="B564" s="48">
        <v>559</v>
      </c>
      <c r="C564" s="252" t="s">
        <v>451</v>
      </c>
      <c r="D564" s="253">
        <v>62</v>
      </c>
      <c r="E564" s="274"/>
      <c r="F564" s="50" t="str">
        <f>IF($E564&lt;&gt;"",COUNTIF($E$6:$E564,$E564),"")</f>
        <v/>
      </c>
      <c r="G564" s="56" t="str">
        <f>IF($E564&lt;&gt;"",INDEX(TMSimMatrix[],5,MATCH($C564&amp;$D564&amp;"."&amp;$E564,TMSimMatrix[#Headers],0)),"")</f>
        <v/>
      </c>
      <c r="H564" s="56" t="str">
        <f>IF($E564&lt;&gt;"",INDEX(TMSimMatrix[#Data],7,MATCH($C564&amp;$D564&amp;"."&amp;$E564,TMSimMatrix[#Headers],0)),"")</f>
        <v/>
      </c>
      <c r="I564" s="280" t="str">
        <f>IF($E564&lt;&gt;"",INDEX(TMSimMatrix[],2,MATCH($C564&amp;$D564&amp;"."&amp;$E564,TMSimMatrix[#Headers],0)),"")</f>
        <v/>
      </c>
      <c r="J564" s="280" t="str">
        <f>IF($E564&lt;&gt;"",IF(ISNUMBER(SEARCH("Utail",FlighTestSummary5[[#This Row],[A/C Configuration]])), "UTAIL", "TAILLESS"),"")</f>
        <v/>
      </c>
      <c r="K564" s="280" t="str">
        <f>IF($E564&lt;&gt;"",INDEX(TMSimMatrix[],4,MATCH($C564&amp;$D564&amp;"."&amp;$E564,TMSimMatrix[#Headers],0)),"")</f>
        <v/>
      </c>
      <c r="L564" s="280" t="str">
        <f>IF($E564&lt;&gt;"",INDEX(TMSimMatrix[],3,MATCH($C564&amp;$D564&amp;"."&amp;$E564,TMSimMatrix[#Headers],0)),"")</f>
        <v/>
      </c>
      <c r="M564" s="272" t="str">
        <f>IF($E564&lt;&gt;"",INDEX(TMSimMatrix[],8,MATCH($C564&amp;$D564&amp;"."&amp;$E564,TMSimMatrix[#Headers],0)),"")</f>
        <v/>
      </c>
      <c r="N564" s="52"/>
      <c r="O564" s="72"/>
      <c r="P564" s="310" t="str">
        <f>IF($E564&lt;&gt;"",INDEX(TMSimMatrix[],9,MATCH($C564&amp;$D564&amp;"."&amp;$E564,TMSimMatrix[#Headers],0)),"")</f>
        <v/>
      </c>
      <c r="Q564" s="56"/>
      <c r="R564" s="54"/>
      <c r="S564" s="53"/>
      <c r="T564" s="324"/>
      <c r="U564" s="299"/>
      <c r="V564" s="53"/>
      <c r="W564" s="258" t="s">
        <v>506</v>
      </c>
      <c r="X564" s="305"/>
      <c r="Y564" s="62"/>
      <c r="Z564" s="297"/>
      <c r="AA564" s="297"/>
    </row>
    <row r="565" spans="2:27" ht="23">
      <c r="B565" s="48">
        <v>560</v>
      </c>
      <c r="C565" s="252" t="s">
        <v>451</v>
      </c>
      <c r="D565" s="253">
        <v>62</v>
      </c>
      <c r="E565" s="274"/>
      <c r="F565" s="50" t="str">
        <f>IF($E565&lt;&gt;"",COUNTIF($E$6:$E565,$E565),"")</f>
        <v/>
      </c>
      <c r="G565" s="56" t="str">
        <f>IF($E565&lt;&gt;"",INDEX(TMSimMatrix[],5,MATCH($C565&amp;$D565&amp;"."&amp;$E565,TMSimMatrix[#Headers],0)),"")</f>
        <v/>
      </c>
      <c r="H565" s="56" t="str">
        <f>IF($E565&lt;&gt;"",INDEX(TMSimMatrix[#Data],7,MATCH($C565&amp;$D565&amp;"."&amp;$E565,TMSimMatrix[#Headers],0)),"")</f>
        <v/>
      </c>
      <c r="I565" s="280" t="str">
        <f>IF($E565&lt;&gt;"",INDEX(TMSimMatrix[],2,MATCH($C565&amp;$D565&amp;"."&amp;$E565,TMSimMatrix[#Headers],0)),"")</f>
        <v/>
      </c>
      <c r="J565" s="280" t="str">
        <f>IF($E565&lt;&gt;"",IF(ISNUMBER(SEARCH("Utail",FlighTestSummary5[[#This Row],[A/C Configuration]])), "UTAIL", "TAILLESS"),"")</f>
        <v/>
      </c>
      <c r="K565" s="280" t="str">
        <f>IF($E565&lt;&gt;"",INDEX(TMSimMatrix[],4,MATCH($C565&amp;$D565&amp;"."&amp;$E565,TMSimMatrix[#Headers],0)),"")</f>
        <v/>
      </c>
      <c r="L565" s="280" t="str">
        <f>IF($E565&lt;&gt;"",INDEX(TMSimMatrix[],3,MATCH($C565&amp;$D565&amp;"."&amp;$E565,TMSimMatrix[#Headers],0)),"")</f>
        <v/>
      </c>
      <c r="M565" s="272" t="str">
        <f>IF($E565&lt;&gt;"",INDEX(TMSimMatrix[],8,MATCH($C565&amp;$D565&amp;"."&amp;$E565,TMSimMatrix[#Headers],0)),"")</f>
        <v/>
      </c>
      <c r="N565" s="52"/>
      <c r="O565" s="72"/>
      <c r="P565" s="310" t="str">
        <f>IF($E565&lt;&gt;"",INDEX(TMSimMatrix[],9,MATCH($C565&amp;$D565&amp;"."&amp;$E565,TMSimMatrix[#Headers],0)),"")</f>
        <v/>
      </c>
      <c r="Q565" s="56"/>
      <c r="R565" s="54"/>
      <c r="S565" s="53"/>
      <c r="T565" s="324"/>
      <c r="U565" s="299"/>
      <c r="V565" s="53"/>
      <c r="W565" s="258" t="s">
        <v>506</v>
      </c>
      <c r="X565" s="305"/>
      <c r="Y565" s="62"/>
      <c r="Z565" s="297"/>
      <c r="AA565" s="297"/>
    </row>
    <row r="566" spans="2:27" ht="23">
      <c r="B566" s="48">
        <v>561</v>
      </c>
      <c r="C566" s="252" t="s">
        <v>451</v>
      </c>
      <c r="D566" s="253">
        <v>62</v>
      </c>
      <c r="E566" s="274"/>
      <c r="F566" s="50" t="str">
        <f>IF($E566&lt;&gt;"",COUNTIF($E$6:$E566,$E566),"")</f>
        <v/>
      </c>
      <c r="G566" s="56" t="str">
        <f>IF($E566&lt;&gt;"",INDEX(TMSimMatrix[],5,MATCH($C566&amp;$D566&amp;"."&amp;$E566,TMSimMatrix[#Headers],0)),"")</f>
        <v/>
      </c>
      <c r="H566" s="56" t="str">
        <f>IF($E566&lt;&gt;"",INDEX(TMSimMatrix[#Data],7,MATCH($C566&amp;$D566&amp;"."&amp;$E566,TMSimMatrix[#Headers],0)),"")</f>
        <v/>
      </c>
      <c r="I566" s="280" t="str">
        <f>IF($E566&lt;&gt;"",INDEX(TMSimMatrix[],2,MATCH($C566&amp;$D566&amp;"."&amp;$E566,TMSimMatrix[#Headers],0)),"")</f>
        <v/>
      </c>
      <c r="J566" s="280" t="str">
        <f>IF($E566&lt;&gt;"",IF(ISNUMBER(SEARCH("Utail",FlighTestSummary5[[#This Row],[A/C Configuration]])), "UTAIL", "TAILLESS"),"")</f>
        <v/>
      </c>
      <c r="K566" s="280" t="str">
        <f>IF($E566&lt;&gt;"",INDEX(TMSimMatrix[],4,MATCH($C566&amp;$D566&amp;"."&amp;$E566,TMSimMatrix[#Headers],0)),"")</f>
        <v/>
      </c>
      <c r="L566" s="280" t="str">
        <f>IF($E566&lt;&gt;"",INDEX(TMSimMatrix[],3,MATCH($C566&amp;$D566&amp;"."&amp;$E566,TMSimMatrix[#Headers],0)),"")</f>
        <v/>
      </c>
      <c r="M566" s="272" t="str">
        <f>IF($E566&lt;&gt;"",INDEX(TMSimMatrix[],8,MATCH($C566&amp;$D566&amp;"."&amp;$E566,TMSimMatrix[#Headers],0)),"")</f>
        <v/>
      </c>
      <c r="N566" s="52"/>
      <c r="O566" s="72"/>
      <c r="P566" s="310" t="str">
        <f>IF($E566&lt;&gt;"",INDEX(TMSimMatrix[],9,MATCH($C566&amp;$D566&amp;"."&amp;$E566,TMSimMatrix[#Headers],0)),"")</f>
        <v/>
      </c>
      <c r="Q566" s="56"/>
      <c r="R566" s="54"/>
      <c r="S566" s="53"/>
      <c r="T566" s="324"/>
      <c r="U566" s="299"/>
      <c r="V566" s="53"/>
      <c r="W566" s="258" t="s">
        <v>506</v>
      </c>
      <c r="X566" s="305"/>
      <c r="Y566" s="62"/>
      <c r="Z566" s="297"/>
      <c r="AA566" s="297"/>
    </row>
    <row r="567" spans="2:27" ht="23">
      <c r="B567" s="48">
        <v>562</v>
      </c>
      <c r="C567" s="252" t="s">
        <v>451</v>
      </c>
      <c r="D567" s="253">
        <v>62</v>
      </c>
      <c r="E567" s="274"/>
      <c r="F567" s="50" t="str">
        <f>IF($E567&lt;&gt;"",COUNTIF($E$6:$E567,$E567),"")</f>
        <v/>
      </c>
      <c r="G567" s="56" t="str">
        <f>IF($E567&lt;&gt;"",INDEX(TMSimMatrix[],5,MATCH($C567&amp;$D567&amp;"."&amp;$E567,TMSimMatrix[#Headers],0)),"")</f>
        <v/>
      </c>
      <c r="H567" s="56" t="str">
        <f>IF($E567&lt;&gt;"",INDEX(TMSimMatrix[#Data],7,MATCH($C567&amp;$D567&amp;"."&amp;$E567,TMSimMatrix[#Headers],0)),"")</f>
        <v/>
      </c>
      <c r="I567" s="280" t="str">
        <f>IF($E567&lt;&gt;"",INDEX(TMSimMatrix[],2,MATCH($C567&amp;$D567&amp;"."&amp;$E567,TMSimMatrix[#Headers],0)),"")</f>
        <v/>
      </c>
      <c r="J567" s="280" t="str">
        <f>IF($E567&lt;&gt;"",IF(ISNUMBER(SEARCH("Utail",FlighTestSummary5[[#This Row],[A/C Configuration]])), "UTAIL", "TAILLESS"),"")</f>
        <v/>
      </c>
      <c r="K567" s="280" t="str">
        <f>IF($E567&lt;&gt;"",INDEX(TMSimMatrix[],4,MATCH($C567&amp;$D567&amp;"."&amp;$E567,TMSimMatrix[#Headers],0)),"")</f>
        <v/>
      </c>
      <c r="L567" s="280" t="str">
        <f>IF($E567&lt;&gt;"",INDEX(TMSimMatrix[],3,MATCH($C567&amp;$D567&amp;"."&amp;$E567,TMSimMatrix[#Headers],0)),"")</f>
        <v/>
      </c>
      <c r="M567" s="272" t="str">
        <f>IF($E567&lt;&gt;"",INDEX(TMSimMatrix[],8,MATCH($C567&amp;$D567&amp;"."&amp;$E567,TMSimMatrix[#Headers],0)),"")</f>
        <v/>
      </c>
      <c r="N567" s="52"/>
      <c r="O567" s="72"/>
      <c r="P567" s="310" t="str">
        <f>IF($E567&lt;&gt;"",INDEX(TMSimMatrix[],9,MATCH($C567&amp;$D567&amp;"."&amp;$E567,TMSimMatrix[#Headers],0)),"")</f>
        <v/>
      </c>
      <c r="Q567" s="56"/>
      <c r="R567" s="54"/>
      <c r="S567" s="53"/>
      <c r="T567" s="324"/>
      <c r="U567" s="299"/>
      <c r="V567" s="53"/>
      <c r="W567" s="258" t="s">
        <v>506</v>
      </c>
      <c r="X567" s="305"/>
      <c r="Y567" s="62"/>
      <c r="Z567" s="297"/>
      <c r="AA567" s="297"/>
    </row>
    <row r="568" spans="2:27" ht="23">
      <c r="B568" s="48">
        <v>563</v>
      </c>
      <c r="C568" s="252" t="s">
        <v>451</v>
      </c>
      <c r="D568" s="253">
        <v>62</v>
      </c>
      <c r="E568" s="274"/>
      <c r="F568" s="50" t="str">
        <f>IF($E568&lt;&gt;"",COUNTIF($E$6:$E568,$E568),"")</f>
        <v/>
      </c>
      <c r="G568" s="56" t="str">
        <f>IF($E568&lt;&gt;"",INDEX(TMSimMatrix[],5,MATCH($C568&amp;$D568&amp;"."&amp;$E568,TMSimMatrix[#Headers],0)),"")</f>
        <v/>
      </c>
      <c r="H568" s="56" t="str">
        <f>IF($E568&lt;&gt;"",INDEX(TMSimMatrix[#Data],7,MATCH($C568&amp;$D568&amp;"."&amp;$E568,TMSimMatrix[#Headers],0)),"")</f>
        <v/>
      </c>
      <c r="I568" s="280" t="str">
        <f>IF($E568&lt;&gt;"",INDEX(TMSimMatrix[],2,MATCH($C568&amp;$D568&amp;"."&amp;$E568,TMSimMatrix[#Headers],0)),"")</f>
        <v/>
      </c>
      <c r="J568" s="280" t="str">
        <f>IF($E568&lt;&gt;"",IF(ISNUMBER(SEARCH("Utail",FlighTestSummary5[[#This Row],[A/C Configuration]])), "UTAIL", "TAILLESS"),"")</f>
        <v/>
      </c>
      <c r="K568" s="280" t="str">
        <f>IF($E568&lt;&gt;"",INDEX(TMSimMatrix[],4,MATCH($C568&amp;$D568&amp;"."&amp;$E568,TMSimMatrix[#Headers],0)),"")</f>
        <v/>
      </c>
      <c r="L568" s="280" t="str">
        <f>IF($E568&lt;&gt;"",INDEX(TMSimMatrix[],3,MATCH($C568&amp;$D568&amp;"."&amp;$E568,TMSimMatrix[#Headers],0)),"")</f>
        <v/>
      </c>
      <c r="M568" s="272" t="str">
        <f>IF($E568&lt;&gt;"",INDEX(TMSimMatrix[],8,MATCH($C568&amp;$D568&amp;"."&amp;$E568,TMSimMatrix[#Headers],0)),"")</f>
        <v/>
      </c>
      <c r="N568" s="52"/>
      <c r="O568" s="72"/>
      <c r="P568" s="310" t="str">
        <f>IF($E568&lt;&gt;"",INDEX(TMSimMatrix[],9,MATCH($C568&amp;$D568&amp;"."&amp;$E568,TMSimMatrix[#Headers],0)),"")</f>
        <v/>
      </c>
      <c r="Q568" s="56"/>
      <c r="R568" s="54"/>
      <c r="S568" s="53"/>
      <c r="T568" s="324"/>
      <c r="U568" s="299"/>
      <c r="V568" s="53"/>
      <c r="W568" s="258" t="s">
        <v>506</v>
      </c>
      <c r="X568" s="305"/>
      <c r="Y568" s="62"/>
      <c r="Z568" s="297"/>
      <c r="AA568" s="297"/>
    </row>
    <row r="569" spans="2:27" ht="23">
      <c r="B569" s="48">
        <v>564</v>
      </c>
      <c r="C569" s="252" t="s">
        <v>451</v>
      </c>
      <c r="D569" s="253">
        <v>62</v>
      </c>
      <c r="E569" s="274"/>
      <c r="F569" s="50" t="str">
        <f>IF($E569&lt;&gt;"",COUNTIF($E$6:$E569,$E569),"")</f>
        <v/>
      </c>
      <c r="G569" s="56" t="str">
        <f>IF($E569&lt;&gt;"",INDEX(TMSimMatrix[],5,MATCH($C569&amp;$D569&amp;"."&amp;$E569,TMSimMatrix[#Headers],0)),"")</f>
        <v/>
      </c>
      <c r="H569" s="56" t="str">
        <f>IF($E569&lt;&gt;"",INDEX(TMSimMatrix[#Data],7,MATCH($C569&amp;$D569&amp;"."&amp;$E569,TMSimMatrix[#Headers],0)),"")</f>
        <v/>
      </c>
      <c r="I569" s="280" t="str">
        <f>IF($E569&lt;&gt;"",INDEX(TMSimMatrix[],2,MATCH($C569&amp;$D569&amp;"."&amp;$E569,TMSimMatrix[#Headers],0)),"")</f>
        <v/>
      </c>
      <c r="J569" s="280" t="str">
        <f>IF($E569&lt;&gt;"",IF(ISNUMBER(SEARCH("Utail",FlighTestSummary5[[#This Row],[A/C Configuration]])), "UTAIL", "TAILLESS"),"")</f>
        <v/>
      </c>
      <c r="K569" s="280" t="str">
        <f>IF($E569&lt;&gt;"",INDEX(TMSimMatrix[],4,MATCH($C569&amp;$D569&amp;"."&amp;$E569,TMSimMatrix[#Headers],0)),"")</f>
        <v/>
      </c>
      <c r="L569" s="280" t="str">
        <f>IF($E569&lt;&gt;"",INDEX(TMSimMatrix[],3,MATCH($C569&amp;$D569&amp;"."&amp;$E569,TMSimMatrix[#Headers],0)),"")</f>
        <v/>
      </c>
      <c r="M569" s="272" t="str">
        <f>IF($E569&lt;&gt;"",INDEX(TMSimMatrix[],8,MATCH($C569&amp;$D569&amp;"."&amp;$E569,TMSimMatrix[#Headers],0)),"")</f>
        <v/>
      </c>
      <c r="N569" s="52"/>
      <c r="O569" s="72"/>
      <c r="P569" s="310" t="str">
        <f>IF($E569&lt;&gt;"",INDEX(TMSimMatrix[],9,MATCH($C569&amp;$D569&amp;"."&amp;$E569,TMSimMatrix[#Headers],0)),"")</f>
        <v/>
      </c>
      <c r="Q569" s="56"/>
      <c r="R569" s="54"/>
      <c r="S569" s="53"/>
      <c r="T569" s="324"/>
      <c r="U569" s="299"/>
      <c r="V569" s="53"/>
      <c r="W569" s="258" t="s">
        <v>506</v>
      </c>
      <c r="X569" s="305"/>
      <c r="Y569" s="62"/>
      <c r="Z569" s="297"/>
      <c r="AA569" s="297"/>
    </row>
    <row r="570" spans="2:27" ht="23">
      <c r="B570" s="48">
        <v>565</v>
      </c>
      <c r="C570" s="252" t="s">
        <v>451</v>
      </c>
      <c r="D570" s="253">
        <v>62</v>
      </c>
      <c r="E570" s="274"/>
      <c r="F570" s="50" t="str">
        <f>IF($E570&lt;&gt;"",COUNTIF($E$6:$E570,$E570),"")</f>
        <v/>
      </c>
      <c r="G570" s="56" t="str">
        <f>IF($E570&lt;&gt;"",INDEX(TMSimMatrix[],5,MATCH($C570&amp;$D570&amp;"."&amp;$E570,TMSimMatrix[#Headers],0)),"")</f>
        <v/>
      </c>
      <c r="H570" s="56" t="str">
        <f>IF($E570&lt;&gt;"",INDEX(TMSimMatrix[#Data],7,MATCH($C570&amp;$D570&amp;"."&amp;$E570,TMSimMatrix[#Headers],0)),"")</f>
        <v/>
      </c>
      <c r="I570" s="280" t="str">
        <f>IF($E570&lt;&gt;"",INDEX(TMSimMatrix[],2,MATCH($C570&amp;$D570&amp;"."&amp;$E570,TMSimMatrix[#Headers],0)),"")</f>
        <v/>
      </c>
      <c r="J570" s="280" t="str">
        <f>IF($E570&lt;&gt;"",IF(ISNUMBER(SEARCH("Utail",FlighTestSummary5[[#This Row],[A/C Configuration]])), "UTAIL", "TAILLESS"),"")</f>
        <v/>
      </c>
      <c r="K570" s="280" t="str">
        <f>IF($E570&lt;&gt;"",INDEX(TMSimMatrix[],4,MATCH($C570&amp;$D570&amp;"."&amp;$E570,TMSimMatrix[#Headers],0)),"")</f>
        <v/>
      </c>
      <c r="L570" s="280" t="str">
        <f>IF($E570&lt;&gt;"",INDEX(TMSimMatrix[],3,MATCH($C570&amp;$D570&amp;"."&amp;$E570,TMSimMatrix[#Headers],0)),"")</f>
        <v/>
      </c>
      <c r="M570" s="272" t="str">
        <f>IF($E570&lt;&gt;"",INDEX(TMSimMatrix[],8,MATCH($C570&amp;$D570&amp;"."&amp;$E570,TMSimMatrix[#Headers],0)),"")</f>
        <v/>
      </c>
      <c r="N570" s="52"/>
      <c r="O570" s="72"/>
      <c r="P570" s="310" t="str">
        <f>IF($E570&lt;&gt;"",INDEX(TMSimMatrix[],9,MATCH($C570&amp;$D570&amp;"."&amp;$E570,TMSimMatrix[#Headers],0)),"")</f>
        <v/>
      </c>
      <c r="Q570" s="56"/>
      <c r="R570" s="54"/>
      <c r="S570" s="53"/>
      <c r="T570" s="324"/>
      <c r="U570" s="299"/>
      <c r="V570" s="53"/>
      <c r="W570" s="258" t="s">
        <v>506</v>
      </c>
      <c r="X570" s="305"/>
      <c r="Y570" s="62"/>
      <c r="Z570" s="297"/>
      <c r="AA570" s="297"/>
    </row>
    <row r="571" spans="2:27" ht="23">
      <c r="B571" s="48">
        <v>566</v>
      </c>
      <c r="C571" s="252" t="s">
        <v>451</v>
      </c>
      <c r="D571" s="253">
        <v>62</v>
      </c>
      <c r="E571" s="274"/>
      <c r="F571" s="50" t="str">
        <f>IF($E571&lt;&gt;"",COUNTIF($E$6:$E571,$E571),"")</f>
        <v/>
      </c>
      <c r="G571" s="56" t="str">
        <f>IF($E571&lt;&gt;"",INDEX(TMSimMatrix[],5,MATCH($C571&amp;$D571&amp;"."&amp;$E571,TMSimMatrix[#Headers],0)),"")</f>
        <v/>
      </c>
      <c r="H571" s="56" t="str">
        <f>IF($E571&lt;&gt;"",INDEX(TMSimMatrix[#Data],7,MATCH($C571&amp;$D571&amp;"."&amp;$E571,TMSimMatrix[#Headers],0)),"")</f>
        <v/>
      </c>
      <c r="I571" s="280" t="str">
        <f>IF($E571&lt;&gt;"",INDEX(TMSimMatrix[],2,MATCH($C571&amp;$D571&amp;"."&amp;$E571,TMSimMatrix[#Headers],0)),"")</f>
        <v/>
      </c>
      <c r="J571" s="280" t="str">
        <f>IF($E571&lt;&gt;"",IF(ISNUMBER(SEARCH("Utail",FlighTestSummary5[[#This Row],[A/C Configuration]])), "UTAIL", "TAILLESS"),"")</f>
        <v/>
      </c>
      <c r="K571" s="280" t="str">
        <f>IF($E571&lt;&gt;"",INDEX(TMSimMatrix[],4,MATCH($C571&amp;$D571&amp;"."&amp;$E571,TMSimMatrix[#Headers],0)),"")</f>
        <v/>
      </c>
      <c r="L571" s="280" t="str">
        <f>IF($E571&lt;&gt;"",INDEX(TMSimMatrix[],3,MATCH($C571&amp;$D571&amp;"."&amp;$E571,TMSimMatrix[#Headers],0)),"")</f>
        <v/>
      </c>
      <c r="M571" s="272" t="str">
        <f>IF($E571&lt;&gt;"",INDEX(TMSimMatrix[],8,MATCH($C571&amp;$D571&amp;"."&amp;$E571,TMSimMatrix[#Headers],0)),"")</f>
        <v/>
      </c>
      <c r="N571" s="52"/>
      <c r="O571" s="72"/>
      <c r="P571" s="310" t="str">
        <f>IF($E571&lt;&gt;"",INDEX(TMSimMatrix[],9,MATCH($C571&amp;$D571&amp;"."&amp;$E571,TMSimMatrix[#Headers],0)),"")</f>
        <v/>
      </c>
      <c r="Q571" s="56"/>
      <c r="R571" s="54"/>
      <c r="S571" s="53"/>
      <c r="T571" s="324"/>
      <c r="U571" s="299"/>
      <c r="V571" s="53"/>
      <c r="W571" s="258" t="s">
        <v>506</v>
      </c>
      <c r="X571" s="305"/>
      <c r="Y571" s="62"/>
      <c r="Z571" s="297"/>
      <c r="AA571" s="297"/>
    </row>
    <row r="572" spans="2:27" ht="23">
      <c r="B572" s="48">
        <v>567</v>
      </c>
      <c r="C572" s="252" t="s">
        <v>451</v>
      </c>
      <c r="D572" s="253">
        <v>62</v>
      </c>
      <c r="E572" s="274"/>
      <c r="F572" s="50" t="str">
        <f>IF($E572&lt;&gt;"",COUNTIF($E$6:$E572,$E572),"")</f>
        <v/>
      </c>
      <c r="G572" s="56" t="str">
        <f>IF($E572&lt;&gt;"",INDEX(TMSimMatrix[],5,MATCH($C572&amp;$D572&amp;"."&amp;$E572,TMSimMatrix[#Headers],0)),"")</f>
        <v/>
      </c>
      <c r="H572" s="56" t="str">
        <f>IF($E572&lt;&gt;"",INDEX(TMSimMatrix[#Data],7,MATCH($C572&amp;$D572&amp;"."&amp;$E572,TMSimMatrix[#Headers],0)),"")</f>
        <v/>
      </c>
      <c r="I572" s="280" t="str">
        <f>IF($E572&lt;&gt;"",INDEX(TMSimMatrix[],2,MATCH($C572&amp;$D572&amp;"."&amp;$E572,TMSimMatrix[#Headers],0)),"")</f>
        <v/>
      </c>
      <c r="J572" s="280" t="str">
        <f>IF($E572&lt;&gt;"",IF(ISNUMBER(SEARCH("Utail",FlighTestSummary5[[#This Row],[A/C Configuration]])), "UTAIL", "TAILLESS"),"")</f>
        <v/>
      </c>
      <c r="K572" s="280" t="str">
        <f>IF($E572&lt;&gt;"",INDEX(TMSimMatrix[],4,MATCH($C572&amp;$D572&amp;"."&amp;$E572,TMSimMatrix[#Headers],0)),"")</f>
        <v/>
      </c>
      <c r="L572" s="280" t="str">
        <f>IF($E572&lt;&gt;"",INDEX(TMSimMatrix[],3,MATCH($C572&amp;$D572&amp;"."&amp;$E572,TMSimMatrix[#Headers],0)),"")</f>
        <v/>
      </c>
      <c r="M572" s="272" t="str">
        <f>IF($E572&lt;&gt;"",INDEX(TMSimMatrix[],8,MATCH($C572&amp;$D572&amp;"."&amp;$E572,TMSimMatrix[#Headers],0)),"")</f>
        <v/>
      </c>
      <c r="N572" s="52"/>
      <c r="O572" s="72"/>
      <c r="P572" s="310" t="str">
        <f>IF($E572&lt;&gt;"",INDEX(TMSimMatrix[],9,MATCH($C572&amp;$D572&amp;"."&amp;$E572,TMSimMatrix[#Headers],0)),"")</f>
        <v/>
      </c>
      <c r="Q572" s="56"/>
      <c r="R572" s="54"/>
      <c r="S572" s="53"/>
      <c r="T572" s="324"/>
      <c r="U572" s="299"/>
      <c r="V572" s="53"/>
      <c r="W572" s="258" t="s">
        <v>506</v>
      </c>
      <c r="X572" s="305"/>
      <c r="Y572" s="62"/>
      <c r="Z572" s="297"/>
      <c r="AA572" s="297"/>
    </row>
    <row r="573" spans="2:27" ht="23">
      <c r="B573" s="48">
        <v>568</v>
      </c>
      <c r="C573" s="252" t="s">
        <v>451</v>
      </c>
      <c r="D573" s="253">
        <v>62</v>
      </c>
      <c r="E573" s="274"/>
      <c r="F573" s="50" t="str">
        <f>IF($E562&lt;&gt;"",COUNTIF($E$6:$E562,$E562),"")</f>
        <v/>
      </c>
      <c r="G573" s="56" t="str">
        <f>IF($E562&lt;&gt;"",INDEX(TMSimMatrix[],5,MATCH($C562&amp;$D562&amp;"."&amp;$E562,TMSimMatrix[#Headers],0)),"")</f>
        <v/>
      </c>
      <c r="H573" s="56" t="str">
        <f>IF($E562&lt;&gt;"",INDEX(TMSimMatrix[#Data],7,MATCH($C562&amp;$D562&amp;"."&amp;$E562,TMSimMatrix[#Headers],0)),"")</f>
        <v/>
      </c>
      <c r="I573" s="280" t="str">
        <f>IF($E562&lt;&gt;"",INDEX(TMSimMatrix[],2,MATCH($C562&amp;$D562&amp;"."&amp;$E562,TMSimMatrix[#Headers],0)),"")</f>
        <v/>
      </c>
      <c r="J573" s="280" t="str">
        <f>IF($E573&lt;&gt;"",IF(ISNUMBER(SEARCH("Utail",FlighTestSummary5[[#This Row],[A/C Configuration]])), "UTAIL", "TAILLESS"),"")</f>
        <v/>
      </c>
      <c r="K573" s="280" t="str">
        <f>IF($E573&lt;&gt;"",INDEX(TMSimMatrix[],4,MATCH($C573&amp;$D573&amp;"."&amp;$E573,TMSimMatrix[#Headers],0)),"")</f>
        <v/>
      </c>
      <c r="L573" s="280" t="str">
        <f>IF($E562&lt;&gt;"",INDEX(TMSimMatrix[],3,MATCH($C562&amp;$D562&amp;"."&amp;$E562,TMSimMatrix[#Headers],0)),"")</f>
        <v/>
      </c>
      <c r="M573" s="272" t="str">
        <f>IF($E562&lt;&gt;"",INDEX(TMSimMatrix[],8,MATCH($C562&amp;$D562&amp;"."&amp;$E562,TMSimMatrix[#Headers],0)),"")</f>
        <v/>
      </c>
      <c r="N573" s="52"/>
      <c r="O573" s="72"/>
      <c r="P573" s="310" t="str">
        <f>IF($E562&lt;&gt;"",INDEX(TMSimMatrix[],9,MATCH($C562&amp;$D562&amp;"."&amp;$E562,TMSimMatrix[#Headers],0)),"")</f>
        <v/>
      </c>
      <c r="Q573" s="56"/>
      <c r="R573" s="54"/>
      <c r="S573" s="53"/>
      <c r="T573" s="324"/>
      <c r="U573" s="299"/>
      <c r="V573" s="53"/>
      <c r="W573" s="258" t="s">
        <v>506</v>
      </c>
      <c r="X573" s="305"/>
      <c r="Y573" s="62"/>
      <c r="Z573" s="297"/>
      <c r="AA573" s="297"/>
    </row>
    <row r="574" spans="2:27" ht="23">
      <c r="B574" s="48">
        <v>569</v>
      </c>
      <c r="C574" s="252" t="s">
        <v>451</v>
      </c>
      <c r="D574" s="253">
        <v>62</v>
      </c>
      <c r="E574" s="274"/>
      <c r="F574" s="50" t="str">
        <f>IF($E574&lt;&gt;"",COUNTIF($E$6:$E574,$E574),"")</f>
        <v/>
      </c>
      <c r="G574" s="56" t="str">
        <f>IF($E574&lt;&gt;"",INDEX(TMSimMatrix[],5,MATCH($C574&amp;$D574&amp;"."&amp;$E574,TMSimMatrix[#Headers],0)),"")</f>
        <v/>
      </c>
      <c r="H574" s="56" t="str">
        <f>IF($E574&lt;&gt;"",INDEX(TMSimMatrix[#Data],7,MATCH($C574&amp;$D574&amp;"."&amp;$E574,TMSimMatrix[#Headers],0)),"")</f>
        <v/>
      </c>
      <c r="I574" s="280" t="str">
        <f>IF($E574&lt;&gt;"",INDEX(TMSimMatrix[],2,MATCH($C574&amp;$D574&amp;"."&amp;$E574,TMSimMatrix[#Headers],0)),"")</f>
        <v/>
      </c>
      <c r="J574" s="280" t="str">
        <f>IF($E574&lt;&gt;"",IF(ISNUMBER(SEARCH("Utail",FlighTestSummary5[[#This Row],[A/C Configuration]])), "UTAIL", "TAILLESS"),"")</f>
        <v/>
      </c>
      <c r="K574" s="280" t="str">
        <f>IF($E574&lt;&gt;"",INDEX(TMSimMatrix[],4,MATCH($C574&amp;$D574&amp;"."&amp;$E574,TMSimMatrix[#Headers],0)),"")</f>
        <v/>
      </c>
      <c r="L574" s="280" t="str">
        <f>IF($E574&lt;&gt;"",INDEX(TMSimMatrix[],3,MATCH($C574&amp;$D574&amp;"."&amp;$E574,TMSimMatrix[#Headers],0)),"")</f>
        <v/>
      </c>
      <c r="M574" s="272" t="str">
        <f>IF($E574&lt;&gt;"",INDEX(TMSimMatrix[],8,MATCH($C574&amp;$D574&amp;"."&amp;$E574,TMSimMatrix[#Headers],0)),"")</f>
        <v/>
      </c>
      <c r="N574" s="52"/>
      <c r="O574" s="72"/>
      <c r="P574" s="310" t="str">
        <f>IF($E574&lt;&gt;"",INDEX(TMSimMatrix[],9,MATCH($C574&amp;$D574&amp;"."&amp;$E574,TMSimMatrix[#Headers],0)),"")</f>
        <v/>
      </c>
      <c r="Q574" s="56"/>
      <c r="R574" s="54"/>
      <c r="S574" s="53"/>
      <c r="T574" s="324"/>
      <c r="U574" s="299"/>
      <c r="V574" s="53"/>
      <c r="W574" s="258" t="s">
        <v>506</v>
      </c>
      <c r="X574" s="305"/>
      <c r="Y574" s="62"/>
      <c r="Z574" s="297"/>
      <c r="AA574" s="297"/>
    </row>
    <row r="575" spans="2:27" ht="23">
      <c r="B575" s="48">
        <v>570</v>
      </c>
      <c r="C575" s="252" t="s">
        <v>451</v>
      </c>
      <c r="D575" s="253">
        <v>62</v>
      </c>
      <c r="E575" s="274"/>
      <c r="F575" s="50" t="str">
        <f>IF($E575&lt;&gt;"",COUNTIF($E$6:$E575,$E575),"")</f>
        <v/>
      </c>
      <c r="G575" s="56" t="str">
        <f>IF($E575&lt;&gt;"",INDEX(TMSimMatrix[],5,MATCH($C575&amp;$D575&amp;"."&amp;$E575,TMSimMatrix[#Headers],0)),"")</f>
        <v/>
      </c>
      <c r="H575" s="56" t="str">
        <f>IF($E575&lt;&gt;"",INDEX(TMSimMatrix[#Data],7,MATCH($C575&amp;$D575&amp;"."&amp;$E575,TMSimMatrix[#Headers],0)),"")</f>
        <v/>
      </c>
      <c r="I575" s="280" t="str">
        <f>IF($E575&lt;&gt;"",INDEX(TMSimMatrix[],2,MATCH($C575&amp;$D575&amp;"."&amp;$E575,TMSimMatrix[#Headers],0)),"")</f>
        <v/>
      </c>
      <c r="J575" s="280" t="str">
        <f>IF($E575&lt;&gt;"",IF(ISNUMBER(SEARCH("Utail",FlighTestSummary5[[#This Row],[A/C Configuration]])), "UTAIL", "TAILLESS"),"")</f>
        <v/>
      </c>
      <c r="K575" s="280" t="str">
        <f>IF($E575&lt;&gt;"",INDEX(TMSimMatrix[],4,MATCH($C575&amp;$D575&amp;"."&amp;$E575,TMSimMatrix[#Headers],0)),"")</f>
        <v/>
      </c>
      <c r="L575" s="280" t="str">
        <f>IF($E575&lt;&gt;"",INDEX(TMSimMatrix[],3,MATCH($C575&amp;$D575&amp;"."&amp;$E575,TMSimMatrix[#Headers],0)),"")</f>
        <v/>
      </c>
      <c r="M575" s="272" t="str">
        <f>IF($E575&lt;&gt;"",INDEX(TMSimMatrix[],8,MATCH($C575&amp;$D575&amp;"."&amp;$E575,TMSimMatrix[#Headers],0)),"")</f>
        <v/>
      </c>
      <c r="N575" s="52"/>
      <c r="O575" s="72"/>
      <c r="P575" s="310" t="str">
        <f>IF($E575&lt;&gt;"",INDEX(TMSimMatrix[],9,MATCH($C575&amp;$D575&amp;"."&amp;$E575,TMSimMatrix[#Headers],0)),"")</f>
        <v/>
      </c>
      <c r="Q575" s="56"/>
      <c r="R575" s="54"/>
      <c r="S575" s="53"/>
      <c r="T575" s="324"/>
      <c r="U575" s="299"/>
      <c r="V575" s="53"/>
      <c r="W575" s="258" t="s">
        <v>506</v>
      </c>
      <c r="X575" s="305"/>
      <c r="Y575" s="62"/>
      <c r="Z575" s="297"/>
      <c r="AA575" s="297"/>
    </row>
    <row r="576" spans="2:27" ht="23">
      <c r="B576" s="48">
        <v>571</v>
      </c>
      <c r="C576" s="252" t="s">
        <v>451</v>
      </c>
      <c r="D576" s="253">
        <v>62</v>
      </c>
      <c r="E576" s="274"/>
      <c r="F576" s="50" t="str">
        <f>IF($E576&lt;&gt;"",COUNTIF($E$6:$E576,$E576),"")</f>
        <v/>
      </c>
      <c r="G576" s="56" t="str">
        <f>IF($E576&lt;&gt;"",INDEX(TMSimMatrix[],5,MATCH($C576&amp;$D576&amp;"."&amp;$E576,TMSimMatrix[#Headers],0)),"")</f>
        <v/>
      </c>
      <c r="H576" s="56" t="str">
        <f>IF($E576&lt;&gt;"",INDEX(TMSimMatrix[#Data],7,MATCH($C576&amp;$D576&amp;"."&amp;$E576,TMSimMatrix[#Headers],0)),"")</f>
        <v/>
      </c>
      <c r="I576" s="280" t="str">
        <f>IF($E576&lt;&gt;"",INDEX(TMSimMatrix[],2,MATCH($C576&amp;$D576&amp;"."&amp;$E576,TMSimMatrix[#Headers],0)),"")</f>
        <v/>
      </c>
      <c r="J576" s="280" t="str">
        <f>IF($E576&lt;&gt;"",IF(ISNUMBER(SEARCH("Utail",FlighTestSummary5[[#This Row],[A/C Configuration]])), "UTAIL", "TAILLESS"),"")</f>
        <v/>
      </c>
      <c r="K576" s="280" t="str">
        <f>IF($E576&lt;&gt;"",INDEX(TMSimMatrix[],4,MATCH($C576&amp;$D576&amp;"."&amp;$E576,TMSimMatrix[#Headers],0)),"")</f>
        <v/>
      </c>
      <c r="L576" s="280" t="str">
        <f>IF($E576&lt;&gt;"",INDEX(TMSimMatrix[],3,MATCH($C576&amp;$D576&amp;"."&amp;$E576,TMSimMatrix[#Headers],0)),"")</f>
        <v/>
      </c>
      <c r="M576" s="272" t="str">
        <f>IF($E576&lt;&gt;"",INDEX(TMSimMatrix[],8,MATCH($C576&amp;$D576&amp;"."&amp;$E576,TMSimMatrix[#Headers],0)),"")</f>
        <v/>
      </c>
      <c r="N576" s="52"/>
      <c r="O576" s="72"/>
      <c r="P576" s="310" t="str">
        <f>IF($E576&lt;&gt;"",INDEX(TMSimMatrix[],9,MATCH($C576&amp;$D576&amp;"."&amp;$E576,TMSimMatrix[#Headers],0)),"")</f>
        <v/>
      </c>
      <c r="Q576" s="56"/>
      <c r="R576" s="54"/>
      <c r="S576" s="53"/>
      <c r="T576" s="324"/>
      <c r="U576" s="299"/>
      <c r="V576" s="53"/>
      <c r="W576" s="258" t="s">
        <v>506</v>
      </c>
      <c r="X576" s="305"/>
      <c r="Y576" s="62"/>
      <c r="Z576" s="297"/>
      <c r="AA576" s="297"/>
    </row>
    <row r="577" spans="2:27" ht="23">
      <c r="B577" s="48">
        <v>572</v>
      </c>
      <c r="C577" s="252" t="s">
        <v>451</v>
      </c>
      <c r="D577" s="253">
        <v>62</v>
      </c>
      <c r="E577" s="274"/>
      <c r="F577" s="50" t="str">
        <f>IF($E577&lt;&gt;"",COUNTIF($E$6:$E577,$E577),"")</f>
        <v/>
      </c>
      <c r="G577" s="56" t="str">
        <f>IF($E577&lt;&gt;"",INDEX(TMSimMatrix[],5,MATCH($C577&amp;$D577&amp;"."&amp;$E577,TMSimMatrix[#Headers],0)),"")</f>
        <v/>
      </c>
      <c r="H577" s="56" t="str">
        <f>IF($E577&lt;&gt;"",INDEX(TMSimMatrix[#Data],7,MATCH($C577&amp;$D577&amp;"."&amp;$E577,TMSimMatrix[#Headers],0)),"")</f>
        <v/>
      </c>
      <c r="I577" s="280" t="str">
        <f>IF($E577&lt;&gt;"",INDEX(TMSimMatrix[],2,MATCH($C577&amp;$D577&amp;"."&amp;$E577,TMSimMatrix[#Headers],0)),"")</f>
        <v/>
      </c>
      <c r="J577" s="280" t="str">
        <f>IF($E577&lt;&gt;"",IF(ISNUMBER(SEARCH("Utail",FlighTestSummary5[[#This Row],[A/C Configuration]])), "UTAIL", "TAILLESS"),"")</f>
        <v/>
      </c>
      <c r="K577" s="280" t="str">
        <f>IF($E577&lt;&gt;"",INDEX(TMSimMatrix[],4,MATCH($C577&amp;$D577&amp;"."&amp;$E577,TMSimMatrix[#Headers],0)),"")</f>
        <v/>
      </c>
      <c r="L577" s="280" t="str">
        <f>IF($E577&lt;&gt;"",INDEX(TMSimMatrix[],3,MATCH($C577&amp;$D577&amp;"."&amp;$E577,TMSimMatrix[#Headers],0)),"")</f>
        <v/>
      </c>
      <c r="M577" s="272" t="str">
        <f>IF($E577&lt;&gt;"",INDEX(TMSimMatrix[],8,MATCH($C577&amp;$D577&amp;"."&amp;$E577,TMSimMatrix[#Headers],0)),"")</f>
        <v/>
      </c>
      <c r="N577" s="52"/>
      <c r="O577" s="72"/>
      <c r="P577" s="310" t="str">
        <f>IF($E577&lt;&gt;"",INDEX(TMSimMatrix[],9,MATCH($C577&amp;$D577&amp;"."&amp;$E577,TMSimMatrix[#Headers],0)),"")</f>
        <v/>
      </c>
      <c r="Q577" s="56"/>
      <c r="R577" s="54"/>
      <c r="S577" s="53"/>
      <c r="T577" s="324"/>
      <c r="U577" s="299"/>
      <c r="V577" s="53"/>
      <c r="W577" s="258" t="s">
        <v>506</v>
      </c>
      <c r="X577" s="305"/>
      <c r="Y577" s="62"/>
      <c r="Z577" s="297"/>
      <c r="AA577" s="297"/>
    </row>
    <row r="578" spans="2:27" ht="23">
      <c r="B578" s="48">
        <v>562</v>
      </c>
      <c r="C578" s="252" t="s">
        <v>451</v>
      </c>
      <c r="D578" s="253">
        <v>62</v>
      </c>
      <c r="E578" s="274"/>
      <c r="F578" s="50" t="str">
        <f>IF($E578&lt;&gt;"",COUNTIF($E$6:$E578,$E578),"")</f>
        <v/>
      </c>
      <c r="G578" s="56" t="str">
        <f>IF($E578&lt;&gt;"",INDEX(TMSimMatrix[],5,MATCH($C578&amp;$D578&amp;"."&amp;$E578,TMSimMatrix[#Headers],0)),"")</f>
        <v/>
      </c>
      <c r="H578" s="56" t="str">
        <f>IF($E578&lt;&gt;"",INDEX(TMSimMatrix[#Data],7,MATCH($C578&amp;$D578&amp;"."&amp;$E578,TMSimMatrix[#Headers],0)),"")</f>
        <v/>
      </c>
      <c r="I578" s="280" t="str">
        <f>IF($E578&lt;&gt;"",INDEX(TMSimMatrix[],2,MATCH($C578&amp;$D578&amp;"."&amp;$E578,TMSimMatrix[#Headers],0)),"")</f>
        <v/>
      </c>
      <c r="J578" s="280" t="str">
        <f>IF($E578&lt;&gt;"",IF(ISNUMBER(SEARCH("Utail",FlighTestSummary5[[#This Row],[A/C Configuration]])), "UTAIL", "TAILLESS"),"")</f>
        <v/>
      </c>
      <c r="K578" s="280" t="str">
        <f>IF($E578&lt;&gt;"",INDEX(TMSimMatrix[],4,MATCH($C578&amp;$D578&amp;"."&amp;$E578,TMSimMatrix[#Headers],0)),"")</f>
        <v/>
      </c>
      <c r="L578" s="280" t="str">
        <f>IF($E578&lt;&gt;"",INDEX(TMSimMatrix[],3,MATCH($C578&amp;$D578&amp;"."&amp;$E578,TMSimMatrix[#Headers],0)),"")</f>
        <v/>
      </c>
      <c r="M578" s="272" t="str">
        <f>IF($E578&lt;&gt;"",INDEX(TMSimMatrix[],8,MATCH($C578&amp;$D578&amp;"."&amp;$E578,TMSimMatrix[#Headers],0)),"")</f>
        <v/>
      </c>
      <c r="N578" s="52"/>
      <c r="O578" s="72"/>
      <c r="P578" s="310" t="str">
        <f>IF($E578&lt;&gt;"",INDEX(TMSimMatrix[],9,MATCH($C578&amp;$D578&amp;"."&amp;$E578,TMSimMatrix[#Headers],0)),"")</f>
        <v/>
      </c>
      <c r="Q578" s="56"/>
      <c r="R578" s="54"/>
      <c r="S578" s="53"/>
      <c r="T578" s="324"/>
      <c r="U578" s="299"/>
      <c r="V578" s="53"/>
      <c r="W578" s="258" t="s">
        <v>506</v>
      </c>
      <c r="X578" s="305"/>
      <c r="Y578" s="62"/>
      <c r="Z578" s="297"/>
      <c r="AA578" s="297"/>
    </row>
    <row r="579" spans="2:27" ht="23">
      <c r="B579" s="48">
        <v>574</v>
      </c>
      <c r="C579" s="252" t="s">
        <v>451</v>
      </c>
      <c r="D579" s="253">
        <v>62</v>
      </c>
      <c r="E579" s="274"/>
      <c r="F579" s="50" t="str">
        <f>IF($E579&lt;&gt;"",COUNTIF($E$6:$E579,$E579),"")</f>
        <v/>
      </c>
      <c r="G579" s="56" t="str">
        <f>IF($E579&lt;&gt;"",INDEX(TMSimMatrix[],5,MATCH($C579&amp;$D579&amp;"."&amp;$E579,TMSimMatrix[#Headers],0)),"")</f>
        <v/>
      </c>
      <c r="H579" s="56" t="str">
        <f>IF($E579&lt;&gt;"",INDEX(TMSimMatrix[#Data],7,MATCH($C579&amp;$D579&amp;"."&amp;$E579,TMSimMatrix[#Headers],0)),"")</f>
        <v/>
      </c>
      <c r="I579" s="280" t="str">
        <f>IF($E579&lt;&gt;"",INDEX(TMSimMatrix[],2,MATCH($C579&amp;$D579&amp;"."&amp;$E579,TMSimMatrix[#Headers],0)),"")</f>
        <v/>
      </c>
      <c r="J579" s="280" t="str">
        <f>IF($E579&lt;&gt;"",IF(ISNUMBER(SEARCH("Utail",FlighTestSummary5[[#This Row],[A/C Configuration]])), "UTAIL", "TAILLESS"),"")</f>
        <v/>
      </c>
      <c r="K579" s="280" t="str">
        <f>IF($E579&lt;&gt;"",INDEX(TMSimMatrix[],4,MATCH($C579&amp;$D579&amp;"."&amp;$E579,TMSimMatrix[#Headers],0)),"")</f>
        <v/>
      </c>
      <c r="L579" s="280" t="str">
        <f>IF($E579&lt;&gt;"",INDEX(TMSimMatrix[],3,MATCH($C579&amp;$D579&amp;"."&amp;$E579,TMSimMatrix[#Headers],0)),"")</f>
        <v/>
      </c>
      <c r="M579" s="272" t="str">
        <f>IF($E579&lt;&gt;"",INDEX(TMSimMatrix[],8,MATCH($C579&amp;$D579&amp;"."&amp;$E579,TMSimMatrix[#Headers],0)),"")</f>
        <v/>
      </c>
      <c r="N579" s="52"/>
      <c r="O579" s="72"/>
      <c r="P579" s="310" t="str">
        <f>IF($E579&lt;&gt;"",INDEX(TMSimMatrix[],9,MATCH($C579&amp;$D579&amp;"."&amp;$E579,TMSimMatrix[#Headers],0)),"")</f>
        <v/>
      </c>
      <c r="Q579" s="56"/>
      <c r="R579" s="54"/>
      <c r="S579" s="53"/>
      <c r="T579" s="324"/>
      <c r="U579" s="299"/>
      <c r="V579" s="53"/>
      <c r="W579" s="258" t="s">
        <v>506</v>
      </c>
      <c r="X579" s="305"/>
      <c r="Y579" s="62"/>
      <c r="Z579" s="297"/>
      <c r="AA579" s="297"/>
    </row>
    <row r="580" spans="2:27" ht="23">
      <c r="B580" s="48">
        <v>575</v>
      </c>
      <c r="C580" s="252" t="s">
        <v>451</v>
      </c>
      <c r="D580" s="253">
        <v>62</v>
      </c>
      <c r="E580" s="274"/>
      <c r="F580" s="50" t="str">
        <f>IF($E580&lt;&gt;"",COUNTIF($E$6:$E580,$E580),"")</f>
        <v/>
      </c>
      <c r="G580" s="56" t="str">
        <f>IF($E580&lt;&gt;"",INDEX(TMSimMatrix[],5,MATCH($C580&amp;$D580&amp;"."&amp;$E580,TMSimMatrix[#Headers],0)),"")</f>
        <v/>
      </c>
      <c r="H580" s="56" t="str">
        <f>IF($E580&lt;&gt;"",INDEX(TMSimMatrix[#Data],7,MATCH($C580&amp;$D580&amp;"."&amp;$E580,TMSimMatrix[#Headers],0)),"")</f>
        <v/>
      </c>
      <c r="I580" s="280" t="str">
        <f>IF($E580&lt;&gt;"",INDEX(TMSimMatrix[],2,MATCH($C580&amp;$D580&amp;"."&amp;$E580,TMSimMatrix[#Headers],0)),"")</f>
        <v/>
      </c>
      <c r="J580" s="280" t="str">
        <f>IF($E580&lt;&gt;"",IF(ISNUMBER(SEARCH("Utail",FlighTestSummary5[[#This Row],[A/C Configuration]])), "UTAIL", "TAILLESS"),"")</f>
        <v/>
      </c>
      <c r="K580" s="280" t="str">
        <f>IF($E580&lt;&gt;"",INDEX(TMSimMatrix[],4,MATCH($C580&amp;$D580&amp;"."&amp;$E580,TMSimMatrix[#Headers],0)),"")</f>
        <v/>
      </c>
      <c r="L580" s="280" t="str">
        <f>IF($E580&lt;&gt;"",INDEX(TMSimMatrix[],3,MATCH($C580&amp;$D580&amp;"."&amp;$E580,TMSimMatrix[#Headers],0)),"")</f>
        <v/>
      </c>
      <c r="M580" s="272" t="str">
        <f>IF($E580&lt;&gt;"",INDEX(TMSimMatrix[],8,MATCH($C580&amp;$D580&amp;"."&amp;$E580,TMSimMatrix[#Headers],0)),"")</f>
        <v/>
      </c>
      <c r="N580" s="52"/>
      <c r="O580" s="72"/>
      <c r="P580" s="310" t="str">
        <f>IF($E580&lt;&gt;"",INDEX(TMSimMatrix[],9,MATCH($C580&amp;$D580&amp;"."&amp;$E580,TMSimMatrix[#Headers],0)),"")</f>
        <v/>
      </c>
      <c r="Q580" s="56"/>
      <c r="R580" s="54"/>
      <c r="S580" s="53"/>
      <c r="T580" s="324"/>
      <c r="U580" s="299"/>
      <c r="V580" s="53"/>
      <c r="W580" s="258" t="s">
        <v>506</v>
      </c>
      <c r="X580" s="305"/>
      <c r="Y580" s="62"/>
      <c r="Z580" s="297"/>
      <c r="AA580" s="297"/>
    </row>
    <row r="581" spans="2:27" ht="23">
      <c r="B581" s="48">
        <v>576</v>
      </c>
      <c r="C581" s="252" t="s">
        <v>451</v>
      </c>
      <c r="D581" s="253">
        <v>62</v>
      </c>
      <c r="E581" s="274"/>
      <c r="F581" s="50" t="str">
        <f>IF($E581&lt;&gt;"",COUNTIF($E$6:$E581,$E581),"")</f>
        <v/>
      </c>
      <c r="G581" s="56" t="str">
        <f>IF($E581&lt;&gt;"",INDEX(TMSimMatrix[],5,MATCH($C581&amp;$D581&amp;"."&amp;$E581,TMSimMatrix[#Headers],0)),"")</f>
        <v/>
      </c>
      <c r="H581" s="56" t="str">
        <f>IF($E581&lt;&gt;"",INDEX(TMSimMatrix[#Data],7,MATCH($C581&amp;$D581&amp;"."&amp;$E581,TMSimMatrix[#Headers],0)),"")</f>
        <v/>
      </c>
      <c r="I581" s="280" t="str">
        <f>IF($E581&lt;&gt;"",INDEX(TMSimMatrix[],2,MATCH($C581&amp;$D581&amp;"."&amp;$E581,TMSimMatrix[#Headers],0)),"")</f>
        <v/>
      </c>
      <c r="J581" s="280" t="str">
        <f>IF($E581&lt;&gt;"",IF(ISNUMBER(SEARCH("Utail",FlighTestSummary5[[#This Row],[A/C Configuration]])), "UTAIL", "TAILLESS"),"")</f>
        <v/>
      </c>
      <c r="K581" s="280" t="str">
        <f>IF($E581&lt;&gt;"",INDEX(TMSimMatrix[],4,MATCH($C581&amp;$D581&amp;"."&amp;$E581,TMSimMatrix[#Headers],0)),"")</f>
        <v/>
      </c>
      <c r="L581" s="280" t="str">
        <f>IF($E581&lt;&gt;"",INDEX(TMSimMatrix[],3,MATCH($C581&amp;$D581&amp;"."&amp;$E581,TMSimMatrix[#Headers],0)),"")</f>
        <v/>
      </c>
      <c r="M581" s="272" t="str">
        <f>IF($E581&lt;&gt;"",INDEX(TMSimMatrix[],8,MATCH($C581&amp;$D581&amp;"."&amp;$E581,TMSimMatrix[#Headers],0)),"")</f>
        <v/>
      </c>
      <c r="N581" s="52"/>
      <c r="O581" s="72"/>
      <c r="P581" s="310" t="str">
        <f>IF($E581&lt;&gt;"",INDEX(TMSimMatrix[],9,MATCH($C581&amp;$D581&amp;"."&amp;$E581,TMSimMatrix[#Headers],0)),"")</f>
        <v/>
      </c>
      <c r="Q581" s="56"/>
      <c r="R581" s="54"/>
      <c r="S581" s="53"/>
      <c r="T581" s="324"/>
      <c r="U581" s="299"/>
      <c r="V581" s="53"/>
      <c r="W581" s="258" t="s">
        <v>506</v>
      </c>
      <c r="X581" s="305"/>
      <c r="Y581" s="62"/>
      <c r="Z581" s="297"/>
      <c r="AA581" s="297"/>
    </row>
    <row r="582" spans="2:27" ht="23">
      <c r="B582" s="48">
        <v>577</v>
      </c>
      <c r="C582" s="252" t="s">
        <v>451</v>
      </c>
      <c r="D582" s="253">
        <v>62</v>
      </c>
      <c r="E582" s="274"/>
      <c r="F582" s="50" t="str">
        <f>IF($E582&lt;&gt;"",COUNTIF($E$6:$E582,$E582),"")</f>
        <v/>
      </c>
      <c r="G582" s="56" t="str">
        <f>IF($E582&lt;&gt;"",INDEX(TMSimMatrix[],5,MATCH($C582&amp;$D582&amp;"."&amp;$E582,TMSimMatrix[#Headers],0)),"")</f>
        <v/>
      </c>
      <c r="H582" s="56" t="str">
        <f>IF($E582&lt;&gt;"",INDEX(TMSimMatrix[#Data],7,MATCH($C582&amp;$D582&amp;"."&amp;$E582,TMSimMatrix[#Headers],0)),"")</f>
        <v/>
      </c>
      <c r="I582" s="280" t="str">
        <f>IF($E582&lt;&gt;"",INDEX(TMSimMatrix[],2,MATCH($C582&amp;$D582&amp;"."&amp;$E582,TMSimMatrix[#Headers],0)),"")</f>
        <v/>
      </c>
      <c r="J582" s="280" t="str">
        <f>IF($E582&lt;&gt;"",IF(ISNUMBER(SEARCH("Utail",FlighTestSummary5[[#This Row],[A/C Configuration]])), "UTAIL", "TAILLESS"),"")</f>
        <v/>
      </c>
      <c r="K582" s="280" t="str">
        <f>IF($E582&lt;&gt;"",INDEX(TMSimMatrix[],4,MATCH($C582&amp;$D582&amp;"."&amp;$E582,TMSimMatrix[#Headers],0)),"")</f>
        <v/>
      </c>
      <c r="L582" s="280" t="str">
        <f>IF($E582&lt;&gt;"",INDEX(TMSimMatrix[],3,MATCH($C582&amp;$D582&amp;"."&amp;$E582,TMSimMatrix[#Headers],0)),"")</f>
        <v/>
      </c>
      <c r="M582" s="272" t="str">
        <f>IF($E582&lt;&gt;"",INDEX(TMSimMatrix[],8,MATCH($C582&amp;$D582&amp;"."&amp;$E582,TMSimMatrix[#Headers],0)),"")</f>
        <v/>
      </c>
      <c r="N582" s="52"/>
      <c r="O582" s="72"/>
      <c r="P582" s="310" t="str">
        <f>IF($E582&lt;&gt;"",INDEX(TMSimMatrix[],9,MATCH($C582&amp;$D582&amp;"."&amp;$E582,TMSimMatrix[#Headers],0)),"")</f>
        <v/>
      </c>
      <c r="Q582" s="56"/>
      <c r="R582" s="54"/>
      <c r="S582" s="53"/>
      <c r="T582" s="324"/>
      <c r="U582" s="299"/>
      <c r="V582" s="53"/>
      <c r="W582" s="258" t="s">
        <v>506</v>
      </c>
      <c r="X582" s="305"/>
      <c r="Y582" s="62"/>
      <c r="Z582" s="297"/>
      <c r="AA582" s="297"/>
    </row>
    <row r="583" spans="2:27" ht="23">
      <c r="B583" s="48">
        <v>578</v>
      </c>
      <c r="C583" s="252" t="s">
        <v>451</v>
      </c>
      <c r="D583" s="253">
        <v>62</v>
      </c>
      <c r="E583" s="274"/>
      <c r="F583" s="50" t="str">
        <f>IF($E583&lt;&gt;"",COUNTIF($E$6:$E583,$E583),"")</f>
        <v/>
      </c>
      <c r="G583" s="56" t="str">
        <f>IF($E583&lt;&gt;"",INDEX(TMSimMatrix[],5,MATCH($C583&amp;$D583&amp;"."&amp;$E583,TMSimMatrix[#Headers],0)),"")</f>
        <v/>
      </c>
      <c r="H583" s="56" t="str">
        <f>IF($E583&lt;&gt;"",INDEX(TMSimMatrix[#Data],7,MATCH($C583&amp;$D583&amp;"."&amp;$E583,TMSimMatrix[#Headers],0)),"")</f>
        <v/>
      </c>
      <c r="I583" s="280" t="str">
        <f>IF($E583&lt;&gt;"",INDEX(TMSimMatrix[],2,MATCH($C583&amp;$D583&amp;"."&amp;$E583,TMSimMatrix[#Headers],0)),"")</f>
        <v/>
      </c>
      <c r="J583" s="280" t="str">
        <f>IF($E583&lt;&gt;"",IF(ISNUMBER(SEARCH("Utail",FlighTestSummary5[[#This Row],[A/C Configuration]])), "UTAIL", "TAILLESS"),"")</f>
        <v/>
      </c>
      <c r="K583" s="280" t="str">
        <f>IF($E583&lt;&gt;"",INDEX(TMSimMatrix[],4,MATCH($C583&amp;$D583&amp;"."&amp;$E583,TMSimMatrix[#Headers],0)),"")</f>
        <v/>
      </c>
      <c r="L583" s="280" t="str">
        <f>IF($E583&lt;&gt;"",INDEX(TMSimMatrix[],3,MATCH($C583&amp;$D583&amp;"."&amp;$E583,TMSimMatrix[#Headers],0)),"")</f>
        <v/>
      </c>
      <c r="M583" s="272" t="str">
        <f>IF($E583&lt;&gt;"",INDEX(TMSimMatrix[],8,MATCH($C583&amp;$D583&amp;"."&amp;$E583,TMSimMatrix[#Headers],0)),"")</f>
        <v/>
      </c>
      <c r="N583" s="52"/>
      <c r="O583" s="72"/>
      <c r="P583" s="310" t="str">
        <f>IF($E583&lt;&gt;"",INDEX(TMSimMatrix[],9,MATCH($C583&amp;$D583&amp;"."&amp;$E583,TMSimMatrix[#Headers],0)),"")</f>
        <v/>
      </c>
      <c r="Q583" s="56"/>
      <c r="R583" s="54"/>
      <c r="S583" s="53"/>
      <c r="T583" s="324"/>
      <c r="U583" s="299"/>
      <c r="V583" s="53"/>
      <c r="W583" s="258" t="s">
        <v>506</v>
      </c>
      <c r="X583" s="305"/>
      <c r="Y583" s="62"/>
      <c r="Z583" s="297"/>
      <c r="AA583" s="297"/>
    </row>
    <row r="584" spans="2:27" ht="23">
      <c r="B584" s="48">
        <v>579</v>
      </c>
      <c r="C584" s="252" t="s">
        <v>451</v>
      </c>
      <c r="D584" s="253">
        <v>62</v>
      </c>
      <c r="E584" s="274"/>
      <c r="F584" s="50" t="str">
        <f>IF($E584&lt;&gt;"",COUNTIF($E$6:$E584,$E584),"")</f>
        <v/>
      </c>
      <c r="G584" s="56" t="str">
        <f>IF($E584&lt;&gt;"",INDEX(TMSimMatrix[],5,MATCH($C584&amp;$D584&amp;"."&amp;$E584,TMSimMatrix[#Headers],0)),"")</f>
        <v/>
      </c>
      <c r="H584" s="56" t="str">
        <f>IF($E584&lt;&gt;"",INDEX(TMSimMatrix[#Data],7,MATCH($C584&amp;$D584&amp;"."&amp;$E584,TMSimMatrix[#Headers],0)),"")</f>
        <v/>
      </c>
      <c r="I584" s="280" t="str">
        <f>IF($E584&lt;&gt;"",INDEX(TMSimMatrix[],2,MATCH($C584&amp;$D584&amp;"."&amp;$E584,TMSimMatrix[#Headers],0)),"")</f>
        <v/>
      </c>
      <c r="J584" s="280" t="str">
        <f>IF($E584&lt;&gt;"",IF(ISNUMBER(SEARCH("Utail",FlighTestSummary5[[#This Row],[A/C Configuration]])), "UTAIL", "TAILLESS"),"")</f>
        <v/>
      </c>
      <c r="K584" s="280" t="str">
        <f>IF($E584&lt;&gt;"",INDEX(TMSimMatrix[],4,MATCH($C584&amp;$D584&amp;"."&amp;$E584,TMSimMatrix[#Headers],0)),"")</f>
        <v/>
      </c>
      <c r="L584" s="280" t="str">
        <f>IF($E584&lt;&gt;"",INDEX(TMSimMatrix[],3,MATCH($C584&amp;$D584&amp;"."&amp;$E584,TMSimMatrix[#Headers],0)),"")</f>
        <v/>
      </c>
      <c r="M584" s="272" t="str">
        <f>IF($E584&lt;&gt;"",INDEX(TMSimMatrix[],8,MATCH($C584&amp;$D584&amp;"."&amp;$E584,TMSimMatrix[#Headers],0)),"")</f>
        <v/>
      </c>
      <c r="N584" s="52"/>
      <c r="O584" s="72"/>
      <c r="P584" s="310" t="str">
        <f>IF($E584&lt;&gt;"",INDEX(TMSimMatrix[],9,MATCH($C584&amp;$D584&amp;"."&amp;$E584,TMSimMatrix[#Headers],0)),"")</f>
        <v/>
      </c>
      <c r="Q584" s="56"/>
      <c r="R584" s="54"/>
      <c r="S584" s="53"/>
      <c r="T584" s="324"/>
      <c r="U584" s="299"/>
      <c r="V584" s="53"/>
      <c r="W584" s="258" t="s">
        <v>506</v>
      </c>
      <c r="X584" s="305"/>
      <c r="Y584" s="62"/>
      <c r="Z584" s="297"/>
      <c r="AA584" s="297"/>
    </row>
    <row r="585" spans="2:27" ht="23">
      <c r="B585" s="48">
        <v>580</v>
      </c>
      <c r="C585" s="252" t="s">
        <v>451</v>
      </c>
      <c r="D585" s="253">
        <v>62</v>
      </c>
      <c r="E585" s="274"/>
      <c r="F585" s="50" t="str">
        <f>IF($E585&lt;&gt;"",COUNTIF($E$6:$E585,$E585),"")</f>
        <v/>
      </c>
      <c r="G585" s="56" t="str">
        <f>IF($E585&lt;&gt;"",INDEX(TMSimMatrix[],5,MATCH($C585&amp;$D585&amp;"."&amp;$E585,TMSimMatrix[#Headers],0)),"")</f>
        <v/>
      </c>
      <c r="H585" s="56" t="str">
        <f>IF($E585&lt;&gt;"",INDEX(TMSimMatrix[#Data],7,MATCH($C585&amp;$D585&amp;"."&amp;$E585,TMSimMatrix[#Headers],0)),"")</f>
        <v/>
      </c>
      <c r="I585" s="280" t="str">
        <f>IF($E585&lt;&gt;"",INDEX(TMSimMatrix[],2,MATCH($C585&amp;$D585&amp;"."&amp;$E585,TMSimMatrix[#Headers],0)),"")</f>
        <v/>
      </c>
      <c r="J585" s="280" t="str">
        <f>IF($E585&lt;&gt;"",IF(ISNUMBER(SEARCH("Utail",FlighTestSummary5[[#This Row],[A/C Configuration]])), "UTAIL", "TAILLESS"),"")</f>
        <v/>
      </c>
      <c r="K585" s="280" t="str">
        <f>IF($E585&lt;&gt;"",INDEX(TMSimMatrix[],4,MATCH($C585&amp;$D585&amp;"."&amp;$E585,TMSimMatrix[#Headers],0)),"")</f>
        <v/>
      </c>
      <c r="L585" s="280" t="str">
        <f>IF($E585&lt;&gt;"",INDEX(TMSimMatrix[],3,MATCH($C585&amp;$D585&amp;"."&amp;$E585,TMSimMatrix[#Headers],0)),"")</f>
        <v/>
      </c>
      <c r="M585" s="272" t="str">
        <f>IF($E585&lt;&gt;"",INDEX(TMSimMatrix[],8,MATCH($C585&amp;$D585&amp;"."&amp;$E585,TMSimMatrix[#Headers],0)),"")</f>
        <v/>
      </c>
      <c r="N585" s="52"/>
      <c r="O585" s="72"/>
      <c r="P585" s="310" t="str">
        <f>IF($E585&lt;&gt;"",INDEX(TMSimMatrix[],9,MATCH($C585&amp;$D585&amp;"."&amp;$E585,TMSimMatrix[#Headers],0)),"")</f>
        <v/>
      </c>
      <c r="Q585" s="56"/>
      <c r="R585" s="54"/>
      <c r="S585" s="53"/>
      <c r="T585" s="324"/>
      <c r="U585" s="299"/>
      <c r="V585" s="53"/>
      <c r="W585" s="258" t="s">
        <v>506</v>
      </c>
      <c r="X585" s="305"/>
      <c r="Y585" s="62"/>
      <c r="Z585" s="297"/>
      <c r="AA585" s="297"/>
    </row>
    <row r="586" spans="2:27" ht="23">
      <c r="B586" s="48">
        <v>581</v>
      </c>
      <c r="C586" s="252" t="s">
        <v>451</v>
      </c>
      <c r="D586" s="253">
        <v>62</v>
      </c>
      <c r="E586" s="274"/>
      <c r="F586" s="50" t="str">
        <f>IF($E586&lt;&gt;"",COUNTIF($E$6:$E586,$E586),"")</f>
        <v/>
      </c>
      <c r="G586" s="56" t="str">
        <f>IF($E586&lt;&gt;"",INDEX(TMSimMatrix[],5,MATCH($C586&amp;$D586&amp;"."&amp;$E586,TMSimMatrix[#Headers],0)),"")</f>
        <v/>
      </c>
      <c r="H586" s="56" t="str">
        <f>IF($E586&lt;&gt;"",INDEX(TMSimMatrix[#Data],7,MATCH($C586&amp;$D586&amp;"."&amp;$E586,TMSimMatrix[#Headers],0)),"")</f>
        <v/>
      </c>
      <c r="I586" s="280" t="str">
        <f>IF($E586&lt;&gt;"",INDEX(TMSimMatrix[],2,MATCH($C586&amp;$D586&amp;"."&amp;$E586,TMSimMatrix[#Headers],0)),"")</f>
        <v/>
      </c>
      <c r="J586" s="280" t="str">
        <f>IF($E586&lt;&gt;"",IF(ISNUMBER(SEARCH("Utail",FlighTestSummary5[[#This Row],[A/C Configuration]])), "UTAIL", "TAILLESS"),"")</f>
        <v/>
      </c>
      <c r="K586" s="280" t="str">
        <f>IF($E586&lt;&gt;"",INDEX(TMSimMatrix[],4,MATCH($C586&amp;$D586&amp;"."&amp;$E586,TMSimMatrix[#Headers],0)),"")</f>
        <v/>
      </c>
      <c r="L586" s="280" t="str">
        <f>IF($E586&lt;&gt;"",INDEX(TMSimMatrix[],3,MATCH($C586&amp;$D586&amp;"."&amp;$E586,TMSimMatrix[#Headers],0)),"")</f>
        <v/>
      </c>
      <c r="M586" s="272" t="str">
        <f>IF($E586&lt;&gt;"",INDEX(TMSimMatrix[],8,MATCH($C586&amp;$D586&amp;"."&amp;$E586,TMSimMatrix[#Headers],0)),"")</f>
        <v/>
      </c>
      <c r="N586" s="52"/>
      <c r="O586" s="72"/>
      <c r="P586" s="310" t="str">
        <f>IF($E586&lt;&gt;"",INDEX(TMSimMatrix[],9,MATCH($C586&amp;$D586&amp;"."&amp;$E586,TMSimMatrix[#Headers],0)),"")</f>
        <v/>
      </c>
      <c r="Q586" s="56"/>
      <c r="R586" s="54"/>
      <c r="S586" s="53"/>
      <c r="T586" s="324"/>
      <c r="U586" s="299"/>
      <c r="V586" s="53"/>
      <c r="W586" s="258" t="s">
        <v>506</v>
      </c>
      <c r="X586" s="305"/>
      <c r="Y586" s="62"/>
      <c r="Z586" s="297"/>
      <c r="AA586" s="297"/>
    </row>
    <row r="587" spans="2:27" ht="23">
      <c r="B587" s="48">
        <v>582</v>
      </c>
      <c r="C587" s="252" t="s">
        <v>451</v>
      </c>
      <c r="D587" s="253">
        <v>62</v>
      </c>
      <c r="E587" s="274"/>
      <c r="F587" s="50" t="str">
        <f>IF($E587&lt;&gt;"",COUNTIF($E$6:$E587,$E587),"")</f>
        <v/>
      </c>
      <c r="G587" s="56" t="str">
        <f>IF($E587&lt;&gt;"",INDEX(TMSimMatrix[],5,MATCH($C587&amp;$D587&amp;"."&amp;$E587,TMSimMatrix[#Headers],0)),"")</f>
        <v/>
      </c>
      <c r="H587" s="56" t="str">
        <f>IF($E587&lt;&gt;"",INDEX(TMSimMatrix[#Data],7,MATCH($C587&amp;$D587&amp;"."&amp;$E587,TMSimMatrix[#Headers],0)),"")</f>
        <v/>
      </c>
      <c r="I587" s="280" t="str">
        <f>IF($E587&lt;&gt;"",INDEX(TMSimMatrix[],2,MATCH($C587&amp;$D587&amp;"."&amp;$E587,TMSimMatrix[#Headers],0)),"")</f>
        <v/>
      </c>
      <c r="J587" s="280" t="str">
        <f>IF($E587&lt;&gt;"",IF(ISNUMBER(SEARCH("Utail",FlighTestSummary5[[#This Row],[A/C Configuration]])), "UTAIL", "TAILLESS"),"")</f>
        <v/>
      </c>
      <c r="K587" s="280" t="str">
        <f>IF($E587&lt;&gt;"",INDEX(TMSimMatrix[],4,MATCH($C587&amp;$D587&amp;"."&amp;$E587,TMSimMatrix[#Headers],0)),"")</f>
        <v/>
      </c>
      <c r="L587" s="280" t="str">
        <f>IF($E587&lt;&gt;"",INDEX(TMSimMatrix[],3,MATCH($C587&amp;$D587&amp;"."&amp;$E587,TMSimMatrix[#Headers],0)),"")</f>
        <v/>
      </c>
      <c r="M587" s="272" t="str">
        <f>IF($E587&lt;&gt;"",INDEX(TMSimMatrix[],8,MATCH($C587&amp;$D587&amp;"."&amp;$E587,TMSimMatrix[#Headers],0)),"")</f>
        <v/>
      </c>
      <c r="N587" s="52"/>
      <c r="O587" s="72"/>
      <c r="P587" s="310" t="str">
        <f>IF($E587&lt;&gt;"",INDEX(TMSimMatrix[],9,MATCH($C587&amp;$D587&amp;"."&amp;$E587,TMSimMatrix[#Headers],0)),"")</f>
        <v/>
      </c>
      <c r="Q587" s="56"/>
      <c r="R587" s="54"/>
      <c r="S587" s="53"/>
      <c r="T587" s="324"/>
      <c r="U587" s="299"/>
      <c r="V587" s="53"/>
      <c r="W587" s="258" t="s">
        <v>506</v>
      </c>
      <c r="X587" s="305"/>
      <c r="Y587" s="62"/>
      <c r="Z587" s="297"/>
      <c r="AA587" s="297"/>
    </row>
    <row r="588" spans="2:27" ht="23">
      <c r="B588" s="48">
        <v>583</v>
      </c>
      <c r="C588" s="252" t="s">
        <v>451</v>
      </c>
      <c r="D588" s="253">
        <v>62</v>
      </c>
      <c r="E588" s="274"/>
      <c r="F588" s="50" t="str">
        <f>IF($E588&lt;&gt;"",COUNTIF($E$6:$E588,$E588),"")</f>
        <v/>
      </c>
      <c r="G588" s="56" t="str">
        <f>IF($E588&lt;&gt;"",INDEX(TMSimMatrix[],5,MATCH($C588&amp;$D588&amp;"."&amp;$E588,TMSimMatrix[#Headers],0)),"")</f>
        <v/>
      </c>
      <c r="H588" s="56" t="str">
        <f>IF($E588&lt;&gt;"",INDEX(TMSimMatrix[#Data],7,MATCH($C588&amp;$D588&amp;"."&amp;$E588,TMSimMatrix[#Headers],0)),"")</f>
        <v/>
      </c>
      <c r="I588" s="280" t="str">
        <f>IF($E588&lt;&gt;"",INDEX(TMSimMatrix[],2,MATCH($C588&amp;$D588&amp;"."&amp;$E588,TMSimMatrix[#Headers],0)),"")</f>
        <v/>
      </c>
      <c r="J588" s="280" t="str">
        <f>IF($E588&lt;&gt;"",IF(ISNUMBER(SEARCH("Utail",FlighTestSummary5[[#This Row],[A/C Configuration]])), "UTAIL", "TAILLESS"),"")</f>
        <v/>
      </c>
      <c r="K588" s="280" t="str">
        <f>IF($E588&lt;&gt;"",INDEX(TMSimMatrix[],4,MATCH($C588&amp;$D588&amp;"."&amp;$E588,TMSimMatrix[#Headers],0)),"")</f>
        <v/>
      </c>
      <c r="L588" s="280" t="str">
        <f>IF($E588&lt;&gt;"",INDEX(TMSimMatrix[],3,MATCH($C588&amp;$D588&amp;"."&amp;$E588,TMSimMatrix[#Headers],0)),"")</f>
        <v/>
      </c>
      <c r="M588" s="272" t="str">
        <f>IF($E588&lt;&gt;"",INDEX(TMSimMatrix[],8,MATCH($C588&amp;$D588&amp;"."&amp;$E588,TMSimMatrix[#Headers],0)),"")</f>
        <v/>
      </c>
      <c r="N588" s="52"/>
      <c r="O588" s="72"/>
      <c r="P588" s="310" t="str">
        <f>IF($E588&lt;&gt;"",INDEX(TMSimMatrix[],9,MATCH($C588&amp;$D588&amp;"."&amp;$E588,TMSimMatrix[#Headers],0)),"")</f>
        <v/>
      </c>
      <c r="Q588" s="56"/>
      <c r="R588" s="54"/>
      <c r="S588" s="53"/>
      <c r="T588" s="324"/>
      <c r="U588" s="299"/>
      <c r="V588" s="53"/>
      <c r="W588" s="258" t="s">
        <v>506</v>
      </c>
      <c r="X588" s="305"/>
      <c r="Y588" s="62"/>
      <c r="Z588" s="297"/>
      <c r="AA588" s="297"/>
    </row>
    <row r="589" spans="2:27" ht="23">
      <c r="B589" s="48">
        <v>584</v>
      </c>
      <c r="C589" s="252" t="s">
        <v>451</v>
      </c>
      <c r="D589" s="253">
        <v>62</v>
      </c>
      <c r="E589" s="274"/>
      <c r="F589" s="50" t="str">
        <f>IF($E589&lt;&gt;"",COUNTIF($E$6:$E589,$E589),"")</f>
        <v/>
      </c>
      <c r="G589" s="56" t="str">
        <f>IF($E589&lt;&gt;"",INDEX(TMSimMatrix[],5,MATCH($C589&amp;$D589&amp;"."&amp;$E589,TMSimMatrix[#Headers],0)),"")</f>
        <v/>
      </c>
      <c r="H589" s="56" t="str">
        <f>IF($E589&lt;&gt;"",INDEX(TMSimMatrix[#Data],7,MATCH($C589&amp;$D589&amp;"."&amp;$E589,TMSimMatrix[#Headers],0)),"")</f>
        <v/>
      </c>
      <c r="I589" s="280" t="str">
        <f>IF($E589&lt;&gt;"",INDEX(TMSimMatrix[],2,MATCH($C589&amp;$D589&amp;"."&amp;$E589,TMSimMatrix[#Headers],0)),"")</f>
        <v/>
      </c>
      <c r="J589" s="280" t="str">
        <f>IF($E589&lt;&gt;"",IF(ISNUMBER(SEARCH("Utail",FlighTestSummary5[[#This Row],[A/C Configuration]])), "UTAIL", "TAILLESS"),"")</f>
        <v/>
      </c>
      <c r="K589" s="280" t="str">
        <f>IF($E589&lt;&gt;"",INDEX(TMSimMatrix[],4,MATCH($C589&amp;$D589&amp;"."&amp;$E589,TMSimMatrix[#Headers],0)),"")</f>
        <v/>
      </c>
      <c r="L589" s="280" t="str">
        <f>IF($E589&lt;&gt;"",INDEX(TMSimMatrix[],3,MATCH($C589&amp;$D589&amp;"."&amp;$E589,TMSimMatrix[#Headers],0)),"")</f>
        <v/>
      </c>
      <c r="M589" s="272" t="str">
        <f>IF($E589&lt;&gt;"",INDEX(TMSimMatrix[],8,MATCH($C589&amp;$D589&amp;"."&amp;$E589,TMSimMatrix[#Headers],0)),"")</f>
        <v/>
      </c>
      <c r="N589" s="52"/>
      <c r="O589" s="72"/>
      <c r="P589" s="310" t="str">
        <f>IF($E589&lt;&gt;"",INDEX(TMSimMatrix[],9,MATCH($C589&amp;$D589&amp;"."&amp;$E589,TMSimMatrix[#Headers],0)),"")</f>
        <v/>
      </c>
      <c r="Q589" s="56"/>
      <c r="R589" s="54"/>
      <c r="S589" s="53"/>
      <c r="T589" s="324"/>
      <c r="U589" s="299"/>
      <c r="V589" s="53"/>
      <c r="W589" s="258" t="s">
        <v>506</v>
      </c>
      <c r="X589" s="305"/>
      <c r="Y589" s="62"/>
      <c r="Z589" s="297"/>
      <c r="AA589" s="297"/>
    </row>
    <row r="590" spans="2:27" ht="23">
      <c r="B590" s="48">
        <v>585</v>
      </c>
      <c r="C590" s="252" t="s">
        <v>451</v>
      </c>
      <c r="D590" s="253">
        <v>62</v>
      </c>
      <c r="E590" s="274"/>
      <c r="F590" s="50" t="str">
        <f>IF($E590&lt;&gt;"",COUNTIF($E$6:$E590,$E590),"")</f>
        <v/>
      </c>
      <c r="G590" s="56" t="str">
        <f>IF($E590&lt;&gt;"",INDEX(TMSimMatrix[],5,MATCH($C590&amp;$D590&amp;"."&amp;$E590,TMSimMatrix[#Headers],0)),"")</f>
        <v/>
      </c>
      <c r="H590" s="56" t="str">
        <f>IF($E590&lt;&gt;"",INDEX(TMSimMatrix[#Data],7,MATCH($C590&amp;$D590&amp;"."&amp;$E590,TMSimMatrix[#Headers],0)),"")</f>
        <v/>
      </c>
      <c r="I590" s="280" t="str">
        <f>IF($E590&lt;&gt;"",INDEX(TMSimMatrix[],2,MATCH($C590&amp;$D590&amp;"."&amp;$E590,TMSimMatrix[#Headers],0)),"")</f>
        <v/>
      </c>
      <c r="J590" s="280" t="str">
        <f>IF($E590&lt;&gt;"",IF(ISNUMBER(SEARCH("Utail",FlighTestSummary5[[#This Row],[A/C Configuration]])), "UTAIL", "TAILLESS"),"")</f>
        <v/>
      </c>
      <c r="K590" s="280" t="str">
        <f>IF($E590&lt;&gt;"",INDEX(TMSimMatrix[],4,MATCH($C590&amp;$D590&amp;"."&amp;$E590,TMSimMatrix[#Headers],0)),"")</f>
        <v/>
      </c>
      <c r="L590" s="280" t="str">
        <f>IF($E590&lt;&gt;"",INDEX(TMSimMatrix[],3,MATCH($C590&amp;$D590&amp;"."&amp;$E590,TMSimMatrix[#Headers],0)),"")</f>
        <v/>
      </c>
      <c r="M590" s="272" t="str">
        <f>IF($E590&lt;&gt;"",INDEX(TMSimMatrix[],8,MATCH($C590&amp;$D590&amp;"."&amp;$E590,TMSimMatrix[#Headers],0)),"")</f>
        <v/>
      </c>
      <c r="N590" s="52"/>
      <c r="O590" s="72"/>
      <c r="P590" s="310" t="str">
        <f>IF($E590&lt;&gt;"",INDEX(TMSimMatrix[],9,MATCH($C590&amp;$D590&amp;"."&amp;$E590,TMSimMatrix[#Headers],0)),"")</f>
        <v/>
      </c>
      <c r="Q590" s="56"/>
      <c r="R590" s="54"/>
      <c r="S590" s="53"/>
      <c r="T590" s="324"/>
      <c r="U590" s="299"/>
      <c r="V590" s="53"/>
      <c r="W590" s="258" t="s">
        <v>506</v>
      </c>
      <c r="X590" s="305"/>
      <c r="Y590" s="62"/>
      <c r="Z590" s="297"/>
      <c r="AA590" s="297"/>
    </row>
    <row r="591" spans="2:27" ht="23">
      <c r="B591" s="48">
        <v>586</v>
      </c>
      <c r="C591" s="252" t="s">
        <v>451</v>
      </c>
      <c r="D591" s="253">
        <v>62</v>
      </c>
      <c r="E591" s="274"/>
      <c r="F591" s="50" t="str">
        <f>IF($E591&lt;&gt;"",COUNTIF($E$6:$E591,$E591),"")</f>
        <v/>
      </c>
      <c r="G591" s="56" t="str">
        <f>IF($E591&lt;&gt;"",INDEX(TMSimMatrix[],5,MATCH($C591&amp;$D591&amp;"."&amp;$E591,TMSimMatrix[#Headers],0)),"")</f>
        <v/>
      </c>
      <c r="H591" s="56" t="str">
        <f>IF($E591&lt;&gt;"",INDEX(TMSimMatrix[#Data],7,MATCH($C591&amp;$D591&amp;"."&amp;$E591,TMSimMatrix[#Headers],0)),"")</f>
        <v/>
      </c>
      <c r="I591" s="280" t="str">
        <f>IF($E591&lt;&gt;"",INDEX(TMSimMatrix[],2,MATCH($C591&amp;$D591&amp;"."&amp;$E591,TMSimMatrix[#Headers],0)),"")</f>
        <v/>
      </c>
      <c r="J591" s="280" t="str">
        <f>IF($E591&lt;&gt;"",IF(ISNUMBER(SEARCH("Utail",FlighTestSummary5[[#This Row],[A/C Configuration]])), "UTAIL", "TAILLESS"),"")</f>
        <v/>
      </c>
      <c r="K591" s="280" t="str">
        <f>IF($E591&lt;&gt;"",INDEX(TMSimMatrix[],4,MATCH($C591&amp;$D591&amp;"."&amp;$E591,TMSimMatrix[#Headers],0)),"")</f>
        <v/>
      </c>
      <c r="L591" s="280" t="str">
        <f>IF($E591&lt;&gt;"",INDEX(TMSimMatrix[],3,MATCH($C591&amp;$D591&amp;"."&amp;$E591,TMSimMatrix[#Headers],0)),"")</f>
        <v/>
      </c>
      <c r="M591" s="272" t="str">
        <f>IF($E591&lt;&gt;"",INDEX(TMSimMatrix[],8,MATCH($C591&amp;$D591&amp;"."&amp;$E591,TMSimMatrix[#Headers],0)),"")</f>
        <v/>
      </c>
      <c r="N591" s="52"/>
      <c r="O591" s="72"/>
      <c r="P591" s="310" t="str">
        <f>IF($E591&lt;&gt;"",INDEX(TMSimMatrix[],9,MATCH($C591&amp;$D591&amp;"."&amp;$E591,TMSimMatrix[#Headers],0)),"")</f>
        <v/>
      </c>
      <c r="Q591" s="56"/>
      <c r="R591" s="54"/>
      <c r="S591" s="53"/>
      <c r="T591" s="324"/>
      <c r="U591" s="299"/>
      <c r="V591" s="53"/>
      <c r="W591" s="258" t="s">
        <v>506</v>
      </c>
      <c r="X591" s="305"/>
      <c r="Y591" s="62"/>
      <c r="Z591" s="297"/>
      <c r="AA591" s="297"/>
    </row>
    <row r="592" spans="2:27" ht="23">
      <c r="B592" s="48">
        <v>587</v>
      </c>
      <c r="C592" s="252" t="s">
        <v>451</v>
      </c>
      <c r="D592" s="253">
        <v>62</v>
      </c>
      <c r="E592" s="274"/>
      <c r="F592" s="50" t="str">
        <f>IF($E592&lt;&gt;"",COUNTIF($E$6:$E592,$E592),"")</f>
        <v/>
      </c>
      <c r="G592" s="56" t="str">
        <f>IF($E592&lt;&gt;"",INDEX(TMSimMatrix[],5,MATCH($C592&amp;$D592&amp;"."&amp;$E592,TMSimMatrix[#Headers],0)),"")</f>
        <v/>
      </c>
      <c r="H592" s="56" t="str">
        <f>IF($E592&lt;&gt;"",INDEX(TMSimMatrix[#Data],7,MATCH($C592&amp;$D592&amp;"."&amp;$E592,TMSimMatrix[#Headers],0)),"")</f>
        <v/>
      </c>
      <c r="I592" s="280" t="str">
        <f>IF($E592&lt;&gt;"",INDEX(TMSimMatrix[],2,MATCH($C592&amp;$D592&amp;"."&amp;$E592,TMSimMatrix[#Headers],0)),"")</f>
        <v/>
      </c>
      <c r="J592" s="280" t="str">
        <f>IF($E592&lt;&gt;"",IF(ISNUMBER(SEARCH("Utail",FlighTestSummary5[[#This Row],[A/C Configuration]])), "UTAIL", "TAILLESS"),"")</f>
        <v/>
      </c>
      <c r="K592" s="280" t="str">
        <f>IF($E592&lt;&gt;"",INDEX(TMSimMatrix[],4,MATCH($C592&amp;$D592&amp;"."&amp;$E592,TMSimMatrix[#Headers],0)),"")</f>
        <v/>
      </c>
      <c r="L592" s="280" t="str">
        <f>IF($E592&lt;&gt;"",INDEX(TMSimMatrix[],3,MATCH($C592&amp;$D592&amp;"."&amp;$E592,TMSimMatrix[#Headers],0)),"")</f>
        <v/>
      </c>
      <c r="M592" s="272" t="str">
        <f>IF($E592&lt;&gt;"",INDEX(TMSimMatrix[],8,MATCH($C592&amp;$D592&amp;"."&amp;$E592,TMSimMatrix[#Headers],0)),"")</f>
        <v/>
      </c>
      <c r="N592" s="52"/>
      <c r="O592" s="72"/>
      <c r="P592" s="310" t="str">
        <f>IF($E592&lt;&gt;"",INDEX(TMSimMatrix[],9,MATCH($C592&amp;$D592&amp;"."&amp;$E592,TMSimMatrix[#Headers],0)),"")</f>
        <v/>
      </c>
      <c r="Q592" s="56"/>
      <c r="R592" s="54"/>
      <c r="S592" s="53"/>
      <c r="T592" s="324"/>
      <c r="U592" s="299"/>
      <c r="V592" s="53"/>
      <c r="W592" s="258" t="s">
        <v>506</v>
      </c>
      <c r="X592" s="305"/>
      <c r="Y592" s="62"/>
      <c r="Z592" s="297"/>
      <c r="AA592" s="297"/>
    </row>
    <row r="593" spans="2:27" ht="23">
      <c r="B593" s="48">
        <v>588</v>
      </c>
      <c r="C593" s="252" t="s">
        <v>451</v>
      </c>
      <c r="D593" s="253">
        <v>62</v>
      </c>
      <c r="E593" s="274"/>
      <c r="F593" s="50" t="str">
        <f>IF($E593&lt;&gt;"",COUNTIF($E$6:$E593,$E593),"")</f>
        <v/>
      </c>
      <c r="G593" s="56" t="str">
        <f>IF($E593&lt;&gt;"",INDEX(TMSimMatrix[],5,MATCH($C593&amp;$D593&amp;"."&amp;$E593,TMSimMatrix[#Headers],0)),"")</f>
        <v/>
      </c>
      <c r="H593" s="56" t="str">
        <f>IF($E593&lt;&gt;"",INDEX(TMSimMatrix[#Data],7,MATCH($C593&amp;$D593&amp;"."&amp;$E593,TMSimMatrix[#Headers],0)),"")</f>
        <v/>
      </c>
      <c r="I593" s="280" t="str">
        <f>IF($E593&lt;&gt;"",INDEX(TMSimMatrix[],2,MATCH($C593&amp;$D593&amp;"."&amp;$E593,TMSimMatrix[#Headers],0)),"")</f>
        <v/>
      </c>
      <c r="J593" s="280" t="str">
        <f>IF($E593&lt;&gt;"",IF(ISNUMBER(SEARCH("Utail",FlighTestSummary5[[#This Row],[A/C Configuration]])), "UTAIL", "TAILLESS"),"")</f>
        <v/>
      </c>
      <c r="K593" s="280" t="str">
        <f>IF($E593&lt;&gt;"",INDEX(TMSimMatrix[],4,MATCH($C593&amp;$D593&amp;"."&amp;$E593,TMSimMatrix[#Headers],0)),"")</f>
        <v/>
      </c>
      <c r="L593" s="280" t="str">
        <f>IF($E593&lt;&gt;"",INDEX(TMSimMatrix[],3,MATCH($C593&amp;$D593&amp;"."&amp;$E593,TMSimMatrix[#Headers],0)),"")</f>
        <v/>
      </c>
      <c r="M593" s="272" t="str">
        <f>IF($E593&lt;&gt;"",INDEX(TMSimMatrix[],8,MATCH($C593&amp;$D593&amp;"."&amp;$E593,TMSimMatrix[#Headers],0)),"")</f>
        <v/>
      </c>
      <c r="N593" s="52"/>
      <c r="O593" s="72"/>
      <c r="P593" s="310" t="str">
        <f>IF($E593&lt;&gt;"",INDEX(TMSimMatrix[],9,MATCH($C593&amp;$D593&amp;"."&amp;$E593,TMSimMatrix[#Headers],0)),"")</f>
        <v/>
      </c>
      <c r="Q593" s="56"/>
      <c r="R593" s="54"/>
      <c r="S593" s="53"/>
      <c r="T593" s="324"/>
      <c r="U593" s="299"/>
      <c r="V593" s="53"/>
      <c r="W593" s="258" t="s">
        <v>506</v>
      </c>
      <c r="X593" s="305"/>
      <c r="Y593" s="62"/>
      <c r="Z593" s="297"/>
      <c r="AA593" s="297"/>
    </row>
    <row r="594" spans="2:27" ht="23">
      <c r="B594" s="48">
        <v>589</v>
      </c>
      <c r="C594" s="252" t="s">
        <v>451</v>
      </c>
      <c r="D594" s="253">
        <v>62</v>
      </c>
      <c r="E594" s="274"/>
      <c r="F594" s="50" t="str">
        <f>IF($E594&lt;&gt;"",COUNTIF($E$6:$E594,$E594),"")</f>
        <v/>
      </c>
      <c r="G594" s="56" t="str">
        <f>IF($E594&lt;&gt;"",INDEX(TMSimMatrix[],5,MATCH($C594&amp;$D594&amp;"."&amp;$E594,TMSimMatrix[#Headers],0)),"")</f>
        <v/>
      </c>
      <c r="H594" s="56" t="str">
        <f>IF($E594&lt;&gt;"",INDEX(TMSimMatrix[#Data],7,MATCH($C594&amp;$D594&amp;"."&amp;$E594,TMSimMatrix[#Headers],0)),"")</f>
        <v/>
      </c>
      <c r="I594" s="280" t="str">
        <f>IF($E594&lt;&gt;"",INDEX(TMSimMatrix[],2,MATCH($C594&amp;$D594&amp;"."&amp;$E594,TMSimMatrix[#Headers],0)),"")</f>
        <v/>
      </c>
      <c r="J594" s="280" t="str">
        <f>IF($E594&lt;&gt;"",IF(ISNUMBER(SEARCH("Utail",FlighTestSummary5[[#This Row],[A/C Configuration]])), "UTAIL", "TAILLESS"),"")</f>
        <v/>
      </c>
      <c r="K594" s="280" t="str">
        <f>IF($E594&lt;&gt;"",INDEX(TMSimMatrix[],4,MATCH($C594&amp;$D594&amp;"."&amp;$E594,TMSimMatrix[#Headers],0)),"")</f>
        <v/>
      </c>
      <c r="L594" s="280" t="str">
        <f>IF($E594&lt;&gt;"",INDEX(TMSimMatrix[],3,MATCH($C594&amp;$D594&amp;"."&amp;$E594,TMSimMatrix[#Headers],0)),"")</f>
        <v/>
      </c>
      <c r="M594" s="272" t="str">
        <f>IF($E594&lt;&gt;"",INDEX(TMSimMatrix[],8,MATCH($C594&amp;$D594&amp;"."&amp;$E594,TMSimMatrix[#Headers],0)),"")</f>
        <v/>
      </c>
      <c r="N594" s="52"/>
      <c r="O594" s="72"/>
      <c r="P594" s="310" t="str">
        <f>IF($E594&lt;&gt;"",INDEX(TMSimMatrix[],9,MATCH($C594&amp;$D594&amp;"."&amp;$E594,TMSimMatrix[#Headers],0)),"")</f>
        <v/>
      </c>
      <c r="Q594" s="56"/>
      <c r="R594" s="54"/>
      <c r="S594" s="53"/>
      <c r="T594" s="324"/>
      <c r="U594" s="299"/>
      <c r="V594" s="53"/>
      <c r="W594" s="258" t="s">
        <v>506</v>
      </c>
      <c r="X594" s="305"/>
      <c r="Y594" s="62"/>
      <c r="Z594" s="297"/>
      <c r="AA594" s="297"/>
    </row>
    <row r="595" spans="2:27" ht="23">
      <c r="B595" s="48">
        <v>590</v>
      </c>
      <c r="C595" s="252" t="s">
        <v>451</v>
      </c>
      <c r="D595" s="253">
        <v>62</v>
      </c>
      <c r="E595" s="274"/>
      <c r="F595" s="50" t="str">
        <f>IF($E595&lt;&gt;"",COUNTIF($E$6:$E595,$E595),"")</f>
        <v/>
      </c>
      <c r="G595" s="56" t="str">
        <f>IF($E595&lt;&gt;"",INDEX(TMSimMatrix[],5,MATCH($C595&amp;$D595&amp;"."&amp;$E595,TMSimMatrix[#Headers],0)),"")</f>
        <v/>
      </c>
      <c r="H595" s="56" t="str">
        <f>IF($E595&lt;&gt;"",INDEX(TMSimMatrix[#Data],7,MATCH($C595&amp;$D595&amp;"."&amp;$E595,TMSimMatrix[#Headers],0)),"")</f>
        <v/>
      </c>
      <c r="I595" s="280" t="str">
        <f>IF($E595&lt;&gt;"",INDEX(TMSimMatrix[],2,MATCH($C595&amp;$D595&amp;"."&amp;$E595,TMSimMatrix[#Headers],0)),"")</f>
        <v/>
      </c>
      <c r="J595" s="280" t="str">
        <f>IF($E595&lt;&gt;"",IF(ISNUMBER(SEARCH("Utail",FlighTestSummary5[[#This Row],[A/C Configuration]])), "UTAIL", "TAILLESS"),"")</f>
        <v/>
      </c>
      <c r="K595" s="280" t="str">
        <f>IF($E595&lt;&gt;"",INDEX(TMSimMatrix[],4,MATCH($C595&amp;$D595&amp;"."&amp;$E595,TMSimMatrix[#Headers],0)),"")</f>
        <v/>
      </c>
      <c r="L595" s="280" t="str">
        <f>IF($E595&lt;&gt;"",INDEX(TMSimMatrix[],3,MATCH($C595&amp;$D595&amp;"."&amp;$E595,TMSimMatrix[#Headers],0)),"")</f>
        <v/>
      </c>
      <c r="M595" s="272" t="str">
        <f>IF($E595&lt;&gt;"",INDEX(TMSimMatrix[],8,MATCH($C595&amp;$D595&amp;"."&amp;$E595,TMSimMatrix[#Headers],0)),"")</f>
        <v/>
      </c>
      <c r="N595" s="52"/>
      <c r="O595" s="72"/>
      <c r="P595" s="310" t="str">
        <f>IF($E595&lt;&gt;"",INDEX(TMSimMatrix[],9,MATCH($C595&amp;$D595&amp;"."&amp;$E595,TMSimMatrix[#Headers],0)),"")</f>
        <v/>
      </c>
      <c r="Q595" s="56"/>
      <c r="R595" s="54"/>
      <c r="S595" s="53"/>
      <c r="T595" s="324"/>
      <c r="U595" s="299"/>
      <c r="V595" s="53"/>
      <c r="W595" s="258" t="s">
        <v>506</v>
      </c>
      <c r="X595" s="305"/>
      <c r="Y595" s="62"/>
      <c r="Z595" s="297"/>
      <c r="AA595" s="297"/>
    </row>
    <row r="596" spans="2:27" ht="23">
      <c r="B596" s="48">
        <v>591</v>
      </c>
      <c r="C596" s="252" t="s">
        <v>451</v>
      </c>
      <c r="D596" s="253">
        <v>62</v>
      </c>
      <c r="E596" s="274"/>
      <c r="F596" s="50" t="str">
        <f>IF($E596&lt;&gt;"",COUNTIF($E$6:$E596,$E596),"")</f>
        <v/>
      </c>
      <c r="G596" s="56" t="str">
        <f>IF($E596&lt;&gt;"",INDEX(TMSimMatrix[],5,MATCH($C596&amp;$D596&amp;"."&amp;$E596,TMSimMatrix[#Headers],0)),"")</f>
        <v/>
      </c>
      <c r="H596" s="56" t="str">
        <f>IF($E596&lt;&gt;"",INDEX(TMSimMatrix[#Data],7,MATCH($C596&amp;$D596&amp;"."&amp;$E596,TMSimMatrix[#Headers],0)),"")</f>
        <v/>
      </c>
      <c r="I596" s="280" t="str">
        <f>IF($E596&lt;&gt;"",INDEX(TMSimMatrix[],2,MATCH($C596&amp;$D596&amp;"."&amp;$E596,TMSimMatrix[#Headers],0)),"")</f>
        <v/>
      </c>
      <c r="J596" s="280" t="str">
        <f>IF($E596&lt;&gt;"",IF(ISNUMBER(SEARCH("Utail",FlighTestSummary5[[#This Row],[A/C Configuration]])), "UTAIL", "TAILLESS"),"")</f>
        <v/>
      </c>
      <c r="K596" s="280" t="str">
        <f>IF($E596&lt;&gt;"",INDEX(TMSimMatrix[],4,MATCH($C596&amp;$D596&amp;"."&amp;$E596,TMSimMatrix[#Headers],0)),"")</f>
        <v/>
      </c>
      <c r="L596" s="280" t="str">
        <f>IF($E596&lt;&gt;"",INDEX(TMSimMatrix[],3,MATCH($C596&amp;$D596&amp;"."&amp;$E596,TMSimMatrix[#Headers],0)),"")</f>
        <v/>
      </c>
      <c r="M596" s="272" t="str">
        <f>IF($E596&lt;&gt;"",INDEX(TMSimMatrix[],8,MATCH($C596&amp;$D596&amp;"."&amp;$E596,TMSimMatrix[#Headers],0)),"")</f>
        <v/>
      </c>
      <c r="N596" s="52"/>
      <c r="O596" s="72"/>
      <c r="P596" s="310" t="str">
        <f>IF($E596&lt;&gt;"",INDEX(TMSimMatrix[],9,MATCH($C596&amp;$D596&amp;"."&amp;$E596,TMSimMatrix[#Headers],0)),"")</f>
        <v/>
      </c>
      <c r="Q596" s="56"/>
      <c r="R596" s="54"/>
      <c r="S596" s="53"/>
      <c r="T596" s="324"/>
      <c r="U596" s="299"/>
      <c r="V596" s="53"/>
      <c r="W596" s="258" t="s">
        <v>506</v>
      </c>
      <c r="X596" s="305"/>
      <c r="Y596" s="62"/>
      <c r="Z596" s="297"/>
      <c r="AA596" s="297"/>
    </row>
    <row r="597" spans="2:27" ht="23">
      <c r="B597" s="48">
        <v>592</v>
      </c>
      <c r="C597" s="252" t="s">
        <v>451</v>
      </c>
      <c r="D597" s="253">
        <v>62</v>
      </c>
      <c r="E597" s="274"/>
      <c r="F597" s="50" t="str">
        <f>IF($E597&lt;&gt;"",COUNTIF($E$6:$E597,$E597),"")</f>
        <v/>
      </c>
      <c r="G597" s="56" t="str">
        <f>IF($E597&lt;&gt;"",INDEX(TMSimMatrix[],5,MATCH($C597&amp;$D597&amp;"."&amp;$E597,TMSimMatrix[#Headers],0)),"")</f>
        <v/>
      </c>
      <c r="H597" s="56" t="str">
        <f>IF($E597&lt;&gt;"",INDEX(TMSimMatrix[#Data],7,MATCH($C597&amp;$D597&amp;"."&amp;$E597,TMSimMatrix[#Headers],0)),"")</f>
        <v/>
      </c>
      <c r="I597" s="280" t="str">
        <f>IF($E597&lt;&gt;"",INDEX(TMSimMatrix[],2,MATCH($C597&amp;$D597&amp;"."&amp;$E597,TMSimMatrix[#Headers],0)),"")</f>
        <v/>
      </c>
      <c r="J597" s="280" t="str">
        <f>IF($E597&lt;&gt;"",IF(ISNUMBER(SEARCH("Utail",FlighTestSummary5[[#This Row],[A/C Configuration]])), "UTAIL", "TAILLESS"),"")</f>
        <v/>
      </c>
      <c r="K597" s="280" t="str">
        <f>IF($E597&lt;&gt;"",INDEX(TMSimMatrix[],4,MATCH($C597&amp;$D597&amp;"."&amp;$E597,TMSimMatrix[#Headers],0)),"")</f>
        <v/>
      </c>
      <c r="L597" s="280" t="str">
        <f>IF($E597&lt;&gt;"",INDEX(TMSimMatrix[],3,MATCH($C597&amp;$D597&amp;"."&amp;$E597,TMSimMatrix[#Headers],0)),"")</f>
        <v/>
      </c>
      <c r="M597" s="272" t="str">
        <f>IF($E597&lt;&gt;"",INDEX(TMSimMatrix[],8,MATCH($C597&amp;$D597&amp;"."&amp;$E597,TMSimMatrix[#Headers],0)),"")</f>
        <v/>
      </c>
      <c r="N597" s="52"/>
      <c r="O597" s="72"/>
      <c r="P597" s="310" t="str">
        <f>IF($E597&lt;&gt;"",INDEX(TMSimMatrix[],9,MATCH($C597&amp;$D597&amp;"."&amp;$E597,TMSimMatrix[#Headers],0)),"")</f>
        <v/>
      </c>
      <c r="Q597" s="56"/>
      <c r="R597" s="54"/>
      <c r="S597" s="53"/>
      <c r="T597" s="324"/>
      <c r="U597" s="299"/>
      <c r="V597" s="53"/>
      <c r="W597" s="258" t="s">
        <v>506</v>
      </c>
      <c r="X597" s="305"/>
      <c r="Y597" s="62"/>
      <c r="Z597" s="297"/>
      <c r="AA597" s="297"/>
    </row>
    <row r="598" spans="2:27" ht="23">
      <c r="B598" s="48">
        <v>593</v>
      </c>
      <c r="C598" s="252" t="s">
        <v>451</v>
      </c>
      <c r="D598" s="253">
        <v>62</v>
      </c>
      <c r="E598" s="274"/>
      <c r="F598" s="50" t="str">
        <f>IF($E598&lt;&gt;"",COUNTIF($E$6:$E598,$E598),"")</f>
        <v/>
      </c>
      <c r="G598" s="56" t="str">
        <f>IF($E598&lt;&gt;"",INDEX(TMSimMatrix[],5,MATCH($C598&amp;$D598&amp;"."&amp;$E598,TMSimMatrix[#Headers],0)),"")</f>
        <v/>
      </c>
      <c r="H598" s="56" t="str">
        <f>IF($E598&lt;&gt;"",INDEX(TMSimMatrix[#Data],7,MATCH($C598&amp;$D598&amp;"."&amp;$E598,TMSimMatrix[#Headers],0)),"")</f>
        <v/>
      </c>
      <c r="I598" s="280" t="str">
        <f>IF($E598&lt;&gt;"",INDEX(TMSimMatrix[],2,MATCH($C598&amp;$D598&amp;"."&amp;$E598,TMSimMatrix[#Headers],0)),"")</f>
        <v/>
      </c>
      <c r="J598" s="280" t="str">
        <f>IF($E598&lt;&gt;"",IF(ISNUMBER(SEARCH("Utail",FlighTestSummary5[[#This Row],[A/C Configuration]])), "UTAIL", "TAILLESS"),"")</f>
        <v/>
      </c>
      <c r="K598" s="280" t="str">
        <f>IF($E598&lt;&gt;"",INDEX(TMSimMatrix[],4,MATCH($C598&amp;$D598&amp;"."&amp;$E598,TMSimMatrix[#Headers],0)),"")</f>
        <v/>
      </c>
      <c r="L598" s="280" t="str">
        <f>IF($E598&lt;&gt;"",INDEX(TMSimMatrix[],3,MATCH($C598&amp;$D598&amp;"."&amp;$E598,TMSimMatrix[#Headers],0)),"")</f>
        <v/>
      </c>
      <c r="M598" s="272" t="str">
        <f>IF($E598&lt;&gt;"",INDEX(TMSimMatrix[],8,MATCH($C598&amp;$D598&amp;"."&amp;$E598,TMSimMatrix[#Headers],0)),"")</f>
        <v/>
      </c>
      <c r="N598" s="52"/>
      <c r="O598" s="72"/>
      <c r="P598" s="310" t="str">
        <f>IF($E598&lt;&gt;"",INDEX(TMSimMatrix[],9,MATCH($C598&amp;$D598&amp;"."&amp;$E598,TMSimMatrix[#Headers],0)),"")</f>
        <v/>
      </c>
      <c r="Q598" s="56"/>
      <c r="R598" s="54"/>
      <c r="S598" s="53"/>
      <c r="T598" s="324"/>
      <c r="U598" s="299"/>
      <c r="V598" s="53"/>
      <c r="W598" s="258" t="s">
        <v>506</v>
      </c>
      <c r="X598" s="305"/>
      <c r="Y598" s="62"/>
      <c r="Z598" s="297"/>
      <c r="AA598" s="297"/>
    </row>
    <row r="599" spans="2:27" ht="23">
      <c r="B599" s="48">
        <v>594</v>
      </c>
      <c r="C599" s="252" t="s">
        <v>451</v>
      </c>
      <c r="D599" s="253">
        <v>62</v>
      </c>
      <c r="E599" s="274"/>
      <c r="F599" s="50" t="str">
        <f>IF($E599&lt;&gt;"",COUNTIF($E$6:$E599,$E599),"")</f>
        <v/>
      </c>
      <c r="G599" s="56" t="str">
        <f>IF($E599&lt;&gt;"",INDEX(TMSimMatrix[],5,MATCH($C599&amp;$D599&amp;"."&amp;$E599,TMSimMatrix[#Headers],0)),"")</f>
        <v/>
      </c>
      <c r="H599" s="56" t="str">
        <f>IF($E599&lt;&gt;"",INDEX(TMSimMatrix[#Data],7,MATCH($C599&amp;$D599&amp;"."&amp;$E599,TMSimMatrix[#Headers],0)),"")</f>
        <v/>
      </c>
      <c r="I599" s="280" t="str">
        <f>IF($E599&lt;&gt;"",INDEX(TMSimMatrix[],2,MATCH($C599&amp;$D599&amp;"."&amp;$E599,TMSimMatrix[#Headers],0)),"")</f>
        <v/>
      </c>
      <c r="J599" s="280" t="str">
        <f>IF($E599&lt;&gt;"",IF(ISNUMBER(SEARCH("Utail",FlighTestSummary5[[#This Row],[A/C Configuration]])), "UTAIL", "TAILLESS"),"")</f>
        <v/>
      </c>
      <c r="K599" s="280" t="str">
        <f>IF($E599&lt;&gt;"",INDEX(TMSimMatrix[],4,MATCH($C599&amp;$D599&amp;"."&amp;$E599,TMSimMatrix[#Headers],0)),"")</f>
        <v/>
      </c>
      <c r="L599" s="280" t="str">
        <f>IF($E599&lt;&gt;"",INDEX(TMSimMatrix[],3,MATCH($C599&amp;$D599&amp;"."&amp;$E599,TMSimMatrix[#Headers],0)),"")</f>
        <v/>
      </c>
      <c r="M599" s="272" t="str">
        <f>IF($E599&lt;&gt;"",INDEX(TMSimMatrix[],8,MATCH($C599&amp;$D599&amp;"."&amp;$E599,TMSimMatrix[#Headers],0)),"")</f>
        <v/>
      </c>
      <c r="N599" s="52"/>
      <c r="O599" s="72"/>
      <c r="P599" s="310" t="str">
        <f>IF($E599&lt;&gt;"",INDEX(TMSimMatrix[],9,MATCH($C599&amp;$D599&amp;"."&amp;$E599,TMSimMatrix[#Headers],0)),"")</f>
        <v/>
      </c>
      <c r="Q599" s="56"/>
      <c r="R599" s="54"/>
      <c r="S599" s="53"/>
      <c r="T599" s="324"/>
      <c r="U599" s="299"/>
      <c r="V599" s="53"/>
      <c r="W599" s="258" t="s">
        <v>506</v>
      </c>
      <c r="X599" s="305"/>
      <c r="Y599" s="62"/>
      <c r="Z599" s="297"/>
      <c r="AA599" s="297"/>
    </row>
    <row r="600" spans="2:27" ht="23">
      <c r="B600" s="48">
        <v>595</v>
      </c>
      <c r="C600" s="252" t="s">
        <v>451</v>
      </c>
      <c r="D600" s="253">
        <v>62</v>
      </c>
      <c r="E600" s="274"/>
      <c r="F600" s="50" t="str">
        <f>IF($E600&lt;&gt;"",COUNTIF($E$6:$E600,$E600),"")</f>
        <v/>
      </c>
      <c r="G600" s="56" t="str">
        <f>IF($E600&lt;&gt;"",INDEX(TMSimMatrix[],5,MATCH($C600&amp;$D600&amp;"."&amp;$E600,TMSimMatrix[#Headers],0)),"")</f>
        <v/>
      </c>
      <c r="H600" s="56" t="str">
        <f>IF($E600&lt;&gt;"",INDEX(TMSimMatrix[#Data],7,MATCH($C600&amp;$D600&amp;"."&amp;$E600,TMSimMatrix[#Headers],0)),"")</f>
        <v/>
      </c>
      <c r="I600" s="280" t="str">
        <f>IF($E600&lt;&gt;"",INDEX(TMSimMatrix[],2,MATCH($C600&amp;$D600&amp;"."&amp;$E600,TMSimMatrix[#Headers],0)),"")</f>
        <v/>
      </c>
      <c r="J600" s="280" t="str">
        <f>IF($E600&lt;&gt;"",IF(ISNUMBER(SEARCH("Utail",FlighTestSummary5[[#This Row],[A/C Configuration]])), "UTAIL", "TAILLESS"),"")</f>
        <v/>
      </c>
      <c r="K600" s="280" t="str">
        <f>IF($E600&lt;&gt;"",INDEX(TMSimMatrix[],4,MATCH($C600&amp;$D600&amp;"."&amp;$E600,TMSimMatrix[#Headers],0)),"")</f>
        <v/>
      </c>
      <c r="L600" s="280" t="str">
        <f>IF($E600&lt;&gt;"",INDEX(TMSimMatrix[],3,MATCH($C600&amp;$D600&amp;"."&amp;$E600,TMSimMatrix[#Headers],0)),"")</f>
        <v/>
      </c>
      <c r="M600" s="272" t="str">
        <f>IF($E600&lt;&gt;"",INDEX(TMSimMatrix[],8,MATCH($C600&amp;$D600&amp;"."&amp;$E600,TMSimMatrix[#Headers],0)),"")</f>
        <v/>
      </c>
      <c r="N600" s="52"/>
      <c r="O600" s="72"/>
      <c r="P600" s="310" t="str">
        <f>IF($E600&lt;&gt;"",INDEX(TMSimMatrix[],9,MATCH($C600&amp;$D600&amp;"."&amp;$E600,TMSimMatrix[#Headers],0)),"")</f>
        <v/>
      </c>
      <c r="Q600" s="56"/>
      <c r="R600" s="54"/>
      <c r="S600" s="53"/>
      <c r="T600" s="324"/>
      <c r="U600" s="299"/>
      <c r="V600" s="53"/>
      <c r="W600" s="258" t="s">
        <v>506</v>
      </c>
      <c r="X600" s="305"/>
      <c r="Y600" s="62"/>
      <c r="Z600" s="297"/>
      <c r="AA600" s="297"/>
    </row>
    <row r="601" spans="2:27" ht="23">
      <c r="B601" s="48">
        <v>596</v>
      </c>
      <c r="C601" s="252" t="s">
        <v>451</v>
      </c>
      <c r="D601" s="253">
        <v>62</v>
      </c>
      <c r="E601" s="274"/>
      <c r="F601" s="50" t="str">
        <f>IF($E601&lt;&gt;"",COUNTIF($E$6:$E601,$E601),"")</f>
        <v/>
      </c>
      <c r="G601" s="56" t="str">
        <f>IF($E601&lt;&gt;"",INDEX(TMSimMatrix[],5,MATCH($C601&amp;$D601&amp;"."&amp;$E601,TMSimMatrix[#Headers],0)),"")</f>
        <v/>
      </c>
      <c r="H601" s="56" t="str">
        <f>IF($E601&lt;&gt;"",INDEX(TMSimMatrix[#Data],7,MATCH($C601&amp;$D601&amp;"."&amp;$E601,TMSimMatrix[#Headers],0)),"")</f>
        <v/>
      </c>
      <c r="I601" s="280" t="str">
        <f>IF($E601&lt;&gt;"",INDEX(TMSimMatrix[],2,MATCH($C601&amp;$D601&amp;"."&amp;$E601,TMSimMatrix[#Headers],0)),"")</f>
        <v/>
      </c>
      <c r="J601" s="280" t="str">
        <f>IF($E601&lt;&gt;"",IF(ISNUMBER(SEARCH("Utail",FlighTestSummary5[[#This Row],[A/C Configuration]])), "UTAIL", "TAILLESS"),"")</f>
        <v/>
      </c>
      <c r="K601" s="280" t="str">
        <f>IF($E601&lt;&gt;"",INDEX(TMSimMatrix[],4,MATCH($C601&amp;$D601&amp;"."&amp;$E601,TMSimMatrix[#Headers],0)),"")</f>
        <v/>
      </c>
      <c r="L601" s="280" t="str">
        <f>IF($E601&lt;&gt;"",INDEX(TMSimMatrix[],3,MATCH($C601&amp;$D601&amp;"."&amp;$E601,TMSimMatrix[#Headers],0)),"")</f>
        <v/>
      </c>
      <c r="M601" s="272" t="str">
        <f>IF($E601&lt;&gt;"",INDEX(TMSimMatrix[],8,MATCH($C601&amp;$D601&amp;"."&amp;$E601,TMSimMatrix[#Headers],0)),"")</f>
        <v/>
      </c>
      <c r="N601" s="52"/>
      <c r="O601" s="72"/>
      <c r="P601" s="310" t="str">
        <f>IF($E601&lt;&gt;"",INDEX(TMSimMatrix[],9,MATCH($C601&amp;$D601&amp;"."&amp;$E601,TMSimMatrix[#Headers],0)),"")</f>
        <v/>
      </c>
      <c r="Q601" s="56"/>
      <c r="R601" s="54"/>
      <c r="S601" s="53"/>
      <c r="T601" s="324"/>
      <c r="U601" s="299"/>
      <c r="V601" s="53"/>
      <c r="W601" s="258" t="s">
        <v>506</v>
      </c>
      <c r="X601" s="305"/>
      <c r="Y601" s="62"/>
      <c r="Z601" s="297"/>
      <c r="AA601" s="297"/>
    </row>
    <row r="602" spans="2:27" ht="23">
      <c r="B602" s="48">
        <v>597</v>
      </c>
      <c r="C602" s="252" t="s">
        <v>451</v>
      </c>
      <c r="D602" s="253">
        <v>62</v>
      </c>
      <c r="E602" s="274"/>
      <c r="F602" s="50" t="str">
        <f>IF($E602&lt;&gt;"",COUNTIF($E$6:$E602,$E602),"")</f>
        <v/>
      </c>
      <c r="G602" s="56" t="str">
        <f>IF($E602&lt;&gt;"",INDEX(TMSimMatrix[],5,MATCH($C602&amp;$D602&amp;"."&amp;$E602,TMSimMatrix[#Headers],0)),"")</f>
        <v/>
      </c>
      <c r="H602" s="56" t="str">
        <f>IF($E602&lt;&gt;"",INDEX(TMSimMatrix[#Data],7,MATCH($C602&amp;$D602&amp;"."&amp;$E602,TMSimMatrix[#Headers],0)),"")</f>
        <v/>
      </c>
      <c r="I602" s="280" t="str">
        <f>IF($E602&lt;&gt;"",INDEX(TMSimMatrix[],2,MATCH($C602&amp;$D602&amp;"."&amp;$E602,TMSimMatrix[#Headers],0)),"")</f>
        <v/>
      </c>
      <c r="J602" s="280" t="str">
        <f>IF($E602&lt;&gt;"",IF(ISNUMBER(SEARCH("Utail",FlighTestSummary5[[#This Row],[A/C Configuration]])), "UTAIL", "TAILLESS"),"")</f>
        <v/>
      </c>
      <c r="K602" s="280" t="str">
        <f>IF($E602&lt;&gt;"",INDEX(TMSimMatrix[],4,MATCH($C602&amp;$D602&amp;"."&amp;$E602,TMSimMatrix[#Headers],0)),"")</f>
        <v/>
      </c>
      <c r="L602" s="280" t="str">
        <f>IF($E602&lt;&gt;"",INDEX(TMSimMatrix[],3,MATCH($C602&amp;$D602&amp;"."&amp;$E602,TMSimMatrix[#Headers],0)),"")</f>
        <v/>
      </c>
      <c r="M602" s="272" t="str">
        <f>IF($E602&lt;&gt;"",INDEX(TMSimMatrix[],8,MATCH($C602&amp;$D602&amp;"."&amp;$E602,TMSimMatrix[#Headers],0)),"")</f>
        <v/>
      </c>
      <c r="N602" s="52"/>
      <c r="O602" s="72"/>
      <c r="P602" s="310" t="str">
        <f>IF($E602&lt;&gt;"",INDEX(TMSimMatrix[],9,MATCH($C602&amp;$D602&amp;"."&amp;$E602,TMSimMatrix[#Headers],0)),"")</f>
        <v/>
      </c>
      <c r="Q602" s="56"/>
      <c r="R602" s="54"/>
      <c r="S602" s="53"/>
      <c r="T602" s="324"/>
      <c r="U602" s="299"/>
      <c r="V602" s="53"/>
      <c r="W602" s="258" t="s">
        <v>506</v>
      </c>
      <c r="X602" s="305"/>
      <c r="Y602" s="62"/>
      <c r="Z602" s="297"/>
      <c r="AA602" s="297"/>
    </row>
    <row r="603" spans="2:27" ht="23">
      <c r="B603" s="48">
        <v>598</v>
      </c>
      <c r="C603" s="252" t="s">
        <v>451</v>
      </c>
      <c r="D603" s="253">
        <v>62</v>
      </c>
      <c r="E603" s="274"/>
      <c r="F603" s="50" t="str">
        <f>IF($E603&lt;&gt;"",COUNTIF($E$6:$E603,$E603),"")</f>
        <v/>
      </c>
      <c r="G603" s="56" t="str">
        <f>IF($E603&lt;&gt;"",INDEX(TMSimMatrix[],5,MATCH($C603&amp;$D603&amp;"."&amp;$E603,TMSimMatrix[#Headers],0)),"")</f>
        <v/>
      </c>
      <c r="H603" s="56" t="str">
        <f>IF($E603&lt;&gt;"",INDEX(TMSimMatrix[#Data],7,MATCH($C603&amp;$D603&amp;"."&amp;$E603,TMSimMatrix[#Headers],0)),"")</f>
        <v/>
      </c>
      <c r="I603" s="280" t="str">
        <f>IF($E603&lt;&gt;"",INDEX(TMSimMatrix[],2,MATCH($C603&amp;$D603&amp;"."&amp;$E603,TMSimMatrix[#Headers],0)),"")</f>
        <v/>
      </c>
      <c r="J603" s="280" t="str">
        <f>IF($E603&lt;&gt;"",IF(ISNUMBER(SEARCH("Utail",FlighTestSummary5[[#This Row],[A/C Configuration]])), "UTAIL", "TAILLESS"),"")</f>
        <v/>
      </c>
      <c r="K603" s="280" t="str">
        <f>IF($E603&lt;&gt;"",INDEX(TMSimMatrix[],4,MATCH($C603&amp;$D603&amp;"."&amp;$E603,TMSimMatrix[#Headers],0)),"")</f>
        <v/>
      </c>
      <c r="L603" s="280" t="str">
        <f>IF($E603&lt;&gt;"",INDEX(TMSimMatrix[],3,MATCH($C603&amp;$D603&amp;"."&amp;$E603,TMSimMatrix[#Headers],0)),"")</f>
        <v/>
      </c>
      <c r="M603" s="272" t="str">
        <f>IF($E603&lt;&gt;"",INDEX(TMSimMatrix[],8,MATCH($C603&amp;$D603&amp;"."&amp;$E603,TMSimMatrix[#Headers],0)),"")</f>
        <v/>
      </c>
      <c r="N603" s="52"/>
      <c r="O603" s="72"/>
      <c r="P603" s="310" t="str">
        <f>IF($E603&lt;&gt;"",INDEX(TMSimMatrix[],9,MATCH($C603&amp;$D603&amp;"."&amp;$E603,TMSimMatrix[#Headers],0)),"")</f>
        <v/>
      </c>
      <c r="Q603" s="56"/>
      <c r="R603" s="54"/>
      <c r="S603" s="53"/>
      <c r="T603" s="324"/>
      <c r="U603" s="299"/>
      <c r="V603" s="53"/>
      <c r="W603" s="258" t="s">
        <v>506</v>
      </c>
      <c r="X603" s="305"/>
      <c r="Y603" s="62"/>
      <c r="Z603" s="297"/>
      <c r="AA603" s="297"/>
    </row>
    <row r="604" spans="2:27" ht="23">
      <c r="B604" s="48">
        <v>599</v>
      </c>
      <c r="C604" s="252" t="s">
        <v>451</v>
      </c>
      <c r="D604" s="253">
        <v>62</v>
      </c>
      <c r="E604" s="274"/>
      <c r="F604" s="50" t="str">
        <f>IF($E604&lt;&gt;"",COUNTIF($E$6:$E604,$E604),"")</f>
        <v/>
      </c>
      <c r="G604" s="56" t="str">
        <f>IF($E604&lt;&gt;"",INDEX(TMSimMatrix[],5,MATCH($C604&amp;$D604&amp;"."&amp;$E604,TMSimMatrix[#Headers],0)),"")</f>
        <v/>
      </c>
      <c r="H604" s="56" t="str">
        <f>IF($E604&lt;&gt;"",INDEX(TMSimMatrix[#Data],7,MATCH($C604&amp;$D604&amp;"."&amp;$E604,TMSimMatrix[#Headers],0)),"")</f>
        <v/>
      </c>
      <c r="I604" s="280" t="str">
        <f>IF($E604&lt;&gt;"",INDEX(TMSimMatrix[],2,MATCH($C604&amp;$D604&amp;"."&amp;$E604,TMSimMatrix[#Headers],0)),"")</f>
        <v/>
      </c>
      <c r="J604" s="280" t="str">
        <f>IF($E604&lt;&gt;"",IF(ISNUMBER(SEARCH("Utail",FlighTestSummary5[[#This Row],[A/C Configuration]])), "UTAIL", "TAILLESS"),"")</f>
        <v/>
      </c>
      <c r="K604" s="280" t="str">
        <f>IF($E604&lt;&gt;"",INDEX(TMSimMatrix[],4,MATCH($C604&amp;$D604&amp;"."&amp;$E604,TMSimMatrix[#Headers],0)),"")</f>
        <v/>
      </c>
      <c r="L604" s="280" t="str">
        <f>IF($E604&lt;&gt;"",INDEX(TMSimMatrix[],3,MATCH($C604&amp;$D604&amp;"."&amp;$E604,TMSimMatrix[#Headers],0)),"")</f>
        <v/>
      </c>
      <c r="M604" s="272" t="str">
        <f>IF($E604&lt;&gt;"",INDEX(TMSimMatrix[],8,MATCH($C604&amp;$D604&amp;"."&amp;$E604,TMSimMatrix[#Headers],0)),"")</f>
        <v/>
      </c>
      <c r="N604" s="52"/>
      <c r="O604" s="72"/>
      <c r="P604" s="310" t="str">
        <f>IF($E604&lt;&gt;"",INDEX(TMSimMatrix[],9,MATCH($C604&amp;$D604&amp;"."&amp;$E604,TMSimMatrix[#Headers],0)),"")</f>
        <v/>
      </c>
      <c r="Q604" s="56"/>
      <c r="R604" s="54"/>
      <c r="S604" s="53"/>
      <c r="T604" s="324"/>
      <c r="U604" s="299"/>
      <c r="V604" s="53"/>
      <c r="W604" s="258" t="s">
        <v>506</v>
      </c>
      <c r="X604" s="305"/>
      <c r="Y604" s="62"/>
      <c r="Z604" s="297"/>
      <c r="AA604" s="297"/>
    </row>
    <row r="605" spans="2:27" ht="23">
      <c r="B605" s="48">
        <v>600</v>
      </c>
      <c r="C605" s="252" t="s">
        <v>451</v>
      </c>
      <c r="D605" s="253">
        <v>62</v>
      </c>
      <c r="E605" s="274"/>
      <c r="F605" s="50" t="str">
        <f>IF($E605&lt;&gt;"",COUNTIF($E$6:$E605,$E605),"")</f>
        <v/>
      </c>
      <c r="G605" s="56" t="str">
        <f>IF($E605&lt;&gt;"",INDEX(TMSimMatrix[],5,MATCH($C605&amp;$D605&amp;"."&amp;$E605,TMSimMatrix[#Headers],0)),"")</f>
        <v/>
      </c>
      <c r="H605" s="56" t="str">
        <f>IF($E605&lt;&gt;"",INDEX(TMSimMatrix[#Data],7,MATCH($C605&amp;$D605&amp;"."&amp;$E605,TMSimMatrix[#Headers],0)),"")</f>
        <v/>
      </c>
      <c r="I605" s="280" t="str">
        <f>IF($E605&lt;&gt;"",INDEX(TMSimMatrix[],2,MATCH($C605&amp;$D605&amp;"."&amp;$E605,TMSimMatrix[#Headers],0)),"")</f>
        <v/>
      </c>
      <c r="J605" s="280" t="str">
        <f>IF($E605&lt;&gt;"",IF(ISNUMBER(SEARCH("Utail",FlighTestSummary5[[#This Row],[A/C Configuration]])), "UTAIL", "TAILLESS"),"")</f>
        <v/>
      </c>
      <c r="K605" s="280" t="str">
        <f>IF($E605&lt;&gt;"",INDEX(TMSimMatrix[],4,MATCH($C605&amp;$D605&amp;"."&amp;$E605,TMSimMatrix[#Headers],0)),"")</f>
        <v/>
      </c>
      <c r="L605" s="280" t="str">
        <f>IF($E605&lt;&gt;"",INDEX(TMSimMatrix[],3,MATCH($C605&amp;$D605&amp;"."&amp;$E605,TMSimMatrix[#Headers],0)),"")</f>
        <v/>
      </c>
      <c r="M605" s="272" t="str">
        <f>IF($E605&lt;&gt;"",INDEX(TMSimMatrix[],8,MATCH($C605&amp;$D605&amp;"."&amp;$E605,TMSimMatrix[#Headers],0)),"")</f>
        <v/>
      </c>
      <c r="N605" s="52"/>
      <c r="O605" s="72"/>
      <c r="P605" s="310" t="str">
        <f>IF($E605&lt;&gt;"",INDEX(TMSimMatrix[],9,MATCH($C605&amp;$D605&amp;"."&amp;$E605,TMSimMatrix[#Headers],0)),"")</f>
        <v/>
      </c>
      <c r="Q605" s="56"/>
      <c r="R605" s="54"/>
      <c r="S605" s="53"/>
      <c r="T605" s="324"/>
      <c r="U605" s="299"/>
      <c r="V605" s="53"/>
      <c r="W605" s="258" t="s">
        <v>506</v>
      </c>
      <c r="X605" s="305"/>
      <c r="Y605" s="62"/>
      <c r="Z605" s="297"/>
      <c r="AA605" s="297"/>
    </row>
    <row r="606" spans="2:27" ht="23">
      <c r="B606" s="48">
        <v>601</v>
      </c>
      <c r="C606" s="252" t="s">
        <v>451</v>
      </c>
      <c r="D606" s="253">
        <v>62</v>
      </c>
      <c r="E606" s="274"/>
      <c r="F606" s="50" t="str">
        <f>IF($E606&lt;&gt;"",COUNTIF($E$6:$E606,$E606),"")</f>
        <v/>
      </c>
      <c r="G606" s="56" t="str">
        <f>IF($E606&lt;&gt;"",INDEX(TMSimMatrix[],5,MATCH($C606&amp;$D606&amp;"."&amp;$E606,TMSimMatrix[#Headers],0)),"")</f>
        <v/>
      </c>
      <c r="H606" s="56" t="str">
        <f>IF($E606&lt;&gt;"",INDEX(TMSimMatrix[#Data],7,MATCH($C606&amp;$D606&amp;"."&amp;$E606,TMSimMatrix[#Headers],0)),"")</f>
        <v/>
      </c>
      <c r="I606" s="280" t="str">
        <f>IF($E606&lt;&gt;"",INDEX(TMSimMatrix[],2,MATCH($C606&amp;$D606&amp;"."&amp;$E606,TMSimMatrix[#Headers],0)),"")</f>
        <v/>
      </c>
      <c r="J606" s="280" t="str">
        <f>IF($E606&lt;&gt;"",IF(ISNUMBER(SEARCH("Utail",FlighTestSummary5[[#This Row],[A/C Configuration]])), "UTAIL", "TAILLESS"),"")</f>
        <v/>
      </c>
      <c r="K606" s="280" t="str">
        <f>IF($E606&lt;&gt;"",INDEX(TMSimMatrix[],4,MATCH($C606&amp;$D606&amp;"."&amp;$E606,TMSimMatrix[#Headers],0)),"")</f>
        <v/>
      </c>
      <c r="L606" s="280" t="str">
        <f>IF($E606&lt;&gt;"",INDEX(TMSimMatrix[],3,MATCH($C606&amp;$D606&amp;"."&amp;$E606,TMSimMatrix[#Headers],0)),"")</f>
        <v/>
      </c>
      <c r="M606" s="272" t="str">
        <f>IF($E606&lt;&gt;"",INDEX(TMSimMatrix[],8,MATCH($C606&amp;$D606&amp;"."&amp;$E606,TMSimMatrix[#Headers],0)),"")</f>
        <v/>
      </c>
      <c r="N606" s="52"/>
      <c r="O606" s="72"/>
      <c r="P606" s="310" t="str">
        <f>IF($E606&lt;&gt;"",INDEX(TMSimMatrix[],9,MATCH($C606&amp;$D606&amp;"."&amp;$E606,TMSimMatrix[#Headers],0)),"")</f>
        <v/>
      </c>
      <c r="Q606" s="56"/>
      <c r="R606" s="54"/>
      <c r="S606" s="53"/>
      <c r="T606" s="324"/>
      <c r="U606" s="299"/>
      <c r="V606" s="53"/>
      <c r="W606" s="258" t="s">
        <v>506</v>
      </c>
      <c r="X606" s="305"/>
      <c r="Y606" s="62"/>
      <c r="Z606" s="297"/>
      <c r="AA606" s="297"/>
    </row>
    <row r="607" spans="2:27" ht="23">
      <c r="B607" s="48">
        <v>602</v>
      </c>
      <c r="C607" s="252" t="s">
        <v>451</v>
      </c>
      <c r="D607" s="253">
        <v>62</v>
      </c>
      <c r="E607" s="274"/>
      <c r="F607" s="50" t="str">
        <f>IF($E607&lt;&gt;"",COUNTIF($E$6:$E607,$E607),"")</f>
        <v/>
      </c>
      <c r="G607" s="56" t="str">
        <f>IF($E607&lt;&gt;"",INDEX(TMSimMatrix[],5,MATCH($C607&amp;$D607&amp;"."&amp;$E607,TMSimMatrix[#Headers],0)),"")</f>
        <v/>
      </c>
      <c r="H607" s="56" t="str">
        <f>IF($E607&lt;&gt;"",INDEX(TMSimMatrix[#Data],7,MATCH($C607&amp;$D607&amp;"."&amp;$E607,TMSimMatrix[#Headers],0)),"")</f>
        <v/>
      </c>
      <c r="I607" s="280" t="str">
        <f>IF($E607&lt;&gt;"",INDEX(TMSimMatrix[],2,MATCH($C607&amp;$D607&amp;"."&amp;$E607,TMSimMatrix[#Headers],0)),"")</f>
        <v/>
      </c>
      <c r="J607" s="280" t="str">
        <f>IF($E607&lt;&gt;"",IF(ISNUMBER(SEARCH("Utail",FlighTestSummary5[[#This Row],[A/C Configuration]])), "UTAIL", "TAILLESS"),"")</f>
        <v/>
      </c>
      <c r="K607" s="280" t="str">
        <f>IF($E607&lt;&gt;"",INDEX(TMSimMatrix[],4,MATCH($C607&amp;$D607&amp;"."&amp;$E607,TMSimMatrix[#Headers],0)),"")</f>
        <v/>
      </c>
      <c r="L607" s="280" t="str">
        <f>IF($E607&lt;&gt;"",INDEX(TMSimMatrix[],3,MATCH($C607&amp;$D607&amp;"."&amp;$E607,TMSimMatrix[#Headers],0)),"")</f>
        <v/>
      </c>
      <c r="M607" s="272" t="str">
        <f>IF($E607&lt;&gt;"",INDEX(TMSimMatrix[],8,MATCH($C607&amp;$D607&amp;"."&amp;$E607,TMSimMatrix[#Headers],0)),"")</f>
        <v/>
      </c>
      <c r="N607" s="52"/>
      <c r="O607" s="72"/>
      <c r="P607" s="310" t="str">
        <f>IF($E607&lt;&gt;"",INDEX(TMSimMatrix[],9,MATCH($C607&amp;$D607&amp;"."&amp;$E607,TMSimMatrix[#Headers],0)),"")</f>
        <v/>
      </c>
      <c r="Q607" s="56"/>
      <c r="R607" s="54"/>
      <c r="S607" s="53"/>
      <c r="T607" s="324"/>
      <c r="U607" s="299"/>
      <c r="V607" s="53"/>
      <c r="W607" s="258" t="s">
        <v>506</v>
      </c>
      <c r="X607" s="305"/>
      <c r="Y607" s="62"/>
      <c r="Z607" s="297"/>
      <c r="AA607" s="297"/>
    </row>
    <row r="608" spans="2:27" ht="23">
      <c r="B608" s="48">
        <v>603</v>
      </c>
      <c r="C608" s="252" t="s">
        <v>451</v>
      </c>
      <c r="D608" s="253">
        <v>62</v>
      </c>
      <c r="E608" s="274"/>
      <c r="F608" s="50" t="str">
        <f>IF($E608&lt;&gt;"",COUNTIF($E$6:$E608,$E608),"")</f>
        <v/>
      </c>
      <c r="G608" s="56" t="str">
        <f>IF($E608&lt;&gt;"",INDEX(TMSimMatrix[],5,MATCH($C608&amp;$D608&amp;"."&amp;$E608,TMSimMatrix[#Headers],0)),"")</f>
        <v/>
      </c>
      <c r="H608" s="56" t="str">
        <f>IF($E608&lt;&gt;"",INDEX(TMSimMatrix[#Data],7,MATCH($C608&amp;$D608&amp;"."&amp;$E608,TMSimMatrix[#Headers],0)),"")</f>
        <v/>
      </c>
      <c r="I608" s="280" t="str">
        <f>IF($E608&lt;&gt;"",INDEX(TMSimMatrix[],2,MATCH($C608&amp;$D608&amp;"."&amp;$E608,TMSimMatrix[#Headers],0)),"")</f>
        <v/>
      </c>
      <c r="J608" s="280" t="str">
        <f>IF($E608&lt;&gt;"",IF(ISNUMBER(SEARCH("Utail",FlighTestSummary5[[#This Row],[A/C Configuration]])), "UTAIL", "TAILLESS"),"")</f>
        <v/>
      </c>
      <c r="K608" s="280" t="str">
        <f>IF($E608&lt;&gt;"",INDEX(TMSimMatrix[],4,MATCH($C608&amp;$D608&amp;"."&amp;$E608,TMSimMatrix[#Headers],0)),"")</f>
        <v/>
      </c>
      <c r="L608" s="280" t="str">
        <f>IF($E608&lt;&gt;"",INDEX(TMSimMatrix[],3,MATCH($C608&amp;$D608&amp;"."&amp;$E608,TMSimMatrix[#Headers],0)),"")</f>
        <v/>
      </c>
      <c r="M608" s="272" t="str">
        <f>IF($E608&lt;&gt;"",INDEX(TMSimMatrix[],8,MATCH($C608&amp;$D608&amp;"."&amp;$E608,TMSimMatrix[#Headers],0)),"")</f>
        <v/>
      </c>
      <c r="N608" s="52"/>
      <c r="O608" s="72"/>
      <c r="P608" s="310" t="str">
        <f>IF($E608&lt;&gt;"",INDEX(TMSimMatrix[],9,MATCH($C608&amp;$D608&amp;"."&amp;$E608,TMSimMatrix[#Headers],0)),"")</f>
        <v/>
      </c>
      <c r="Q608" s="56"/>
      <c r="R608" s="54"/>
      <c r="S608" s="53"/>
      <c r="T608" s="324"/>
      <c r="U608" s="299"/>
      <c r="V608" s="53"/>
      <c r="W608" s="258" t="s">
        <v>506</v>
      </c>
      <c r="X608" s="305"/>
      <c r="Y608" s="62"/>
      <c r="Z608" s="297"/>
      <c r="AA608" s="297"/>
    </row>
    <row r="609" spans="2:27" ht="23">
      <c r="B609" s="48">
        <v>604</v>
      </c>
      <c r="C609" s="252" t="s">
        <v>451</v>
      </c>
      <c r="D609" s="253">
        <v>62</v>
      </c>
      <c r="E609" s="274"/>
      <c r="F609" s="50" t="str">
        <f>IF($E609&lt;&gt;"",COUNTIF($E$6:$E609,$E609),"")</f>
        <v/>
      </c>
      <c r="G609" s="56" t="str">
        <f>IF($E609&lt;&gt;"",INDEX(TMSimMatrix[],5,MATCH($C609&amp;$D609&amp;"."&amp;$E609,TMSimMatrix[#Headers],0)),"")</f>
        <v/>
      </c>
      <c r="H609" s="56" t="str">
        <f>IF($E609&lt;&gt;"",INDEX(TMSimMatrix[#Data],7,MATCH($C609&amp;$D609&amp;"."&amp;$E609,TMSimMatrix[#Headers],0)),"")</f>
        <v/>
      </c>
      <c r="I609" s="280" t="str">
        <f>IF($E609&lt;&gt;"",INDEX(TMSimMatrix[],2,MATCH($C609&amp;$D609&amp;"."&amp;$E609,TMSimMatrix[#Headers],0)),"")</f>
        <v/>
      </c>
      <c r="J609" s="280" t="str">
        <f>IF($E609&lt;&gt;"",IF(ISNUMBER(SEARCH("Utail",FlighTestSummary5[[#This Row],[A/C Configuration]])), "UTAIL", "TAILLESS"),"")</f>
        <v/>
      </c>
      <c r="K609" s="280" t="str">
        <f>IF($E609&lt;&gt;"",INDEX(TMSimMatrix[],4,MATCH($C609&amp;$D609&amp;"."&amp;$E609,TMSimMatrix[#Headers],0)),"")</f>
        <v/>
      </c>
      <c r="L609" s="280" t="str">
        <f>IF($E609&lt;&gt;"",INDEX(TMSimMatrix[],3,MATCH($C609&amp;$D609&amp;"."&amp;$E609,TMSimMatrix[#Headers],0)),"")</f>
        <v/>
      </c>
      <c r="M609" s="272" t="str">
        <f>IF($E609&lt;&gt;"",INDEX(TMSimMatrix[],8,MATCH($C609&amp;$D609&amp;"."&amp;$E609,TMSimMatrix[#Headers],0)),"")</f>
        <v/>
      </c>
      <c r="N609" s="52"/>
      <c r="O609" s="72"/>
      <c r="P609" s="310" t="str">
        <f>IF($E609&lt;&gt;"",INDEX(TMSimMatrix[],9,MATCH($C609&amp;$D609&amp;"."&amp;$E609,TMSimMatrix[#Headers],0)),"")</f>
        <v/>
      </c>
      <c r="Q609" s="56"/>
      <c r="R609" s="54"/>
      <c r="S609" s="53"/>
      <c r="T609" s="324"/>
      <c r="U609" s="299"/>
      <c r="V609" s="53"/>
      <c r="W609" s="258" t="s">
        <v>506</v>
      </c>
      <c r="X609" s="305"/>
      <c r="Y609" s="62"/>
      <c r="Z609" s="297"/>
      <c r="AA609" s="297"/>
    </row>
    <row r="610" spans="2:27" ht="23">
      <c r="B610" s="48">
        <v>605</v>
      </c>
      <c r="C610" s="252" t="s">
        <v>451</v>
      </c>
      <c r="D610" s="253">
        <v>62</v>
      </c>
      <c r="E610" s="274"/>
      <c r="F610" s="50" t="str">
        <f>IF($E610&lt;&gt;"",COUNTIF($E$6:$E610,$E610),"")</f>
        <v/>
      </c>
      <c r="G610" s="56" t="str">
        <f>IF($E610&lt;&gt;"",INDEX(TMSimMatrix[],5,MATCH($C610&amp;$D610&amp;"."&amp;$E610,TMSimMatrix[#Headers],0)),"")</f>
        <v/>
      </c>
      <c r="H610" s="56" t="str">
        <f>IF($E610&lt;&gt;"",INDEX(TMSimMatrix[#Data],7,MATCH($C610&amp;$D610&amp;"."&amp;$E610,TMSimMatrix[#Headers],0)),"")</f>
        <v/>
      </c>
      <c r="I610" s="280" t="str">
        <f>IF($E610&lt;&gt;"",INDEX(TMSimMatrix[],2,MATCH($C610&amp;$D610&amp;"."&amp;$E610,TMSimMatrix[#Headers],0)),"")</f>
        <v/>
      </c>
      <c r="J610" s="280" t="str">
        <f>IF($E610&lt;&gt;"",IF(ISNUMBER(SEARCH("Utail",FlighTestSummary5[[#This Row],[A/C Configuration]])), "UTAIL", "TAILLESS"),"")</f>
        <v/>
      </c>
      <c r="K610" s="280" t="str">
        <f>IF($E610&lt;&gt;"",INDEX(TMSimMatrix[],4,MATCH($C610&amp;$D610&amp;"."&amp;$E610,TMSimMatrix[#Headers],0)),"")</f>
        <v/>
      </c>
      <c r="L610" s="280" t="str">
        <f>IF($E610&lt;&gt;"",INDEX(TMSimMatrix[],3,MATCH($C610&amp;$D610&amp;"."&amp;$E610,TMSimMatrix[#Headers],0)),"")</f>
        <v/>
      </c>
      <c r="M610" s="272" t="str">
        <f>IF($E610&lt;&gt;"",INDEX(TMSimMatrix[],8,MATCH($C610&amp;$D610&amp;"."&amp;$E610,TMSimMatrix[#Headers],0)),"")</f>
        <v/>
      </c>
      <c r="N610" s="52"/>
      <c r="O610" s="72"/>
      <c r="P610" s="310" t="str">
        <f>IF($E610&lt;&gt;"",INDEX(TMSimMatrix[],9,MATCH($C610&amp;$D610&amp;"."&amp;$E610,TMSimMatrix[#Headers],0)),"")</f>
        <v/>
      </c>
      <c r="Q610" s="56"/>
      <c r="R610" s="54"/>
      <c r="S610" s="53"/>
      <c r="T610" s="324"/>
      <c r="U610" s="299"/>
      <c r="V610" s="53"/>
      <c r="W610" s="258" t="s">
        <v>506</v>
      </c>
      <c r="X610" s="305"/>
      <c r="Y610" s="62"/>
      <c r="Z610" s="297"/>
      <c r="AA610" s="297"/>
    </row>
    <row r="611" spans="2:27" ht="23">
      <c r="B611" s="48">
        <v>606</v>
      </c>
      <c r="C611" s="252" t="s">
        <v>451</v>
      </c>
      <c r="D611" s="253">
        <v>62</v>
      </c>
      <c r="E611" s="274"/>
      <c r="F611" s="50" t="str">
        <f>IF($E611&lt;&gt;"",COUNTIF($E$6:$E611,$E611),"")</f>
        <v/>
      </c>
      <c r="G611" s="56" t="str">
        <f>IF($E611&lt;&gt;"",INDEX(TMSimMatrix[],5,MATCH($C611&amp;$D611&amp;"."&amp;$E611,TMSimMatrix[#Headers],0)),"")</f>
        <v/>
      </c>
      <c r="H611" s="56" t="str">
        <f>IF($E611&lt;&gt;"",INDEX(TMSimMatrix[#Data],7,MATCH($C611&amp;$D611&amp;"."&amp;$E611,TMSimMatrix[#Headers],0)),"")</f>
        <v/>
      </c>
      <c r="I611" s="280" t="str">
        <f>IF($E611&lt;&gt;"",INDEX(TMSimMatrix[],2,MATCH($C611&amp;$D611&amp;"."&amp;$E611,TMSimMatrix[#Headers],0)),"")</f>
        <v/>
      </c>
      <c r="J611" s="280" t="str">
        <f>IF($E611&lt;&gt;"",IF(ISNUMBER(SEARCH("Utail",FlighTestSummary5[[#This Row],[A/C Configuration]])), "UTAIL", "TAILLESS"),"")</f>
        <v/>
      </c>
      <c r="K611" s="280" t="str">
        <f>IF($E611&lt;&gt;"",INDEX(TMSimMatrix[],4,MATCH($C611&amp;$D611&amp;"."&amp;$E611,TMSimMatrix[#Headers],0)),"")</f>
        <v/>
      </c>
      <c r="L611" s="280" t="str">
        <f>IF($E611&lt;&gt;"",INDEX(TMSimMatrix[],3,MATCH($C611&amp;$D611&amp;"."&amp;$E611,TMSimMatrix[#Headers],0)),"")</f>
        <v/>
      </c>
      <c r="M611" s="272" t="str">
        <f>IF($E611&lt;&gt;"",INDEX(TMSimMatrix[],8,MATCH($C611&amp;$D611&amp;"."&amp;$E611,TMSimMatrix[#Headers],0)),"")</f>
        <v/>
      </c>
      <c r="N611" s="52"/>
      <c r="O611" s="72"/>
      <c r="P611" s="310" t="str">
        <f>IF($E611&lt;&gt;"",INDEX(TMSimMatrix[],9,MATCH($C611&amp;$D611&amp;"."&amp;$E611,TMSimMatrix[#Headers],0)),"")</f>
        <v/>
      </c>
      <c r="Q611" s="56"/>
      <c r="R611" s="54"/>
      <c r="S611" s="53"/>
      <c r="T611" s="324"/>
      <c r="U611" s="299"/>
      <c r="V611" s="53"/>
      <c r="W611" s="258" t="s">
        <v>506</v>
      </c>
      <c r="X611" s="305"/>
      <c r="Y611" s="62"/>
      <c r="Z611" s="297"/>
      <c r="AA611" s="297"/>
    </row>
    <row r="612" spans="2:27" ht="23">
      <c r="B612" s="48">
        <v>607</v>
      </c>
      <c r="C612" s="252" t="s">
        <v>451</v>
      </c>
      <c r="D612" s="253">
        <v>62</v>
      </c>
      <c r="E612" s="274"/>
      <c r="F612" s="50" t="str">
        <f>IF($E612&lt;&gt;"",COUNTIF($E$6:$E612,$E612),"")</f>
        <v/>
      </c>
      <c r="G612" s="56" t="str">
        <f>IF($E612&lt;&gt;"",INDEX(TMSimMatrix[],5,MATCH($C612&amp;$D612&amp;"."&amp;$E612,TMSimMatrix[#Headers],0)),"")</f>
        <v/>
      </c>
      <c r="H612" s="56" t="str">
        <f>IF($E612&lt;&gt;"",INDEX(TMSimMatrix[#Data],7,MATCH($C612&amp;$D612&amp;"."&amp;$E612,TMSimMatrix[#Headers],0)),"")</f>
        <v/>
      </c>
      <c r="I612" s="280" t="str">
        <f>IF($E612&lt;&gt;"",INDEX(TMSimMatrix[],2,MATCH($C612&amp;$D612&amp;"."&amp;$E612,TMSimMatrix[#Headers],0)),"")</f>
        <v/>
      </c>
      <c r="J612" s="280" t="str">
        <f>IF($E612&lt;&gt;"",IF(ISNUMBER(SEARCH("Utail",FlighTestSummary5[[#This Row],[A/C Configuration]])), "UTAIL", "TAILLESS"),"")</f>
        <v/>
      </c>
      <c r="K612" s="280" t="str">
        <f>IF($E612&lt;&gt;"",INDEX(TMSimMatrix[],4,MATCH($C612&amp;$D612&amp;"."&amp;$E612,TMSimMatrix[#Headers],0)),"")</f>
        <v/>
      </c>
      <c r="L612" s="280" t="str">
        <f>IF($E612&lt;&gt;"",INDEX(TMSimMatrix[],3,MATCH($C612&amp;$D612&amp;"."&amp;$E612,TMSimMatrix[#Headers],0)),"")</f>
        <v/>
      </c>
      <c r="M612" s="272" t="str">
        <f>IF($E612&lt;&gt;"",INDEX(TMSimMatrix[],8,MATCH($C612&amp;$D612&amp;"."&amp;$E612,TMSimMatrix[#Headers],0)),"")</f>
        <v/>
      </c>
      <c r="N612" s="52"/>
      <c r="O612" s="72"/>
      <c r="P612" s="310" t="str">
        <f>IF($E612&lt;&gt;"",INDEX(TMSimMatrix[],9,MATCH($C612&amp;$D612&amp;"."&amp;$E612,TMSimMatrix[#Headers],0)),"")</f>
        <v/>
      </c>
      <c r="Q612" s="56"/>
      <c r="R612" s="54"/>
      <c r="S612" s="53"/>
      <c r="T612" s="324"/>
      <c r="U612" s="299"/>
      <c r="V612" s="53"/>
      <c r="W612" s="258" t="s">
        <v>506</v>
      </c>
      <c r="X612" s="305"/>
      <c r="Y612" s="62"/>
      <c r="Z612" s="297"/>
      <c r="AA612" s="297"/>
    </row>
    <row r="613" spans="2:27" ht="23">
      <c r="B613" s="48">
        <v>608</v>
      </c>
      <c r="C613" s="252" t="s">
        <v>451</v>
      </c>
      <c r="D613" s="253">
        <v>62</v>
      </c>
      <c r="E613" s="274"/>
      <c r="F613" s="50" t="str">
        <f>IF($E613&lt;&gt;"",COUNTIF($E$6:$E613,$E613),"")</f>
        <v/>
      </c>
      <c r="G613" s="56" t="str">
        <f>IF($E613&lt;&gt;"",INDEX(TMSimMatrix[],5,MATCH($C613&amp;$D613&amp;"."&amp;$E613,TMSimMatrix[#Headers],0)),"")</f>
        <v/>
      </c>
      <c r="H613" s="56" t="str">
        <f>IF($E613&lt;&gt;"",INDEX(TMSimMatrix[#Data],7,MATCH($C613&amp;$D613&amp;"."&amp;$E613,TMSimMatrix[#Headers],0)),"")</f>
        <v/>
      </c>
      <c r="I613" s="280" t="str">
        <f>IF($E613&lt;&gt;"",INDEX(TMSimMatrix[],2,MATCH($C613&amp;$D613&amp;"."&amp;$E613,TMSimMatrix[#Headers],0)),"")</f>
        <v/>
      </c>
      <c r="J613" s="280" t="str">
        <f>IF($E613&lt;&gt;"",IF(ISNUMBER(SEARCH("Utail",FlighTestSummary5[[#This Row],[A/C Configuration]])), "UTAIL", "TAILLESS"),"")</f>
        <v/>
      </c>
      <c r="K613" s="280" t="str">
        <f>IF($E613&lt;&gt;"",INDEX(TMSimMatrix[],4,MATCH($C613&amp;$D613&amp;"."&amp;$E613,TMSimMatrix[#Headers],0)),"")</f>
        <v/>
      </c>
      <c r="L613" s="280" t="str">
        <f>IF($E613&lt;&gt;"",INDEX(TMSimMatrix[],3,MATCH($C613&amp;$D613&amp;"."&amp;$E613,TMSimMatrix[#Headers],0)),"")</f>
        <v/>
      </c>
      <c r="M613" s="272" t="str">
        <f>IF($E613&lt;&gt;"",INDEX(TMSimMatrix[],8,MATCH($C613&amp;$D613&amp;"."&amp;$E613,TMSimMatrix[#Headers],0)),"")</f>
        <v/>
      </c>
      <c r="N613" s="52"/>
      <c r="O613" s="72"/>
      <c r="P613" s="310" t="str">
        <f>IF($E613&lt;&gt;"",INDEX(TMSimMatrix[],9,MATCH($C613&amp;$D613&amp;"."&amp;$E613,TMSimMatrix[#Headers],0)),"")</f>
        <v/>
      </c>
      <c r="Q613" s="56"/>
      <c r="R613" s="54"/>
      <c r="S613" s="53"/>
      <c r="T613" s="324"/>
      <c r="U613" s="299"/>
      <c r="V613" s="53"/>
      <c r="W613" s="258" t="s">
        <v>506</v>
      </c>
      <c r="X613" s="305"/>
      <c r="Y613" s="62"/>
      <c r="Z613" s="297"/>
      <c r="AA613" s="297"/>
    </row>
    <row r="614" spans="2:27" ht="23">
      <c r="B614" s="48">
        <v>609</v>
      </c>
      <c r="C614" s="252" t="s">
        <v>451</v>
      </c>
      <c r="D614" s="253">
        <v>62</v>
      </c>
      <c r="E614" s="274"/>
      <c r="F614" s="50" t="str">
        <f>IF($E614&lt;&gt;"",COUNTIF($E$6:$E614,$E614),"")</f>
        <v/>
      </c>
      <c r="G614" s="56" t="str">
        <f>IF($E614&lt;&gt;"",INDEX(TMSimMatrix[],5,MATCH($C614&amp;$D614&amp;"."&amp;$E614,TMSimMatrix[#Headers],0)),"")</f>
        <v/>
      </c>
      <c r="H614" s="56" t="str">
        <f>IF($E614&lt;&gt;"",INDEX(TMSimMatrix[#Data],7,MATCH($C614&amp;$D614&amp;"."&amp;$E614,TMSimMatrix[#Headers],0)),"")</f>
        <v/>
      </c>
      <c r="I614" s="280" t="str">
        <f>IF($E614&lt;&gt;"",INDEX(TMSimMatrix[],2,MATCH($C614&amp;$D614&amp;"."&amp;$E614,TMSimMatrix[#Headers],0)),"")</f>
        <v/>
      </c>
      <c r="J614" s="280" t="str">
        <f>IF($E614&lt;&gt;"",IF(ISNUMBER(SEARCH("Utail",FlighTestSummary5[[#This Row],[A/C Configuration]])), "UTAIL", "TAILLESS"),"")</f>
        <v/>
      </c>
      <c r="K614" s="280" t="str">
        <f>IF($E614&lt;&gt;"",INDEX(TMSimMatrix[],4,MATCH($C614&amp;$D614&amp;"."&amp;$E614,TMSimMatrix[#Headers],0)),"")</f>
        <v/>
      </c>
      <c r="L614" s="280" t="str">
        <f>IF($E614&lt;&gt;"",INDEX(TMSimMatrix[],3,MATCH($C614&amp;$D614&amp;"."&amp;$E614,TMSimMatrix[#Headers],0)),"")</f>
        <v/>
      </c>
      <c r="M614" s="272" t="str">
        <f>IF($E614&lt;&gt;"",INDEX(TMSimMatrix[],8,MATCH($C614&amp;$D614&amp;"."&amp;$E614,TMSimMatrix[#Headers],0)),"")</f>
        <v/>
      </c>
      <c r="N614" s="52"/>
      <c r="O614" s="72"/>
      <c r="P614" s="310" t="str">
        <f>IF($E614&lt;&gt;"",INDEX(TMSimMatrix[],9,MATCH($C614&amp;$D614&amp;"."&amp;$E614,TMSimMatrix[#Headers],0)),"")</f>
        <v/>
      </c>
      <c r="Q614" s="56"/>
      <c r="R614" s="54"/>
      <c r="S614" s="53"/>
      <c r="T614" s="324"/>
      <c r="U614" s="299"/>
      <c r="V614" s="53"/>
      <c r="W614" s="258" t="s">
        <v>506</v>
      </c>
      <c r="X614" s="305"/>
      <c r="Y614" s="62"/>
      <c r="Z614" s="297"/>
      <c r="AA614" s="297"/>
    </row>
    <row r="615" spans="2:27" ht="23">
      <c r="B615" s="48">
        <v>610</v>
      </c>
      <c r="C615" s="252" t="s">
        <v>451</v>
      </c>
      <c r="D615" s="253">
        <v>62</v>
      </c>
      <c r="E615" s="274"/>
      <c r="F615" s="50" t="str">
        <f>IF($E615&lt;&gt;"",COUNTIF($E$6:$E615,$E615),"")</f>
        <v/>
      </c>
      <c r="G615" s="56" t="str">
        <f>IF($E615&lt;&gt;"",INDEX(TMSimMatrix[],5,MATCH($C615&amp;$D615&amp;"."&amp;$E615,TMSimMatrix[#Headers],0)),"")</f>
        <v/>
      </c>
      <c r="H615" s="56" t="str">
        <f>IF($E615&lt;&gt;"",INDEX(TMSimMatrix[#Data],7,MATCH($C615&amp;$D615&amp;"."&amp;$E615,TMSimMatrix[#Headers],0)),"")</f>
        <v/>
      </c>
      <c r="I615" s="280" t="str">
        <f>IF($E615&lt;&gt;"",INDEX(TMSimMatrix[],2,MATCH($C615&amp;$D615&amp;"."&amp;$E615,TMSimMatrix[#Headers],0)),"")</f>
        <v/>
      </c>
      <c r="J615" s="280" t="str">
        <f>IF($E615&lt;&gt;"",IF(ISNUMBER(SEARCH("Utail",FlighTestSummary5[[#This Row],[A/C Configuration]])), "UTAIL", "TAILLESS"),"")</f>
        <v/>
      </c>
      <c r="K615" s="280" t="str">
        <f>IF($E615&lt;&gt;"",INDEX(TMSimMatrix[],4,MATCH($C615&amp;$D615&amp;"."&amp;$E615,TMSimMatrix[#Headers],0)),"")</f>
        <v/>
      </c>
      <c r="L615" s="280" t="str">
        <f>IF($E615&lt;&gt;"",INDEX(TMSimMatrix[],3,MATCH($C615&amp;$D615&amp;"."&amp;$E615,TMSimMatrix[#Headers],0)),"")</f>
        <v/>
      </c>
      <c r="M615" s="272" t="str">
        <f>IF($E615&lt;&gt;"",INDEX(TMSimMatrix[],8,MATCH($C615&amp;$D615&amp;"."&amp;$E615,TMSimMatrix[#Headers],0)),"")</f>
        <v/>
      </c>
      <c r="N615" s="52"/>
      <c r="O615" s="72"/>
      <c r="P615" s="310" t="str">
        <f>IF($E615&lt;&gt;"",INDEX(TMSimMatrix[],9,MATCH($C615&amp;$D615&amp;"."&amp;$E615,TMSimMatrix[#Headers],0)),"")</f>
        <v/>
      </c>
      <c r="Q615" s="56"/>
      <c r="R615" s="54"/>
      <c r="S615" s="53"/>
      <c r="T615" s="324"/>
      <c r="U615" s="299"/>
      <c r="V615" s="53"/>
      <c r="W615" s="258" t="s">
        <v>506</v>
      </c>
      <c r="X615" s="305"/>
      <c r="Y615" s="62"/>
      <c r="Z615" s="297"/>
      <c r="AA615" s="297"/>
    </row>
    <row r="616" spans="2:27" ht="23">
      <c r="B616" s="48">
        <v>611</v>
      </c>
      <c r="C616" s="252" t="s">
        <v>451</v>
      </c>
      <c r="D616" s="253">
        <v>62</v>
      </c>
      <c r="E616" s="274"/>
      <c r="F616" s="50" t="str">
        <f>IF($E616&lt;&gt;"",COUNTIF($E$6:$E616,$E616),"")</f>
        <v/>
      </c>
      <c r="G616" s="56" t="str">
        <f>IF($E616&lt;&gt;"",INDEX(TMSimMatrix[],5,MATCH($C616&amp;$D616&amp;"."&amp;$E616,TMSimMatrix[#Headers],0)),"")</f>
        <v/>
      </c>
      <c r="H616" s="56" t="str">
        <f>IF($E616&lt;&gt;"",INDEX(TMSimMatrix[#Data],7,MATCH($C616&amp;$D616&amp;"."&amp;$E616,TMSimMatrix[#Headers],0)),"")</f>
        <v/>
      </c>
      <c r="I616" s="280" t="str">
        <f>IF($E616&lt;&gt;"",INDEX(TMSimMatrix[],2,MATCH($C616&amp;$D616&amp;"."&amp;$E616,TMSimMatrix[#Headers],0)),"")</f>
        <v/>
      </c>
      <c r="J616" s="280" t="str">
        <f>IF($E616&lt;&gt;"",IF(ISNUMBER(SEARCH("Utail",FlighTestSummary5[[#This Row],[A/C Configuration]])), "UTAIL", "TAILLESS"),"")</f>
        <v/>
      </c>
      <c r="K616" s="280" t="str">
        <f>IF($E616&lt;&gt;"",INDEX(TMSimMatrix[],4,MATCH($C616&amp;$D616&amp;"."&amp;$E616,TMSimMatrix[#Headers],0)),"")</f>
        <v/>
      </c>
      <c r="L616" s="280" t="str">
        <f>IF($E616&lt;&gt;"",INDEX(TMSimMatrix[],3,MATCH($C616&amp;$D616&amp;"."&amp;$E616,TMSimMatrix[#Headers],0)),"")</f>
        <v/>
      </c>
      <c r="M616" s="272" t="str">
        <f>IF($E616&lt;&gt;"",INDEX(TMSimMatrix[],8,MATCH($C616&amp;$D616&amp;"."&amp;$E616,TMSimMatrix[#Headers],0)),"")</f>
        <v/>
      </c>
      <c r="N616" s="52"/>
      <c r="O616" s="72"/>
      <c r="P616" s="310" t="str">
        <f>IF($E616&lt;&gt;"",INDEX(TMSimMatrix[],9,MATCH($C616&amp;$D616&amp;"."&amp;$E616,TMSimMatrix[#Headers],0)),"")</f>
        <v/>
      </c>
      <c r="Q616" s="56"/>
      <c r="R616" s="54"/>
      <c r="S616" s="53"/>
      <c r="T616" s="324"/>
      <c r="U616" s="299"/>
      <c r="V616" s="53"/>
      <c r="W616" s="258" t="s">
        <v>506</v>
      </c>
      <c r="X616" s="305"/>
      <c r="Y616" s="62"/>
      <c r="Z616" s="297"/>
      <c r="AA616" s="297"/>
    </row>
    <row r="617" spans="2:27" ht="23">
      <c r="B617" s="48">
        <v>612</v>
      </c>
      <c r="C617" s="252" t="s">
        <v>451</v>
      </c>
      <c r="D617" s="253">
        <v>62</v>
      </c>
      <c r="E617" s="274"/>
      <c r="F617" s="50" t="str">
        <f>IF($E617&lt;&gt;"",COUNTIF($E$6:$E617,$E617),"")</f>
        <v/>
      </c>
      <c r="G617" s="56" t="str">
        <f>IF($E617&lt;&gt;"",INDEX(TMSimMatrix[],5,MATCH($C617&amp;$D617&amp;"."&amp;$E617,TMSimMatrix[#Headers],0)),"")</f>
        <v/>
      </c>
      <c r="H617" s="56" t="str">
        <f>IF($E617&lt;&gt;"",INDEX(TMSimMatrix[#Data],7,MATCH($C617&amp;$D617&amp;"."&amp;$E617,TMSimMatrix[#Headers],0)),"")</f>
        <v/>
      </c>
      <c r="I617" s="280" t="str">
        <f>IF($E617&lt;&gt;"",INDEX(TMSimMatrix[],2,MATCH($C617&amp;$D617&amp;"."&amp;$E617,TMSimMatrix[#Headers],0)),"")</f>
        <v/>
      </c>
      <c r="J617" s="280" t="str">
        <f>IF($E617&lt;&gt;"",IF(ISNUMBER(SEARCH("Utail",FlighTestSummary5[[#This Row],[A/C Configuration]])), "UTAIL", "TAILLESS"),"")</f>
        <v/>
      </c>
      <c r="K617" s="280" t="str">
        <f>IF($E617&lt;&gt;"",INDEX(TMSimMatrix[],4,MATCH($C617&amp;$D617&amp;"."&amp;$E617,TMSimMatrix[#Headers],0)),"")</f>
        <v/>
      </c>
      <c r="L617" s="280" t="str">
        <f>IF($E617&lt;&gt;"",INDEX(TMSimMatrix[],3,MATCH($C617&amp;$D617&amp;"."&amp;$E617,TMSimMatrix[#Headers],0)),"")</f>
        <v/>
      </c>
      <c r="M617" s="272" t="str">
        <f>IF($E617&lt;&gt;"",INDEX(TMSimMatrix[],8,MATCH($C617&amp;$D617&amp;"."&amp;$E617,TMSimMatrix[#Headers],0)),"")</f>
        <v/>
      </c>
      <c r="N617" s="52"/>
      <c r="O617" s="72"/>
      <c r="P617" s="310" t="str">
        <f>IF($E617&lt;&gt;"",INDEX(TMSimMatrix[],9,MATCH($C617&amp;$D617&amp;"."&amp;$E617,TMSimMatrix[#Headers],0)),"")</f>
        <v/>
      </c>
      <c r="Q617" s="56"/>
      <c r="R617" s="54"/>
      <c r="S617" s="53"/>
      <c r="T617" s="324"/>
      <c r="U617" s="299"/>
      <c r="V617" s="53"/>
      <c r="W617" s="258" t="s">
        <v>506</v>
      </c>
      <c r="X617" s="305"/>
      <c r="Y617" s="62"/>
      <c r="Z617" s="297"/>
      <c r="AA617" s="297"/>
    </row>
    <row r="618" spans="2:27" ht="23">
      <c r="B618" s="48">
        <v>613</v>
      </c>
      <c r="C618" s="252" t="s">
        <v>451</v>
      </c>
      <c r="D618" s="253">
        <v>62</v>
      </c>
      <c r="E618" s="274"/>
      <c r="F618" s="50" t="str">
        <f>IF($E618&lt;&gt;"",COUNTIF($E$6:$E618,$E618),"")</f>
        <v/>
      </c>
      <c r="G618" s="56" t="str">
        <f>IF($E618&lt;&gt;"",INDEX(TMSimMatrix[],5,MATCH($C618&amp;$D618&amp;"."&amp;$E618,TMSimMatrix[#Headers],0)),"")</f>
        <v/>
      </c>
      <c r="H618" s="56" t="str">
        <f>IF($E618&lt;&gt;"",INDEX(TMSimMatrix[#Data],7,MATCH($C618&amp;$D618&amp;"."&amp;$E618,TMSimMatrix[#Headers],0)),"")</f>
        <v/>
      </c>
      <c r="I618" s="280" t="str">
        <f>IF($E618&lt;&gt;"",INDEX(TMSimMatrix[],2,MATCH($C618&amp;$D618&amp;"."&amp;$E618,TMSimMatrix[#Headers],0)),"")</f>
        <v/>
      </c>
      <c r="J618" s="280" t="str">
        <f>IF($E618&lt;&gt;"",IF(ISNUMBER(SEARCH("Utail",FlighTestSummary5[[#This Row],[A/C Configuration]])), "UTAIL", "TAILLESS"),"")</f>
        <v/>
      </c>
      <c r="K618" s="280" t="str">
        <f>IF($E618&lt;&gt;"",INDEX(TMSimMatrix[],4,MATCH($C618&amp;$D618&amp;"."&amp;$E618,TMSimMatrix[#Headers],0)),"")</f>
        <v/>
      </c>
      <c r="L618" s="280" t="str">
        <f>IF($E618&lt;&gt;"",INDEX(TMSimMatrix[],3,MATCH($C618&amp;$D618&amp;"."&amp;$E618,TMSimMatrix[#Headers],0)),"")</f>
        <v/>
      </c>
      <c r="M618" s="272" t="str">
        <f>IF($E618&lt;&gt;"",INDEX(TMSimMatrix[],8,MATCH($C618&amp;$D618&amp;"."&amp;$E618,TMSimMatrix[#Headers],0)),"")</f>
        <v/>
      </c>
      <c r="N618" s="52"/>
      <c r="O618" s="72"/>
      <c r="P618" s="310" t="str">
        <f>IF($E618&lt;&gt;"",INDEX(TMSimMatrix[],9,MATCH($C618&amp;$D618&amp;"."&amp;$E618,TMSimMatrix[#Headers],0)),"")</f>
        <v/>
      </c>
      <c r="Q618" s="56"/>
      <c r="R618" s="54"/>
      <c r="S618" s="53"/>
      <c r="T618" s="324"/>
      <c r="U618" s="299"/>
      <c r="V618" s="53"/>
      <c r="W618" s="258" t="s">
        <v>506</v>
      </c>
      <c r="X618" s="305"/>
      <c r="Y618" s="62"/>
      <c r="Z618" s="297"/>
      <c r="AA618" s="297"/>
    </row>
    <row r="619" spans="2:27" ht="23">
      <c r="B619" s="48">
        <v>614</v>
      </c>
      <c r="C619" s="252" t="s">
        <v>451</v>
      </c>
      <c r="D619" s="253">
        <v>62</v>
      </c>
      <c r="E619" s="274"/>
      <c r="F619" s="50" t="str">
        <f>IF($E619&lt;&gt;"",COUNTIF($E$6:$E619,$E619),"")</f>
        <v/>
      </c>
      <c r="G619" s="56" t="str">
        <f>IF($E619&lt;&gt;"",INDEX(TMSimMatrix[],5,MATCH($C619&amp;$D619&amp;"."&amp;$E619,TMSimMatrix[#Headers],0)),"")</f>
        <v/>
      </c>
      <c r="H619" s="56" t="str">
        <f>IF($E619&lt;&gt;"",INDEX(TMSimMatrix[#Data],7,MATCH($C619&amp;$D619&amp;"."&amp;$E619,TMSimMatrix[#Headers],0)),"")</f>
        <v/>
      </c>
      <c r="I619" s="280" t="str">
        <f>IF($E619&lt;&gt;"",INDEX(TMSimMatrix[],2,MATCH($C619&amp;$D619&amp;"."&amp;$E619,TMSimMatrix[#Headers],0)),"")</f>
        <v/>
      </c>
      <c r="J619" s="280" t="str">
        <f>IF($E619&lt;&gt;"",IF(ISNUMBER(SEARCH("Utail",FlighTestSummary5[[#This Row],[A/C Configuration]])), "UTAIL", "TAILLESS"),"")</f>
        <v/>
      </c>
      <c r="K619" s="280" t="str">
        <f>IF($E619&lt;&gt;"",INDEX(TMSimMatrix[],4,MATCH($C619&amp;$D619&amp;"."&amp;$E619,TMSimMatrix[#Headers],0)),"")</f>
        <v/>
      </c>
      <c r="L619" s="280" t="str">
        <f>IF($E619&lt;&gt;"",INDEX(TMSimMatrix[],3,MATCH($C619&amp;$D619&amp;"."&amp;$E619,TMSimMatrix[#Headers],0)),"")</f>
        <v/>
      </c>
      <c r="M619" s="272" t="str">
        <f>IF($E619&lt;&gt;"",INDEX(TMSimMatrix[],8,MATCH($C619&amp;$D619&amp;"."&amp;$E619,TMSimMatrix[#Headers],0)),"")</f>
        <v/>
      </c>
      <c r="N619" s="52"/>
      <c r="O619" s="72"/>
      <c r="P619" s="310" t="str">
        <f>IF($E619&lt;&gt;"",INDEX(TMSimMatrix[],9,MATCH($C619&amp;$D619&amp;"."&amp;$E619,TMSimMatrix[#Headers],0)),"")</f>
        <v/>
      </c>
      <c r="Q619" s="56"/>
      <c r="R619" s="54"/>
      <c r="S619" s="53"/>
      <c r="T619" s="324"/>
      <c r="U619" s="299"/>
      <c r="V619" s="53"/>
      <c r="W619" s="258" t="s">
        <v>506</v>
      </c>
      <c r="X619" s="305"/>
      <c r="Y619" s="62"/>
      <c r="Z619" s="297"/>
      <c r="AA619" s="297"/>
    </row>
    <row r="620" spans="2:27" ht="23">
      <c r="B620" s="48">
        <v>615</v>
      </c>
      <c r="C620" s="252" t="s">
        <v>451</v>
      </c>
      <c r="D620" s="253">
        <v>62</v>
      </c>
      <c r="E620" s="274"/>
      <c r="F620" s="50" t="str">
        <f>IF($E620&lt;&gt;"",COUNTIF($E$6:$E620,$E620),"")</f>
        <v/>
      </c>
      <c r="G620" s="56" t="str">
        <f>IF($E620&lt;&gt;"",INDEX(TMSimMatrix[],5,MATCH($C620&amp;$D620&amp;"."&amp;$E620,TMSimMatrix[#Headers],0)),"")</f>
        <v/>
      </c>
      <c r="H620" s="56" t="str">
        <f>IF($E620&lt;&gt;"",INDEX(TMSimMatrix[#Data],7,MATCH($C620&amp;$D620&amp;"."&amp;$E620,TMSimMatrix[#Headers],0)),"")</f>
        <v/>
      </c>
      <c r="I620" s="280" t="str">
        <f>IF($E620&lt;&gt;"",INDEX(TMSimMatrix[],2,MATCH($C620&amp;$D620&amp;"."&amp;$E620,TMSimMatrix[#Headers],0)),"")</f>
        <v/>
      </c>
      <c r="J620" s="280" t="str">
        <f>IF($E620&lt;&gt;"",IF(ISNUMBER(SEARCH("Utail",FlighTestSummary5[[#This Row],[A/C Configuration]])), "UTAIL", "TAILLESS"),"")</f>
        <v/>
      </c>
      <c r="K620" s="280" t="str">
        <f>IF($E620&lt;&gt;"",INDEX(TMSimMatrix[],4,MATCH($C620&amp;$D620&amp;"."&amp;$E620,TMSimMatrix[#Headers],0)),"")</f>
        <v/>
      </c>
      <c r="L620" s="280" t="str">
        <f>IF($E620&lt;&gt;"",INDEX(TMSimMatrix[],3,MATCH($C620&amp;$D620&amp;"."&amp;$E620,TMSimMatrix[#Headers],0)),"")</f>
        <v/>
      </c>
      <c r="M620" s="272" t="str">
        <f>IF($E620&lt;&gt;"",INDEX(TMSimMatrix[],8,MATCH($C620&amp;$D620&amp;"."&amp;$E620,TMSimMatrix[#Headers],0)),"")</f>
        <v/>
      </c>
      <c r="N620" s="52"/>
      <c r="O620" s="72"/>
      <c r="P620" s="310" t="str">
        <f>IF($E620&lt;&gt;"",INDEX(TMSimMatrix[],9,MATCH($C620&amp;$D620&amp;"."&amp;$E620,TMSimMatrix[#Headers],0)),"")</f>
        <v/>
      </c>
      <c r="Q620" s="56"/>
      <c r="R620" s="54"/>
      <c r="S620" s="53"/>
      <c r="T620" s="324"/>
      <c r="U620" s="299"/>
      <c r="V620" s="53"/>
      <c r="W620" s="258" t="s">
        <v>506</v>
      </c>
      <c r="X620" s="305"/>
      <c r="Y620" s="62"/>
      <c r="Z620" s="297"/>
      <c r="AA620" s="297"/>
    </row>
    <row r="621" spans="2:27" ht="23">
      <c r="B621" s="48">
        <v>616</v>
      </c>
      <c r="C621" s="252" t="s">
        <v>451</v>
      </c>
      <c r="D621" s="253">
        <v>62</v>
      </c>
      <c r="E621" s="274"/>
      <c r="F621" s="50" t="str">
        <f>IF($E621&lt;&gt;"",COUNTIF($E$6:$E621,$E621),"")</f>
        <v/>
      </c>
      <c r="G621" s="56" t="str">
        <f>IF($E621&lt;&gt;"",INDEX(TMSimMatrix[],5,MATCH($C621&amp;$D621&amp;"."&amp;$E621,TMSimMatrix[#Headers],0)),"")</f>
        <v/>
      </c>
      <c r="H621" s="56" t="str">
        <f>IF($E621&lt;&gt;"",INDEX(TMSimMatrix[#Data],7,MATCH($C621&amp;$D621&amp;"."&amp;$E621,TMSimMatrix[#Headers],0)),"")</f>
        <v/>
      </c>
      <c r="I621" s="280" t="str">
        <f>IF($E621&lt;&gt;"",INDEX(TMSimMatrix[],2,MATCH($C621&amp;$D621&amp;"."&amp;$E621,TMSimMatrix[#Headers],0)),"")</f>
        <v/>
      </c>
      <c r="J621" s="280" t="str">
        <f>IF($E621&lt;&gt;"",IF(ISNUMBER(SEARCH("Utail",FlighTestSummary5[[#This Row],[A/C Configuration]])), "UTAIL", "TAILLESS"),"")</f>
        <v/>
      </c>
      <c r="K621" s="280" t="str">
        <f>IF($E621&lt;&gt;"",INDEX(TMSimMatrix[],4,MATCH($C621&amp;$D621&amp;"."&amp;$E621,TMSimMatrix[#Headers],0)),"")</f>
        <v/>
      </c>
      <c r="L621" s="280" t="str">
        <f>IF($E621&lt;&gt;"",INDEX(TMSimMatrix[],3,MATCH($C621&amp;$D621&amp;"."&amp;$E621,TMSimMatrix[#Headers],0)),"")</f>
        <v/>
      </c>
      <c r="M621" s="272" t="str">
        <f>IF($E621&lt;&gt;"",INDEX(TMSimMatrix[],8,MATCH($C621&amp;$D621&amp;"."&amp;$E621,TMSimMatrix[#Headers],0)),"")</f>
        <v/>
      </c>
      <c r="N621" s="52"/>
      <c r="O621" s="72"/>
      <c r="P621" s="310" t="str">
        <f>IF($E621&lt;&gt;"",INDEX(TMSimMatrix[],9,MATCH($C621&amp;$D621&amp;"."&amp;$E621,TMSimMatrix[#Headers],0)),"")</f>
        <v/>
      </c>
      <c r="Q621" s="56"/>
      <c r="R621" s="54"/>
      <c r="S621" s="53"/>
      <c r="T621" s="324"/>
      <c r="U621" s="299"/>
      <c r="V621" s="53"/>
      <c r="W621" s="258" t="s">
        <v>506</v>
      </c>
      <c r="X621" s="305"/>
      <c r="Y621" s="62"/>
      <c r="Z621" s="297"/>
      <c r="AA621" s="297"/>
    </row>
    <row r="622" spans="2:27" ht="23">
      <c r="B622" s="48">
        <v>617</v>
      </c>
      <c r="C622" s="252" t="s">
        <v>451</v>
      </c>
      <c r="D622" s="253">
        <v>62</v>
      </c>
      <c r="E622" s="274"/>
      <c r="F622" s="50" t="str">
        <f>IF($E622&lt;&gt;"",COUNTIF($E$6:$E622,$E622),"")</f>
        <v/>
      </c>
      <c r="G622" s="56" t="str">
        <f>IF($E622&lt;&gt;"",INDEX(TMSimMatrix[],5,MATCH($C622&amp;$D622&amp;"."&amp;$E622,TMSimMatrix[#Headers],0)),"")</f>
        <v/>
      </c>
      <c r="H622" s="56" t="str">
        <f>IF($E622&lt;&gt;"",INDEX(TMSimMatrix[#Data],7,MATCH($C622&amp;$D622&amp;"."&amp;$E622,TMSimMatrix[#Headers],0)),"")</f>
        <v/>
      </c>
      <c r="I622" s="280" t="str">
        <f>IF($E622&lt;&gt;"",INDEX(TMSimMatrix[],2,MATCH($C622&amp;$D622&amp;"."&amp;$E622,TMSimMatrix[#Headers],0)),"")</f>
        <v/>
      </c>
      <c r="J622" s="280" t="str">
        <f>IF($E622&lt;&gt;"",IF(ISNUMBER(SEARCH("Utail",FlighTestSummary5[[#This Row],[A/C Configuration]])), "UTAIL", "TAILLESS"),"")</f>
        <v/>
      </c>
      <c r="K622" s="280" t="str">
        <f>IF($E622&lt;&gt;"",INDEX(TMSimMatrix[],4,MATCH($C622&amp;$D622&amp;"."&amp;$E622,TMSimMatrix[#Headers],0)),"")</f>
        <v/>
      </c>
      <c r="L622" s="280" t="str">
        <f>IF($E622&lt;&gt;"",INDEX(TMSimMatrix[],3,MATCH($C622&amp;$D622&amp;"."&amp;$E622,TMSimMatrix[#Headers],0)),"")</f>
        <v/>
      </c>
      <c r="M622" s="272" t="str">
        <f>IF($E622&lt;&gt;"",INDEX(TMSimMatrix[],8,MATCH($C622&amp;$D622&amp;"."&amp;$E622,TMSimMatrix[#Headers],0)),"")</f>
        <v/>
      </c>
      <c r="N622" s="52"/>
      <c r="O622" s="72"/>
      <c r="P622" s="310" t="str">
        <f>IF($E622&lt;&gt;"",INDEX(TMSimMatrix[],9,MATCH($C622&amp;$D622&amp;"."&amp;$E622,TMSimMatrix[#Headers],0)),"")</f>
        <v/>
      </c>
      <c r="Q622" s="56"/>
      <c r="R622" s="54"/>
      <c r="S622" s="53"/>
      <c r="T622" s="324"/>
      <c r="U622" s="299"/>
      <c r="V622" s="53"/>
      <c r="W622" s="258" t="s">
        <v>506</v>
      </c>
      <c r="X622" s="305"/>
      <c r="Y622" s="62"/>
      <c r="Z622" s="297"/>
      <c r="AA622" s="297"/>
    </row>
    <row r="623" spans="2:27" ht="23">
      <c r="B623" s="48">
        <v>618</v>
      </c>
      <c r="C623" s="252" t="s">
        <v>451</v>
      </c>
      <c r="D623" s="253">
        <v>62</v>
      </c>
      <c r="E623" s="274"/>
      <c r="F623" s="50" t="str">
        <f>IF($E623&lt;&gt;"",COUNTIF($E$6:$E623,$E623),"")</f>
        <v/>
      </c>
      <c r="G623" s="56" t="str">
        <f>IF($E623&lt;&gt;"",INDEX(TMSimMatrix[],5,MATCH($C623&amp;$D623&amp;"."&amp;$E623,TMSimMatrix[#Headers],0)),"")</f>
        <v/>
      </c>
      <c r="H623" s="56" t="str">
        <f>IF($E623&lt;&gt;"",INDEX(TMSimMatrix[#Data],7,MATCH($C623&amp;$D623&amp;"."&amp;$E623,TMSimMatrix[#Headers],0)),"")</f>
        <v/>
      </c>
      <c r="I623" s="280" t="str">
        <f>IF($E623&lt;&gt;"",INDEX(TMSimMatrix[],2,MATCH($C623&amp;$D623&amp;"."&amp;$E623,TMSimMatrix[#Headers],0)),"")</f>
        <v/>
      </c>
      <c r="J623" s="280" t="str">
        <f>IF($E623&lt;&gt;"",IF(ISNUMBER(SEARCH("Utail",FlighTestSummary5[[#This Row],[A/C Configuration]])), "UTAIL", "TAILLESS"),"")</f>
        <v/>
      </c>
      <c r="K623" s="280" t="str">
        <f>IF($E623&lt;&gt;"",INDEX(TMSimMatrix[],4,MATCH($C623&amp;$D623&amp;"."&amp;$E623,TMSimMatrix[#Headers],0)),"")</f>
        <v/>
      </c>
      <c r="L623" s="280" t="str">
        <f>IF($E623&lt;&gt;"",INDEX(TMSimMatrix[],3,MATCH($C623&amp;$D623&amp;"."&amp;$E623,TMSimMatrix[#Headers],0)),"")</f>
        <v/>
      </c>
      <c r="M623" s="272" t="str">
        <f>IF($E623&lt;&gt;"",INDEX(TMSimMatrix[],8,MATCH($C623&amp;$D623&amp;"."&amp;$E623,TMSimMatrix[#Headers],0)),"")</f>
        <v/>
      </c>
      <c r="N623" s="52"/>
      <c r="O623" s="72"/>
      <c r="P623" s="310" t="str">
        <f>IF($E623&lt;&gt;"",INDEX(TMSimMatrix[],9,MATCH($C623&amp;$D623&amp;"."&amp;$E623,TMSimMatrix[#Headers],0)),"")</f>
        <v/>
      </c>
      <c r="Q623" s="56"/>
      <c r="R623" s="54"/>
      <c r="S623" s="53"/>
      <c r="T623" s="324"/>
      <c r="U623" s="299"/>
      <c r="V623" s="53"/>
      <c r="W623" s="258" t="s">
        <v>506</v>
      </c>
      <c r="X623" s="305"/>
      <c r="Y623" s="62"/>
      <c r="Z623" s="297"/>
      <c r="AA623" s="297"/>
    </row>
    <row r="624" spans="2:27" ht="23">
      <c r="B624" s="48">
        <v>619</v>
      </c>
      <c r="C624" s="252" t="s">
        <v>451</v>
      </c>
      <c r="D624" s="253">
        <v>62</v>
      </c>
      <c r="E624" s="274"/>
      <c r="F624" s="50" t="str">
        <f>IF($E624&lt;&gt;"",COUNTIF($E$6:$E624,$E624),"")</f>
        <v/>
      </c>
      <c r="G624" s="56" t="str">
        <f>IF($E624&lt;&gt;"",INDEX(TMSimMatrix[],5,MATCH($C624&amp;$D624&amp;"."&amp;$E624,TMSimMatrix[#Headers],0)),"")</f>
        <v/>
      </c>
      <c r="H624" s="56" t="str">
        <f>IF($E624&lt;&gt;"",INDEX(TMSimMatrix[#Data],7,MATCH($C624&amp;$D624&amp;"."&amp;$E624,TMSimMatrix[#Headers],0)),"")</f>
        <v/>
      </c>
      <c r="I624" s="280" t="str">
        <f>IF($E624&lt;&gt;"",INDEX(TMSimMatrix[],2,MATCH($C624&amp;$D624&amp;"."&amp;$E624,TMSimMatrix[#Headers],0)),"")</f>
        <v/>
      </c>
      <c r="J624" s="280" t="str">
        <f>IF($E624&lt;&gt;"",IF(ISNUMBER(SEARCH("Utail",FlighTestSummary5[[#This Row],[A/C Configuration]])), "UTAIL", "TAILLESS"),"")</f>
        <v/>
      </c>
      <c r="K624" s="280" t="str">
        <f>IF($E624&lt;&gt;"",INDEX(TMSimMatrix[],4,MATCH($C624&amp;$D624&amp;"."&amp;$E624,TMSimMatrix[#Headers],0)),"")</f>
        <v/>
      </c>
      <c r="L624" s="280" t="str">
        <f>IF($E624&lt;&gt;"",INDEX(TMSimMatrix[],3,MATCH($C624&amp;$D624&amp;"."&amp;$E624,TMSimMatrix[#Headers],0)),"")</f>
        <v/>
      </c>
      <c r="M624" s="272" t="str">
        <f>IF($E624&lt;&gt;"",INDEX(TMSimMatrix[],8,MATCH($C624&amp;$D624&amp;"."&amp;$E624,TMSimMatrix[#Headers],0)),"")</f>
        <v/>
      </c>
      <c r="N624" s="52"/>
      <c r="O624" s="72"/>
      <c r="P624" s="310" t="str">
        <f>IF($E624&lt;&gt;"",INDEX(TMSimMatrix[],9,MATCH($C624&amp;$D624&amp;"."&amp;$E624,TMSimMatrix[#Headers],0)),"")</f>
        <v/>
      </c>
      <c r="Q624" s="56"/>
      <c r="R624" s="54"/>
      <c r="S624" s="53"/>
      <c r="T624" s="324"/>
      <c r="U624" s="299"/>
      <c r="V624" s="53"/>
      <c r="W624" s="258" t="s">
        <v>506</v>
      </c>
      <c r="X624" s="305"/>
      <c r="Y624" s="62"/>
      <c r="Z624" s="297"/>
      <c r="AA624" s="297"/>
    </row>
    <row r="625" spans="2:27" ht="23">
      <c r="B625" s="48">
        <v>620</v>
      </c>
      <c r="C625" s="252" t="s">
        <v>451</v>
      </c>
      <c r="D625" s="253">
        <v>62</v>
      </c>
      <c r="E625" s="274"/>
      <c r="F625" s="50" t="str">
        <f>IF($E625&lt;&gt;"",COUNTIF($E$6:$E625,$E625),"")</f>
        <v/>
      </c>
      <c r="G625" s="56" t="str">
        <f>IF($E625&lt;&gt;"",INDEX(TMSimMatrix[],5,MATCH($C625&amp;$D625&amp;"."&amp;$E625,TMSimMatrix[#Headers],0)),"")</f>
        <v/>
      </c>
      <c r="H625" s="56" t="str">
        <f>IF($E625&lt;&gt;"",INDEX(TMSimMatrix[#Data],7,MATCH($C625&amp;$D625&amp;"."&amp;$E625,TMSimMatrix[#Headers],0)),"")</f>
        <v/>
      </c>
      <c r="I625" s="280" t="str">
        <f>IF($E625&lt;&gt;"",INDEX(TMSimMatrix[],2,MATCH($C625&amp;$D625&amp;"."&amp;$E625,TMSimMatrix[#Headers],0)),"")</f>
        <v/>
      </c>
      <c r="J625" s="280" t="str">
        <f>IF($E625&lt;&gt;"",IF(ISNUMBER(SEARCH("Utail",FlighTestSummary5[[#This Row],[A/C Configuration]])), "UTAIL", "TAILLESS"),"")</f>
        <v/>
      </c>
      <c r="K625" s="280" t="str">
        <f>IF($E625&lt;&gt;"",INDEX(TMSimMatrix[],4,MATCH($C625&amp;$D625&amp;"."&amp;$E625,TMSimMatrix[#Headers],0)),"")</f>
        <v/>
      </c>
      <c r="L625" s="280" t="str">
        <f>IF($E625&lt;&gt;"",INDEX(TMSimMatrix[],3,MATCH($C625&amp;$D625&amp;"."&amp;$E625,TMSimMatrix[#Headers],0)),"")</f>
        <v/>
      </c>
      <c r="M625" s="272" t="str">
        <f>IF($E625&lt;&gt;"",INDEX(TMSimMatrix[],8,MATCH($C625&amp;$D625&amp;"."&amp;$E625,TMSimMatrix[#Headers],0)),"")</f>
        <v/>
      </c>
      <c r="N625" s="52"/>
      <c r="O625" s="72"/>
      <c r="P625" s="310" t="str">
        <f>IF($E625&lt;&gt;"",INDEX(TMSimMatrix[],9,MATCH($C625&amp;$D625&amp;"."&amp;$E625,TMSimMatrix[#Headers],0)),"")</f>
        <v/>
      </c>
      <c r="Q625" s="56"/>
      <c r="R625" s="54"/>
      <c r="S625" s="53"/>
      <c r="T625" s="324"/>
      <c r="U625" s="299"/>
      <c r="V625" s="53"/>
      <c r="W625" s="258" t="s">
        <v>506</v>
      </c>
      <c r="X625" s="305"/>
      <c r="Y625" s="62"/>
      <c r="Z625" s="297"/>
      <c r="AA625" s="297"/>
    </row>
    <row r="626" spans="2:27" ht="23">
      <c r="B626" s="48">
        <v>621</v>
      </c>
      <c r="C626" s="252" t="s">
        <v>451</v>
      </c>
      <c r="D626" s="253">
        <v>62</v>
      </c>
      <c r="E626" s="274"/>
      <c r="F626" s="50" t="str">
        <f>IF($E626&lt;&gt;"",COUNTIF($E$6:$E626,$E626),"")</f>
        <v/>
      </c>
      <c r="G626" s="56" t="str">
        <f>IF($E626&lt;&gt;"",INDEX(TMSimMatrix[],5,MATCH($C626&amp;$D626&amp;"."&amp;$E626,TMSimMatrix[#Headers],0)),"")</f>
        <v/>
      </c>
      <c r="H626" s="56" t="str">
        <f>IF($E626&lt;&gt;"",INDEX(TMSimMatrix[#Data],7,MATCH($C626&amp;$D626&amp;"."&amp;$E626,TMSimMatrix[#Headers],0)),"")</f>
        <v/>
      </c>
      <c r="I626" s="280" t="str">
        <f>IF($E626&lt;&gt;"",INDEX(TMSimMatrix[],2,MATCH($C626&amp;$D626&amp;"."&amp;$E626,TMSimMatrix[#Headers],0)),"")</f>
        <v/>
      </c>
      <c r="J626" s="280" t="str">
        <f>IF($E626&lt;&gt;"",IF(ISNUMBER(SEARCH("Utail",FlighTestSummary5[[#This Row],[A/C Configuration]])), "UTAIL", "TAILLESS"),"")</f>
        <v/>
      </c>
      <c r="K626" s="280" t="str">
        <f>IF($E626&lt;&gt;"",INDEX(TMSimMatrix[],4,MATCH($C626&amp;$D626&amp;"."&amp;$E626,TMSimMatrix[#Headers],0)),"")</f>
        <v/>
      </c>
      <c r="L626" s="280" t="str">
        <f>IF($E626&lt;&gt;"",INDEX(TMSimMatrix[],3,MATCH($C626&amp;$D626&amp;"."&amp;$E626,TMSimMatrix[#Headers],0)),"")</f>
        <v/>
      </c>
      <c r="M626" s="272" t="str">
        <f>IF($E626&lt;&gt;"",INDEX(TMSimMatrix[],8,MATCH($C626&amp;$D626&amp;"."&amp;$E626,TMSimMatrix[#Headers],0)),"")</f>
        <v/>
      </c>
      <c r="N626" s="52"/>
      <c r="O626" s="72"/>
      <c r="P626" s="310" t="str">
        <f>IF($E626&lt;&gt;"",INDEX(TMSimMatrix[],9,MATCH($C626&amp;$D626&amp;"."&amp;$E626,TMSimMatrix[#Headers],0)),"")</f>
        <v/>
      </c>
      <c r="Q626" s="56"/>
      <c r="R626" s="54"/>
      <c r="S626" s="53"/>
      <c r="T626" s="324"/>
      <c r="U626" s="299"/>
      <c r="V626" s="53"/>
      <c r="W626" s="258" t="s">
        <v>506</v>
      </c>
      <c r="X626" s="305"/>
      <c r="Y626" s="62"/>
      <c r="Z626" s="297"/>
      <c r="AA626" s="297"/>
    </row>
    <row r="627" spans="2:27" ht="23">
      <c r="B627" s="48">
        <v>622</v>
      </c>
      <c r="C627" s="252" t="s">
        <v>451</v>
      </c>
      <c r="D627" s="253">
        <v>62</v>
      </c>
      <c r="E627" s="274"/>
      <c r="F627" s="50" t="str">
        <f>IF($E627&lt;&gt;"",COUNTIF($E$6:$E627,$E627),"")</f>
        <v/>
      </c>
      <c r="G627" s="56" t="str">
        <f>IF($E627&lt;&gt;"",INDEX(TMSimMatrix[],5,MATCH($C627&amp;$D627&amp;"."&amp;$E627,TMSimMatrix[#Headers],0)),"")</f>
        <v/>
      </c>
      <c r="H627" s="56" t="str">
        <f>IF($E627&lt;&gt;"",INDEX(TMSimMatrix[#Data],7,MATCH($C627&amp;$D627&amp;"."&amp;$E627,TMSimMatrix[#Headers],0)),"")</f>
        <v/>
      </c>
      <c r="I627" s="280" t="str">
        <f>IF($E627&lt;&gt;"",INDEX(TMSimMatrix[],2,MATCH($C627&amp;$D627&amp;"."&amp;$E627,TMSimMatrix[#Headers],0)),"")</f>
        <v/>
      </c>
      <c r="J627" s="280" t="str">
        <f>IF($E627&lt;&gt;"",IF(ISNUMBER(SEARCH("Utail",FlighTestSummary5[[#This Row],[A/C Configuration]])), "UTAIL", "TAILLESS"),"")</f>
        <v/>
      </c>
      <c r="K627" s="280" t="str">
        <f>IF($E627&lt;&gt;"",INDEX(TMSimMatrix[],4,MATCH($C627&amp;$D627&amp;"."&amp;$E627,TMSimMatrix[#Headers],0)),"")</f>
        <v/>
      </c>
      <c r="L627" s="280" t="str">
        <f>IF($E627&lt;&gt;"",INDEX(TMSimMatrix[],3,MATCH($C627&amp;$D627&amp;"."&amp;$E627,TMSimMatrix[#Headers],0)),"")</f>
        <v/>
      </c>
      <c r="M627" s="272" t="str">
        <f>IF($E627&lt;&gt;"",INDEX(TMSimMatrix[],8,MATCH($C627&amp;$D627&amp;"."&amp;$E627,TMSimMatrix[#Headers],0)),"")</f>
        <v/>
      </c>
      <c r="N627" s="52"/>
      <c r="O627" s="72"/>
      <c r="P627" s="310" t="str">
        <f>IF($E627&lt;&gt;"",INDEX(TMSimMatrix[],9,MATCH($C627&amp;$D627&amp;"."&amp;$E627,TMSimMatrix[#Headers],0)),"")</f>
        <v/>
      </c>
      <c r="Q627" s="56"/>
      <c r="R627" s="54"/>
      <c r="S627" s="53"/>
      <c r="T627" s="324"/>
      <c r="U627" s="299"/>
      <c r="V627" s="53"/>
      <c r="W627" s="258" t="s">
        <v>506</v>
      </c>
      <c r="X627" s="305"/>
      <c r="Y627" s="62"/>
      <c r="Z627" s="297"/>
      <c r="AA627" s="297"/>
    </row>
    <row r="628" spans="2:27" ht="23">
      <c r="B628" s="48">
        <v>623</v>
      </c>
      <c r="C628" s="252" t="s">
        <v>451</v>
      </c>
      <c r="D628" s="253">
        <v>62</v>
      </c>
      <c r="E628" s="274"/>
      <c r="F628" s="50" t="str">
        <f>IF($E628&lt;&gt;"",COUNTIF($E$6:$E628,$E628),"")</f>
        <v/>
      </c>
      <c r="G628" s="56" t="str">
        <f>IF($E628&lt;&gt;"",INDEX(TMSimMatrix[],5,MATCH($C628&amp;$D628&amp;"."&amp;$E628,TMSimMatrix[#Headers],0)),"")</f>
        <v/>
      </c>
      <c r="H628" s="56" t="str">
        <f>IF($E628&lt;&gt;"",INDEX(TMSimMatrix[#Data],7,MATCH($C628&amp;$D628&amp;"."&amp;$E628,TMSimMatrix[#Headers],0)),"")</f>
        <v/>
      </c>
      <c r="I628" s="280" t="str">
        <f>IF($E628&lt;&gt;"",INDEX(TMSimMatrix[],2,MATCH($C628&amp;$D628&amp;"."&amp;$E628,TMSimMatrix[#Headers],0)),"")</f>
        <v/>
      </c>
      <c r="J628" s="280" t="str">
        <f>IF($E628&lt;&gt;"",IF(ISNUMBER(SEARCH("Utail",FlighTestSummary5[[#This Row],[A/C Configuration]])), "UTAIL", "TAILLESS"),"")</f>
        <v/>
      </c>
      <c r="K628" s="280" t="str">
        <f>IF($E628&lt;&gt;"",INDEX(TMSimMatrix[],4,MATCH($C628&amp;$D628&amp;"."&amp;$E628,TMSimMatrix[#Headers],0)),"")</f>
        <v/>
      </c>
      <c r="L628" s="280" t="str">
        <f>IF($E628&lt;&gt;"",INDEX(TMSimMatrix[],3,MATCH($C628&amp;$D628&amp;"."&amp;$E628,TMSimMatrix[#Headers],0)),"")</f>
        <v/>
      </c>
      <c r="M628" s="272" t="str">
        <f>IF($E628&lt;&gt;"",INDEX(TMSimMatrix[],8,MATCH($C628&amp;$D628&amp;"."&amp;$E628,TMSimMatrix[#Headers],0)),"")</f>
        <v/>
      </c>
      <c r="N628" s="52"/>
      <c r="O628" s="72"/>
      <c r="P628" s="310" t="str">
        <f>IF($E628&lt;&gt;"",INDEX(TMSimMatrix[],9,MATCH($C628&amp;$D628&amp;"."&amp;$E628,TMSimMatrix[#Headers],0)),"")</f>
        <v/>
      </c>
      <c r="Q628" s="56"/>
      <c r="R628" s="54"/>
      <c r="S628" s="53"/>
      <c r="T628" s="324"/>
      <c r="U628" s="299"/>
      <c r="V628" s="53"/>
      <c r="W628" s="258" t="s">
        <v>506</v>
      </c>
      <c r="X628" s="305"/>
      <c r="Y628" s="62"/>
      <c r="Z628" s="297"/>
      <c r="AA628" s="297"/>
    </row>
    <row r="629" spans="2:27" ht="23">
      <c r="B629" s="48">
        <v>624</v>
      </c>
      <c r="C629" s="252" t="s">
        <v>451</v>
      </c>
      <c r="D629" s="253">
        <v>62</v>
      </c>
      <c r="E629" s="274"/>
      <c r="F629" s="50" t="str">
        <f>IF($E629&lt;&gt;"",COUNTIF($E$6:$E629,$E629),"")</f>
        <v/>
      </c>
      <c r="G629" s="56" t="str">
        <f>IF($E629&lt;&gt;"",INDEX(TMSimMatrix[],5,MATCH($C629&amp;$D629&amp;"."&amp;$E629,TMSimMatrix[#Headers],0)),"")</f>
        <v/>
      </c>
      <c r="H629" s="56" t="str">
        <f>IF($E629&lt;&gt;"",INDEX(TMSimMatrix[#Data],7,MATCH($C629&amp;$D629&amp;"."&amp;$E629,TMSimMatrix[#Headers],0)),"")</f>
        <v/>
      </c>
      <c r="I629" s="280" t="str">
        <f>IF($E629&lt;&gt;"",INDEX(TMSimMatrix[],2,MATCH($C629&amp;$D629&amp;"."&amp;$E629,TMSimMatrix[#Headers],0)),"")</f>
        <v/>
      </c>
      <c r="J629" s="280" t="str">
        <f>IF($E629&lt;&gt;"",IF(ISNUMBER(SEARCH("Utail",FlighTestSummary5[[#This Row],[A/C Configuration]])), "UTAIL", "TAILLESS"),"")</f>
        <v/>
      </c>
      <c r="K629" s="280" t="str">
        <f>IF($E629&lt;&gt;"",INDEX(TMSimMatrix[],4,MATCH($C629&amp;$D629&amp;"."&amp;$E629,TMSimMatrix[#Headers],0)),"")</f>
        <v/>
      </c>
      <c r="L629" s="280" t="str">
        <f>IF($E629&lt;&gt;"",INDEX(TMSimMatrix[],3,MATCH($C629&amp;$D629&amp;"."&amp;$E629,TMSimMatrix[#Headers],0)),"")</f>
        <v/>
      </c>
      <c r="M629" s="272" t="str">
        <f>IF($E629&lt;&gt;"",INDEX(TMSimMatrix[],8,MATCH($C629&amp;$D629&amp;"."&amp;$E629,TMSimMatrix[#Headers],0)),"")</f>
        <v/>
      </c>
      <c r="N629" s="52"/>
      <c r="O629" s="72"/>
      <c r="P629" s="310" t="str">
        <f>IF($E629&lt;&gt;"",INDEX(TMSimMatrix[],9,MATCH($C629&amp;$D629&amp;"."&amp;$E629,TMSimMatrix[#Headers],0)),"")</f>
        <v/>
      </c>
      <c r="Q629" s="56"/>
      <c r="R629" s="54"/>
      <c r="S629" s="53"/>
      <c r="T629" s="324"/>
      <c r="U629" s="299"/>
      <c r="V629" s="53"/>
      <c r="W629" s="258" t="s">
        <v>506</v>
      </c>
      <c r="X629" s="305"/>
      <c r="Y629" s="62"/>
      <c r="Z629" s="297"/>
      <c r="AA629" s="297"/>
    </row>
    <row r="630" spans="2:27" ht="23">
      <c r="B630" s="48">
        <v>625</v>
      </c>
      <c r="C630" s="252" t="s">
        <v>451</v>
      </c>
      <c r="D630" s="253">
        <v>62</v>
      </c>
      <c r="E630" s="274"/>
      <c r="F630" s="50" t="str">
        <f>IF($E630&lt;&gt;"",COUNTIF($E$6:$E630,$E630),"")</f>
        <v/>
      </c>
      <c r="G630" s="56" t="str">
        <f>IF($E630&lt;&gt;"",INDEX(TMSimMatrix[],5,MATCH($C630&amp;$D630&amp;"."&amp;$E630,TMSimMatrix[#Headers],0)),"")</f>
        <v/>
      </c>
      <c r="H630" s="56" t="str">
        <f>IF($E630&lt;&gt;"",INDEX(TMSimMatrix[#Data],7,MATCH($C630&amp;$D630&amp;"."&amp;$E630,TMSimMatrix[#Headers],0)),"")</f>
        <v/>
      </c>
      <c r="I630" s="280" t="str">
        <f>IF($E630&lt;&gt;"",INDEX(TMSimMatrix[],2,MATCH($C630&amp;$D630&amp;"."&amp;$E630,TMSimMatrix[#Headers],0)),"")</f>
        <v/>
      </c>
      <c r="J630" s="280" t="str">
        <f>IF($E630&lt;&gt;"",IF(ISNUMBER(SEARCH("Utail",FlighTestSummary5[[#This Row],[A/C Configuration]])), "UTAIL", "TAILLESS"),"")</f>
        <v/>
      </c>
      <c r="K630" s="280" t="str">
        <f>IF($E630&lt;&gt;"",INDEX(TMSimMatrix[],4,MATCH($C630&amp;$D630&amp;"."&amp;$E630,TMSimMatrix[#Headers],0)),"")</f>
        <v/>
      </c>
      <c r="L630" s="280" t="str">
        <f>IF($E630&lt;&gt;"",INDEX(TMSimMatrix[],3,MATCH($C630&amp;$D630&amp;"."&amp;$E630,TMSimMatrix[#Headers],0)),"")</f>
        <v/>
      </c>
      <c r="M630" s="272" t="str">
        <f>IF($E630&lt;&gt;"",INDEX(TMSimMatrix[],8,MATCH($C630&amp;$D630&amp;"."&amp;$E630,TMSimMatrix[#Headers],0)),"")</f>
        <v/>
      </c>
      <c r="N630" s="52"/>
      <c r="O630" s="72"/>
      <c r="P630" s="310" t="str">
        <f>IF($E630&lt;&gt;"",INDEX(TMSimMatrix[],9,MATCH($C630&amp;$D630&amp;"."&amp;$E630,TMSimMatrix[#Headers],0)),"")</f>
        <v/>
      </c>
      <c r="Q630" s="56"/>
      <c r="R630" s="54"/>
      <c r="S630" s="53"/>
      <c r="T630" s="324"/>
      <c r="U630" s="299"/>
      <c r="V630" s="53"/>
      <c r="W630" s="258" t="s">
        <v>506</v>
      </c>
      <c r="X630" s="305"/>
      <c r="Y630" s="62"/>
      <c r="Z630" s="297"/>
      <c r="AA630" s="297"/>
    </row>
    <row r="631" spans="2:27" ht="23">
      <c r="B631" s="48">
        <v>626</v>
      </c>
      <c r="C631" s="252" t="s">
        <v>451</v>
      </c>
      <c r="D631" s="253">
        <v>62</v>
      </c>
      <c r="E631" s="274"/>
      <c r="F631" s="50" t="str">
        <f>IF($E631&lt;&gt;"",COUNTIF($E$6:$E631,$E631),"")</f>
        <v/>
      </c>
      <c r="G631" s="56" t="str">
        <f>IF($E631&lt;&gt;"",INDEX(TMSimMatrix[],5,MATCH($C631&amp;$D631&amp;"."&amp;$E631,TMSimMatrix[#Headers],0)),"")</f>
        <v/>
      </c>
      <c r="H631" s="56" t="str">
        <f>IF($E631&lt;&gt;"",INDEX(TMSimMatrix[#Data],7,MATCH($C631&amp;$D631&amp;"."&amp;$E631,TMSimMatrix[#Headers],0)),"")</f>
        <v/>
      </c>
      <c r="I631" s="280" t="str">
        <f>IF($E631&lt;&gt;"",INDEX(TMSimMatrix[],2,MATCH($C631&amp;$D631&amp;"."&amp;$E631,TMSimMatrix[#Headers],0)),"")</f>
        <v/>
      </c>
      <c r="J631" s="280" t="str">
        <f>IF($E631&lt;&gt;"",IF(ISNUMBER(SEARCH("Utail",FlighTestSummary5[[#This Row],[A/C Configuration]])), "UTAIL", "TAILLESS"),"")</f>
        <v/>
      </c>
      <c r="K631" s="280" t="str">
        <f>IF($E631&lt;&gt;"",INDEX(TMSimMatrix[],4,MATCH($C631&amp;$D631&amp;"."&amp;$E631,TMSimMatrix[#Headers],0)),"")</f>
        <v/>
      </c>
      <c r="L631" s="280" t="str">
        <f>IF($E631&lt;&gt;"",INDEX(TMSimMatrix[],3,MATCH($C631&amp;$D631&amp;"."&amp;$E631,TMSimMatrix[#Headers],0)),"")</f>
        <v/>
      </c>
      <c r="M631" s="272" t="str">
        <f>IF($E631&lt;&gt;"",INDEX(TMSimMatrix[],8,MATCH($C631&amp;$D631&amp;"."&amp;$E631,TMSimMatrix[#Headers],0)),"")</f>
        <v/>
      </c>
      <c r="N631" s="52"/>
      <c r="O631" s="72"/>
      <c r="P631" s="310" t="str">
        <f>IF($E631&lt;&gt;"",INDEX(TMSimMatrix[],9,MATCH($C631&amp;$D631&amp;"."&amp;$E631,TMSimMatrix[#Headers],0)),"")</f>
        <v/>
      </c>
      <c r="Q631" s="56"/>
      <c r="R631" s="54"/>
      <c r="S631" s="53"/>
      <c r="T631" s="324"/>
      <c r="U631" s="299"/>
      <c r="V631" s="53"/>
      <c r="W631" s="258" t="s">
        <v>506</v>
      </c>
      <c r="X631" s="305"/>
      <c r="Y631" s="62"/>
      <c r="Z631" s="297"/>
      <c r="AA631" s="297"/>
    </row>
    <row r="632" spans="2:27" ht="23">
      <c r="B632" s="48">
        <v>627</v>
      </c>
      <c r="C632" s="252" t="s">
        <v>451</v>
      </c>
      <c r="D632" s="253">
        <v>62</v>
      </c>
      <c r="E632" s="274"/>
      <c r="F632" s="50" t="str">
        <f>IF($E632&lt;&gt;"",COUNTIF($E$6:$E632,$E632),"")</f>
        <v/>
      </c>
      <c r="G632" s="56" t="str">
        <f>IF($E632&lt;&gt;"",INDEX(TMSimMatrix[],5,MATCH($C632&amp;$D632&amp;"."&amp;$E632,TMSimMatrix[#Headers],0)),"")</f>
        <v/>
      </c>
      <c r="H632" s="56" t="str">
        <f>IF($E632&lt;&gt;"",INDEX(TMSimMatrix[#Data],7,MATCH($C632&amp;$D632&amp;"."&amp;$E632,TMSimMatrix[#Headers],0)),"")</f>
        <v/>
      </c>
      <c r="I632" s="280" t="str">
        <f>IF($E632&lt;&gt;"",INDEX(TMSimMatrix[],2,MATCH($C632&amp;$D632&amp;"."&amp;$E632,TMSimMatrix[#Headers],0)),"")</f>
        <v/>
      </c>
      <c r="J632" s="280" t="str">
        <f>IF($E632&lt;&gt;"",IF(ISNUMBER(SEARCH("Utail",FlighTestSummary5[[#This Row],[A/C Configuration]])), "UTAIL", "TAILLESS"),"")</f>
        <v/>
      </c>
      <c r="K632" s="280" t="str">
        <f>IF($E632&lt;&gt;"",INDEX(TMSimMatrix[],4,MATCH($C632&amp;$D632&amp;"."&amp;$E632,TMSimMatrix[#Headers],0)),"")</f>
        <v/>
      </c>
      <c r="L632" s="280" t="str">
        <f>IF($E632&lt;&gt;"",INDEX(TMSimMatrix[],3,MATCH($C632&amp;$D632&amp;"."&amp;$E632,TMSimMatrix[#Headers],0)),"")</f>
        <v/>
      </c>
      <c r="M632" s="272" t="str">
        <f>IF($E632&lt;&gt;"",INDEX(TMSimMatrix[],8,MATCH($C632&amp;$D632&amp;"."&amp;$E632,TMSimMatrix[#Headers],0)),"")</f>
        <v/>
      </c>
      <c r="N632" s="52"/>
      <c r="O632" s="72"/>
      <c r="P632" s="310" t="str">
        <f>IF($E632&lt;&gt;"",INDEX(TMSimMatrix[],9,MATCH($C632&amp;$D632&amp;"."&amp;$E632,TMSimMatrix[#Headers],0)),"")</f>
        <v/>
      </c>
      <c r="Q632" s="56"/>
      <c r="R632" s="54"/>
      <c r="S632" s="53"/>
      <c r="T632" s="324"/>
      <c r="U632" s="299"/>
      <c r="V632" s="53"/>
      <c r="W632" s="258" t="s">
        <v>506</v>
      </c>
      <c r="X632" s="305"/>
      <c r="Y632" s="62"/>
      <c r="Z632" s="297"/>
      <c r="AA632" s="297"/>
    </row>
    <row r="633" spans="2:27" ht="23">
      <c r="B633" s="48">
        <v>628</v>
      </c>
      <c r="C633" s="252" t="s">
        <v>451</v>
      </c>
      <c r="D633" s="253">
        <v>62</v>
      </c>
      <c r="E633" s="274"/>
      <c r="F633" s="50" t="str">
        <f>IF($E633&lt;&gt;"",COUNTIF($E$6:$E633,$E633),"")</f>
        <v/>
      </c>
      <c r="G633" s="56" t="str">
        <f>IF($E633&lt;&gt;"",INDEX(TMSimMatrix[],5,MATCH($C633&amp;$D633&amp;"."&amp;$E633,TMSimMatrix[#Headers],0)),"")</f>
        <v/>
      </c>
      <c r="H633" s="56" t="str">
        <f>IF($E633&lt;&gt;"",INDEX(TMSimMatrix[#Data],7,MATCH($C633&amp;$D633&amp;"."&amp;$E633,TMSimMatrix[#Headers],0)),"")</f>
        <v/>
      </c>
      <c r="I633" s="280" t="str">
        <f>IF($E633&lt;&gt;"",INDEX(TMSimMatrix[],2,MATCH($C633&amp;$D633&amp;"."&amp;$E633,TMSimMatrix[#Headers],0)),"")</f>
        <v/>
      </c>
      <c r="J633" s="280" t="str">
        <f>IF($E633&lt;&gt;"",IF(ISNUMBER(SEARCH("Utail",FlighTestSummary5[[#This Row],[A/C Configuration]])), "UTAIL", "TAILLESS"),"")</f>
        <v/>
      </c>
      <c r="K633" s="280" t="str">
        <f>IF($E633&lt;&gt;"",INDEX(TMSimMatrix[],4,MATCH($C633&amp;$D633&amp;"."&amp;$E633,TMSimMatrix[#Headers],0)),"")</f>
        <v/>
      </c>
      <c r="L633" s="280" t="str">
        <f>IF($E633&lt;&gt;"",INDEX(TMSimMatrix[],3,MATCH($C633&amp;$D633&amp;"."&amp;$E633,TMSimMatrix[#Headers],0)),"")</f>
        <v/>
      </c>
      <c r="M633" s="272" t="str">
        <f>IF($E633&lt;&gt;"",INDEX(TMSimMatrix[],8,MATCH($C633&amp;$D633&amp;"."&amp;$E633,TMSimMatrix[#Headers],0)),"")</f>
        <v/>
      </c>
      <c r="N633" s="52"/>
      <c r="O633" s="72"/>
      <c r="P633" s="310" t="str">
        <f>IF($E633&lt;&gt;"",INDEX(TMSimMatrix[],9,MATCH($C633&amp;$D633&amp;"."&amp;$E633,TMSimMatrix[#Headers],0)),"")</f>
        <v/>
      </c>
      <c r="Q633" s="56"/>
      <c r="R633" s="54"/>
      <c r="S633" s="53"/>
      <c r="T633" s="324"/>
      <c r="U633" s="299"/>
      <c r="V633" s="53"/>
      <c r="W633" s="258" t="s">
        <v>506</v>
      </c>
      <c r="X633" s="305"/>
      <c r="Y633" s="62"/>
      <c r="Z633" s="297"/>
      <c r="AA633" s="297"/>
    </row>
    <row r="634" spans="2:27" ht="23">
      <c r="B634" s="48">
        <v>629</v>
      </c>
      <c r="C634" s="252" t="s">
        <v>451</v>
      </c>
      <c r="D634" s="253">
        <v>62</v>
      </c>
      <c r="E634" s="274"/>
      <c r="F634" s="50" t="str">
        <f>IF($E634&lt;&gt;"",COUNTIF($E$6:$E634,$E634),"")</f>
        <v/>
      </c>
      <c r="G634" s="56" t="str">
        <f>IF($E634&lt;&gt;"",INDEX(TMSimMatrix[],5,MATCH($C634&amp;$D634&amp;"."&amp;$E634,TMSimMatrix[#Headers],0)),"")</f>
        <v/>
      </c>
      <c r="H634" s="56" t="str">
        <f>IF($E634&lt;&gt;"",INDEX(TMSimMatrix[#Data],7,MATCH($C634&amp;$D634&amp;"."&amp;$E634,TMSimMatrix[#Headers],0)),"")</f>
        <v/>
      </c>
      <c r="I634" s="280" t="str">
        <f>IF($E634&lt;&gt;"",INDEX(TMSimMatrix[],2,MATCH($C634&amp;$D634&amp;"."&amp;$E634,TMSimMatrix[#Headers],0)),"")</f>
        <v/>
      </c>
      <c r="J634" s="280" t="str">
        <f>IF($E634&lt;&gt;"",IF(ISNUMBER(SEARCH("Utail",FlighTestSummary5[[#This Row],[A/C Configuration]])), "UTAIL", "TAILLESS"),"")</f>
        <v/>
      </c>
      <c r="K634" s="280" t="str">
        <f>IF($E634&lt;&gt;"",INDEX(TMSimMatrix[],4,MATCH($C634&amp;$D634&amp;"."&amp;$E634,TMSimMatrix[#Headers],0)),"")</f>
        <v/>
      </c>
      <c r="L634" s="280" t="str">
        <f>IF($E634&lt;&gt;"",INDEX(TMSimMatrix[],3,MATCH($C634&amp;$D634&amp;"."&amp;$E634,TMSimMatrix[#Headers],0)),"")</f>
        <v/>
      </c>
      <c r="M634" s="272" t="str">
        <f>IF($E634&lt;&gt;"",INDEX(TMSimMatrix[],8,MATCH($C634&amp;$D634&amp;"."&amp;$E634,TMSimMatrix[#Headers],0)),"")</f>
        <v/>
      </c>
      <c r="N634" s="52"/>
      <c r="O634" s="72"/>
      <c r="P634" s="310" t="str">
        <f>IF($E634&lt;&gt;"",INDEX(TMSimMatrix[],9,MATCH($C634&amp;$D634&amp;"."&amp;$E634,TMSimMatrix[#Headers],0)),"")</f>
        <v/>
      </c>
      <c r="Q634" s="56"/>
      <c r="R634" s="54"/>
      <c r="S634" s="53"/>
      <c r="T634" s="324"/>
      <c r="U634" s="299"/>
      <c r="V634" s="53"/>
      <c r="W634" s="258" t="s">
        <v>506</v>
      </c>
      <c r="X634" s="305"/>
      <c r="Y634" s="62"/>
      <c r="Z634" s="297"/>
      <c r="AA634" s="297"/>
    </row>
    <row r="635" spans="2:27" ht="23">
      <c r="B635" s="48">
        <v>630</v>
      </c>
      <c r="C635" s="252" t="s">
        <v>451</v>
      </c>
      <c r="D635" s="253">
        <v>62</v>
      </c>
      <c r="E635" s="274"/>
      <c r="F635" s="50" t="str">
        <f>IF($E635&lt;&gt;"",COUNTIF($E$6:$E635,$E635),"")</f>
        <v/>
      </c>
      <c r="G635" s="56" t="str">
        <f>IF($E635&lt;&gt;"",INDEX(TMSimMatrix[],5,MATCH($C635&amp;$D635&amp;"."&amp;$E635,TMSimMatrix[#Headers],0)),"")</f>
        <v/>
      </c>
      <c r="H635" s="56" t="str">
        <f>IF($E635&lt;&gt;"",INDEX(TMSimMatrix[#Data],7,MATCH($C635&amp;$D635&amp;"."&amp;$E635,TMSimMatrix[#Headers],0)),"")</f>
        <v/>
      </c>
      <c r="I635" s="280" t="str">
        <f>IF($E635&lt;&gt;"",INDEX(TMSimMatrix[],2,MATCH($C635&amp;$D635&amp;"."&amp;$E635,TMSimMatrix[#Headers],0)),"")</f>
        <v/>
      </c>
      <c r="J635" s="280" t="str">
        <f>IF($E635&lt;&gt;"",IF(ISNUMBER(SEARCH("Utail",FlighTestSummary5[[#This Row],[A/C Configuration]])), "UTAIL", "TAILLESS"),"")</f>
        <v/>
      </c>
      <c r="K635" s="280" t="str">
        <f>IF($E635&lt;&gt;"",INDEX(TMSimMatrix[],4,MATCH($C635&amp;$D635&amp;"."&amp;$E635,TMSimMatrix[#Headers],0)),"")</f>
        <v/>
      </c>
      <c r="L635" s="280" t="str">
        <f>IF($E635&lt;&gt;"",INDEX(TMSimMatrix[],3,MATCH($C635&amp;$D635&amp;"."&amp;$E635,TMSimMatrix[#Headers],0)),"")</f>
        <v/>
      </c>
      <c r="M635" s="272" t="str">
        <f>IF($E635&lt;&gt;"",INDEX(TMSimMatrix[],8,MATCH($C635&amp;$D635&amp;"."&amp;$E635,TMSimMatrix[#Headers],0)),"")</f>
        <v/>
      </c>
      <c r="N635" s="52"/>
      <c r="O635" s="72"/>
      <c r="P635" s="310" t="str">
        <f>IF($E635&lt;&gt;"",INDEX(TMSimMatrix[],9,MATCH($C635&amp;$D635&amp;"."&amp;$E635,TMSimMatrix[#Headers],0)),"")</f>
        <v/>
      </c>
      <c r="Q635" s="56"/>
      <c r="R635" s="54"/>
      <c r="S635" s="53"/>
      <c r="T635" s="324"/>
      <c r="U635" s="299"/>
      <c r="V635" s="53"/>
      <c r="W635" s="258" t="s">
        <v>506</v>
      </c>
      <c r="X635" s="305"/>
      <c r="Y635" s="62"/>
      <c r="Z635" s="297"/>
      <c r="AA635" s="297"/>
    </row>
    <row r="636" spans="2:27" ht="23">
      <c r="B636" s="48">
        <v>631</v>
      </c>
      <c r="C636" s="252" t="s">
        <v>451</v>
      </c>
      <c r="D636" s="253">
        <v>62</v>
      </c>
      <c r="E636" s="274"/>
      <c r="F636" s="50" t="str">
        <f>IF($E636&lt;&gt;"",COUNTIF($E$6:$E636,$E636),"")</f>
        <v/>
      </c>
      <c r="G636" s="56" t="str">
        <f>IF($E636&lt;&gt;"",INDEX(TMSimMatrix[],5,MATCH($C636&amp;$D636&amp;"."&amp;$E636,TMSimMatrix[#Headers],0)),"")</f>
        <v/>
      </c>
      <c r="H636" s="56" t="str">
        <f>IF($E636&lt;&gt;"",INDEX(TMSimMatrix[#Data],7,MATCH($C636&amp;$D636&amp;"."&amp;$E636,TMSimMatrix[#Headers],0)),"")</f>
        <v/>
      </c>
      <c r="I636" s="280" t="str">
        <f>IF($E636&lt;&gt;"",INDEX(TMSimMatrix[],2,MATCH($C636&amp;$D636&amp;"."&amp;$E636,TMSimMatrix[#Headers],0)),"")</f>
        <v/>
      </c>
      <c r="J636" s="280" t="str">
        <f>IF($E636&lt;&gt;"",IF(ISNUMBER(SEARCH("Utail",FlighTestSummary5[[#This Row],[A/C Configuration]])), "UTAIL", "TAILLESS"),"")</f>
        <v/>
      </c>
      <c r="K636" s="280" t="str">
        <f>IF($E636&lt;&gt;"",INDEX(TMSimMatrix[],4,MATCH($C636&amp;$D636&amp;"."&amp;$E636,TMSimMatrix[#Headers],0)),"")</f>
        <v/>
      </c>
      <c r="L636" s="280" t="str">
        <f>IF($E636&lt;&gt;"",INDEX(TMSimMatrix[],3,MATCH($C636&amp;$D636&amp;"."&amp;$E636,TMSimMatrix[#Headers],0)),"")</f>
        <v/>
      </c>
      <c r="M636" s="272" t="str">
        <f>IF($E636&lt;&gt;"",INDEX(TMSimMatrix[],8,MATCH($C636&amp;$D636&amp;"."&amp;$E636,TMSimMatrix[#Headers],0)),"")</f>
        <v/>
      </c>
      <c r="N636" s="52"/>
      <c r="O636" s="72"/>
      <c r="P636" s="310" t="str">
        <f>IF($E636&lt;&gt;"",INDEX(TMSimMatrix[],9,MATCH($C636&amp;$D636&amp;"."&amp;$E636,TMSimMatrix[#Headers],0)),"")</f>
        <v/>
      </c>
      <c r="Q636" s="56"/>
      <c r="R636" s="54"/>
      <c r="S636" s="53"/>
      <c r="T636" s="324"/>
      <c r="U636" s="299"/>
      <c r="V636" s="53"/>
      <c r="W636" s="258" t="s">
        <v>506</v>
      </c>
      <c r="X636" s="305"/>
      <c r="Y636" s="62"/>
      <c r="Z636" s="297"/>
      <c r="AA636" s="297"/>
    </row>
    <row r="637" spans="2:27" ht="23">
      <c r="B637" s="48">
        <v>632</v>
      </c>
      <c r="C637" s="252" t="s">
        <v>451</v>
      </c>
      <c r="D637" s="253">
        <v>62</v>
      </c>
      <c r="E637" s="274"/>
      <c r="F637" s="50" t="str">
        <f>IF($E637&lt;&gt;"",COUNTIF($E$6:$E637,$E637),"")</f>
        <v/>
      </c>
      <c r="G637" s="56" t="str">
        <f>IF($E637&lt;&gt;"",INDEX(TMSimMatrix[],5,MATCH($C637&amp;$D637&amp;"."&amp;$E637,TMSimMatrix[#Headers],0)),"")</f>
        <v/>
      </c>
      <c r="H637" s="56" t="str">
        <f>IF($E637&lt;&gt;"",INDEX(TMSimMatrix[#Data],7,MATCH($C637&amp;$D637&amp;"."&amp;$E637,TMSimMatrix[#Headers],0)),"")</f>
        <v/>
      </c>
      <c r="I637" s="280" t="str">
        <f>IF($E637&lt;&gt;"",INDEX(TMSimMatrix[],2,MATCH($C637&amp;$D637&amp;"."&amp;$E637,TMSimMatrix[#Headers],0)),"")</f>
        <v/>
      </c>
      <c r="J637" s="280" t="str">
        <f>IF($E637&lt;&gt;"",IF(ISNUMBER(SEARCH("Utail",FlighTestSummary5[[#This Row],[A/C Configuration]])), "UTAIL", "TAILLESS"),"")</f>
        <v/>
      </c>
      <c r="K637" s="280" t="str">
        <f>IF($E637&lt;&gt;"",INDEX(TMSimMatrix[],4,MATCH($C637&amp;$D637&amp;"."&amp;$E637,TMSimMatrix[#Headers],0)),"")</f>
        <v/>
      </c>
      <c r="L637" s="280" t="str">
        <f>IF($E637&lt;&gt;"",INDEX(TMSimMatrix[],3,MATCH($C637&amp;$D637&amp;"."&amp;$E637,TMSimMatrix[#Headers],0)),"")</f>
        <v/>
      </c>
      <c r="M637" s="272" t="str">
        <f>IF($E637&lt;&gt;"",INDEX(TMSimMatrix[],8,MATCH($C637&amp;$D637&amp;"."&amp;$E637,TMSimMatrix[#Headers],0)),"")</f>
        <v/>
      </c>
      <c r="N637" s="52"/>
      <c r="O637" s="72"/>
      <c r="P637" s="310" t="str">
        <f>IF($E637&lt;&gt;"",INDEX(TMSimMatrix[],9,MATCH($C637&amp;$D637&amp;"."&amp;$E637,TMSimMatrix[#Headers],0)),"")</f>
        <v/>
      </c>
      <c r="Q637" s="56"/>
      <c r="R637" s="54"/>
      <c r="S637" s="53"/>
      <c r="T637" s="324"/>
      <c r="U637" s="299"/>
      <c r="V637" s="53"/>
      <c r="W637" s="258" t="s">
        <v>506</v>
      </c>
      <c r="X637" s="305"/>
      <c r="Y637" s="62"/>
      <c r="Z637" s="297"/>
      <c r="AA637" s="297"/>
    </row>
    <row r="638" spans="2:27" ht="23">
      <c r="B638" s="48">
        <v>633</v>
      </c>
      <c r="C638" s="252" t="s">
        <v>451</v>
      </c>
      <c r="D638" s="253">
        <v>62</v>
      </c>
      <c r="E638" s="274"/>
      <c r="F638" s="50" t="str">
        <f>IF($E638&lt;&gt;"",COUNTIF($E$6:$E638,$E638),"")</f>
        <v/>
      </c>
      <c r="G638" s="56" t="str">
        <f>IF($E638&lt;&gt;"",INDEX(TMSimMatrix[],5,MATCH($C638&amp;$D638&amp;"."&amp;$E638,TMSimMatrix[#Headers],0)),"")</f>
        <v/>
      </c>
      <c r="H638" s="56" t="str">
        <f>IF($E638&lt;&gt;"",INDEX(TMSimMatrix[#Data],7,MATCH($C638&amp;$D638&amp;"."&amp;$E638,TMSimMatrix[#Headers],0)),"")</f>
        <v/>
      </c>
      <c r="I638" s="280" t="str">
        <f>IF($E638&lt;&gt;"",INDEX(TMSimMatrix[],2,MATCH($C638&amp;$D638&amp;"."&amp;$E638,TMSimMatrix[#Headers],0)),"")</f>
        <v/>
      </c>
      <c r="J638" s="280" t="str">
        <f>IF($E638&lt;&gt;"",IF(ISNUMBER(SEARCH("Utail",FlighTestSummary5[[#This Row],[A/C Configuration]])), "UTAIL", "TAILLESS"),"")</f>
        <v/>
      </c>
      <c r="K638" s="280" t="str">
        <f>IF($E638&lt;&gt;"",INDEX(TMSimMatrix[],4,MATCH($C638&amp;$D638&amp;"."&amp;$E638,TMSimMatrix[#Headers],0)),"")</f>
        <v/>
      </c>
      <c r="L638" s="280" t="str">
        <f>IF($E638&lt;&gt;"",INDEX(TMSimMatrix[],3,MATCH($C638&amp;$D638&amp;"."&amp;$E638,TMSimMatrix[#Headers],0)),"")</f>
        <v/>
      </c>
      <c r="M638" s="272" t="str">
        <f>IF($E638&lt;&gt;"",INDEX(TMSimMatrix[],8,MATCH($C638&amp;$D638&amp;"."&amp;$E638,TMSimMatrix[#Headers],0)),"")</f>
        <v/>
      </c>
      <c r="N638" s="52"/>
      <c r="O638" s="72"/>
      <c r="P638" s="310" t="str">
        <f>IF($E638&lt;&gt;"",INDEX(TMSimMatrix[],9,MATCH($C638&amp;$D638&amp;"."&amp;$E638,TMSimMatrix[#Headers],0)),"")</f>
        <v/>
      </c>
      <c r="Q638" s="56"/>
      <c r="R638" s="54"/>
      <c r="S638" s="53"/>
      <c r="T638" s="324"/>
      <c r="U638" s="299"/>
      <c r="V638" s="53"/>
      <c r="W638" s="258" t="s">
        <v>506</v>
      </c>
      <c r="X638" s="305"/>
      <c r="Y638" s="62"/>
      <c r="Z638" s="297"/>
      <c r="AA638" s="297"/>
    </row>
    <row r="639" spans="2:27" ht="23">
      <c r="B639" s="48">
        <v>634</v>
      </c>
      <c r="C639" s="252" t="s">
        <v>451</v>
      </c>
      <c r="D639" s="253">
        <v>62</v>
      </c>
      <c r="E639" s="274"/>
      <c r="F639" s="50" t="str">
        <f>IF($E639&lt;&gt;"",COUNTIF($E$6:$E639,$E639),"")</f>
        <v/>
      </c>
      <c r="G639" s="56" t="str">
        <f>IF($E639&lt;&gt;"",INDEX(TMSimMatrix[],5,MATCH($C639&amp;$D639&amp;"."&amp;$E639,TMSimMatrix[#Headers],0)),"")</f>
        <v/>
      </c>
      <c r="H639" s="56" t="str">
        <f>IF($E639&lt;&gt;"",INDEX(TMSimMatrix[#Data],7,MATCH($C639&amp;$D639&amp;"."&amp;$E639,TMSimMatrix[#Headers],0)),"")</f>
        <v/>
      </c>
      <c r="I639" s="280" t="str">
        <f>IF($E639&lt;&gt;"",INDEX(TMSimMatrix[],2,MATCH($C639&amp;$D639&amp;"."&amp;$E639,TMSimMatrix[#Headers],0)),"")</f>
        <v/>
      </c>
      <c r="J639" s="280" t="str">
        <f>IF($E639&lt;&gt;"",IF(ISNUMBER(SEARCH("Utail",FlighTestSummary5[[#This Row],[A/C Configuration]])), "UTAIL", "TAILLESS"),"")</f>
        <v/>
      </c>
      <c r="K639" s="280" t="str">
        <f>IF($E639&lt;&gt;"",INDEX(TMSimMatrix[],4,MATCH($C639&amp;$D639&amp;"."&amp;$E639,TMSimMatrix[#Headers],0)),"")</f>
        <v/>
      </c>
      <c r="L639" s="280" t="str">
        <f>IF($E639&lt;&gt;"",INDEX(TMSimMatrix[],3,MATCH($C639&amp;$D639&amp;"."&amp;$E639,TMSimMatrix[#Headers],0)),"")</f>
        <v/>
      </c>
      <c r="M639" s="272" t="str">
        <f>IF($E639&lt;&gt;"",INDEX(TMSimMatrix[],8,MATCH($C639&amp;$D639&amp;"."&amp;$E639,TMSimMatrix[#Headers],0)),"")</f>
        <v/>
      </c>
      <c r="N639" s="52"/>
      <c r="O639" s="72"/>
      <c r="P639" s="310" t="str">
        <f>IF($E639&lt;&gt;"",INDEX(TMSimMatrix[],9,MATCH($C639&amp;$D639&amp;"."&amp;$E639,TMSimMatrix[#Headers],0)),"")</f>
        <v/>
      </c>
      <c r="Q639" s="56"/>
      <c r="R639" s="54"/>
      <c r="S639" s="53"/>
      <c r="T639" s="324"/>
      <c r="U639" s="299"/>
      <c r="V639" s="53"/>
      <c r="W639" s="258" t="s">
        <v>506</v>
      </c>
      <c r="X639" s="305"/>
      <c r="Y639" s="62"/>
      <c r="Z639" s="297"/>
      <c r="AA639" s="297"/>
    </row>
    <row r="640" spans="2:27" ht="23">
      <c r="B640" s="48">
        <v>635</v>
      </c>
      <c r="C640" s="252" t="s">
        <v>451</v>
      </c>
      <c r="D640" s="253">
        <v>62</v>
      </c>
      <c r="E640" s="274"/>
      <c r="F640" s="50" t="str">
        <f>IF($E640&lt;&gt;"",COUNTIF($E$6:$E640,$E640),"")</f>
        <v/>
      </c>
      <c r="G640" s="56" t="str">
        <f>IF($E640&lt;&gt;"",INDEX(TMSimMatrix[],5,MATCH($C640&amp;$D640&amp;"."&amp;$E640,TMSimMatrix[#Headers],0)),"")</f>
        <v/>
      </c>
      <c r="H640" s="56" t="str">
        <f>IF($E640&lt;&gt;"",INDEX(TMSimMatrix[#Data],7,MATCH($C640&amp;$D640&amp;"."&amp;$E640,TMSimMatrix[#Headers],0)),"")</f>
        <v/>
      </c>
      <c r="I640" s="280" t="str">
        <f>IF($E640&lt;&gt;"",INDEX(TMSimMatrix[],2,MATCH($C640&amp;$D640&amp;"."&amp;$E640,TMSimMatrix[#Headers],0)),"")</f>
        <v/>
      </c>
      <c r="J640" s="280" t="str">
        <f>IF($E640&lt;&gt;"",IF(ISNUMBER(SEARCH("Utail",FlighTestSummary5[[#This Row],[A/C Configuration]])), "UTAIL", "TAILLESS"),"")</f>
        <v/>
      </c>
      <c r="K640" s="280" t="str">
        <f>IF($E640&lt;&gt;"",INDEX(TMSimMatrix[],4,MATCH($C640&amp;$D640&amp;"."&amp;$E640,TMSimMatrix[#Headers],0)),"")</f>
        <v/>
      </c>
      <c r="L640" s="280" t="str">
        <f>IF($E640&lt;&gt;"",INDEX(TMSimMatrix[],3,MATCH($C640&amp;$D640&amp;"."&amp;$E640,TMSimMatrix[#Headers],0)),"")</f>
        <v/>
      </c>
      <c r="M640" s="272" t="str">
        <f>IF($E640&lt;&gt;"",INDEX(TMSimMatrix[],8,MATCH($C640&amp;$D640&amp;"."&amp;$E640,TMSimMatrix[#Headers],0)),"")</f>
        <v/>
      </c>
      <c r="N640" s="52"/>
      <c r="O640" s="72"/>
      <c r="P640" s="310" t="str">
        <f>IF($E640&lt;&gt;"",INDEX(TMSimMatrix[],9,MATCH($C640&amp;$D640&amp;"."&amp;$E640,TMSimMatrix[#Headers],0)),"")</f>
        <v/>
      </c>
      <c r="Q640" s="56"/>
      <c r="R640" s="54"/>
      <c r="S640" s="53"/>
      <c r="T640" s="324"/>
      <c r="U640" s="299"/>
      <c r="V640" s="53"/>
      <c r="W640" s="258" t="s">
        <v>506</v>
      </c>
      <c r="X640" s="305"/>
      <c r="Y640" s="62"/>
      <c r="Z640" s="297"/>
      <c r="AA640" s="297"/>
    </row>
    <row r="641" spans="2:27" ht="23">
      <c r="B641" s="48">
        <v>636</v>
      </c>
      <c r="C641" s="252" t="s">
        <v>451</v>
      </c>
      <c r="D641" s="253">
        <v>62</v>
      </c>
      <c r="E641" s="274"/>
      <c r="F641" s="50" t="str">
        <f>IF($E641&lt;&gt;"",COUNTIF($E$6:$E641,$E641),"")</f>
        <v/>
      </c>
      <c r="G641" s="56" t="str">
        <f>IF($E641&lt;&gt;"",INDEX(TMSimMatrix[],5,MATCH($C641&amp;$D641&amp;"."&amp;$E641,TMSimMatrix[#Headers],0)),"")</f>
        <v/>
      </c>
      <c r="H641" s="56" t="str">
        <f>IF($E641&lt;&gt;"",INDEX(TMSimMatrix[#Data],7,MATCH($C641&amp;$D641&amp;"."&amp;$E641,TMSimMatrix[#Headers],0)),"")</f>
        <v/>
      </c>
      <c r="I641" s="280" t="str">
        <f>IF($E641&lt;&gt;"",INDEX(TMSimMatrix[],2,MATCH($C641&amp;$D641&amp;"."&amp;$E641,TMSimMatrix[#Headers],0)),"")</f>
        <v/>
      </c>
      <c r="J641" s="280" t="str">
        <f>IF($E641&lt;&gt;"",IF(ISNUMBER(SEARCH("Utail",FlighTestSummary5[[#This Row],[A/C Configuration]])), "UTAIL", "TAILLESS"),"")</f>
        <v/>
      </c>
      <c r="K641" s="280" t="str">
        <f>IF($E641&lt;&gt;"",INDEX(TMSimMatrix[],4,MATCH($C641&amp;$D641&amp;"."&amp;$E641,TMSimMatrix[#Headers],0)),"")</f>
        <v/>
      </c>
      <c r="L641" s="280" t="str">
        <f>IF($E641&lt;&gt;"",INDEX(TMSimMatrix[],3,MATCH($C641&amp;$D641&amp;"."&amp;$E641,TMSimMatrix[#Headers],0)),"")</f>
        <v/>
      </c>
      <c r="M641" s="272" t="str">
        <f>IF($E641&lt;&gt;"",INDEX(TMSimMatrix[],8,MATCH($C641&amp;$D641&amp;"."&amp;$E641,TMSimMatrix[#Headers],0)),"")</f>
        <v/>
      </c>
      <c r="N641" s="52"/>
      <c r="O641" s="72"/>
      <c r="P641" s="310" t="str">
        <f>IF($E641&lt;&gt;"",INDEX(TMSimMatrix[],9,MATCH($C641&amp;$D641&amp;"."&amp;$E641,TMSimMatrix[#Headers],0)),"")</f>
        <v/>
      </c>
      <c r="Q641" s="56"/>
      <c r="R641" s="54"/>
      <c r="S641" s="53"/>
      <c r="T641" s="324"/>
      <c r="U641" s="299"/>
      <c r="V641" s="53"/>
      <c r="W641" s="258" t="s">
        <v>506</v>
      </c>
      <c r="X641" s="305"/>
      <c r="Y641" s="62"/>
      <c r="Z641" s="297"/>
      <c r="AA641" s="297"/>
    </row>
    <row r="642" spans="2:27" ht="23">
      <c r="B642" s="48">
        <v>637</v>
      </c>
      <c r="C642" s="252" t="s">
        <v>451</v>
      </c>
      <c r="D642" s="253">
        <v>62</v>
      </c>
      <c r="E642" s="274"/>
      <c r="F642" s="50" t="str">
        <f>IF($E642&lt;&gt;"",COUNTIF($E$6:$E642,$E642),"")</f>
        <v/>
      </c>
      <c r="G642" s="56" t="str">
        <f>IF($E642&lt;&gt;"",INDEX(TMSimMatrix[],5,MATCH($C642&amp;$D642&amp;"."&amp;$E642,TMSimMatrix[#Headers],0)),"")</f>
        <v/>
      </c>
      <c r="H642" s="56" t="str">
        <f>IF($E642&lt;&gt;"",INDEX(TMSimMatrix[#Data],7,MATCH($C642&amp;$D642&amp;"."&amp;$E642,TMSimMatrix[#Headers],0)),"")</f>
        <v/>
      </c>
      <c r="I642" s="280" t="str">
        <f>IF($E642&lt;&gt;"",INDEX(TMSimMatrix[],2,MATCH($C642&amp;$D642&amp;"."&amp;$E642,TMSimMatrix[#Headers],0)),"")</f>
        <v/>
      </c>
      <c r="J642" s="280" t="str">
        <f>IF($E642&lt;&gt;"",IF(ISNUMBER(SEARCH("Utail",FlighTestSummary5[[#This Row],[A/C Configuration]])), "UTAIL", "TAILLESS"),"")</f>
        <v/>
      </c>
      <c r="K642" s="280" t="str">
        <f>IF($E642&lt;&gt;"",INDEX(TMSimMatrix[],4,MATCH($C642&amp;$D642&amp;"."&amp;$E642,TMSimMatrix[#Headers],0)),"")</f>
        <v/>
      </c>
      <c r="L642" s="280" t="str">
        <f>IF($E642&lt;&gt;"",INDEX(TMSimMatrix[],3,MATCH($C642&amp;$D642&amp;"."&amp;$E642,TMSimMatrix[#Headers],0)),"")</f>
        <v/>
      </c>
      <c r="M642" s="272" t="str">
        <f>IF($E642&lt;&gt;"",INDEX(TMSimMatrix[],8,MATCH($C642&amp;$D642&amp;"."&amp;$E642,TMSimMatrix[#Headers],0)),"")</f>
        <v/>
      </c>
      <c r="N642" s="52"/>
      <c r="O642" s="72"/>
      <c r="P642" s="310" t="str">
        <f>IF($E642&lt;&gt;"",INDEX(TMSimMatrix[],9,MATCH($C642&amp;$D642&amp;"."&amp;$E642,TMSimMatrix[#Headers],0)),"")</f>
        <v/>
      </c>
      <c r="Q642" s="56"/>
      <c r="R642" s="54"/>
      <c r="S642" s="53"/>
      <c r="T642" s="324"/>
      <c r="U642" s="299"/>
      <c r="V642" s="53"/>
      <c r="W642" s="258" t="s">
        <v>506</v>
      </c>
      <c r="X642" s="305"/>
      <c r="Y642" s="62"/>
      <c r="Z642" s="297"/>
      <c r="AA642" s="297"/>
    </row>
    <row r="643" spans="2:27" ht="23">
      <c r="B643" s="48">
        <v>638</v>
      </c>
      <c r="C643" s="252" t="s">
        <v>451</v>
      </c>
      <c r="D643" s="253">
        <v>62</v>
      </c>
      <c r="E643" s="274"/>
      <c r="F643" s="50" t="str">
        <f>IF($E643&lt;&gt;"",COUNTIF($E$6:$E643,$E643),"")</f>
        <v/>
      </c>
      <c r="G643" s="56" t="str">
        <f>IF($E643&lt;&gt;"",INDEX(TMSimMatrix[],5,MATCH($C643&amp;$D643&amp;"."&amp;$E643,TMSimMatrix[#Headers],0)),"")</f>
        <v/>
      </c>
      <c r="H643" s="56" t="str">
        <f>IF($E643&lt;&gt;"",INDEX(TMSimMatrix[#Data],7,MATCH($C643&amp;$D643&amp;"."&amp;$E643,TMSimMatrix[#Headers],0)),"")</f>
        <v/>
      </c>
      <c r="I643" s="280" t="str">
        <f>IF($E643&lt;&gt;"",INDEX(TMSimMatrix[],2,MATCH($C643&amp;$D643&amp;"."&amp;$E643,TMSimMatrix[#Headers],0)),"")</f>
        <v/>
      </c>
      <c r="J643" s="280" t="str">
        <f>IF($E643&lt;&gt;"",IF(ISNUMBER(SEARCH("Utail",FlighTestSummary5[[#This Row],[A/C Configuration]])), "UTAIL", "TAILLESS"),"")</f>
        <v/>
      </c>
      <c r="K643" s="280" t="str">
        <f>IF($E643&lt;&gt;"",INDEX(TMSimMatrix[],4,MATCH($C643&amp;$D643&amp;"."&amp;$E643,TMSimMatrix[#Headers],0)),"")</f>
        <v/>
      </c>
      <c r="L643" s="280" t="str">
        <f>IF($E643&lt;&gt;"",INDEX(TMSimMatrix[],3,MATCH($C643&amp;$D643&amp;"."&amp;$E643,TMSimMatrix[#Headers],0)),"")</f>
        <v/>
      </c>
      <c r="M643" s="272" t="str">
        <f>IF($E643&lt;&gt;"",INDEX(TMSimMatrix[],8,MATCH($C643&amp;$D643&amp;"."&amp;$E643,TMSimMatrix[#Headers],0)),"")</f>
        <v/>
      </c>
      <c r="N643" s="52"/>
      <c r="O643" s="72"/>
      <c r="P643" s="310" t="str">
        <f>IF($E643&lt;&gt;"",INDEX(TMSimMatrix[],9,MATCH($C643&amp;$D643&amp;"."&amp;$E643,TMSimMatrix[#Headers],0)),"")</f>
        <v/>
      </c>
      <c r="Q643" s="56"/>
      <c r="R643" s="54"/>
      <c r="S643" s="53"/>
      <c r="T643" s="324"/>
      <c r="U643" s="299"/>
      <c r="V643" s="53"/>
      <c r="W643" s="258" t="s">
        <v>506</v>
      </c>
      <c r="X643" s="305"/>
      <c r="Y643" s="62"/>
      <c r="Z643" s="297"/>
      <c r="AA643" s="297"/>
    </row>
    <row r="644" spans="2:27" ht="23">
      <c r="B644" s="48">
        <v>639</v>
      </c>
      <c r="C644" s="252" t="s">
        <v>451</v>
      </c>
      <c r="D644" s="253">
        <v>62</v>
      </c>
      <c r="E644" s="274"/>
      <c r="F644" s="50" t="str">
        <f>IF($E644&lt;&gt;"",COUNTIF($E$6:$E644,$E644),"")</f>
        <v/>
      </c>
      <c r="G644" s="56" t="str">
        <f>IF($E644&lt;&gt;"",INDEX(TMSimMatrix[],5,MATCH($C644&amp;$D644&amp;"."&amp;$E644,TMSimMatrix[#Headers],0)),"")</f>
        <v/>
      </c>
      <c r="H644" s="56" t="str">
        <f>IF($E644&lt;&gt;"",INDEX(TMSimMatrix[#Data],7,MATCH($C644&amp;$D644&amp;"."&amp;$E644,TMSimMatrix[#Headers],0)),"")</f>
        <v/>
      </c>
      <c r="I644" s="280" t="str">
        <f>IF($E644&lt;&gt;"",INDEX(TMSimMatrix[],2,MATCH($C644&amp;$D644&amp;"."&amp;$E644,TMSimMatrix[#Headers],0)),"")</f>
        <v/>
      </c>
      <c r="J644" s="280" t="str">
        <f>IF($E644&lt;&gt;"",IF(ISNUMBER(SEARCH("Utail",FlighTestSummary5[[#This Row],[A/C Configuration]])), "UTAIL", "TAILLESS"),"")</f>
        <v/>
      </c>
      <c r="K644" s="280" t="str">
        <f>IF($E644&lt;&gt;"",INDEX(TMSimMatrix[],4,MATCH($C644&amp;$D644&amp;"."&amp;$E644,TMSimMatrix[#Headers],0)),"")</f>
        <v/>
      </c>
      <c r="L644" s="280" t="str">
        <f>IF($E644&lt;&gt;"",INDEX(TMSimMatrix[],3,MATCH($C644&amp;$D644&amp;"."&amp;$E644,TMSimMatrix[#Headers],0)),"")</f>
        <v/>
      </c>
      <c r="M644" s="272" t="str">
        <f>IF($E644&lt;&gt;"",INDEX(TMSimMatrix[],8,MATCH($C644&amp;$D644&amp;"."&amp;$E644,TMSimMatrix[#Headers],0)),"")</f>
        <v/>
      </c>
      <c r="N644" s="52"/>
      <c r="O644" s="72"/>
      <c r="P644" s="310" t="str">
        <f>IF($E644&lt;&gt;"",INDEX(TMSimMatrix[],9,MATCH($C644&amp;$D644&amp;"."&amp;$E644,TMSimMatrix[#Headers],0)),"")</f>
        <v/>
      </c>
      <c r="Q644" s="56"/>
      <c r="R644" s="54"/>
      <c r="S644" s="53"/>
      <c r="T644" s="324"/>
      <c r="U644" s="299"/>
      <c r="V644" s="53"/>
      <c r="W644" s="258" t="s">
        <v>506</v>
      </c>
      <c r="X644" s="305"/>
      <c r="Y644" s="62"/>
      <c r="Z644" s="297"/>
      <c r="AA644" s="297"/>
    </row>
    <row r="645" spans="2:27" ht="23">
      <c r="B645" s="48">
        <v>640</v>
      </c>
      <c r="C645" s="252" t="s">
        <v>451</v>
      </c>
      <c r="D645" s="253">
        <v>62</v>
      </c>
      <c r="E645" s="274"/>
      <c r="F645" s="50" t="str">
        <f>IF($E645&lt;&gt;"",COUNTIF($E$6:$E645,$E645),"")</f>
        <v/>
      </c>
      <c r="G645" s="56" t="str">
        <f>IF($E645&lt;&gt;"",INDEX(TMSimMatrix[],5,MATCH($C645&amp;$D645&amp;"."&amp;$E645,TMSimMatrix[#Headers],0)),"")</f>
        <v/>
      </c>
      <c r="H645" s="56" t="str">
        <f>IF($E645&lt;&gt;"",INDEX(TMSimMatrix[#Data],7,MATCH($C645&amp;$D645&amp;"."&amp;$E645,TMSimMatrix[#Headers],0)),"")</f>
        <v/>
      </c>
      <c r="I645" s="280" t="str">
        <f>IF($E645&lt;&gt;"",INDEX(TMSimMatrix[],2,MATCH($C645&amp;$D645&amp;"."&amp;$E645,TMSimMatrix[#Headers],0)),"")</f>
        <v/>
      </c>
      <c r="J645" s="280" t="str">
        <f>IF($E645&lt;&gt;"",IF(ISNUMBER(SEARCH("Utail",FlighTestSummary5[[#This Row],[A/C Configuration]])), "UTAIL", "TAILLESS"),"")</f>
        <v/>
      </c>
      <c r="K645" s="280" t="str">
        <f>IF($E645&lt;&gt;"",INDEX(TMSimMatrix[],4,MATCH($C645&amp;$D645&amp;"."&amp;$E645,TMSimMatrix[#Headers],0)),"")</f>
        <v/>
      </c>
      <c r="L645" s="280" t="str">
        <f>IF($E645&lt;&gt;"",INDEX(TMSimMatrix[],3,MATCH($C645&amp;$D645&amp;"."&amp;$E645,TMSimMatrix[#Headers],0)),"")</f>
        <v/>
      </c>
      <c r="M645" s="272" t="str">
        <f>IF($E645&lt;&gt;"",INDEX(TMSimMatrix[],8,MATCH($C645&amp;$D645&amp;"."&amp;$E645,TMSimMatrix[#Headers],0)),"")</f>
        <v/>
      </c>
      <c r="N645" s="52"/>
      <c r="O645" s="72"/>
      <c r="P645" s="310" t="str">
        <f>IF($E645&lt;&gt;"",INDEX(TMSimMatrix[],9,MATCH($C645&amp;$D645&amp;"."&amp;$E645,TMSimMatrix[#Headers],0)),"")</f>
        <v/>
      </c>
      <c r="Q645" s="56"/>
      <c r="R645" s="54"/>
      <c r="S645" s="53"/>
      <c r="T645" s="324"/>
      <c r="U645" s="299"/>
      <c r="V645" s="53"/>
      <c r="W645" s="258" t="s">
        <v>506</v>
      </c>
      <c r="X645" s="305"/>
      <c r="Y645" s="62"/>
      <c r="Z645" s="297"/>
      <c r="AA645" s="297"/>
    </row>
    <row r="646" spans="2:27" ht="23">
      <c r="B646" s="48">
        <v>641</v>
      </c>
      <c r="C646" s="252" t="s">
        <v>451</v>
      </c>
      <c r="D646" s="253">
        <v>62</v>
      </c>
      <c r="E646" s="274"/>
      <c r="F646" s="50" t="str">
        <f>IF($E646&lt;&gt;"",COUNTIF($E$6:$E646,$E646),"")</f>
        <v/>
      </c>
      <c r="G646" s="56" t="str">
        <f>IF($E646&lt;&gt;"",INDEX(TMSimMatrix[],5,MATCH($C646&amp;$D646&amp;"."&amp;$E646,TMSimMatrix[#Headers],0)),"")</f>
        <v/>
      </c>
      <c r="H646" s="56" t="str">
        <f>IF($E646&lt;&gt;"",INDEX(TMSimMatrix[#Data],7,MATCH($C646&amp;$D646&amp;"."&amp;$E646,TMSimMatrix[#Headers],0)),"")</f>
        <v/>
      </c>
      <c r="I646" s="280" t="str">
        <f>IF($E646&lt;&gt;"",INDEX(TMSimMatrix[],2,MATCH($C646&amp;$D646&amp;"."&amp;$E646,TMSimMatrix[#Headers],0)),"")</f>
        <v/>
      </c>
      <c r="J646" s="280" t="str">
        <f>IF($E646&lt;&gt;"",IF(ISNUMBER(SEARCH("Utail",FlighTestSummary5[[#This Row],[A/C Configuration]])), "UTAIL", "TAILLESS"),"")</f>
        <v/>
      </c>
      <c r="K646" s="280" t="str">
        <f>IF($E646&lt;&gt;"",INDEX(TMSimMatrix[],4,MATCH($C646&amp;$D646&amp;"."&amp;$E646,TMSimMatrix[#Headers],0)),"")</f>
        <v/>
      </c>
      <c r="L646" s="280" t="str">
        <f>IF($E646&lt;&gt;"",INDEX(TMSimMatrix[],3,MATCH($C646&amp;$D646&amp;"."&amp;$E646,TMSimMatrix[#Headers],0)),"")</f>
        <v/>
      </c>
      <c r="M646" s="272" t="str">
        <f>IF($E646&lt;&gt;"",INDEX(TMSimMatrix[],8,MATCH($C646&amp;$D646&amp;"."&amp;$E646,TMSimMatrix[#Headers],0)),"")</f>
        <v/>
      </c>
      <c r="N646" s="52"/>
      <c r="O646" s="72"/>
      <c r="P646" s="310" t="str">
        <f>IF($E646&lt;&gt;"",INDEX(TMSimMatrix[],9,MATCH($C646&amp;$D646&amp;"."&amp;$E646,TMSimMatrix[#Headers],0)),"")</f>
        <v/>
      </c>
      <c r="Q646" s="56"/>
      <c r="R646" s="54"/>
      <c r="S646" s="53"/>
      <c r="T646" s="324"/>
      <c r="U646" s="299"/>
      <c r="V646" s="53"/>
      <c r="W646" s="258" t="s">
        <v>506</v>
      </c>
      <c r="X646" s="305"/>
      <c r="Y646" s="62"/>
      <c r="Z646" s="297"/>
      <c r="AA646" s="297"/>
    </row>
    <row r="647" spans="2:27" ht="23">
      <c r="B647" s="48">
        <v>642</v>
      </c>
      <c r="C647" s="252" t="s">
        <v>451</v>
      </c>
      <c r="D647" s="253">
        <v>62</v>
      </c>
      <c r="E647" s="274"/>
      <c r="F647" s="50" t="str">
        <f>IF($E647&lt;&gt;"",COUNTIF($E$6:$E647,$E647),"")</f>
        <v/>
      </c>
      <c r="G647" s="56" t="str">
        <f>IF($E647&lt;&gt;"",INDEX(TMSimMatrix[],5,MATCH($C647&amp;$D647&amp;"."&amp;$E647,TMSimMatrix[#Headers],0)),"")</f>
        <v/>
      </c>
      <c r="H647" s="56" t="str">
        <f>IF($E647&lt;&gt;"",INDEX(TMSimMatrix[#Data],7,MATCH($C647&amp;$D647&amp;"."&amp;$E647,TMSimMatrix[#Headers],0)),"")</f>
        <v/>
      </c>
      <c r="I647" s="280" t="str">
        <f>IF($E647&lt;&gt;"",INDEX(TMSimMatrix[],2,MATCH($C647&amp;$D647&amp;"."&amp;$E647,TMSimMatrix[#Headers],0)),"")</f>
        <v/>
      </c>
      <c r="J647" s="280" t="str">
        <f>IF($E647&lt;&gt;"",IF(ISNUMBER(SEARCH("Utail",FlighTestSummary5[[#This Row],[A/C Configuration]])), "UTAIL", "TAILLESS"),"")</f>
        <v/>
      </c>
      <c r="K647" s="280" t="str">
        <f>IF($E647&lt;&gt;"",INDEX(TMSimMatrix[],4,MATCH($C647&amp;$D647&amp;"."&amp;$E647,TMSimMatrix[#Headers],0)),"")</f>
        <v/>
      </c>
      <c r="L647" s="280" t="str">
        <f>IF($E647&lt;&gt;"",INDEX(TMSimMatrix[],3,MATCH($C647&amp;$D647&amp;"."&amp;$E647,TMSimMatrix[#Headers],0)),"")</f>
        <v/>
      </c>
      <c r="M647" s="272" t="str">
        <f>IF($E647&lt;&gt;"",INDEX(TMSimMatrix[],8,MATCH($C647&amp;$D647&amp;"."&amp;$E647,TMSimMatrix[#Headers],0)),"")</f>
        <v/>
      </c>
      <c r="N647" s="52"/>
      <c r="O647" s="72"/>
      <c r="P647" s="310" t="str">
        <f>IF($E647&lt;&gt;"",INDEX(TMSimMatrix[],9,MATCH($C647&amp;$D647&amp;"."&amp;$E647,TMSimMatrix[#Headers],0)),"")</f>
        <v/>
      </c>
      <c r="Q647" s="56"/>
      <c r="R647" s="54"/>
      <c r="S647" s="53"/>
      <c r="T647" s="324"/>
      <c r="U647" s="299"/>
      <c r="V647" s="53"/>
      <c r="W647" s="258" t="s">
        <v>506</v>
      </c>
      <c r="X647" s="305"/>
      <c r="Y647" s="62"/>
      <c r="Z647" s="297"/>
      <c r="AA647" s="297"/>
    </row>
    <row r="648" spans="2:27" ht="23">
      <c r="B648" s="48">
        <v>643</v>
      </c>
      <c r="C648" s="252" t="s">
        <v>451</v>
      </c>
      <c r="D648" s="253">
        <v>62</v>
      </c>
      <c r="E648" s="274"/>
      <c r="F648" s="50" t="str">
        <f>IF($E648&lt;&gt;"",COUNTIF($E$6:$E648,$E648),"")</f>
        <v/>
      </c>
      <c r="G648" s="56" t="str">
        <f>IF($E648&lt;&gt;"",INDEX(TMSimMatrix[],5,MATCH($C648&amp;$D648&amp;"."&amp;$E648,TMSimMatrix[#Headers],0)),"")</f>
        <v/>
      </c>
      <c r="H648" s="56" t="str">
        <f>IF($E648&lt;&gt;"",INDEX(TMSimMatrix[#Data],7,MATCH($C648&amp;$D648&amp;"."&amp;$E648,TMSimMatrix[#Headers],0)),"")</f>
        <v/>
      </c>
      <c r="I648" s="280" t="str">
        <f>IF($E648&lt;&gt;"",INDEX(TMSimMatrix[],2,MATCH($C648&amp;$D648&amp;"."&amp;$E648,TMSimMatrix[#Headers],0)),"")</f>
        <v/>
      </c>
      <c r="J648" s="280" t="str">
        <f>IF($E648&lt;&gt;"",IF(ISNUMBER(SEARCH("Utail",FlighTestSummary5[[#This Row],[A/C Configuration]])), "UTAIL", "TAILLESS"),"")</f>
        <v/>
      </c>
      <c r="K648" s="280" t="str">
        <f>IF($E648&lt;&gt;"",INDEX(TMSimMatrix[],4,MATCH($C648&amp;$D648&amp;"."&amp;$E648,TMSimMatrix[#Headers],0)),"")</f>
        <v/>
      </c>
      <c r="L648" s="280" t="str">
        <f>IF($E648&lt;&gt;"",INDEX(TMSimMatrix[],3,MATCH($C648&amp;$D648&amp;"."&amp;$E648,TMSimMatrix[#Headers],0)),"")</f>
        <v/>
      </c>
      <c r="M648" s="272" t="str">
        <f>IF($E648&lt;&gt;"",INDEX(TMSimMatrix[],8,MATCH($C648&amp;$D648&amp;"."&amp;$E648,TMSimMatrix[#Headers],0)),"")</f>
        <v/>
      </c>
      <c r="N648" s="52"/>
      <c r="O648" s="72"/>
      <c r="P648" s="310" t="str">
        <f>IF($E648&lt;&gt;"",INDEX(TMSimMatrix[],9,MATCH($C648&amp;$D648&amp;"."&amp;$E648,TMSimMatrix[#Headers],0)),"")</f>
        <v/>
      </c>
      <c r="Q648" s="56"/>
      <c r="R648" s="54"/>
      <c r="S648" s="53"/>
      <c r="T648" s="324"/>
      <c r="U648" s="299"/>
      <c r="V648" s="53"/>
      <c r="W648" s="258" t="s">
        <v>506</v>
      </c>
      <c r="X648" s="305"/>
      <c r="Y648" s="62"/>
      <c r="Z648" s="297"/>
      <c r="AA648" s="297"/>
    </row>
    <row r="649" spans="2:27" ht="23">
      <c r="B649" s="48">
        <v>644</v>
      </c>
      <c r="C649" s="252" t="s">
        <v>451</v>
      </c>
      <c r="D649" s="253">
        <v>62</v>
      </c>
      <c r="E649" s="274"/>
      <c r="F649" s="50" t="str">
        <f>IF($E649&lt;&gt;"",COUNTIF($E$6:$E649,$E649),"")</f>
        <v/>
      </c>
      <c r="G649" s="56" t="str">
        <f>IF($E649&lt;&gt;"",INDEX(TMSimMatrix[],5,MATCH($C649&amp;$D649&amp;"."&amp;$E649,TMSimMatrix[#Headers],0)),"")</f>
        <v/>
      </c>
      <c r="H649" s="56" t="str">
        <f>IF($E649&lt;&gt;"",INDEX(TMSimMatrix[#Data],7,MATCH($C649&amp;$D649&amp;"."&amp;$E649,TMSimMatrix[#Headers],0)),"")</f>
        <v/>
      </c>
      <c r="I649" s="280" t="str">
        <f>IF($E649&lt;&gt;"",INDEX(TMSimMatrix[],2,MATCH($C649&amp;$D649&amp;"."&amp;$E649,TMSimMatrix[#Headers],0)),"")</f>
        <v/>
      </c>
      <c r="J649" s="280" t="str">
        <f>IF($E649&lt;&gt;"",IF(ISNUMBER(SEARCH("Utail",FlighTestSummary5[[#This Row],[A/C Configuration]])), "UTAIL", "TAILLESS"),"")</f>
        <v/>
      </c>
      <c r="K649" s="280" t="str">
        <f>IF($E649&lt;&gt;"",INDEX(TMSimMatrix[],4,MATCH($C649&amp;$D649&amp;"."&amp;$E649,TMSimMatrix[#Headers],0)),"")</f>
        <v/>
      </c>
      <c r="L649" s="280" t="str">
        <f>IF($E649&lt;&gt;"",INDEX(TMSimMatrix[],3,MATCH($C649&amp;$D649&amp;"."&amp;$E649,TMSimMatrix[#Headers],0)),"")</f>
        <v/>
      </c>
      <c r="M649" s="272" t="str">
        <f>IF($E649&lt;&gt;"",INDEX(TMSimMatrix[],8,MATCH($C649&amp;$D649&amp;"."&amp;$E649,TMSimMatrix[#Headers],0)),"")</f>
        <v/>
      </c>
      <c r="N649" s="52"/>
      <c r="O649" s="72"/>
      <c r="P649" s="310" t="str">
        <f>IF($E649&lt;&gt;"",INDEX(TMSimMatrix[],9,MATCH($C649&amp;$D649&amp;"."&amp;$E649,TMSimMatrix[#Headers],0)),"")</f>
        <v/>
      </c>
      <c r="Q649" s="56"/>
      <c r="R649" s="54"/>
      <c r="S649" s="53"/>
      <c r="T649" s="324"/>
      <c r="U649" s="299"/>
      <c r="V649" s="53"/>
      <c r="W649" s="258" t="s">
        <v>506</v>
      </c>
      <c r="X649" s="305"/>
      <c r="Y649" s="62"/>
      <c r="Z649" s="297"/>
      <c r="AA649" s="297"/>
    </row>
    <row r="650" spans="2:27" ht="23">
      <c r="B650" s="48">
        <v>645</v>
      </c>
      <c r="C650" s="252" t="s">
        <v>451</v>
      </c>
      <c r="D650" s="253">
        <v>62</v>
      </c>
      <c r="E650" s="274"/>
      <c r="F650" s="50" t="str">
        <f>IF($E650&lt;&gt;"",COUNTIF($E$6:$E650,$E650),"")</f>
        <v/>
      </c>
      <c r="G650" s="56" t="str">
        <f>IF($E650&lt;&gt;"",INDEX(TMSimMatrix[],5,MATCH($C650&amp;$D650&amp;"."&amp;$E650,TMSimMatrix[#Headers],0)),"")</f>
        <v/>
      </c>
      <c r="H650" s="56" t="str">
        <f>IF($E650&lt;&gt;"",INDEX(TMSimMatrix[#Data],7,MATCH($C650&amp;$D650&amp;"."&amp;$E650,TMSimMatrix[#Headers],0)),"")</f>
        <v/>
      </c>
      <c r="I650" s="280" t="str">
        <f>IF($E650&lt;&gt;"",INDEX(TMSimMatrix[],2,MATCH($C650&amp;$D650&amp;"."&amp;$E650,TMSimMatrix[#Headers],0)),"")</f>
        <v/>
      </c>
      <c r="J650" s="280" t="str">
        <f>IF($E650&lt;&gt;"",IF(ISNUMBER(SEARCH("Utail",FlighTestSummary5[[#This Row],[A/C Configuration]])), "UTAIL", "TAILLESS"),"")</f>
        <v/>
      </c>
      <c r="K650" s="280" t="str">
        <f>IF($E650&lt;&gt;"",INDEX(TMSimMatrix[],4,MATCH($C650&amp;$D650&amp;"."&amp;$E650,TMSimMatrix[#Headers],0)),"")</f>
        <v/>
      </c>
      <c r="L650" s="280" t="str">
        <f>IF($E650&lt;&gt;"",INDEX(TMSimMatrix[],3,MATCH($C650&amp;$D650&amp;"."&amp;$E650,TMSimMatrix[#Headers],0)),"")</f>
        <v/>
      </c>
      <c r="M650" s="272" t="str">
        <f>IF($E650&lt;&gt;"",INDEX(TMSimMatrix[],8,MATCH($C650&amp;$D650&amp;"."&amp;$E650,TMSimMatrix[#Headers],0)),"")</f>
        <v/>
      </c>
      <c r="N650" s="52"/>
      <c r="O650" s="72"/>
      <c r="P650" s="310" t="str">
        <f>IF($E650&lt;&gt;"",INDEX(TMSimMatrix[],9,MATCH($C650&amp;$D650&amp;"."&amp;$E650,TMSimMatrix[#Headers],0)),"")</f>
        <v/>
      </c>
      <c r="Q650" s="56"/>
      <c r="R650" s="54"/>
      <c r="S650" s="53"/>
      <c r="T650" s="324"/>
      <c r="U650" s="299"/>
      <c r="V650" s="53"/>
      <c r="W650" s="258" t="s">
        <v>506</v>
      </c>
      <c r="X650" s="305"/>
      <c r="Y650" s="62"/>
      <c r="Z650" s="297"/>
      <c r="AA650" s="297"/>
    </row>
    <row r="651" spans="2:27" ht="23">
      <c r="B651" s="48">
        <v>646</v>
      </c>
      <c r="C651" s="252" t="s">
        <v>451</v>
      </c>
      <c r="D651" s="253">
        <v>62</v>
      </c>
      <c r="E651" s="274"/>
      <c r="F651" s="50" t="str">
        <f>IF($E651&lt;&gt;"",COUNTIF($E$6:$E651,$E651),"")</f>
        <v/>
      </c>
      <c r="G651" s="56" t="str">
        <f>IF($E651&lt;&gt;"",INDEX(TMSimMatrix[],5,MATCH($C651&amp;$D651&amp;"."&amp;$E651,TMSimMatrix[#Headers],0)),"")</f>
        <v/>
      </c>
      <c r="H651" s="56" t="str">
        <f>IF($E651&lt;&gt;"",INDEX(TMSimMatrix[#Data],7,MATCH($C651&amp;$D651&amp;"."&amp;$E651,TMSimMatrix[#Headers],0)),"")</f>
        <v/>
      </c>
      <c r="I651" s="280" t="str">
        <f>IF($E651&lt;&gt;"",INDEX(TMSimMatrix[],2,MATCH($C651&amp;$D651&amp;"."&amp;$E651,TMSimMatrix[#Headers],0)),"")</f>
        <v/>
      </c>
      <c r="J651" s="280" t="str">
        <f>IF($E651&lt;&gt;"",IF(ISNUMBER(SEARCH("Utail",FlighTestSummary5[[#This Row],[A/C Configuration]])), "UTAIL", "TAILLESS"),"")</f>
        <v/>
      </c>
      <c r="K651" s="280" t="str">
        <f>IF($E651&lt;&gt;"",INDEX(TMSimMatrix[],4,MATCH($C651&amp;$D651&amp;"."&amp;$E651,TMSimMatrix[#Headers],0)),"")</f>
        <v/>
      </c>
      <c r="L651" s="280" t="str">
        <f>IF($E651&lt;&gt;"",INDEX(TMSimMatrix[],3,MATCH($C651&amp;$D651&amp;"."&amp;$E651,TMSimMatrix[#Headers],0)),"")</f>
        <v/>
      </c>
      <c r="M651" s="272" t="str">
        <f>IF($E651&lt;&gt;"",INDEX(TMSimMatrix[],8,MATCH($C651&amp;$D651&amp;"."&amp;$E651,TMSimMatrix[#Headers],0)),"")</f>
        <v/>
      </c>
      <c r="N651" s="52"/>
      <c r="O651" s="72"/>
      <c r="P651" s="310" t="str">
        <f>IF($E651&lt;&gt;"",INDEX(TMSimMatrix[],9,MATCH($C651&amp;$D651&amp;"."&amp;$E651,TMSimMatrix[#Headers],0)),"")</f>
        <v/>
      </c>
      <c r="Q651" s="56"/>
      <c r="R651" s="54"/>
      <c r="S651" s="53"/>
      <c r="T651" s="324"/>
      <c r="U651" s="299"/>
      <c r="V651" s="53"/>
      <c r="W651" s="258" t="s">
        <v>506</v>
      </c>
      <c r="X651" s="305"/>
      <c r="Y651" s="62"/>
      <c r="Z651" s="297"/>
      <c r="AA651" s="297"/>
    </row>
    <row r="652" spans="2:27" ht="23">
      <c r="B652" s="48">
        <v>647</v>
      </c>
      <c r="C652" s="252" t="s">
        <v>451</v>
      </c>
      <c r="D652" s="253">
        <v>62</v>
      </c>
      <c r="E652" s="274"/>
      <c r="F652" s="50" t="str">
        <f>IF($E652&lt;&gt;"",COUNTIF($E$6:$E652,$E652),"")</f>
        <v/>
      </c>
      <c r="G652" s="56" t="str">
        <f>IF($E652&lt;&gt;"",INDEX(TMSimMatrix[],5,MATCH($C652&amp;$D652&amp;"."&amp;$E652,TMSimMatrix[#Headers],0)),"")</f>
        <v/>
      </c>
      <c r="H652" s="56" t="str">
        <f>IF($E652&lt;&gt;"",INDEX(TMSimMatrix[#Data],7,MATCH($C652&amp;$D652&amp;"."&amp;$E652,TMSimMatrix[#Headers],0)),"")</f>
        <v/>
      </c>
      <c r="I652" s="280" t="str">
        <f>IF($E652&lt;&gt;"",INDEX(TMSimMatrix[],2,MATCH($C652&amp;$D652&amp;"."&amp;$E652,TMSimMatrix[#Headers],0)),"")</f>
        <v/>
      </c>
      <c r="J652" s="280" t="str">
        <f>IF($E652&lt;&gt;"",IF(ISNUMBER(SEARCH("Utail",FlighTestSummary5[[#This Row],[A/C Configuration]])), "UTAIL", "TAILLESS"),"")</f>
        <v/>
      </c>
      <c r="K652" s="280" t="str">
        <f>IF($E652&lt;&gt;"",INDEX(TMSimMatrix[],4,MATCH($C652&amp;$D652&amp;"."&amp;$E652,TMSimMatrix[#Headers],0)),"")</f>
        <v/>
      </c>
      <c r="L652" s="280" t="str">
        <f>IF($E652&lt;&gt;"",INDEX(TMSimMatrix[],3,MATCH($C652&amp;$D652&amp;"."&amp;$E652,TMSimMatrix[#Headers],0)),"")</f>
        <v/>
      </c>
      <c r="M652" s="272" t="str">
        <f>IF($E652&lt;&gt;"",INDEX(TMSimMatrix[],8,MATCH($C652&amp;$D652&amp;"."&amp;$E652,TMSimMatrix[#Headers],0)),"")</f>
        <v/>
      </c>
      <c r="N652" s="52"/>
      <c r="O652" s="72"/>
      <c r="P652" s="310" t="str">
        <f>IF($E652&lt;&gt;"",INDEX(TMSimMatrix[],9,MATCH($C652&amp;$D652&amp;"."&amp;$E652,TMSimMatrix[#Headers],0)),"")</f>
        <v/>
      </c>
      <c r="Q652" s="56"/>
      <c r="R652" s="54"/>
      <c r="S652" s="53"/>
      <c r="T652" s="324"/>
      <c r="U652" s="299"/>
      <c r="V652" s="53"/>
      <c r="W652" s="258" t="s">
        <v>506</v>
      </c>
      <c r="X652" s="305"/>
      <c r="Y652" s="62"/>
      <c r="Z652" s="297"/>
      <c r="AA652" s="297"/>
    </row>
    <row r="653" spans="2:27" ht="23">
      <c r="B653" s="48">
        <v>648</v>
      </c>
      <c r="C653" s="252" t="s">
        <v>451</v>
      </c>
      <c r="D653" s="253">
        <v>62</v>
      </c>
      <c r="E653" s="274"/>
      <c r="F653" s="50" t="str">
        <f>IF($E653&lt;&gt;"",COUNTIF($E$6:$E653,$E653),"")</f>
        <v/>
      </c>
      <c r="G653" s="56" t="str">
        <f>IF($E653&lt;&gt;"",INDEX(TMSimMatrix[],5,MATCH($C653&amp;$D653&amp;"."&amp;$E653,TMSimMatrix[#Headers],0)),"")</f>
        <v/>
      </c>
      <c r="H653" s="56" t="str">
        <f>IF($E653&lt;&gt;"",INDEX(TMSimMatrix[#Data],7,MATCH($C653&amp;$D653&amp;"."&amp;$E653,TMSimMatrix[#Headers],0)),"")</f>
        <v/>
      </c>
      <c r="I653" s="280" t="str">
        <f>IF($E653&lt;&gt;"",INDEX(TMSimMatrix[],2,MATCH($C653&amp;$D653&amp;"."&amp;$E653,TMSimMatrix[#Headers],0)),"")</f>
        <v/>
      </c>
      <c r="J653" s="280" t="str">
        <f>IF($E653&lt;&gt;"",IF(ISNUMBER(SEARCH("Utail",FlighTestSummary5[[#This Row],[A/C Configuration]])), "UTAIL", "TAILLESS"),"")</f>
        <v/>
      </c>
      <c r="K653" s="280" t="str">
        <f>IF($E653&lt;&gt;"",INDEX(TMSimMatrix[],4,MATCH($C653&amp;$D653&amp;"."&amp;$E653,TMSimMatrix[#Headers],0)),"")</f>
        <v/>
      </c>
      <c r="L653" s="280" t="str">
        <f>IF($E653&lt;&gt;"",INDEX(TMSimMatrix[],3,MATCH($C653&amp;$D653&amp;"."&amp;$E653,TMSimMatrix[#Headers],0)),"")</f>
        <v/>
      </c>
      <c r="M653" s="272" t="str">
        <f>IF($E653&lt;&gt;"",INDEX(TMSimMatrix[],8,MATCH($C653&amp;$D653&amp;"."&amp;$E653,TMSimMatrix[#Headers],0)),"")</f>
        <v/>
      </c>
      <c r="N653" s="52"/>
      <c r="O653" s="72"/>
      <c r="P653" s="310" t="str">
        <f>IF($E653&lt;&gt;"",INDEX(TMSimMatrix[],9,MATCH($C653&amp;$D653&amp;"."&amp;$E653,TMSimMatrix[#Headers],0)),"")</f>
        <v/>
      </c>
      <c r="Q653" s="56"/>
      <c r="R653" s="54"/>
      <c r="S653" s="53"/>
      <c r="T653" s="324"/>
      <c r="U653" s="299"/>
      <c r="V653" s="53"/>
      <c r="W653" s="258" t="s">
        <v>506</v>
      </c>
      <c r="X653" s="305"/>
      <c r="Y653" s="62"/>
      <c r="Z653" s="297"/>
      <c r="AA653" s="297"/>
    </row>
    <row r="654" spans="2:27" ht="23">
      <c r="B654" s="48">
        <v>649</v>
      </c>
      <c r="C654" s="252" t="s">
        <v>451</v>
      </c>
      <c r="D654" s="253">
        <v>62</v>
      </c>
      <c r="E654" s="274"/>
      <c r="F654" s="50" t="str">
        <f>IF($E654&lt;&gt;"",COUNTIF($E$6:$E654,$E654),"")</f>
        <v/>
      </c>
      <c r="G654" s="56" t="str">
        <f>IF($E654&lt;&gt;"",INDEX(TMSimMatrix[],5,MATCH($C654&amp;$D654&amp;"."&amp;$E654,TMSimMatrix[#Headers],0)),"")</f>
        <v/>
      </c>
      <c r="H654" s="56" t="str">
        <f>IF($E654&lt;&gt;"",INDEX(TMSimMatrix[#Data],7,MATCH($C654&amp;$D654&amp;"."&amp;$E654,TMSimMatrix[#Headers],0)),"")</f>
        <v/>
      </c>
      <c r="I654" s="280" t="str">
        <f>IF($E654&lt;&gt;"",INDEX(TMSimMatrix[],2,MATCH($C654&amp;$D654&amp;"."&amp;$E654,TMSimMatrix[#Headers],0)),"")</f>
        <v/>
      </c>
      <c r="J654" s="280" t="str">
        <f>IF($E654&lt;&gt;"",IF(ISNUMBER(SEARCH("Utail",FlighTestSummary5[[#This Row],[A/C Configuration]])), "UTAIL", "TAILLESS"),"")</f>
        <v/>
      </c>
      <c r="K654" s="280" t="str">
        <f>IF($E654&lt;&gt;"",INDEX(TMSimMatrix[],4,MATCH($C654&amp;$D654&amp;"."&amp;$E654,TMSimMatrix[#Headers],0)),"")</f>
        <v/>
      </c>
      <c r="L654" s="280" t="str">
        <f>IF($E654&lt;&gt;"",INDEX(TMSimMatrix[],3,MATCH($C654&amp;$D654&amp;"."&amp;$E654,TMSimMatrix[#Headers],0)),"")</f>
        <v/>
      </c>
      <c r="M654" s="272" t="str">
        <f>IF($E654&lt;&gt;"",INDEX(TMSimMatrix[],8,MATCH($C654&amp;$D654&amp;"."&amp;$E654,TMSimMatrix[#Headers],0)),"")</f>
        <v/>
      </c>
      <c r="N654" s="52"/>
      <c r="O654" s="72"/>
      <c r="P654" s="310" t="str">
        <f>IF($E654&lt;&gt;"",INDEX(TMSimMatrix[],9,MATCH($C654&amp;$D654&amp;"."&amp;$E654,TMSimMatrix[#Headers],0)),"")</f>
        <v/>
      </c>
      <c r="Q654" s="56"/>
      <c r="R654" s="54"/>
      <c r="S654" s="53"/>
      <c r="T654" s="324"/>
      <c r="U654" s="299"/>
      <c r="V654" s="53"/>
      <c r="W654" s="258" t="s">
        <v>506</v>
      </c>
      <c r="X654" s="305"/>
      <c r="Y654" s="62"/>
      <c r="Z654" s="297"/>
      <c r="AA654" s="297"/>
    </row>
    <row r="655" spans="2:27" ht="23">
      <c r="B655" s="48">
        <v>650</v>
      </c>
      <c r="C655" s="252" t="s">
        <v>451</v>
      </c>
      <c r="D655" s="253">
        <v>62</v>
      </c>
      <c r="E655" s="274"/>
      <c r="F655" s="50" t="str">
        <f>IF($E655&lt;&gt;"",COUNTIF($E$6:$E655,$E655),"")</f>
        <v/>
      </c>
      <c r="G655" s="56" t="str">
        <f>IF($E655&lt;&gt;"",INDEX(TMSimMatrix[],5,MATCH($C655&amp;$D655&amp;"."&amp;$E655,TMSimMatrix[#Headers],0)),"")</f>
        <v/>
      </c>
      <c r="H655" s="56" t="str">
        <f>IF($E655&lt;&gt;"",INDEX(TMSimMatrix[#Data],7,MATCH($C655&amp;$D655&amp;"."&amp;$E655,TMSimMatrix[#Headers],0)),"")</f>
        <v/>
      </c>
      <c r="I655" s="280" t="str">
        <f>IF($E655&lt;&gt;"",INDEX(TMSimMatrix[],2,MATCH($C655&amp;$D655&amp;"."&amp;$E655,TMSimMatrix[#Headers],0)),"")</f>
        <v/>
      </c>
      <c r="J655" s="280" t="str">
        <f>IF($E655&lt;&gt;"",IF(ISNUMBER(SEARCH("Utail",FlighTestSummary5[[#This Row],[A/C Configuration]])), "UTAIL", "TAILLESS"),"")</f>
        <v/>
      </c>
      <c r="K655" s="280" t="str">
        <f>IF($E655&lt;&gt;"",INDEX(TMSimMatrix[],4,MATCH($C655&amp;$D655&amp;"."&amp;$E655,TMSimMatrix[#Headers],0)),"")</f>
        <v/>
      </c>
      <c r="L655" s="280" t="str">
        <f>IF($E655&lt;&gt;"",INDEX(TMSimMatrix[],3,MATCH($C655&amp;$D655&amp;"."&amp;$E655,TMSimMatrix[#Headers],0)),"")</f>
        <v/>
      </c>
      <c r="M655" s="272" t="str">
        <f>IF($E655&lt;&gt;"",INDEX(TMSimMatrix[],8,MATCH($C655&amp;$D655&amp;"."&amp;$E655,TMSimMatrix[#Headers],0)),"")</f>
        <v/>
      </c>
      <c r="N655" s="52"/>
      <c r="O655" s="72"/>
      <c r="P655" s="310" t="str">
        <f>IF($E655&lt;&gt;"",INDEX(TMSimMatrix[],9,MATCH($C655&amp;$D655&amp;"."&amp;$E655,TMSimMatrix[#Headers],0)),"")</f>
        <v/>
      </c>
      <c r="Q655" s="56"/>
      <c r="R655" s="54"/>
      <c r="S655" s="53"/>
      <c r="T655" s="324"/>
      <c r="U655" s="299"/>
      <c r="V655" s="53"/>
      <c r="W655" s="258" t="s">
        <v>506</v>
      </c>
      <c r="X655" s="305"/>
      <c r="Y655" s="62"/>
      <c r="Z655" s="297"/>
      <c r="AA655" s="297"/>
    </row>
    <row r="656" spans="2:27" ht="23">
      <c r="B656" s="48">
        <v>651</v>
      </c>
      <c r="C656" s="252" t="s">
        <v>451</v>
      </c>
      <c r="D656" s="253">
        <v>62</v>
      </c>
      <c r="E656" s="274"/>
      <c r="F656" s="50" t="str">
        <f>IF($E656&lt;&gt;"",COUNTIF($E$6:$E656,$E656),"")</f>
        <v/>
      </c>
      <c r="G656" s="56" t="str">
        <f>IF($E656&lt;&gt;"",INDEX(TMSimMatrix[],5,MATCH($C656&amp;$D656&amp;"."&amp;$E656,TMSimMatrix[#Headers],0)),"")</f>
        <v/>
      </c>
      <c r="H656" s="56" t="str">
        <f>IF($E656&lt;&gt;"",INDEX(TMSimMatrix[#Data],7,MATCH($C656&amp;$D656&amp;"."&amp;$E656,TMSimMatrix[#Headers],0)),"")</f>
        <v/>
      </c>
      <c r="I656" s="280" t="str">
        <f>IF($E656&lt;&gt;"",INDEX(TMSimMatrix[],2,MATCH($C656&amp;$D656&amp;"."&amp;$E656,TMSimMatrix[#Headers],0)),"")</f>
        <v/>
      </c>
      <c r="J656" s="280" t="str">
        <f>IF($E656&lt;&gt;"",IF(ISNUMBER(SEARCH("Utail",FlighTestSummary5[[#This Row],[A/C Configuration]])), "UTAIL", "TAILLESS"),"")</f>
        <v/>
      </c>
      <c r="K656" s="280" t="str">
        <f>IF($E656&lt;&gt;"",INDEX(TMSimMatrix[],4,MATCH($C656&amp;$D656&amp;"."&amp;$E656,TMSimMatrix[#Headers],0)),"")</f>
        <v/>
      </c>
      <c r="L656" s="280" t="str">
        <f>IF($E656&lt;&gt;"",INDEX(TMSimMatrix[],3,MATCH($C656&amp;$D656&amp;"."&amp;$E656,TMSimMatrix[#Headers],0)),"")</f>
        <v/>
      </c>
      <c r="M656" s="272" t="str">
        <f>IF($E656&lt;&gt;"",INDEX(TMSimMatrix[],8,MATCH($C656&amp;$D656&amp;"."&amp;$E656,TMSimMatrix[#Headers],0)),"")</f>
        <v/>
      </c>
      <c r="N656" s="52"/>
      <c r="O656" s="72"/>
      <c r="P656" s="310" t="str">
        <f>IF($E656&lt;&gt;"",INDEX(TMSimMatrix[],9,MATCH($C656&amp;$D656&amp;"."&amp;$E656,TMSimMatrix[#Headers],0)),"")</f>
        <v/>
      </c>
      <c r="Q656" s="56"/>
      <c r="R656" s="54"/>
      <c r="S656" s="53"/>
      <c r="T656" s="324"/>
      <c r="U656" s="299"/>
      <c r="V656" s="53"/>
      <c r="W656" s="258" t="s">
        <v>506</v>
      </c>
      <c r="X656" s="305"/>
      <c r="Y656" s="62"/>
      <c r="Z656" s="297"/>
      <c r="AA656" s="297"/>
    </row>
    <row r="657" spans="2:27" ht="23">
      <c r="B657" s="48">
        <v>652</v>
      </c>
      <c r="C657" s="252" t="s">
        <v>451</v>
      </c>
      <c r="D657" s="253">
        <v>62</v>
      </c>
      <c r="E657" s="274"/>
      <c r="F657" s="50" t="str">
        <f>IF($E657&lt;&gt;"",COUNTIF($E$6:$E657,$E657),"")</f>
        <v/>
      </c>
      <c r="G657" s="56" t="str">
        <f>IF($E657&lt;&gt;"",INDEX(TMSimMatrix[],5,MATCH($C657&amp;$D657&amp;"."&amp;$E657,TMSimMatrix[#Headers],0)),"")</f>
        <v/>
      </c>
      <c r="H657" s="56" t="str">
        <f>IF($E657&lt;&gt;"",INDEX(TMSimMatrix[#Data],7,MATCH($C657&amp;$D657&amp;"."&amp;$E657,TMSimMatrix[#Headers],0)),"")</f>
        <v/>
      </c>
      <c r="I657" s="280" t="str">
        <f>IF($E657&lt;&gt;"",INDEX(TMSimMatrix[],2,MATCH($C657&amp;$D657&amp;"."&amp;$E657,TMSimMatrix[#Headers],0)),"")</f>
        <v/>
      </c>
      <c r="J657" s="280" t="str">
        <f>IF($E657&lt;&gt;"",IF(ISNUMBER(SEARCH("Utail",FlighTestSummary5[[#This Row],[A/C Configuration]])), "UTAIL", "TAILLESS"),"")</f>
        <v/>
      </c>
      <c r="K657" s="280" t="str">
        <f>IF($E657&lt;&gt;"",INDEX(TMSimMatrix[],4,MATCH($C657&amp;$D657&amp;"."&amp;$E657,TMSimMatrix[#Headers],0)),"")</f>
        <v/>
      </c>
      <c r="L657" s="280" t="str">
        <f>IF($E657&lt;&gt;"",INDEX(TMSimMatrix[],3,MATCH($C657&amp;$D657&amp;"."&amp;$E657,TMSimMatrix[#Headers],0)),"")</f>
        <v/>
      </c>
      <c r="M657" s="272" t="str">
        <f>IF($E657&lt;&gt;"",INDEX(TMSimMatrix[],8,MATCH($C657&amp;$D657&amp;"."&amp;$E657,TMSimMatrix[#Headers],0)),"")</f>
        <v/>
      </c>
      <c r="N657" s="52"/>
      <c r="O657" s="72"/>
      <c r="P657" s="310" t="str">
        <f>IF($E657&lt;&gt;"",INDEX(TMSimMatrix[],9,MATCH($C657&amp;$D657&amp;"."&amp;$E657,TMSimMatrix[#Headers],0)),"")</f>
        <v/>
      </c>
      <c r="Q657" s="56"/>
      <c r="R657" s="54"/>
      <c r="S657" s="53"/>
      <c r="T657" s="324"/>
      <c r="U657" s="299"/>
      <c r="V657" s="53"/>
      <c r="W657" s="258" t="s">
        <v>506</v>
      </c>
      <c r="X657" s="305"/>
      <c r="Y657" s="62"/>
      <c r="Z657" s="297"/>
      <c r="AA657" s="297"/>
    </row>
    <row r="658" spans="2:27" ht="23">
      <c r="B658" s="48">
        <v>653</v>
      </c>
      <c r="C658" s="252" t="s">
        <v>451</v>
      </c>
      <c r="D658" s="253">
        <v>62</v>
      </c>
      <c r="E658" s="274"/>
      <c r="F658" s="50" t="str">
        <f>IF($E658&lt;&gt;"",COUNTIF($E$6:$E658,$E658),"")</f>
        <v/>
      </c>
      <c r="G658" s="56" t="str">
        <f>IF($E658&lt;&gt;"",INDEX(TMSimMatrix[],5,MATCH($C658&amp;$D658&amp;"."&amp;$E658,TMSimMatrix[#Headers],0)),"")</f>
        <v/>
      </c>
      <c r="H658" s="56" t="str">
        <f>IF($E658&lt;&gt;"",INDEX(TMSimMatrix[#Data],7,MATCH($C658&amp;$D658&amp;"."&amp;$E658,TMSimMatrix[#Headers],0)),"")</f>
        <v/>
      </c>
      <c r="I658" s="280" t="str">
        <f>IF($E658&lt;&gt;"",INDEX(TMSimMatrix[],2,MATCH($C658&amp;$D658&amp;"."&amp;$E658,TMSimMatrix[#Headers],0)),"")</f>
        <v/>
      </c>
      <c r="J658" s="280" t="str">
        <f>IF($E658&lt;&gt;"",IF(ISNUMBER(SEARCH("Utail",FlighTestSummary5[[#This Row],[A/C Configuration]])), "UTAIL", "TAILLESS"),"")</f>
        <v/>
      </c>
      <c r="K658" s="280" t="str">
        <f>IF($E658&lt;&gt;"",INDEX(TMSimMatrix[],4,MATCH($C658&amp;$D658&amp;"."&amp;$E658,TMSimMatrix[#Headers],0)),"")</f>
        <v/>
      </c>
      <c r="L658" s="280" t="str">
        <f>IF($E658&lt;&gt;"",INDEX(TMSimMatrix[],3,MATCH($C658&amp;$D658&amp;"."&amp;$E658,TMSimMatrix[#Headers],0)),"")</f>
        <v/>
      </c>
      <c r="M658" s="272" t="str">
        <f>IF($E658&lt;&gt;"",INDEX(TMSimMatrix[],8,MATCH($C658&amp;$D658&amp;"."&amp;$E658,TMSimMatrix[#Headers],0)),"")</f>
        <v/>
      </c>
      <c r="N658" s="52"/>
      <c r="O658" s="72"/>
      <c r="P658" s="310" t="str">
        <f>IF($E658&lt;&gt;"",INDEX(TMSimMatrix[],9,MATCH($C658&amp;$D658&amp;"."&amp;$E658,TMSimMatrix[#Headers],0)),"")</f>
        <v/>
      </c>
      <c r="Q658" s="56"/>
      <c r="R658" s="54"/>
      <c r="S658" s="53"/>
      <c r="T658" s="324"/>
      <c r="U658" s="299"/>
      <c r="V658" s="53"/>
      <c r="W658" s="258" t="s">
        <v>506</v>
      </c>
      <c r="X658" s="305"/>
      <c r="Y658" s="62"/>
      <c r="Z658" s="297"/>
      <c r="AA658" s="297"/>
    </row>
    <row r="659" spans="2:27" ht="23">
      <c r="B659" s="48">
        <v>654</v>
      </c>
      <c r="C659" s="252" t="s">
        <v>451</v>
      </c>
      <c r="D659" s="253">
        <v>62</v>
      </c>
      <c r="E659" s="274"/>
      <c r="F659" s="50" t="str">
        <f>IF($E659&lt;&gt;"",COUNTIF($E$6:$E659,$E659),"")</f>
        <v/>
      </c>
      <c r="G659" s="56" t="str">
        <f>IF($E659&lt;&gt;"",INDEX(TMSimMatrix[],5,MATCH($C659&amp;$D659&amp;"."&amp;$E659,TMSimMatrix[#Headers],0)),"")</f>
        <v/>
      </c>
      <c r="H659" s="56" t="str">
        <f>IF($E659&lt;&gt;"",INDEX(TMSimMatrix[#Data],7,MATCH($C659&amp;$D659&amp;"."&amp;$E659,TMSimMatrix[#Headers],0)),"")</f>
        <v/>
      </c>
      <c r="I659" s="280" t="str">
        <f>IF($E659&lt;&gt;"",INDEX(TMSimMatrix[],2,MATCH($C659&amp;$D659&amp;"."&amp;$E659,TMSimMatrix[#Headers],0)),"")</f>
        <v/>
      </c>
      <c r="J659" s="280" t="str">
        <f>IF($E659&lt;&gt;"",IF(ISNUMBER(SEARCH("Utail",FlighTestSummary5[[#This Row],[A/C Configuration]])), "UTAIL", "TAILLESS"),"")</f>
        <v/>
      </c>
      <c r="K659" s="280" t="str">
        <f>IF($E659&lt;&gt;"",INDEX(TMSimMatrix[],4,MATCH($C659&amp;$D659&amp;"."&amp;$E659,TMSimMatrix[#Headers],0)),"")</f>
        <v/>
      </c>
      <c r="L659" s="280" t="str">
        <f>IF($E659&lt;&gt;"",INDEX(TMSimMatrix[],3,MATCH($C659&amp;$D659&amp;"."&amp;$E659,TMSimMatrix[#Headers],0)),"")</f>
        <v/>
      </c>
      <c r="M659" s="272" t="str">
        <f>IF($E659&lt;&gt;"",INDEX(TMSimMatrix[],8,MATCH($C659&amp;$D659&amp;"."&amp;$E659,TMSimMatrix[#Headers],0)),"")</f>
        <v/>
      </c>
      <c r="N659" s="52"/>
      <c r="O659" s="72"/>
      <c r="P659" s="310" t="str">
        <f>IF($E659&lt;&gt;"",INDEX(TMSimMatrix[],9,MATCH($C659&amp;$D659&amp;"."&amp;$E659,TMSimMatrix[#Headers],0)),"")</f>
        <v/>
      </c>
      <c r="Q659" s="56"/>
      <c r="R659" s="54"/>
      <c r="S659" s="53"/>
      <c r="T659" s="324"/>
      <c r="U659" s="299"/>
      <c r="V659" s="53"/>
      <c r="W659" s="258" t="s">
        <v>506</v>
      </c>
      <c r="X659" s="305"/>
      <c r="Y659" s="62"/>
      <c r="Z659" s="297"/>
      <c r="AA659" s="297"/>
    </row>
    <row r="660" spans="2:27" ht="23">
      <c r="B660" s="48">
        <v>655</v>
      </c>
      <c r="C660" s="252" t="s">
        <v>451</v>
      </c>
      <c r="D660" s="253">
        <v>62</v>
      </c>
      <c r="E660" s="274"/>
      <c r="F660" s="50" t="str">
        <f>IF($E660&lt;&gt;"",COUNTIF($E$6:$E660,$E660),"")</f>
        <v/>
      </c>
      <c r="G660" s="56" t="str">
        <f>IF($E660&lt;&gt;"",INDEX(TMSimMatrix[],5,MATCH($C660&amp;$D660&amp;"."&amp;$E660,TMSimMatrix[#Headers],0)),"")</f>
        <v/>
      </c>
      <c r="H660" s="56" t="str">
        <f>IF($E660&lt;&gt;"",INDEX(TMSimMatrix[#Data],7,MATCH($C660&amp;$D660&amp;"."&amp;$E660,TMSimMatrix[#Headers],0)),"")</f>
        <v/>
      </c>
      <c r="I660" s="280" t="str">
        <f>IF($E660&lt;&gt;"",INDEX(TMSimMatrix[],2,MATCH($C660&amp;$D660&amp;"."&amp;$E660,TMSimMatrix[#Headers],0)),"")</f>
        <v/>
      </c>
      <c r="J660" s="280" t="str">
        <f>IF($E660&lt;&gt;"",IF(ISNUMBER(SEARCH("Utail",FlighTestSummary5[[#This Row],[A/C Configuration]])), "UTAIL", "TAILLESS"),"")</f>
        <v/>
      </c>
      <c r="K660" s="280" t="str">
        <f>IF($E660&lt;&gt;"",INDEX(TMSimMatrix[],4,MATCH($C660&amp;$D660&amp;"."&amp;$E660,TMSimMatrix[#Headers],0)),"")</f>
        <v/>
      </c>
      <c r="L660" s="280" t="str">
        <f>IF($E660&lt;&gt;"",INDEX(TMSimMatrix[],3,MATCH($C660&amp;$D660&amp;"."&amp;$E660,TMSimMatrix[#Headers],0)),"")</f>
        <v/>
      </c>
      <c r="M660" s="272" t="str">
        <f>IF($E660&lt;&gt;"",INDEX(TMSimMatrix[],8,MATCH($C660&amp;$D660&amp;"."&amp;$E660,TMSimMatrix[#Headers],0)),"")</f>
        <v/>
      </c>
      <c r="N660" s="52"/>
      <c r="O660" s="72"/>
      <c r="P660" s="310" t="str">
        <f>IF($E660&lt;&gt;"",INDEX(TMSimMatrix[],9,MATCH($C660&amp;$D660&amp;"."&amp;$E660,TMSimMatrix[#Headers],0)),"")</f>
        <v/>
      </c>
      <c r="Q660" s="56"/>
      <c r="R660" s="54"/>
      <c r="S660" s="53"/>
      <c r="T660" s="324"/>
      <c r="U660" s="299"/>
      <c r="V660" s="53"/>
      <c r="W660" s="258" t="s">
        <v>506</v>
      </c>
      <c r="X660" s="305"/>
      <c r="Y660" s="62"/>
      <c r="Z660" s="297"/>
      <c r="AA660" s="297"/>
    </row>
    <row r="661" spans="2:27" ht="23">
      <c r="B661" s="48">
        <v>656</v>
      </c>
      <c r="C661" s="252" t="s">
        <v>451</v>
      </c>
      <c r="D661" s="253">
        <v>62</v>
      </c>
      <c r="E661" s="274"/>
      <c r="F661" s="50" t="str">
        <f>IF($E661&lt;&gt;"",COUNTIF($E$6:$E661,$E661),"")</f>
        <v/>
      </c>
      <c r="G661" s="56" t="str">
        <f>IF($E661&lt;&gt;"",INDEX(TMSimMatrix[],5,MATCH($C661&amp;$D661&amp;"."&amp;$E661,TMSimMatrix[#Headers],0)),"")</f>
        <v/>
      </c>
      <c r="H661" s="56" t="str">
        <f>IF($E661&lt;&gt;"",INDEX(TMSimMatrix[#Data],7,MATCH($C661&amp;$D661&amp;"."&amp;$E661,TMSimMatrix[#Headers],0)),"")</f>
        <v/>
      </c>
      <c r="I661" s="280" t="str">
        <f>IF($E661&lt;&gt;"",INDEX(TMSimMatrix[],2,MATCH($C661&amp;$D661&amp;"."&amp;$E661,TMSimMatrix[#Headers],0)),"")</f>
        <v/>
      </c>
      <c r="J661" s="280" t="str">
        <f>IF($E661&lt;&gt;"",IF(ISNUMBER(SEARCH("Utail",FlighTestSummary5[[#This Row],[A/C Configuration]])), "UTAIL", "TAILLESS"),"")</f>
        <v/>
      </c>
      <c r="K661" s="280" t="str">
        <f>IF($E661&lt;&gt;"",INDEX(TMSimMatrix[],4,MATCH($C661&amp;$D661&amp;"."&amp;$E661,TMSimMatrix[#Headers],0)),"")</f>
        <v/>
      </c>
      <c r="L661" s="280" t="str">
        <f>IF($E661&lt;&gt;"",INDEX(TMSimMatrix[],3,MATCH($C661&amp;$D661&amp;"."&amp;$E661,TMSimMatrix[#Headers],0)),"")</f>
        <v/>
      </c>
      <c r="M661" s="272" t="str">
        <f>IF($E661&lt;&gt;"",INDEX(TMSimMatrix[],8,MATCH($C661&amp;$D661&amp;"."&amp;$E661,TMSimMatrix[#Headers],0)),"")</f>
        <v/>
      </c>
      <c r="N661" s="52"/>
      <c r="O661" s="72"/>
      <c r="P661" s="310" t="str">
        <f>IF($E661&lt;&gt;"",INDEX(TMSimMatrix[],9,MATCH($C661&amp;$D661&amp;"."&amp;$E661,TMSimMatrix[#Headers],0)),"")</f>
        <v/>
      </c>
      <c r="Q661" s="56"/>
      <c r="R661" s="54"/>
      <c r="S661" s="53"/>
      <c r="T661" s="324"/>
      <c r="U661" s="299"/>
      <c r="V661" s="53"/>
      <c r="W661" s="258" t="s">
        <v>506</v>
      </c>
      <c r="X661" s="305"/>
      <c r="Y661" s="62"/>
      <c r="Z661" s="297"/>
      <c r="AA661" s="297"/>
    </row>
    <row r="662" spans="2:27" ht="23">
      <c r="B662" s="48">
        <v>657</v>
      </c>
      <c r="C662" s="252" t="s">
        <v>451</v>
      </c>
      <c r="D662" s="253">
        <v>62</v>
      </c>
      <c r="E662" s="274"/>
      <c r="F662" s="50" t="str">
        <f>IF($E662&lt;&gt;"",COUNTIF($E$6:$E662,$E662),"")</f>
        <v/>
      </c>
      <c r="G662" s="56" t="str">
        <f>IF($E662&lt;&gt;"",INDEX(TMSimMatrix[],5,MATCH($C662&amp;$D662&amp;"."&amp;$E662,TMSimMatrix[#Headers],0)),"")</f>
        <v/>
      </c>
      <c r="H662" s="56" t="str">
        <f>IF($E662&lt;&gt;"",INDEX(TMSimMatrix[#Data],7,MATCH($C662&amp;$D662&amp;"."&amp;$E662,TMSimMatrix[#Headers],0)),"")</f>
        <v/>
      </c>
      <c r="I662" s="280" t="str">
        <f>IF($E662&lt;&gt;"",INDEX(TMSimMatrix[],2,MATCH($C662&amp;$D662&amp;"."&amp;$E662,TMSimMatrix[#Headers],0)),"")</f>
        <v/>
      </c>
      <c r="J662" s="280" t="str">
        <f>IF($E662&lt;&gt;"",IF(ISNUMBER(SEARCH("Utail",FlighTestSummary5[[#This Row],[A/C Configuration]])), "UTAIL", "TAILLESS"),"")</f>
        <v/>
      </c>
      <c r="K662" s="280" t="str">
        <f>IF($E662&lt;&gt;"",INDEX(TMSimMatrix[],4,MATCH($C662&amp;$D662&amp;"."&amp;$E662,TMSimMatrix[#Headers],0)),"")</f>
        <v/>
      </c>
      <c r="L662" s="280" t="str">
        <f>IF($E662&lt;&gt;"",INDEX(TMSimMatrix[],3,MATCH($C662&amp;$D662&amp;"."&amp;$E662,TMSimMatrix[#Headers],0)),"")</f>
        <v/>
      </c>
      <c r="M662" s="272" t="str">
        <f>IF($E662&lt;&gt;"",INDEX(TMSimMatrix[],8,MATCH($C662&amp;$D662&amp;"."&amp;$E662,TMSimMatrix[#Headers],0)),"")</f>
        <v/>
      </c>
      <c r="N662" s="52"/>
      <c r="O662" s="72"/>
      <c r="P662" s="310" t="str">
        <f>IF($E662&lt;&gt;"",INDEX(TMSimMatrix[],9,MATCH($C662&amp;$D662&amp;"."&amp;$E662,TMSimMatrix[#Headers],0)),"")</f>
        <v/>
      </c>
      <c r="Q662" s="56"/>
      <c r="R662" s="54"/>
      <c r="S662" s="53"/>
      <c r="T662" s="324"/>
      <c r="U662" s="299"/>
      <c r="V662" s="53"/>
      <c r="W662" s="258" t="s">
        <v>506</v>
      </c>
      <c r="X662" s="305"/>
      <c r="Y662" s="62"/>
      <c r="Z662" s="297"/>
      <c r="AA662" s="297"/>
    </row>
    <row r="663" spans="2:27" ht="23">
      <c r="B663" s="48">
        <v>658</v>
      </c>
      <c r="C663" s="252" t="s">
        <v>451</v>
      </c>
      <c r="D663" s="253">
        <v>62</v>
      </c>
      <c r="E663" s="274"/>
      <c r="F663" s="50" t="str">
        <f>IF($E663&lt;&gt;"",COUNTIF($E$6:$E663,$E663),"")</f>
        <v/>
      </c>
      <c r="G663" s="56" t="str">
        <f>IF($E663&lt;&gt;"",INDEX(TMSimMatrix[],5,MATCH($C663&amp;$D663&amp;"."&amp;$E663,TMSimMatrix[#Headers],0)),"")</f>
        <v/>
      </c>
      <c r="H663" s="56" t="str">
        <f>IF($E663&lt;&gt;"",INDEX(TMSimMatrix[#Data],7,MATCH($C663&amp;$D663&amp;"."&amp;$E663,TMSimMatrix[#Headers],0)),"")</f>
        <v/>
      </c>
      <c r="I663" s="280" t="str">
        <f>IF($E663&lt;&gt;"",INDEX(TMSimMatrix[],2,MATCH($C663&amp;$D663&amp;"."&amp;$E663,TMSimMatrix[#Headers],0)),"")</f>
        <v/>
      </c>
      <c r="J663" s="280" t="str">
        <f>IF($E663&lt;&gt;"",IF(ISNUMBER(SEARCH("Utail",FlighTestSummary5[[#This Row],[A/C Configuration]])), "UTAIL", "TAILLESS"),"")</f>
        <v/>
      </c>
      <c r="K663" s="280" t="str">
        <f>IF($E663&lt;&gt;"",INDEX(TMSimMatrix[],4,MATCH($C663&amp;$D663&amp;"."&amp;$E663,TMSimMatrix[#Headers],0)),"")</f>
        <v/>
      </c>
      <c r="L663" s="280" t="str">
        <f>IF($E663&lt;&gt;"",INDEX(TMSimMatrix[],3,MATCH($C663&amp;$D663&amp;"."&amp;$E663,TMSimMatrix[#Headers],0)),"")</f>
        <v/>
      </c>
      <c r="M663" s="272" t="str">
        <f>IF($E663&lt;&gt;"",INDEX(TMSimMatrix[],8,MATCH($C663&amp;$D663&amp;"."&amp;$E663,TMSimMatrix[#Headers],0)),"")</f>
        <v/>
      </c>
      <c r="N663" s="52"/>
      <c r="O663" s="72"/>
      <c r="P663" s="310" t="str">
        <f>IF($E663&lt;&gt;"",INDEX(TMSimMatrix[],9,MATCH($C663&amp;$D663&amp;"."&amp;$E663,TMSimMatrix[#Headers],0)),"")</f>
        <v/>
      </c>
      <c r="Q663" s="56"/>
      <c r="R663" s="54"/>
      <c r="S663" s="53"/>
      <c r="T663" s="324"/>
      <c r="U663" s="299"/>
      <c r="V663" s="53"/>
      <c r="W663" s="258" t="s">
        <v>506</v>
      </c>
      <c r="X663" s="305"/>
      <c r="Y663" s="62"/>
      <c r="Z663" s="297"/>
      <c r="AA663" s="297"/>
    </row>
    <row r="664" spans="2:27" ht="23">
      <c r="B664" s="48">
        <v>659</v>
      </c>
      <c r="C664" s="252" t="s">
        <v>451</v>
      </c>
      <c r="D664" s="253">
        <v>62</v>
      </c>
      <c r="E664" s="274"/>
      <c r="F664" s="50" t="str">
        <f>IF($E664&lt;&gt;"",COUNTIF($E$6:$E664,$E664),"")</f>
        <v/>
      </c>
      <c r="G664" s="56" t="str">
        <f>IF($E664&lt;&gt;"",INDEX(TMSimMatrix[],5,MATCH($C664&amp;$D664&amp;"."&amp;$E664,TMSimMatrix[#Headers],0)),"")</f>
        <v/>
      </c>
      <c r="H664" s="56" t="str">
        <f>IF($E664&lt;&gt;"",INDEX(TMSimMatrix[#Data],7,MATCH($C664&amp;$D664&amp;"."&amp;$E664,TMSimMatrix[#Headers],0)),"")</f>
        <v/>
      </c>
      <c r="I664" s="280" t="str">
        <f>IF($E664&lt;&gt;"",INDEX(TMSimMatrix[],2,MATCH($C664&amp;$D664&amp;"."&amp;$E664,TMSimMatrix[#Headers],0)),"")</f>
        <v/>
      </c>
      <c r="J664" s="280" t="str">
        <f>IF($E664&lt;&gt;"",IF(ISNUMBER(SEARCH("Utail",FlighTestSummary5[[#This Row],[A/C Configuration]])), "UTAIL", "TAILLESS"),"")</f>
        <v/>
      </c>
      <c r="K664" s="280" t="str">
        <f>IF($E664&lt;&gt;"",INDEX(TMSimMatrix[],4,MATCH($C664&amp;$D664&amp;"."&amp;$E664,TMSimMatrix[#Headers],0)),"")</f>
        <v/>
      </c>
      <c r="L664" s="280" t="str">
        <f>IF($E664&lt;&gt;"",INDEX(TMSimMatrix[],3,MATCH($C664&amp;$D664&amp;"."&amp;$E664,TMSimMatrix[#Headers],0)),"")</f>
        <v/>
      </c>
      <c r="M664" s="272" t="str">
        <f>IF($E664&lt;&gt;"",INDEX(TMSimMatrix[],8,MATCH($C664&amp;$D664&amp;"."&amp;$E664,TMSimMatrix[#Headers],0)),"")</f>
        <v/>
      </c>
      <c r="N664" s="52"/>
      <c r="O664" s="72"/>
      <c r="P664" s="310" t="str">
        <f>IF($E664&lt;&gt;"",INDEX(TMSimMatrix[],9,MATCH($C664&amp;$D664&amp;"."&amp;$E664,TMSimMatrix[#Headers],0)),"")</f>
        <v/>
      </c>
      <c r="Q664" s="56"/>
      <c r="R664" s="54"/>
      <c r="S664" s="53"/>
      <c r="T664" s="324"/>
      <c r="U664" s="299"/>
      <c r="V664" s="53"/>
      <c r="W664" s="258" t="s">
        <v>506</v>
      </c>
      <c r="X664" s="305"/>
      <c r="Y664" s="62"/>
      <c r="Z664" s="297"/>
      <c r="AA664" s="297"/>
    </row>
    <row r="665" spans="2:27" ht="23">
      <c r="B665" s="48">
        <v>660</v>
      </c>
      <c r="C665" s="252" t="s">
        <v>451</v>
      </c>
      <c r="D665" s="253">
        <v>62</v>
      </c>
      <c r="E665" s="274"/>
      <c r="F665" s="50" t="str">
        <f>IF($E665&lt;&gt;"",COUNTIF($E$6:$E665,$E665),"")</f>
        <v/>
      </c>
      <c r="G665" s="56" t="str">
        <f>IF($E665&lt;&gt;"",INDEX(TMSimMatrix[],5,MATCH($C665&amp;$D665&amp;"."&amp;$E665,TMSimMatrix[#Headers],0)),"")</f>
        <v/>
      </c>
      <c r="H665" s="56" t="str">
        <f>IF($E665&lt;&gt;"",INDEX(TMSimMatrix[#Data],7,MATCH($C665&amp;$D665&amp;"."&amp;$E665,TMSimMatrix[#Headers],0)),"")</f>
        <v/>
      </c>
      <c r="I665" s="280" t="str">
        <f>IF($E665&lt;&gt;"",INDEX(TMSimMatrix[],2,MATCH($C665&amp;$D665&amp;"."&amp;$E665,TMSimMatrix[#Headers],0)),"")</f>
        <v/>
      </c>
      <c r="J665" s="280" t="str">
        <f>IF($E665&lt;&gt;"",IF(ISNUMBER(SEARCH("Utail",FlighTestSummary5[[#This Row],[A/C Configuration]])), "UTAIL", "TAILLESS"),"")</f>
        <v/>
      </c>
      <c r="K665" s="280" t="str">
        <f>IF($E665&lt;&gt;"",INDEX(TMSimMatrix[],4,MATCH($C665&amp;$D665&amp;"."&amp;$E665,TMSimMatrix[#Headers],0)),"")</f>
        <v/>
      </c>
      <c r="L665" s="280" t="str">
        <f>IF($E665&lt;&gt;"",INDEX(TMSimMatrix[],3,MATCH($C665&amp;$D665&amp;"."&amp;$E665,TMSimMatrix[#Headers],0)),"")</f>
        <v/>
      </c>
      <c r="M665" s="272" t="str">
        <f>IF($E665&lt;&gt;"",INDEX(TMSimMatrix[],8,MATCH($C665&amp;$D665&amp;"."&amp;$E665,TMSimMatrix[#Headers],0)),"")</f>
        <v/>
      </c>
      <c r="N665" s="52"/>
      <c r="O665" s="72"/>
      <c r="P665" s="310" t="str">
        <f>IF($E665&lt;&gt;"",INDEX(TMSimMatrix[],9,MATCH($C665&amp;$D665&amp;"."&amp;$E665,TMSimMatrix[#Headers],0)),"")</f>
        <v/>
      </c>
      <c r="Q665" s="56"/>
      <c r="R665" s="54"/>
      <c r="S665" s="53"/>
      <c r="T665" s="324"/>
      <c r="U665" s="299"/>
      <c r="V665" s="53"/>
      <c r="W665" s="258" t="s">
        <v>506</v>
      </c>
      <c r="X665" s="305"/>
      <c r="Y665" s="62"/>
      <c r="Z665" s="297"/>
      <c r="AA665" s="297"/>
    </row>
    <row r="666" spans="2:27" ht="23">
      <c r="B666" s="48">
        <v>661</v>
      </c>
      <c r="C666" s="252" t="s">
        <v>451</v>
      </c>
      <c r="D666" s="253">
        <v>62</v>
      </c>
      <c r="E666" s="274"/>
      <c r="F666" s="50" t="str">
        <f>IF($E666&lt;&gt;"",COUNTIF($E$6:$E666,$E666),"")</f>
        <v/>
      </c>
      <c r="G666" s="56" t="str">
        <f>IF($E666&lt;&gt;"",INDEX(TMSimMatrix[],5,MATCH($C666&amp;$D666&amp;"."&amp;$E666,TMSimMatrix[#Headers],0)),"")</f>
        <v/>
      </c>
      <c r="H666" s="56" t="str">
        <f>IF($E666&lt;&gt;"",INDEX(TMSimMatrix[#Data],7,MATCH($C666&amp;$D666&amp;"."&amp;$E666,TMSimMatrix[#Headers],0)),"")</f>
        <v/>
      </c>
      <c r="I666" s="280" t="str">
        <f>IF($E666&lt;&gt;"",INDEX(TMSimMatrix[],2,MATCH($C666&amp;$D666&amp;"."&amp;$E666,TMSimMatrix[#Headers],0)),"")</f>
        <v/>
      </c>
      <c r="J666" s="280" t="str">
        <f>IF($E666&lt;&gt;"",IF(ISNUMBER(SEARCH("Utail",FlighTestSummary5[[#This Row],[A/C Configuration]])), "UTAIL", "TAILLESS"),"")</f>
        <v/>
      </c>
      <c r="K666" s="280" t="str">
        <f>IF($E666&lt;&gt;"",INDEX(TMSimMatrix[],4,MATCH($C666&amp;$D666&amp;"."&amp;$E666,TMSimMatrix[#Headers],0)),"")</f>
        <v/>
      </c>
      <c r="L666" s="280" t="str">
        <f>IF($E666&lt;&gt;"",INDEX(TMSimMatrix[],3,MATCH($C666&amp;$D666&amp;"."&amp;$E666,TMSimMatrix[#Headers],0)),"")</f>
        <v/>
      </c>
      <c r="M666" s="272" t="str">
        <f>IF($E666&lt;&gt;"",INDEX(TMSimMatrix[],8,MATCH($C666&amp;$D666&amp;"."&amp;$E666,TMSimMatrix[#Headers],0)),"")</f>
        <v/>
      </c>
      <c r="N666" s="52"/>
      <c r="O666" s="72"/>
      <c r="P666" s="310" t="str">
        <f>IF($E666&lt;&gt;"",INDEX(TMSimMatrix[],9,MATCH($C666&amp;$D666&amp;"."&amp;$E666,TMSimMatrix[#Headers],0)),"")</f>
        <v/>
      </c>
      <c r="Q666" s="56"/>
      <c r="R666" s="54"/>
      <c r="S666" s="53"/>
      <c r="T666" s="324"/>
      <c r="U666" s="299"/>
      <c r="V666" s="53"/>
      <c r="W666" s="258" t="s">
        <v>506</v>
      </c>
      <c r="X666" s="305"/>
      <c r="Y666" s="62"/>
      <c r="Z666" s="297"/>
      <c r="AA666" s="297"/>
    </row>
    <row r="667" spans="2:27" ht="23">
      <c r="B667" s="48">
        <v>662</v>
      </c>
      <c r="C667" s="252" t="s">
        <v>451</v>
      </c>
      <c r="D667" s="253">
        <v>62</v>
      </c>
      <c r="E667" s="274"/>
      <c r="F667" s="50" t="str">
        <f>IF($E667&lt;&gt;"",COUNTIF($E$6:$E667,$E667),"")</f>
        <v/>
      </c>
      <c r="G667" s="56" t="str">
        <f>IF($E667&lt;&gt;"",INDEX(TMSimMatrix[],5,MATCH($C667&amp;$D667&amp;"."&amp;$E667,TMSimMatrix[#Headers],0)),"")</f>
        <v/>
      </c>
      <c r="H667" s="56" t="str">
        <f>IF($E667&lt;&gt;"",INDEX(TMSimMatrix[#Data],7,MATCH($C667&amp;$D667&amp;"."&amp;$E667,TMSimMatrix[#Headers],0)),"")</f>
        <v/>
      </c>
      <c r="I667" s="280" t="str">
        <f>IF($E667&lt;&gt;"",INDEX(TMSimMatrix[],2,MATCH($C667&amp;$D667&amp;"."&amp;$E667,TMSimMatrix[#Headers],0)),"")</f>
        <v/>
      </c>
      <c r="J667" s="280" t="str">
        <f>IF($E667&lt;&gt;"",IF(ISNUMBER(SEARCH("Utail",FlighTestSummary5[[#This Row],[A/C Configuration]])), "UTAIL", "TAILLESS"),"")</f>
        <v/>
      </c>
      <c r="K667" s="280" t="str">
        <f>IF($E667&lt;&gt;"",INDEX(TMSimMatrix[],4,MATCH($C667&amp;$D667&amp;"."&amp;$E667,TMSimMatrix[#Headers],0)),"")</f>
        <v/>
      </c>
      <c r="L667" s="280" t="str">
        <f>IF($E667&lt;&gt;"",INDEX(TMSimMatrix[],3,MATCH($C667&amp;$D667&amp;"."&amp;$E667,TMSimMatrix[#Headers],0)),"")</f>
        <v/>
      </c>
      <c r="M667" s="272" t="str">
        <f>IF($E667&lt;&gt;"",INDEX(TMSimMatrix[],8,MATCH($C667&amp;$D667&amp;"."&amp;$E667,TMSimMatrix[#Headers],0)),"")</f>
        <v/>
      </c>
      <c r="N667" s="52"/>
      <c r="O667" s="72"/>
      <c r="P667" s="310" t="str">
        <f>IF($E667&lt;&gt;"",INDEX(TMSimMatrix[],9,MATCH($C667&amp;$D667&amp;"."&amp;$E667,TMSimMatrix[#Headers],0)),"")</f>
        <v/>
      </c>
      <c r="Q667" s="56"/>
      <c r="R667" s="54"/>
      <c r="S667" s="53"/>
      <c r="T667" s="324"/>
      <c r="U667" s="299"/>
      <c r="V667" s="53"/>
      <c r="W667" s="258" t="s">
        <v>506</v>
      </c>
      <c r="X667" s="305"/>
      <c r="Y667" s="62"/>
      <c r="Z667" s="297"/>
      <c r="AA667" s="297"/>
    </row>
    <row r="668" spans="2:27" ht="23">
      <c r="B668" s="48">
        <v>663</v>
      </c>
      <c r="C668" s="252" t="s">
        <v>451</v>
      </c>
      <c r="D668" s="253">
        <v>62</v>
      </c>
      <c r="E668" s="274"/>
      <c r="F668" s="50" t="str">
        <f>IF($E668&lt;&gt;"",COUNTIF($E$6:$E668,$E668),"")</f>
        <v/>
      </c>
      <c r="G668" s="56" t="str">
        <f>IF($E668&lt;&gt;"",INDEX(TMSimMatrix[],5,MATCH($C668&amp;$D668&amp;"."&amp;$E668,TMSimMatrix[#Headers],0)),"")</f>
        <v/>
      </c>
      <c r="H668" s="56" t="str">
        <f>IF($E668&lt;&gt;"",INDEX(TMSimMatrix[#Data],7,MATCH($C668&amp;$D668&amp;"."&amp;$E668,TMSimMatrix[#Headers],0)),"")</f>
        <v/>
      </c>
      <c r="I668" s="280" t="str">
        <f>IF($E668&lt;&gt;"",INDEX(TMSimMatrix[],2,MATCH($C668&amp;$D668&amp;"."&amp;$E668,TMSimMatrix[#Headers],0)),"")</f>
        <v/>
      </c>
      <c r="J668" s="280" t="str">
        <f>IF($E668&lt;&gt;"",IF(ISNUMBER(SEARCH("Utail",FlighTestSummary5[[#This Row],[A/C Configuration]])), "UTAIL", "TAILLESS"),"")</f>
        <v/>
      </c>
      <c r="K668" s="280" t="str">
        <f>IF($E668&lt;&gt;"",INDEX(TMSimMatrix[],4,MATCH($C668&amp;$D668&amp;"."&amp;$E668,TMSimMatrix[#Headers],0)),"")</f>
        <v/>
      </c>
      <c r="L668" s="280" t="str">
        <f>IF($E668&lt;&gt;"",INDEX(TMSimMatrix[],3,MATCH($C668&amp;$D668&amp;"."&amp;$E668,TMSimMatrix[#Headers],0)),"")</f>
        <v/>
      </c>
      <c r="M668" s="272" t="str">
        <f>IF($E668&lt;&gt;"",INDEX(TMSimMatrix[],8,MATCH($C668&amp;$D668&amp;"."&amp;$E668,TMSimMatrix[#Headers],0)),"")</f>
        <v/>
      </c>
      <c r="N668" s="52"/>
      <c r="O668" s="72"/>
      <c r="P668" s="310" t="str">
        <f>IF($E668&lt;&gt;"",INDEX(TMSimMatrix[],9,MATCH($C668&amp;$D668&amp;"."&amp;$E668,TMSimMatrix[#Headers],0)),"")</f>
        <v/>
      </c>
      <c r="Q668" s="56"/>
      <c r="R668" s="54"/>
      <c r="S668" s="53"/>
      <c r="T668" s="324"/>
      <c r="U668" s="299"/>
      <c r="V668" s="53"/>
      <c r="W668" s="258" t="s">
        <v>506</v>
      </c>
      <c r="X668" s="305"/>
      <c r="Y668" s="62"/>
      <c r="Z668" s="297"/>
      <c r="AA668" s="297"/>
    </row>
    <row r="669" spans="2:27" ht="23">
      <c r="B669" s="48">
        <v>664</v>
      </c>
      <c r="C669" s="252" t="s">
        <v>451</v>
      </c>
      <c r="D669" s="253">
        <v>62</v>
      </c>
      <c r="E669" s="274"/>
      <c r="F669" s="50" t="str">
        <f>IF($E669&lt;&gt;"",COUNTIF($E$6:$E669,$E669),"")</f>
        <v/>
      </c>
      <c r="G669" s="56" t="str">
        <f>IF($E669&lt;&gt;"",INDEX(TMSimMatrix[],5,MATCH($C669&amp;$D669&amp;"."&amp;$E669,TMSimMatrix[#Headers],0)),"")</f>
        <v/>
      </c>
      <c r="H669" s="56" t="str">
        <f>IF($E669&lt;&gt;"",INDEX(TMSimMatrix[#Data],7,MATCH($C669&amp;$D669&amp;"."&amp;$E669,TMSimMatrix[#Headers],0)),"")</f>
        <v/>
      </c>
      <c r="I669" s="280" t="str">
        <f>IF($E669&lt;&gt;"",INDEX(TMSimMatrix[],2,MATCH($C669&amp;$D669&amp;"."&amp;$E669,TMSimMatrix[#Headers],0)),"")</f>
        <v/>
      </c>
      <c r="J669" s="280" t="str">
        <f>IF($E669&lt;&gt;"",IF(ISNUMBER(SEARCH("Utail",FlighTestSummary5[[#This Row],[A/C Configuration]])), "UTAIL", "TAILLESS"),"")</f>
        <v/>
      </c>
      <c r="K669" s="280" t="str">
        <f>IF($E669&lt;&gt;"",INDEX(TMSimMatrix[],4,MATCH($C669&amp;$D669&amp;"."&amp;$E669,TMSimMatrix[#Headers],0)),"")</f>
        <v/>
      </c>
      <c r="L669" s="280" t="str">
        <f>IF($E669&lt;&gt;"",INDEX(TMSimMatrix[],3,MATCH($C669&amp;$D669&amp;"."&amp;$E669,TMSimMatrix[#Headers],0)),"")</f>
        <v/>
      </c>
      <c r="M669" s="272" t="str">
        <f>IF($E669&lt;&gt;"",INDEX(TMSimMatrix[],8,MATCH($C669&amp;$D669&amp;"."&amp;$E669,TMSimMatrix[#Headers],0)),"")</f>
        <v/>
      </c>
      <c r="N669" s="52"/>
      <c r="O669" s="72"/>
      <c r="P669" s="310" t="str">
        <f>IF($E669&lt;&gt;"",INDEX(TMSimMatrix[],9,MATCH($C669&amp;$D669&amp;"."&amp;$E669,TMSimMatrix[#Headers],0)),"")</f>
        <v/>
      </c>
      <c r="Q669" s="56"/>
      <c r="R669" s="54"/>
      <c r="S669" s="53"/>
      <c r="T669" s="324"/>
      <c r="U669" s="299"/>
      <c r="V669" s="53"/>
      <c r="W669" s="258" t="s">
        <v>506</v>
      </c>
      <c r="X669" s="305"/>
      <c r="Y669" s="62"/>
      <c r="Z669" s="297"/>
      <c r="AA669" s="297"/>
    </row>
    <row r="670" spans="2:27" ht="23">
      <c r="B670" s="48">
        <v>665</v>
      </c>
      <c r="C670" s="252" t="s">
        <v>451</v>
      </c>
      <c r="D670" s="253">
        <v>62</v>
      </c>
      <c r="E670" s="274"/>
      <c r="F670" s="50" t="str">
        <f>IF($E670&lt;&gt;"",COUNTIF($E$6:$E670,$E670),"")</f>
        <v/>
      </c>
      <c r="G670" s="56" t="str">
        <f>IF($E670&lt;&gt;"",INDEX(TMSimMatrix[],5,MATCH($C670&amp;$D670&amp;"."&amp;$E670,TMSimMatrix[#Headers],0)),"")</f>
        <v/>
      </c>
      <c r="H670" s="56" t="str">
        <f>IF($E670&lt;&gt;"",INDEX(TMSimMatrix[#Data],7,MATCH($C670&amp;$D670&amp;"."&amp;$E670,TMSimMatrix[#Headers],0)),"")</f>
        <v/>
      </c>
      <c r="I670" s="280" t="str">
        <f>IF($E670&lt;&gt;"",INDEX(TMSimMatrix[],2,MATCH($C670&amp;$D670&amp;"."&amp;$E670,TMSimMatrix[#Headers],0)),"")</f>
        <v/>
      </c>
      <c r="J670" s="280" t="str">
        <f>IF($E670&lt;&gt;"",IF(ISNUMBER(SEARCH("Utail",FlighTestSummary5[[#This Row],[A/C Configuration]])), "UTAIL", "TAILLESS"),"")</f>
        <v/>
      </c>
      <c r="K670" s="280" t="str">
        <f>IF($E670&lt;&gt;"",INDEX(TMSimMatrix[],4,MATCH($C670&amp;$D670&amp;"."&amp;$E670,TMSimMatrix[#Headers],0)),"")</f>
        <v/>
      </c>
      <c r="L670" s="280" t="str">
        <f>IF($E670&lt;&gt;"",INDEX(TMSimMatrix[],3,MATCH($C670&amp;$D670&amp;"."&amp;$E670,TMSimMatrix[#Headers],0)),"")</f>
        <v/>
      </c>
      <c r="M670" s="272" t="str">
        <f>IF($E670&lt;&gt;"",INDEX(TMSimMatrix[],8,MATCH($C670&amp;$D670&amp;"."&amp;$E670,TMSimMatrix[#Headers],0)),"")</f>
        <v/>
      </c>
      <c r="N670" s="52"/>
      <c r="O670" s="72"/>
      <c r="P670" s="310" t="str">
        <f>IF($E670&lt;&gt;"",INDEX(TMSimMatrix[],9,MATCH($C670&amp;$D670&amp;"."&amp;$E670,TMSimMatrix[#Headers],0)),"")</f>
        <v/>
      </c>
      <c r="Q670" s="56"/>
      <c r="R670" s="54"/>
      <c r="S670" s="53"/>
      <c r="T670" s="324"/>
      <c r="U670" s="299"/>
      <c r="V670" s="53"/>
      <c r="W670" s="258" t="s">
        <v>506</v>
      </c>
      <c r="X670" s="305"/>
      <c r="Y670" s="62"/>
      <c r="Z670" s="297"/>
      <c r="AA670" s="297"/>
    </row>
    <row r="671" spans="2:27" ht="23">
      <c r="B671" s="48">
        <v>666</v>
      </c>
      <c r="C671" s="252" t="s">
        <v>451</v>
      </c>
      <c r="D671" s="253">
        <v>62</v>
      </c>
      <c r="E671" s="274"/>
      <c r="F671" s="50" t="str">
        <f>IF($E671&lt;&gt;"",COUNTIF($E$6:$E671,$E671),"")</f>
        <v/>
      </c>
      <c r="G671" s="56" t="str">
        <f>IF($E671&lt;&gt;"",INDEX(TMSimMatrix[],5,MATCH($C671&amp;$D671&amp;"."&amp;$E671,TMSimMatrix[#Headers],0)),"")</f>
        <v/>
      </c>
      <c r="H671" s="56" t="str">
        <f>IF($E671&lt;&gt;"",INDEX(TMSimMatrix[#Data],7,MATCH($C671&amp;$D671&amp;"."&amp;$E671,TMSimMatrix[#Headers],0)),"")</f>
        <v/>
      </c>
      <c r="I671" s="280" t="str">
        <f>IF($E671&lt;&gt;"",INDEX(TMSimMatrix[],2,MATCH($C671&amp;$D671&amp;"."&amp;$E671,TMSimMatrix[#Headers],0)),"")</f>
        <v/>
      </c>
      <c r="J671" s="280" t="str">
        <f>IF($E671&lt;&gt;"",IF(ISNUMBER(SEARCH("Utail",FlighTestSummary5[[#This Row],[A/C Configuration]])), "UTAIL", "TAILLESS"),"")</f>
        <v/>
      </c>
      <c r="K671" s="280" t="str">
        <f>IF($E671&lt;&gt;"",INDEX(TMSimMatrix[],4,MATCH($C671&amp;$D671&amp;"."&amp;$E671,TMSimMatrix[#Headers],0)),"")</f>
        <v/>
      </c>
      <c r="L671" s="280" t="str">
        <f>IF($E671&lt;&gt;"",INDEX(TMSimMatrix[],3,MATCH($C671&amp;$D671&amp;"."&amp;$E671,TMSimMatrix[#Headers],0)),"")</f>
        <v/>
      </c>
      <c r="M671" s="272" t="str">
        <f>IF($E671&lt;&gt;"",INDEX(TMSimMatrix[],8,MATCH($C671&amp;$D671&amp;"."&amp;$E671,TMSimMatrix[#Headers],0)),"")</f>
        <v/>
      </c>
      <c r="N671" s="52"/>
      <c r="O671" s="72"/>
      <c r="P671" s="310" t="str">
        <f>IF($E671&lt;&gt;"",INDEX(TMSimMatrix[],9,MATCH($C671&amp;$D671&amp;"."&amp;$E671,TMSimMatrix[#Headers],0)),"")</f>
        <v/>
      </c>
      <c r="Q671" s="56"/>
      <c r="R671" s="54"/>
      <c r="S671" s="53"/>
      <c r="T671" s="324"/>
      <c r="U671" s="299"/>
      <c r="V671" s="53"/>
      <c r="W671" s="258" t="s">
        <v>506</v>
      </c>
      <c r="X671" s="305"/>
      <c r="Y671" s="62"/>
      <c r="Z671" s="297"/>
      <c r="AA671" s="297"/>
    </row>
    <row r="672" spans="2:27" ht="23">
      <c r="B672" s="48">
        <v>667</v>
      </c>
      <c r="C672" s="252" t="s">
        <v>451</v>
      </c>
      <c r="D672" s="253">
        <v>62</v>
      </c>
      <c r="E672" s="274"/>
      <c r="F672" s="50" t="str">
        <f>IF($E672&lt;&gt;"",COUNTIF($E$6:$E672,$E672),"")</f>
        <v/>
      </c>
      <c r="G672" s="56" t="str">
        <f>IF($E672&lt;&gt;"",INDEX(TMSimMatrix[],5,MATCH($C672&amp;$D672&amp;"."&amp;$E672,TMSimMatrix[#Headers],0)),"")</f>
        <v/>
      </c>
      <c r="H672" s="56" t="str">
        <f>IF($E672&lt;&gt;"",INDEX(TMSimMatrix[#Data],7,MATCH($C672&amp;$D672&amp;"."&amp;$E672,TMSimMatrix[#Headers],0)),"")</f>
        <v/>
      </c>
      <c r="I672" s="280" t="str">
        <f>IF($E672&lt;&gt;"",INDEX(TMSimMatrix[],2,MATCH($C672&amp;$D672&amp;"."&amp;$E672,TMSimMatrix[#Headers],0)),"")</f>
        <v/>
      </c>
      <c r="J672" s="280" t="str">
        <f>IF($E672&lt;&gt;"",IF(ISNUMBER(SEARCH("Utail",FlighTestSummary5[[#This Row],[A/C Configuration]])), "UTAIL", "TAILLESS"),"")</f>
        <v/>
      </c>
      <c r="K672" s="280" t="str">
        <f>IF($E672&lt;&gt;"",INDEX(TMSimMatrix[],4,MATCH($C672&amp;$D672&amp;"."&amp;$E672,TMSimMatrix[#Headers],0)),"")</f>
        <v/>
      </c>
      <c r="L672" s="280" t="str">
        <f>IF($E672&lt;&gt;"",INDEX(TMSimMatrix[],3,MATCH($C672&amp;$D672&amp;"."&amp;$E672,TMSimMatrix[#Headers],0)),"")</f>
        <v/>
      </c>
      <c r="M672" s="272" t="str">
        <f>IF($E672&lt;&gt;"",INDEX(TMSimMatrix[],8,MATCH($C672&amp;$D672&amp;"."&amp;$E672,TMSimMatrix[#Headers],0)),"")</f>
        <v/>
      </c>
      <c r="N672" s="52"/>
      <c r="O672" s="72"/>
      <c r="P672" s="310" t="str">
        <f>IF($E672&lt;&gt;"",INDEX(TMSimMatrix[],9,MATCH($C672&amp;$D672&amp;"."&amp;$E672,TMSimMatrix[#Headers],0)),"")</f>
        <v/>
      </c>
      <c r="Q672" s="56"/>
      <c r="R672" s="54"/>
      <c r="S672" s="53"/>
      <c r="T672" s="324"/>
      <c r="U672" s="299"/>
      <c r="V672" s="53"/>
      <c r="W672" s="258" t="s">
        <v>506</v>
      </c>
      <c r="X672" s="305"/>
      <c r="Y672" s="62"/>
      <c r="Z672" s="297"/>
      <c r="AA672" s="297"/>
    </row>
    <row r="673" spans="2:27" ht="23">
      <c r="B673" s="48">
        <v>668</v>
      </c>
      <c r="C673" s="252" t="s">
        <v>451</v>
      </c>
      <c r="D673" s="253">
        <v>62</v>
      </c>
      <c r="E673" s="274"/>
      <c r="F673" s="50" t="str">
        <f>IF($E662&lt;&gt;"",COUNTIF($E$6:$E662,$E662),"")</f>
        <v/>
      </c>
      <c r="G673" s="56" t="str">
        <f>IF($E662&lt;&gt;"",INDEX(TMSimMatrix[],5,MATCH($C662&amp;$D662&amp;"."&amp;$E662,TMSimMatrix[#Headers],0)),"")</f>
        <v/>
      </c>
      <c r="H673" s="56" t="str">
        <f>IF($E662&lt;&gt;"",INDEX(TMSimMatrix[#Data],7,MATCH($C662&amp;$D662&amp;"."&amp;$E662,TMSimMatrix[#Headers],0)),"")</f>
        <v/>
      </c>
      <c r="I673" s="280" t="str">
        <f>IF($E662&lt;&gt;"",INDEX(TMSimMatrix[],2,MATCH($C662&amp;$D662&amp;"."&amp;$E662,TMSimMatrix[#Headers],0)),"")</f>
        <v/>
      </c>
      <c r="J673" s="280" t="str">
        <f>IF($E673&lt;&gt;"",IF(ISNUMBER(SEARCH("Utail",FlighTestSummary5[[#This Row],[A/C Configuration]])), "UTAIL", "TAILLESS"),"")</f>
        <v/>
      </c>
      <c r="K673" s="280" t="str">
        <f>IF($E673&lt;&gt;"",INDEX(TMSimMatrix[],4,MATCH($C673&amp;$D673&amp;"."&amp;$E673,TMSimMatrix[#Headers],0)),"")</f>
        <v/>
      </c>
      <c r="L673" s="280" t="str">
        <f>IF($E662&lt;&gt;"",INDEX(TMSimMatrix[],3,MATCH($C662&amp;$D662&amp;"."&amp;$E662,TMSimMatrix[#Headers],0)),"")</f>
        <v/>
      </c>
      <c r="M673" s="272" t="str">
        <f>IF($E662&lt;&gt;"",INDEX(TMSimMatrix[],8,MATCH($C662&amp;$D662&amp;"."&amp;$E662,TMSimMatrix[#Headers],0)),"")</f>
        <v/>
      </c>
      <c r="N673" s="52"/>
      <c r="O673" s="72"/>
      <c r="P673" s="310" t="str">
        <f>IF($E662&lt;&gt;"",INDEX(TMSimMatrix[],9,MATCH($C662&amp;$D662&amp;"."&amp;$E662,TMSimMatrix[#Headers],0)),"")</f>
        <v/>
      </c>
      <c r="Q673" s="56"/>
      <c r="R673" s="54"/>
      <c r="S673" s="53"/>
      <c r="T673" s="324"/>
      <c r="U673" s="299"/>
      <c r="V673" s="53"/>
      <c r="W673" s="258" t="s">
        <v>506</v>
      </c>
      <c r="X673" s="305"/>
      <c r="Y673" s="62"/>
      <c r="Z673" s="297"/>
      <c r="AA673" s="297"/>
    </row>
    <row r="674" spans="2:27" ht="23">
      <c r="B674" s="48">
        <v>669</v>
      </c>
      <c r="C674" s="252" t="s">
        <v>451</v>
      </c>
      <c r="D674" s="253">
        <v>62</v>
      </c>
      <c r="E674" s="274"/>
      <c r="F674" s="50" t="str">
        <f>IF($E674&lt;&gt;"",COUNTIF($E$6:$E674,$E674),"")</f>
        <v/>
      </c>
      <c r="G674" s="56" t="str">
        <f>IF($E674&lt;&gt;"",INDEX(TMSimMatrix[],5,MATCH($C674&amp;$D674&amp;"."&amp;$E674,TMSimMatrix[#Headers],0)),"")</f>
        <v/>
      </c>
      <c r="H674" s="56" t="str">
        <f>IF($E674&lt;&gt;"",INDEX(TMSimMatrix[#Data],7,MATCH($C674&amp;$D674&amp;"."&amp;$E674,TMSimMatrix[#Headers],0)),"")</f>
        <v/>
      </c>
      <c r="I674" s="280" t="str">
        <f>IF($E674&lt;&gt;"",INDEX(TMSimMatrix[],2,MATCH($C674&amp;$D674&amp;"."&amp;$E674,TMSimMatrix[#Headers],0)),"")</f>
        <v/>
      </c>
      <c r="J674" s="280" t="str">
        <f>IF($E674&lt;&gt;"",IF(ISNUMBER(SEARCH("Utail",FlighTestSummary5[[#This Row],[A/C Configuration]])), "UTAIL", "TAILLESS"),"")</f>
        <v/>
      </c>
      <c r="K674" s="280" t="str">
        <f>IF($E674&lt;&gt;"",INDEX(TMSimMatrix[],4,MATCH($C674&amp;$D674&amp;"."&amp;$E674,TMSimMatrix[#Headers],0)),"")</f>
        <v/>
      </c>
      <c r="L674" s="280" t="str">
        <f>IF($E674&lt;&gt;"",INDEX(TMSimMatrix[],3,MATCH($C674&amp;$D674&amp;"."&amp;$E674,TMSimMatrix[#Headers],0)),"")</f>
        <v/>
      </c>
      <c r="M674" s="272" t="str">
        <f>IF($E674&lt;&gt;"",INDEX(TMSimMatrix[],8,MATCH($C674&amp;$D674&amp;"."&amp;$E674,TMSimMatrix[#Headers],0)),"")</f>
        <v/>
      </c>
      <c r="N674" s="52"/>
      <c r="O674" s="72"/>
      <c r="P674" s="310" t="str">
        <f>IF($E674&lt;&gt;"",INDEX(TMSimMatrix[],9,MATCH($C674&amp;$D674&amp;"."&amp;$E674,TMSimMatrix[#Headers],0)),"")</f>
        <v/>
      </c>
      <c r="Q674" s="56"/>
      <c r="R674" s="54"/>
      <c r="S674" s="53"/>
      <c r="T674" s="324"/>
      <c r="U674" s="299"/>
      <c r="V674" s="53"/>
      <c r="W674" s="258" t="s">
        <v>506</v>
      </c>
      <c r="X674" s="305"/>
      <c r="Y674" s="62"/>
      <c r="Z674" s="297"/>
      <c r="AA674" s="297"/>
    </row>
    <row r="675" spans="2:27" ht="23">
      <c r="B675" s="48">
        <v>670</v>
      </c>
      <c r="C675" s="252" t="s">
        <v>451</v>
      </c>
      <c r="D675" s="253">
        <v>62</v>
      </c>
      <c r="E675" s="274"/>
      <c r="F675" s="50" t="str">
        <f>IF($E675&lt;&gt;"",COUNTIF($E$6:$E675,$E675),"")</f>
        <v/>
      </c>
      <c r="G675" s="56" t="str">
        <f>IF($E675&lt;&gt;"",INDEX(TMSimMatrix[],5,MATCH($C675&amp;$D675&amp;"."&amp;$E675,TMSimMatrix[#Headers],0)),"")</f>
        <v/>
      </c>
      <c r="H675" s="56" t="str">
        <f>IF($E675&lt;&gt;"",INDEX(TMSimMatrix[#Data],7,MATCH($C675&amp;$D675&amp;"."&amp;$E675,TMSimMatrix[#Headers],0)),"")</f>
        <v/>
      </c>
      <c r="I675" s="280" t="str">
        <f>IF($E675&lt;&gt;"",INDEX(TMSimMatrix[],2,MATCH($C675&amp;$D675&amp;"."&amp;$E675,TMSimMatrix[#Headers],0)),"")</f>
        <v/>
      </c>
      <c r="J675" s="280" t="str">
        <f>IF($E675&lt;&gt;"",IF(ISNUMBER(SEARCH("Utail",FlighTestSummary5[[#This Row],[A/C Configuration]])), "UTAIL", "TAILLESS"),"")</f>
        <v/>
      </c>
      <c r="K675" s="280" t="str">
        <f>IF($E675&lt;&gt;"",INDEX(TMSimMatrix[],4,MATCH($C675&amp;$D675&amp;"."&amp;$E675,TMSimMatrix[#Headers],0)),"")</f>
        <v/>
      </c>
      <c r="L675" s="280" t="str">
        <f>IF($E675&lt;&gt;"",INDEX(TMSimMatrix[],3,MATCH($C675&amp;$D675&amp;"."&amp;$E675,TMSimMatrix[#Headers],0)),"")</f>
        <v/>
      </c>
      <c r="M675" s="272" t="str">
        <f>IF($E675&lt;&gt;"",INDEX(TMSimMatrix[],8,MATCH($C675&amp;$D675&amp;"."&amp;$E675,TMSimMatrix[#Headers],0)),"")</f>
        <v/>
      </c>
      <c r="N675" s="52"/>
      <c r="O675" s="72"/>
      <c r="P675" s="310" t="str">
        <f>IF($E675&lt;&gt;"",INDEX(TMSimMatrix[],9,MATCH($C675&amp;$D675&amp;"."&amp;$E675,TMSimMatrix[#Headers],0)),"")</f>
        <v/>
      </c>
      <c r="Q675" s="56"/>
      <c r="R675" s="54"/>
      <c r="S675" s="53"/>
      <c r="T675" s="324"/>
      <c r="U675" s="299"/>
      <c r="V675" s="53"/>
      <c r="W675" s="258" t="s">
        <v>506</v>
      </c>
      <c r="X675" s="305"/>
      <c r="Y675" s="62"/>
      <c r="Z675" s="297"/>
      <c r="AA675" s="297"/>
    </row>
    <row r="676" spans="2:27" ht="23">
      <c r="B676" s="48">
        <v>671</v>
      </c>
      <c r="C676" s="252" t="s">
        <v>451</v>
      </c>
      <c r="D676" s="253">
        <v>62</v>
      </c>
      <c r="E676" s="274"/>
      <c r="F676" s="50" t="str">
        <f>IF($E676&lt;&gt;"",COUNTIF($E$6:$E676,$E676),"")</f>
        <v/>
      </c>
      <c r="G676" s="56" t="str">
        <f>IF($E676&lt;&gt;"",INDEX(TMSimMatrix[],5,MATCH($C676&amp;$D676&amp;"."&amp;$E676,TMSimMatrix[#Headers],0)),"")</f>
        <v/>
      </c>
      <c r="H676" s="56" t="str">
        <f>IF($E676&lt;&gt;"",INDEX(TMSimMatrix[#Data],7,MATCH($C676&amp;$D676&amp;"."&amp;$E676,TMSimMatrix[#Headers],0)),"")</f>
        <v/>
      </c>
      <c r="I676" s="280" t="str">
        <f>IF($E676&lt;&gt;"",INDEX(TMSimMatrix[],2,MATCH($C676&amp;$D676&amp;"."&amp;$E676,TMSimMatrix[#Headers],0)),"")</f>
        <v/>
      </c>
      <c r="J676" s="280" t="str">
        <f>IF($E676&lt;&gt;"",IF(ISNUMBER(SEARCH("Utail",FlighTestSummary5[[#This Row],[A/C Configuration]])), "UTAIL", "TAILLESS"),"")</f>
        <v/>
      </c>
      <c r="K676" s="280" t="str">
        <f>IF($E676&lt;&gt;"",INDEX(TMSimMatrix[],4,MATCH($C676&amp;$D676&amp;"."&amp;$E676,TMSimMatrix[#Headers],0)),"")</f>
        <v/>
      </c>
      <c r="L676" s="280" t="str">
        <f>IF($E676&lt;&gt;"",INDEX(TMSimMatrix[],3,MATCH($C676&amp;$D676&amp;"."&amp;$E676,TMSimMatrix[#Headers],0)),"")</f>
        <v/>
      </c>
      <c r="M676" s="272" t="str">
        <f>IF($E676&lt;&gt;"",INDEX(TMSimMatrix[],8,MATCH($C676&amp;$D676&amp;"."&amp;$E676,TMSimMatrix[#Headers],0)),"")</f>
        <v/>
      </c>
      <c r="N676" s="52"/>
      <c r="O676" s="72"/>
      <c r="P676" s="310" t="str">
        <f>IF($E676&lt;&gt;"",INDEX(TMSimMatrix[],9,MATCH($C676&amp;$D676&amp;"."&amp;$E676,TMSimMatrix[#Headers],0)),"")</f>
        <v/>
      </c>
      <c r="Q676" s="56"/>
      <c r="R676" s="54"/>
      <c r="S676" s="53"/>
      <c r="T676" s="324"/>
      <c r="U676" s="299"/>
      <c r="V676" s="53"/>
      <c r="W676" s="258" t="s">
        <v>506</v>
      </c>
      <c r="X676" s="305"/>
      <c r="Y676" s="62"/>
      <c r="Z676" s="297"/>
      <c r="AA676" s="297"/>
    </row>
    <row r="677" spans="2:27" ht="23">
      <c r="B677" s="48">
        <v>672</v>
      </c>
      <c r="C677" s="252" t="s">
        <v>451</v>
      </c>
      <c r="D677" s="253">
        <v>62</v>
      </c>
      <c r="E677" s="274"/>
      <c r="F677" s="50" t="str">
        <f>IF($E677&lt;&gt;"",COUNTIF($E$6:$E677,$E677),"")</f>
        <v/>
      </c>
      <c r="G677" s="56" t="str">
        <f>IF($E677&lt;&gt;"",INDEX(TMSimMatrix[],5,MATCH($C677&amp;$D677&amp;"."&amp;$E677,TMSimMatrix[#Headers],0)),"")</f>
        <v/>
      </c>
      <c r="H677" s="56" t="str">
        <f>IF($E677&lt;&gt;"",INDEX(TMSimMatrix[#Data],7,MATCH($C677&amp;$D677&amp;"."&amp;$E677,TMSimMatrix[#Headers],0)),"")</f>
        <v/>
      </c>
      <c r="I677" s="280" t="str">
        <f>IF($E677&lt;&gt;"",INDEX(TMSimMatrix[],2,MATCH($C677&amp;$D677&amp;"."&amp;$E677,TMSimMatrix[#Headers],0)),"")</f>
        <v/>
      </c>
      <c r="J677" s="280" t="str">
        <f>IF($E677&lt;&gt;"",IF(ISNUMBER(SEARCH("Utail",FlighTestSummary5[[#This Row],[A/C Configuration]])), "UTAIL", "TAILLESS"),"")</f>
        <v/>
      </c>
      <c r="K677" s="280" t="str">
        <f>IF($E677&lt;&gt;"",INDEX(TMSimMatrix[],4,MATCH($C677&amp;$D677&amp;"."&amp;$E677,TMSimMatrix[#Headers],0)),"")</f>
        <v/>
      </c>
      <c r="L677" s="280" t="str">
        <f>IF($E677&lt;&gt;"",INDEX(TMSimMatrix[],3,MATCH($C677&amp;$D677&amp;"."&amp;$E677,TMSimMatrix[#Headers],0)),"")</f>
        <v/>
      </c>
      <c r="M677" s="272" t="str">
        <f>IF($E677&lt;&gt;"",INDEX(TMSimMatrix[],8,MATCH($C677&amp;$D677&amp;"."&amp;$E677,TMSimMatrix[#Headers],0)),"")</f>
        <v/>
      </c>
      <c r="N677" s="52"/>
      <c r="O677" s="72"/>
      <c r="P677" s="310" t="str">
        <f>IF($E677&lt;&gt;"",INDEX(TMSimMatrix[],9,MATCH($C677&amp;$D677&amp;"."&amp;$E677,TMSimMatrix[#Headers],0)),"")</f>
        <v/>
      </c>
      <c r="Q677" s="56"/>
      <c r="R677" s="54"/>
      <c r="S677" s="53"/>
      <c r="T677" s="324"/>
      <c r="U677" s="299"/>
      <c r="V677" s="53"/>
      <c r="W677" s="258" t="s">
        <v>506</v>
      </c>
      <c r="X677" s="305"/>
      <c r="Y677" s="62"/>
      <c r="Z677" s="297"/>
      <c r="AA677" s="297"/>
    </row>
    <row r="678" spans="2:27" ht="23">
      <c r="B678" s="48">
        <v>662</v>
      </c>
      <c r="C678" s="252" t="s">
        <v>451</v>
      </c>
      <c r="D678" s="253">
        <v>62</v>
      </c>
      <c r="E678" s="274"/>
      <c r="F678" s="50" t="str">
        <f>IF($E678&lt;&gt;"",COUNTIF($E$6:$E678,$E678),"")</f>
        <v/>
      </c>
      <c r="G678" s="56" t="str">
        <f>IF($E678&lt;&gt;"",INDEX(TMSimMatrix[],5,MATCH($C678&amp;$D678&amp;"."&amp;$E678,TMSimMatrix[#Headers],0)),"")</f>
        <v/>
      </c>
      <c r="H678" s="56" t="str">
        <f>IF($E678&lt;&gt;"",INDEX(TMSimMatrix[#Data],7,MATCH($C678&amp;$D678&amp;"."&amp;$E678,TMSimMatrix[#Headers],0)),"")</f>
        <v/>
      </c>
      <c r="I678" s="280" t="str">
        <f>IF($E678&lt;&gt;"",INDEX(TMSimMatrix[],2,MATCH($C678&amp;$D678&amp;"."&amp;$E678,TMSimMatrix[#Headers],0)),"")</f>
        <v/>
      </c>
      <c r="J678" s="280" t="str">
        <f>IF($E678&lt;&gt;"",IF(ISNUMBER(SEARCH("Utail",FlighTestSummary5[[#This Row],[A/C Configuration]])), "UTAIL", "TAILLESS"),"")</f>
        <v/>
      </c>
      <c r="K678" s="280" t="str">
        <f>IF($E678&lt;&gt;"",INDEX(TMSimMatrix[],4,MATCH($C678&amp;$D678&amp;"."&amp;$E678,TMSimMatrix[#Headers],0)),"")</f>
        <v/>
      </c>
      <c r="L678" s="280" t="str">
        <f>IF($E678&lt;&gt;"",INDEX(TMSimMatrix[],3,MATCH($C678&amp;$D678&amp;"."&amp;$E678,TMSimMatrix[#Headers],0)),"")</f>
        <v/>
      </c>
      <c r="M678" s="272" t="str">
        <f>IF($E678&lt;&gt;"",INDEX(TMSimMatrix[],8,MATCH($C678&amp;$D678&amp;"."&amp;$E678,TMSimMatrix[#Headers],0)),"")</f>
        <v/>
      </c>
      <c r="N678" s="52"/>
      <c r="O678" s="72"/>
      <c r="P678" s="310" t="str">
        <f>IF($E678&lt;&gt;"",INDEX(TMSimMatrix[],9,MATCH($C678&amp;$D678&amp;"."&amp;$E678,TMSimMatrix[#Headers],0)),"")</f>
        <v/>
      </c>
      <c r="Q678" s="56"/>
      <c r="R678" s="54"/>
      <c r="S678" s="53"/>
      <c r="T678" s="324"/>
      <c r="U678" s="299"/>
      <c r="V678" s="53"/>
      <c r="W678" s="258" t="s">
        <v>506</v>
      </c>
      <c r="X678" s="305"/>
      <c r="Y678" s="62"/>
      <c r="Z678" s="297"/>
      <c r="AA678" s="297"/>
    </row>
    <row r="679" spans="2:27" ht="23">
      <c r="B679" s="48">
        <v>674</v>
      </c>
      <c r="C679" s="252" t="s">
        <v>451</v>
      </c>
      <c r="D679" s="253">
        <v>62</v>
      </c>
      <c r="E679" s="274"/>
      <c r="F679" s="50" t="str">
        <f>IF($E679&lt;&gt;"",COUNTIF($E$6:$E679,$E679),"")</f>
        <v/>
      </c>
      <c r="G679" s="56" t="str">
        <f>IF($E679&lt;&gt;"",INDEX(TMSimMatrix[],5,MATCH($C679&amp;$D679&amp;"."&amp;$E679,TMSimMatrix[#Headers],0)),"")</f>
        <v/>
      </c>
      <c r="H679" s="56" t="str">
        <f>IF($E679&lt;&gt;"",INDEX(TMSimMatrix[#Data],7,MATCH($C679&amp;$D679&amp;"."&amp;$E679,TMSimMatrix[#Headers],0)),"")</f>
        <v/>
      </c>
      <c r="I679" s="280" t="str">
        <f>IF($E679&lt;&gt;"",INDEX(TMSimMatrix[],2,MATCH($C679&amp;$D679&amp;"."&amp;$E679,TMSimMatrix[#Headers],0)),"")</f>
        <v/>
      </c>
      <c r="J679" s="280" t="str">
        <f>IF($E679&lt;&gt;"",IF(ISNUMBER(SEARCH("Utail",FlighTestSummary5[[#This Row],[A/C Configuration]])), "UTAIL", "TAILLESS"),"")</f>
        <v/>
      </c>
      <c r="K679" s="280" t="str">
        <f>IF($E679&lt;&gt;"",INDEX(TMSimMatrix[],4,MATCH($C679&amp;$D679&amp;"."&amp;$E679,TMSimMatrix[#Headers],0)),"")</f>
        <v/>
      </c>
      <c r="L679" s="280" t="str">
        <f>IF($E679&lt;&gt;"",INDEX(TMSimMatrix[],3,MATCH($C679&amp;$D679&amp;"."&amp;$E679,TMSimMatrix[#Headers],0)),"")</f>
        <v/>
      </c>
      <c r="M679" s="272" t="str">
        <f>IF($E679&lt;&gt;"",INDEX(TMSimMatrix[],8,MATCH($C679&amp;$D679&amp;"."&amp;$E679,TMSimMatrix[#Headers],0)),"")</f>
        <v/>
      </c>
      <c r="N679" s="52"/>
      <c r="O679" s="72"/>
      <c r="P679" s="310" t="str">
        <f>IF($E679&lt;&gt;"",INDEX(TMSimMatrix[],9,MATCH($C679&amp;$D679&amp;"."&amp;$E679,TMSimMatrix[#Headers],0)),"")</f>
        <v/>
      </c>
      <c r="Q679" s="56"/>
      <c r="R679" s="54"/>
      <c r="S679" s="53"/>
      <c r="T679" s="324"/>
      <c r="U679" s="299"/>
      <c r="V679" s="53"/>
      <c r="W679" s="258" t="s">
        <v>506</v>
      </c>
      <c r="X679" s="305"/>
      <c r="Y679" s="62"/>
      <c r="Z679" s="297"/>
      <c r="AA679" s="297"/>
    </row>
    <row r="680" spans="2:27" ht="23">
      <c r="B680" s="48">
        <v>675</v>
      </c>
      <c r="C680" s="252" t="s">
        <v>451</v>
      </c>
      <c r="D680" s="253">
        <v>62</v>
      </c>
      <c r="E680" s="274"/>
      <c r="F680" s="50" t="str">
        <f>IF($E680&lt;&gt;"",COUNTIF($E$6:$E680,$E680),"")</f>
        <v/>
      </c>
      <c r="G680" s="56" t="str">
        <f>IF($E680&lt;&gt;"",INDEX(TMSimMatrix[],5,MATCH($C680&amp;$D680&amp;"."&amp;$E680,TMSimMatrix[#Headers],0)),"")</f>
        <v/>
      </c>
      <c r="H680" s="56" t="str">
        <f>IF($E680&lt;&gt;"",INDEX(TMSimMatrix[#Data],7,MATCH($C680&amp;$D680&amp;"."&amp;$E680,TMSimMatrix[#Headers],0)),"")</f>
        <v/>
      </c>
      <c r="I680" s="280" t="str">
        <f>IF($E680&lt;&gt;"",INDEX(TMSimMatrix[],2,MATCH($C680&amp;$D680&amp;"."&amp;$E680,TMSimMatrix[#Headers],0)),"")</f>
        <v/>
      </c>
      <c r="J680" s="280" t="str">
        <f>IF($E680&lt;&gt;"",IF(ISNUMBER(SEARCH("Utail",FlighTestSummary5[[#This Row],[A/C Configuration]])), "UTAIL", "TAILLESS"),"")</f>
        <v/>
      </c>
      <c r="K680" s="280" t="str">
        <f>IF($E680&lt;&gt;"",INDEX(TMSimMatrix[],4,MATCH($C680&amp;$D680&amp;"."&amp;$E680,TMSimMatrix[#Headers],0)),"")</f>
        <v/>
      </c>
      <c r="L680" s="280" t="str">
        <f>IF($E680&lt;&gt;"",INDEX(TMSimMatrix[],3,MATCH($C680&amp;$D680&amp;"."&amp;$E680,TMSimMatrix[#Headers],0)),"")</f>
        <v/>
      </c>
      <c r="M680" s="272" t="str">
        <f>IF($E680&lt;&gt;"",INDEX(TMSimMatrix[],8,MATCH($C680&amp;$D680&amp;"."&amp;$E680,TMSimMatrix[#Headers],0)),"")</f>
        <v/>
      </c>
      <c r="N680" s="52"/>
      <c r="O680" s="72"/>
      <c r="P680" s="310" t="str">
        <f>IF($E680&lt;&gt;"",INDEX(TMSimMatrix[],9,MATCH($C680&amp;$D680&amp;"."&amp;$E680,TMSimMatrix[#Headers],0)),"")</f>
        <v/>
      </c>
      <c r="Q680" s="56"/>
      <c r="R680" s="54"/>
      <c r="S680" s="53"/>
      <c r="T680" s="324"/>
      <c r="U680" s="299"/>
      <c r="V680" s="53"/>
      <c r="W680" s="258" t="s">
        <v>506</v>
      </c>
      <c r="X680" s="305"/>
      <c r="Y680" s="62"/>
      <c r="Z680" s="297"/>
      <c r="AA680" s="297"/>
    </row>
    <row r="681" spans="2:27" ht="23">
      <c r="B681" s="48">
        <v>676</v>
      </c>
      <c r="C681" s="252" t="s">
        <v>451</v>
      </c>
      <c r="D681" s="253">
        <v>62</v>
      </c>
      <c r="E681" s="274"/>
      <c r="F681" s="50" t="str">
        <f>IF($E681&lt;&gt;"",COUNTIF($E$6:$E681,$E681),"")</f>
        <v/>
      </c>
      <c r="G681" s="56" t="str">
        <f>IF($E681&lt;&gt;"",INDEX(TMSimMatrix[],5,MATCH($C681&amp;$D681&amp;"."&amp;$E681,TMSimMatrix[#Headers],0)),"")</f>
        <v/>
      </c>
      <c r="H681" s="56" t="str">
        <f>IF($E681&lt;&gt;"",INDEX(TMSimMatrix[#Data],7,MATCH($C681&amp;$D681&amp;"."&amp;$E681,TMSimMatrix[#Headers],0)),"")</f>
        <v/>
      </c>
      <c r="I681" s="280" t="str">
        <f>IF($E681&lt;&gt;"",INDEX(TMSimMatrix[],2,MATCH($C681&amp;$D681&amp;"."&amp;$E681,TMSimMatrix[#Headers],0)),"")</f>
        <v/>
      </c>
      <c r="J681" s="280" t="str">
        <f>IF($E681&lt;&gt;"",IF(ISNUMBER(SEARCH("Utail",FlighTestSummary5[[#This Row],[A/C Configuration]])), "UTAIL", "TAILLESS"),"")</f>
        <v/>
      </c>
      <c r="K681" s="280" t="str">
        <f>IF($E681&lt;&gt;"",INDEX(TMSimMatrix[],4,MATCH($C681&amp;$D681&amp;"."&amp;$E681,TMSimMatrix[#Headers],0)),"")</f>
        <v/>
      </c>
      <c r="L681" s="280" t="str">
        <f>IF($E681&lt;&gt;"",INDEX(TMSimMatrix[],3,MATCH($C681&amp;$D681&amp;"."&amp;$E681,TMSimMatrix[#Headers],0)),"")</f>
        <v/>
      </c>
      <c r="M681" s="272" t="str">
        <f>IF($E681&lt;&gt;"",INDEX(TMSimMatrix[],8,MATCH($C681&amp;$D681&amp;"."&amp;$E681,TMSimMatrix[#Headers],0)),"")</f>
        <v/>
      </c>
      <c r="N681" s="52"/>
      <c r="O681" s="72"/>
      <c r="P681" s="310" t="str">
        <f>IF($E681&lt;&gt;"",INDEX(TMSimMatrix[],9,MATCH($C681&amp;$D681&amp;"."&amp;$E681,TMSimMatrix[#Headers],0)),"")</f>
        <v/>
      </c>
      <c r="Q681" s="56"/>
      <c r="R681" s="54"/>
      <c r="S681" s="53"/>
      <c r="T681" s="324"/>
      <c r="U681" s="299"/>
      <c r="V681" s="53"/>
      <c r="W681" s="258" t="s">
        <v>506</v>
      </c>
      <c r="X681" s="305"/>
      <c r="Y681" s="62"/>
      <c r="Z681" s="297"/>
      <c r="AA681" s="297"/>
    </row>
    <row r="682" spans="2:27" ht="23">
      <c r="B682" s="48">
        <v>677</v>
      </c>
      <c r="C682" s="252" t="s">
        <v>451</v>
      </c>
      <c r="D682" s="253">
        <v>62</v>
      </c>
      <c r="E682" s="274"/>
      <c r="F682" s="50" t="str">
        <f>IF($E682&lt;&gt;"",COUNTIF($E$6:$E682,$E682),"")</f>
        <v/>
      </c>
      <c r="G682" s="56" t="str">
        <f>IF($E682&lt;&gt;"",INDEX(TMSimMatrix[],5,MATCH($C682&amp;$D682&amp;"."&amp;$E682,TMSimMatrix[#Headers],0)),"")</f>
        <v/>
      </c>
      <c r="H682" s="56" t="str">
        <f>IF($E682&lt;&gt;"",INDEX(TMSimMatrix[#Data],7,MATCH($C682&amp;$D682&amp;"."&amp;$E682,TMSimMatrix[#Headers],0)),"")</f>
        <v/>
      </c>
      <c r="I682" s="280" t="str">
        <f>IF($E682&lt;&gt;"",INDEX(TMSimMatrix[],2,MATCH($C682&amp;$D682&amp;"."&amp;$E682,TMSimMatrix[#Headers],0)),"")</f>
        <v/>
      </c>
      <c r="J682" s="280" t="str">
        <f>IF($E682&lt;&gt;"",IF(ISNUMBER(SEARCH("Utail",FlighTestSummary5[[#This Row],[A/C Configuration]])), "UTAIL", "TAILLESS"),"")</f>
        <v/>
      </c>
      <c r="K682" s="280" t="str">
        <f>IF($E682&lt;&gt;"",INDEX(TMSimMatrix[],4,MATCH($C682&amp;$D682&amp;"."&amp;$E682,TMSimMatrix[#Headers],0)),"")</f>
        <v/>
      </c>
      <c r="L682" s="280" t="str">
        <f>IF($E682&lt;&gt;"",INDEX(TMSimMatrix[],3,MATCH($C682&amp;$D682&amp;"."&amp;$E682,TMSimMatrix[#Headers],0)),"")</f>
        <v/>
      </c>
      <c r="M682" s="272" t="str">
        <f>IF($E682&lt;&gt;"",INDEX(TMSimMatrix[],8,MATCH($C682&amp;$D682&amp;"."&amp;$E682,TMSimMatrix[#Headers],0)),"")</f>
        <v/>
      </c>
      <c r="N682" s="52"/>
      <c r="O682" s="72"/>
      <c r="P682" s="310" t="str">
        <f>IF($E682&lt;&gt;"",INDEX(TMSimMatrix[],9,MATCH($C682&amp;$D682&amp;"."&amp;$E682,TMSimMatrix[#Headers],0)),"")</f>
        <v/>
      </c>
      <c r="Q682" s="56"/>
      <c r="R682" s="54"/>
      <c r="S682" s="53"/>
      <c r="T682" s="324"/>
      <c r="U682" s="299"/>
      <c r="V682" s="53"/>
      <c r="W682" s="258" t="s">
        <v>506</v>
      </c>
      <c r="X682" s="305"/>
      <c r="Y682" s="62"/>
      <c r="Z682" s="297"/>
      <c r="AA682" s="297"/>
    </row>
    <row r="683" spans="2:27" ht="23">
      <c r="B683" s="48">
        <v>678</v>
      </c>
      <c r="C683" s="252" t="s">
        <v>451</v>
      </c>
      <c r="D683" s="253">
        <v>62</v>
      </c>
      <c r="E683" s="274"/>
      <c r="F683" s="50" t="str">
        <f>IF($E683&lt;&gt;"",COUNTIF($E$6:$E683,$E683),"")</f>
        <v/>
      </c>
      <c r="G683" s="56" t="str">
        <f>IF($E683&lt;&gt;"",INDEX(TMSimMatrix[],5,MATCH($C683&amp;$D683&amp;"."&amp;$E683,TMSimMatrix[#Headers],0)),"")</f>
        <v/>
      </c>
      <c r="H683" s="56" t="str">
        <f>IF($E683&lt;&gt;"",INDEX(TMSimMatrix[#Data],7,MATCH($C683&amp;$D683&amp;"."&amp;$E683,TMSimMatrix[#Headers],0)),"")</f>
        <v/>
      </c>
      <c r="I683" s="280" t="str">
        <f>IF($E683&lt;&gt;"",INDEX(TMSimMatrix[],2,MATCH($C683&amp;$D683&amp;"."&amp;$E683,TMSimMatrix[#Headers],0)),"")</f>
        <v/>
      </c>
      <c r="J683" s="280" t="str">
        <f>IF($E683&lt;&gt;"",IF(ISNUMBER(SEARCH("Utail",FlighTestSummary5[[#This Row],[A/C Configuration]])), "UTAIL", "TAILLESS"),"")</f>
        <v/>
      </c>
      <c r="K683" s="280" t="str">
        <f>IF($E683&lt;&gt;"",INDEX(TMSimMatrix[],4,MATCH($C683&amp;$D683&amp;"."&amp;$E683,TMSimMatrix[#Headers],0)),"")</f>
        <v/>
      </c>
      <c r="L683" s="280" t="str">
        <f>IF($E683&lt;&gt;"",INDEX(TMSimMatrix[],3,MATCH($C683&amp;$D683&amp;"."&amp;$E683,TMSimMatrix[#Headers],0)),"")</f>
        <v/>
      </c>
      <c r="M683" s="272" t="str">
        <f>IF($E683&lt;&gt;"",INDEX(TMSimMatrix[],8,MATCH($C683&amp;$D683&amp;"."&amp;$E683,TMSimMatrix[#Headers],0)),"")</f>
        <v/>
      </c>
      <c r="N683" s="52"/>
      <c r="O683" s="72"/>
      <c r="P683" s="310" t="str">
        <f>IF($E683&lt;&gt;"",INDEX(TMSimMatrix[],9,MATCH($C683&amp;$D683&amp;"."&amp;$E683,TMSimMatrix[#Headers],0)),"")</f>
        <v/>
      </c>
      <c r="Q683" s="56"/>
      <c r="R683" s="54"/>
      <c r="S683" s="53"/>
      <c r="T683" s="324"/>
      <c r="U683" s="299"/>
      <c r="V683" s="53"/>
      <c r="W683" s="258" t="s">
        <v>506</v>
      </c>
      <c r="X683" s="305"/>
      <c r="Y683" s="62"/>
      <c r="Z683" s="297"/>
      <c r="AA683" s="297"/>
    </row>
    <row r="684" spans="2:27" ht="23">
      <c r="B684" s="48">
        <v>679</v>
      </c>
      <c r="C684" s="252" t="s">
        <v>451</v>
      </c>
      <c r="D684" s="253">
        <v>62</v>
      </c>
      <c r="E684" s="274"/>
      <c r="F684" s="50" t="str">
        <f>IF($E684&lt;&gt;"",COUNTIF($E$6:$E684,$E684),"")</f>
        <v/>
      </c>
      <c r="G684" s="56" t="str">
        <f>IF($E684&lt;&gt;"",INDEX(TMSimMatrix[],5,MATCH($C684&amp;$D684&amp;"."&amp;$E684,TMSimMatrix[#Headers],0)),"")</f>
        <v/>
      </c>
      <c r="H684" s="56" t="str">
        <f>IF($E684&lt;&gt;"",INDEX(TMSimMatrix[#Data],7,MATCH($C684&amp;$D684&amp;"."&amp;$E684,TMSimMatrix[#Headers],0)),"")</f>
        <v/>
      </c>
      <c r="I684" s="280" t="str">
        <f>IF($E684&lt;&gt;"",INDEX(TMSimMatrix[],2,MATCH($C684&amp;$D684&amp;"."&amp;$E684,TMSimMatrix[#Headers],0)),"")</f>
        <v/>
      </c>
      <c r="J684" s="280" t="str">
        <f>IF($E684&lt;&gt;"",IF(ISNUMBER(SEARCH("Utail",FlighTestSummary5[[#This Row],[A/C Configuration]])), "UTAIL", "TAILLESS"),"")</f>
        <v/>
      </c>
      <c r="K684" s="280" t="str">
        <f>IF($E684&lt;&gt;"",INDEX(TMSimMatrix[],4,MATCH($C684&amp;$D684&amp;"."&amp;$E684,TMSimMatrix[#Headers],0)),"")</f>
        <v/>
      </c>
      <c r="L684" s="280" t="str">
        <f>IF($E684&lt;&gt;"",INDEX(TMSimMatrix[],3,MATCH($C684&amp;$D684&amp;"."&amp;$E684,TMSimMatrix[#Headers],0)),"")</f>
        <v/>
      </c>
      <c r="M684" s="272" t="str">
        <f>IF($E684&lt;&gt;"",INDEX(TMSimMatrix[],8,MATCH($C684&amp;$D684&amp;"."&amp;$E684,TMSimMatrix[#Headers],0)),"")</f>
        <v/>
      </c>
      <c r="N684" s="52"/>
      <c r="O684" s="72"/>
      <c r="P684" s="310" t="str">
        <f>IF($E684&lt;&gt;"",INDEX(TMSimMatrix[],9,MATCH($C684&amp;$D684&amp;"."&amp;$E684,TMSimMatrix[#Headers],0)),"")</f>
        <v/>
      </c>
      <c r="Q684" s="56"/>
      <c r="R684" s="54"/>
      <c r="S684" s="53"/>
      <c r="T684" s="324"/>
      <c r="U684" s="299"/>
      <c r="V684" s="53"/>
      <c r="W684" s="258" t="s">
        <v>506</v>
      </c>
      <c r="X684" s="305"/>
      <c r="Y684" s="62"/>
      <c r="Z684" s="297"/>
      <c r="AA684" s="297"/>
    </row>
    <row r="685" spans="2:27" ht="23">
      <c r="B685" s="48">
        <v>680</v>
      </c>
      <c r="C685" s="252" t="s">
        <v>451</v>
      </c>
      <c r="D685" s="253">
        <v>62</v>
      </c>
      <c r="E685" s="274"/>
      <c r="F685" s="50" t="str">
        <f>IF($E685&lt;&gt;"",COUNTIF($E$6:$E685,$E685),"")</f>
        <v/>
      </c>
      <c r="G685" s="56" t="str">
        <f>IF($E685&lt;&gt;"",INDEX(TMSimMatrix[],5,MATCH($C685&amp;$D685&amp;"."&amp;$E685,TMSimMatrix[#Headers],0)),"")</f>
        <v/>
      </c>
      <c r="H685" s="56" t="str">
        <f>IF($E685&lt;&gt;"",INDEX(TMSimMatrix[#Data],7,MATCH($C685&amp;$D685&amp;"."&amp;$E685,TMSimMatrix[#Headers],0)),"")</f>
        <v/>
      </c>
      <c r="I685" s="280" t="str">
        <f>IF($E685&lt;&gt;"",INDEX(TMSimMatrix[],2,MATCH($C685&amp;$D685&amp;"."&amp;$E685,TMSimMatrix[#Headers],0)),"")</f>
        <v/>
      </c>
      <c r="J685" s="280" t="str">
        <f>IF($E685&lt;&gt;"",IF(ISNUMBER(SEARCH("Utail",FlighTestSummary5[[#This Row],[A/C Configuration]])), "UTAIL", "TAILLESS"),"")</f>
        <v/>
      </c>
      <c r="K685" s="280" t="str">
        <f>IF($E685&lt;&gt;"",INDEX(TMSimMatrix[],4,MATCH($C685&amp;$D685&amp;"."&amp;$E685,TMSimMatrix[#Headers],0)),"")</f>
        <v/>
      </c>
      <c r="L685" s="280" t="str">
        <f>IF($E685&lt;&gt;"",INDEX(TMSimMatrix[],3,MATCH($C685&amp;$D685&amp;"."&amp;$E685,TMSimMatrix[#Headers],0)),"")</f>
        <v/>
      </c>
      <c r="M685" s="272" t="str">
        <f>IF($E685&lt;&gt;"",INDEX(TMSimMatrix[],8,MATCH($C685&amp;$D685&amp;"."&amp;$E685,TMSimMatrix[#Headers],0)),"")</f>
        <v/>
      </c>
      <c r="N685" s="52"/>
      <c r="O685" s="72"/>
      <c r="P685" s="310" t="str">
        <f>IF($E685&lt;&gt;"",INDEX(TMSimMatrix[],9,MATCH($C685&amp;$D685&amp;"."&amp;$E685,TMSimMatrix[#Headers],0)),"")</f>
        <v/>
      </c>
      <c r="Q685" s="56"/>
      <c r="R685" s="54"/>
      <c r="S685" s="53"/>
      <c r="T685" s="324"/>
      <c r="U685" s="299"/>
      <c r="V685" s="53"/>
      <c r="W685" s="258" t="s">
        <v>506</v>
      </c>
      <c r="X685" s="305"/>
      <c r="Y685" s="62"/>
      <c r="Z685" s="297"/>
      <c r="AA685" s="297"/>
    </row>
    <row r="686" spans="2:27" ht="23">
      <c r="B686" s="48">
        <v>681</v>
      </c>
      <c r="C686" s="252" t="s">
        <v>451</v>
      </c>
      <c r="D686" s="253">
        <v>62</v>
      </c>
      <c r="E686" s="274"/>
      <c r="F686" s="50" t="str">
        <f>IF($E686&lt;&gt;"",COUNTIF($E$6:$E686,$E686),"")</f>
        <v/>
      </c>
      <c r="G686" s="56" t="str">
        <f>IF($E686&lt;&gt;"",INDEX(TMSimMatrix[],5,MATCH($C686&amp;$D686&amp;"."&amp;$E686,TMSimMatrix[#Headers],0)),"")</f>
        <v/>
      </c>
      <c r="H686" s="56" t="str">
        <f>IF($E686&lt;&gt;"",INDEX(TMSimMatrix[#Data],7,MATCH($C686&amp;$D686&amp;"."&amp;$E686,TMSimMatrix[#Headers],0)),"")</f>
        <v/>
      </c>
      <c r="I686" s="280" t="str">
        <f>IF($E686&lt;&gt;"",INDEX(TMSimMatrix[],2,MATCH($C686&amp;$D686&amp;"."&amp;$E686,TMSimMatrix[#Headers],0)),"")</f>
        <v/>
      </c>
      <c r="J686" s="280" t="str">
        <f>IF($E686&lt;&gt;"",IF(ISNUMBER(SEARCH("Utail",FlighTestSummary5[[#This Row],[A/C Configuration]])), "UTAIL", "TAILLESS"),"")</f>
        <v/>
      </c>
      <c r="K686" s="280" t="str">
        <f>IF($E686&lt;&gt;"",INDEX(TMSimMatrix[],4,MATCH($C686&amp;$D686&amp;"."&amp;$E686,TMSimMatrix[#Headers],0)),"")</f>
        <v/>
      </c>
      <c r="L686" s="280" t="str">
        <f>IF($E686&lt;&gt;"",INDEX(TMSimMatrix[],3,MATCH($C686&amp;$D686&amp;"."&amp;$E686,TMSimMatrix[#Headers],0)),"")</f>
        <v/>
      </c>
      <c r="M686" s="272" t="str">
        <f>IF($E686&lt;&gt;"",INDEX(TMSimMatrix[],8,MATCH($C686&amp;$D686&amp;"."&amp;$E686,TMSimMatrix[#Headers],0)),"")</f>
        <v/>
      </c>
      <c r="N686" s="52"/>
      <c r="O686" s="72"/>
      <c r="P686" s="310" t="str">
        <f>IF($E686&lt;&gt;"",INDEX(TMSimMatrix[],9,MATCH($C686&amp;$D686&amp;"."&amp;$E686,TMSimMatrix[#Headers],0)),"")</f>
        <v/>
      </c>
      <c r="Q686" s="56"/>
      <c r="R686" s="54"/>
      <c r="S686" s="53"/>
      <c r="T686" s="324"/>
      <c r="U686" s="299"/>
      <c r="V686" s="53"/>
      <c r="W686" s="258" t="s">
        <v>506</v>
      </c>
      <c r="X686" s="305"/>
      <c r="Y686" s="62"/>
      <c r="Z686" s="297"/>
      <c r="AA686" s="297"/>
    </row>
    <row r="687" spans="2:27" ht="23">
      <c r="B687" s="48">
        <v>682</v>
      </c>
      <c r="C687" s="252" t="s">
        <v>451</v>
      </c>
      <c r="D687" s="253">
        <v>62</v>
      </c>
      <c r="E687" s="274"/>
      <c r="F687" s="50" t="str">
        <f>IF($E687&lt;&gt;"",COUNTIF($E$6:$E687,$E687),"")</f>
        <v/>
      </c>
      <c r="G687" s="56" t="str">
        <f>IF($E687&lt;&gt;"",INDEX(TMSimMatrix[],5,MATCH($C687&amp;$D687&amp;"."&amp;$E687,TMSimMatrix[#Headers],0)),"")</f>
        <v/>
      </c>
      <c r="H687" s="56" t="str">
        <f>IF($E687&lt;&gt;"",INDEX(TMSimMatrix[#Data],7,MATCH($C687&amp;$D687&amp;"."&amp;$E687,TMSimMatrix[#Headers],0)),"")</f>
        <v/>
      </c>
      <c r="I687" s="280" t="str">
        <f>IF($E687&lt;&gt;"",INDEX(TMSimMatrix[],2,MATCH($C687&amp;$D687&amp;"."&amp;$E687,TMSimMatrix[#Headers],0)),"")</f>
        <v/>
      </c>
      <c r="J687" s="280" t="str">
        <f>IF($E687&lt;&gt;"",IF(ISNUMBER(SEARCH("Utail",FlighTestSummary5[[#This Row],[A/C Configuration]])), "UTAIL", "TAILLESS"),"")</f>
        <v/>
      </c>
      <c r="K687" s="280" t="str">
        <f>IF($E687&lt;&gt;"",INDEX(TMSimMatrix[],4,MATCH($C687&amp;$D687&amp;"."&amp;$E687,TMSimMatrix[#Headers],0)),"")</f>
        <v/>
      </c>
      <c r="L687" s="280" t="str">
        <f>IF($E687&lt;&gt;"",INDEX(TMSimMatrix[],3,MATCH($C687&amp;$D687&amp;"."&amp;$E687,TMSimMatrix[#Headers],0)),"")</f>
        <v/>
      </c>
      <c r="M687" s="272" t="str">
        <f>IF($E687&lt;&gt;"",INDEX(TMSimMatrix[],8,MATCH($C687&amp;$D687&amp;"."&amp;$E687,TMSimMatrix[#Headers],0)),"")</f>
        <v/>
      </c>
      <c r="N687" s="52"/>
      <c r="O687" s="72"/>
      <c r="P687" s="310" t="str">
        <f>IF($E687&lt;&gt;"",INDEX(TMSimMatrix[],9,MATCH($C687&amp;$D687&amp;"."&amp;$E687,TMSimMatrix[#Headers],0)),"")</f>
        <v/>
      </c>
      <c r="Q687" s="56"/>
      <c r="R687" s="54"/>
      <c r="S687" s="53"/>
      <c r="T687" s="324"/>
      <c r="U687" s="299"/>
      <c r="V687" s="53"/>
      <c r="W687" s="258" t="s">
        <v>506</v>
      </c>
      <c r="X687" s="305"/>
      <c r="Y687" s="62"/>
      <c r="Z687" s="297"/>
      <c r="AA687" s="297"/>
    </row>
    <row r="688" spans="2:27" ht="23">
      <c r="B688" s="48">
        <v>683</v>
      </c>
      <c r="C688" s="252" t="s">
        <v>451</v>
      </c>
      <c r="D688" s="253">
        <v>62</v>
      </c>
      <c r="E688" s="274"/>
      <c r="F688" s="50" t="str">
        <f>IF($E688&lt;&gt;"",COUNTIF($E$6:$E688,$E688),"")</f>
        <v/>
      </c>
      <c r="G688" s="56" t="str">
        <f>IF($E688&lt;&gt;"",INDEX(TMSimMatrix[],5,MATCH($C688&amp;$D688&amp;"."&amp;$E688,TMSimMatrix[#Headers],0)),"")</f>
        <v/>
      </c>
      <c r="H688" s="56" t="str">
        <f>IF($E688&lt;&gt;"",INDEX(TMSimMatrix[#Data],7,MATCH($C688&amp;$D688&amp;"."&amp;$E688,TMSimMatrix[#Headers],0)),"")</f>
        <v/>
      </c>
      <c r="I688" s="280" t="str">
        <f>IF($E688&lt;&gt;"",INDEX(TMSimMatrix[],2,MATCH($C688&amp;$D688&amp;"."&amp;$E688,TMSimMatrix[#Headers],0)),"")</f>
        <v/>
      </c>
      <c r="J688" s="280" t="str">
        <f>IF($E688&lt;&gt;"",IF(ISNUMBER(SEARCH("Utail",FlighTestSummary5[[#This Row],[A/C Configuration]])), "UTAIL", "TAILLESS"),"")</f>
        <v/>
      </c>
      <c r="K688" s="280" t="str">
        <f>IF($E688&lt;&gt;"",INDEX(TMSimMatrix[],4,MATCH($C688&amp;$D688&amp;"."&amp;$E688,TMSimMatrix[#Headers],0)),"")</f>
        <v/>
      </c>
      <c r="L688" s="280" t="str">
        <f>IF($E688&lt;&gt;"",INDEX(TMSimMatrix[],3,MATCH($C688&amp;$D688&amp;"."&amp;$E688,TMSimMatrix[#Headers],0)),"")</f>
        <v/>
      </c>
      <c r="M688" s="272" t="str">
        <f>IF($E688&lt;&gt;"",INDEX(TMSimMatrix[],8,MATCH($C688&amp;$D688&amp;"."&amp;$E688,TMSimMatrix[#Headers],0)),"")</f>
        <v/>
      </c>
      <c r="N688" s="52"/>
      <c r="O688" s="72"/>
      <c r="P688" s="310" t="str">
        <f>IF($E688&lt;&gt;"",INDEX(TMSimMatrix[],9,MATCH($C688&amp;$D688&amp;"."&amp;$E688,TMSimMatrix[#Headers],0)),"")</f>
        <v/>
      </c>
      <c r="Q688" s="56"/>
      <c r="R688" s="54"/>
      <c r="S688" s="53"/>
      <c r="T688" s="324"/>
      <c r="U688" s="299"/>
      <c r="V688" s="53"/>
      <c r="W688" s="258" t="s">
        <v>506</v>
      </c>
      <c r="X688" s="305"/>
      <c r="Y688" s="62"/>
      <c r="Z688" s="297"/>
      <c r="AA688" s="297"/>
    </row>
    <row r="689" spans="2:27" ht="23">
      <c r="B689" s="48">
        <v>684</v>
      </c>
      <c r="C689" s="252" t="s">
        <v>451</v>
      </c>
      <c r="D689" s="253">
        <v>62</v>
      </c>
      <c r="E689" s="274"/>
      <c r="F689" s="50" t="str">
        <f>IF($E689&lt;&gt;"",COUNTIF($E$6:$E689,$E689),"")</f>
        <v/>
      </c>
      <c r="G689" s="56" t="str">
        <f>IF($E689&lt;&gt;"",INDEX(TMSimMatrix[],5,MATCH($C689&amp;$D689&amp;"."&amp;$E689,TMSimMatrix[#Headers],0)),"")</f>
        <v/>
      </c>
      <c r="H689" s="56" t="str">
        <f>IF($E689&lt;&gt;"",INDEX(TMSimMatrix[#Data],7,MATCH($C689&amp;$D689&amp;"."&amp;$E689,TMSimMatrix[#Headers],0)),"")</f>
        <v/>
      </c>
      <c r="I689" s="280" t="str">
        <f>IF($E689&lt;&gt;"",INDEX(TMSimMatrix[],2,MATCH($C689&amp;$D689&amp;"."&amp;$E689,TMSimMatrix[#Headers],0)),"")</f>
        <v/>
      </c>
      <c r="J689" s="280" t="str">
        <f>IF($E689&lt;&gt;"",IF(ISNUMBER(SEARCH("Utail",FlighTestSummary5[[#This Row],[A/C Configuration]])), "UTAIL", "TAILLESS"),"")</f>
        <v/>
      </c>
      <c r="K689" s="280" t="str">
        <f>IF($E689&lt;&gt;"",INDEX(TMSimMatrix[],4,MATCH($C689&amp;$D689&amp;"."&amp;$E689,TMSimMatrix[#Headers],0)),"")</f>
        <v/>
      </c>
      <c r="L689" s="280" t="str">
        <f>IF($E689&lt;&gt;"",INDEX(TMSimMatrix[],3,MATCH($C689&amp;$D689&amp;"."&amp;$E689,TMSimMatrix[#Headers],0)),"")</f>
        <v/>
      </c>
      <c r="M689" s="272" t="str">
        <f>IF($E689&lt;&gt;"",INDEX(TMSimMatrix[],8,MATCH($C689&amp;$D689&amp;"."&amp;$E689,TMSimMatrix[#Headers],0)),"")</f>
        <v/>
      </c>
      <c r="N689" s="52"/>
      <c r="O689" s="72"/>
      <c r="P689" s="310" t="str">
        <f>IF($E689&lt;&gt;"",INDEX(TMSimMatrix[],9,MATCH($C689&amp;$D689&amp;"."&amp;$E689,TMSimMatrix[#Headers],0)),"")</f>
        <v/>
      </c>
      <c r="Q689" s="56"/>
      <c r="R689" s="54"/>
      <c r="S689" s="53"/>
      <c r="T689" s="324"/>
      <c r="U689" s="299"/>
      <c r="V689" s="53"/>
      <c r="W689" s="258" t="s">
        <v>506</v>
      </c>
      <c r="X689" s="305"/>
      <c r="Y689" s="62"/>
      <c r="Z689" s="297"/>
      <c r="AA689" s="297"/>
    </row>
    <row r="690" spans="2:27" ht="23">
      <c r="B690" s="48">
        <v>685</v>
      </c>
      <c r="C690" s="252" t="s">
        <v>451</v>
      </c>
      <c r="D690" s="253">
        <v>62</v>
      </c>
      <c r="E690" s="274"/>
      <c r="F690" s="50" t="str">
        <f>IF($E690&lt;&gt;"",COUNTIF($E$6:$E690,$E690),"")</f>
        <v/>
      </c>
      <c r="G690" s="56" t="str">
        <f>IF($E690&lt;&gt;"",INDEX(TMSimMatrix[],5,MATCH($C690&amp;$D690&amp;"."&amp;$E690,TMSimMatrix[#Headers],0)),"")</f>
        <v/>
      </c>
      <c r="H690" s="56" t="str">
        <f>IF($E690&lt;&gt;"",INDEX(TMSimMatrix[#Data],7,MATCH($C690&amp;$D690&amp;"."&amp;$E690,TMSimMatrix[#Headers],0)),"")</f>
        <v/>
      </c>
      <c r="I690" s="280" t="str">
        <f>IF($E690&lt;&gt;"",INDEX(TMSimMatrix[],2,MATCH($C690&amp;$D690&amp;"."&amp;$E690,TMSimMatrix[#Headers],0)),"")</f>
        <v/>
      </c>
      <c r="J690" s="280" t="str">
        <f>IF($E690&lt;&gt;"",IF(ISNUMBER(SEARCH("Utail",FlighTestSummary5[[#This Row],[A/C Configuration]])), "UTAIL", "TAILLESS"),"")</f>
        <v/>
      </c>
      <c r="K690" s="280" t="str">
        <f>IF($E690&lt;&gt;"",INDEX(TMSimMatrix[],4,MATCH($C690&amp;$D690&amp;"."&amp;$E690,TMSimMatrix[#Headers],0)),"")</f>
        <v/>
      </c>
      <c r="L690" s="280" t="str">
        <f>IF($E690&lt;&gt;"",INDEX(TMSimMatrix[],3,MATCH($C690&amp;$D690&amp;"."&amp;$E690,TMSimMatrix[#Headers],0)),"")</f>
        <v/>
      </c>
      <c r="M690" s="272" t="str">
        <f>IF($E690&lt;&gt;"",INDEX(TMSimMatrix[],8,MATCH($C690&amp;$D690&amp;"."&amp;$E690,TMSimMatrix[#Headers],0)),"")</f>
        <v/>
      </c>
      <c r="N690" s="52"/>
      <c r="O690" s="72"/>
      <c r="P690" s="310" t="str">
        <f>IF($E690&lt;&gt;"",INDEX(TMSimMatrix[],9,MATCH($C690&amp;$D690&amp;"."&amp;$E690,TMSimMatrix[#Headers],0)),"")</f>
        <v/>
      </c>
      <c r="Q690" s="56"/>
      <c r="R690" s="54"/>
      <c r="S690" s="53"/>
      <c r="T690" s="324"/>
      <c r="U690" s="299"/>
      <c r="V690" s="53"/>
      <c r="W690" s="258" t="s">
        <v>506</v>
      </c>
      <c r="X690" s="305"/>
      <c r="Y690" s="62"/>
      <c r="Z690" s="297"/>
      <c r="AA690" s="297"/>
    </row>
    <row r="691" spans="2:27" ht="23">
      <c r="B691" s="48">
        <v>686</v>
      </c>
      <c r="C691" s="252" t="s">
        <v>451</v>
      </c>
      <c r="D691" s="253">
        <v>62</v>
      </c>
      <c r="E691" s="274"/>
      <c r="F691" s="50" t="str">
        <f>IF($E691&lt;&gt;"",COUNTIF($E$6:$E691,$E691),"")</f>
        <v/>
      </c>
      <c r="G691" s="56" t="str">
        <f>IF($E691&lt;&gt;"",INDEX(TMSimMatrix[],5,MATCH($C691&amp;$D691&amp;"."&amp;$E691,TMSimMatrix[#Headers],0)),"")</f>
        <v/>
      </c>
      <c r="H691" s="56" t="str">
        <f>IF($E691&lt;&gt;"",INDEX(TMSimMatrix[#Data],7,MATCH($C691&amp;$D691&amp;"."&amp;$E691,TMSimMatrix[#Headers],0)),"")</f>
        <v/>
      </c>
      <c r="I691" s="280" t="str">
        <f>IF($E691&lt;&gt;"",INDEX(TMSimMatrix[],2,MATCH($C691&amp;$D691&amp;"."&amp;$E691,TMSimMatrix[#Headers],0)),"")</f>
        <v/>
      </c>
      <c r="J691" s="280" t="str">
        <f>IF($E691&lt;&gt;"",IF(ISNUMBER(SEARCH("Utail",FlighTestSummary5[[#This Row],[A/C Configuration]])), "UTAIL", "TAILLESS"),"")</f>
        <v/>
      </c>
      <c r="K691" s="280" t="str">
        <f>IF($E691&lt;&gt;"",INDEX(TMSimMatrix[],4,MATCH($C691&amp;$D691&amp;"."&amp;$E691,TMSimMatrix[#Headers],0)),"")</f>
        <v/>
      </c>
      <c r="L691" s="280" t="str">
        <f>IF($E691&lt;&gt;"",INDEX(TMSimMatrix[],3,MATCH($C691&amp;$D691&amp;"."&amp;$E691,TMSimMatrix[#Headers],0)),"")</f>
        <v/>
      </c>
      <c r="M691" s="272" t="str">
        <f>IF($E691&lt;&gt;"",INDEX(TMSimMatrix[],8,MATCH($C691&amp;$D691&amp;"."&amp;$E691,TMSimMatrix[#Headers],0)),"")</f>
        <v/>
      </c>
      <c r="N691" s="52"/>
      <c r="O691" s="72"/>
      <c r="P691" s="310" t="str">
        <f>IF($E691&lt;&gt;"",INDEX(TMSimMatrix[],9,MATCH($C691&amp;$D691&amp;"."&amp;$E691,TMSimMatrix[#Headers],0)),"")</f>
        <v/>
      </c>
      <c r="Q691" s="56"/>
      <c r="R691" s="54"/>
      <c r="S691" s="53"/>
      <c r="T691" s="324"/>
      <c r="U691" s="299"/>
      <c r="V691" s="53"/>
      <c r="W691" s="258" t="s">
        <v>506</v>
      </c>
      <c r="X691" s="305"/>
      <c r="Y691" s="62"/>
      <c r="Z691" s="297"/>
      <c r="AA691" s="297"/>
    </row>
    <row r="692" spans="2:27" ht="23">
      <c r="B692" s="48">
        <v>687</v>
      </c>
      <c r="C692" s="252" t="s">
        <v>451</v>
      </c>
      <c r="D692" s="253">
        <v>62</v>
      </c>
      <c r="E692" s="274"/>
      <c r="F692" s="50" t="str">
        <f>IF($E692&lt;&gt;"",COUNTIF($E$6:$E692,$E692),"")</f>
        <v/>
      </c>
      <c r="G692" s="56" t="str">
        <f>IF($E692&lt;&gt;"",INDEX(TMSimMatrix[],5,MATCH($C692&amp;$D692&amp;"."&amp;$E692,TMSimMatrix[#Headers],0)),"")</f>
        <v/>
      </c>
      <c r="H692" s="56" t="str">
        <f>IF($E692&lt;&gt;"",INDEX(TMSimMatrix[#Data],7,MATCH($C692&amp;$D692&amp;"."&amp;$E692,TMSimMatrix[#Headers],0)),"")</f>
        <v/>
      </c>
      <c r="I692" s="280" t="str">
        <f>IF($E692&lt;&gt;"",INDEX(TMSimMatrix[],2,MATCH($C692&amp;$D692&amp;"."&amp;$E692,TMSimMatrix[#Headers],0)),"")</f>
        <v/>
      </c>
      <c r="J692" s="280" t="str">
        <f>IF($E692&lt;&gt;"",IF(ISNUMBER(SEARCH("Utail",FlighTestSummary5[[#This Row],[A/C Configuration]])), "UTAIL", "TAILLESS"),"")</f>
        <v/>
      </c>
      <c r="K692" s="280" t="str">
        <f>IF($E692&lt;&gt;"",INDEX(TMSimMatrix[],4,MATCH($C692&amp;$D692&amp;"."&amp;$E692,TMSimMatrix[#Headers],0)),"")</f>
        <v/>
      </c>
      <c r="L692" s="280" t="str">
        <f>IF($E692&lt;&gt;"",INDEX(TMSimMatrix[],3,MATCH($C692&amp;$D692&amp;"."&amp;$E692,TMSimMatrix[#Headers],0)),"")</f>
        <v/>
      </c>
      <c r="M692" s="272" t="str">
        <f>IF($E692&lt;&gt;"",INDEX(TMSimMatrix[],8,MATCH($C692&amp;$D692&amp;"."&amp;$E692,TMSimMatrix[#Headers],0)),"")</f>
        <v/>
      </c>
      <c r="N692" s="52"/>
      <c r="O692" s="72"/>
      <c r="P692" s="310" t="str">
        <f>IF($E692&lt;&gt;"",INDEX(TMSimMatrix[],9,MATCH($C692&amp;$D692&amp;"."&amp;$E692,TMSimMatrix[#Headers],0)),"")</f>
        <v/>
      </c>
      <c r="Q692" s="56"/>
      <c r="R692" s="54"/>
      <c r="S692" s="53"/>
      <c r="T692" s="324"/>
      <c r="U692" s="299"/>
      <c r="V692" s="53"/>
      <c r="W692" s="258" t="s">
        <v>506</v>
      </c>
      <c r="X692" s="305"/>
      <c r="Y692" s="62"/>
      <c r="Z692" s="297"/>
      <c r="AA692" s="297"/>
    </row>
    <row r="693" spans="2:27" ht="23">
      <c r="B693" s="48">
        <v>688</v>
      </c>
      <c r="C693" s="252" t="s">
        <v>451</v>
      </c>
      <c r="D693" s="253">
        <v>62</v>
      </c>
      <c r="E693" s="274"/>
      <c r="F693" s="50" t="str">
        <f>IF($E693&lt;&gt;"",COUNTIF($E$6:$E693,$E693),"")</f>
        <v/>
      </c>
      <c r="G693" s="56" t="str">
        <f>IF($E693&lt;&gt;"",INDEX(TMSimMatrix[],5,MATCH($C693&amp;$D693&amp;"."&amp;$E693,TMSimMatrix[#Headers],0)),"")</f>
        <v/>
      </c>
      <c r="H693" s="56" t="str">
        <f>IF($E693&lt;&gt;"",INDEX(TMSimMatrix[#Data],7,MATCH($C693&amp;$D693&amp;"."&amp;$E693,TMSimMatrix[#Headers],0)),"")</f>
        <v/>
      </c>
      <c r="I693" s="280" t="str">
        <f>IF($E693&lt;&gt;"",INDEX(TMSimMatrix[],2,MATCH($C693&amp;$D693&amp;"."&amp;$E693,TMSimMatrix[#Headers],0)),"")</f>
        <v/>
      </c>
      <c r="J693" s="280" t="str">
        <f>IF($E693&lt;&gt;"",IF(ISNUMBER(SEARCH("Utail",FlighTestSummary5[[#This Row],[A/C Configuration]])), "UTAIL", "TAILLESS"),"")</f>
        <v/>
      </c>
      <c r="K693" s="280" t="str">
        <f>IF($E693&lt;&gt;"",INDEX(TMSimMatrix[],4,MATCH($C693&amp;$D693&amp;"."&amp;$E693,TMSimMatrix[#Headers],0)),"")</f>
        <v/>
      </c>
      <c r="L693" s="280" t="str">
        <f>IF($E693&lt;&gt;"",INDEX(TMSimMatrix[],3,MATCH($C693&amp;$D693&amp;"."&amp;$E693,TMSimMatrix[#Headers],0)),"")</f>
        <v/>
      </c>
      <c r="M693" s="272" t="str">
        <f>IF($E693&lt;&gt;"",INDEX(TMSimMatrix[],8,MATCH($C693&amp;$D693&amp;"."&amp;$E693,TMSimMatrix[#Headers],0)),"")</f>
        <v/>
      </c>
      <c r="N693" s="52"/>
      <c r="O693" s="72"/>
      <c r="P693" s="310" t="str">
        <f>IF($E693&lt;&gt;"",INDEX(TMSimMatrix[],9,MATCH($C693&amp;$D693&amp;"."&amp;$E693,TMSimMatrix[#Headers],0)),"")</f>
        <v/>
      </c>
      <c r="Q693" s="56"/>
      <c r="R693" s="54"/>
      <c r="S693" s="53"/>
      <c r="T693" s="324"/>
      <c r="U693" s="299"/>
      <c r="V693" s="53"/>
      <c r="W693" s="258" t="s">
        <v>506</v>
      </c>
      <c r="X693" s="305"/>
      <c r="Y693" s="62"/>
      <c r="Z693" s="297"/>
      <c r="AA693" s="297"/>
    </row>
    <row r="694" spans="2:27" ht="23">
      <c r="B694" s="48">
        <v>689</v>
      </c>
      <c r="C694" s="252" t="s">
        <v>451</v>
      </c>
      <c r="D694" s="253">
        <v>62</v>
      </c>
      <c r="E694" s="274"/>
      <c r="F694" s="50" t="str">
        <f>IF($E694&lt;&gt;"",COUNTIF($E$6:$E694,$E694),"")</f>
        <v/>
      </c>
      <c r="G694" s="56" t="str">
        <f>IF($E694&lt;&gt;"",INDEX(TMSimMatrix[],5,MATCH($C694&amp;$D694&amp;"."&amp;$E694,TMSimMatrix[#Headers],0)),"")</f>
        <v/>
      </c>
      <c r="H694" s="56" t="str">
        <f>IF($E694&lt;&gt;"",INDEX(TMSimMatrix[#Data],7,MATCH($C694&amp;$D694&amp;"."&amp;$E694,TMSimMatrix[#Headers],0)),"")</f>
        <v/>
      </c>
      <c r="I694" s="280" t="str">
        <f>IF($E694&lt;&gt;"",INDEX(TMSimMatrix[],2,MATCH($C694&amp;$D694&amp;"."&amp;$E694,TMSimMatrix[#Headers],0)),"")</f>
        <v/>
      </c>
      <c r="J694" s="280" t="str">
        <f>IF($E694&lt;&gt;"",IF(ISNUMBER(SEARCH("Utail",FlighTestSummary5[[#This Row],[A/C Configuration]])), "UTAIL", "TAILLESS"),"")</f>
        <v/>
      </c>
      <c r="K694" s="280" t="str">
        <f>IF($E694&lt;&gt;"",INDEX(TMSimMatrix[],4,MATCH($C694&amp;$D694&amp;"."&amp;$E694,TMSimMatrix[#Headers],0)),"")</f>
        <v/>
      </c>
      <c r="L694" s="280" t="str">
        <f>IF($E694&lt;&gt;"",INDEX(TMSimMatrix[],3,MATCH($C694&amp;$D694&amp;"."&amp;$E694,TMSimMatrix[#Headers],0)),"")</f>
        <v/>
      </c>
      <c r="M694" s="272" t="str">
        <f>IF($E694&lt;&gt;"",INDEX(TMSimMatrix[],8,MATCH($C694&amp;$D694&amp;"."&amp;$E694,TMSimMatrix[#Headers],0)),"")</f>
        <v/>
      </c>
      <c r="N694" s="52"/>
      <c r="O694" s="72"/>
      <c r="P694" s="310" t="str">
        <f>IF($E694&lt;&gt;"",INDEX(TMSimMatrix[],9,MATCH($C694&amp;$D694&amp;"."&amp;$E694,TMSimMatrix[#Headers],0)),"")</f>
        <v/>
      </c>
      <c r="Q694" s="56"/>
      <c r="R694" s="54"/>
      <c r="S694" s="53"/>
      <c r="T694" s="324"/>
      <c r="U694" s="299"/>
      <c r="V694" s="53"/>
      <c r="W694" s="258" t="s">
        <v>506</v>
      </c>
      <c r="X694" s="305"/>
      <c r="Y694" s="62"/>
      <c r="Z694" s="297"/>
      <c r="AA694" s="297"/>
    </row>
    <row r="695" spans="2:27" ht="23">
      <c r="B695" s="48">
        <v>690</v>
      </c>
      <c r="C695" s="252" t="s">
        <v>451</v>
      </c>
      <c r="D695" s="253">
        <v>62</v>
      </c>
      <c r="E695" s="274"/>
      <c r="F695" s="50" t="str">
        <f>IF($E695&lt;&gt;"",COUNTIF($E$6:$E695,$E695),"")</f>
        <v/>
      </c>
      <c r="G695" s="56" t="str">
        <f>IF($E695&lt;&gt;"",INDEX(TMSimMatrix[],5,MATCH($C695&amp;$D695&amp;"."&amp;$E695,TMSimMatrix[#Headers],0)),"")</f>
        <v/>
      </c>
      <c r="H695" s="56" t="str">
        <f>IF($E695&lt;&gt;"",INDEX(TMSimMatrix[#Data],7,MATCH($C695&amp;$D695&amp;"."&amp;$E695,TMSimMatrix[#Headers],0)),"")</f>
        <v/>
      </c>
      <c r="I695" s="280" t="str">
        <f>IF($E695&lt;&gt;"",INDEX(TMSimMatrix[],2,MATCH($C695&amp;$D695&amp;"."&amp;$E695,TMSimMatrix[#Headers],0)),"")</f>
        <v/>
      </c>
      <c r="J695" s="280" t="str">
        <f>IF($E695&lt;&gt;"",IF(ISNUMBER(SEARCH("Utail",FlighTestSummary5[[#This Row],[A/C Configuration]])), "UTAIL", "TAILLESS"),"")</f>
        <v/>
      </c>
      <c r="K695" s="280" t="str">
        <f>IF($E695&lt;&gt;"",INDEX(TMSimMatrix[],4,MATCH($C695&amp;$D695&amp;"."&amp;$E695,TMSimMatrix[#Headers],0)),"")</f>
        <v/>
      </c>
      <c r="L695" s="280" t="str">
        <f>IF($E695&lt;&gt;"",INDEX(TMSimMatrix[],3,MATCH($C695&amp;$D695&amp;"."&amp;$E695,TMSimMatrix[#Headers],0)),"")</f>
        <v/>
      </c>
      <c r="M695" s="272" t="str">
        <f>IF($E695&lt;&gt;"",INDEX(TMSimMatrix[],8,MATCH($C695&amp;$D695&amp;"."&amp;$E695,TMSimMatrix[#Headers],0)),"")</f>
        <v/>
      </c>
      <c r="N695" s="52"/>
      <c r="O695" s="72"/>
      <c r="P695" s="310" t="str">
        <f>IF($E695&lt;&gt;"",INDEX(TMSimMatrix[],9,MATCH($C695&amp;$D695&amp;"."&amp;$E695,TMSimMatrix[#Headers],0)),"")</f>
        <v/>
      </c>
      <c r="Q695" s="56"/>
      <c r="R695" s="54"/>
      <c r="S695" s="53"/>
      <c r="T695" s="324"/>
      <c r="U695" s="299"/>
      <c r="V695" s="53"/>
      <c r="W695" s="258" t="s">
        <v>506</v>
      </c>
      <c r="X695" s="305"/>
      <c r="Y695" s="62"/>
      <c r="Z695" s="297"/>
      <c r="AA695" s="297"/>
    </row>
    <row r="696" spans="2:27" ht="23">
      <c r="B696" s="48">
        <v>691</v>
      </c>
      <c r="C696" s="252" t="s">
        <v>451</v>
      </c>
      <c r="D696" s="253">
        <v>62</v>
      </c>
      <c r="E696" s="274"/>
      <c r="F696" s="50" t="str">
        <f>IF($E696&lt;&gt;"",COUNTIF($E$6:$E696,$E696),"")</f>
        <v/>
      </c>
      <c r="G696" s="56" t="str">
        <f>IF($E696&lt;&gt;"",INDEX(TMSimMatrix[],5,MATCH($C696&amp;$D696&amp;"."&amp;$E696,TMSimMatrix[#Headers],0)),"")</f>
        <v/>
      </c>
      <c r="H696" s="56" t="str">
        <f>IF($E696&lt;&gt;"",INDEX(TMSimMatrix[#Data],7,MATCH($C696&amp;$D696&amp;"."&amp;$E696,TMSimMatrix[#Headers],0)),"")</f>
        <v/>
      </c>
      <c r="I696" s="280" t="str">
        <f>IF($E696&lt;&gt;"",INDEX(TMSimMatrix[],2,MATCH($C696&amp;$D696&amp;"."&amp;$E696,TMSimMatrix[#Headers],0)),"")</f>
        <v/>
      </c>
      <c r="J696" s="280" t="str">
        <f>IF($E696&lt;&gt;"",IF(ISNUMBER(SEARCH("Utail",FlighTestSummary5[[#This Row],[A/C Configuration]])), "UTAIL", "TAILLESS"),"")</f>
        <v/>
      </c>
      <c r="K696" s="280" t="str">
        <f>IF($E696&lt;&gt;"",INDEX(TMSimMatrix[],4,MATCH($C696&amp;$D696&amp;"."&amp;$E696,TMSimMatrix[#Headers],0)),"")</f>
        <v/>
      </c>
      <c r="L696" s="280" t="str">
        <f>IF($E696&lt;&gt;"",INDEX(TMSimMatrix[],3,MATCH($C696&amp;$D696&amp;"."&amp;$E696,TMSimMatrix[#Headers],0)),"")</f>
        <v/>
      </c>
      <c r="M696" s="272" t="str">
        <f>IF($E696&lt;&gt;"",INDEX(TMSimMatrix[],8,MATCH($C696&amp;$D696&amp;"."&amp;$E696,TMSimMatrix[#Headers],0)),"")</f>
        <v/>
      </c>
      <c r="N696" s="52"/>
      <c r="O696" s="72"/>
      <c r="P696" s="310" t="str">
        <f>IF($E696&lt;&gt;"",INDEX(TMSimMatrix[],9,MATCH($C696&amp;$D696&amp;"."&amp;$E696,TMSimMatrix[#Headers],0)),"")</f>
        <v/>
      </c>
      <c r="Q696" s="56"/>
      <c r="R696" s="54"/>
      <c r="S696" s="53"/>
      <c r="T696" s="324"/>
      <c r="U696" s="299"/>
      <c r="V696" s="53"/>
      <c r="W696" s="258" t="s">
        <v>506</v>
      </c>
      <c r="X696" s="305"/>
      <c r="Y696" s="62"/>
      <c r="Z696" s="297"/>
      <c r="AA696" s="297"/>
    </row>
    <row r="697" spans="2:27" ht="23">
      <c r="B697" s="48">
        <v>692</v>
      </c>
      <c r="C697" s="252" t="s">
        <v>451</v>
      </c>
      <c r="D697" s="253">
        <v>62</v>
      </c>
      <c r="E697" s="274"/>
      <c r="F697" s="50" t="str">
        <f>IF($E697&lt;&gt;"",COUNTIF($E$6:$E697,$E697),"")</f>
        <v/>
      </c>
      <c r="G697" s="56" t="str">
        <f>IF($E697&lt;&gt;"",INDEX(TMSimMatrix[],5,MATCH($C697&amp;$D697&amp;"."&amp;$E697,TMSimMatrix[#Headers],0)),"")</f>
        <v/>
      </c>
      <c r="H697" s="56" t="str">
        <f>IF($E697&lt;&gt;"",INDEX(TMSimMatrix[#Data],7,MATCH($C697&amp;$D697&amp;"."&amp;$E697,TMSimMatrix[#Headers],0)),"")</f>
        <v/>
      </c>
      <c r="I697" s="280" t="str">
        <f>IF($E697&lt;&gt;"",INDEX(TMSimMatrix[],2,MATCH($C697&amp;$D697&amp;"."&amp;$E697,TMSimMatrix[#Headers],0)),"")</f>
        <v/>
      </c>
      <c r="J697" s="280" t="str">
        <f>IF($E697&lt;&gt;"",IF(ISNUMBER(SEARCH("Utail",FlighTestSummary5[[#This Row],[A/C Configuration]])), "UTAIL", "TAILLESS"),"")</f>
        <v/>
      </c>
      <c r="K697" s="280" t="str">
        <f>IF($E697&lt;&gt;"",INDEX(TMSimMatrix[],4,MATCH($C697&amp;$D697&amp;"."&amp;$E697,TMSimMatrix[#Headers],0)),"")</f>
        <v/>
      </c>
      <c r="L697" s="280" t="str">
        <f>IF($E697&lt;&gt;"",INDEX(TMSimMatrix[],3,MATCH($C697&amp;$D697&amp;"."&amp;$E697,TMSimMatrix[#Headers],0)),"")</f>
        <v/>
      </c>
      <c r="M697" s="272" t="str">
        <f>IF($E697&lt;&gt;"",INDEX(TMSimMatrix[],8,MATCH($C697&amp;$D697&amp;"."&amp;$E697,TMSimMatrix[#Headers],0)),"")</f>
        <v/>
      </c>
      <c r="N697" s="52"/>
      <c r="O697" s="72"/>
      <c r="P697" s="310" t="str">
        <f>IF($E697&lt;&gt;"",INDEX(TMSimMatrix[],9,MATCH($C697&amp;$D697&amp;"."&amp;$E697,TMSimMatrix[#Headers],0)),"")</f>
        <v/>
      </c>
      <c r="Q697" s="56"/>
      <c r="R697" s="54"/>
      <c r="S697" s="53"/>
      <c r="T697" s="324"/>
      <c r="U697" s="299"/>
      <c r="V697" s="53"/>
      <c r="W697" s="258" t="s">
        <v>506</v>
      </c>
      <c r="X697" s="305"/>
      <c r="Y697" s="62"/>
      <c r="Z697" s="297"/>
      <c r="AA697" s="297"/>
    </row>
    <row r="698" spans="2:27" ht="23">
      <c r="B698" s="48">
        <v>693</v>
      </c>
      <c r="C698" s="252" t="s">
        <v>451</v>
      </c>
      <c r="D698" s="253">
        <v>62</v>
      </c>
      <c r="E698" s="274"/>
      <c r="F698" s="50" t="str">
        <f>IF($E698&lt;&gt;"",COUNTIF($E$6:$E698,$E698),"")</f>
        <v/>
      </c>
      <c r="G698" s="56" t="str">
        <f>IF($E698&lt;&gt;"",INDEX(TMSimMatrix[],5,MATCH($C698&amp;$D698&amp;"."&amp;$E698,TMSimMatrix[#Headers],0)),"")</f>
        <v/>
      </c>
      <c r="H698" s="56" t="str">
        <f>IF($E698&lt;&gt;"",INDEX(TMSimMatrix[#Data],7,MATCH($C698&amp;$D698&amp;"."&amp;$E698,TMSimMatrix[#Headers],0)),"")</f>
        <v/>
      </c>
      <c r="I698" s="280" t="str">
        <f>IF($E698&lt;&gt;"",INDEX(TMSimMatrix[],2,MATCH($C698&amp;$D698&amp;"."&amp;$E698,TMSimMatrix[#Headers],0)),"")</f>
        <v/>
      </c>
      <c r="J698" s="280" t="str">
        <f>IF($E698&lt;&gt;"",IF(ISNUMBER(SEARCH("Utail",FlighTestSummary5[[#This Row],[A/C Configuration]])), "UTAIL", "TAILLESS"),"")</f>
        <v/>
      </c>
      <c r="K698" s="280" t="str">
        <f>IF($E698&lt;&gt;"",INDEX(TMSimMatrix[],4,MATCH($C698&amp;$D698&amp;"."&amp;$E698,TMSimMatrix[#Headers],0)),"")</f>
        <v/>
      </c>
      <c r="L698" s="280" t="str">
        <f>IF($E698&lt;&gt;"",INDEX(TMSimMatrix[],3,MATCH($C698&amp;$D698&amp;"."&amp;$E698,TMSimMatrix[#Headers],0)),"")</f>
        <v/>
      </c>
      <c r="M698" s="272" t="str">
        <f>IF($E698&lt;&gt;"",INDEX(TMSimMatrix[],8,MATCH($C698&amp;$D698&amp;"."&amp;$E698,TMSimMatrix[#Headers],0)),"")</f>
        <v/>
      </c>
      <c r="N698" s="52"/>
      <c r="O698" s="72"/>
      <c r="P698" s="310" t="str">
        <f>IF($E698&lt;&gt;"",INDEX(TMSimMatrix[],9,MATCH($C698&amp;$D698&amp;"."&amp;$E698,TMSimMatrix[#Headers],0)),"")</f>
        <v/>
      </c>
      <c r="Q698" s="56"/>
      <c r="R698" s="54"/>
      <c r="S698" s="53"/>
      <c r="T698" s="324"/>
      <c r="U698" s="299"/>
      <c r="V698" s="53"/>
      <c r="W698" s="258" t="s">
        <v>506</v>
      </c>
      <c r="X698" s="305"/>
      <c r="Y698" s="62"/>
      <c r="Z698" s="297"/>
      <c r="AA698" s="297"/>
    </row>
    <row r="699" spans="2:27" ht="23">
      <c r="B699" s="48">
        <v>694</v>
      </c>
      <c r="C699" s="252" t="s">
        <v>451</v>
      </c>
      <c r="D699" s="253">
        <v>62</v>
      </c>
      <c r="E699" s="274"/>
      <c r="F699" s="50" t="str">
        <f>IF($E699&lt;&gt;"",COUNTIF($E$6:$E699,$E699),"")</f>
        <v/>
      </c>
      <c r="G699" s="56" t="str">
        <f>IF($E699&lt;&gt;"",INDEX(TMSimMatrix[],5,MATCH($C699&amp;$D699&amp;"."&amp;$E699,TMSimMatrix[#Headers],0)),"")</f>
        <v/>
      </c>
      <c r="H699" s="56" t="str">
        <f>IF($E699&lt;&gt;"",INDEX(TMSimMatrix[#Data],7,MATCH($C699&amp;$D699&amp;"."&amp;$E699,TMSimMatrix[#Headers],0)),"")</f>
        <v/>
      </c>
      <c r="I699" s="280" t="str">
        <f>IF($E699&lt;&gt;"",INDEX(TMSimMatrix[],2,MATCH($C699&amp;$D699&amp;"."&amp;$E699,TMSimMatrix[#Headers],0)),"")</f>
        <v/>
      </c>
      <c r="J699" s="280" t="str">
        <f>IF($E699&lt;&gt;"",IF(ISNUMBER(SEARCH("Utail",FlighTestSummary5[[#This Row],[A/C Configuration]])), "UTAIL", "TAILLESS"),"")</f>
        <v/>
      </c>
      <c r="K699" s="280" t="str">
        <f>IF($E699&lt;&gt;"",INDEX(TMSimMatrix[],4,MATCH($C699&amp;$D699&amp;"."&amp;$E699,TMSimMatrix[#Headers],0)),"")</f>
        <v/>
      </c>
      <c r="L699" s="280" t="str">
        <f>IF($E699&lt;&gt;"",INDEX(TMSimMatrix[],3,MATCH($C699&amp;$D699&amp;"."&amp;$E699,TMSimMatrix[#Headers],0)),"")</f>
        <v/>
      </c>
      <c r="M699" s="272" t="str">
        <f>IF($E699&lt;&gt;"",INDEX(TMSimMatrix[],8,MATCH($C699&amp;$D699&amp;"."&amp;$E699,TMSimMatrix[#Headers],0)),"")</f>
        <v/>
      </c>
      <c r="N699" s="52"/>
      <c r="O699" s="72"/>
      <c r="P699" s="310" t="str">
        <f>IF($E699&lt;&gt;"",INDEX(TMSimMatrix[],9,MATCH($C699&amp;$D699&amp;"."&amp;$E699,TMSimMatrix[#Headers],0)),"")</f>
        <v/>
      </c>
      <c r="Q699" s="56"/>
      <c r="R699" s="54"/>
      <c r="S699" s="53"/>
      <c r="T699" s="324"/>
      <c r="U699" s="299"/>
      <c r="V699" s="53"/>
      <c r="W699" s="258" t="s">
        <v>506</v>
      </c>
      <c r="X699" s="305"/>
      <c r="Y699" s="62"/>
      <c r="Z699" s="297"/>
      <c r="AA699" s="297"/>
    </row>
    <row r="700" spans="2:27" ht="23">
      <c r="B700" s="48">
        <v>695</v>
      </c>
      <c r="C700" s="252" t="s">
        <v>451</v>
      </c>
      <c r="D700" s="253">
        <v>62</v>
      </c>
      <c r="E700" s="274"/>
      <c r="F700" s="50" t="str">
        <f>IF($E700&lt;&gt;"",COUNTIF($E$6:$E700,$E700),"")</f>
        <v/>
      </c>
      <c r="G700" s="56" t="str">
        <f>IF($E700&lt;&gt;"",INDEX(TMSimMatrix[],5,MATCH($C700&amp;$D700&amp;"."&amp;$E700,TMSimMatrix[#Headers],0)),"")</f>
        <v/>
      </c>
      <c r="H700" s="56" t="str">
        <f>IF($E700&lt;&gt;"",INDEX(TMSimMatrix[#Data],7,MATCH($C700&amp;$D700&amp;"."&amp;$E700,TMSimMatrix[#Headers],0)),"")</f>
        <v/>
      </c>
      <c r="I700" s="280" t="str">
        <f>IF($E700&lt;&gt;"",INDEX(TMSimMatrix[],2,MATCH($C700&amp;$D700&amp;"."&amp;$E700,TMSimMatrix[#Headers],0)),"")</f>
        <v/>
      </c>
      <c r="J700" s="280" t="str">
        <f>IF($E700&lt;&gt;"",IF(ISNUMBER(SEARCH("Utail",FlighTestSummary5[[#This Row],[A/C Configuration]])), "UTAIL", "TAILLESS"),"")</f>
        <v/>
      </c>
      <c r="K700" s="280" t="str">
        <f>IF($E700&lt;&gt;"",INDEX(TMSimMatrix[],4,MATCH($C700&amp;$D700&amp;"."&amp;$E700,TMSimMatrix[#Headers],0)),"")</f>
        <v/>
      </c>
      <c r="L700" s="280" t="str">
        <f>IF($E700&lt;&gt;"",INDEX(TMSimMatrix[],3,MATCH($C700&amp;$D700&amp;"."&amp;$E700,TMSimMatrix[#Headers],0)),"")</f>
        <v/>
      </c>
      <c r="M700" s="272" t="str">
        <f>IF($E700&lt;&gt;"",INDEX(TMSimMatrix[],8,MATCH($C700&amp;$D700&amp;"."&amp;$E700,TMSimMatrix[#Headers],0)),"")</f>
        <v/>
      </c>
      <c r="N700" s="52"/>
      <c r="O700" s="72"/>
      <c r="P700" s="310" t="str">
        <f>IF($E700&lt;&gt;"",INDEX(TMSimMatrix[],9,MATCH($C700&amp;$D700&amp;"."&amp;$E700,TMSimMatrix[#Headers],0)),"")</f>
        <v/>
      </c>
      <c r="Q700" s="56"/>
      <c r="R700" s="54"/>
      <c r="S700" s="53"/>
      <c r="T700" s="324"/>
      <c r="U700" s="299"/>
      <c r="V700" s="53"/>
      <c r="W700" s="258" t="s">
        <v>506</v>
      </c>
      <c r="X700" s="305"/>
      <c r="Y700" s="62"/>
      <c r="Z700" s="297"/>
      <c r="AA700" s="297"/>
    </row>
    <row r="701" spans="2:27" ht="23">
      <c r="B701" s="48">
        <v>696</v>
      </c>
      <c r="C701" s="252" t="s">
        <v>451</v>
      </c>
      <c r="D701" s="253">
        <v>62</v>
      </c>
      <c r="E701" s="274"/>
      <c r="F701" s="50" t="str">
        <f>IF($E701&lt;&gt;"",COUNTIF($E$6:$E701,$E701),"")</f>
        <v/>
      </c>
      <c r="G701" s="56" t="str">
        <f>IF($E701&lt;&gt;"",INDEX(TMSimMatrix[],5,MATCH($C701&amp;$D701&amp;"."&amp;$E701,TMSimMatrix[#Headers],0)),"")</f>
        <v/>
      </c>
      <c r="H701" s="56" t="str">
        <f>IF($E701&lt;&gt;"",INDEX(TMSimMatrix[#Data],7,MATCH($C701&amp;$D701&amp;"."&amp;$E701,TMSimMatrix[#Headers],0)),"")</f>
        <v/>
      </c>
      <c r="I701" s="280" t="str">
        <f>IF($E701&lt;&gt;"",INDEX(TMSimMatrix[],2,MATCH($C701&amp;$D701&amp;"."&amp;$E701,TMSimMatrix[#Headers],0)),"")</f>
        <v/>
      </c>
      <c r="J701" s="280" t="str">
        <f>IF($E701&lt;&gt;"",IF(ISNUMBER(SEARCH("Utail",FlighTestSummary5[[#This Row],[A/C Configuration]])), "UTAIL", "TAILLESS"),"")</f>
        <v/>
      </c>
      <c r="K701" s="280" t="str">
        <f>IF($E701&lt;&gt;"",INDEX(TMSimMatrix[],4,MATCH($C701&amp;$D701&amp;"."&amp;$E701,TMSimMatrix[#Headers],0)),"")</f>
        <v/>
      </c>
      <c r="L701" s="280" t="str">
        <f>IF($E701&lt;&gt;"",INDEX(TMSimMatrix[],3,MATCH($C701&amp;$D701&amp;"."&amp;$E701,TMSimMatrix[#Headers],0)),"")</f>
        <v/>
      </c>
      <c r="M701" s="272" t="str">
        <f>IF($E701&lt;&gt;"",INDEX(TMSimMatrix[],8,MATCH($C701&amp;$D701&amp;"."&amp;$E701,TMSimMatrix[#Headers],0)),"")</f>
        <v/>
      </c>
      <c r="N701" s="52"/>
      <c r="O701" s="72"/>
      <c r="P701" s="310" t="str">
        <f>IF($E701&lt;&gt;"",INDEX(TMSimMatrix[],9,MATCH($C701&amp;$D701&amp;"."&amp;$E701,TMSimMatrix[#Headers],0)),"")</f>
        <v/>
      </c>
      <c r="Q701" s="56"/>
      <c r="R701" s="54"/>
      <c r="S701" s="53"/>
      <c r="T701" s="324"/>
      <c r="U701" s="299"/>
      <c r="V701" s="53"/>
      <c r="W701" s="258" t="s">
        <v>506</v>
      </c>
      <c r="X701" s="305"/>
      <c r="Y701" s="62"/>
      <c r="Z701" s="297"/>
      <c r="AA701" s="297"/>
    </row>
    <row r="702" spans="2:27" ht="23">
      <c r="B702" s="48">
        <v>697</v>
      </c>
      <c r="C702" s="252" t="s">
        <v>451</v>
      </c>
      <c r="D702" s="253">
        <v>62</v>
      </c>
      <c r="E702" s="274"/>
      <c r="F702" s="50" t="str">
        <f>IF($E702&lt;&gt;"",COUNTIF($E$6:$E702,$E702),"")</f>
        <v/>
      </c>
      <c r="G702" s="56" t="str">
        <f>IF($E702&lt;&gt;"",INDEX(TMSimMatrix[],5,MATCH($C702&amp;$D702&amp;"."&amp;$E702,TMSimMatrix[#Headers],0)),"")</f>
        <v/>
      </c>
      <c r="H702" s="56" t="str">
        <f>IF($E702&lt;&gt;"",INDEX(TMSimMatrix[#Data],7,MATCH($C702&amp;$D702&amp;"."&amp;$E702,TMSimMatrix[#Headers],0)),"")</f>
        <v/>
      </c>
      <c r="I702" s="280" t="str">
        <f>IF($E702&lt;&gt;"",INDEX(TMSimMatrix[],2,MATCH($C702&amp;$D702&amp;"."&amp;$E702,TMSimMatrix[#Headers],0)),"")</f>
        <v/>
      </c>
      <c r="J702" s="280" t="str">
        <f>IF($E702&lt;&gt;"",IF(ISNUMBER(SEARCH("Utail",FlighTestSummary5[[#This Row],[A/C Configuration]])), "UTAIL", "TAILLESS"),"")</f>
        <v/>
      </c>
      <c r="K702" s="280" t="str">
        <f>IF($E702&lt;&gt;"",INDEX(TMSimMatrix[],4,MATCH($C702&amp;$D702&amp;"."&amp;$E702,TMSimMatrix[#Headers],0)),"")</f>
        <v/>
      </c>
      <c r="L702" s="280" t="str">
        <f>IF($E702&lt;&gt;"",INDEX(TMSimMatrix[],3,MATCH($C702&amp;$D702&amp;"."&amp;$E702,TMSimMatrix[#Headers],0)),"")</f>
        <v/>
      </c>
      <c r="M702" s="272" t="str">
        <f>IF($E702&lt;&gt;"",INDEX(TMSimMatrix[],8,MATCH($C702&amp;$D702&amp;"."&amp;$E702,TMSimMatrix[#Headers],0)),"")</f>
        <v/>
      </c>
      <c r="N702" s="52"/>
      <c r="O702" s="72"/>
      <c r="P702" s="310" t="str">
        <f>IF($E702&lt;&gt;"",INDEX(TMSimMatrix[],9,MATCH($C702&amp;$D702&amp;"."&amp;$E702,TMSimMatrix[#Headers],0)),"")</f>
        <v/>
      </c>
      <c r="Q702" s="56"/>
      <c r="R702" s="54"/>
      <c r="S702" s="53"/>
      <c r="T702" s="324"/>
      <c r="U702" s="299"/>
      <c r="V702" s="53"/>
      <c r="W702" s="258" t="s">
        <v>506</v>
      </c>
      <c r="X702" s="305"/>
      <c r="Y702" s="62"/>
      <c r="Z702" s="297"/>
      <c r="AA702" s="297"/>
    </row>
    <row r="703" spans="2:27" ht="23">
      <c r="B703" s="48">
        <v>698</v>
      </c>
      <c r="C703" s="252" t="s">
        <v>451</v>
      </c>
      <c r="D703" s="253">
        <v>62</v>
      </c>
      <c r="E703" s="274"/>
      <c r="F703" s="50" t="str">
        <f>IF($E703&lt;&gt;"",COUNTIF($E$6:$E703,$E703),"")</f>
        <v/>
      </c>
      <c r="G703" s="56" t="str">
        <f>IF($E703&lt;&gt;"",INDEX(TMSimMatrix[],5,MATCH($C703&amp;$D703&amp;"."&amp;$E703,TMSimMatrix[#Headers],0)),"")</f>
        <v/>
      </c>
      <c r="H703" s="56" t="str">
        <f>IF($E703&lt;&gt;"",INDEX(TMSimMatrix[#Data],7,MATCH($C703&amp;$D703&amp;"."&amp;$E703,TMSimMatrix[#Headers],0)),"")</f>
        <v/>
      </c>
      <c r="I703" s="280" t="str">
        <f>IF($E703&lt;&gt;"",INDEX(TMSimMatrix[],2,MATCH($C703&amp;$D703&amp;"."&amp;$E703,TMSimMatrix[#Headers],0)),"")</f>
        <v/>
      </c>
      <c r="J703" s="280" t="str">
        <f>IF($E703&lt;&gt;"",IF(ISNUMBER(SEARCH("Utail",FlighTestSummary5[[#This Row],[A/C Configuration]])), "UTAIL", "TAILLESS"),"")</f>
        <v/>
      </c>
      <c r="K703" s="280" t="str">
        <f>IF($E703&lt;&gt;"",INDEX(TMSimMatrix[],4,MATCH($C703&amp;$D703&amp;"."&amp;$E703,TMSimMatrix[#Headers],0)),"")</f>
        <v/>
      </c>
      <c r="L703" s="280" t="str">
        <f>IF($E703&lt;&gt;"",INDEX(TMSimMatrix[],3,MATCH($C703&amp;$D703&amp;"."&amp;$E703,TMSimMatrix[#Headers],0)),"")</f>
        <v/>
      </c>
      <c r="M703" s="272" t="str">
        <f>IF($E703&lt;&gt;"",INDEX(TMSimMatrix[],8,MATCH($C703&amp;$D703&amp;"."&amp;$E703,TMSimMatrix[#Headers],0)),"")</f>
        <v/>
      </c>
      <c r="N703" s="52"/>
      <c r="O703" s="72"/>
      <c r="P703" s="310" t="str">
        <f>IF($E703&lt;&gt;"",INDEX(TMSimMatrix[],9,MATCH($C703&amp;$D703&amp;"."&amp;$E703,TMSimMatrix[#Headers],0)),"")</f>
        <v/>
      </c>
      <c r="Q703" s="56"/>
      <c r="R703" s="54"/>
      <c r="S703" s="53"/>
      <c r="T703" s="324"/>
      <c r="U703" s="299"/>
      <c r="V703" s="53"/>
      <c r="W703" s="258" t="s">
        <v>506</v>
      </c>
      <c r="X703" s="305"/>
      <c r="Y703" s="62"/>
      <c r="Z703" s="297"/>
      <c r="AA703" s="297"/>
    </row>
    <row r="704" spans="2:27" ht="23">
      <c r="B704" s="48">
        <v>699</v>
      </c>
      <c r="C704" s="252" t="s">
        <v>451</v>
      </c>
      <c r="D704" s="253">
        <v>62</v>
      </c>
      <c r="E704" s="274"/>
      <c r="F704" s="50" t="str">
        <f>IF($E704&lt;&gt;"",COUNTIF($E$6:$E704,$E704),"")</f>
        <v/>
      </c>
      <c r="G704" s="56" t="str">
        <f>IF($E704&lt;&gt;"",INDEX(TMSimMatrix[],5,MATCH($C704&amp;$D704&amp;"."&amp;$E704,TMSimMatrix[#Headers],0)),"")</f>
        <v/>
      </c>
      <c r="H704" s="56" t="str">
        <f>IF($E704&lt;&gt;"",INDEX(TMSimMatrix[#Data],7,MATCH($C704&amp;$D704&amp;"."&amp;$E704,TMSimMatrix[#Headers],0)),"")</f>
        <v/>
      </c>
      <c r="I704" s="280" t="str">
        <f>IF($E704&lt;&gt;"",INDEX(TMSimMatrix[],2,MATCH($C704&amp;$D704&amp;"."&amp;$E704,TMSimMatrix[#Headers],0)),"")</f>
        <v/>
      </c>
      <c r="J704" s="280" t="str">
        <f>IF($E704&lt;&gt;"",IF(ISNUMBER(SEARCH("Utail",FlighTestSummary5[[#This Row],[A/C Configuration]])), "UTAIL", "TAILLESS"),"")</f>
        <v/>
      </c>
      <c r="K704" s="280" t="str">
        <f>IF($E704&lt;&gt;"",INDEX(TMSimMatrix[],4,MATCH($C704&amp;$D704&amp;"."&amp;$E704,TMSimMatrix[#Headers],0)),"")</f>
        <v/>
      </c>
      <c r="L704" s="280" t="str">
        <f>IF($E704&lt;&gt;"",INDEX(TMSimMatrix[],3,MATCH($C704&amp;$D704&amp;"."&amp;$E704,TMSimMatrix[#Headers],0)),"")</f>
        <v/>
      </c>
      <c r="M704" s="272" t="str">
        <f>IF($E704&lt;&gt;"",INDEX(TMSimMatrix[],8,MATCH($C704&amp;$D704&amp;"."&amp;$E704,TMSimMatrix[#Headers],0)),"")</f>
        <v/>
      </c>
      <c r="N704" s="52"/>
      <c r="O704" s="72"/>
      <c r="P704" s="310" t="str">
        <f>IF($E704&lt;&gt;"",INDEX(TMSimMatrix[],9,MATCH($C704&amp;$D704&amp;"."&amp;$E704,TMSimMatrix[#Headers],0)),"")</f>
        <v/>
      </c>
      <c r="Q704" s="56"/>
      <c r="R704" s="54"/>
      <c r="S704" s="53"/>
      <c r="T704" s="324"/>
      <c r="U704" s="299"/>
      <c r="V704" s="53"/>
      <c r="W704" s="258" t="s">
        <v>506</v>
      </c>
      <c r="X704" s="305"/>
      <c r="Y704" s="62"/>
      <c r="Z704" s="297"/>
      <c r="AA704" s="297"/>
    </row>
    <row r="705" spans="2:27" ht="23">
      <c r="B705" s="48">
        <v>700</v>
      </c>
      <c r="C705" s="252" t="s">
        <v>451</v>
      </c>
      <c r="D705" s="253">
        <v>62</v>
      </c>
      <c r="E705" s="274"/>
      <c r="F705" s="50" t="str">
        <f>IF($E705&lt;&gt;"",COUNTIF($E$6:$E705,$E705),"")</f>
        <v/>
      </c>
      <c r="G705" s="56" t="str">
        <f>IF($E705&lt;&gt;"",INDEX(TMSimMatrix[],5,MATCH($C705&amp;$D705&amp;"."&amp;$E705,TMSimMatrix[#Headers],0)),"")</f>
        <v/>
      </c>
      <c r="H705" s="56" t="str">
        <f>IF($E705&lt;&gt;"",INDEX(TMSimMatrix[#Data],7,MATCH($C705&amp;$D705&amp;"."&amp;$E705,TMSimMatrix[#Headers],0)),"")</f>
        <v/>
      </c>
      <c r="I705" s="280" t="str">
        <f>IF($E705&lt;&gt;"",INDEX(TMSimMatrix[],2,MATCH($C705&amp;$D705&amp;"."&amp;$E705,TMSimMatrix[#Headers],0)),"")</f>
        <v/>
      </c>
      <c r="J705" s="280" t="str">
        <f>IF($E705&lt;&gt;"",IF(ISNUMBER(SEARCH("Utail",FlighTestSummary5[[#This Row],[A/C Configuration]])), "UTAIL", "TAILLESS"),"")</f>
        <v/>
      </c>
      <c r="K705" s="280" t="str">
        <f>IF($E705&lt;&gt;"",INDEX(TMSimMatrix[],4,MATCH($C705&amp;$D705&amp;"."&amp;$E705,TMSimMatrix[#Headers],0)),"")</f>
        <v/>
      </c>
      <c r="L705" s="280" t="str">
        <f>IF($E705&lt;&gt;"",INDEX(TMSimMatrix[],3,MATCH($C705&amp;$D705&amp;"."&amp;$E705,TMSimMatrix[#Headers],0)),"")</f>
        <v/>
      </c>
      <c r="M705" s="272" t="str">
        <f>IF($E705&lt;&gt;"",INDEX(TMSimMatrix[],8,MATCH($C705&amp;$D705&amp;"."&amp;$E705,TMSimMatrix[#Headers],0)),"")</f>
        <v/>
      </c>
      <c r="N705" s="52"/>
      <c r="O705" s="72"/>
      <c r="P705" s="310" t="str">
        <f>IF($E705&lt;&gt;"",INDEX(TMSimMatrix[],9,MATCH($C705&amp;$D705&amp;"."&amp;$E705,TMSimMatrix[#Headers],0)),"")</f>
        <v/>
      </c>
      <c r="Q705" s="56"/>
      <c r="R705" s="54"/>
      <c r="S705" s="53"/>
      <c r="T705" s="324"/>
      <c r="U705" s="299"/>
      <c r="V705" s="53"/>
      <c r="W705" s="258" t="s">
        <v>506</v>
      </c>
      <c r="X705" s="305"/>
      <c r="Y705" s="62"/>
      <c r="Z705" s="297"/>
      <c r="AA705" s="297"/>
    </row>
    <row r="706" spans="2:27" ht="23">
      <c r="B706" s="48">
        <v>701</v>
      </c>
      <c r="C706" s="252" t="s">
        <v>451</v>
      </c>
      <c r="D706" s="253">
        <v>62</v>
      </c>
      <c r="E706" s="274"/>
      <c r="F706" s="50" t="str">
        <f>IF($E706&lt;&gt;"",COUNTIF($E$6:$E706,$E706),"")</f>
        <v/>
      </c>
      <c r="G706" s="56" t="str">
        <f>IF($E706&lt;&gt;"",INDEX(TMSimMatrix[],5,MATCH($C706&amp;$D706&amp;"."&amp;$E706,TMSimMatrix[#Headers],0)),"")</f>
        <v/>
      </c>
      <c r="H706" s="56" t="str">
        <f>IF($E706&lt;&gt;"",INDEX(TMSimMatrix[#Data],7,MATCH($C706&amp;$D706&amp;"."&amp;$E706,TMSimMatrix[#Headers],0)),"")</f>
        <v/>
      </c>
      <c r="I706" s="280" t="str">
        <f>IF($E706&lt;&gt;"",INDEX(TMSimMatrix[],2,MATCH($C706&amp;$D706&amp;"."&amp;$E706,TMSimMatrix[#Headers],0)),"")</f>
        <v/>
      </c>
      <c r="J706" s="280" t="str">
        <f>IF($E706&lt;&gt;"",IF(ISNUMBER(SEARCH("Utail",FlighTestSummary5[[#This Row],[A/C Configuration]])), "UTAIL", "TAILLESS"),"")</f>
        <v/>
      </c>
      <c r="K706" s="280" t="str">
        <f>IF($E706&lt;&gt;"",INDEX(TMSimMatrix[],4,MATCH($C706&amp;$D706&amp;"."&amp;$E706,TMSimMatrix[#Headers],0)),"")</f>
        <v/>
      </c>
      <c r="L706" s="280" t="str">
        <f>IF($E706&lt;&gt;"",INDEX(TMSimMatrix[],3,MATCH($C706&amp;$D706&amp;"."&amp;$E706,TMSimMatrix[#Headers],0)),"")</f>
        <v/>
      </c>
      <c r="M706" s="272" t="str">
        <f>IF($E706&lt;&gt;"",INDEX(TMSimMatrix[],8,MATCH($C706&amp;$D706&amp;"."&amp;$E706,TMSimMatrix[#Headers],0)),"")</f>
        <v/>
      </c>
      <c r="N706" s="52"/>
      <c r="O706" s="72"/>
      <c r="P706" s="310" t="str">
        <f>IF($E706&lt;&gt;"",INDEX(TMSimMatrix[],9,MATCH($C706&amp;$D706&amp;"."&amp;$E706,TMSimMatrix[#Headers],0)),"")</f>
        <v/>
      </c>
      <c r="Q706" s="56"/>
      <c r="R706" s="54"/>
      <c r="S706" s="53"/>
      <c r="T706" s="324"/>
      <c r="U706" s="299"/>
      <c r="V706" s="53"/>
      <c r="W706" s="258" t="s">
        <v>506</v>
      </c>
      <c r="X706" s="305"/>
      <c r="Y706" s="62"/>
      <c r="Z706" s="297"/>
      <c r="AA706" s="297"/>
    </row>
    <row r="707" spans="2:27" ht="23">
      <c r="B707" s="48">
        <v>702</v>
      </c>
      <c r="C707" s="252" t="s">
        <v>451</v>
      </c>
      <c r="D707" s="253">
        <v>62</v>
      </c>
      <c r="E707" s="274"/>
      <c r="F707" s="50" t="str">
        <f>IF($E707&lt;&gt;"",COUNTIF($E$6:$E707,$E707),"")</f>
        <v/>
      </c>
      <c r="G707" s="56" t="str">
        <f>IF($E707&lt;&gt;"",INDEX(TMSimMatrix[],5,MATCH($C707&amp;$D707&amp;"."&amp;$E707,TMSimMatrix[#Headers],0)),"")</f>
        <v/>
      </c>
      <c r="H707" s="56" t="str">
        <f>IF($E707&lt;&gt;"",INDEX(TMSimMatrix[#Data],7,MATCH($C707&amp;$D707&amp;"."&amp;$E707,TMSimMatrix[#Headers],0)),"")</f>
        <v/>
      </c>
      <c r="I707" s="280" t="str">
        <f>IF($E707&lt;&gt;"",INDEX(TMSimMatrix[],2,MATCH($C707&amp;$D707&amp;"."&amp;$E707,TMSimMatrix[#Headers],0)),"")</f>
        <v/>
      </c>
      <c r="J707" s="280" t="str">
        <f>IF($E707&lt;&gt;"",IF(ISNUMBER(SEARCH("Utail",FlighTestSummary5[[#This Row],[A/C Configuration]])), "UTAIL", "TAILLESS"),"")</f>
        <v/>
      </c>
      <c r="K707" s="280" t="str">
        <f>IF($E707&lt;&gt;"",INDEX(TMSimMatrix[],4,MATCH($C707&amp;$D707&amp;"."&amp;$E707,TMSimMatrix[#Headers],0)),"")</f>
        <v/>
      </c>
      <c r="L707" s="280" t="str">
        <f>IF($E707&lt;&gt;"",INDEX(TMSimMatrix[],3,MATCH($C707&amp;$D707&amp;"."&amp;$E707,TMSimMatrix[#Headers],0)),"")</f>
        <v/>
      </c>
      <c r="M707" s="272" t="str">
        <f>IF($E707&lt;&gt;"",INDEX(TMSimMatrix[],8,MATCH($C707&amp;$D707&amp;"."&amp;$E707,TMSimMatrix[#Headers],0)),"")</f>
        <v/>
      </c>
      <c r="N707" s="52"/>
      <c r="O707" s="72"/>
      <c r="P707" s="310" t="str">
        <f>IF($E707&lt;&gt;"",INDEX(TMSimMatrix[],9,MATCH($C707&amp;$D707&amp;"."&amp;$E707,TMSimMatrix[#Headers],0)),"")</f>
        <v/>
      </c>
      <c r="Q707" s="56"/>
      <c r="R707" s="54"/>
      <c r="S707" s="53"/>
      <c r="T707" s="324"/>
      <c r="U707" s="299"/>
      <c r="V707" s="53"/>
      <c r="W707" s="258" t="s">
        <v>506</v>
      </c>
      <c r="X707" s="305"/>
      <c r="Y707" s="62"/>
      <c r="Z707" s="297"/>
      <c r="AA707" s="297"/>
    </row>
    <row r="708" spans="2:27" ht="23">
      <c r="B708" s="48">
        <v>703</v>
      </c>
      <c r="C708" s="252" t="s">
        <v>451</v>
      </c>
      <c r="D708" s="253">
        <v>62</v>
      </c>
      <c r="E708" s="274"/>
      <c r="F708" s="50" t="str">
        <f>IF($E708&lt;&gt;"",COUNTIF($E$6:$E708,$E708),"")</f>
        <v/>
      </c>
      <c r="G708" s="56" t="str">
        <f>IF($E708&lt;&gt;"",INDEX(TMSimMatrix[],5,MATCH($C708&amp;$D708&amp;"."&amp;$E708,TMSimMatrix[#Headers],0)),"")</f>
        <v/>
      </c>
      <c r="H708" s="56" t="str">
        <f>IF($E708&lt;&gt;"",INDEX(TMSimMatrix[#Data],7,MATCH($C708&amp;$D708&amp;"."&amp;$E708,TMSimMatrix[#Headers],0)),"")</f>
        <v/>
      </c>
      <c r="I708" s="280" t="str">
        <f>IF($E708&lt;&gt;"",INDEX(TMSimMatrix[],2,MATCH($C708&amp;$D708&amp;"."&amp;$E708,TMSimMatrix[#Headers],0)),"")</f>
        <v/>
      </c>
      <c r="J708" s="280" t="str">
        <f>IF($E708&lt;&gt;"",IF(ISNUMBER(SEARCH("Utail",FlighTestSummary5[[#This Row],[A/C Configuration]])), "UTAIL", "TAILLESS"),"")</f>
        <v/>
      </c>
      <c r="K708" s="280" t="str">
        <f>IF($E708&lt;&gt;"",INDEX(TMSimMatrix[],4,MATCH($C708&amp;$D708&amp;"."&amp;$E708,TMSimMatrix[#Headers],0)),"")</f>
        <v/>
      </c>
      <c r="L708" s="280" t="str">
        <f>IF($E708&lt;&gt;"",INDEX(TMSimMatrix[],3,MATCH($C708&amp;$D708&amp;"."&amp;$E708,TMSimMatrix[#Headers],0)),"")</f>
        <v/>
      </c>
      <c r="M708" s="272" t="str">
        <f>IF($E708&lt;&gt;"",INDEX(TMSimMatrix[],8,MATCH($C708&amp;$D708&amp;"."&amp;$E708,TMSimMatrix[#Headers],0)),"")</f>
        <v/>
      </c>
      <c r="N708" s="52"/>
      <c r="O708" s="72"/>
      <c r="P708" s="310" t="str">
        <f>IF($E708&lt;&gt;"",INDEX(TMSimMatrix[],9,MATCH($C708&amp;$D708&amp;"."&amp;$E708,TMSimMatrix[#Headers],0)),"")</f>
        <v/>
      </c>
      <c r="Q708" s="56"/>
      <c r="R708" s="54"/>
      <c r="S708" s="53"/>
      <c r="T708" s="324"/>
      <c r="U708" s="299"/>
      <c r="V708" s="53"/>
      <c r="W708" s="258" t="s">
        <v>506</v>
      </c>
      <c r="X708" s="305"/>
      <c r="Y708" s="62"/>
      <c r="Z708" s="297"/>
      <c r="AA708" s="297"/>
    </row>
    <row r="709" spans="2:27" ht="23">
      <c r="B709" s="48">
        <v>704</v>
      </c>
      <c r="C709" s="252" t="s">
        <v>451</v>
      </c>
      <c r="D709" s="253">
        <v>62</v>
      </c>
      <c r="E709" s="274"/>
      <c r="F709" s="50" t="str">
        <f>IF($E709&lt;&gt;"",COUNTIF($E$6:$E709,$E709),"")</f>
        <v/>
      </c>
      <c r="G709" s="56" t="str">
        <f>IF($E709&lt;&gt;"",INDEX(TMSimMatrix[],5,MATCH($C709&amp;$D709&amp;"."&amp;$E709,TMSimMatrix[#Headers],0)),"")</f>
        <v/>
      </c>
      <c r="H709" s="56" t="str">
        <f>IF($E709&lt;&gt;"",INDEX(TMSimMatrix[#Data],7,MATCH($C709&amp;$D709&amp;"."&amp;$E709,TMSimMatrix[#Headers],0)),"")</f>
        <v/>
      </c>
      <c r="I709" s="280" t="str">
        <f>IF($E709&lt;&gt;"",INDEX(TMSimMatrix[],2,MATCH($C709&amp;$D709&amp;"."&amp;$E709,TMSimMatrix[#Headers],0)),"")</f>
        <v/>
      </c>
      <c r="J709" s="280" t="str">
        <f>IF($E709&lt;&gt;"",IF(ISNUMBER(SEARCH("Utail",FlighTestSummary5[[#This Row],[A/C Configuration]])), "UTAIL", "TAILLESS"),"")</f>
        <v/>
      </c>
      <c r="K709" s="280" t="str">
        <f>IF($E709&lt;&gt;"",INDEX(TMSimMatrix[],4,MATCH($C709&amp;$D709&amp;"."&amp;$E709,TMSimMatrix[#Headers],0)),"")</f>
        <v/>
      </c>
      <c r="L709" s="280" t="str">
        <f>IF($E709&lt;&gt;"",INDEX(TMSimMatrix[],3,MATCH($C709&amp;$D709&amp;"."&amp;$E709,TMSimMatrix[#Headers],0)),"")</f>
        <v/>
      </c>
      <c r="M709" s="272" t="str">
        <f>IF($E709&lt;&gt;"",INDEX(TMSimMatrix[],8,MATCH($C709&amp;$D709&amp;"."&amp;$E709,TMSimMatrix[#Headers],0)),"")</f>
        <v/>
      </c>
      <c r="N709" s="52"/>
      <c r="O709" s="72"/>
      <c r="P709" s="310" t="str">
        <f>IF($E709&lt;&gt;"",INDEX(TMSimMatrix[],9,MATCH($C709&amp;$D709&amp;"."&amp;$E709,TMSimMatrix[#Headers],0)),"")</f>
        <v/>
      </c>
      <c r="Q709" s="56"/>
      <c r="R709" s="54"/>
      <c r="S709" s="53"/>
      <c r="T709" s="324"/>
      <c r="U709" s="299"/>
      <c r="V709" s="53"/>
      <c r="W709" s="258" t="s">
        <v>506</v>
      </c>
      <c r="X709" s="305"/>
      <c r="Y709" s="62"/>
      <c r="Z709" s="297"/>
      <c r="AA709" s="297"/>
    </row>
    <row r="710" spans="2:27" ht="23">
      <c r="B710" s="48">
        <v>705</v>
      </c>
      <c r="C710" s="252" t="s">
        <v>451</v>
      </c>
      <c r="D710" s="253">
        <v>62</v>
      </c>
      <c r="E710" s="274"/>
      <c r="F710" s="50" t="str">
        <f>IF($E710&lt;&gt;"",COUNTIF($E$6:$E710,$E710),"")</f>
        <v/>
      </c>
      <c r="G710" s="56" t="str">
        <f>IF($E710&lt;&gt;"",INDEX(TMSimMatrix[],5,MATCH($C710&amp;$D710&amp;"."&amp;$E710,TMSimMatrix[#Headers],0)),"")</f>
        <v/>
      </c>
      <c r="H710" s="56" t="str">
        <f>IF($E710&lt;&gt;"",INDEX(TMSimMatrix[#Data],7,MATCH($C710&amp;$D710&amp;"."&amp;$E710,TMSimMatrix[#Headers],0)),"")</f>
        <v/>
      </c>
      <c r="I710" s="280" t="str">
        <f>IF($E710&lt;&gt;"",INDEX(TMSimMatrix[],2,MATCH($C710&amp;$D710&amp;"."&amp;$E710,TMSimMatrix[#Headers],0)),"")</f>
        <v/>
      </c>
      <c r="J710" s="280" t="str">
        <f>IF($E710&lt;&gt;"",IF(ISNUMBER(SEARCH("Utail",FlighTestSummary5[[#This Row],[A/C Configuration]])), "UTAIL", "TAILLESS"),"")</f>
        <v/>
      </c>
      <c r="K710" s="280" t="str">
        <f>IF($E710&lt;&gt;"",INDEX(TMSimMatrix[],4,MATCH($C710&amp;$D710&amp;"."&amp;$E710,TMSimMatrix[#Headers],0)),"")</f>
        <v/>
      </c>
      <c r="L710" s="280" t="str">
        <f>IF($E710&lt;&gt;"",INDEX(TMSimMatrix[],3,MATCH($C710&amp;$D710&amp;"."&amp;$E710,TMSimMatrix[#Headers],0)),"")</f>
        <v/>
      </c>
      <c r="M710" s="272" t="str">
        <f>IF($E710&lt;&gt;"",INDEX(TMSimMatrix[],8,MATCH($C710&amp;$D710&amp;"."&amp;$E710,TMSimMatrix[#Headers],0)),"")</f>
        <v/>
      </c>
      <c r="N710" s="52"/>
      <c r="O710" s="72"/>
      <c r="P710" s="310" t="str">
        <f>IF($E710&lt;&gt;"",INDEX(TMSimMatrix[],9,MATCH($C710&amp;$D710&amp;"."&amp;$E710,TMSimMatrix[#Headers],0)),"")</f>
        <v/>
      </c>
      <c r="Q710" s="56"/>
      <c r="R710" s="54"/>
      <c r="S710" s="53"/>
      <c r="T710" s="324"/>
      <c r="U710" s="299"/>
      <c r="V710" s="53"/>
      <c r="W710" s="258" t="s">
        <v>506</v>
      </c>
      <c r="X710" s="305"/>
      <c r="Y710" s="62"/>
      <c r="Z710" s="297"/>
      <c r="AA710" s="297"/>
    </row>
    <row r="711" spans="2:27" ht="23">
      <c r="B711" s="48">
        <v>706</v>
      </c>
      <c r="C711" s="252" t="s">
        <v>451</v>
      </c>
      <c r="D711" s="253">
        <v>62</v>
      </c>
      <c r="E711" s="274"/>
      <c r="F711" s="50" t="str">
        <f>IF($E711&lt;&gt;"",COUNTIF($E$6:$E711,$E711),"")</f>
        <v/>
      </c>
      <c r="G711" s="56" t="str">
        <f>IF($E711&lt;&gt;"",INDEX(TMSimMatrix[],5,MATCH($C711&amp;$D711&amp;"."&amp;$E711,TMSimMatrix[#Headers],0)),"")</f>
        <v/>
      </c>
      <c r="H711" s="56" t="str">
        <f>IF($E711&lt;&gt;"",INDEX(TMSimMatrix[#Data],7,MATCH($C711&amp;$D711&amp;"."&amp;$E711,TMSimMatrix[#Headers],0)),"")</f>
        <v/>
      </c>
      <c r="I711" s="280" t="str">
        <f>IF($E711&lt;&gt;"",INDEX(TMSimMatrix[],2,MATCH($C711&amp;$D711&amp;"."&amp;$E711,TMSimMatrix[#Headers],0)),"")</f>
        <v/>
      </c>
      <c r="J711" s="280" t="str">
        <f>IF($E711&lt;&gt;"",IF(ISNUMBER(SEARCH("Utail",FlighTestSummary5[[#This Row],[A/C Configuration]])), "UTAIL", "TAILLESS"),"")</f>
        <v/>
      </c>
      <c r="K711" s="280" t="str">
        <f>IF($E711&lt;&gt;"",INDEX(TMSimMatrix[],4,MATCH($C711&amp;$D711&amp;"."&amp;$E711,TMSimMatrix[#Headers],0)),"")</f>
        <v/>
      </c>
      <c r="L711" s="280" t="str">
        <f>IF($E711&lt;&gt;"",INDEX(TMSimMatrix[],3,MATCH($C711&amp;$D711&amp;"."&amp;$E711,TMSimMatrix[#Headers],0)),"")</f>
        <v/>
      </c>
      <c r="M711" s="272" t="str">
        <f>IF($E711&lt;&gt;"",INDEX(TMSimMatrix[],8,MATCH($C711&amp;$D711&amp;"."&amp;$E711,TMSimMatrix[#Headers],0)),"")</f>
        <v/>
      </c>
      <c r="N711" s="52"/>
      <c r="O711" s="72"/>
      <c r="P711" s="310" t="str">
        <f>IF($E711&lt;&gt;"",INDEX(TMSimMatrix[],9,MATCH($C711&amp;$D711&amp;"."&amp;$E711,TMSimMatrix[#Headers],0)),"")</f>
        <v/>
      </c>
      <c r="Q711" s="56"/>
      <c r="R711" s="54"/>
      <c r="S711" s="53"/>
      <c r="T711" s="324"/>
      <c r="U711" s="299"/>
      <c r="V711" s="53"/>
      <c r="W711" s="258" t="s">
        <v>506</v>
      </c>
      <c r="X711" s="305"/>
      <c r="Y711" s="62"/>
      <c r="Z711" s="297"/>
      <c r="AA711" s="297"/>
    </row>
    <row r="712" spans="2:27" ht="23">
      <c r="B712" s="48">
        <v>707</v>
      </c>
      <c r="C712" s="252" t="s">
        <v>451</v>
      </c>
      <c r="D712" s="253">
        <v>62</v>
      </c>
      <c r="E712" s="274"/>
      <c r="F712" s="50" t="str">
        <f>IF($E712&lt;&gt;"",COUNTIF($E$6:$E712,$E712),"")</f>
        <v/>
      </c>
      <c r="G712" s="56" t="str">
        <f>IF($E712&lt;&gt;"",INDEX(TMSimMatrix[],5,MATCH($C712&amp;$D712&amp;"."&amp;$E712,TMSimMatrix[#Headers],0)),"")</f>
        <v/>
      </c>
      <c r="H712" s="56" t="str">
        <f>IF($E712&lt;&gt;"",INDEX(TMSimMatrix[#Data],7,MATCH($C712&amp;$D712&amp;"."&amp;$E712,TMSimMatrix[#Headers],0)),"")</f>
        <v/>
      </c>
      <c r="I712" s="280" t="str">
        <f>IF($E712&lt;&gt;"",INDEX(TMSimMatrix[],2,MATCH($C712&amp;$D712&amp;"."&amp;$E712,TMSimMatrix[#Headers],0)),"")</f>
        <v/>
      </c>
      <c r="J712" s="280" t="str">
        <f>IF($E712&lt;&gt;"",IF(ISNUMBER(SEARCH("Utail",FlighTestSummary5[[#This Row],[A/C Configuration]])), "UTAIL", "TAILLESS"),"")</f>
        <v/>
      </c>
      <c r="K712" s="280" t="str">
        <f>IF($E712&lt;&gt;"",INDEX(TMSimMatrix[],4,MATCH($C712&amp;$D712&amp;"."&amp;$E712,TMSimMatrix[#Headers],0)),"")</f>
        <v/>
      </c>
      <c r="L712" s="280" t="str">
        <f>IF($E712&lt;&gt;"",INDEX(TMSimMatrix[],3,MATCH($C712&amp;$D712&amp;"."&amp;$E712,TMSimMatrix[#Headers],0)),"")</f>
        <v/>
      </c>
      <c r="M712" s="272" t="str">
        <f>IF($E712&lt;&gt;"",INDEX(TMSimMatrix[],8,MATCH($C712&amp;$D712&amp;"."&amp;$E712,TMSimMatrix[#Headers],0)),"")</f>
        <v/>
      </c>
      <c r="N712" s="52"/>
      <c r="O712" s="72"/>
      <c r="P712" s="310" t="str">
        <f>IF($E712&lt;&gt;"",INDEX(TMSimMatrix[],9,MATCH($C712&amp;$D712&amp;"."&amp;$E712,TMSimMatrix[#Headers],0)),"")</f>
        <v/>
      </c>
      <c r="Q712" s="56"/>
      <c r="R712" s="54"/>
      <c r="S712" s="53"/>
      <c r="T712" s="324"/>
      <c r="U712" s="299"/>
      <c r="V712" s="53"/>
      <c r="W712" s="258" t="s">
        <v>506</v>
      </c>
      <c r="X712" s="305"/>
      <c r="Y712" s="62"/>
      <c r="Z712" s="297"/>
      <c r="AA712" s="297"/>
    </row>
    <row r="713" spans="2:27" ht="23">
      <c r="B713" s="48">
        <v>708</v>
      </c>
      <c r="C713" s="252" t="s">
        <v>451</v>
      </c>
      <c r="D713" s="253">
        <v>62</v>
      </c>
      <c r="E713" s="274"/>
      <c r="F713" s="50" t="str">
        <f>IF($E713&lt;&gt;"",COUNTIF($E$6:$E713,$E713),"")</f>
        <v/>
      </c>
      <c r="G713" s="56" t="str">
        <f>IF($E713&lt;&gt;"",INDEX(TMSimMatrix[],5,MATCH($C713&amp;$D713&amp;"."&amp;$E713,TMSimMatrix[#Headers],0)),"")</f>
        <v/>
      </c>
      <c r="H713" s="56" t="str">
        <f>IF($E713&lt;&gt;"",INDEX(TMSimMatrix[#Data],7,MATCH($C713&amp;$D713&amp;"."&amp;$E713,TMSimMatrix[#Headers],0)),"")</f>
        <v/>
      </c>
      <c r="I713" s="280" t="str">
        <f>IF($E713&lt;&gt;"",INDEX(TMSimMatrix[],2,MATCH($C713&amp;$D713&amp;"."&amp;$E713,TMSimMatrix[#Headers],0)),"")</f>
        <v/>
      </c>
      <c r="J713" s="280" t="str">
        <f>IF($E713&lt;&gt;"",IF(ISNUMBER(SEARCH("Utail",FlighTestSummary5[[#This Row],[A/C Configuration]])), "UTAIL", "TAILLESS"),"")</f>
        <v/>
      </c>
      <c r="K713" s="280" t="str">
        <f>IF($E713&lt;&gt;"",INDEX(TMSimMatrix[],4,MATCH($C713&amp;$D713&amp;"."&amp;$E713,TMSimMatrix[#Headers],0)),"")</f>
        <v/>
      </c>
      <c r="L713" s="280" t="str">
        <f>IF($E713&lt;&gt;"",INDEX(TMSimMatrix[],3,MATCH($C713&amp;$D713&amp;"."&amp;$E713,TMSimMatrix[#Headers],0)),"")</f>
        <v/>
      </c>
      <c r="M713" s="272" t="str">
        <f>IF($E713&lt;&gt;"",INDEX(TMSimMatrix[],8,MATCH($C713&amp;$D713&amp;"."&amp;$E713,TMSimMatrix[#Headers],0)),"")</f>
        <v/>
      </c>
      <c r="N713" s="52"/>
      <c r="O713" s="72"/>
      <c r="P713" s="310" t="str">
        <f>IF($E713&lt;&gt;"",INDEX(TMSimMatrix[],9,MATCH($C713&amp;$D713&amp;"."&amp;$E713,TMSimMatrix[#Headers],0)),"")</f>
        <v/>
      </c>
      <c r="Q713" s="56"/>
      <c r="R713" s="54"/>
      <c r="S713" s="53"/>
      <c r="T713" s="324"/>
      <c r="U713" s="299"/>
      <c r="V713" s="53"/>
      <c r="W713" s="258" t="s">
        <v>506</v>
      </c>
      <c r="X713" s="305"/>
      <c r="Y713" s="62"/>
      <c r="Z713" s="297"/>
      <c r="AA713" s="297"/>
    </row>
    <row r="714" spans="2:27" ht="23">
      <c r="B714" s="48">
        <v>709</v>
      </c>
      <c r="C714" s="252" t="s">
        <v>451</v>
      </c>
      <c r="D714" s="253">
        <v>62</v>
      </c>
      <c r="E714" s="274"/>
      <c r="F714" s="50" t="str">
        <f>IF($E714&lt;&gt;"",COUNTIF($E$6:$E714,$E714),"")</f>
        <v/>
      </c>
      <c r="G714" s="56" t="str">
        <f>IF($E714&lt;&gt;"",INDEX(TMSimMatrix[],5,MATCH($C714&amp;$D714&amp;"."&amp;$E714,TMSimMatrix[#Headers],0)),"")</f>
        <v/>
      </c>
      <c r="H714" s="56" t="str">
        <f>IF($E714&lt;&gt;"",INDEX(TMSimMatrix[#Data],7,MATCH($C714&amp;$D714&amp;"."&amp;$E714,TMSimMatrix[#Headers],0)),"")</f>
        <v/>
      </c>
      <c r="I714" s="280" t="str">
        <f>IF($E714&lt;&gt;"",INDEX(TMSimMatrix[],2,MATCH($C714&amp;$D714&amp;"."&amp;$E714,TMSimMatrix[#Headers],0)),"")</f>
        <v/>
      </c>
      <c r="J714" s="280" t="str">
        <f>IF($E714&lt;&gt;"",IF(ISNUMBER(SEARCH("Utail",FlighTestSummary5[[#This Row],[A/C Configuration]])), "UTAIL", "TAILLESS"),"")</f>
        <v/>
      </c>
      <c r="K714" s="280" t="str">
        <f>IF($E714&lt;&gt;"",INDEX(TMSimMatrix[],4,MATCH($C714&amp;$D714&amp;"."&amp;$E714,TMSimMatrix[#Headers],0)),"")</f>
        <v/>
      </c>
      <c r="L714" s="280" t="str">
        <f>IF($E714&lt;&gt;"",INDEX(TMSimMatrix[],3,MATCH($C714&amp;$D714&amp;"."&amp;$E714,TMSimMatrix[#Headers],0)),"")</f>
        <v/>
      </c>
      <c r="M714" s="272" t="str">
        <f>IF($E714&lt;&gt;"",INDEX(TMSimMatrix[],8,MATCH($C714&amp;$D714&amp;"."&amp;$E714,TMSimMatrix[#Headers],0)),"")</f>
        <v/>
      </c>
      <c r="N714" s="52"/>
      <c r="O714" s="72"/>
      <c r="P714" s="310" t="str">
        <f>IF($E714&lt;&gt;"",INDEX(TMSimMatrix[],9,MATCH($C714&amp;$D714&amp;"."&amp;$E714,TMSimMatrix[#Headers],0)),"")</f>
        <v/>
      </c>
      <c r="Q714" s="56"/>
      <c r="R714" s="54"/>
      <c r="S714" s="53"/>
      <c r="T714" s="324"/>
      <c r="U714" s="299"/>
      <c r="V714" s="53"/>
      <c r="W714" s="258" t="s">
        <v>506</v>
      </c>
      <c r="X714" s="305"/>
      <c r="Y714" s="62"/>
      <c r="Z714" s="297"/>
      <c r="AA714" s="297"/>
    </row>
    <row r="715" spans="2:27" ht="23">
      <c r="B715" s="48">
        <v>710</v>
      </c>
      <c r="C715" s="252" t="s">
        <v>451</v>
      </c>
      <c r="D715" s="253">
        <v>62</v>
      </c>
      <c r="E715" s="274"/>
      <c r="F715" s="50" t="str">
        <f>IF($E715&lt;&gt;"",COUNTIF($E$6:$E715,$E715),"")</f>
        <v/>
      </c>
      <c r="G715" s="56" t="str">
        <f>IF($E715&lt;&gt;"",INDEX(TMSimMatrix[],5,MATCH($C715&amp;$D715&amp;"."&amp;$E715,TMSimMatrix[#Headers],0)),"")</f>
        <v/>
      </c>
      <c r="H715" s="56" t="str">
        <f>IF($E715&lt;&gt;"",INDEX(TMSimMatrix[#Data],7,MATCH($C715&amp;$D715&amp;"."&amp;$E715,TMSimMatrix[#Headers],0)),"")</f>
        <v/>
      </c>
      <c r="I715" s="280" t="str">
        <f>IF($E715&lt;&gt;"",INDEX(TMSimMatrix[],2,MATCH($C715&amp;$D715&amp;"."&amp;$E715,TMSimMatrix[#Headers],0)),"")</f>
        <v/>
      </c>
      <c r="J715" s="280" t="str">
        <f>IF($E715&lt;&gt;"",IF(ISNUMBER(SEARCH("Utail",FlighTestSummary5[[#This Row],[A/C Configuration]])), "UTAIL", "TAILLESS"),"")</f>
        <v/>
      </c>
      <c r="K715" s="280" t="str">
        <f>IF($E715&lt;&gt;"",INDEX(TMSimMatrix[],4,MATCH($C715&amp;$D715&amp;"."&amp;$E715,TMSimMatrix[#Headers],0)),"")</f>
        <v/>
      </c>
      <c r="L715" s="280" t="str">
        <f>IF($E715&lt;&gt;"",INDEX(TMSimMatrix[],3,MATCH($C715&amp;$D715&amp;"."&amp;$E715,TMSimMatrix[#Headers],0)),"")</f>
        <v/>
      </c>
      <c r="M715" s="272" t="str">
        <f>IF($E715&lt;&gt;"",INDEX(TMSimMatrix[],8,MATCH($C715&amp;$D715&amp;"."&amp;$E715,TMSimMatrix[#Headers],0)),"")</f>
        <v/>
      </c>
      <c r="N715" s="52"/>
      <c r="O715" s="72"/>
      <c r="P715" s="310" t="str">
        <f>IF($E715&lt;&gt;"",INDEX(TMSimMatrix[],9,MATCH($C715&amp;$D715&amp;"."&amp;$E715,TMSimMatrix[#Headers],0)),"")</f>
        <v/>
      </c>
      <c r="Q715" s="56"/>
      <c r="R715" s="54"/>
      <c r="S715" s="53"/>
      <c r="T715" s="324"/>
      <c r="U715" s="299"/>
      <c r="V715" s="53"/>
      <c r="W715" s="258" t="s">
        <v>506</v>
      </c>
      <c r="X715" s="305"/>
      <c r="Y715" s="62"/>
      <c r="Z715" s="297"/>
      <c r="AA715" s="297"/>
    </row>
    <row r="716" spans="2:27" ht="23">
      <c r="B716" s="48">
        <v>711</v>
      </c>
      <c r="C716" s="252" t="s">
        <v>451</v>
      </c>
      <c r="D716" s="253">
        <v>62</v>
      </c>
      <c r="E716" s="274"/>
      <c r="F716" s="50" t="str">
        <f>IF($E716&lt;&gt;"",COUNTIF($E$6:$E716,$E716),"")</f>
        <v/>
      </c>
      <c r="G716" s="56" t="str">
        <f>IF($E716&lt;&gt;"",INDEX(TMSimMatrix[],5,MATCH($C716&amp;$D716&amp;"."&amp;$E716,TMSimMatrix[#Headers],0)),"")</f>
        <v/>
      </c>
      <c r="H716" s="56" t="str">
        <f>IF($E716&lt;&gt;"",INDEX(TMSimMatrix[#Data],7,MATCH($C716&amp;$D716&amp;"."&amp;$E716,TMSimMatrix[#Headers],0)),"")</f>
        <v/>
      </c>
      <c r="I716" s="280" t="str">
        <f>IF($E716&lt;&gt;"",INDEX(TMSimMatrix[],2,MATCH($C716&amp;$D716&amp;"."&amp;$E716,TMSimMatrix[#Headers],0)),"")</f>
        <v/>
      </c>
      <c r="J716" s="280" t="str">
        <f>IF($E716&lt;&gt;"",IF(ISNUMBER(SEARCH("Utail",FlighTestSummary5[[#This Row],[A/C Configuration]])), "UTAIL", "TAILLESS"),"")</f>
        <v/>
      </c>
      <c r="K716" s="280" t="str">
        <f>IF($E716&lt;&gt;"",INDEX(TMSimMatrix[],4,MATCH($C716&amp;$D716&amp;"."&amp;$E716,TMSimMatrix[#Headers],0)),"")</f>
        <v/>
      </c>
      <c r="L716" s="280" t="str">
        <f>IF($E716&lt;&gt;"",INDEX(TMSimMatrix[],3,MATCH($C716&amp;$D716&amp;"."&amp;$E716,TMSimMatrix[#Headers],0)),"")</f>
        <v/>
      </c>
      <c r="M716" s="272" t="str">
        <f>IF($E716&lt;&gt;"",INDEX(TMSimMatrix[],8,MATCH($C716&amp;$D716&amp;"."&amp;$E716,TMSimMatrix[#Headers],0)),"")</f>
        <v/>
      </c>
      <c r="N716" s="52"/>
      <c r="O716" s="72"/>
      <c r="P716" s="310" t="str">
        <f>IF($E716&lt;&gt;"",INDEX(TMSimMatrix[],9,MATCH($C716&amp;$D716&amp;"."&amp;$E716,TMSimMatrix[#Headers],0)),"")</f>
        <v/>
      </c>
      <c r="Q716" s="56"/>
      <c r="R716" s="54"/>
      <c r="S716" s="53"/>
      <c r="T716" s="324"/>
      <c r="U716" s="299"/>
      <c r="V716" s="53"/>
      <c r="W716" s="258" t="s">
        <v>506</v>
      </c>
      <c r="X716" s="305"/>
      <c r="Y716" s="62"/>
      <c r="Z716" s="297"/>
      <c r="AA716" s="297"/>
    </row>
    <row r="717" spans="2:27" ht="23">
      <c r="B717" s="48">
        <v>712</v>
      </c>
      <c r="C717" s="252" t="s">
        <v>451</v>
      </c>
      <c r="D717" s="253">
        <v>62</v>
      </c>
      <c r="E717" s="274"/>
      <c r="F717" s="50" t="str">
        <f>IF($E717&lt;&gt;"",COUNTIF($E$6:$E717,$E717),"")</f>
        <v/>
      </c>
      <c r="G717" s="56" t="str">
        <f>IF($E717&lt;&gt;"",INDEX(TMSimMatrix[],5,MATCH($C717&amp;$D717&amp;"."&amp;$E717,TMSimMatrix[#Headers],0)),"")</f>
        <v/>
      </c>
      <c r="H717" s="56" t="str">
        <f>IF($E717&lt;&gt;"",INDEX(TMSimMatrix[#Data],7,MATCH($C717&amp;$D717&amp;"."&amp;$E717,TMSimMatrix[#Headers],0)),"")</f>
        <v/>
      </c>
      <c r="I717" s="280" t="str">
        <f>IF($E717&lt;&gt;"",INDEX(TMSimMatrix[],2,MATCH($C717&amp;$D717&amp;"."&amp;$E717,TMSimMatrix[#Headers],0)),"")</f>
        <v/>
      </c>
      <c r="J717" s="280" t="str">
        <f>IF($E717&lt;&gt;"",IF(ISNUMBER(SEARCH("Utail",FlighTestSummary5[[#This Row],[A/C Configuration]])), "UTAIL", "TAILLESS"),"")</f>
        <v/>
      </c>
      <c r="K717" s="280" t="str">
        <f>IF($E717&lt;&gt;"",INDEX(TMSimMatrix[],4,MATCH($C717&amp;$D717&amp;"."&amp;$E717,TMSimMatrix[#Headers],0)),"")</f>
        <v/>
      </c>
      <c r="L717" s="280" t="str">
        <f>IF($E717&lt;&gt;"",INDEX(TMSimMatrix[],3,MATCH($C717&amp;$D717&amp;"."&amp;$E717,TMSimMatrix[#Headers],0)),"")</f>
        <v/>
      </c>
      <c r="M717" s="272" t="str">
        <f>IF($E717&lt;&gt;"",INDEX(TMSimMatrix[],8,MATCH($C717&amp;$D717&amp;"."&amp;$E717,TMSimMatrix[#Headers],0)),"")</f>
        <v/>
      </c>
      <c r="N717" s="52"/>
      <c r="O717" s="72"/>
      <c r="P717" s="310" t="str">
        <f>IF($E717&lt;&gt;"",INDEX(TMSimMatrix[],9,MATCH($C717&amp;$D717&amp;"."&amp;$E717,TMSimMatrix[#Headers],0)),"")</f>
        <v/>
      </c>
      <c r="Q717" s="56"/>
      <c r="R717" s="54"/>
      <c r="S717" s="53"/>
      <c r="T717" s="324"/>
      <c r="U717" s="299"/>
      <c r="V717" s="53"/>
      <c r="W717" s="258" t="s">
        <v>506</v>
      </c>
      <c r="X717" s="305"/>
      <c r="Y717" s="62"/>
      <c r="Z717" s="297"/>
      <c r="AA717" s="297"/>
    </row>
    <row r="718" spans="2:27" ht="23">
      <c r="B718" s="48">
        <v>713</v>
      </c>
      <c r="C718" s="252" t="s">
        <v>451</v>
      </c>
      <c r="D718" s="253">
        <v>62</v>
      </c>
      <c r="E718" s="274"/>
      <c r="F718" s="50" t="str">
        <f>IF($E718&lt;&gt;"",COUNTIF($E$6:$E718,$E718),"")</f>
        <v/>
      </c>
      <c r="G718" s="56" t="str">
        <f>IF($E718&lt;&gt;"",INDEX(TMSimMatrix[],5,MATCH($C718&amp;$D718&amp;"."&amp;$E718,TMSimMatrix[#Headers],0)),"")</f>
        <v/>
      </c>
      <c r="H718" s="56" t="str">
        <f>IF($E718&lt;&gt;"",INDEX(TMSimMatrix[#Data],7,MATCH($C718&amp;$D718&amp;"."&amp;$E718,TMSimMatrix[#Headers],0)),"")</f>
        <v/>
      </c>
      <c r="I718" s="280" t="str">
        <f>IF($E718&lt;&gt;"",INDEX(TMSimMatrix[],2,MATCH($C718&amp;$D718&amp;"."&amp;$E718,TMSimMatrix[#Headers],0)),"")</f>
        <v/>
      </c>
      <c r="J718" s="280" t="str">
        <f>IF($E718&lt;&gt;"",IF(ISNUMBER(SEARCH("Utail",FlighTestSummary5[[#This Row],[A/C Configuration]])), "UTAIL", "TAILLESS"),"")</f>
        <v/>
      </c>
      <c r="K718" s="280" t="str">
        <f>IF($E718&lt;&gt;"",INDEX(TMSimMatrix[],4,MATCH($C718&amp;$D718&amp;"."&amp;$E718,TMSimMatrix[#Headers],0)),"")</f>
        <v/>
      </c>
      <c r="L718" s="280" t="str">
        <f>IF($E718&lt;&gt;"",INDEX(TMSimMatrix[],3,MATCH($C718&amp;$D718&amp;"."&amp;$E718,TMSimMatrix[#Headers],0)),"")</f>
        <v/>
      </c>
      <c r="M718" s="272" t="str">
        <f>IF($E718&lt;&gt;"",INDEX(TMSimMatrix[],8,MATCH($C718&amp;$D718&amp;"."&amp;$E718,TMSimMatrix[#Headers],0)),"")</f>
        <v/>
      </c>
      <c r="N718" s="52"/>
      <c r="O718" s="72"/>
      <c r="P718" s="310" t="str">
        <f>IF($E718&lt;&gt;"",INDEX(TMSimMatrix[],9,MATCH($C718&amp;$D718&amp;"."&amp;$E718,TMSimMatrix[#Headers],0)),"")</f>
        <v/>
      </c>
      <c r="Q718" s="56"/>
      <c r="R718" s="54"/>
      <c r="S718" s="53"/>
      <c r="T718" s="324"/>
      <c r="U718" s="299"/>
      <c r="V718" s="53"/>
      <c r="W718" s="258" t="s">
        <v>506</v>
      </c>
      <c r="X718" s="305"/>
      <c r="Y718" s="62"/>
      <c r="Z718" s="297"/>
      <c r="AA718" s="297"/>
    </row>
    <row r="719" spans="2:27" ht="23">
      <c r="B719" s="48">
        <v>714</v>
      </c>
      <c r="C719" s="252" t="s">
        <v>451</v>
      </c>
      <c r="D719" s="253">
        <v>62</v>
      </c>
      <c r="E719" s="274"/>
      <c r="F719" s="50" t="str">
        <f>IF($E719&lt;&gt;"",COUNTIF($E$6:$E719,$E719),"")</f>
        <v/>
      </c>
      <c r="G719" s="56" t="str">
        <f>IF($E719&lt;&gt;"",INDEX(TMSimMatrix[],5,MATCH($C719&amp;$D719&amp;"."&amp;$E719,TMSimMatrix[#Headers],0)),"")</f>
        <v/>
      </c>
      <c r="H719" s="56" t="str">
        <f>IF($E719&lt;&gt;"",INDEX(TMSimMatrix[#Data],7,MATCH($C719&amp;$D719&amp;"."&amp;$E719,TMSimMatrix[#Headers],0)),"")</f>
        <v/>
      </c>
      <c r="I719" s="280" t="str">
        <f>IF($E719&lt;&gt;"",INDEX(TMSimMatrix[],2,MATCH($C719&amp;$D719&amp;"."&amp;$E719,TMSimMatrix[#Headers],0)),"")</f>
        <v/>
      </c>
      <c r="J719" s="280" t="str">
        <f>IF($E719&lt;&gt;"",IF(ISNUMBER(SEARCH("Utail",FlighTestSummary5[[#This Row],[A/C Configuration]])), "UTAIL", "TAILLESS"),"")</f>
        <v/>
      </c>
      <c r="K719" s="280" t="str">
        <f>IF($E719&lt;&gt;"",INDEX(TMSimMatrix[],4,MATCH($C719&amp;$D719&amp;"."&amp;$E719,TMSimMatrix[#Headers],0)),"")</f>
        <v/>
      </c>
      <c r="L719" s="280" t="str">
        <f>IF($E719&lt;&gt;"",INDEX(TMSimMatrix[],3,MATCH($C719&amp;$D719&amp;"."&amp;$E719,TMSimMatrix[#Headers],0)),"")</f>
        <v/>
      </c>
      <c r="M719" s="272" t="str">
        <f>IF($E719&lt;&gt;"",INDEX(TMSimMatrix[],8,MATCH($C719&amp;$D719&amp;"."&amp;$E719,TMSimMatrix[#Headers],0)),"")</f>
        <v/>
      </c>
      <c r="N719" s="52"/>
      <c r="O719" s="72"/>
      <c r="P719" s="310" t="str">
        <f>IF($E719&lt;&gt;"",INDEX(TMSimMatrix[],9,MATCH($C719&amp;$D719&amp;"."&amp;$E719,TMSimMatrix[#Headers],0)),"")</f>
        <v/>
      </c>
      <c r="Q719" s="56"/>
      <c r="R719" s="54"/>
      <c r="S719" s="53"/>
      <c r="T719" s="324"/>
      <c r="U719" s="299"/>
      <c r="V719" s="53"/>
      <c r="W719" s="258" t="s">
        <v>506</v>
      </c>
      <c r="X719" s="305"/>
      <c r="Y719" s="62"/>
      <c r="Z719" s="297"/>
      <c r="AA719" s="297"/>
    </row>
    <row r="720" spans="2:27" ht="23">
      <c r="B720" s="48">
        <v>715</v>
      </c>
      <c r="C720" s="252" t="s">
        <v>451</v>
      </c>
      <c r="D720" s="253">
        <v>62</v>
      </c>
      <c r="E720" s="274"/>
      <c r="F720" s="50" t="str">
        <f>IF($E720&lt;&gt;"",COUNTIF($E$6:$E720,$E720),"")</f>
        <v/>
      </c>
      <c r="G720" s="56" t="str">
        <f>IF($E720&lt;&gt;"",INDEX(TMSimMatrix[],5,MATCH($C720&amp;$D720&amp;"."&amp;$E720,TMSimMatrix[#Headers],0)),"")</f>
        <v/>
      </c>
      <c r="H720" s="56" t="str">
        <f>IF($E720&lt;&gt;"",INDEX(TMSimMatrix[#Data],7,MATCH($C720&amp;$D720&amp;"."&amp;$E720,TMSimMatrix[#Headers],0)),"")</f>
        <v/>
      </c>
      <c r="I720" s="280" t="str">
        <f>IF($E720&lt;&gt;"",INDEX(TMSimMatrix[],2,MATCH($C720&amp;$D720&amp;"."&amp;$E720,TMSimMatrix[#Headers],0)),"")</f>
        <v/>
      </c>
      <c r="J720" s="280" t="str">
        <f>IF($E720&lt;&gt;"",IF(ISNUMBER(SEARCH("Utail",FlighTestSummary5[[#This Row],[A/C Configuration]])), "UTAIL", "TAILLESS"),"")</f>
        <v/>
      </c>
      <c r="K720" s="280" t="str">
        <f>IF($E720&lt;&gt;"",INDEX(TMSimMatrix[],4,MATCH($C720&amp;$D720&amp;"."&amp;$E720,TMSimMatrix[#Headers],0)),"")</f>
        <v/>
      </c>
      <c r="L720" s="280" t="str">
        <f>IF($E720&lt;&gt;"",INDEX(TMSimMatrix[],3,MATCH($C720&amp;$D720&amp;"."&amp;$E720,TMSimMatrix[#Headers],0)),"")</f>
        <v/>
      </c>
      <c r="M720" s="272" t="str">
        <f>IF($E720&lt;&gt;"",INDEX(TMSimMatrix[],8,MATCH($C720&amp;$D720&amp;"."&amp;$E720,TMSimMatrix[#Headers],0)),"")</f>
        <v/>
      </c>
      <c r="N720" s="52"/>
      <c r="O720" s="72"/>
      <c r="P720" s="310" t="str">
        <f>IF($E720&lt;&gt;"",INDEX(TMSimMatrix[],9,MATCH($C720&amp;$D720&amp;"."&amp;$E720,TMSimMatrix[#Headers],0)),"")</f>
        <v/>
      </c>
      <c r="Q720" s="56"/>
      <c r="R720" s="54"/>
      <c r="S720" s="53"/>
      <c r="T720" s="324"/>
      <c r="U720" s="299"/>
      <c r="V720" s="53"/>
      <c r="W720" s="258" t="s">
        <v>506</v>
      </c>
      <c r="X720" s="305"/>
      <c r="Y720" s="62"/>
      <c r="Z720" s="297"/>
      <c r="AA720" s="297"/>
    </row>
    <row r="721" spans="2:27" ht="23">
      <c r="B721" s="48">
        <v>716</v>
      </c>
      <c r="C721" s="252" t="s">
        <v>451</v>
      </c>
      <c r="D721" s="253">
        <v>62</v>
      </c>
      <c r="E721" s="274"/>
      <c r="F721" s="50" t="str">
        <f>IF($E721&lt;&gt;"",COUNTIF($E$6:$E721,$E721),"")</f>
        <v/>
      </c>
      <c r="G721" s="56" t="str">
        <f>IF($E721&lt;&gt;"",INDEX(TMSimMatrix[],5,MATCH($C721&amp;$D721&amp;"."&amp;$E721,TMSimMatrix[#Headers],0)),"")</f>
        <v/>
      </c>
      <c r="H721" s="56" t="str">
        <f>IF($E721&lt;&gt;"",INDEX(TMSimMatrix[#Data],7,MATCH($C721&amp;$D721&amp;"."&amp;$E721,TMSimMatrix[#Headers],0)),"")</f>
        <v/>
      </c>
      <c r="I721" s="280" t="str">
        <f>IF($E721&lt;&gt;"",INDEX(TMSimMatrix[],2,MATCH($C721&amp;$D721&amp;"."&amp;$E721,TMSimMatrix[#Headers],0)),"")</f>
        <v/>
      </c>
      <c r="J721" s="280" t="str">
        <f>IF($E721&lt;&gt;"",IF(ISNUMBER(SEARCH("Utail",FlighTestSummary5[[#This Row],[A/C Configuration]])), "UTAIL", "TAILLESS"),"")</f>
        <v/>
      </c>
      <c r="K721" s="280" t="str">
        <f>IF($E721&lt;&gt;"",INDEX(TMSimMatrix[],4,MATCH($C721&amp;$D721&amp;"."&amp;$E721,TMSimMatrix[#Headers],0)),"")</f>
        <v/>
      </c>
      <c r="L721" s="280" t="str">
        <f>IF($E721&lt;&gt;"",INDEX(TMSimMatrix[],3,MATCH($C721&amp;$D721&amp;"."&amp;$E721,TMSimMatrix[#Headers],0)),"")</f>
        <v/>
      </c>
      <c r="M721" s="272" t="str">
        <f>IF($E721&lt;&gt;"",INDEX(TMSimMatrix[],8,MATCH($C721&amp;$D721&amp;"."&amp;$E721,TMSimMatrix[#Headers],0)),"")</f>
        <v/>
      </c>
      <c r="N721" s="52"/>
      <c r="O721" s="72"/>
      <c r="P721" s="310" t="str">
        <f>IF($E721&lt;&gt;"",INDEX(TMSimMatrix[],9,MATCH($C721&amp;$D721&amp;"."&amp;$E721,TMSimMatrix[#Headers],0)),"")</f>
        <v/>
      </c>
      <c r="Q721" s="56"/>
      <c r="R721" s="54"/>
      <c r="S721" s="53"/>
      <c r="T721" s="324"/>
      <c r="U721" s="299"/>
      <c r="V721" s="53"/>
      <c r="W721" s="258" t="s">
        <v>506</v>
      </c>
      <c r="X721" s="305"/>
      <c r="Y721" s="62"/>
      <c r="Z721" s="297"/>
      <c r="AA721" s="297"/>
    </row>
    <row r="722" spans="2:27" ht="23">
      <c r="B722" s="48">
        <v>717</v>
      </c>
      <c r="C722" s="252" t="s">
        <v>451</v>
      </c>
      <c r="D722" s="253">
        <v>62</v>
      </c>
      <c r="E722" s="274"/>
      <c r="F722" s="50" t="str">
        <f>IF($E722&lt;&gt;"",COUNTIF($E$6:$E722,$E722),"")</f>
        <v/>
      </c>
      <c r="G722" s="56" t="str">
        <f>IF($E722&lt;&gt;"",INDEX(TMSimMatrix[],5,MATCH($C722&amp;$D722&amp;"."&amp;$E722,TMSimMatrix[#Headers],0)),"")</f>
        <v/>
      </c>
      <c r="H722" s="56" t="str">
        <f>IF($E722&lt;&gt;"",INDEX(TMSimMatrix[#Data],7,MATCH($C722&amp;$D722&amp;"."&amp;$E722,TMSimMatrix[#Headers],0)),"")</f>
        <v/>
      </c>
      <c r="I722" s="280" t="str">
        <f>IF($E722&lt;&gt;"",INDEX(TMSimMatrix[],2,MATCH($C722&amp;$D722&amp;"."&amp;$E722,TMSimMatrix[#Headers],0)),"")</f>
        <v/>
      </c>
      <c r="J722" s="280" t="str">
        <f>IF($E722&lt;&gt;"",IF(ISNUMBER(SEARCH("Utail",FlighTestSummary5[[#This Row],[A/C Configuration]])), "UTAIL", "TAILLESS"),"")</f>
        <v/>
      </c>
      <c r="K722" s="280" t="str">
        <f>IF($E722&lt;&gt;"",INDEX(TMSimMatrix[],4,MATCH($C722&amp;$D722&amp;"."&amp;$E722,TMSimMatrix[#Headers],0)),"")</f>
        <v/>
      </c>
      <c r="L722" s="280" t="str">
        <f>IF($E722&lt;&gt;"",INDEX(TMSimMatrix[],3,MATCH($C722&amp;$D722&amp;"."&amp;$E722,TMSimMatrix[#Headers],0)),"")</f>
        <v/>
      </c>
      <c r="M722" s="272" t="str">
        <f>IF($E722&lt;&gt;"",INDEX(TMSimMatrix[],8,MATCH($C722&amp;$D722&amp;"."&amp;$E722,TMSimMatrix[#Headers],0)),"")</f>
        <v/>
      </c>
      <c r="N722" s="52"/>
      <c r="O722" s="72"/>
      <c r="P722" s="310" t="str">
        <f>IF($E722&lt;&gt;"",INDEX(TMSimMatrix[],9,MATCH($C722&amp;$D722&amp;"."&amp;$E722,TMSimMatrix[#Headers],0)),"")</f>
        <v/>
      </c>
      <c r="Q722" s="56"/>
      <c r="R722" s="54"/>
      <c r="S722" s="53"/>
      <c r="T722" s="324"/>
      <c r="U722" s="299"/>
      <c r="V722" s="53"/>
      <c r="W722" s="258" t="s">
        <v>506</v>
      </c>
      <c r="X722" s="305"/>
      <c r="Y722" s="62"/>
      <c r="Z722" s="297"/>
      <c r="AA722" s="297"/>
    </row>
    <row r="723" spans="2:27" ht="23">
      <c r="B723" s="48">
        <v>718</v>
      </c>
      <c r="C723" s="252" t="s">
        <v>451</v>
      </c>
      <c r="D723" s="253">
        <v>62</v>
      </c>
      <c r="E723" s="274"/>
      <c r="F723" s="50" t="str">
        <f>IF($E723&lt;&gt;"",COUNTIF($E$6:$E723,$E723),"")</f>
        <v/>
      </c>
      <c r="G723" s="56" t="str">
        <f>IF($E723&lt;&gt;"",INDEX(TMSimMatrix[],5,MATCH($C723&amp;$D723&amp;"."&amp;$E723,TMSimMatrix[#Headers],0)),"")</f>
        <v/>
      </c>
      <c r="H723" s="56" t="str">
        <f>IF($E723&lt;&gt;"",INDEX(TMSimMatrix[#Data],7,MATCH($C723&amp;$D723&amp;"."&amp;$E723,TMSimMatrix[#Headers],0)),"")</f>
        <v/>
      </c>
      <c r="I723" s="280" t="str">
        <f>IF($E723&lt;&gt;"",INDEX(TMSimMatrix[],2,MATCH($C723&amp;$D723&amp;"."&amp;$E723,TMSimMatrix[#Headers],0)),"")</f>
        <v/>
      </c>
      <c r="J723" s="280" t="str">
        <f>IF($E723&lt;&gt;"",IF(ISNUMBER(SEARCH("Utail",FlighTestSummary5[[#This Row],[A/C Configuration]])), "UTAIL", "TAILLESS"),"")</f>
        <v/>
      </c>
      <c r="K723" s="280" t="str">
        <f>IF($E723&lt;&gt;"",INDEX(TMSimMatrix[],4,MATCH($C723&amp;$D723&amp;"."&amp;$E723,TMSimMatrix[#Headers],0)),"")</f>
        <v/>
      </c>
      <c r="L723" s="280" t="str">
        <f>IF($E723&lt;&gt;"",INDEX(TMSimMatrix[],3,MATCH($C723&amp;$D723&amp;"."&amp;$E723,TMSimMatrix[#Headers],0)),"")</f>
        <v/>
      </c>
      <c r="M723" s="272" t="str">
        <f>IF($E723&lt;&gt;"",INDEX(TMSimMatrix[],8,MATCH($C723&amp;$D723&amp;"."&amp;$E723,TMSimMatrix[#Headers],0)),"")</f>
        <v/>
      </c>
      <c r="N723" s="52"/>
      <c r="O723" s="72"/>
      <c r="P723" s="310" t="str">
        <f>IF($E723&lt;&gt;"",INDEX(TMSimMatrix[],9,MATCH($C723&amp;$D723&amp;"."&amp;$E723,TMSimMatrix[#Headers],0)),"")</f>
        <v/>
      </c>
      <c r="Q723" s="56"/>
      <c r="R723" s="54"/>
      <c r="S723" s="53"/>
      <c r="T723" s="324"/>
      <c r="U723" s="299"/>
      <c r="V723" s="53"/>
      <c r="W723" s="258" t="s">
        <v>506</v>
      </c>
      <c r="X723" s="305"/>
      <c r="Y723" s="62"/>
      <c r="Z723" s="297"/>
      <c r="AA723" s="297"/>
    </row>
    <row r="724" spans="2:27" ht="23">
      <c r="B724" s="48">
        <v>719</v>
      </c>
      <c r="C724" s="252" t="s">
        <v>451</v>
      </c>
      <c r="D724" s="253">
        <v>62</v>
      </c>
      <c r="E724" s="274"/>
      <c r="F724" s="50" t="str">
        <f>IF($E724&lt;&gt;"",COUNTIF($E$6:$E724,$E724),"")</f>
        <v/>
      </c>
      <c r="G724" s="56" t="str">
        <f>IF($E724&lt;&gt;"",INDEX(TMSimMatrix[],5,MATCH($C724&amp;$D724&amp;"."&amp;$E724,TMSimMatrix[#Headers],0)),"")</f>
        <v/>
      </c>
      <c r="H724" s="56" t="str">
        <f>IF($E724&lt;&gt;"",INDEX(TMSimMatrix[#Data],7,MATCH($C724&amp;$D724&amp;"."&amp;$E724,TMSimMatrix[#Headers],0)),"")</f>
        <v/>
      </c>
      <c r="I724" s="280" t="str">
        <f>IF($E724&lt;&gt;"",INDEX(TMSimMatrix[],2,MATCH($C724&amp;$D724&amp;"."&amp;$E724,TMSimMatrix[#Headers],0)),"")</f>
        <v/>
      </c>
      <c r="J724" s="280" t="str">
        <f>IF($E724&lt;&gt;"",IF(ISNUMBER(SEARCH("Utail",FlighTestSummary5[[#This Row],[A/C Configuration]])), "UTAIL", "TAILLESS"),"")</f>
        <v/>
      </c>
      <c r="K724" s="280" t="str">
        <f>IF($E724&lt;&gt;"",INDEX(TMSimMatrix[],4,MATCH($C724&amp;$D724&amp;"."&amp;$E724,TMSimMatrix[#Headers],0)),"")</f>
        <v/>
      </c>
      <c r="L724" s="280" t="str">
        <f>IF($E724&lt;&gt;"",INDEX(TMSimMatrix[],3,MATCH($C724&amp;$D724&amp;"."&amp;$E724,TMSimMatrix[#Headers],0)),"")</f>
        <v/>
      </c>
      <c r="M724" s="272" t="str">
        <f>IF($E724&lt;&gt;"",INDEX(TMSimMatrix[],8,MATCH($C724&amp;$D724&amp;"."&amp;$E724,TMSimMatrix[#Headers],0)),"")</f>
        <v/>
      </c>
      <c r="N724" s="52"/>
      <c r="O724" s="72"/>
      <c r="P724" s="310" t="str">
        <f>IF($E724&lt;&gt;"",INDEX(TMSimMatrix[],9,MATCH($C724&amp;$D724&amp;"."&amp;$E724,TMSimMatrix[#Headers],0)),"")</f>
        <v/>
      </c>
      <c r="Q724" s="56"/>
      <c r="R724" s="54"/>
      <c r="S724" s="53"/>
      <c r="T724" s="324"/>
      <c r="U724" s="299"/>
      <c r="V724" s="53"/>
      <c r="W724" s="258" t="s">
        <v>506</v>
      </c>
      <c r="X724" s="305"/>
      <c r="Y724" s="62"/>
      <c r="Z724" s="297"/>
      <c r="AA724" s="297"/>
    </row>
    <row r="725" spans="2:27" ht="23">
      <c r="B725" s="48">
        <v>720</v>
      </c>
      <c r="C725" s="252" t="s">
        <v>451</v>
      </c>
      <c r="D725" s="253">
        <v>62</v>
      </c>
      <c r="E725" s="274"/>
      <c r="F725" s="50" t="str">
        <f>IF($E725&lt;&gt;"",COUNTIF($E$6:$E725,$E725),"")</f>
        <v/>
      </c>
      <c r="G725" s="56" t="str">
        <f>IF($E725&lt;&gt;"",INDEX(TMSimMatrix[],5,MATCH($C725&amp;$D725&amp;"."&amp;$E725,TMSimMatrix[#Headers],0)),"")</f>
        <v/>
      </c>
      <c r="H725" s="56" t="str">
        <f>IF($E725&lt;&gt;"",INDEX(TMSimMatrix[#Data],7,MATCH($C725&amp;$D725&amp;"."&amp;$E725,TMSimMatrix[#Headers],0)),"")</f>
        <v/>
      </c>
      <c r="I725" s="280" t="str">
        <f>IF($E725&lt;&gt;"",INDEX(TMSimMatrix[],2,MATCH($C725&amp;$D725&amp;"."&amp;$E725,TMSimMatrix[#Headers],0)),"")</f>
        <v/>
      </c>
      <c r="J725" s="280" t="str">
        <f>IF($E725&lt;&gt;"",IF(ISNUMBER(SEARCH("Utail",FlighTestSummary5[[#This Row],[A/C Configuration]])), "UTAIL", "TAILLESS"),"")</f>
        <v/>
      </c>
      <c r="K725" s="280" t="str">
        <f>IF($E725&lt;&gt;"",INDEX(TMSimMatrix[],4,MATCH($C725&amp;$D725&amp;"."&amp;$E725,TMSimMatrix[#Headers],0)),"")</f>
        <v/>
      </c>
      <c r="L725" s="280" t="str">
        <f>IF($E725&lt;&gt;"",INDEX(TMSimMatrix[],3,MATCH($C725&amp;$D725&amp;"."&amp;$E725,TMSimMatrix[#Headers],0)),"")</f>
        <v/>
      </c>
      <c r="M725" s="272" t="str">
        <f>IF($E725&lt;&gt;"",INDEX(TMSimMatrix[],8,MATCH($C725&amp;$D725&amp;"."&amp;$E725,TMSimMatrix[#Headers],0)),"")</f>
        <v/>
      </c>
      <c r="N725" s="52"/>
      <c r="O725" s="72"/>
      <c r="P725" s="310" t="str">
        <f>IF($E725&lt;&gt;"",INDEX(TMSimMatrix[],9,MATCH($C725&amp;$D725&amp;"."&amp;$E725,TMSimMatrix[#Headers],0)),"")</f>
        <v/>
      </c>
      <c r="Q725" s="56"/>
      <c r="R725" s="54"/>
      <c r="S725" s="53"/>
      <c r="T725" s="324"/>
      <c r="U725" s="299"/>
      <c r="V725" s="53"/>
      <c r="W725" s="258" t="s">
        <v>506</v>
      </c>
      <c r="X725" s="305"/>
      <c r="Y725" s="62"/>
      <c r="Z725" s="297"/>
      <c r="AA725" s="297"/>
    </row>
    <row r="726" spans="2:27" ht="23">
      <c r="B726" s="48">
        <v>721</v>
      </c>
      <c r="C726" s="252" t="s">
        <v>451</v>
      </c>
      <c r="D726" s="253">
        <v>62</v>
      </c>
      <c r="E726" s="274"/>
      <c r="F726" s="50" t="str">
        <f>IF($E726&lt;&gt;"",COUNTIF($E$6:$E726,$E726),"")</f>
        <v/>
      </c>
      <c r="G726" s="56" t="str">
        <f>IF($E726&lt;&gt;"",INDEX(TMSimMatrix[],5,MATCH($C726&amp;$D726&amp;"."&amp;$E726,TMSimMatrix[#Headers],0)),"")</f>
        <v/>
      </c>
      <c r="H726" s="56" t="str">
        <f>IF($E726&lt;&gt;"",INDEX(TMSimMatrix[#Data],7,MATCH($C726&amp;$D726&amp;"."&amp;$E726,TMSimMatrix[#Headers],0)),"")</f>
        <v/>
      </c>
      <c r="I726" s="280" t="str">
        <f>IF($E726&lt;&gt;"",INDEX(TMSimMatrix[],2,MATCH($C726&amp;$D726&amp;"."&amp;$E726,TMSimMatrix[#Headers],0)),"")</f>
        <v/>
      </c>
      <c r="J726" s="280" t="str">
        <f>IF($E726&lt;&gt;"",IF(ISNUMBER(SEARCH("Utail",FlighTestSummary5[[#This Row],[A/C Configuration]])), "UTAIL", "TAILLESS"),"")</f>
        <v/>
      </c>
      <c r="K726" s="280" t="str">
        <f>IF($E726&lt;&gt;"",INDEX(TMSimMatrix[],4,MATCH($C726&amp;$D726&amp;"."&amp;$E726,TMSimMatrix[#Headers],0)),"")</f>
        <v/>
      </c>
      <c r="L726" s="280" t="str">
        <f>IF($E726&lt;&gt;"",INDEX(TMSimMatrix[],3,MATCH($C726&amp;$D726&amp;"."&amp;$E726,TMSimMatrix[#Headers],0)),"")</f>
        <v/>
      </c>
      <c r="M726" s="272" t="str">
        <f>IF($E726&lt;&gt;"",INDEX(TMSimMatrix[],8,MATCH($C726&amp;$D726&amp;"."&amp;$E726,TMSimMatrix[#Headers],0)),"")</f>
        <v/>
      </c>
      <c r="N726" s="52"/>
      <c r="O726" s="72"/>
      <c r="P726" s="310" t="str">
        <f>IF($E726&lt;&gt;"",INDEX(TMSimMatrix[],9,MATCH($C726&amp;$D726&amp;"."&amp;$E726,TMSimMatrix[#Headers],0)),"")</f>
        <v/>
      </c>
      <c r="Q726" s="56"/>
      <c r="R726" s="54"/>
      <c r="S726" s="53"/>
      <c r="T726" s="324"/>
      <c r="U726" s="299"/>
      <c r="V726" s="53"/>
      <c r="W726" s="258" t="s">
        <v>506</v>
      </c>
      <c r="X726" s="305"/>
      <c r="Y726" s="62"/>
      <c r="Z726" s="297"/>
      <c r="AA726" s="297"/>
    </row>
    <row r="727" spans="2:27" ht="23">
      <c r="B727" s="48">
        <v>722</v>
      </c>
      <c r="C727" s="252" t="s">
        <v>451</v>
      </c>
      <c r="D727" s="253">
        <v>62</v>
      </c>
      <c r="E727" s="274"/>
      <c r="F727" s="50" t="str">
        <f>IF($E727&lt;&gt;"",COUNTIF($E$6:$E727,$E727),"")</f>
        <v/>
      </c>
      <c r="G727" s="56" t="str">
        <f>IF($E727&lt;&gt;"",INDEX(TMSimMatrix[],5,MATCH($C727&amp;$D727&amp;"."&amp;$E727,TMSimMatrix[#Headers],0)),"")</f>
        <v/>
      </c>
      <c r="H727" s="56" t="str">
        <f>IF($E727&lt;&gt;"",INDEX(TMSimMatrix[#Data],7,MATCH($C727&amp;$D727&amp;"."&amp;$E727,TMSimMatrix[#Headers],0)),"")</f>
        <v/>
      </c>
      <c r="I727" s="280" t="str">
        <f>IF($E727&lt;&gt;"",INDEX(TMSimMatrix[],2,MATCH($C727&amp;$D727&amp;"."&amp;$E727,TMSimMatrix[#Headers],0)),"")</f>
        <v/>
      </c>
      <c r="J727" s="280" t="str">
        <f>IF($E727&lt;&gt;"",IF(ISNUMBER(SEARCH("Utail",FlighTestSummary5[[#This Row],[A/C Configuration]])), "UTAIL", "TAILLESS"),"")</f>
        <v/>
      </c>
      <c r="K727" s="280" t="str">
        <f>IF($E727&lt;&gt;"",INDEX(TMSimMatrix[],4,MATCH($C727&amp;$D727&amp;"."&amp;$E727,TMSimMatrix[#Headers],0)),"")</f>
        <v/>
      </c>
      <c r="L727" s="280" t="str">
        <f>IF($E727&lt;&gt;"",INDEX(TMSimMatrix[],3,MATCH($C727&amp;$D727&amp;"."&amp;$E727,TMSimMatrix[#Headers],0)),"")</f>
        <v/>
      </c>
      <c r="M727" s="272" t="str">
        <f>IF($E727&lt;&gt;"",INDEX(TMSimMatrix[],8,MATCH($C727&amp;$D727&amp;"."&amp;$E727,TMSimMatrix[#Headers],0)),"")</f>
        <v/>
      </c>
      <c r="N727" s="52"/>
      <c r="O727" s="72"/>
      <c r="P727" s="310" t="str">
        <f>IF($E727&lt;&gt;"",INDEX(TMSimMatrix[],9,MATCH($C727&amp;$D727&amp;"."&amp;$E727,TMSimMatrix[#Headers],0)),"")</f>
        <v/>
      </c>
      <c r="Q727" s="56"/>
      <c r="R727" s="54"/>
      <c r="S727" s="53"/>
      <c r="T727" s="324"/>
      <c r="U727" s="299"/>
      <c r="V727" s="53"/>
      <c r="W727" s="258" t="s">
        <v>506</v>
      </c>
      <c r="X727" s="305"/>
      <c r="Y727" s="62"/>
      <c r="Z727" s="297"/>
      <c r="AA727" s="297"/>
    </row>
    <row r="728" spans="2:27" ht="23">
      <c r="B728" s="48">
        <v>723</v>
      </c>
      <c r="C728" s="252" t="s">
        <v>451</v>
      </c>
      <c r="D728" s="253">
        <v>62</v>
      </c>
      <c r="E728" s="274"/>
      <c r="F728" s="50" t="str">
        <f>IF($E728&lt;&gt;"",COUNTIF($E$6:$E728,$E728),"")</f>
        <v/>
      </c>
      <c r="G728" s="56" t="str">
        <f>IF($E728&lt;&gt;"",INDEX(TMSimMatrix[],5,MATCH($C728&amp;$D728&amp;"."&amp;$E728,TMSimMatrix[#Headers],0)),"")</f>
        <v/>
      </c>
      <c r="H728" s="56" t="str">
        <f>IF($E728&lt;&gt;"",INDEX(TMSimMatrix[#Data],7,MATCH($C728&amp;$D728&amp;"."&amp;$E728,TMSimMatrix[#Headers],0)),"")</f>
        <v/>
      </c>
      <c r="I728" s="280" t="str">
        <f>IF($E728&lt;&gt;"",INDEX(TMSimMatrix[],2,MATCH($C728&amp;$D728&amp;"."&amp;$E728,TMSimMatrix[#Headers],0)),"")</f>
        <v/>
      </c>
      <c r="J728" s="280" t="str">
        <f>IF($E728&lt;&gt;"",IF(ISNUMBER(SEARCH("Utail",FlighTestSummary5[[#This Row],[A/C Configuration]])), "UTAIL", "TAILLESS"),"")</f>
        <v/>
      </c>
      <c r="K728" s="280" t="str">
        <f>IF($E728&lt;&gt;"",INDEX(TMSimMatrix[],4,MATCH($C728&amp;$D728&amp;"."&amp;$E728,TMSimMatrix[#Headers],0)),"")</f>
        <v/>
      </c>
      <c r="L728" s="280" t="str">
        <f>IF($E728&lt;&gt;"",INDEX(TMSimMatrix[],3,MATCH($C728&amp;$D728&amp;"."&amp;$E728,TMSimMatrix[#Headers],0)),"")</f>
        <v/>
      </c>
      <c r="M728" s="272" t="str">
        <f>IF($E728&lt;&gt;"",INDEX(TMSimMatrix[],8,MATCH($C728&amp;$D728&amp;"."&amp;$E728,TMSimMatrix[#Headers],0)),"")</f>
        <v/>
      </c>
      <c r="N728" s="52"/>
      <c r="O728" s="72"/>
      <c r="P728" s="310" t="str">
        <f>IF($E728&lt;&gt;"",INDEX(TMSimMatrix[],9,MATCH($C728&amp;$D728&amp;"."&amp;$E728,TMSimMatrix[#Headers],0)),"")</f>
        <v/>
      </c>
      <c r="Q728" s="56"/>
      <c r="R728" s="54"/>
      <c r="S728" s="53"/>
      <c r="T728" s="324"/>
      <c r="U728" s="299"/>
      <c r="V728" s="53"/>
      <c r="W728" s="258" t="s">
        <v>506</v>
      </c>
      <c r="X728" s="305"/>
      <c r="Y728" s="62"/>
      <c r="Z728" s="297"/>
      <c r="AA728" s="297"/>
    </row>
    <row r="729" spans="2:27" ht="23">
      <c r="B729" s="48">
        <v>724</v>
      </c>
      <c r="C729" s="252" t="s">
        <v>451</v>
      </c>
      <c r="D729" s="253">
        <v>62</v>
      </c>
      <c r="E729" s="274"/>
      <c r="F729" s="50" t="str">
        <f>IF($E729&lt;&gt;"",COUNTIF($E$6:$E729,$E729),"")</f>
        <v/>
      </c>
      <c r="G729" s="56" t="str">
        <f>IF($E729&lt;&gt;"",INDEX(TMSimMatrix[],5,MATCH($C729&amp;$D729&amp;"."&amp;$E729,TMSimMatrix[#Headers],0)),"")</f>
        <v/>
      </c>
      <c r="H729" s="56" t="str">
        <f>IF($E729&lt;&gt;"",INDEX(TMSimMatrix[#Data],7,MATCH($C729&amp;$D729&amp;"."&amp;$E729,TMSimMatrix[#Headers],0)),"")</f>
        <v/>
      </c>
      <c r="I729" s="280" t="str">
        <f>IF($E729&lt;&gt;"",INDEX(TMSimMatrix[],2,MATCH($C729&amp;$D729&amp;"."&amp;$E729,TMSimMatrix[#Headers],0)),"")</f>
        <v/>
      </c>
      <c r="J729" s="280" t="str">
        <f>IF($E729&lt;&gt;"",IF(ISNUMBER(SEARCH("Utail",FlighTestSummary5[[#This Row],[A/C Configuration]])), "UTAIL", "TAILLESS"),"")</f>
        <v/>
      </c>
      <c r="K729" s="280" t="str">
        <f>IF($E729&lt;&gt;"",INDEX(TMSimMatrix[],4,MATCH($C729&amp;$D729&amp;"."&amp;$E729,TMSimMatrix[#Headers],0)),"")</f>
        <v/>
      </c>
      <c r="L729" s="280" t="str">
        <f>IF($E729&lt;&gt;"",INDEX(TMSimMatrix[],3,MATCH($C729&amp;$D729&amp;"."&amp;$E729,TMSimMatrix[#Headers],0)),"")</f>
        <v/>
      </c>
      <c r="M729" s="272" t="str">
        <f>IF($E729&lt;&gt;"",INDEX(TMSimMatrix[],8,MATCH($C729&amp;$D729&amp;"."&amp;$E729,TMSimMatrix[#Headers],0)),"")</f>
        <v/>
      </c>
      <c r="N729" s="52"/>
      <c r="O729" s="72"/>
      <c r="P729" s="310" t="str">
        <f>IF($E729&lt;&gt;"",INDEX(TMSimMatrix[],9,MATCH($C729&amp;$D729&amp;"."&amp;$E729,TMSimMatrix[#Headers],0)),"")</f>
        <v/>
      </c>
      <c r="Q729" s="56"/>
      <c r="R729" s="54"/>
      <c r="S729" s="53"/>
      <c r="T729" s="324"/>
      <c r="U729" s="299"/>
      <c r="V729" s="53"/>
      <c r="W729" s="258" t="s">
        <v>506</v>
      </c>
      <c r="X729" s="305"/>
      <c r="Y729" s="62"/>
      <c r="Z729" s="297"/>
      <c r="AA729" s="297"/>
    </row>
    <row r="730" spans="2:27" ht="23">
      <c r="B730" s="48">
        <v>725</v>
      </c>
      <c r="C730" s="252" t="s">
        <v>451</v>
      </c>
      <c r="D730" s="253">
        <v>62</v>
      </c>
      <c r="E730" s="274"/>
      <c r="F730" s="50" t="str">
        <f>IF($E620&lt;&gt;"",COUNTIF($E$6:$E620,$E620),"")</f>
        <v/>
      </c>
      <c r="G730" s="56" t="str">
        <f>IF($E620&lt;&gt;"",INDEX(TMSimMatrix[],5,MATCH($C620&amp;$D620&amp;"."&amp;$E620,TMSimMatrix[#Headers],0)),"")</f>
        <v/>
      </c>
      <c r="H730" s="56" t="str">
        <f>IF($E620&lt;&gt;"",INDEX(TMSimMatrix[#Data],7,MATCH($C620&amp;$D620&amp;"."&amp;$E620,TMSimMatrix[#Headers],0)),"")</f>
        <v/>
      </c>
      <c r="I730" s="280" t="str">
        <f>IF($E620&lt;&gt;"",INDEX(TMSimMatrix[],2,MATCH($C620&amp;$D620&amp;"."&amp;$E620,TMSimMatrix[#Headers],0)),"")</f>
        <v/>
      </c>
      <c r="J730" s="280" t="str">
        <f>IF($E730&lt;&gt;"",IF(ISNUMBER(SEARCH("Utail",FlighTestSummary5[[#This Row],[A/C Configuration]])), "UTAIL", "TAILLESS"),"")</f>
        <v/>
      </c>
      <c r="K730" s="280" t="str">
        <f>IF($E730&lt;&gt;"",INDEX(TMSimMatrix[],4,MATCH($C730&amp;$D730&amp;"."&amp;$E730,TMSimMatrix[#Headers],0)),"")</f>
        <v/>
      </c>
      <c r="L730" s="280" t="str">
        <f>IF($E620&lt;&gt;"",INDEX(TMSimMatrix[],3,MATCH($C620&amp;$D620&amp;"."&amp;$E620,TMSimMatrix[#Headers],0)),"")</f>
        <v/>
      </c>
      <c r="M730" s="272" t="str">
        <f>IF($E620&lt;&gt;"",INDEX(TMSimMatrix[],8,MATCH($C620&amp;$D620&amp;"."&amp;$E620,TMSimMatrix[#Headers],0)),"")</f>
        <v/>
      </c>
      <c r="N730" s="52"/>
      <c r="O730" s="72"/>
      <c r="P730" s="310" t="str">
        <f>IF($E620&lt;&gt;"",INDEX(TMSimMatrix[],9,MATCH($C620&amp;$D620&amp;"."&amp;$E620,TMSimMatrix[#Headers],0)),"")</f>
        <v/>
      </c>
      <c r="Q730" s="56"/>
      <c r="R730" s="54"/>
      <c r="S730" s="53"/>
      <c r="T730" s="324"/>
      <c r="U730" s="299"/>
      <c r="V730" s="53"/>
      <c r="W730" s="258" t="s">
        <v>506</v>
      </c>
      <c r="X730" s="305"/>
      <c r="Y730" s="62"/>
      <c r="Z730" s="297"/>
      <c r="AA730" s="297"/>
    </row>
    <row r="731" spans="2:27" ht="23">
      <c r="B731" s="48">
        <v>726</v>
      </c>
      <c r="C731" s="252" t="s">
        <v>451</v>
      </c>
      <c r="D731" s="253">
        <v>62</v>
      </c>
      <c r="E731" s="274"/>
      <c r="F731" s="50" t="str">
        <f>IF($E621&lt;&gt;"",COUNTIF($E$6:$E621,$E621),"")</f>
        <v/>
      </c>
      <c r="G731" s="56" t="str">
        <f>IF($E621&lt;&gt;"",INDEX(TMSimMatrix[],5,MATCH($C621&amp;$D621&amp;"."&amp;$E621,TMSimMatrix[#Headers],0)),"")</f>
        <v/>
      </c>
      <c r="H731" s="56" t="str">
        <f>IF($E621&lt;&gt;"",INDEX(TMSimMatrix[#Data],7,MATCH($C621&amp;$D621&amp;"."&amp;$E621,TMSimMatrix[#Headers],0)),"")</f>
        <v/>
      </c>
      <c r="I731" s="280" t="str">
        <f>IF($E621&lt;&gt;"",INDEX(TMSimMatrix[],2,MATCH($C621&amp;$D621&amp;"."&amp;$E621,TMSimMatrix[#Headers],0)),"")</f>
        <v/>
      </c>
      <c r="J731" s="280" t="str">
        <f>IF($E731&lt;&gt;"",IF(ISNUMBER(SEARCH("Utail",FlighTestSummary5[[#This Row],[A/C Configuration]])), "UTAIL", "TAILLESS"),"")</f>
        <v/>
      </c>
      <c r="K731" s="280" t="str">
        <f>IF($E731&lt;&gt;"",INDEX(TMSimMatrix[],4,MATCH($C731&amp;$D731&amp;"."&amp;$E731,TMSimMatrix[#Headers],0)),"")</f>
        <v/>
      </c>
      <c r="L731" s="280" t="str">
        <f>IF($E621&lt;&gt;"",INDEX(TMSimMatrix[],3,MATCH($C621&amp;$D621&amp;"."&amp;$E621,TMSimMatrix[#Headers],0)),"")</f>
        <v/>
      </c>
      <c r="M731" s="272" t="str">
        <f>IF($E621&lt;&gt;"",INDEX(TMSimMatrix[],8,MATCH($C621&amp;$D621&amp;"."&amp;$E621,TMSimMatrix[#Headers],0)),"")</f>
        <v/>
      </c>
      <c r="N731" s="52"/>
      <c r="O731" s="72"/>
      <c r="P731" s="310" t="str">
        <f>IF($E621&lt;&gt;"",INDEX(TMSimMatrix[],9,MATCH($C621&amp;$D621&amp;"."&amp;$E621,TMSimMatrix[#Headers],0)),"")</f>
        <v/>
      </c>
      <c r="Q731" s="56"/>
      <c r="R731" s="54"/>
      <c r="S731" s="53"/>
      <c r="T731" s="324"/>
      <c r="U731" s="299"/>
      <c r="V731" s="53"/>
      <c r="W731" s="258" t="s">
        <v>506</v>
      </c>
      <c r="X731" s="305"/>
      <c r="Y731" s="62"/>
      <c r="Z731" s="297"/>
      <c r="AA731" s="297"/>
    </row>
    <row r="732" spans="2:27" ht="23">
      <c r="B732" s="48">
        <v>727</v>
      </c>
      <c r="C732" s="252" t="s">
        <v>451</v>
      </c>
      <c r="D732" s="253">
        <v>62</v>
      </c>
      <c r="E732" s="274"/>
      <c r="F732" s="50" t="str">
        <f>IF($E622&lt;&gt;"",COUNTIF($E$6:$E622,$E622),"")</f>
        <v/>
      </c>
      <c r="G732" s="56" t="str">
        <f>IF($E622&lt;&gt;"",INDEX(TMSimMatrix[],5,MATCH($C622&amp;$D622&amp;"."&amp;$E622,TMSimMatrix[#Headers],0)),"")</f>
        <v/>
      </c>
      <c r="H732" s="56" t="str">
        <f>IF($E622&lt;&gt;"",INDEX(TMSimMatrix[#Data],7,MATCH($C622&amp;$D622&amp;"."&amp;$E622,TMSimMatrix[#Headers],0)),"")</f>
        <v/>
      </c>
      <c r="I732" s="280" t="str">
        <f>IF($E622&lt;&gt;"",INDEX(TMSimMatrix[],2,MATCH($C622&amp;$D622&amp;"."&amp;$E622,TMSimMatrix[#Headers],0)),"")</f>
        <v/>
      </c>
      <c r="J732" s="280" t="str">
        <f>IF($E732&lt;&gt;"",IF(ISNUMBER(SEARCH("Utail",FlighTestSummary5[[#This Row],[A/C Configuration]])), "UTAIL", "TAILLESS"),"")</f>
        <v/>
      </c>
      <c r="K732" s="280" t="str">
        <f>IF($E732&lt;&gt;"",INDEX(TMSimMatrix[],4,MATCH($C732&amp;$D732&amp;"."&amp;$E732,TMSimMatrix[#Headers],0)),"")</f>
        <v/>
      </c>
      <c r="L732" s="280" t="str">
        <f>IF($E622&lt;&gt;"",INDEX(TMSimMatrix[],3,MATCH($C622&amp;$D622&amp;"."&amp;$E622,TMSimMatrix[#Headers],0)),"")</f>
        <v/>
      </c>
      <c r="M732" s="272" t="str">
        <f>IF($E622&lt;&gt;"",INDEX(TMSimMatrix[],8,MATCH($C622&amp;$D622&amp;"."&amp;$E622,TMSimMatrix[#Headers],0)),"")</f>
        <v/>
      </c>
      <c r="N732" s="52"/>
      <c r="O732" s="72"/>
      <c r="P732" s="310" t="str">
        <f>IF($E622&lt;&gt;"",INDEX(TMSimMatrix[],9,MATCH($C622&amp;$D622&amp;"."&amp;$E622,TMSimMatrix[#Headers],0)),"")</f>
        <v/>
      </c>
      <c r="Q732" s="56"/>
      <c r="R732" s="54"/>
      <c r="S732" s="53"/>
      <c r="T732" s="324"/>
      <c r="U732" s="299"/>
      <c r="V732" s="53"/>
      <c r="W732" s="258" t="s">
        <v>506</v>
      </c>
      <c r="X732" s="305"/>
      <c r="Y732" s="62"/>
      <c r="Z732" s="297"/>
      <c r="AA732" s="297"/>
    </row>
    <row r="733" spans="2:27" ht="23">
      <c r="B733" s="48">
        <v>728</v>
      </c>
      <c r="C733" s="252" t="s">
        <v>451</v>
      </c>
      <c r="D733" s="253">
        <v>62</v>
      </c>
      <c r="E733" s="274"/>
      <c r="F733" s="50" t="str">
        <f>IF($E623&lt;&gt;"",COUNTIF($E$6:$E623,$E623),"")</f>
        <v/>
      </c>
      <c r="G733" s="56" t="str">
        <f>IF($E623&lt;&gt;"",INDEX(TMSimMatrix[],5,MATCH($C623&amp;$D623&amp;"."&amp;$E623,TMSimMatrix[#Headers],0)),"")</f>
        <v/>
      </c>
      <c r="H733" s="56" t="str">
        <f>IF($E623&lt;&gt;"",INDEX(TMSimMatrix[#Data],7,MATCH($C623&amp;$D623&amp;"."&amp;$E623,TMSimMatrix[#Headers],0)),"")</f>
        <v/>
      </c>
      <c r="I733" s="280" t="str">
        <f>IF($E623&lt;&gt;"",INDEX(TMSimMatrix[],2,MATCH($C623&amp;$D623&amp;"."&amp;$E623,TMSimMatrix[#Headers],0)),"")</f>
        <v/>
      </c>
      <c r="J733" s="280" t="str">
        <f>IF($E733&lt;&gt;"",IF(ISNUMBER(SEARCH("Utail",FlighTestSummary5[[#This Row],[A/C Configuration]])), "UTAIL", "TAILLESS"),"")</f>
        <v/>
      </c>
      <c r="K733" s="280" t="str">
        <f>IF($E733&lt;&gt;"",INDEX(TMSimMatrix[],4,MATCH($C733&amp;$D733&amp;"."&amp;$E733,TMSimMatrix[#Headers],0)),"")</f>
        <v/>
      </c>
      <c r="L733" s="280" t="str">
        <f>IF($E623&lt;&gt;"",INDEX(TMSimMatrix[],3,MATCH($C623&amp;$D623&amp;"."&amp;$E623,TMSimMatrix[#Headers],0)),"")</f>
        <v/>
      </c>
      <c r="M733" s="272" t="str">
        <f>IF($E623&lt;&gt;"",INDEX(TMSimMatrix[],8,MATCH($C623&amp;$D623&amp;"."&amp;$E623,TMSimMatrix[#Headers],0)),"")</f>
        <v/>
      </c>
      <c r="N733" s="52"/>
      <c r="O733" s="72"/>
      <c r="P733" s="310" t="str">
        <f>IF($E623&lt;&gt;"",INDEX(TMSimMatrix[],9,MATCH($C623&amp;$D623&amp;"."&amp;$E623,TMSimMatrix[#Headers],0)),"")</f>
        <v/>
      </c>
      <c r="Q733" s="56"/>
      <c r="R733" s="54"/>
      <c r="S733" s="53"/>
      <c r="T733" s="324"/>
      <c r="U733" s="299"/>
      <c r="V733" s="53"/>
      <c r="W733" s="258" t="s">
        <v>506</v>
      </c>
      <c r="X733" s="305"/>
      <c r="Y733" s="62"/>
      <c r="Z733" s="297"/>
      <c r="AA733" s="297"/>
    </row>
    <row r="734" spans="2:27" ht="23">
      <c r="B734" s="48">
        <v>729</v>
      </c>
      <c r="C734" s="252" t="s">
        <v>451</v>
      </c>
      <c r="D734" s="253">
        <v>62</v>
      </c>
      <c r="E734" s="274"/>
      <c r="F734" s="50" t="str">
        <f>IF($E624&lt;&gt;"",COUNTIF($E$6:$E624,$E624),"")</f>
        <v/>
      </c>
      <c r="G734" s="56" t="str">
        <f>IF($E624&lt;&gt;"",INDEX(TMSimMatrix[],5,MATCH($C624&amp;$D624&amp;"."&amp;$E624,TMSimMatrix[#Headers],0)),"")</f>
        <v/>
      </c>
      <c r="H734" s="56" t="str">
        <f>IF($E624&lt;&gt;"",INDEX(TMSimMatrix[#Data],7,MATCH($C624&amp;$D624&amp;"."&amp;$E624,TMSimMatrix[#Headers],0)),"")</f>
        <v/>
      </c>
      <c r="I734" s="280" t="str">
        <f>IF($E624&lt;&gt;"",INDEX(TMSimMatrix[],2,MATCH($C624&amp;$D624&amp;"."&amp;$E624,TMSimMatrix[#Headers],0)),"")</f>
        <v/>
      </c>
      <c r="J734" s="280" t="str">
        <f>IF($E734&lt;&gt;"",IF(ISNUMBER(SEARCH("Utail",FlighTestSummary5[[#This Row],[A/C Configuration]])), "UTAIL", "TAILLESS"),"")</f>
        <v/>
      </c>
      <c r="K734" s="280" t="str">
        <f>IF($E734&lt;&gt;"",INDEX(TMSimMatrix[],4,MATCH($C734&amp;$D734&amp;"."&amp;$E734,TMSimMatrix[#Headers],0)),"")</f>
        <v/>
      </c>
      <c r="L734" s="280" t="str">
        <f>IF($E624&lt;&gt;"",INDEX(TMSimMatrix[],3,MATCH($C624&amp;$D624&amp;"."&amp;$E624,TMSimMatrix[#Headers],0)),"")</f>
        <v/>
      </c>
      <c r="M734" s="272" t="str">
        <f>IF($E624&lt;&gt;"",INDEX(TMSimMatrix[],8,MATCH($C624&amp;$D624&amp;"."&amp;$E624,TMSimMatrix[#Headers],0)),"")</f>
        <v/>
      </c>
      <c r="N734" s="52"/>
      <c r="O734" s="72"/>
      <c r="P734" s="310" t="str">
        <f>IF($E624&lt;&gt;"",INDEX(TMSimMatrix[],9,MATCH($C624&amp;$D624&amp;"."&amp;$E624,TMSimMatrix[#Headers],0)),"")</f>
        <v/>
      </c>
      <c r="Q734" s="56"/>
      <c r="R734" s="54"/>
      <c r="S734" s="53"/>
      <c r="T734" s="324"/>
      <c r="U734" s="299"/>
      <c r="V734" s="53"/>
      <c r="W734" s="258" t="s">
        <v>506</v>
      </c>
      <c r="X734" s="305"/>
      <c r="Y734" s="62"/>
      <c r="Z734" s="297"/>
      <c r="AA734" s="297"/>
    </row>
    <row r="735" spans="2:27" ht="23">
      <c r="B735" s="48">
        <v>620</v>
      </c>
      <c r="C735" s="252" t="s">
        <v>451</v>
      </c>
      <c r="D735" s="253">
        <v>62</v>
      </c>
      <c r="E735" s="274"/>
      <c r="F735" s="50" t="str">
        <f>IF($E625&lt;&gt;"",COUNTIF($E$6:$E625,$E625),"")</f>
        <v/>
      </c>
      <c r="G735" s="56" t="str">
        <f>IF($E625&lt;&gt;"",INDEX(TMSimMatrix[],5,MATCH($C625&amp;$D625&amp;"."&amp;$E625,TMSimMatrix[#Headers],0)),"")</f>
        <v/>
      </c>
      <c r="H735" s="56" t="str">
        <f>IF($E625&lt;&gt;"",INDEX(TMSimMatrix[#Data],7,MATCH($C625&amp;$D625&amp;"."&amp;$E625,TMSimMatrix[#Headers],0)),"")</f>
        <v/>
      </c>
      <c r="I735" s="280" t="str">
        <f>IF($E625&lt;&gt;"",INDEX(TMSimMatrix[],2,MATCH($C625&amp;$D625&amp;"."&amp;$E625,TMSimMatrix[#Headers],0)),"")</f>
        <v/>
      </c>
      <c r="J735" s="280" t="str">
        <f>IF($E735&lt;&gt;"",IF(ISNUMBER(SEARCH("Utail",FlighTestSummary5[[#This Row],[A/C Configuration]])), "UTAIL", "TAILLESS"),"")</f>
        <v/>
      </c>
      <c r="K735" s="280" t="str">
        <f>IF($E735&lt;&gt;"",INDEX(TMSimMatrix[],4,MATCH($C735&amp;$D735&amp;"."&amp;$E735,TMSimMatrix[#Headers],0)),"")</f>
        <v/>
      </c>
      <c r="L735" s="280" t="str">
        <f>IF($E625&lt;&gt;"",INDEX(TMSimMatrix[],3,MATCH($C625&amp;$D625&amp;"."&amp;$E625,TMSimMatrix[#Headers],0)),"")</f>
        <v/>
      </c>
      <c r="M735" s="272" t="str">
        <f>IF($E625&lt;&gt;"",INDEX(TMSimMatrix[],8,MATCH($C625&amp;$D625&amp;"."&amp;$E625,TMSimMatrix[#Headers],0)),"")</f>
        <v/>
      </c>
      <c r="N735" s="52"/>
      <c r="O735" s="72"/>
      <c r="P735" s="310" t="str">
        <f>IF($E625&lt;&gt;"",INDEX(TMSimMatrix[],9,MATCH($C625&amp;$D625&amp;"."&amp;$E625,TMSimMatrix[#Headers],0)),"")</f>
        <v/>
      </c>
      <c r="Q735" s="56"/>
      <c r="R735" s="54"/>
      <c r="S735" s="53"/>
      <c r="T735" s="324"/>
      <c r="U735" s="299"/>
      <c r="V735" s="53"/>
      <c r="W735" s="258" t="s">
        <v>506</v>
      </c>
      <c r="X735" s="305"/>
      <c r="Y735" s="62"/>
      <c r="Z735" s="297"/>
      <c r="AA735" s="297"/>
    </row>
    <row r="736" spans="2:27" ht="23">
      <c r="B736" s="48">
        <v>621</v>
      </c>
      <c r="C736" s="252" t="s">
        <v>451</v>
      </c>
      <c r="D736" s="253">
        <v>62</v>
      </c>
      <c r="E736" s="274"/>
      <c r="F736" s="50" t="str">
        <f>IF($E626&lt;&gt;"",COUNTIF($E$6:$E626,$E626),"")</f>
        <v/>
      </c>
      <c r="G736" s="56" t="str">
        <f>IF($E626&lt;&gt;"",INDEX(TMSimMatrix[],5,MATCH($C626&amp;$D626&amp;"."&amp;$E626,TMSimMatrix[#Headers],0)),"")</f>
        <v/>
      </c>
      <c r="H736" s="56" t="str">
        <f>IF($E626&lt;&gt;"",INDEX(TMSimMatrix[#Data],7,MATCH($C626&amp;$D626&amp;"."&amp;$E626,TMSimMatrix[#Headers],0)),"")</f>
        <v/>
      </c>
      <c r="I736" s="280" t="str">
        <f>IF($E626&lt;&gt;"",INDEX(TMSimMatrix[],2,MATCH($C626&amp;$D626&amp;"."&amp;$E626,TMSimMatrix[#Headers],0)),"")</f>
        <v/>
      </c>
      <c r="J736" s="280" t="str">
        <f>IF($E736&lt;&gt;"",IF(ISNUMBER(SEARCH("Utail",FlighTestSummary5[[#This Row],[A/C Configuration]])), "UTAIL", "TAILLESS"),"")</f>
        <v/>
      </c>
      <c r="K736" s="280" t="str">
        <f>IF($E736&lt;&gt;"",INDEX(TMSimMatrix[],4,MATCH($C736&amp;$D736&amp;"."&amp;$E736,TMSimMatrix[#Headers],0)),"")</f>
        <v/>
      </c>
      <c r="L736" s="280" t="str">
        <f>IF($E626&lt;&gt;"",INDEX(TMSimMatrix[],3,MATCH($C626&amp;$D626&amp;"."&amp;$E626,TMSimMatrix[#Headers],0)),"")</f>
        <v/>
      </c>
      <c r="M736" s="272" t="str">
        <f>IF($E626&lt;&gt;"",INDEX(TMSimMatrix[],8,MATCH($C626&amp;$D626&amp;"."&amp;$E626,TMSimMatrix[#Headers],0)),"")</f>
        <v/>
      </c>
      <c r="N736" s="52"/>
      <c r="O736" s="72"/>
      <c r="P736" s="310" t="str">
        <f>IF($E626&lt;&gt;"",INDEX(TMSimMatrix[],9,MATCH($C626&amp;$D626&amp;"."&amp;$E626,TMSimMatrix[#Headers],0)),"")</f>
        <v/>
      </c>
      <c r="Q736" s="56"/>
      <c r="R736" s="54"/>
      <c r="S736" s="53"/>
      <c r="T736" s="324"/>
      <c r="U736" s="299"/>
      <c r="V736" s="53"/>
      <c r="W736" s="258" t="s">
        <v>506</v>
      </c>
      <c r="X736" s="305"/>
      <c r="Y736" s="62"/>
      <c r="Z736" s="297"/>
      <c r="AA736" s="297"/>
    </row>
    <row r="737" spans="2:27" ht="23">
      <c r="B737" s="48">
        <v>622</v>
      </c>
      <c r="C737" s="252" t="s">
        <v>451</v>
      </c>
      <c r="D737" s="253">
        <v>62</v>
      </c>
      <c r="E737" s="274"/>
      <c r="F737" s="50" t="str">
        <f>IF($E627&lt;&gt;"",COUNTIF($E$6:$E627,$E627),"")</f>
        <v/>
      </c>
      <c r="G737" s="56" t="str">
        <f>IF($E627&lt;&gt;"",INDEX(TMSimMatrix[],5,MATCH($C627&amp;$D627&amp;"."&amp;$E627,TMSimMatrix[#Headers],0)),"")</f>
        <v/>
      </c>
      <c r="H737" s="56" t="str">
        <f>IF($E627&lt;&gt;"",INDEX(TMSimMatrix[#Data],7,MATCH($C627&amp;$D627&amp;"."&amp;$E627,TMSimMatrix[#Headers],0)),"")</f>
        <v/>
      </c>
      <c r="I737" s="280" t="str">
        <f>IF($E627&lt;&gt;"",INDEX(TMSimMatrix[],2,MATCH($C627&amp;$D627&amp;"."&amp;$E627,TMSimMatrix[#Headers],0)),"")</f>
        <v/>
      </c>
      <c r="J737" s="280" t="str">
        <f>IF($E737&lt;&gt;"",IF(ISNUMBER(SEARCH("Utail",FlighTestSummary5[[#This Row],[A/C Configuration]])), "UTAIL", "TAILLESS"),"")</f>
        <v/>
      </c>
      <c r="K737" s="280" t="str">
        <f>IF($E737&lt;&gt;"",INDEX(TMSimMatrix[],4,MATCH($C737&amp;$D737&amp;"."&amp;$E737,TMSimMatrix[#Headers],0)),"")</f>
        <v/>
      </c>
      <c r="L737" s="280" t="str">
        <f>IF($E627&lt;&gt;"",INDEX(TMSimMatrix[],3,MATCH($C627&amp;$D627&amp;"."&amp;$E627,TMSimMatrix[#Headers],0)),"")</f>
        <v/>
      </c>
      <c r="M737" s="272" t="str">
        <f>IF($E627&lt;&gt;"",INDEX(TMSimMatrix[],8,MATCH($C627&amp;$D627&amp;"."&amp;$E627,TMSimMatrix[#Headers],0)),"")</f>
        <v/>
      </c>
      <c r="N737" s="52"/>
      <c r="O737" s="72"/>
      <c r="P737" s="310" t="str">
        <f>IF($E627&lt;&gt;"",INDEX(TMSimMatrix[],9,MATCH($C627&amp;$D627&amp;"."&amp;$E627,TMSimMatrix[#Headers],0)),"")</f>
        <v/>
      </c>
      <c r="Q737" s="56"/>
      <c r="R737" s="54"/>
      <c r="S737" s="53"/>
      <c r="T737" s="324"/>
      <c r="U737" s="299"/>
      <c r="V737" s="53"/>
      <c r="W737" s="258" t="s">
        <v>506</v>
      </c>
      <c r="X737" s="305"/>
      <c r="Y737" s="62"/>
      <c r="Z737" s="297"/>
      <c r="AA737" s="297"/>
    </row>
    <row r="738" spans="2:27" ht="23">
      <c r="B738" s="48">
        <v>623</v>
      </c>
      <c r="C738" s="252" t="s">
        <v>451</v>
      </c>
      <c r="D738" s="253">
        <v>62</v>
      </c>
      <c r="E738" s="274"/>
      <c r="F738" s="50" t="str">
        <f>IF($E628&lt;&gt;"",COUNTIF($E$6:$E628,$E628),"")</f>
        <v/>
      </c>
      <c r="G738" s="56" t="str">
        <f>IF($E628&lt;&gt;"",INDEX(TMSimMatrix[],5,MATCH($C628&amp;$D628&amp;"."&amp;$E628,TMSimMatrix[#Headers],0)),"")</f>
        <v/>
      </c>
      <c r="H738" s="56" t="str">
        <f>IF($E628&lt;&gt;"",INDEX(TMSimMatrix[#Data],7,MATCH($C628&amp;$D628&amp;"."&amp;$E628,TMSimMatrix[#Headers],0)),"")</f>
        <v/>
      </c>
      <c r="I738" s="280" t="str">
        <f>IF($E628&lt;&gt;"",INDEX(TMSimMatrix[],2,MATCH($C628&amp;$D628&amp;"."&amp;$E628,TMSimMatrix[#Headers],0)),"")</f>
        <v/>
      </c>
      <c r="J738" s="280" t="str">
        <f>IF($E738&lt;&gt;"",IF(ISNUMBER(SEARCH("Utail",FlighTestSummary5[[#This Row],[A/C Configuration]])), "UTAIL", "TAILLESS"),"")</f>
        <v/>
      </c>
      <c r="K738" s="280" t="str">
        <f>IF($E738&lt;&gt;"",INDEX(TMSimMatrix[],4,MATCH($C738&amp;$D738&amp;"."&amp;$E738,TMSimMatrix[#Headers],0)),"")</f>
        <v/>
      </c>
      <c r="L738" s="280" t="str">
        <f>IF($E628&lt;&gt;"",INDEX(TMSimMatrix[],3,MATCH($C628&amp;$D628&amp;"."&amp;$E628,TMSimMatrix[#Headers],0)),"")</f>
        <v/>
      </c>
      <c r="M738" s="272" t="str">
        <f>IF($E628&lt;&gt;"",INDEX(TMSimMatrix[],8,MATCH($C628&amp;$D628&amp;"."&amp;$E628,TMSimMatrix[#Headers],0)),"")</f>
        <v/>
      </c>
      <c r="N738" s="52"/>
      <c r="O738" s="72"/>
      <c r="P738" s="310" t="str">
        <f>IF($E628&lt;&gt;"",INDEX(TMSimMatrix[],9,MATCH($C628&amp;$D628&amp;"."&amp;$E628,TMSimMatrix[#Headers],0)),"")</f>
        <v/>
      </c>
      <c r="Q738" s="56"/>
      <c r="R738" s="54"/>
      <c r="S738" s="53"/>
      <c r="T738" s="324"/>
      <c r="U738" s="299"/>
      <c r="V738" s="53"/>
      <c r="W738" s="258" t="s">
        <v>506</v>
      </c>
      <c r="X738" s="305"/>
      <c r="Y738" s="62"/>
      <c r="Z738" s="297"/>
      <c r="AA738" s="297"/>
    </row>
    <row r="739" spans="2:27" ht="23">
      <c r="B739" s="48">
        <v>624</v>
      </c>
      <c r="C739" s="252" t="s">
        <v>451</v>
      </c>
      <c r="D739" s="253">
        <v>62</v>
      </c>
      <c r="E739" s="274"/>
      <c r="F739" s="50" t="str">
        <f>IF($E629&lt;&gt;"",COUNTIF($E$6:$E629,$E629),"")</f>
        <v/>
      </c>
      <c r="G739" s="56" t="str">
        <f>IF($E629&lt;&gt;"",INDEX(TMSimMatrix[],5,MATCH($C629&amp;$D629&amp;"."&amp;$E629,TMSimMatrix[#Headers],0)),"")</f>
        <v/>
      </c>
      <c r="H739" s="56" t="str">
        <f>IF($E629&lt;&gt;"",INDEX(TMSimMatrix[#Data],7,MATCH($C629&amp;$D629&amp;"."&amp;$E629,TMSimMatrix[#Headers],0)),"")</f>
        <v/>
      </c>
      <c r="I739" s="280" t="str">
        <f>IF($E629&lt;&gt;"",INDEX(TMSimMatrix[],2,MATCH($C629&amp;$D629&amp;"."&amp;$E629,TMSimMatrix[#Headers],0)),"")</f>
        <v/>
      </c>
      <c r="J739" s="280" t="str">
        <f>IF($E739&lt;&gt;"",IF(ISNUMBER(SEARCH("Utail",FlighTestSummary5[[#This Row],[A/C Configuration]])), "UTAIL", "TAILLESS"),"")</f>
        <v/>
      </c>
      <c r="K739" s="280" t="str">
        <f>IF($E739&lt;&gt;"",INDEX(TMSimMatrix[],4,MATCH($C739&amp;$D739&amp;"."&amp;$E739,TMSimMatrix[#Headers],0)),"")</f>
        <v/>
      </c>
      <c r="L739" s="280" t="str">
        <f>IF($E629&lt;&gt;"",INDEX(TMSimMatrix[],3,MATCH($C629&amp;$D629&amp;"."&amp;$E629,TMSimMatrix[#Headers],0)),"")</f>
        <v/>
      </c>
      <c r="M739" s="272" t="str">
        <f>IF($E629&lt;&gt;"",INDEX(TMSimMatrix[],8,MATCH($C629&amp;$D629&amp;"."&amp;$E629,TMSimMatrix[#Headers],0)),"")</f>
        <v/>
      </c>
      <c r="N739" s="52"/>
      <c r="O739" s="72"/>
      <c r="P739" s="310" t="str">
        <f>IF($E629&lt;&gt;"",INDEX(TMSimMatrix[],9,MATCH($C629&amp;$D629&amp;"."&amp;$E629,TMSimMatrix[#Headers],0)),"")</f>
        <v/>
      </c>
      <c r="Q739" s="56"/>
      <c r="R739" s="54"/>
      <c r="S739" s="53"/>
      <c r="T739" s="324"/>
      <c r="U739" s="299"/>
      <c r="V739" s="53"/>
      <c r="W739" s="258" t="s">
        <v>506</v>
      </c>
      <c r="X739" s="305"/>
      <c r="Y739" s="62"/>
      <c r="Z739" s="297"/>
      <c r="AA739" s="297"/>
    </row>
    <row r="740" spans="2:27" ht="23">
      <c r="B740" s="48">
        <v>625</v>
      </c>
      <c r="C740" s="252" t="s">
        <v>451</v>
      </c>
      <c r="D740" s="253">
        <v>62</v>
      </c>
      <c r="E740" s="274"/>
      <c r="F740" s="50" t="str">
        <f>IF($E740&lt;&gt;"",COUNTIF($E$6:$E740,$E740),"")</f>
        <v/>
      </c>
      <c r="G740" s="56" t="str">
        <f>IF($E740&lt;&gt;"",INDEX(TMSimMatrix[],5,MATCH($C740&amp;$D740&amp;"."&amp;$E740,TMSimMatrix[#Headers],0)),"")</f>
        <v/>
      </c>
      <c r="H740" s="56" t="str">
        <f>IF($E740&lt;&gt;"",INDEX(TMSimMatrix[#Data],7,MATCH($C740&amp;$D740&amp;"."&amp;$E740,TMSimMatrix[#Headers],0)),"")</f>
        <v/>
      </c>
      <c r="I740" s="280" t="str">
        <f>IF($E740&lt;&gt;"",INDEX(TMSimMatrix[],2,MATCH($C740&amp;$D740&amp;"."&amp;$E740,TMSimMatrix[#Headers],0)),"")</f>
        <v/>
      </c>
      <c r="J740" s="280" t="str">
        <f>IF($E740&lt;&gt;"",IF(ISNUMBER(SEARCH("Utail",FlighTestSummary5[[#This Row],[A/C Configuration]])), "UTAIL", "TAILLESS"),"")</f>
        <v/>
      </c>
      <c r="K740" s="280" t="str">
        <f>IF($E740&lt;&gt;"",INDEX(TMSimMatrix[],4,MATCH($C740&amp;$D740&amp;"."&amp;$E740,TMSimMatrix[#Headers],0)),"")</f>
        <v/>
      </c>
      <c r="L740" s="280" t="str">
        <f>IF($E740&lt;&gt;"",INDEX(TMSimMatrix[],3,MATCH($C740&amp;$D740&amp;"."&amp;$E740,TMSimMatrix[#Headers],0)),"")</f>
        <v/>
      </c>
      <c r="M740" s="272" t="str">
        <f>IF($E740&lt;&gt;"",INDEX(TMSimMatrix[],8,MATCH($C740&amp;$D740&amp;"."&amp;$E740,TMSimMatrix[#Headers],0)),"")</f>
        <v/>
      </c>
      <c r="N740" s="52"/>
      <c r="O740" s="72"/>
      <c r="P740" s="310" t="str">
        <f>IF($E740&lt;&gt;"",INDEX(TMSimMatrix[],9,MATCH($C740&amp;$D740&amp;"."&amp;$E740,TMSimMatrix[#Headers],0)),"")</f>
        <v/>
      </c>
      <c r="Q740" s="56"/>
      <c r="R740" s="54"/>
      <c r="S740" s="53"/>
      <c r="T740" s="324"/>
      <c r="U740" s="299"/>
      <c r="V740" s="53"/>
      <c r="W740" s="258" t="s">
        <v>506</v>
      </c>
      <c r="X740" s="305"/>
      <c r="Y740" s="62"/>
      <c r="Z740" s="297"/>
      <c r="AA740" s="297"/>
    </row>
    <row r="741" spans="2:27" ht="23">
      <c r="B741" s="48">
        <v>626</v>
      </c>
      <c r="C741" s="252" t="s">
        <v>451</v>
      </c>
      <c r="D741" s="253">
        <v>62</v>
      </c>
      <c r="E741" s="274"/>
      <c r="F741" s="50" t="str">
        <f>IF($E741&lt;&gt;"",COUNTIF($E$6:$E741,$E741),"")</f>
        <v/>
      </c>
      <c r="G741" s="56" t="str">
        <f>IF($E741&lt;&gt;"",INDEX(TMSimMatrix[],5,MATCH($C741&amp;$D741&amp;"."&amp;$E741,TMSimMatrix[#Headers],0)),"")</f>
        <v/>
      </c>
      <c r="H741" s="56" t="str">
        <f>IF($E741&lt;&gt;"",INDEX(TMSimMatrix[#Data],7,MATCH($C741&amp;$D741&amp;"."&amp;$E741,TMSimMatrix[#Headers],0)),"")</f>
        <v/>
      </c>
      <c r="I741" s="280" t="str">
        <f>IF($E741&lt;&gt;"",INDEX(TMSimMatrix[],2,MATCH($C741&amp;$D741&amp;"."&amp;$E741,TMSimMatrix[#Headers],0)),"")</f>
        <v/>
      </c>
      <c r="J741" s="280" t="str">
        <f>IF($E741&lt;&gt;"",IF(ISNUMBER(SEARCH("Utail",FlighTestSummary5[[#This Row],[A/C Configuration]])), "UTAIL", "TAILLESS"),"")</f>
        <v/>
      </c>
      <c r="K741" s="280" t="str">
        <f>IF($E741&lt;&gt;"",INDEX(TMSimMatrix[],4,MATCH($C741&amp;$D741&amp;"."&amp;$E741,TMSimMatrix[#Headers],0)),"")</f>
        <v/>
      </c>
      <c r="L741" s="280" t="str">
        <f>IF($E741&lt;&gt;"",INDEX(TMSimMatrix[],3,MATCH($C741&amp;$D741&amp;"."&amp;$E741,TMSimMatrix[#Headers],0)),"")</f>
        <v/>
      </c>
      <c r="M741" s="272" t="str">
        <f>IF($E741&lt;&gt;"",INDEX(TMSimMatrix[],8,MATCH($C741&amp;$D741&amp;"."&amp;$E741,TMSimMatrix[#Headers],0)),"")</f>
        <v/>
      </c>
      <c r="N741" s="52"/>
      <c r="O741" s="72"/>
      <c r="P741" s="310" t="str">
        <f>IF($E741&lt;&gt;"",INDEX(TMSimMatrix[],9,MATCH($C741&amp;$D741&amp;"."&amp;$E741,TMSimMatrix[#Headers],0)),"")</f>
        <v/>
      </c>
      <c r="Q741" s="56"/>
      <c r="R741" s="54"/>
      <c r="S741" s="53"/>
      <c r="T741" s="324"/>
      <c r="U741" s="299"/>
      <c r="V741" s="53"/>
      <c r="W741" s="258" t="s">
        <v>506</v>
      </c>
      <c r="X741" s="305"/>
      <c r="Y741" s="62"/>
      <c r="Z741" s="297"/>
      <c r="AA741" s="297"/>
    </row>
    <row r="742" spans="2:27" ht="23">
      <c r="B742" s="48">
        <v>627</v>
      </c>
      <c r="C742" s="252" t="s">
        <v>451</v>
      </c>
      <c r="D742" s="253">
        <v>62</v>
      </c>
      <c r="E742" s="274"/>
      <c r="F742" s="50" t="str">
        <f>IF($E742&lt;&gt;"",COUNTIF($E$6:$E742,$E742),"")</f>
        <v/>
      </c>
      <c r="G742" s="56" t="str">
        <f>IF($E742&lt;&gt;"",INDEX(TMSimMatrix[],5,MATCH($C742&amp;$D742&amp;"."&amp;$E742,TMSimMatrix[#Headers],0)),"")</f>
        <v/>
      </c>
      <c r="H742" s="56" t="str">
        <f>IF($E742&lt;&gt;"",INDEX(TMSimMatrix[#Data],7,MATCH($C742&amp;$D742&amp;"."&amp;$E742,TMSimMatrix[#Headers],0)),"")</f>
        <v/>
      </c>
      <c r="I742" s="280" t="str">
        <f>IF($E742&lt;&gt;"",INDEX(TMSimMatrix[],2,MATCH($C742&amp;$D742&amp;"."&amp;$E742,TMSimMatrix[#Headers],0)),"")</f>
        <v/>
      </c>
      <c r="J742" s="280" t="str">
        <f>IF($E742&lt;&gt;"",IF(ISNUMBER(SEARCH("Utail",FlighTestSummary5[[#This Row],[A/C Configuration]])), "UTAIL", "TAILLESS"),"")</f>
        <v/>
      </c>
      <c r="K742" s="280" t="str">
        <f>IF($E742&lt;&gt;"",INDEX(TMSimMatrix[],4,MATCH($C742&amp;$D742&amp;"."&amp;$E742,TMSimMatrix[#Headers],0)),"")</f>
        <v/>
      </c>
      <c r="L742" s="280" t="str">
        <f>IF($E742&lt;&gt;"",INDEX(TMSimMatrix[],3,MATCH($C742&amp;$D742&amp;"."&amp;$E742,TMSimMatrix[#Headers],0)),"")</f>
        <v/>
      </c>
      <c r="M742" s="272" t="str">
        <f>IF($E742&lt;&gt;"",INDEX(TMSimMatrix[],8,MATCH($C742&amp;$D742&amp;"."&amp;$E742,TMSimMatrix[#Headers],0)),"")</f>
        <v/>
      </c>
      <c r="N742" s="52"/>
      <c r="O742" s="72"/>
      <c r="P742" s="310" t="str">
        <f>IF($E742&lt;&gt;"",INDEX(TMSimMatrix[],9,MATCH($C742&amp;$D742&amp;"."&amp;$E742,TMSimMatrix[#Headers],0)),"")</f>
        <v/>
      </c>
      <c r="Q742" s="56"/>
      <c r="R742" s="54"/>
      <c r="S742" s="53"/>
      <c r="T742" s="324"/>
      <c r="U742" s="299"/>
      <c r="V742" s="53"/>
      <c r="W742" s="258" t="s">
        <v>506</v>
      </c>
      <c r="X742" s="305"/>
      <c r="Y742" s="62"/>
      <c r="Z742" s="297"/>
      <c r="AA742" s="297"/>
    </row>
    <row r="743" spans="2:27" ht="23">
      <c r="B743" s="48">
        <v>628</v>
      </c>
      <c r="C743" s="252" t="s">
        <v>451</v>
      </c>
      <c r="D743" s="253">
        <v>62</v>
      </c>
      <c r="E743" s="274"/>
      <c r="F743" s="50" t="str">
        <f>IF($E743&lt;&gt;"",COUNTIF($E$6:$E743,$E743),"")</f>
        <v/>
      </c>
      <c r="G743" s="56" t="str">
        <f>IF($E743&lt;&gt;"",INDEX(TMSimMatrix[],5,MATCH($C743&amp;$D743&amp;"."&amp;$E743,TMSimMatrix[#Headers],0)),"")</f>
        <v/>
      </c>
      <c r="H743" s="56" t="str">
        <f>IF($E743&lt;&gt;"",INDEX(TMSimMatrix[#Data],7,MATCH($C743&amp;$D743&amp;"."&amp;$E743,TMSimMatrix[#Headers],0)),"")</f>
        <v/>
      </c>
      <c r="I743" s="280" t="str">
        <f>IF($E743&lt;&gt;"",INDEX(TMSimMatrix[],2,MATCH($C743&amp;$D743&amp;"."&amp;$E743,TMSimMatrix[#Headers],0)),"")</f>
        <v/>
      </c>
      <c r="J743" s="280" t="str">
        <f>IF($E743&lt;&gt;"",IF(ISNUMBER(SEARCH("Utail",FlighTestSummary5[[#This Row],[A/C Configuration]])), "UTAIL", "TAILLESS"),"")</f>
        <v/>
      </c>
      <c r="K743" s="280" t="str">
        <f>IF($E743&lt;&gt;"",INDEX(TMSimMatrix[],4,MATCH($C743&amp;$D743&amp;"."&amp;$E743,TMSimMatrix[#Headers],0)),"")</f>
        <v/>
      </c>
      <c r="L743" s="280" t="str">
        <f>IF($E743&lt;&gt;"",INDEX(TMSimMatrix[],3,MATCH($C743&amp;$D743&amp;"."&amp;$E743,TMSimMatrix[#Headers],0)),"")</f>
        <v/>
      </c>
      <c r="M743" s="272" t="str">
        <f>IF($E743&lt;&gt;"",INDEX(TMSimMatrix[],8,MATCH($C743&amp;$D743&amp;"."&amp;$E743,TMSimMatrix[#Headers],0)),"")</f>
        <v/>
      </c>
      <c r="N743" s="52"/>
      <c r="O743" s="72"/>
      <c r="P743" s="310" t="str">
        <f>IF($E743&lt;&gt;"",INDEX(TMSimMatrix[],9,MATCH($C743&amp;$D743&amp;"."&amp;$E743,TMSimMatrix[#Headers],0)),"")</f>
        <v/>
      </c>
      <c r="Q743" s="56"/>
      <c r="R743" s="54"/>
      <c r="S743" s="53"/>
      <c r="T743" s="324"/>
      <c r="U743" s="299"/>
      <c r="V743" s="53"/>
      <c r="W743" s="258" t="s">
        <v>506</v>
      </c>
      <c r="X743" s="305"/>
      <c r="Y743" s="62"/>
      <c r="Z743" s="297"/>
      <c r="AA743" s="297"/>
    </row>
    <row r="744" spans="2:27" ht="23">
      <c r="B744" s="48">
        <v>629</v>
      </c>
      <c r="C744" s="252" t="s">
        <v>451</v>
      </c>
      <c r="D744" s="253">
        <v>62</v>
      </c>
      <c r="E744" s="274"/>
      <c r="F744" s="50" t="str">
        <f>IF($E744&lt;&gt;"",COUNTIF($E$6:$E744,$E744),"")</f>
        <v/>
      </c>
      <c r="G744" s="56" t="str">
        <f>IF($E744&lt;&gt;"",INDEX(TMSimMatrix[],5,MATCH($C744&amp;$D744&amp;"."&amp;$E744,TMSimMatrix[#Headers],0)),"")</f>
        <v/>
      </c>
      <c r="H744" s="56" t="str">
        <f>IF($E744&lt;&gt;"",INDEX(TMSimMatrix[#Data],7,MATCH($C744&amp;$D744&amp;"."&amp;$E744,TMSimMatrix[#Headers],0)),"")</f>
        <v/>
      </c>
      <c r="I744" s="280" t="str">
        <f>IF($E744&lt;&gt;"",INDEX(TMSimMatrix[],2,MATCH($C744&amp;$D744&amp;"."&amp;$E744,TMSimMatrix[#Headers],0)),"")</f>
        <v/>
      </c>
      <c r="J744" s="280" t="str">
        <f>IF($E744&lt;&gt;"",IF(ISNUMBER(SEARCH("Utail",FlighTestSummary5[[#This Row],[A/C Configuration]])), "UTAIL", "TAILLESS"),"")</f>
        <v/>
      </c>
      <c r="K744" s="280" t="str">
        <f>IF($E744&lt;&gt;"",INDEX(TMSimMatrix[],4,MATCH($C744&amp;$D744&amp;"."&amp;$E744,TMSimMatrix[#Headers],0)),"")</f>
        <v/>
      </c>
      <c r="L744" s="280" t="str">
        <f>IF($E744&lt;&gt;"",INDEX(TMSimMatrix[],3,MATCH($C744&amp;$D744&amp;"."&amp;$E744,TMSimMatrix[#Headers],0)),"")</f>
        <v/>
      </c>
      <c r="M744" s="272" t="str">
        <f>IF($E744&lt;&gt;"",INDEX(TMSimMatrix[],8,MATCH($C744&amp;$D744&amp;"."&amp;$E744,TMSimMatrix[#Headers],0)),"")</f>
        <v/>
      </c>
      <c r="N744" s="52"/>
      <c r="O744" s="72"/>
      <c r="P744" s="310" t="str">
        <f>IF($E744&lt;&gt;"",INDEX(TMSimMatrix[],9,MATCH($C744&amp;$D744&amp;"."&amp;$E744,TMSimMatrix[#Headers],0)),"")</f>
        <v/>
      </c>
      <c r="Q744" s="56"/>
      <c r="R744" s="54"/>
      <c r="S744" s="53"/>
      <c r="T744" s="324"/>
      <c r="U744" s="299"/>
      <c r="V744" s="53"/>
      <c r="W744" s="258" t="s">
        <v>506</v>
      </c>
      <c r="X744" s="305"/>
      <c r="Y744" s="62"/>
      <c r="Z744" s="297"/>
      <c r="AA744" s="297"/>
    </row>
    <row r="745" spans="2:27" ht="23">
      <c r="B745" s="48">
        <v>740</v>
      </c>
      <c r="C745" s="252" t="s">
        <v>451</v>
      </c>
      <c r="D745" s="253">
        <v>62</v>
      </c>
      <c r="E745" s="274"/>
      <c r="F745" s="50" t="str">
        <f>IF($E745&lt;&gt;"",COUNTIF($E$6:$E745,$E745),"")</f>
        <v/>
      </c>
      <c r="G745" s="56" t="str">
        <f>IF($E745&lt;&gt;"",INDEX(TMSimMatrix[],5,MATCH($C745&amp;$D745&amp;"."&amp;$E745,TMSimMatrix[#Headers],0)),"")</f>
        <v/>
      </c>
      <c r="H745" s="56" t="str">
        <f>IF($E745&lt;&gt;"",INDEX(TMSimMatrix[#Data],7,MATCH($C745&amp;$D745&amp;"."&amp;$E745,TMSimMatrix[#Headers],0)),"")</f>
        <v/>
      </c>
      <c r="I745" s="280" t="str">
        <f>IF($E745&lt;&gt;"",INDEX(TMSimMatrix[],2,MATCH($C745&amp;$D745&amp;"."&amp;$E745,TMSimMatrix[#Headers],0)),"")</f>
        <v/>
      </c>
      <c r="J745" s="280" t="str">
        <f>IF($E745&lt;&gt;"",IF(ISNUMBER(SEARCH("Utail",FlighTestSummary5[[#This Row],[A/C Configuration]])), "UTAIL", "TAILLESS"),"")</f>
        <v/>
      </c>
      <c r="K745" s="280" t="str">
        <f>IF($E745&lt;&gt;"",INDEX(TMSimMatrix[],4,MATCH($C745&amp;$D745&amp;"."&amp;$E745,TMSimMatrix[#Headers],0)),"")</f>
        <v/>
      </c>
      <c r="L745" s="280" t="str">
        <f>IF($E745&lt;&gt;"",INDEX(TMSimMatrix[],3,MATCH($C745&amp;$D745&amp;"."&amp;$E745,TMSimMatrix[#Headers],0)),"")</f>
        <v/>
      </c>
      <c r="M745" s="272" t="str">
        <f>IF($E745&lt;&gt;"",INDEX(TMSimMatrix[],8,MATCH($C745&amp;$D745&amp;"."&amp;$E745,TMSimMatrix[#Headers],0)),"")</f>
        <v/>
      </c>
      <c r="N745" s="52"/>
      <c r="O745" s="72"/>
      <c r="P745" s="310" t="str">
        <f>IF($E745&lt;&gt;"",INDEX(TMSimMatrix[],9,MATCH($C745&amp;$D745&amp;"."&amp;$E745,TMSimMatrix[#Headers],0)),"")</f>
        <v/>
      </c>
      <c r="Q745" s="56"/>
      <c r="R745" s="54"/>
      <c r="S745" s="53"/>
      <c r="T745" s="324"/>
      <c r="U745" s="299"/>
      <c r="V745" s="53"/>
      <c r="W745" s="258" t="s">
        <v>506</v>
      </c>
      <c r="X745" s="305"/>
      <c r="Y745" s="62"/>
      <c r="Z745" s="297"/>
      <c r="AA745" s="297"/>
    </row>
    <row r="746" spans="2:27" ht="23">
      <c r="B746" s="48">
        <v>741</v>
      </c>
      <c r="C746" s="252" t="s">
        <v>451</v>
      </c>
      <c r="D746" s="253">
        <v>62</v>
      </c>
      <c r="E746" s="274"/>
      <c r="F746" s="50" t="str">
        <f>IF($E746&lt;&gt;"",COUNTIF($E$6:$E746,$E746),"")</f>
        <v/>
      </c>
      <c r="G746" s="56" t="str">
        <f>IF($E746&lt;&gt;"",INDEX(TMSimMatrix[],5,MATCH($C746&amp;$D746&amp;"."&amp;$E746,TMSimMatrix[#Headers],0)),"")</f>
        <v/>
      </c>
      <c r="H746" s="56" t="str">
        <f>IF($E746&lt;&gt;"",INDEX(TMSimMatrix[#Data],7,MATCH($C746&amp;$D746&amp;"."&amp;$E746,TMSimMatrix[#Headers],0)),"")</f>
        <v/>
      </c>
      <c r="I746" s="280" t="str">
        <f>IF($E746&lt;&gt;"",INDEX(TMSimMatrix[],2,MATCH($C746&amp;$D746&amp;"."&amp;$E746,TMSimMatrix[#Headers],0)),"")</f>
        <v/>
      </c>
      <c r="J746" s="280" t="str">
        <f>IF($E746&lt;&gt;"",IF(ISNUMBER(SEARCH("Utail",FlighTestSummary5[[#This Row],[A/C Configuration]])), "UTAIL", "TAILLESS"),"")</f>
        <v/>
      </c>
      <c r="K746" s="280" t="str">
        <f>IF($E746&lt;&gt;"",INDEX(TMSimMatrix[],4,MATCH($C746&amp;$D746&amp;"."&amp;$E746,TMSimMatrix[#Headers],0)),"")</f>
        <v/>
      </c>
      <c r="L746" s="280" t="str">
        <f>IF($E746&lt;&gt;"",INDEX(TMSimMatrix[],3,MATCH($C746&amp;$D746&amp;"."&amp;$E746,TMSimMatrix[#Headers],0)),"")</f>
        <v/>
      </c>
      <c r="M746" s="272" t="str">
        <f>IF($E746&lt;&gt;"",INDEX(TMSimMatrix[],8,MATCH($C746&amp;$D746&amp;"."&amp;$E746,TMSimMatrix[#Headers],0)),"")</f>
        <v/>
      </c>
      <c r="N746" s="52"/>
      <c r="O746" s="72"/>
      <c r="P746" s="310" t="str">
        <f>IF($E746&lt;&gt;"",INDEX(TMSimMatrix[],9,MATCH($C746&amp;$D746&amp;"."&amp;$E746,TMSimMatrix[#Headers],0)),"")</f>
        <v/>
      </c>
      <c r="Q746" s="56"/>
      <c r="R746" s="54"/>
      <c r="S746" s="53"/>
      <c r="T746" s="324"/>
      <c r="U746" s="299"/>
      <c r="V746" s="53"/>
      <c r="W746" s="258" t="s">
        <v>506</v>
      </c>
      <c r="X746" s="305"/>
      <c r="Y746" s="62"/>
      <c r="Z746" s="297"/>
      <c r="AA746" s="297"/>
    </row>
    <row r="747" spans="2:27" ht="23">
      <c r="B747" s="48">
        <v>742</v>
      </c>
      <c r="C747" s="252" t="s">
        <v>451</v>
      </c>
      <c r="D747" s="253">
        <v>62</v>
      </c>
      <c r="E747" s="274"/>
      <c r="F747" s="50" t="str">
        <f>IF($E747&lt;&gt;"",COUNTIF($E$6:$E747,$E747),"")</f>
        <v/>
      </c>
      <c r="G747" s="56" t="str">
        <f>IF($E747&lt;&gt;"",INDEX(TMSimMatrix[],5,MATCH($C747&amp;$D747&amp;"."&amp;$E747,TMSimMatrix[#Headers],0)),"")</f>
        <v/>
      </c>
      <c r="H747" s="56" t="str">
        <f>IF($E747&lt;&gt;"",INDEX(TMSimMatrix[#Data],7,MATCH($C747&amp;$D747&amp;"."&amp;$E747,TMSimMatrix[#Headers],0)),"")</f>
        <v/>
      </c>
      <c r="I747" s="280" t="str">
        <f>IF($E747&lt;&gt;"",INDEX(TMSimMatrix[],2,MATCH($C747&amp;$D747&amp;"."&amp;$E747,TMSimMatrix[#Headers],0)),"")</f>
        <v/>
      </c>
      <c r="J747" s="280" t="str">
        <f>IF($E747&lt;&gt;"",IF(ISNUMBER(SEARCH("Utail",FlighTestSummary5[[#This Row],[A/C Configuration]])), "UTAIL", "TAILLESS"),"")</f>
        <v/>
      </c>
      <c r="K747" s="280" t="str">
        <f>IF($E747&lt;&gt;"",INDEX(TMSimMatrix[],4,MATCH($C747&amp;$D747&amp;"."&amp;$E747,TMSimMatrix[#Headers],0)),"")</f>
        <v/>
      </c>
      <c r="L747" s="280" t="str">
        <f>IF($E747&lt;&gt;"",INDEX(TMSimMatrix[],3,MATCH($C747&amp;$D747&amp;"."&amp;$E747,TMSimMatrix[#Headers],0)),"")</f>
        <v/>
      </c>
      <c r="M747" s="272" t="str">
        <f>IF($E747&lt;&gt;"",INDEX(TMSimMatrix[],8,MATCH($C747&amp;$D747&amp;"."&amp;$E747,TMSimMatrix[#Headers],0)),"")</f>
        <v/>
      </c>
      <c r="N747" s="52"/>
      <c r="O747" s="72"/>
      <c r="P747" s="310" t="str">
        <f>IF($E747&lt;&gt;"",INDEX(TMSimMatrix[],9,MATCH($C747&amp;$D747&amp;"."&amp;$E747,TMSimMatrix[#Headers],0)),"")</f>
        <v/>
      </c>
      <c r="Q747" s="56"/>
      <c r="R747" s="54"/>
      <c r="S747" s="53"/>
      <c r="T747" s="324"/>
      <c r="U747" s="299"/>
      <c r="V747" s="53"/>
      <c r="W747" s="258" t="s">
        <v>506</v>
      </c>
      <c r="X747" s="305"/>
      <c r="Y747" s="62"/>
      <c r="Z747" s="297"/>
      <c r="AA747" s="297"/>
    </row>
    <row r="748" spans="2:27" ht="23">
      <c r="B748" s="48">
        <v>743</v>
      </c>
      <c r="C748" s="252" t="s">
        <v>451</v>
      </c>
      <c r="D748" s="253">
        <v>62</v>
      </c>
      <c r="E748" s="274"/>
      <c r="F748" s="50" t="str">
        <f>IF($E748&lt;&gt;"",COUNTIF($E$6:$E748,$E748),"")</f>
        <v/>
      </c>
      <c r="G748" s="56" t="str">
        <f>IF($E748&lt;&gt;"",INDEX(TMSimMatrix[],5,MATCH($C748&amp;$D748&amp;"."&amp;$E748,TMSimMatrix[#Headers],0)),"")</f>
        <v/>
      </c>
      <c r="H748" s="56" t="str">
        <f>IF($E748&lt;&gt;"",INDEX(TMSimMatrix[#Data],7,MATCH($C748&amp;$D748&amp;"."&amp;$E748,TMSimMatrix[#Headers],0)),"")</f>
        <v/>
      </c>
      <c r="I748" s="280" t="str">
        <f>IF($E748&lt;&gt;"",INDEX(TMSimMatrix[],2,MATCH($C748&amp;$D748&amp;"."&amp;$E748,TMSimMatrix[#Headers],0)),"")</f>
        <v/>
      </c>
      <c r="J748" s="280" t="str">
        <f>IF($E748&lt;&gt;"",IF(ISNUMBER(SEARCH("Utail",FlighTestSummary5[[#This Row],[A/C Configuration]])), "UTAIL", "TAILLESS"),"")</f>
        <v/>
      </c>
      <c r="K748" s="280" t="str">
        <f>IF($E748&lt;&gt;"",INDEX(TMSimMatrix[],4,MATCH($C748&amp;$D748&amp;"."&amp;$E748,TMSimMatrix[#Headers],0)),"")</f>
        <v/>
      </c>
      <c r="L748" s="280" t="str">
        <f>IF($E748&lt;&gt;"",INDEX(TMSimMatrix[],3,MATCH($C748&amp;$D748&amp;"."&amp;$E748,TMSimMatrix[#Headers],0)),"")</f>
        <v/>
      </c>
      <c r="M748" s="272" t="str">
        <f>IF($E748&lt;&gt;"",INDEX(TMSimMatrix[],8,MATCH($C748&amp;$D748&amp;"."&amp;$E748,TMSimMatrix[#Headers],0)),"")</f>
        <v/>
      </c>
      <c r="N748" s="52"/>
      <c r="O748" s="72"/>
      <c r="P748" s="310" t="str">
        <f>IF($E748&lt;&gt;"",INDEX(TMSimMatrix[],9,MATCH($C748&amp;$D748&amp;"."&amp;$E748,TMSimMatrix[#Headers],0)),"")</f>
        <v/>
      </c>
      <c r="Q748" s="56"/>
      <c r="R748" s="54"/>
      <c r="S748" s="53"/>
      <c r="T748" s="324"/>
      <c r="U748" s="299"/>
      <c r="V748" s="53"/>
      <c r="W748" s="258" t="s">
        <v>506</v>
      </c>
      <c r="X748" s="305"/>
      <c r="Y748" s="62"/>
      <c r="Z748" s="297"/>
      <c r="AA748" s="297"/>
    </row>
    <row r="749" spans="2:27" ht="23">
      <c r="B749" s="48">
        <v>744</v>
      </c>
      <c r="C749" s="252" t="s">
        <v>451</v>
      </c>
      <c r="D749" s="253">
        <v>62</v>
      </c>
      <c r="E749" s="274"/>
      <c r="F749" s="50" t="str">
        <f>IF($E749&lt;&gt;"",COUNTIF($E$6:$E749,$E749),"")</f>
        <v/>
      </c>
      <c r="G749" s="56" t="str">
        <f>IF($E749&lt;&gt;"",INDEX(TMSimMatrix[],5,MATCH($C749&amp;$D749&amp;"."&amp;$E749,TMSimMatrix[#Headers],0)),"")</f>
        <v/>
      </c>
      <c r="H749" s="56" t="str">
        <f>IF($E749&lt;&gt;"",INDEX(TMSimMatrix[#Data],7,MATCH($C749&amp;$D749&amp;"."&amp;$E749,TMSimMatrix[#Headers],0)),"")</f>
        <v/>
      </c>
      <c r="I749" s="280" t="str">
        <f>IF($E749&lt;&gt;"",INDEX(TMSimMatrix[],2,MATCH($C749&amp;$D749&amp;"."&amp;$E749,TMSimMatrix[#Headers],0)),"")</f>
        <v/>
      </c>
      <c r="J749" s="280" t="str">
        <f>IF($E749&lt;&gt;"",IF(ISNUMBER(SEARCH("Utail",FlighTestSummary5[[#This Row],[A/C Configuration]])), "UTAIL", "TAILLESS"),"")</f>
        <v/>
      </c>
      <c r="K749" s="280" t="str">
        <f>IF($E749&lt;&gt;"",INDEX(TMSimMatrix[],4,MATCH($C749&amp;$D749&amp;"."&amp;$E749,TMSimMatrix[#Headers],0)),"")</f>
        <v/>
      </c>
      <c r="L749" s="280" t="str">
        <f>IF($E749&lt;&gt;"",INDEX(TMSimMatrix[],3,MATCH($C749&amp;$D749&amp;"."&amp;$E749,TMSimMatrix[#Headers],0)),"")</f>
        <v/>
      </c>
      <c r="M749" s="272" t="str">
        <f>IF($E749&lt;&gt;"",INDEX(TMSimMatrix[],8,MATCH($C749&amp;$D749&amp;"."&amp;$E749,TMSimMatrix[#Headers],0)),"")</f>
        <v/>
      </c>
      <c r="N749" s="52"/>
      <c r="O749" s="72"/>
      <c r="P749" s="310" t="str">
        <f>IF($E749&lt;&gt;"",INDEX(TMSimMatrix[],9,MATCH($C749&amp;$D749&amp;"."&amp;$E749,TMSimMatrix[#Headers],0)),"")</f>
        <v/>
      </c>
      <c r="Q749" s="56"/>
      <c r="R749" s="54"/>
      <c r="S749" s="53"/>
      <c r="T749" s="324"/>
      <c r="U749" s="299"/>
      <c r="V749" s="53"/>
      <c r="W749" s="258" t="s">
        <v>506</v>
      </c>
      <c r="X749" s="305"/>
      <c r="Y749" s="62"/>
      <c r="Z749" s="297"/>
      <c r="AA749" s="297"/>
    </row>
    <row r="750" spans="2:27" ht="23">
      <c r="B750" s="48">
        <v>745</v>
      </c>
      <c r="C750" s="252" t="s">
        <v>451</v>
      </c>
      <c r="D750" s="253">
        <v>62</v>
      </c>
      <c r="E750" s="274"/>
      <c r="F750" s="50" t="str">
        <f>IF($E750&lt;&gt;"",COUNTIF($E$6:$E750,$E750),"")</f>
        <v/>
      </c>
      <c r="G750" s="56" t="str">
        <f>IF($E750&lt;&gt;"",INDEX(TMSimMatrix[],5,MATCH($C750&amp;$D750&amp;"."&amp;$E750,TMSimMatrix[#Headers],0)),"")</f>
        <v/>
      </c>
      <c r="H750" s="56" t="str">
        <f>IF($E750&lt;&gt;"",INDEX(TMSimMatrix[#Data],7,MATCH($C750&amp;$D750&amp;"."&amp;$E750,TMSimMatrix[#Headers],0)),"")</f>
        <v/>
      </c>
      <c r="I750" s="280" t="str">
        <f>IF($E750&lt;&gt;"",INDEX(TMSimMatrix[],2,MATCH($C750&amp;$D750&amp;"."&amp;$E750,TMSimMatrix[#Headers],0)),"")</f>
        <v/>
      </c>
      <c r="J750" s="280" t="str">
        <f>IF($E750&lt;&gt;"",IF(ISNUMBER(SEARCH("Utail",FlighTestSummary5[[#This Row],[A/C Configuration]])), "UTAIL", "TAILLESS"),"")</f>
        <v/>
      </c>
      <c r="K750" s="280" t="str">
        <f>IF($E750&lt;&gt;"",INDEX(TMSimMatrix[],4,MATCH($C750&amp;$D750&amp;"."&amp;$E750,TMSimMatrix[#Headers],0)),"")</f>
        <v/>
      </c>
      <c r="L750" s="280" t="str">
        <f>IF($E750&lt;&gt;"",INDEX(TMSimMatrix[],3,MATCH($C750&amp;$D750&amp;"."&amp;$E750,TMSimMatrix[#Headers],0)),"")</f>
        <v/>
      </c>
      <c r="M750" s="272" t="str">
        <f>IF($E750&lt;&gt;"",INDEX(TMSimMatrix[],8,MATCH($C750&amp;$D750&amp;"."&amp;$E750,TMSimMatrix[#Headers],0)),"")</f>
        <v/>
      </c>
      <c r="N750" s="52"/>
      <c r="O750" s="72"/>
      <c r="P750" s="310" t="str">
        <f>IF($E750&lt;&gt;"",INDEX(TMSimMatrix[],9,MATCH($C750&amp;$D750&amp;"."&amp;$E750,TMSimMatrix[#Headers],0)),"")</f>
        <v/>
      </c>
      <c r="Q750" s="56"/>
      <c r="R750" s="54"/>
      <c r="S750" s="53"/>
      <c r="T750" s="324"/>
      <c r="U750" s="299"/>
      <c r="V750" s="53"/>
      <c r="W750" s="258" t="s">
        <v>506</v>
      </c>
      <c r="X750" s="305"/>
      <c r="Y750" s="62"/>
      <c r="Z750" s="297"/>
      <c r="AA750" s="297"/>
    </row>
    <row r="751" spans="2:27" ht="23">
      <c r="B751" s="48">
        <v>746</v>
      </c>
      <c r="C751" s="252" t="s">
        <v>451</v>
      </c>
      <c r="D751" s="253">
        <v>62</v>
      </c>
      <c r="E751" s="274"/>
      <c r="F751" s="50" t="str">
        <f>IF($E751&lt;&gt;"",COUNTIF($E$6:$E751,$E751),"")</f>
        <v/>
      </c>
      <c r="G751" s="56" t="str">
        <f>IF($E751&lt;&gt;"",INDEX(TMSimMatrix[],5,MATCH($C751&amp;$D751&amp;"."&amp;$E751,TMSimMatrix[#Headers],0)),"")</f>
        <v/>
      </c>
      <c r="H751" s="56" t="str">
        <f>IF($E751&lt;&gt;"",INDEX(TMSimMatrix[#Data],7,MATCH($C751&amp;$D751&amp;"."&amp;$E751,TMSimMatrix[#Headers],0)),"")</f>
        <v/>
      </c>
      <c r="I751" s="280" t="str">
        <f>IF($E751&lt;&gt;"",INDEX(TMSimMatrix[],2,MATCH($C751&amp;$D751&amp;"."&amp;$E751,TMSimMatrix[#Headers],0)),"")</f>
        <v/>
      </c>
      <c r="J751" s="280" t="str">
        <f>IF($E751&lt;&gt;"",IF(ISNUMBER(SEARCH("Utail",FlighTestSummary5[[#This Row],[A/C Configuration]])), "UTAIL", "TAILLESS"),"")</f>
        <v/>
      </c>
      <c r="K751" s="280" t="str">
        <f>IF($E751&lt;&gt;"",INDEX(TMSimMatrix[],4,MATCH($C751&amp;$D751&amp;"."&amp;$E751,TMSimMatrix[#Headers],0)),"")</f>
        <v/>
      </c>
      <c r="L751" s="280" t="str">
        <f>IF($E751&lt;&gt;"",INDEX(TMSimMatrix[],3,MATCH($C751&amp;$D751&amp;"."&amp;$E751,TMSimMatrix[#Headers],0)),"")</f>
        <v/>
      </c>
      <c r="M751" s="272" t="str">
        <f>IF($E751&lt;&gt;"",INDEX(TMSimMatrix[],8,MATCH($C751&amp;$D751&amp;"."&amp;$E751,TMSimMatrix[#Headers],0)),"")</f>
        <v/>
      </c>
      <c r="N751" s="52"/>
      <c r="O751" s="72"/>
      <c r="P751" s="310" t="str">
        <f>IF($E751&lt;&gt;"",INDEX(TMSimMatrix[],9,MATCH($C751&amp;$D751&amp;"."&amp;$E751,TMSimMatrix[#Headers],0)),"")</f>
        <v/>
      </c>
      <c r="Q751" s="56"/>
      <c r="R751" s="54"/>
      <c r="S751" s="53"/>
      <c r="T751" s="324"/>
      <c r="U751" s="299"/>
      <c r="V751" s="53"/>
      <c r="W751" s="258" t="s">
        <v>506</v>
      </c>
      <c r="X751" s="305"/>
      <c r="Y751" s="62"/>
      <c r="Z751" s="297"/>
      <c r="AA751" s="297"/>
    </row>
    <row r="752" spans="2:27" ht="23">
      <c r="B752" s="48">
        <v>747</v>
      </c>
      <c r="C752" s="252" t="s">
        <v>451</v>
      </c>
      <c r="D752" s="253">
        <v>62</v>
      </c>
      <c r="E752" s="274"/>
      <c r="F752" s="50" t="str">
        <f>IF($E752&lt;&gt;"",COUNTIF($E$6:$E752,$E752),"")</f>
        <v/>
      </c>
      <c r="G752" s="56" t="str">
        <f>IF($E752&lt;&gt;"",INDEX(TMSimMatrix[],5,MATCH($C752&amp;$D752&amp;"."&amp;$E752,TMSimMatrix[#Headers],0)),"")</f>
        <v/>
      </c>
      <c r="H752" s="56" t="str">
        <f>IF($E752&lt;&gt;"",INDEX(TMSimMatrix[#Data],7,MATCH($C752&amp;$D752&amp;"."&amp;$E752,TMSimMatrix[#Headers],0)),"")</f>
        <v/>
      </c>
      <c r="I752" s="280" t="str">
        <f>IF($E752&lt;&gt;"",INDEX(TMSimMatrix[],2,MATCH($C752&amp;$D752&amp;"."&amp;$E752,TMSimMatrix[#Headers],0)),"")</f>
        <v/>
      </c>
      <c r="J752" s="280" t="str">
        <f>IF($E752&lt;&gt;"",IF(ISNUMBER(SEARCH("Utail",FlighTestSummary5[[#This Row],[A/C Configuration]])), "UTAIL", "TAILLESS"),"")</f>
        <v/>
      </c>
      <c r="K752" s="280" t="str">
        <f>IF($E752&lt;&gt;"",INDEX(TMSimMatrix[],4,MATCH($C752&amp;$D752&amp;"."&amp;$E752,TMSimMatrix[#Headers],0)),"")</f>
        <v/>
      </c>
      <c r="L752" s="280" t="str">
        <f>IF($E752&lt;&gt;"",INDEX(TMSimMatrix[],3,MATCH($C752&amp;$D752&amp;"."&amp;$E752,TMSimMatrix[#Headers],0)),"")</f>
        <v/>
      </c>
      <c r="M752" s="272" t="str">
        <f>IF($E752&lt;&gt;"",INDEX(TMSimMatrix[],8,MATCH($C752&amp;$D752&amp;"."&amp;$E752,TMSimMatrix[#Headers],0)),"")</f>
        <v/>
      </c>
      <c r="N752" s="52"/>
      <c r="O752" s="72"/>
      <c r="P752" s="310" t="str">
        <f>IF($E752&lt;&gt;"",INDEX(TMSimMatrix[],9,MATCH($C752&amp;$D752&amp;"."&amp;$E752,TMSimMatrix[#Headers],0)),"")</f>
        <v/>
      </c>
      <c r="Q752" s="56"/>
      <c r="R752" s="54"/>
      <c r="S752" s="53"/>
      <c r="T752" s="324"/>
      <c r="U752" s="299"/>
      <c r="V752" s="53"/>
      <c r="W752" s="258" t="s">
        <v>506</v>
      </c>
      <c r="X752" s="305"/>
      <c r="Y752" s="62"/>
      <c r="Z752" s="297"/>
      <c r="AA752" s="297"/>
    </row>
    <row r="753" spans="2:27" ht="23">
      <c r="B753" s="48">
        <v>748</v>
      </c>
      <c r="C753" s="252" t="s">
        <v>451</v>
      </c>
      <c r="D753" s="253">
        <v>62</v>
      </c>
      <c r="E753" s="274"/>
      <c r="F753" s="50" t="str">
        <f>IF($E753&lt;&gt;"",COUNTIF($E$6:$E753,$E753),"")</f>
        <v/>
      </c>
      <c r="G753" s="56" t="str">
        <f>IF($E753&lt;&gt;"",INDEX(TMSimMatrix[],5,MATCH($C753&amp;$D753&amp;"."&amp;$E753,TMSimMatrix[#Headers],0)),"")</f>
        <v/>
      </c>
      <c r="H753" s="56" t="str">
        <f>IF($E753&lt;&gt;"",INDEX(TMSimMatrix[#Data],7,MATCH($C753&amp;$D753&amp;"."&amp;$E753,TMSimMatrix[#Headers],0)),"")</f>
        <v/>
      </c>
      <c r="I753" s="280" t="str">
        <f>IF($E753&lt;&gt;"",INDEX(TMSimMatrix[],2,MATCH($C753&amp;$D753&amp;"."&amp;$E753,TMSimMatrix[#Headers],0)),"")</f>
        <v/>
      </c>
      <c r="J753" s="280" t="str">
        <f>IF($E753&lt;&gt;"",IF(ISNUMBER(SEARCH("Utail",FlighTestSummary5[[#This Row],[A/C Configuration]])), "UTAIL", "TAILLESS"),"")</f>
        <v/>
      </c>
      <c r="K753" s="280" t="str">
        <f>IF($E753&lt;&gt;"",INDEX(TMSimMatrix[],4,MATCH($C753&amp;$D753&amp;"."&amp;$E753,TMSimMatrix[#Headers],0)),"")</f>
        <v/>
      </c>
      <c r="L753" s="280" t="str">
        <f>IF($E753&lt;&gt;"",INDEX(TMSimMatrix[],3,MATCH($C753&amp;$D753&amp;"."&amp;$E753,TMSimMatrix[#Headers],0)),"")</f>
        <v/>
      </c>
      <c r="M753" s="272" t="str">
        <f>IF($E753&lt;&gt;"",INDEX(TMSimMatrix[],8,MATCH($C753&amp;$D753&amp;"."&amp;$E753,TMSimMatrix[#Headers],0)),"")</f>
        <v/>
      </c>
      <c r="N753" s="52"/>
      <c r="O753" s="72"/>
      <c r="P753" s="310" t="str">
        <f>IF($E753&lt;&gt;"",INDEX(TMSimMatrix[],9,MATCH($C753&amp;$D753&amp;"."&amp;$E753,TMSimMatrix[#Headers],0)),"")</f>
        <v/>
      </c>
      <c r="Q753" s="56"/>
      <c r="R753" s="54"/>
      <c r="S753" s="53"/>
      <c r="T753" s="324"/>
      <c r="U753" s="299"/>
      <c r="V753" s="53"/>
      <c r="W753" s="258" t="s">
        <v>506</v>
      </c>
      <c r="X753" s="305"/>
      <c r="Y753" s="62"/>
      <c r="Z753" s="297"/>
      <c r="AA753" s="297"/>
    </row>
    <row r="754" spans="2:27" ht="23">
      <c r="B754" s="48">
        <v>749</v>
      </c>
      <c r="C754" s="252" t="s">
        <v>451</v>
      </c>
      <c r="D754" s="253">
        <v>62</v>
      </c>
      <c r="E754" s="274"/>
      <c r="F754" s="50" t="str">
        <f>IF($E754&lt;&gt;"",COUNTIF($E$6:$E754,$E754),"")</f>
        <v/>
      </c>
      <c r="G754" s="56" t="str">
        <f>IF($E754&lt;&gt;"",INDEX(TMSimMatrix[],5,MATCH($C754&amp;$D754&amp;"."&amp;$E754,TMSimMatrix[#Headers],0)),"")</f>
        <v/>
      </c>
      <c r="H754" s="56" t="str">
        <f>IF($E754&lt;&gt;"",INDEX(TMSimMatrix[#Data],7,MATCH($C754&amp;$D754&amp;"."&amp;$E754,TMSimMatrix[#Headers],0)),"")</f>
        <v/>
      </c>
      <c r="I754" s="280" t="str">
        <f>IF($E754&lt;&gt;"",INDEX(TMSimMatrix[],2,MATCH($C754&amp;$D754&amp;"."&amp;$E754,TMSimMatrix[#Headers],0)),"")</f>
        <v/>
      </c>
      <c r="J754" s="280" t="str">
        <f>IF($E754&lt;&gt;"",IF(ISNUMBER(SEARCH("Utail",FlighTestSummary5[[#This Row],[A/C Configuration]])), "UTAIL", "TAILLESS"),"")</f>
        <v/>
      </c>
      <c r="K754" s="280" t="str">
        <f>IF($E754&lt;&gt;"",INDEX(TMSimMatrix[],4,MATCH($C754&amp;$D754&amp;"."&amp;$E754,TMSimMatrix[#Headers],0)),"")</f>
        <v/>
      </c>
      <c r="L754" s="280" t="str">
        <f>IF($E754&lt;&gt;"",INDEX(TMSimMatrix[],3,MATCH($C754&amp;$D754&amp;"."&amp;$E754,TMSimMatrix[#Headers],0)),"")</f>
        <v/>
      </c>
      <c r="M754" s="272" t="str">
        <f>IF($E754&lt;&gt;"",INDEX(TMSimMatrix[],8,MATCH($C754&amp;$D754&amp;"."&amp;$E754,TMSimMatrix[#Headers],0)),"")</f>
        <v/>
      </c>
      <c r="N754" s="52"/>
      <c r="O754" s="72"/>
      <c r="P754" s="310" t="str">
        <f>IF($E754&lt;&gt;"",INDEX(TMSimMatrix[],9,MATCH($C754&amp;$D754&amp;"."&amp;$E754,TMSimMatrix[#Headers],0)),"")</f>
        <v/>
      </c>
      <c r="Q754" s="56"/>
      <c r="R754" s="54"/>
      <c r="S754" s="53"/>
      <c r="T754" s="324"/>
      <c r="U754" s="299"/>
      <c r="V754" s="53"/>
      <c r="W754" s="258" t="s">
        <v>506</v>
      </c>
      <c r="X754" s="305"/>
      <c r="Y754" s="62"/>
      <c r="Z754" s="297"/>
      <c r="AA754" s="297"/>
    </row>
    <row r="755" spans="2:27" ht="23">
      <c r="B755" s="48">
        <v>750</v>
      </c>
      <c r="C755" s="252" t="s">
        <v>451</v>
      </c>
      <c r="D755" s="253">
        <v>62</v>
      </c>
      <c r="E755" s="274"/>
      <c r="F755" s="50" t="str">
        <f>IF($E755&lt;&gt;"",COUNTIF($E$6:$E755,$E755),"")</f>
        <v/>
      </c>
      <c r="G755" s="56" t="str">
        <f>IF($E755&lt;&gt;"",INDEX(TMSimMatrix[],5,MATCH($C755&amp;$D755&amp;"."&amp;$E755,TMSimMatrix[#Headers],0)),"")</f>
        <v/>
      </c>
      <c r="H755" s="56" t="str">
        <f>IF($E755&lt;&gt;"",INDEX(TMSimMatrix[#Data],7,MATCH($C755&amp;$D755&amp;"."&amp;$E755,TMSimMatrix[#Headers],0)),"")</f>
        <v/>
      </c>
      <c r="I755" s="280" t="str">
        <f>IF($E755&lt;&gt;"",INDEX(TMSimMatrix[],2,MATCH($C755&amp;$D755&amp;"."&amp;$E755,TMSimMatrix[#Headers],0)),"")</f>
        <v/>
      </c>
      <c r="J755" s="280" t="str">
        <f>IF($E755&lt;&gt;"",IF(ISNUMBER(SEARCH("Utail",FlighTestSummary5[[#This Row],[A/C Configuration]])), "UTAIL", "TAILLESS"),"")</f>
        <v/>
      </c>
      <c r="K755" s="280" t="str">
        <f>IF($E755&lt;&gt;"",INDEX(TMSimMatrix[],4,MATCH($C755&amp;$D755&amp;"."&amp;$E755,TMSimMatrix[#Headers],0)),"")</f>
        <v/>
      </c>
      <c r="L755" s="280" t="str">
        <f>IF($E755&lt;&gt;"",INDEX(TMSimMatrix[],3,MATCH($C755&amp;$D755&amp;"."&amp;$E755,TMSimMatrix[#Headers],0)),"")</f>
        <v/>
      </c>
      <c r="M755" s="272" t="str">
        <f>IF($E755&lt;&gt;"",INDEX(TMSimMatrix[],8,MATCH($C755&amp;$D755&amp;"."&amp;$E755,TMSimMatrix[#Headers],0)),"")</f>
        <v/>
      </c>
      <c r="N755" s="52"/>
      <c r="O755" s="72"/>
      <c r="P755" s="310" t="str">
        <f>IF($E755&lt;&gt;"",INDEX(TMSimMatrix[],9,MATCH($C755&amp;$D755&amp;"."&amp;$E755,TMSimMatrix[#Headers],0)),"")</f>
        <v/>
      </c>
      <c r="Q755" s="56"/>
      <c r="R755" s="54"/>
      <c r="S755" s="53"/>
      <c r="T755" s="324"/>
      <c r="U755" s="299"/>
      <c r="V755" s="53"/>
      <c r="W755" s="258" t="s">
        <v>506</v>
      </c>
      <c r="X755" s="305"/>
      <c r="Y755" s="62"/>
      <c r="Z755" s="297"/>
      <c r="AA755" s="297"/>
    </row>
    <row r="756" spans="2:27" ht="23">
      <c r="B756" s="48">
        <v>751</v>
      </c>
      <c r="C756" s="252" t="s">
        <v>451</v>
      </c>
      <c r="D756" s="253">
        <v>62</v>
      </c>
      <c r="E756" s="274"/>
      <c r="F756" s="50" t="str">
        <f>IF($E756&lt;&gt;"",COUNTIF($E$6:$E756,$E756),"")</f>
        <v/>
      </c>
      <c r="G756" s="56" t="str">
        <f>IF($E756&lt;&gt;"",INDEX(TMSimMatrix[],5,MATCH($C756&amp;$D756&amp;"."&amp;$E756,TMSimMatrix[#Headers],0)),"")</f>
        <v/>
      </c>
      <c r="H756" s="56" t="str">
        <f>IF($E756&lt;&gt;"",INDEX(TMSimMatrix[#Data],7,MATCH($C756&amp;$D756&amp;"."&amp;$E756,TMSimMatrix[#Headers],0)),"")</f>
        <v/>
      </c>
      <c r="I756" s="280" t="str">
        <f>IF($E756&lt;&gt;"",INDEX(TMSimMatrix[],2,MATCH($C756&amp;$D756&amp;"."&amp;$E756,TMSimMatrix[#Headers],0)),"")</f>
        <v/>
      </c>
      <c r="J756" s="280" t="str">
        <f>IF($E756&lt;&gt;"",IF(ISNUMBER(SEARCH("Utail",FlighTestSummary5[[#This Row],[A/C Configuration]])), "UTAIL", "TAILLESS"),"")</f>
        <v/>
      </c>
      <c r="K756" s="280" t="str">
        <f>IF($E756&lt;&gt;"",INDEX(TMSimMatrix[],4,MATCH($C756&amp;$D756&amp;"."&amp;$E756,TMSimMatrix[#Headers],0)),"")</f>
        <v/>
      </c>
      <c r="L756" s="280" t="str">
        <f>IF($E756&lt;&gt;"",INDEX(TMSimMatrix[],3,MATCH($C756&amp;$D756&amp;"."&amp;$E756,TMSimMatrix[#Headers],0)),"")</f>
        <v/>
      </c>
      <c r="M756" s="272" t="str">
        <f>IF($E756&lt;&gt;"",INDEX(TMSimMatrix[],8,MATCH($C756&amp;$D756&amp;"."&amp;$E756,TMSimMatrix[#Headers],0)),"")</f>
        <v/>
      </c>
      <c r="N756" s="52"/>
      <c r="O756" s="72"/>
      <c r="P756" s="310" t="str">
        <f>IF($E756&lt;&gt;"",INDEX(TMSimMatrix[],9,MATCH($C756&amp;$D756&amp;"."&amp;$E756,TMSimMatrix[#Headers],0)),"")</f>
        <v/>
      </c>
      <c r="Q756" s="56"/>
      <c r="R756" s="54"/>
      <c r="S756" s="53"/>
      <c r="T756" s="324"/>
      <c r="U756" s="299"/>
      <c r="V756" s="53"/>
      <c r="W756" s="258" t="s">
        <v>506</v>
      </c>
      <c r="X756" s="305"/>
      <c r="Y756" s="62"/>
      <c r="Z756" s="297"/>
      <c r="AA756" s="297"/>
    </row>
    <row r="757" spans="2:27" ht="23">
      <c r="B757" s="48">
        <v>752</v>
      </c>
      <c r="C757" s="252" t="s">
        <v>451</v>
      </c>
      <c r="D757" s="253">
        <v>62</v>
      </c>
      <c r="E757" s="274"/>
      <c r="F757" s="50" t="str">
        <f>IF($E757&lt;&gt;"",COUNTIF($E$6:$E757,$E757),"")</f>
        <v/>
      </c>
      <c r="G757" s="56" t="str">
        <f>IF($E757&lt;&gt;"",INDEX(TMSimMatrix[],5,MATCH($C757&amp;$D757&amp;"."&amp;$E757,TMSimMatrix[#Headers],0)),"")</f>
        <v/>
      </c>
      <c r="H757" s="56" t="str">
        <f>IF($E757&lt;&gt;"",INDEX(TMSimMatrix[#Data],7,MATCH($C757&amp;$D757&amp;"."&amp;$E757,TMSimMatrix[#Headers],0)),"")</f>
        <v/>
      </c>
      <c r="I757" s="280" t="str">
        <f>IF($E757&lt;&gt;"",INDEX(TMSimMatrix[],2,MATCH($C757&amp;$D757&amp;"."&amp;$E757,TMSimMatrix[#Headers],0)),"")</f>
        <v/>
      </c>
      <c r="J757" s="280" t="str">
        <f>IF($E757&lt;&gt;"",IF(ISNUMBER(SEARCH("Utail",FlighTestSummary5[[#This Row],[A/C Configuration]])), "UTAIL", "TAILLESS"),"")</f>
        <v/>
      </c>
      <c r="K757" s="280" t="str">
        <f>IF($E757&lt;&gt;"",INDEX(TMSimMatrix[],4,MATCH($C757&amp;$D757&amp;"."&amp;$E757,TMSimMatrix[#Headers],0)),"")</f>
        <v/>
      </c>
      <c r="L757" s="280" t="str">
        <f>IF($E757&lt;&gt;"",INDEX(TMSimMatrix[],3,MATCH($C757&amp;$D757&amp;"."&amp;$E757,TMSimMatrix[#Headers],0)),"")</f>
        <v/>
      </c>
      <c r="M757" s="272" t="str">
        <f>IF($E757&lt;&gt;"",INDEX(TMSimMatrix[],8,MATCH($C757&amp;$D757&amp;"."&amp;$E757,TMSimMatrix[#Headers],0)),"")</f>
        <v/>
      </c>
      <c r="N757" s="52"/>
      <c r="O757" s="72"/>
      <c r="P757" s="310" t="str">
        <f>IF($E757&lt;&gt;"",INDEX(TMSimMatrix[],9,MATCH($C757&amp;$D757&amp;"."&amp;$E757,TMSimMatrix[#Headers],0)),"")</f>
        <v/>
      </c>
      <c r="Q757" s="56"/>
      <c r="R757" s="54"/>
      <c r="S757" s="53"/>
      <c r="T757" s="324"/>
      <c r="U757" s="299"/>
      <c r="V757" s="53"/>
      <c r="W757" s="258" t="s">
        <v>506</v>
      </c>
      <c r="X757" s="305"/>
      <c r="Y757" s="62"/>
      <c r="Z757" s="297"/>
      <c r="AA757" s="297"/>
    </row>
    <row r="758" spans="2:27" ht="23">
      <c r="B758" s="48">
        <v>753</v>
      </c>
      <c r="C758" s="252" t="s">
        <v>451</v>
      </c>
      <c r="D758" s="253">
        <v>62</v>
      </c>
      <c r="E758" s="274"/>
      <c r="F758" s="50" t="str">
        <f>IF($E758&lt;&gt;"",COUNTIF($E$6:$E758,$E758),"")</f>
        <v/>
      </c>
      <c r="G758" s="56" t="str">
        <f>IF($E758&lt;&gt;"",INDEX(TMSimMatrix[],5,MATCH($C758&amp;$D758&amp;"."&amp;$E758,TMSimMatrix[#Headers],0)),"")</f>
        <v/>
      </c>
      <c r="H758" s="56" t="str">
        <f>IF($E758&lt;&gt;"",INDEX(TMSimMatrix[#Data],7,MATCH($C758&amp;$D758&amp;"."&amp;$E758,TMSimMatrix[#Headers],0)),"")</f>
        <v/>
      </c>
      <c r="I758" s="280" t="str">
        <f>IF($E758&lt;&gt;"",INDEX(TMSimMatrix[],2,MATCH($C758&amp;$D758&amp;"."&amp;$E758,TMSimMatrix[#Headers],0)),"")</f>
        <v/>
      </c>
      <c r="J758" s="280" t="str">
        <f>IF($E758&lt;&gt;"",IF(ISNUMBER(SEARCH("Utail",FlighTestSummary5[[#This Row],[A/C Configuration]])), "UTAIL", "TAILLESS"),"")</f>
        <v/>
      </c>
      <c r="K758" s="280" t="str">
        <f>IF($E758&lt;&gt;"",INDEX(TMSimMatrix[],4,MATCH($C758&amp;$D758&amp;"."&amp;$E758,TMSimMatrix[#Headers],0)),"")</f>
        <v/>
      </c>
      <c r="L758" s="280" t="str">
        <f>IF($E758&lt;&gt;"",INDEX(TMSimMatrix[],3,MATCH($C758&amp;$D758&amp;"."&amp;$E758,TMSimMatrix[#Headers],0)),"")</f>
        <v/>
      </c>
      <c r="M758" s="272" t="str">
        <f>IF($E758&lt;&gt;"",INDEX(TMSimMatrix[],8,MATCH($C758&amp;$D758&amp;"."&amp;$E758,TMSimMatrix[#Headers],0)),"")</f>
        <v/>
      </c>
      <c r="N758" s="52"/>
      <c r="O758" s="72"/>
      <c r="P758" s="310" t="str">
        <f>IF($E758&lt;&gt;"",INDEX(TMSimMatrix[],9,MATCH($C758&amp;$D758&amp;"."&amp;$E758,TMSimMatrix[#Headers],0)),"")</f>
        <v/>
      </c>
      <c r="Q758" s="56"/>
      <c r="R758" s="54"/>
      <c r="S758" s="53"/>
      <c r="T758" s="324"/>
      <c r="U758" s="299"/>
      <c r="V758" s="53"/>
      <c r="W758" s="258" t="s">
        <v>506</v>
      </c>
      <c r="X758" s="305"/>
      <c r="Y758" s="62"/>
      <c r="Z758" s="297"/>
      <c r="AA758" s="297"/>
    </row>
    <row r="759" spans="2:27" ht="23">
      <c r="B759" s="48">
        <v>754</v>
      </c>
      <c r="C759" s="252" t="s">
        <v>451</v>
      </c>
      <c r="D759" s="253">
        <v>62</v>
      </c>
      <c r="E759" s="274"/>
      <c r="F759" s="50" t="str">
        <f>IF($E759&lt;&gt;"",COUNTIF($E$6:$E759,$E759),"")</f>
        <v/>
      </c>
      <c r="G759" s="56" t="str">
        <f>IF($E759&lt;&gt;"",INDEX(TMSimMatrix[],5,MATCH($C759&amp;$D759&amp;"."&amp;$E759,TMSimMatrix[#Headers],0)),"")</f>
        <v/>
      </c>
      <c r="H759" s="56" t="str">
        <f>IF($E759&lt;&gt;"",INDEX(TMSimMatrix[#Data],7,MATCH($C759&amp;$D759&amp;"."&amp;$E759,TMSimMatrix[#Headers],0)),"")</f>
        <v/>
      </c>
      <c r="I759" s="280" t="str">
        <f>IF($E759&lt;&gt;"",INDEX(TMSimMatrix[],2,MATCH($C759&amp;$D759&amp;"."&amp;$E759,TMSimMatrix[#Headers],0)),"")</f>
        <v/>
      </c>
      <c r="J759" s="280" t="str">
        <f>IF($E759&lt;&gt;"",IF(ISNUMBER(SEARCH("Utail",FlighTestSummary5[[#This Row],[A/C Configuration]])), "UTAIL", "TAILLESS"),"")</f>
        <v/>
      </c>
      <c r="K759" s="280" t="str">
        <f>IF($E759&lt;&gt;"",INDEX(TMSimMatrix[],4,MATCH($C759&amp;$D759&amp;"."&amp;$E759,TMSimMatrix[#Headers],0)),"")</f>
        <v/>
      </c>
      <c r="L759" s="280" t="str">
        <f>IF($E759&lt;&gt;"",INDEX(TMSimMatrix[],3,MATCH($C759&amp;$D759&amp;"."&amp;$E759,TMSimMatrix[#Headers],0)),"")</f>
        <v/>
      </c>
      <c r="M759" s="272" t="str">
        <f>IF($E759&lt;&gt;"",INDEX(TMSimMatrix[],8,MATCH($C759&amp;$D759&amp;"."&amp;$E759,TMSimMatrix[#Headers],0)),"")</f>
        <v/>
      </c>
      <c r="N759" s="52"/>
      <c r="O759" s="72"/>
      <c r="P759" s="310" t="str">
        <f>IF($E759&lt;&gt;"",INDEX(TMSimMatrix[],9,MATCH($C759&amp;$D759&amp;"."&amp;$E759,TMSimMatrix[#Headers],0)),"")</f>
        <v/>
      </c>
      <c r="Q759" s="56"/>
      <c r="R759" s="54"/>
      <c r="S759" s="53"/>
      <c r="T759" s="324"/>
      <c r="U759" s="299"/>
      <c r="V759" s="53"/>
      <c r="W759" s="258" t="s">
        <v>506</v>
      </c>
      <c r="X759" s="305"/>
      <c r="Y759" s="62"/>
      <c r="Z759" s="297"/>
      <c r="AA759" s="297"/>
    </row>
    <row r="760" spans="2:27" ht="23">
      <c r="B760" s="48">
        <v>755</v>
      </c>
      <c r="C760" s="252" t="s">
        <v>451</v>
      </c>
      <c r="D760" s="253">
        <v>62</v>
      </c>
      <c r="E760" s="274"/>
      <c r="F760" s="50" t="str">
        <f>IF($E760&lt;&gt;"",COUNTIF($E$6:$E760,$E760),"")</f>
        <v/>
      </c>
      <c r="G760" s="56" t="str">
        <f>IF($E760&lt;&gt;"",INDEX(TMSimMatrix[],5,MATCH($C760&amp;$D760&amp;"."&amp;$E760,TMSimMatrix[#Headers],0)),"")</f>
        <v/>
      </c>
      <c r="H760" s="56" t="str">
        <f>IF($E760&lt;&gt;"",INDEX(TMSimMatrix[#Data],7,MATCH($C760&amp;$D760&amp;"."&amp;$E760,TMSimMatrix[#Headers],0)),"")</f>
        <v/>
      </c>
      <c r="I760" s="280" t="str">
        <f>IF($E760&lt;&gt;"",INDEX(TMSimMatrix[],2,MATCH($C760&amp;$D760&amp;"."&amp;$E760,TMSimMatrix[#Headers],0)),"")</f>
        <v/>
      </c>
      <c r="J760" s="280" t="str">
        <f>IF($E760&lt;&gt;"",IF(ISNUMBER(SEARCH("Utail",FlighTestSummary5[[#This Row],[A/C Configuration]])), "UTAIL", "TAILLESS"),"")</f>
        <v/>
      </c>
      <c r="K760" s="280" t="str">
        <f>IF($E760&lt;&gt;"",INDEX(TMSimMatrix[],4,MATCH($C760&amp;$D760&amp;"."&amp;$E760,TMSimMatrix[#Headers],0)),"")</f>
        <v/>
      </c>
      <c r="L760" s="280" t="str">
        <f>IF($E760&lt;&gt;"",INDEX(TMSimMatrix[],3,MATCH($C760&amp;$D760&amp;"."&amp;$E760,TMSimMatrix[#Headers],0)),"")</f>
        <v/>
      </c>
      <c r="M760" s="272" t="str">
        <f>IF($E760&lt;&gt;"",INDEX(TMSimMatrix[],8,MATCH($C760&amp;$D760&amp;"."&amp;$E760,TMSimMatrix[#Headers],0)),"")</f>
        <v/>
      </c>
      <c r="N760" s="52"/>
      <c r="O760" s="72"/>
      <c r="P760" s="310" t="str">
        <f>IF($E760&lt;&gt;"",INDEX(TMSimMatrix[],9,MATCH($C760&amp;$D760&amp;"."&amp;$E760,TMSimMatrix[#Headers],0)),"")</f>
        <v/>
      </c>
      <c r="Q760" s="56"/>
      <c r="R760" s="54"/>
      <c r="S760" s="53"/>
      <c r="T760" s="324"/>
      <c r="U760" s="299"/>
      <c r="V760" s="53"/>
      <c r="W760" s="258" t="s">
        <v>506</v>
      </c>
      <c r="X760" s="305"/>
      <c r="Y760" s="62"/>
      <c r="Z760" s="297"/>
      <c r="AA760" s="297"/>
    </row>
    <row r="761" spans="2:27" ht="23">
      <c r="B761" s="48">
        <v>756</v>
      </c>
      <c r="C761" s="252" t="s">
        <v>451</v>
      </c>
      <c r="D761" s="253">
        <v>62</v>
      </c>
      <c r="E761" s="274"/>
      <c r="F761" s="50" t="str">
        <f>IF($E761&lt;&gt;"",COUNTIF($E$6:$E761,$E761),"")</f>
        <v/>
      </c>
      <c r="G761" s="56" t="str">
        <f>IF($E761&lt;&gt;"",INDEX(TMSimMatrix[],5,MATCH($C761&amp;$D761&amp;"."&amp;$E761,TMSimMatrix[#Headers],0)),"")</f>
        <v/>
      </c>
      <c r="H761" s="56" t="str">
        <f>IF($E761&lt;&gt;"",INDEX(TMSimMatrix[#Data],7,MATCH($C761&amp;$D761&amp;"."&amp;$E761,TMSimMatrix[#Headers],0)),"")</f>
        <v/>
      </c>
      <c r="I761" s="280" t="str">
        <f>IF($E761&lt;&gt;"",INDEX(TMSimMatrix[],2,MATCH($C761&amp;$D761&amp;"."&amp;$E761,TMSimMatrix[#Headers],0)),"")</f>
        <v/>
      </c>
      <c r="J761" s="280" t="str">
        <f>IF($E761&lt;&gt;"",IF(ISNUMBER(SEARCH("Utail",FlighTestSummary5[[#This Row],[A/C Configuration]])), "UTAIL", "TAILLESS"),"")</f>
        <v/>
      </c>
      <c r="K761" s="280" t="str">
        <f>IF($E761&lt;&gt;"",INDEX(TMSimMatrix[],4,MATCH($C761&amp;$D761&amp;"."&amp;$E761,TMSimMatrix[#Headers],0)),"")</f>
        <v/>
      </c>
      <c r="L761" s="280" t="str">
        <f>IF($E761&lt;&gt;"",INDEX(TMSimMatrix[],3,MATCH($C761&amp;$D761&amp;"."&amp;$E761,TMSimMatrix[#Headers],0)),"")</f>
        <v/>
      </c>
      <c r="M761" s="272" t="str">
        <f>IF($E761&lt;&gt;"",INDEX(TMSimMatrix[],8,MATCH($C761&amp;$D761&amp;"."&amp;$E761,TMSimMatrix[#Headers],0)),"")</f>
        <v/>
      </c>
      <c r="N761" s="52"/>
      <c r="O761" s="72"/>
      <c r="P761" s="310" t="str">
        <f>IF($E761&lt;&gt;"",INDEX(TMSimMatrix[],9,MATCH($C761&amp;$D761&amp;"."&amp;$E761,TMSimMatrix[#Headers],0)),"")</f>
        <v/>
      </c>
      <c r="Q761" s="56"/>
      <c r="R761" s="54"/>
      <c r="S761" s="53"/>
      <c r="T761" s="324"/>
      <c r="U761" s="299"/>
      <c r="V761" s="53"/>
      <c r="W761" s="258" t="s">
        <v>506</v>
      </c>
      <c r="X761" s="305"/>
      <c r="Y761" s="62"/>
      <c r="Z761" s="297"/>
      <c r="AA761" s="297"/>
    </row>
    <row r="762" spans="2:27" ht="23">
      <c r="B762" s="48">
        <v>757</v>
      </c>
      <c r="C762" s="252" t="s">
        <v>451</v>
      </c>
      <c r="D762" s="253">
        <v>62</v>
      </c>
      <c r="E762" s="274"/>
      <c r="F762" s="50" t="str">
        <f>IF($E762&lt;&gt;"",COUNTIF($E$6:$E762,$E762),"")</f>
        <v/>
      </c>
      <c r="G762" s="56" t="str">
        <f>IF($E762&lt;&gt;"",INDEX(TMSimMatrix[],5,MATCH($C762&amp;$D762&amp;"."&amp;$E762,TMSimMatrix[#Headers],0)),"")</f>
        <v/>
      </c>
      <c r="H762" s="56" t="str">
        <f>IF($E762&lt;&gt;"",INDEX(TMSimMatrix[#Data],7,MATCH($C762&amp;$D762&amp;"."&amp;$E762,TMSimMatrix[#Headers],0)),"")</f>
        <v/>
      </c>
      <c r="I762" s="280" t="str">
        <f>IF($E762&lt;&gt;"",INDEX(TMSimMatrix[],2,MATCH($C762&amp;$D762&amp;"."&amp;$E762,TMSimMatrix[#Headers],0)),"")</f>
        <v/>
      </c>
      <c r="J762" s="280" t="str">
        <f>IF($E762&lt;&gt;"",IF(ISNUMBER(SEARCH("Utail",FlighTestSummary5[[#This Row],[A/C Configuration]])), "UTAIL", "TAILLESS"),"")</f>
        <v/>
      </c>
      <c r="K762" s="280" t="str">
        <f>IF($E762&lt;&gt;"",INDEX(TMSimMatrix[],4,MATCH($C762&amp;$D762&amp;"."&amp;$E762,TMSimMatrix[#Headers],0)),"")</f>
        <v/>
      </c>
      <c r="L762" s="280" t="str">
        <f>IF($E762&lt;&gt;"",INDEX(TMSimMatrix[],3,MATCH($C762&amp;$D762&amp;"."&amp;$E762,TMSimMatrix[#Headers],0)),"")</f>
        <v/>
      </c>
      <c r="M762" s="272" t="str">
        <f>IF($E762&lt;&gt;"",INDEX(TMSimMatrix[],8,MATCH($C762&amp;$D762&amp;"."&amp;$E762,TMSimMatrix[#Headers],0)),"")</f>
        <v/>
      </c>
      <c r="N762" s="52"/>
      <c r="O762" s="72"/>
      <c r="P762" s="310" t="str">
        <f>IF($E762&lt;&gt;"",INDEX(TMSimMatrix[],9,MATCH($C762&amp;$D762&amp;"."&amp;$E762,TMSimMatrix[#Headers],0)),"")</f>
        <v/>
      </c>
      <c r="Q762" s="56"/>
      <c r="R762" s="54"/>
      <c r="S762" s="53"/>
      <c r="T762" s="324"/>
      <c r="U762" s="299"/>
      <c r="V762" s="53"/>
      <c r="W762" s="258" t="s">
        <v>506</v>
      </c>
      <c r="X762" s="305"/>
      <c r="Y762" s="62"/>
      <c r="Z762" s="297"/>
      <c r="AA762" s="297"/>
    </row>
    <row r="763" spans="2:27" ht="23">
      <c r="B763" s="48">
        <v>758</v>
      </c>
      <c r="C763" s="252" t="s">
        <v>451</v>
      </c>
      <c r="D763" s="253">
        <v>62</v>
      </c>
      <c r="E763" s="274"/>
      <c r="F763" s="50" t="str">
        <f>IF($E763&lt;&gt;"",COUNTIF($E$6:$E763,$E763),"")</f>
        <v/>
      </c>
      <c r="G763" s="56" t="str">
        <f>IF($E763&lt;&gt;"",INDEX(TMSimMatrix[],5,MATCH($C763&amp;$D763&amp;"."&amp;$E763,TMSimMatrix[#Headers],0)),"")</f>
        <v/>
      </c>
      <c r="H763" s="56" t="str">
        <f>IF($E763&lt;&gt;"",INDEX(TMSimMatrix[#Data],7,MATCH($C763&amp;$D763&amp;"."&amp;$E763,TMSimMatrix[#Headers],0)),"")</f>
        <v/>
      </c>
      <c r="I763" s="280" t="str">
        <f>IF($E763&lt;&gt;"",INDEX(TMSimMatrix[],2,MATCH($C763&amp;$D763&amp;"."&amp;$E763,TMSimMatrix[#Headers],0)),"")</f>
        <v/>
      </c>
      <c r="J763" s="280" t="str">
        <f>IF($E763&lt;&gt;"",IF(ISNUMBER(SEARCH("Utail",FlighTestSummary5[[#This Row],[A/C Configuration]])), "UTAIL", "TAILLESS"),"")</f>
        <v/>
      </c>
      <c r="K763" s="280" t="str">
        <f>IF($E763&lt;&gt;"",INDEX(TMSimMatrix[],4,MATCH($C763&amp;$D763&amp;"."&amp;$E763,TMSimMatrix[#Headers],0)),"")</f>
        <v/>
      </c>
      <c r="L763" s="280" t="str">
        <f>IF($E763&lt;&gt;"",INDEX(TMSimMatrix[],3,MATCH($C763&amp;$D763&amp;"."&amp;$E763,TMSimMatrix[#Headers],0)),"")</f>
        <v/>
      </c>
      <c r="M763" s="272" t="str">
        <f>IF($E763&lt;&gt;"",INDEX(TMSimMatrix[],8,MATCH($C763&amp;$D763&amp;"."&amp;$E763,TMSimMatrix[#Headers],0)),"")</f>
        <v/>
      </c>
      <c r="N763" s="52"/>
      <c r="O763" s="72"/>
      <c r="P763" s="310" t="str">
        <f>IF($E763&lt;&gt;"",INDEX(TMSimMatrix[],9,MATCH($C763&amp;$D763&amp;"."&amp;$E763,TMSimMatrix[#Headers],0)),"")</f>
        <v/>
      </c>
      <c r="Q763" s="56"/>
      <c r="R763" s="54"/>
      <c r="S763" s="53"/>
      <c r="T763" s="324"/>
      <c r="U763" s="299"/>
      <c r="V763" s="53"/>
      <c r="W763" s="258" t="s">
        <v>506</v>
      </c>
      <c r="X763" s="305"/>
      <c r="Y763" s="62"/>
      <c r="Z763" s="297"/>
      <c r="AA763" s="297"/>
    </row>
    <row r="764" spans="2:27" ht="23">
      <c r="B764" s="48">
        <v>759</v>
      </c>
      <c r="C764" s="252" t="s">
        <v>451</v>
      </c>
      <c r="D764" s="253">
        <v>62</v>
      </c>
      <c r="E764" s="274"/>
      <c r="F764" s="50" t="str">
        <f>IF($E764&lt;&gt;"",COUNTIF($E$6:$E764,$E764),"")</f>
        <v/>
      </c>
      <c r="G764" s="56" t="str">
        <f>IF($E764&lt;&gt;"",INDEX(TMSimMatrix[],5,MATCH($C764&amp;$D764&amp;"."&amp;$E764,TMSimMatrix[#Headers],0)),"")</f>
        <v/>
      </c>
      <c r="H764" s="56" t="str">
        <f>IF($E764&lt;&gt;"",INDEX(TMSimMatrix[#Data],7,MATCH($C764&amp;$D764&amp;"."&amp;$E764,TMSimMatrix[#Headers],0)),"")</f>
        <v/>
      </c>
      <c r="I764" s="280" t="str">
        <f>IF($E764&lt;&gt;"",INDEX(TMSimMatrix[],2,MATCH($C764&amp;$D764&amp;"."&amp;$E764,TMSimMatrix[#Headers],0)),"")</f>
        <v/>
      </c>
      <c r="J764" s="280" t="str">
        <f>IF($E764&lt;&gt;"",IF(ISNUMBER(SEARCH("Utail",FlighTestSummary5[[#This Row],[A/C Configuration]])), "UTAIL", "TAILLESS"),"")</f>
        <v/>
      </c>
      <c r="K764" s="280" t="str">
        <f>IF($E764&lt;&gt;"",INDEX(TMSimMatrix[],4,MATCH($C764&amp;$D764&amp;"."&amp;$E764,TMSimMatrix[#Headers],0)),"")</f>
        <v/>
      </c>
      <c r="L764" s="280" t="str">
        <f>IF($E764&lt;&gt;"",INDEX(TMSimMatrix[],3,MATCH($C764&amp;$D764&amp;"."&amp;$E764,TMSimMatrix[#Headers],0)),"")</f>
        <v/>
      </c>
      <c r="M764" s="272" t="str">
        <f>IF($E764&lt;&gt;"",INDEX(TMSimMatrix[],8,MATCH($C764&amp;$D764&amp;"."&amp;$E764,TMSimMatrix[#Headers],0)),"")</f>
        <v/>
      </c>
      <c r="N764" s="52"/>
      <c r="O764" s="72"/>
      <c r="P764" s="310" t="str">
        <f>IF($E764&lt;&gt;"",INDEX(TMSimMatrix[],9,MATCH($C764&amp;$D764&amp;"."&amp;$E764,TMSimMatrix[#Headers],0)),"")</f>
        <v/>
      </c>
      <c r="Q764" s="56"/>
      <c r="R764" s="54"/>
      <c r="S764" s="53"/>
      <c r="T764" s="324"/>
      <c r="U764" s="299"/>
      <c r="V764" s="53"/>
      <c r="W764" s="258" t="s">
        <v>506</v>
      </c>
      <c r="X764" s="305"/>
      <c r="Y764" s="62"/>
      <c r="Z764" s="297"/>
      <c r="AA764" s="297"/>
    </row>
    <row r="765" spans="2:27" ht="23">
      <c r="B765" s="48">
        <v>760</v>
      </c>
      <c r="C765" s="252" t="s">
        <v>451</v>
      </c>
      <c r="D765" s="253">
        <v>62</v>
      </c>
      <c r="E765" s="274"/>
      <c r="F765" s="50" t="str">
        <f>IF($E765&lt;&gt;"",COUNTIF($E$6:$E765,$E765),"")</f>
        <v/>
      </c>
      <c r="G765" s="56" t="str">
        <f>IF($E765&lt;&gt;"",INDEX(TMSimMatrix[],5,MATCH($C765&amp;$D765&amp;"."&amp;$E765,TMSimMatrix[#Headers],0)),"")</f>
        <v/>
      </c>
      <c r="H765" s="56" t="str">
        <f>IF($E765&lt;&gt;"",INDEX(TMSimMatrix[#Data],7,MATCH($C765&amp;$D765&amp;"."&amp;$E765,TMSimMatrix[#Headers],0)),"")</f>
        <v/>
      </c>
      <c r="I765" s="280" t="str">
        <f>IF($E765&lt;&gt;"",INDEX(TMSimMatrix[],2,MATCH($C765&amp;$D765&amp;"."&amp;$E765,TMSimMatrix[#Headers],0)),"")</f>
        <v/>
      </c>
      <c r="J765" s="280" t="str">
        <f>IF($E765&lt;&gt;"",IF(ISNUMBER(SEARCH("Utail",FlighTestSummary5[[#This Row],[A/C Configuration]])), "UTAIL", "TAILLESS"),"")</f>
        <v/>
      </c>
      <c r="K765" s="280" t="str">
        <f>IF($E765&lt;&gt;"",INDEX(TMSimMatrix[],4,MATCH($C765&amp;$D765&amp;"."&amp;$E765,TMSimMatrix[#Headers],0)),"")</f>
        <v/>
      </c>
      <c r="L765" s="280" t="str">
        <f>IF($E765&lt;&gt;"",INDEX(TMSimMatrix[],3,MATCH($C765&amp;$D765&amp;"."&amp;$E765,TMSimMatrix[#Headers],0)),"")</f>
        <v/>
      </c>
      <c r="M765" s="272" t="str">
        <f>IF($E765&lt;&gt;"",INDEX(TMSimMatrix[],8,MATCH($C765&amp;$D765&amp;"."&amp;$E765,TMSimMatrix[#Headers],0)),"")</f>
        <v/>
      </c>
      <c r="N765" s="52"/>
      <c r="O765" s="72"/>
      <c r="P765" s="310" t="str">
        <f>IF($E765&lt;&gt;"",INDEX(TMSimMatrix[],9,MATCH($C765&amp;$D765&amp;"."&amp;$E765,TMSimMatrix[#Headers],0)),"")</f>
        <v/>
      </c>
      <c r="Q765" s="56"/>
      <c r="R765" s="54"/>
      <c r="S765" s="53"/>
      <c r="T765" s="324"/>
      <c r="U765" s="299"/>
      <c r="V765" s="53"/>
      <c r="W765" s="258" t="s">
        <v>506</v>
      </c>
      <c r="X765" s="305"/>
      <c r="Y765" s="62"/>
      <c r="Z765" s="297"/>
      <c r="AA765" s="297"/>
    </row>
    <row r="766" spans="2:27" ht="23">
      <c r="B766" s="48">
        <v>761</v>
      </c>
      <c r="C766" s="252" t="s">
        <v>451</v>
      </c>
      <c r="D766" s="253">
        <v>62</v>
      </c>
      <c r="E766" s="274"/>
      <c r="F766" s="50" t="str">
        <f>IF($E766&lt;&gt;"",COUNTIF($E$6:$E766,$E766),"")</f>
        <v/>
      </c>
      <c r="G766" s="56" t="str">
        <f>IF($E766&lt;&gt;"",INDEX(TMSimMatrix[],5,MATCH($C766&amp;$D766&amp;"."&amp;$E766,TMSimMatrix[#Headers],0)),"")</f>
        <v/>
      </c>
      <c r="H766" s="56" t="str">
        <f>IF($E766&lt;&gt;"",INDEX(TMSimMatrix[#Data],7,MATCH($C766&amp;$D766&amp;"."&amp;$E766,TMSimMatrix[#Headers],0)),"")</f>
        <v/>
      </c>
      <c r="I766" s="280" t="str">
        <f>IF($E766&lt;&gt;"",INDEX(TMSimMatrix[],2,MATCH($C766&amp;$D766&amp;"."&amp;$E766,TMSimMatrix[#Headers],0)),"")</f>
        <v/>
      </c>
      <c r="J766" s="280" t="str">
        <f>IF($E766&lt;&gt;"",IF(ISNUMBER(SEARCH("Utail",FlighTestSummary5[[#This Row],[A/C Configuration]])), "UTAIL", "TAILLESS"),"")</f>
        <v/>
      </c>
      <c r="K766" s="280" t="str">
        <f>IF($E766&lt;&gt;"",INDEX(TMSimMatrix[],4,MATCH($C766&amp;$D766&amp;"."&amp;$E766,TMSimMatrix[#Headers],0)),"")</f>
        <v/>
      </c>
      <c r="L766" s="280" t="str">
        <f>IF($E766&lt;&gt;"",INDEX(TMSimMatrix[],3,MATCH($C766&amp;$D766&amp;"."&amp;$E766,TMSimMatrix[#Headers],0)),"")</f>
        <v/>
      </c>
      <c r="M766" s="272" t="str">
        <f>IF($E766&lt;&gt;"",INDEX(TMSimMatrix[],8,MATCH($C766&amp;$D766&amp;"."&amp;$E766,TMSimMatrix[#Headers],0)),"")</f>
        <v/>
      </c>
      <c r="N766" s="52"/>
      <c r="O766" s="72"/>
      <c r="P766" s="310" t="str">
        <f>IF($E766&lt;&gt;"",INDEX(TMSimMatrix[],9,MATCH($C766&amp;$D766&amp;"."&amp;$E766,TMSimMatrix[#Headers],0)),"")</f>
        <v/>
      </c>
      <c r="Q766" s="56"/>
      <c r="R766" s="54"/>
      <c r="S766" s="53"/>
      <c r="T766" s="324"/>
      <c r="U766" s="299"/>
      <c r="V766" s="53"/>
      <c r="W766" s="258" t="s">
        <v>506</v>
      </c>
      <c r="X766" s="305"/>
      <c r="Y766" s="62"/>
      <c r="Z766" s="297"/>
      <c r="AA766" s="297"/>
    </row>
    <row r="767" spans="2:27" ht="23">
      <c r="B767" s="48">
        <v>762</v>
      </c>
      <c r="C767" s="252" t="s">
        <v>451</v>
      </c>
      <c r="D767" s="253">
        <v>62</v>
      </c>
      <c r="E767" s="274"/>
      <c r="F767" s="50" t="str">
        <f>IF($E767&lt;&gt;"",COUNTIF($E$6:$E767,$E767),"")</f>
        <v/>
      </c>
      <c r="G767" s="56" t="str">
        <f>IF($E767&lt;&gt;"",INDEX(TMSimMatrix[],5,MATCH($C767&amp;$D767&amp;"."&amp;$E767,TMSimMatrix[#Headers],0)),"")</f>
        <v/>
      </c>
      <c r="H767" s="56" t="str">
        <f>IF($E767&lt;&gt;"",INDEX(TMSimMatrix[#Data],7,MATCH($C767&amp;$D767&amp;"."&amp;$E767,TMSimMatrix[#Headers],0)),"")</f>
        <v/>
      </c>
      <c r="I767" s="280" t="str">
        <f>IF($E767&lt;&gt;"",INDEX(TMSimMatrix[],2,MATCH($C767&amp;$D767&amp;"."&amp;$E767,TMSimMatrix[#Headers],0)),"")</f>
        <v/>
      </c>
      <c r="J767" s="280" t="str">
        <f>IF($E767&lt;&gt;"",IF(ISNUMBER(SEARCH("Utail",FlighTestSummary5[[#This Row],[A/C Configuration]])), "UTAIL", "TAILLESS"),"")</f>
        <v/>
      </c>
      <c r="K767" s="280" t="str">
        <f>IF($E767&lt;&gt;"",INDEX(TMSimMatrix[],4,MATCH($C767&amp;$D767&amp;"."&amp;$E767,TMSimMatrix[#Headers],0)),"")</f>
        <v/>
      </c>
      <c r="L767" s="280" t="str">
        <f>IF($E767&lt;&gt;"",INDEX(TMSimMatrix[],3,MATCH($C767&amp;$D767&amp;"."&amp;$E767,TMSimMatrix[#Headers],0)),"")</f>
        <v/>
      </c>
      <c r="M767" s="272" t="str">
        <f>IF($E767&lt;&gt;"",INDEX(TMSimMatrix[],8,MATCH($C767&amp;$D767&amp;"."&amp;$E767,TMSimMatrix[#Headers],0)),"")</f>
        <v/>
      </c>
      <c r="N767" s="52"/>
      <c r="O767" s="72"/>
      <c r="P767" s="310" t="str">
        <f>IF($E767&lt;&gt;"",INDEX(TMSimMatrix[],9,MATCH($C767&amp;$D767&amp;"."&amp;$E767,TMSimMatrix[#Headers],0)),"")</f>
        <v/>
      </c>
      <c r="Q767" s="56"/>
      <c r="R767" s="54"/>
      <c r="S767" s="53"/>
      <c r="T767" s="324"/>
      <c r="U767" s="299"/>
      <c r="V767" s="53"/>
      <c r="W767" s="258" t="s">
        <v>506</v>
      </c>
      <c r="X767" s="305"/>
      <c r="Y767" s="62"/>
      <c r="Z767" s="297"/>
      <c r="AA767" s="297"/>
    </row>
    <row r="768" spans="2:27" ht="23">
      <c r="B768" s="48">
        <v>763</v>
      </c>
      <c r="C768" s="252" t="s">
        <v>451</v>
      </c>
      <c r="D768" s="253">
        <v>62</v>
      </c>
      <c r="E768" s="274"/>
      <c r="F768" s="50" t="str">
        <f>IF($E768&lt;&gt;"",COUNTIF($E$6:$E768,$E768),"")</f>
        <v/>
      </c>
      <c r="G768" s="56" t="str">
        <f>IF($E768&lt;&gt;"",INDEX(TMSimMatrix[],5,MATCH($C768&amp;$D768&amp;"."&amp;$E768,TMSimMatrix[#Headers],0)),"")</f>
        <v/>
      </c>
      <c r="H768" s="56" t="str">
        <f>IF($E768&lt;&gt;"",INDEX(TMSimMatrix[#Data],7,MATCH($C768&amp;$D768&amp;"."&amp;$E768,TMSimMatrix[#Headers],0)),"")</f>
        <v/>
      </c>
      <c r="I768" s="280" t="str">
        <f>IF($E768&lt;&gt;"",INDEX(TMSimMatrix[],2,MATCH($C768&amp;$D768&amp;"."&amp;$E768,TMSimMatrix[#Headers],0)),"")</f>
        <v/>
      </c>
      <c r="J768" s="280" t="str">
        <f>IF($E768&lt;&gt;"",IF(ISNUMBER(SEARCH("Utail",FlighTestSummary5[[#This Row],[A/C Configuration]])), "UTAIL", "TAILLESS"),"")</f>
        <v/>
      </c>
      <c r="K768" s="280" t="str">
        <f>IF($E768&lt;&gt;"",INDEX(TMSimMatrix[],4,MATCH($C768&amp;$D768&amp;"."&amp;$E768,TMSimMatrix[#Headers],0)),"")</f>
        <v/>
      </c>
      <c r="L768" s="280" t="str">
        <f>IF($E768&lt;&gt;"",INDEX(TMSimMatrix[],3,MATCH($C768&amp;$D768&amp;"."&amp;$E768,TMSimMatrix[#Headers],0)),"")</f>
        <v/>
      </c>
      <c r="M768" s="272" t="str">
        <f>IF($E768&lt;&gt;"",INDEX(TMSimMatrix[],8,MATCH($C768&amp;$D768&amp;"."&amp;$E768,TMSimMatrix[#Headers],0)),"")</f>
        <v/>
      </c>
      <c r="N768" s="52"/>
      <c r="O768" s="72"/>
      <c r="P768" s="310" t="str">
        <f>IF($E768&lt;&gt;"",INDEX(TMSimMatrix[],9,MATCH($C768&amp;$D768&amp;"."&amp;$E768,TMSimMatrix[#Headers],0)),"")</f>
        <v/>
      </c>
      <c r="Q768" s="56"/>
      <c r="R768" s="54"/>
      <c r="S768" s="53"/>
      <c r="T768" s="324"/>
      <c r="U768" s="299"/>
      <c r="V768" s="53"/>
      <c r="W768" s="258" t="s">
        <v>506</v>
      </c>
      <c r="X768" s="305"/>
      <c r="Y768" s="62"/>
      <c r="Z768" s="297"/>
      <c r="AA768" s="297"/>
    </row>
    <row r="769" spans="2:27" ht="23">
      <c r="B769" s="48">
        <v>764</v>
      </c>
      <c r="C769" s="252" t="s">
        <v>451</v>
      </c>
      <c r="D769" s="253">
        <v>62</v>
      </c>
      <c r="E769" s="274"/>
      <c r="F769" s="50" t="str">
        <f>IF($E769&lt;&gt;"",COUNTIF($E$6:$E769,$E769),"")</f>
        <v/>
      </c>
      <c r="G769" s="56" t="str">
        <f>IF($E769&lt;&gt;"",INDEX(TMSimMatrix[],5,MATCH($C769&amp;$D769&amp;"."&amp;$E769,TMSimMatrix[#Headers],0)),"")</f>
        <v/>
      </c>
      <c r="H769" s="56" t="str">
        <f>IF($E769&lt;&gt;"",INDEX(TMSimMatrix[#Data],7,MATCH($C769&amp;$D769&amp;"."&amp;$E769,TMSimMatrix[#Headers],0)),"")</f>
        <v/>
      </c>
      <c r="I769" s="280" t="str">
        <f>IF($E769&lt;&gt;"",INDEX(TMSimMatrix[],2,MATCH($C769&amp;$D769&amp;"."&amp;$E769,TMSimMatrix[#Headers],0)),"")</f>
        <v/>
      </c>
      <c r="J769" s="280" t="str">
        <f>IF($E769&lt;&gt;"",IF(ISNUMBER(SEARCH("Utail",FlighTestSummary5[[#This Row],[A/C Configuration]])), "UTAIL", "TAILLESS"),"")</f>
        <v/>
      </c>
      <c r="K769" s="280" t="str">
        <f>IF($E769&lt;&gt;"",INDEX(TMSimMatrix[],4,MATCH($C769&amp;$D769&amp;"."&amp;$E769,TMSimMatrix[#Headers],0)),"")</f>
        <v/>
      </c>
      <c r="L769" s="280" t="str">
        <f>IF($E769&lt;&gt;"",INDEX(TMSimMatrix[],3,MATCH($C769&amp;$D769&amp;"."&amp;$E769,TMSimMatrix[#Headers],0)),"")</f>
        <v/>
      </c>
      <c r="M769" s="272" t="str">
        <f>IF($E769&lt;&gt;"",INDEX(TMSimMatrix[],8,MATCH($C769&amp;$D769&amp;"."&amp;$E769,TMSimMatrix[#Headers],0)),"")</f>
        <v/>
      </c>
      <c r="N769" s="52"/>
      <c r="O769" s="72"/>
      <c r="P769" s="310" t="str">
        <f>IF($E769&lt;&gt;"",INDEX(TMSimMatrix[],9,MATCH($C769&amp;$D769&amp;"."&amp;$E769,TMSimMatrix[#Headers],0)),"")</f>
        <v/>
      </c>
      <c r="Q769" s="56"/>
      <c r="R769" s="54"/>
      <c r="S769" s="53"/>
      <c r="T769" s="324"/>
      <c r="U769" s="299"/>
      <c r="V769" s="53"/>
      <c r="W769" s="258" t="s">
        <v>506</v>
      </c>
      <c r="X769" s="305"/>
      <c r="Y769" s="62"/>
      <c r="Z769" s="297"/>
      <c r="AA769" s="297"/>
    </row>
    <row r="770" spans="2:27" ht="23">
      <c r="B770" s="48">
        <v>765</v>
      </c>
      <c r="C770" s="252" t="s">
        <v>451</v>
      </c>
      <c r="D770" s="253">
        <v>62</v>
      </c>
      <c r="E770" s="274"/>
      <c r="F770" s="50" t="str">
        <f>IF($E770&lt;&gt;"",COUNTIF($E$6:$E770,$E770),"")</f>
        <v/>
      </c>
      <c r="G770" s="56" t="str">
        <f>IF($E770&lt;&gt;"",INDEX(TMSimMatrix[],5,MATCH($C770&amp;$D770&amp;"."&amp;$E770,TMSimMatrix[#Headers],0)),"")</f>
        <v/>
      </c>
      <c r="H770" s="56" t="str">
        <f>IF($E770&lt;&gt;"",INDEX(TMSimMatrix[#Data],7,MATCH($C770&amp;$D770&amp;"."&amp;$E770,TMSimMatrix[#Headers],0)),"")</f>
        <v/>
      </c>
      <c r="I770" s="280" t="str">
        <f>IF($E770&lt;&gt;"",INDEX(TMSimMatrix[],2,MATCH($C770&amp;$D770&amp;"."&amp;$E770,TMSimMatrix[#Headers],0)),"")</f>
        <v/>
      </c>
      <c r="J770" s="280" t="str">
        <f>IF($E770&lt;&gt;"",IF(ISNUMBER(SEARCH("Utail",FlighTestSummary5[[#This Row],[A/C Configuration]])), "UTAIL", "TAILLESS"),"")</f>
        <v/>
      </c>
      <c r="K770" s="280" t="str">
        <f>IF($E770&lt;&gt;"",INDEX(TMSimMatrix[],4,MATCH($C770&amp;$D770&amp;"."&amp;$E770,TMSimMatrix[#Headers],0)),"")</f>
        <v/>
      </c>
      <c r="L770" s="280" t="str">
        <f>IF($E770&lt;&gt;"",INDEX(TMSimMatrix[],3,MATCH($C770&amp;$D770&amp;"."&amp;$E770,TMSimMatrix[#Headers],0)),"")</f>
        <v/>
      </c>
      <c r="M770" s="272" t="str">
        <f>IF($E770&lt;&gt;"",INDEX(TMSimMatrix[],8,MATCH($C770&amp;$D770&amp;"."&amp;$E770,TMSimMatrix[#Headers],0)),"")</f>
        <v/>
      </c>
      <c r="N770" s="52"/>
      <c r="O770" s="72"/>
      <c r="P770" s="310" t="str">
        <f>IF($E770&lt;&gt;"",INDEX(TMSimMatrix[],9,MATCH($C770&amp;$D770&amp;"."&amp;$E770,TMSimMatrix[#Headers],0)),"")</f>
        <v/>
      </c>
      <c r="Q770" s="56"/>
      <c r="R770" s="54"/>
      <c r="S770" s="53"/>
      <c r="T770" s="324"/>
      <c r="U770" s="299"/>
      <c r="V770" s="53"/>
      <c r="W770" s="258" t="s">
        <v>506</v>
      </c>
      <c r="X770" s="305"/>
      <c r="Y770" s="62"/>
      <c r="Z770" s="297"/>
      <c r="AA770" s="297"/>
    </row>
    <row r="771" spans="2:27" ht="23">
      <c r="B771" s="48">
        <v>766</v>
      </c>
      <c r="C771" s="252" t="s">
        <v>451</v>
      </c>
      <c r="D771" s="253">
        <v>62</v>
      </c>
      <c r="E771" s="274"/>
      <c r="F771" s="50" t="str">
        <f>IF($E771&lt;&gt;"",COUNTIF($E$6:$E771,$E771),"")</f>
        <v/>
      </c>
      <c r="G771" s="56" t="str">
        <f>IF($E771&lt;&gt;"",INDEX(TMSimMatrix[],5,MATCH($C771&amp;$D771&amp;"."&amp;$E771,TMSimMatrix[#Headers],0)),"")</f>
        <v/>
      </c>
      <c r="H771" s="56" t="str">
        <f>IF($E771&lt;&gt;"",INDEX(TMSimMatrix[#Data],7,MATCH($C771&amp;$D771&amp;"."&amp;$E771,TMSimMatrix[#Headers],0)),"")</f>
        <v/>
      </c>
      <c r="I771" s="280" t="str">
        <f>IF($E771&lt;&gt;"",INDEX(TMSimMatrix[],2,MATCH($C771&amp;$D771&amp;"."&amp;$E771,TMSimMatrix[#Headers],0)),"")</f>
        <v/>
      </c>
      <c r="J771" s="280" t="str">
        <f>IF($E771&lt;&gt;"",IF(ISNUMBER(SEARCH("Utail",FlighTestSummary5[[#This Row],[A/C Configuration]])), "UTAIL", "TAILLESS"),"")</f>
        <v/>
      </c>
      <c r="K771" s="280" t="str">
        <f>IF($E771&lt;&gt;"",INDEX(TMSimMatrix[],4,MATCH($C771&amp;$D771&amp;"."&amp;$E771,TMSimMatrix[#Headers],0)),"")</f>
        <v/>
      </c>
      <c r="L771" s="280" t="str">
        <f>IF($E771&lt;&gt;"",INDEX(TMSimMatrix[],3,MATCH($C771&amp;$D771&amp;"."&amp;$E771,TMSimMatrix[#Headers],0)),"")</f>
        <v/>
      </c>
      <c r="M771" s="272" t="str">
        <f>IF($E771&lt;&gt;"",INDEX(TMSimMatrix[],8,MATCH($C771&amp;$D771&amp;"."&amp;$E771,TMSimMatrix[#Headers],0)),"")</f>
        <v/>
      </c>
      <c r="N771" s="52"/>
      <c r="O771" s="72"/>
      <c r="P771" s="310" t="str">
        <f>IF($E771&lt;&gt;"",INDEX(TMSimMatrix[],9,MATCH($C771&amp;$D771&amp;"."&amp;$E771,TMSimMatrix[#Headers],0)),"")</f>
        <v/>
      </c>
      <c r="Q771" s="56"/>
      <c r="R771" s="54"/>
      <c r="S771" s="53"/>
      <c r="T771" s="324"/>
      <c r="U771" s="299"/>
      <c r="V771" s="53"/>
      <c r="W771" s="258" t="s">
        <v>506</v>
      </c>
      <c r="X771" s="305"/>
      <c r="Y771" s="62"/>
      <c r="Z771" s="297"/>
      <c r="AA771" s="297"/>
    </row>
    <row r="772" spans="2:27" ht="23">
      <c r="B772" s="48">
        <v>767</v>
      </c>
      <c r="C772" s="252" t="s">
        <v>451</v>
      </c>
      <c r="D772" s="253">
        <v>62</v>
      </c>
      <c r="E772" s="274"/>
      <c r="F772" s="50" t="str">
        <f>IF($E772&lt;&gt;"",COUNTIF($E$6:$E772,$E772),"")</f>
        <v/>
      </c>
      <c r="G772" s="56" t="str">
        <f>IF($E772&lt;&gt;"",INDEX(TMSimMatrix[],5,MATCH($C772&amp;$D772&amp;"."&amp;$E772,TMSimMatrix[#Headers],0)),"")</f>
        <v/>
      </c>
      <c r="H772" s="56" t="str">
        <f>IF($E772&lt;&gt;"",INDEX(TMSimMatrix[#Data],7,MATCH($C772&amp;$D772&amp;"."&amp;$E772,TMSimMatrix[#Headers],0)),"")</f>
        <v/>
      </c>
      <c r="I772" s="280" t="str">
        <f>IF($E772&lt;&gt;"",INDEX(TMSimMatrix[],2,MATCH($C772&amp;$D772&amp;"."&amp;$E772,TMSimMatrix[#Headers],0)),"")</f>
        <v/>
      </c>
      <c r="J772" s="280" t="str">
        <f>IF($E772&lt;&gt;"",IF(ISNUMBER(SEARCH("Utail",FlighTestSummary5[[#This Row],[A/C Configuration]])), "UTAIL", "TAILLESS"),"")</f>
        <v/>
      </c>
      <c r="K772" s="280" t="str">
        <f>IF($E772&lt;&gt;"",INDEX(TMSimMatrix[],4,MATCH($C772&amp;$D772&amp;"."&amp;$E772,TMSimMatrix[#Headers],0)),"")</f>
        <v/>
      </c>
      <c r="L772" s="280" t="str">
        <f>IF($E772&lt;&gt;"",INDEX(TMSimMatrix[],3,MATCH($C772&amp;$D772&amp;"."&amp;$E772,TMSimMatrix[#Headers],0)),"")</f>
        <v/>
      </c>
      <c r="M772" s="272" t="str">
        <f>IF($E772&lt;&gt;"",INDEX(TMSimMatrix[],8,MATCH($C772&amp;$D772&amp;"."&amp;$E772,TMSimMatrix[#Headers],0)),"")</f>
        <v/>
      </c>
      <c r="N772" s="52"/>
      <c r="O772" s="72"/>
      <c r="P772" s="310" t="str">
        <f>IF($E772&lt;&gt;"",INDEX(TMSimMatrix[],9,MATCH($C772&amp;$D772&amp;"."&amp;$E772,TMSimMatrix[#Headers],0)),"")</f>
        <v/>
      </c>
      <c r="Q772" s="56"/>
      <c r="R772" s="54"/>
      <c r="S772" s="53"/>
      <c r="T772" s="324"/>
      <c r="U772" s="299"/>
      <c r="V772" s="53"/>
      <c r="W772" s="258" t="s">
        <v>506</v>
      </c>
      <c r="X772" s="305"/>
      <c r="Y772" s="62"/>
      <c r="Z772" s="297"/>
      <c r="AA772" s="297"/>
    </row>
    <row r="773" spans="2:27" ht="23">
      <c r="B773" s="48">
        <v>768</v>
      </c>
      <c r="C773" s="252" t="s">
        <v>451</v>
      </c>
      <c r="D773" s="253">
        <v>62</v>
      </c>
      <c r="E773" s="274"/>
      <c r="F773" s="50" t="str">
        <f>IF($E762&lt;&gt;"",COUNTIF($E$6:$E762,$E762),"")</f>
        <v/>
      </c>
      <c r="G773" s="56" t="str">
        <f>IF($E762&lt;&gt;"",INDEX(TMSimMatrix[],5,MATCH($C762&amp;$D762&amp;"."&amp;$E762,TMSimMatrix[#Headers],0)),"")</f>
        <v/>
      </c>
      <c r="H773" s="56" t="str">
        <f>IF($E762&lt;&gt;"",INDEX(TMSimMatrix[#Data],7,MATCH($C762&amp;$D762&amp;"."&amp;$E762,TMSimMatrix[#Headers],0)),"")</f>
        <v/>
      </c>
      <c r="I773" s="280" t="str">
        <f>IF($E762&lt;&gt;"",INDEX(TMSimMatrix[],2,MATCH($C762&amp;$D762&amp;"."&amp;$E762,TMSimMatrix[#Headers],0)),"")</f>
        <v/>
      </c>
      <c r="J773" s="280" t="str">
        <f>IF($E773&lt;&gt;"",IF(ISNUMBER(SEARCH("Utail",FlighTestSummary5[[#This Row],[A/C Configuration]])), "UTAIL", "TAILLESS"),"")</f>
        <v/>
      </c>
      <c r="K773" s="280" t="str">
        <f>IF($E773&lt;&gt;"",INDEX(TMSimMatrix[],4,MATCH($C773&amp;$D773&amp;"."&amp;$E773,TMSimMatrix[#Headers],0)),"")</f>
        <v/>
      </c>
      <c r="L773" s="280" t="str">
        <f>IF($E762&lt;&gt;"",INDEX(TMSimMatrix[],3,MATCH($C762&amp;$D762&amp;"."&amp;$E762,TMSimMatrix[#Headers],0)),"")</f>
        <v/>
      </c>
      <c r="M773" s="272" t="str">
        <f>IF($E762&lt;&gt;"",INDEX(TMSimMatrix[],8,MATCH($C762&amp;$D762&amp;"."&amp;$E762,TMSimMatrix[#Headers],0)),"")</f>
        <v/>
      </c>
      <c r="N773" s="52"/>
      <c r="O773" s="72"/>
      <c r="P773" s="310" t="str">
        <f>IF($E762&lt;&gt;"",INDEX(TMSimMatrix[],9,MATCH($C762&amp;$D762&amp;"."&amp;$E762,TMSimMatrix[#Headers],0)),"")</f>
        <v/>
      </c>
      <c r="Q773" s="56"/>
      <c r="R773" s="54"/>
      <c r="S773" s="53"/>
      <c r="T773" s="324"/>
      <c r="U773" s="299"/>
      <c r="V773" s="53"/>
      <c r="W773" s="258" t="s">
        <v>506</v>
      </c>
      <c r="X773" s="305"/>
      <c r="Y773" s="62"/>
      <c r="Z773" s="297"/>
      <c r="AA773" s="297"/>
    </row>
    <row r="774" spans="2:27" ht="23">
      <c r="B774" s="48">
        <v>769</v>
      </c>
      <c r="C774" s="252" t="s">
        <v>451</v>
      </c>
      <c r="D774" s="253">
        <v>62</v>
      </c>
      <c r="E774" s="274"/>
      <c r="F774" s="50" t="str">
        <f>IF($E774&lt;&gt;"",COUNTIF($E$6:$E774,$E774),"")</f>
        <v/>
      </c>
      <c r="G774" s="56" t="str">
        <f>IF($E774&lt;&gt;"",INDEX(TMSimMatrix[],5,MATCH($C774&amp;$D774&amp;"."&amp;$E774,TMSimMatrix[#Headers],0)),"")</f>
        <v/>
      </c>
      <c r="H774" s="56" t="str">
        <f>IF($E774&lt;&gt;"",INDEX(TMSimMatrix[#Data],7,MATCH($C774&amp;$D774&amp;"."&amp;$E774,TMSimMatrix[#Headers],0)),"")</f>
        <v/>
      </c>
      <c r="I774" s="280" t="str">
        <f>IF($E774&lt;&gt;"",INDEX(TMSimMatrix[],2,MATCH($C774&amp;$D774&amp;"."&amp;$E774,TMSimMatrix[#Headers],0)),"")</f>
        <v/>
      </c>
      <c r="J774" s="280" t="str">
        <f>IF($E774&lt;&gt;"",IF(ISNUMBER(SEARCH("Utail",FlighTestSummary5[[#This Row],[A/C Configuration]])), "UTAIL", "TAILLESS"),"")</f>
        <v/>
      </c>
      <c r="K774" s="280" t="str">
        <f>IF($E774&lt;&gt;"",INDEX(TMSimMatrix[],4,MATCH($C774&amp;$D774&amp;"."&amp;$E774,TMSimMatrix[#Headers],0)),"")</f>
        <v/>
      </c>
      <c r="L774" s="280" t="str">
        <f>IF($E774&lt;&gt;"",INDEX(TMSimMatrix[],3,MATCH($C774&amp;$D774&amp;"."&amp;$E774,TMSimMatrix[#Headers],0)),"")</f>
        <v/>
      </c>
      <c r="M774" s="272" t="str">
        <f>IF($E774&lt;&gt;"",INDEX(TMSimMatrix[],8,MATCH($C774&amp;$D774&amp;"."&amp;$E774,TMSimMatrix[#Headers],0)),"")</f>
        <v/>
      </c>
      <c r="N774" s="52"/>
      <c r="O774" s="72"/>
      <c r="P774" s="310" t="str">
        <f>IF($E774&lt;&gt;"",INDEX(TMSimMatrix[],9,MATCH($C774&amp;$D774&amp;"."&amp;$E774,TMSimMatrix[#Headers],0)),"")</f>
        <v/>
      </c>
      <c r="Q774" s="56"/>
      <c r="R774" s="54"/>
      <c r="S774" s="53"/>
      <c r="T774" s="324"/>
      <c r="U774" s="299"/>
      <c r="V774" s="53"/>
      <c r="W774" s="258" t="s">
        <v>506</v>
      </c>
      <c r="X774" s="305"/>
      <c r="Y774" s="62"/>
      <c r="Z774" s="297"/>
      <c r="AA774" s="297"/>
    </row>
    <row r="775" spans="2:27" ht="23">
      <c r="B775" s="48">
        <v>770</v>
      </c>
      <c r="C775" s="252" t="s">
        <v>451</v>
      </c>
      <c r="D775" s="253">
        <v>62</v>
      </c>
      <c r="E775" s="274"/>
      <c r="F775" s="50" t="str">
        <f>IF($E775&lt;&gt;"",COUNTIF($E$6:$E775,$E775),"")</f>
        <v/>
      </c>
      <c r="G775" s="56" t="str">
        <f>IF($E775&lt;&gt;"",INDEX(TMSimMatrix[],5,MATCH($C775&amp;$D775&amp;"."&amp;$E775,TMSimMatrix[#Headers],0)),"")</f>
        <v/>
      </c>
      <c r="H775" s="56" t="str">
        <f>IF($E775&lt;&gt;"",INDEX(TMSimMatrix[#Data],7,MATCH($C775&amp;$D775&amp;"."&amp;$E775,TMSimMatrix[#Headers],0)),"")</f>
        <v/>
      </c>
      <c r="I775" s="280" t="str">
        <f>IF($E775&lt;&gt;"",INDEX(TMSimMatrix[],2,MATCH($C775&amp;$D775&amp;"."&amp;$E775,TMSimMatrix[#Headers],0)),"")</f>
        <v/>
      </c>
      <c r="J775" s="280" t="str">
        <f>IF($E775&lt;&gt;"",IF(ISNUMBER(SEARCH("Utail",FlighTestSummary5[[#This Row],[A/C Configuration]])), "UTAIL", "TAILLESS"),"")</f>
        <v/>
      </c>
      <c r="K775" s="280" t="str">
        <f>IF($E775&lt;&gt;"",INDEX(TMSimMatrix[],4,MATCH($C775&amp;$D775&amp;"."&amp;$E775,TMSimMatrix[#Headers],0)),"")</f>
        <v/>
      </c>
      <c r="L775" s="280" t="str">
        <f>IF($E775&lt;&gt;"",INDEX(TMSimMatrix[],3,MATCH($C775&amp;$D775&amp;"."&amp;$E775,TMSimMatrix[#Headers],0)),"")</f>
        <v/>
      </c>
      <c r="M775" s="272" t="str">
        <f>IF($E775&lt;&gt;"",INDEX(TMSimMatrix[],8,MATCH($C775&amp;$D775&amp;"."&amp;$E775,TMSimMatrix[#Headers],0)),"")</f>
        <v/>
      </c>
      <c r="N775" s="52"/>
      <c r="O775" s="72"/>
      <c r="P775" s="310" t="str">
        <f>IF($E775&lt;&gt;"",INDEX(TMSimMatrix[],9,MATCH($C775&amp;$D775&amp;"."&amp;$E775,TMSimMatrix[#Headers],0)),"")</f>
        <v/>
      </c>
      <c r="Q775" s="56"/>
      <c r="R775" s="54"/>
      <c r="S775" s="53"/>
      <c r="T775" s="324"/>
      <c r="U775" s="299"/>
      <c r="V775" s="53"/>
      <c r="W775" s="258" t="s">
        <v>506</v>
      </c>
      <c r="X775" s="305"/>
      <c r="Y775" s="62"/>
      <c r="Z775" s="297"/>
      <c r="AA775" s="297"/>
    </row>
    <row r="776" spans="2:27" ht="23">
      <c r="B776" s="48">
        <v>771</v>
      </c>
      <c r="C776" s="252" t="s">
        <v>451</v>
      </c>
      <c r="D776" s="253">
        <v>62</v>
      </c>
      <c r="E776" s="274"/>
      <c r="F776" s="50" t="str">
        <f>IF($E776&lt;&gt;"",COUNTIF($E$6:$E776,$E776),"")</f>
        <v/>
      </c>
      <c r="G776" s="56" t="str">
        <f>IF($E776&lt;&gt;"",INDEX(TMSimMatrix[],5,MATCH($C776&amp;$D776&amp;"."&amp;$E776,TMSimMatrix[#Headers],0)),"")</f>
        <v/>
      </c>
      <c r="H776" s="56" t="str">
        <f>IF($E776&lt;&gt;"",INDEX(TMSimMatrix[#Data],7,MATCH($C776&amp;$D776&amp;"."&amp;$E776,TMSimMatrix[#Headers],0)),"")</f>
        <v/>
      </c>
      <c r="I776" s="280" t="str">
        <f>IF($E776&lt;&gt;"",INDEX(TMSimMatrix[],2,MATCH($C776&amp;$D776&amp;"."&amp;$E776,TMSimMatrix[#Headers],0)),"")</f>
        <v/>
      </c>
      <c r="J776" s="280" t="str">
        <f>IF($E776&lt;&gt;"",IF(ISNUMBER(SEARCH("Utail",FlighTestSummary5[[#This Row],[A/C Configuration]])), "UTAIL", "TAILLESS"),"")</f>
        <v/>
      </c>
      <c r="K776" s="280" t="str">
        <f>IF($E776&lt;&gt;"",INDEX(TMSimMatrix[],4,MATCH($C776&amp;$D776&amp;"."&amp;$E776,TMSimMatrix[#Headers],0)),"")</f>
        <v/>
      </c>
      <c r="L776" s="280" t="str">
        <f>IF($E776&lt;&gt;"",INDEX(TMSimMatrix[],3,MATCH($C776&amp;$D776&amp;"."&amp;$E776,TMSimMatrix[#Headers],0)),"")</f>
        <v/>
      </c>
      <c r="M776" s="272" t="str">
        <f>IF($E776&lt;&gt;"",INDEX(TMSimMatrix[],8,MATCH($C776&amp;$D776&amp;"."&amp;$E776,TMSimMatrix[#Headers],0)),"")</f>
        <v/>
      </c>
      <c r="N776" s="52"/>
      <c r="O776" s="72"/>
      <c r="P776" s="310" t="str">
        <f>IF($E776&lt;&gt;"",INDEX(TMSimMatrix[],9,MATCH($C776&amp;$D776&amp;"."&amp;$E776,TMSimMatrix[#Headers],0)),"")</f>
        <v/>
      </c>
      <c r="Q776" s="56"/>
      <c r="R776" s="54"/>
      <c r="S776" s="53"/>
      <c r="T776" s="324"/>
      <c r="U776" s="299"/>
      <c r="V776" s="53"/>
      <c r="W776" s="258" t="s">
        <v>506</v>
      </c>
      <c r="X776" s="305"/>
      <c r="Y776" s="62"/>
      <c r="Z776" s="297"/>
      <c r="AA776" s="297"/>
    </row>
    <row r="777" spans="2:27" ht="23">
      <c r="B777" s="48">
        <v>772</v>
      </c>
      <c r="C777" s="252" t="s">
        <v>451</v>
      </c>
      <c r="D777" s="253">
        <v>62</v>
      </c>
      <c r="E777" s="274"/>
      <c r="F777" s="50" t="str">
        <f>IF($E777&lt;&gt;"",COUNTIF($E$6:$E777,$E777),"")</f>
        <v/>
      </c>
      <c r="G777" s="56" t="str">
        <f>IF($E777&lt;&gt;"",INDEX(TMSimMatrix[],5,MATCH($C777&amp;$D777&amp;"."&amp;$E777,TMSimMatrix[#Headers],0)),"")</f>
        <v/>
      </c>
      <c r="H777" s="56" t="str">
        <f>IF($E777&lt;&gt;"",INDEX(TMSimMatrix[#Data],7,MATCH($C777&amp;$D777&amp;"."&amp;$E777,TMSimMatrix[#Headers],0)),"")</f>
        <v/>
      </c>
      <c r="I777" s="280" t="str">
        <f>IF($E777&lt;&gt;"",INDEX(TMSimMatrix[],2,MATCH($C777&amp;$D777&amp;"."&amp;$E777,TMSimMatrix[#Headers],0)),"")</f>
        <v/>
      </c>
      <c r="J777" s="280" t="str">
        <f>IF($E777&lt;&gt;"",IF(ISNUMBER(SEARCH("Utail",FlighTestSummary5[[#This Row],[A/C Configuration]])), "UTAIL", "TAILLESS"),"")</f>
        <v/>
      </c>
      <c r="K777" s="280" t="str">
        <f>IF($E777&lt;&gt;"",INDEX(TMSimMatrix[],4,MATCH($C777&amp;$D777&amp;"."&amp;$E777,TMSimMatrix[#Headers],0)),"")</f>
        <v/>
      </c>
      <c r="L777" s="280" t="str">
        <f>IF($E777&lt;&gt;"",INDEX(TMSimMatrix[],3,MATCH($C777&amp;$D777&amp;"."&amp;$E777,TMSimMatrix[#Headers],0)),"")</f>
        <v/>
      </c>
      <c r="M777" s="272" t="str">
        <f>IF($E777&lt;&gt;"",INDEX(TMSimMatrix[],8,MATCH($C777&amp;$D777&amp;"."&amp;$E777,TMSimMatrix[#Headers],0)),"")</f>
        <v/>
      </c>
      <c r="N777" s="52"/>
      <c r="O777" s="72"/>
      <c r="P777" s="310" t="str">
        <f>IF($E777&lt;&gt;"",INDEX(TMSimMatrix[],9,MATCH($C777&amp;$D777&amp;"."&amp;$E777,TMSimMatrix[#Headers],0)),"")</f>
        <v/>
      </c>
      <c r="Q777" s="56"/>
      <c r="R777" s="54"/>
      <c r="S777" s="53"/>
      <c r="T777" s="324"/>
      <c r="U777" s="299"/>
      <c r="V777" s="53"/>
      <c r="W777" s="258" t="s">
        <v>506</v>
      </c>
      <c r="X777" s="305"/>
      <c r="Y777" s="62"/>
      <c r="Z777" s="297"/>
      <c r="AA777" s="297"/>
    </row>
    <row r="778" spans="2:27" ht="23">
      <c r="B778" s="48">
        <v>762</v>
      </c>
      <c r="C778" s="252" t="s">
        <v>451</v>
      </c>
      <c r="D778" s="253">
        <v>62</v>
      </c>
      <c r="E778" s="274"/>
      <c r="F778" s="50" t="str">
        <f>IF($E778&lt;&gt;"",COUNTIF($E$6:$E778,$E778),"")</f>
        <v/>
      </c>
      <c r="G778" s="56" t="str">
        <f>IF($E778&lt;&gt;"",INDEX(TMSimMatrix[],5,MATCH($C778&amp;$D778&amp;"."&amp;$E778,TMSimMatrix[#Headers],0)),"")</f>
        <v/>
      </c>
      <c r="H778" s="56" t="str">
        <f>IF($E778&lt;&gt;"",INDEX(TMSimMatrix[#Data],7,MATCH($C778&amp;$D778&amp;"."&amp;$E778,TMSimMatrix[#Headers],0)),"")</f>
        <v/>
      </c>
      <c r="I778" s="280" t="str">
        <f>IF($E778&lt;&gt;"",INDEX(TMSimMatrix[],2,MATCH($C778&amp;$D778&amp;"."&amp;$E778,TMSimMatrix[#Headers],0)),"")</f>
        <v/>
      </c>
      <c r="J778" s="280" t="str">
        <f>IF($E778&lt;&gt;"",IF(ISNUMBER(SEARCH("Utail",FlighTestSummary5[[#This Row],[A/C Configuration]])), "UTAIL", "TAILLESS"),"")</f>
        <v/>
      </c>
      <c r="K778" s="280" t="str">
        <f>IF($E778&lt;&gt;"",INDEX(TMSimMatrix[],4,MATCH($C778&amp;$D778&amp;"."&amp;$E778,TMSimMatrix[#Headers],0)),"")</f>
        <v/>
      </c>
      <c r="L778" s="280" t="str">
        <f>IF($E778&lt;&gt;"",INDEX(TMSimMatrix[],3,MATCH($C778&amp;$D778&amp;"."&amp;$E778,TMSimMatrix[#Headers],0)),"")</f>
        <v/>
      </c>
      <c r="M778" s="272" t="str">
        <f>IF($E778&lt;&gt;"",INDEX(TMSimMatrix[],8,MATCH($C778&amp;$D778&amp;"."&amp;$E778,TMSimMatrix[#Headers],0)),"")</f>
        <v/>
      </c>
      <c r="N778" s="52"/>
      <c r="O778" s="72"/>
      <c r="P778" s="310" t="str">
        <f>IF($E778&lt;&gt;"",INDEX(TMSimMatrix[],9,MATCH($C778&amp;$D778&amp;"."&amp;$E778,TMSimMatrix[#Headers],0)),"")</f>
        <v/>
      </c>
      <c r="Q778" s="56"/>
      <c r="R778" s="54"/>
      <c r="S778" s="53"/>
      <c r="T778" s="324"/>
      <c r="U778" s="299"/>
      <c r="V778" s="53"/>
      <c r="W778" s="258" t="s">
        <v>506</v>
      </c>
      <c r="X778" s="305"/>
      <c r="Y778" s="62"/>
      <c r="Z778" s="297"/>
      <c r="AA778" s="297"/>
    </row>
    <row r="779" spans="2:27" ht="23">
      <c r="B779" s="48">
        <v>774</v>
      </c>
      <c r="C779" s="252" t="s">
        <v>451</v>
      </c>
      <c r="D779" s="253">
        <v>62</v>
      </c>
      <c r="E779" s="274"/>
      <c r="F779" s="50" t="str">
        <f>IF($E779&lt;&gt;"",COUNTIF($E$6:$E779,$E779),"")</f>
        <v/>
      </c>
      <c r="G779" s="56" t="str">
        <f>IF($E779&lt;&gt;"",INDEX(TMSimMatrix[],5,MATCH($C779&amp;$D779&amp;"."&amp;$E779,TMSimMatrix[#Headers],0)),"")</f>
        <v/>
      </c>
      <c r="H779" s="56" t="str">
        <f>IF($E779&lt;&gt;"",INDEX(TMSimMatrix[#Data],7,MATCH($C779&amp;$D779&amp;"."&amp;$E779,TMSimMatrix[#Headers],0)),"")</f>
        <v/>
      </c>
      <c r="I779" s="280" t="str">
        <f>IF($E779&lt;&gt;"",INDEX(TMSimMatrix[],2,MATCH($C779&amp;$D779&amp;"."&amp;$E779,TMSimMatrix[#Headers],0)),"")</f>
        <v/>
      </c>
      <c r="J779" s="280" t="str">
        <f>IF($E779&lt;&gt;"",IF(ISNUMBER(SEARCH("Utail",FlighTestSummary5[[#This Row],[A/C Configuration]])), "UTAIL", "TAILLESS"),"")</f>
        <v/>
      </c>
      <c r="K779" s="280" t="str">
        <f>IF($E779&lt;&gt;"",INDEX(TMSimMatrix[],4,MATCH($C779&amp;$D779&amp;"."&amp;$E779,TMSimMatrix[#Headers],0)),"")</f>
        <v/>
      </c>
      <c r="L779" s="280" t="str">
        <f>IF($E779&lt;&gt;"",INDEX(TMSimMatrix[],3,MATCH($C779&amp;$D779&amp;"."&amp;$E779,TMSimMatrix[#Headers],0)),"")</f>
        <v/>
      </c>
      <c r="M779" s="272" t="str">
        <f>IF($E779&lt;&gt;"",INDEX(TMSimMatrix[],8,MATCH($C779&amp;$D779&amp;"."&amp;$E779,TMSimMatrix[#Headers],0)),"")</f>
        <v/>
      </c>
      <c r="N779" s="52"/>
      <c r="O779" s="72"/>
      <c r="P779" s="310" t="str">
        <f>IF($E779&lt;&gt;"",INDEX(TMSimMatrix[],9,MATCH($C779&amp;$D779&amp;"."&amp;$E779,TMSimMatrix[#Headers],0)),"")</f>
        <v/>
      </c>
      <c r="Q779" s="56"/>
      <c r="R779" s="54"/>
      <c r="S779" s="53"/>
      <c r="T779" s="324"/>
      <c r="U779" s="299"/>
      <c r="V779" s="53"/>
      <c r="W779" s="258" t="s">
        <v>506</v>
      </c>
      <c r="X779" s="305"/>
      <c r="Y779" s="62"/>
      <c r="Z779" s="297"/>
      <c r="AA779" s="297"/>
    </row>
    <row r="780" spans="2:27" ht="23">
      <c r="B780" s="48">
        <v>775</v>
      </c>
      <c r="C780" s="252" t="s">
        <v>451</v>
      </c>
      <c r="D780" s="253">
        <v>62</v>
      </c>
      <c r="E780" s="274"/>
      <c r="F780" s="50" t="str">
        <f>IF($E780&lt;&gt;"",COUNTIF($E$6:$E780,$E780),"")</f>
        <v/>
      </c>
      <c r="G780" s="56" t="str">
        <f>IF($E780&lt;&gt;"",INDEX(TMSimMatrix[],5,MATCH($C780&amp;$D780&amp;"."&amp;$E780,TMSimMatrix[#Headers],0)),"")</f>
        <v/>
      </c>
      <c r="H780" s="56" t="str">
        <f>IF($E780&lt;&gt;"",INDEX(TMSimMatrix[#Data],7,MATCH($C780&amp;$D780&amp;"."&amp;$E780,TMSimMatrix[#Headers],0)),"")</f>
        <v/>
      </c>
      <c r="I780" s="280" t="str">
        <f>IF($E780&lt;&gt;"",INDEX(TMSimMatrix[],2,MATCH($C780&amp;$D780&amp;"."&amp;$E780,TMSimMatrix[#Headers],0)),"")</f>
        <v/>
      </c>
      <c r="J780" s="280" t="str">
        <f>IF($E780&lt;&gt;"",IF(ISNUMBER(SEARCH("Utail",FlighTestSummary5[[#This Row],[A/C Configuration]])), "UTAIL", "TAILLESS"),"")</f>
        <v/>
      </c>
      <c r="K780" s="280" t="str">
        <f>IF($E780&lt;&gt;"",INDEX(TMSimMatrix[],4,MATCH($C780&amp;$D780&amp;"."&amp;$E780,TMSimMatrix[#Headers],0)),"")</f>
        <v/>
      </c>
      <c r="L780" s="280" t="str">
        <f>IF($E780&lt;&gt;"",INDEX(TMSimMatrix[],3,MATCH($C780&amp;$D780&amp;"."&amp;$E780,TMSimMatrix[#Headers],0)),"")</f>
        <v/>
      </c>
      <c r="M780" s="272" t="str">
        <f>IF($E780&lt;&gt;"",INDEX(TMSimMatrix[],8,MATCH($C780&amp;$D780&amp;"."&amp;$E780,TMSimMatrix[#Headers],0)),"")</f>
        <v/>
      </c>
      <c r="N780" s="52"/>
      <c r="O780" s="72"/>
      <c r="P780" s="310" t="str">
        <f>IF($E780&lt;&gt;"",INDEX(TMSimMatrix[],9,MATCH($C780&amp;$D780&amp;"."&amp;$E780,TMSimMatrix[#Headers],0)),"")</f>
        <v/>
      </c>
      <c r="Q780" s="56"/>
      <c r="R780" s="54"/>
      <c r="S780" s="53"/>
      <c r="T780" s="324"/>
      <c r="U780" s="299"/>
      <c r="V780" s="53"/>
      <c r="W780" s="258" t="s">
        <v>506</v>
      </c>
      <c r="X780" s="305"/>
      <c r="Y780" s="62"/>
      <c r="Z780" s="297"/>
      <c r="AA780" s="297"/>
    </row>
    <row r="781" spans="2:27" ht="23">
      <c r="B781" s="48">
        <v>776</v>
      </c>
      <c r="C781" s="252" t="s">
        <v>451</v>
      </c>
      <c r="D781" s="253">
        <v>62</v>
      </c>
      <c r="E781" s="274"/>
      <c r="F781" s="50" t="str">
        <f>IF($E781&lt;&gt;"",COUNTIF($E$6:$E781,$E781),"")</f>
        <v/>
      </c>
      <c r="G781" s="56" t="str">
        <f>IF($E781&lt;&gt;"",INDEX(TMSimMatrix[],5,MATCH($C781&amp;$D781&amp;"."&amp;$E781,TMSimMatrix[#Headers],0)),"")</f>
        <v/>
      </c>
      <c r="H781" s="56" t="str">
        <f>IF($E781&lt;&gt;"",INDEX(TMSimMatrix[#Data],7,MATCH($C781&amp;$D781&amp;"."&amp;$E781,TMSimMatrix[#Headers],0)),"")</f>
        <v/>
      </c>
      <c r="I781" s="280" t="str">
        <f>IF($E781&lt;&gt;"",INDEX(TMSimMatrix[],2,MATCH($C781&amp;$D781&amp;"."&amp;$E781,TMSimMatrix[#Headers],0)),"")</f>
        <v/>
      </c>
      <c r="J781" s="280" t="str">
        <f>IF($E781&lt;&gt;"",IF(ISNUMBER(SEARCH("Utail",FlighTestSummary5[[#This Row],[A/C Configuration]])), "UTAIL", "TAILLESS"),"")</f>
        <v/>
      </c>
      <c r="K781" s="280" t="str">
        <f>IF($E781&lt;&gt;"",INDEX(TMSimMatrix[],4,MATCH($C781&amp;$D781&amp;"."&amp;$E781,TMSimMatrix[#Headers],0)),"")</f>
        <v/>
      </c>
      <c r="L781" s="280" t="str">
        <f>IF($E781&lt;&gt;"",INDEX(TMSimMatrix[],3,MATCH($C781&amp;$D781&amp;"."&amp;$E781,TMSimMatrix[#Headers],0)),"")</f>
        <v/>
      </c>
      <c r="M781" s="272" t="str">
        <f>IF($E781&lt;&gt;"",INDEX(TMSimMatrix[],8,MATCH($C781&amp;$D781&amp;"."&amp;$E781,TMSimMatrix[#Headers],0)),"")</f>
        <v/>
      </c>
      <c r="N781" s="52"/>
      <c r="O781" s="72"/>
      <c r="P781" s="310" t="str">
        <f>IF($E781&lt;&gt;"",INDEX(TMSimMatrix[],9,MATCH($C781&amp;$D781&amp;"."&amp;$E781,TMSimMatrix[#Headers],0)),"")</f>
        <v/>
      </c>
      <c r="Q781" s="56"/>
      <c r="R781" s="54"/>
      <c r="S781" s="53"/>
      <c r="T781" s="324"/>
      <c r="U781" s="299"/>
      <c r="V781" s="53"/>
      <c r="W781" s="258" t="s">
        <v>506</v>
      </c>
      <c r="X781" s="305"/>
      <c r="Y781" s="62"/>
      <c r="Z781" s="297"/>
      <c r="AA781" s="297"/>
    </row>
    <row r="782" spans="2:27" ht="23">
      <c r="B782" s="48">
        <v>777</v>
      </c>
      <c r="C782" s="252" t="s">
        <v>451</v>
      </c>
      <c r="D782" s="253">
        <v>62</v>
      </c>
      <c r="E782" s="274"/>
      <c r="F782" s="50" t="str">
        <f>IF($E782&lt;&gt;"",COUNTIF($E$6:$E782,$E782),"")</f>
        <v/>
      </c>
      <c r="G782" s="56" t="str">
        <f>IF($E782&lt;&gt;"",INDEX(TMSimMatrix[],5,MATCH($C782&amp;$D782&amp;"."&amp;$E782,TMSimMatrix[#Headers],0)),"")</f>
        <v/>
      </c>
      <c r="H782" s="56" t="str">
        <f>IF($E782&lt;&gt;"",INDEX(TMSimMatrix[#Data],7,MATCH($C782&amp;$D782&amp;"."&amp;$E782,TMSimMatrix[#Headers],0)),"")</f>
        <v/>
      </c>
      <c r="I782" s="280" t="str">
        <f>IF($E782&lt;&gt;"",INDEX(TMSimMatrix[],2,MATCH($C782&amp;$D782&amp;"."&amp;$E782,TMSimMatrix[#Headers],0)),"")</f>
        <v/>
      </c>
      <c r="J782" s="280" t="str">
        <f>IF($E782&lt;&gt;"",IF(ISNUMBER(SEARCH("Utail",FlighTestSummary5[[#This Row],[A/C Configuration]])), "UTAIL", "TAILLESS"),"")</f>
        <v/>
      </c>
      <c r="K782" s="280" t="str">
        <f>IF($E782&lt;&gt;"",INDEX(TMSimMatrix[],4,MATCH($C782&amp;$D782&amp;"."&amp;$E782,TMSimMatrix[#Headers],0)),"")</f>
        <v/>
      </c>
      <c r="L782" s="280" t="str">
        <f>IF($E782&lt;&gt;"",INDEX(TMSimMatrix[],3,MATCH($C782&amp;$D782&amp;"."&amp;$E782,TMSimMatrix[#Headers],0)),"")</f>
        <v/>
      </c>
      <c r="M782" s="272" t="str">
        <f>IF($E782&lt;&gt;"",INDEX(TMSimMatrix[],8,MATCH($C782&amp;$D782&amp;"."&amp;$E782,TMSimMatrix[#Headers],0)),"")</f>
        <v/>
      </c>
      <c r="N782" s="52"/>
      <c r="O782" s="72"/>
      <c r="P782" s="310" t="str">
        <f>IF($E782&lt;&gt;"",INDEX(TMSimMatrix[],9,MATCH($C782&amp;$D782&amp;"."&amp;$E782,TMSimMatrix[#Headers],0)),"")</f>
        <v/>
      </c>
      <c r="Q782" s="56"/>
      <c r="R782" s="54"/>
      <c r="S782" s="53"/>
      <c r="T782" s="324"/>
      <c r="U782" s="299"/>
      <c r="V782" s="53"/>
      <c r="W782" s="258" t="s">
        <v>506</v>
      </c>
      <c r="X782" s="305"/>
      <c r="Y782" s="62"/>
      <c r="Z782" s="297"/>
      <c r="AA782" s="297"/>
    </row>
    <row r="783" spans="2:27" ht="23">
      <c r="B783" s="48">
        <v>778</v>
      </c>
      <c r="C783" s="252" t="s">
        <v>451</v>
      </c>
      <c r="D783" s="253">
        <v>62</v>
      </c>
      <c r="E783" s="274"/>
      <c r="F783" s="50" t="str">
        <f>IF($E783&lt;&gt;"",COUNTIF($E$6:$E783,$E783),"")</f>
        <v/>
      </c>
      <c r="G783" s="56" t="str">
        <f>IF($E783&lt;&gt;"",INDEX(TMSimMatrix[],5,MATCH($C783&amp;$D783&amp;"."&amp;$E783,TMSimMatrix[#Headers],0)),"")</f>
        <v/>
      </c>
      <c r="H783" s="56" t="str">
        <f>IF($E783&lt;&gt;"",INDEX(TMSimMatrix[#Data],7,MATCH($C783&amp;$D783&amp;"."&amp;$E783,TMSimMatrix[#Headers],0)),"")</f>
        <v/>
      </c>
      <c r="I783" s="280" t="str">
        <f>IF($E783&lt;&gt;"",INDEX(TMSimMatrix[],2,MATCH($C783&amp;$D783&amp;"."&amp;$E783,TMSimMatrix[#Headers],0)),"")</f>
        <v/>
      </c>
      <c r="J783" s="280" t="str">
        <f>IF($E783&lt;&gt;"",IF(ISNUMBER(SEARCH("Utail",FlighTestSummary5[[#This Row],[A/C Configuration]])), "UTAIL", "TAILLESS"),"")</f>
        <v/>
      </c>
      <c r="K783" s="280" t="str">
        <f>IF($E783&lt;&gt;"",INDEX(TMSimMatrix[],4,MATCH($C783&amp;$D783&amp;"."&amp;$E783,TMSimMatrix[#Headers],0)),"")</f>
        <v/>
      </c>
      <c r="L783" s="280" t="str">
        <f>IF($E783&lt;&gt;"",INDEX(TMSimMatrix[],3,MATCH($C783&amp;$D783&amp;"."&amp;$E783,TMSimMatrix[#Headers],0)),"")</f>
        <v/>
      </c>
      <c r="M783" s="272" t="str">
        <f>IF($E783&lt;&gt;"",INDEX(TMSimMatrix[],8,MATCH($C783&amp;$D783&amp;"."&amp;$E783,TMSimMatrix[#Headers],0)),"")</f>
        <v/>
      </c>
      <c r="N783" s="52"/>
      <c r="O783" s="72"/>
      <c r="P783" s="310" t="str">
        <f>IF($E783&lt;&gt;"",INDEX(TMSimMatrix[],9,MATCH($C783&amp;$D783&amp;"."&amp;$E783,TMSimMatrix[#Headers],0)),"")</f>
        <v/>
      </c>
      <c r="Q783" s="56"/>
      <c r="R783" s="54"/>
      <c r="S783" s="53"/>
      <c r="T783" s="324"/>
      <c r="U783" s="299"/>
      <c r="V783" s="53"/>
      <c r="W783" s="258" t="s">
        <v>506</v>
      </c>
      <c r="X783" s="305"/>
      <c r="Y783" s="62"/>
      <c r="Z783" s="297"/>
      <c r="AA783" s="297"/>
    </row>
    <row r="784" spans="2:27" ht="23">
      <c r="B784" s="48">
        <v>779</v>
      </c>
      <c r="C784" s="252" t="s">
        <v>451</v>
      </c>
      <c r="D784" s="253">
        <v>62</v>
      </c>
      <c r="E784" s="274"/>
      <c r="F784" s="50" t="str">
        <f>IF($E784&lt;&gt;"",COUNTIF($E$6:$E784,$E784),"")</f>
        <v/>
      </c>
      <c r="G784" s="56" t="str">
        <f>IF($E784&lt;&gt;"",INDEX(TMSimMatrix[],5,MATCH($C784&amp;$D784&amp;"."&amp;$E784,TMSimMatrix[#Headers],0)),"")</f>
        <v/>
      </c>
      <c r="H784" s="56" t="str">
        <f>IF($E784&lt;&gt;"",INDEX(TMSimMatrix[#Data],7,MATCH($C784&amp;$D784&amp;"."&amp;$E784,TMSimMatrix[#Headers],0)),"")</f>
        <v/>
      </c>
      <c r="I784" s="280" t="str">
        <f>IF($E784&lt;&gt;"",INDEX(TMSimMatrix[],2,MATCH($C784&amp;$D784&amp;"."&amp;$E784,TMSimMatrix[#Headers],0)),"")</f>
        <v/>
      </c>
      <c r="J784" s="280" t="str">
        <f>IF($E784&lt;&gt;"",IF(ISNUMBER(SEARCH("Utail",FlighTestSummary5[[#This Row],[A/C Configuration]])), "UTAIL", "TAILLESS"),"")</f>
        <v/>
      </c>
      <c r="K784" s="280" t="str">
        <f>IF($E784&lt;&gt;"",INDEX(TMSimMatrix[],4,MATCH($C784&amp;$D784&amp;"."&amp;$E784,TMSimMatrix[#Headers],0)),"")</f>
        <v/>
      </c>
      <c r="L784" s="280" t="str">
        <f>IF($E784&lt;&gt;"",INDEX(TMSimMatrix[],3,MATCH($C784&amp;$D784&amp;"."&amp;$E784,TMSimMatrix[#Headers],0)),"")</f>
        <v/>
      </c>
      <c r="M784" s="272" t="str">
        <f>IF($E784&lt;&gt;"",INDEX(TMSimMatrix[],8,MATCH($C784&amp;$D784&amp;"."&amp;$E784,TMSimMatrix[#Headers],0)),"")</f>
        <v/>
      </c>
      <c r="N784" s="52"/>
      <c r="O784" s="72"/>
      <c r="P784" s="310" t="str">
        <f>IF($E784&lt;&gt;"",INDEX(TMSimMatrix[],9,MATCH($C784&amp;$D784&amp;"."&amp;$E784,TMSimMatrix[#Headers],0)),"")</f>
        <v/>
      </c>
      <c r="Q784" s="56"/>
      <c r="R784" s="54"/>
      <c r="S784" s="53"/>
      <c r="T784" s="324"/>
      <c r="U784" s="299"/>
      <c r="V784" s="53"/>
      <c r="W784" s="258" t="s">
        <v>506</v>
      </c>
      <c r="X784" s="305"/>
      <c r="Y784" s="62"/>
      <c r="Z784" s="297"/>
      <c r="AA784" s="297"/>
    </row>
    <row r="785" spans="2:27" ht="23">
      <c r="B785" s="48">
        <v>780</v>
      </c>
      <c r="C785" s="252" t="s">
        <v>451</v>
      </c>
      <c r="D785" s="253">
        <v>62</v>
      </c>
      <c r="E785" s="274"/>
      <c r="F785" s="50" t="str">
        <f>IF($E785&lt;&gt;"",COUNTIF($E$6:$E785,$E785),"")</f>
        <v/>
      </c>
      <c r="G785" s="56" t="str">
        <f>IF($E785&lt;&gt;"",INDEX(TMSimMatrix[],5,MATCH($C785&amp;$D785&amp;"."&amp;$E785,TMSimMatrix[#Headers],0)),"")</f>
        <v/>
      </c>
      <c r="H785" s="56" t="str">
        <f>IF($E785&lt;&gt;"",INDEX(TMSimMatrix[#Data],7,MATCH($C785&amp;$D785&amp;"."&amp;$E785,TMSimMatrix[#Headers],0)),"")</f>
        <v/>
      </c>
      <c r="I785" s="280" t="str">
        <f>IF($E785&lt;&gt;"",INDEX(TMSimMatrix[],2,MATCH($C785&amp;$D785&amp;"."&amp;$E785,TMSimMatrix[#Headers],0)),"")</f>
        <v/>
      </c>
      <c r="J785" s="280" t="str">
        <f>IF($E785&lt;&gt;"",IF(ISNUMBER(SEARCH("Utail",FlighTestSummary5[[#This Row],[A/C Configuration]])), "UTAIL", "TAILLESS"),"")</f>
        <v/>
      </c>
      <c r="K785" s="280" t="str">
        <f>IF($E785&lt;&gt;"",INDEX(TMSimMatrix[],4,MATCH($C785&amp;$D785&amp;"."&amp;$E785,TMSimMatrix[#Headers],0)),"")</f>
        <v/>
      </c>
      <c r="L785" s="280" t="str">
        <f>IF($E785&lt;&gt;"",INDEX(TMSimMatrix[],3,MATCH($C785&amp;$D785&amp;"."&amp;$E785,TMSimMatrix[#Headers],0)),"")</f>
        <v/>
      </c>
      <c r="M785" s="272" t="str">
        <f>IF($E785&lt;&gt;"",INDEX(TMSimMatrix[],8,MATCH($C785&amp;$D785&amp;"."&amp;$E785,TMSimMatrix[#Headers],0)),"")</f>
        <v/>
      </c>
      <c r="N785" s="52"/>
      <c r="O785" s="72"/>
      <c r="P785" s="310" t="str">
        <f>IF($E785&lt;&gt;"",INDEX(TMSimMatrix[],9,MATCH($C785&amp;$D785&amp;"."&amp;$E785,TMSimMatrix[#Headers],0)),"")</f>
        <v/>
      </c>
      <c r="Q785" s="56"/>
      <c r="R785" s="54"/>
      <c r="S785" s="53"/>
      <c r="T785" s="324"/>
      <c r="U785" s="299"/>
      <c r="V785" s="53"/>
      <c r="W785" s="258" t="s">
        <v>506</v>
      </c>
      <c r="X785" s="305"/>
      <c r="Y785" s="62"/>
      <c r="Z785" s="297"/>
      <c r="AA785" s="297"/>
    </row>
    <row r="786" spans="2:27" ht="23">
      <c r="B786" s="48">
        <v>781</v>
      </c>
      <c r="C786" s="252" t="s">
        <v>451</v>
      </c>
      <c r="D786" s="253">
        <v>62</v>
      </c>
      <c r="E786" s="274"/>
      <c r="F786" s="50" t="str">
        <f>IF($E786&lt;&gt;"",COUNTIF($E$6:$E786,$E786),"")</f>
        <v/>
      </c>
      <c r="G786" s="56" t="str">
        <f>IF($E786&lt;&gt;"",INDEX(TMSimMatrix[],5,MATCH($C786&amp;$D786&amp;"."&amp;$E786,TMSimMatrix[#Headers],0)),"")</f>
        <v/>
      </c>
      <c r="H786" s="56" t="str">
        <f>IF($E786&lt;&gt;"",INDEX(TMSimMatrix[#Data],7,MATCH($C786&amp;$D786&amp;"."&amp;$E786,TMSimMatrix[#Headers],0)),"")</f>
        <v/>
      </c>
      <c r="I786" s="280" t="str">
        <f>IF($E786&lt;&gt;"",INDEX(TMSimMatrix[],2,MATCH($C786&amp;$D786&amp;"."&amp;$E786,TMSimMatrix[#Headers],0)),"")</f>
        <v/>
      </c>
      <c r="J786" s="280" t="str">
        <f>IF($E786&lt;&gt;"",IF(ISNUMBER(SEARCH("Utail",FlighTestSummary5[[#This Row],[A/C Configuration]])), "UTAIL", "TAILLESS"),"")</f>
        <v/>
      </c>
      <c r="K786" s="280" t="str">
        <f>IF($E786&lt;&gt;"",INDEX(TMSimMatrix[],4,MATCH($C786&amp;$D786&amp;"."&amp;$E786,TMSimMatrix[#Headers],0)),"")</f>
        <v/>
      </c>
      <c r="L786" s="280" t="str">
        <f>IF($E786&lt;&gt;"",INDEX(TMSimMatrix[],3,MATCH($C786&amp;$D786&amp;"."&amp;$E786,TMSimMatrix[#Headers],0)),"")</f>
        <v/>
      </c>
      <c r="M786" s="272" t="str">
        <f>IF($E786&lt;&gt;"",INDEX(TMSimMatrix[],8,MATCH($C786&amp;$D786&amp;"."&amp;$E786,TMSimMatrix[#Headers],0)),"")</f>
        <v/>
      </c>
      <c r="N786" s="52"/>
      <c r="O786" s="72"/>
      <c r="P786" s="310" t="str">
        <f>IF($E786&lt;&gt;"",INDEX(TMSimMatrix[],9,MATCH($C786&amp;$D786&amp;"."&amp;$E786,TMSimMatrix[#Headers],0)),"")</f>
        <v/>
      </c>
      <c r="Q786" s="56"/>
      <c r="R786" s="54"/>
      <c r="S786" s="53"/>
      <c r="T786" s="324"/>
      <c r="U786" s="299"/>
      <c r="V786" s="53"/>
      <c r="W786" s="258" t="s">
        <v>506</v>
      </c>
      <c r="X786" s="305"/>
      <c r="Y786" s="62"/>
      <c r="Z786" s="297"/>
      <c r="AA786" s="297"/>
    </row>
    <row r="787" spans="2:27" ht="23">
      <c r="B787" s="48">
        <v>782</v>
      </c>
      <c r="C787" s="252" t="s">
        <v>451</v>
      </c>
      <c r="D787" s="253">
        <v>62</v>
      </c>
      <c r="E787" s="274"/>
      <c r="F787" s="50" t="str">
        <f>IF($E787&lt;&gt;"",COUNTIF($E$6:$E787,$E787),"")</f>
        <v/>
      </c>
      <c r="G787" s="56" t="str">
        <f>IF($E787&lt;&gt;"",INDEX(TMSimMatrix[],5,MATCH($C787&amp;$D787&amp;"."&amp;$E787,TMSimMatrix[#Headers],0)),"")</f>
        <v/>
      </c>
      <c r="H787" s="56" t="str">
        <f>IF($E787&lt;&gt;"",INDEX(TMSimMatrix[#Data],7,MATCH($C787&amp;$D787&amp;"."&amp;$E787,TMSimMatrix[#Headers],0)),"")</f>
        <v/>
      </c>
      <c r="I787" s="280" t="str">
        <f>IF($E787&lt;&gt;"",INDEX(TMSimMatrix[],2,MATCH($C787&amp;$D787&amp;"."&amp;$E787,TMSimMatrix[#Headers],0)),"")</f>
        <v/>
      </c>
      <c r="J787" s="280" t="str">
        <f>IF($E787&lt;&gt;"",IF(ISNUMBER(SEARCH("Utail",FlighTestSummary5[[#This Row],[A/C Configuration]])), "UTAIL", "TAILLESS"),"")</f>
        <v/>
      </c>
      <c r="K787" s="280" t="str">
        <f>IF($E787&lt;&gt;"",INDEX(TMSimMatrix[],4,MATCH($C787&amp;$D787&amp;"."&amp;$E787,TMSimMatrix[#Headers],0)),"")</f>
        <v/>
      </c>
      <c r="L787" s="280" t="str">
        <f>IF($E787&lt;&gt;"",INDEX(TMSimMatrix[],3,MATCH($C787&amp;$D787&amp;"."&amp;$E787,TMSimMatrix[#Headers],0)),"")</f>
        <v/>
      </c>
      <c r="M787" s="272" t="str">
        <f>IF($E787&lt;&gt;"",INDEX(TMSimMatrix[],8,MATCH($C787&amp;$D787&amp;"."&amp;$E787,TMSimMatrix[#Headers],0)),"")</f>
        <v/>
      </c>
      <c r="N787" s="52"/>
      <c r="O787" s="72"/>
      <c r="P787" s="310" t="str">
        <f>IF($E787&lt;&gt;"",INDEX(TMSimMatrix[],9,MATCH($C787&amp;$D787&amp;"."&amp;$E787,TMSimMatrix[#Headers],0)),"")</f>
        <v/>
      </c>
      <c r="Q787" s="56"/>
      <c r="R787" s="54"/>
      <c r="S787" s="53"/>
      <c r="T787" s="324"/>
      <c r="U787" s="299"/>
      <c r="V787" s="53"/>
      <c r="W787" s="258" t="s">
        <v>506</v>
      </c>
      <c r="X787" s="305"/>
      <c r="Y787" s="62"/>
      <c r="Z787" s="297"/>
      <c r="AA787" s="297"/>
    </row>
    <row r="788" spans="2:27" ht="23">
      <c r="B788" s="48">
        <v>783</v>
      </c>
      <c r="C788" s="252" t="s">
        <v>451</v>
      </c>
      <c r="D788" s="253">
        <v>62</v>
      </c>
      <c r="E788" s="274"/>
      <c r="F788" s="50" t="str">
        <f>IF($E788&lt;&gt;"",COUNTIF($E$6:$E788,$E788),"")</f>
        <v/>
      </c>
      <c r="G788" s="56" t="str">
        <f>IF($E788&lt;&gt;"",INDEX(TMSimMatrix[],5,MATCH($C788&amp;$D788&amp;"."&amp;$E788,TMSimMatrix[#Headers],0)),"")</f>
        <v/>
      </c>
      <c r="H788" s="56" t="str">
        <f>IF($E788&lt;&gt;"",INDEX(TMSimMatrix[#Data],7,MATCH($C788&amp;$D788&amp;"."&amp;$E788,TMSimMatrix[#Headers],0)),"")</f>
        <v/>
      </c>
      <c r="I788" s="280" t="str">
        <f>IF($E788&lt;&gt;"",INDEX(TMSimMatrix[],2,MATCH($C788&amp;$D788&amp;"."&amp;$E788,TMSimMatrix[#Headers],0)),"")</f>
        <v/>
      </c>
      <c r="J788" s="280" t="str">
        <f>IF($E788&lt;&gt;"",IF(ISNUMBER(SEARCH("Utail",FlighTestSummary5[[#This Row],[A/C Configuration]])), "UTAIL", "TAILLESS"),"")</f>
        <v/>
      </c>
      <c r="K788" s="280" t="str">
        <f>IF($E788&lt;&gt;"",INDEX(TMSimMatrix[],4,MATCH($C788&amp;$D788&amp;"."&amp;$E788,TMSimMatrix[#Headers],0)),"")</f>
        <v/>
      </c>
      <c r="L788" s="280" t="str">
        <f>IF($E788&lt;&gt;"",INDEX(TMSimMatrix[],3,MATCH($C788&amp;$D788&amp;"."&amp;$E788,TMSimMatrix[#Headers],0)),"")</f>
        <v/>
      </c>
      <c r="M788" s="272" t="str">
        <f>IF($E788&lt;&gt;"",INDEX(TMSimMatrix[],8,MATCH($C788&amp;$D788&amp;"."&amp;$E788,TMSimMatrix[#Headers],0)),"")</f>
        <v/>
      </c>
      <c r="N788" s="52"/>
      <c r="O788" s="72"/>
      <c r="P788" s="310" t="str">
        <f>IF($E788&lt;&gt;"",INDEX(TMSimMatrix[],9,MATCH($C788&amp;$D788&amp;"."&amp;$E788,TMSimMatrix[#Headers],0)),"")</f>
        <v/>
      </c>
      <c r="Q788" s="56"/>
      <c r="R788" s="54"/>
      <c r="S788" s="53"/>
      <c r="T788" s="324"/>
      <c r="U788" s="299"/>
      <c r="V788" s="53"/>
      <c r="W788" s="258" t="s">
        <v>506</v>
      </c>
      <c r="X788" s="305"/>
      <c r="Y788" s="62"/>
      <c r="Z788" s="297"/>
      <c r="AA788" s="297"/>
    </row>
    <row r="789" spans="2:27" ht="23">
      <c r="B789" s="48">
        <v>784</v>
      </c>
      <c r="C789" s="252" t="s">
        <v>451</v>
      </c>
      <c r="D789" s="253">
        <v>62</v>
      </c>
      <c r="E789" s="274"/>
      <c r="F789" s="50" t="str">
        <f>IF($E789&lt;&gt;"",COUNTIF($E$6:$E789,$E789),"")</f>
        <v/>
      </c>
      <c r="G789" s="56" t="str">
        <f>IF($E789&lt;&gt;"",INDEX(TMSimMatrix[],5,MATCH($C789&amp;$D789&amp;"."&amp;$E789,TMSimMatrix[#Headers],0)),"")</f>
        <v/>
      </c>
      <c r="H789" s="56" t="str">
        <f>IF($E789&lt;&gt;"",INDEX(TMSimMatrix[#Data],7,MATCH($C789&amp;$D789&amp;"."&amp;$E789,TMSimMatrix[#Headers],0)),"")</f>
        <v/>
      </c>
      <c r="I789" s="280" t="str">
        <f>IF($E789&lt;&gt;"",INDEX(TMSimMatrix[],2,MATCH($C789&amp;$D789&amp;"."&amp;$E789,TMSimMatrix[#Headers],0)),"")</f>
        <v/>
      </c>
      <c r="J789" s="280" t="str">
        <f>IF($E789&lt;&gt;"",IF(ISNUMBER(SEARCH("Utail",FlighTestSummary5[[#This Row],[A/C Configuration]])), "UTAIL", "TAILLESS"),"")</f>
        <v/>
      </c>
      <c r="K789" s="280" t="str">
        <f>IF($E789&lt;&gt;"",INDEX(TMSimMatrix[],4,MATCH($C789&amp;$D789&amp;"."&amp;$E789,TMSimMatrix[#Headers],0)),"")</f>
        <v/>
      </c>
      <c r="L789" s="280" t="str">
        <f>IF($E789&lt;&gt;"",INDEX(TMSimMatrix[],3,MATCH($C789&amp;$D789&amp;"."&amp;$E789,TMSimMatrix[#Headers],0)),"")</f>
        <v/>
      </c>
      <c r="M789" s="272" t="str">
        <f>IF($E789&lt;&gt;"",INDEX(TMSimMatrix[],8,MATCH($C789&amp;$D789&amp;"."&amp;$E789,TMSimMatrix[#Headers],0)),"")</f>
        <v/>
      </c>
      <c r="N789" s="52"/>
      <c r="O789" s="72"/>
      <c r="P789" s="310" t="str">
        <f>IF($E789&lt;&gt;"",INDEX(TMSimMatrix[],9,MATCH($C789&amp;$D789&amp;"."&amp;$E789,TMSimMatrix[#Headers],0)),"")</f>
        <v/>
      </c>
      <c r="Q789" s="56"/>
      <c r="R789" s="54"/>
      <c r="S789" s="53"/>
      <c r="T789" s="324"/>
      <c r="U789" s="299"/>
      <c r="V789" s="53"/>
      <c r="W789" s="258" t="s">
        <v>506</v>
      </c>
      <c r="X789" s="305"/>
      <c r="Y789" s="62"/>
      <c r="Z789" s="297"/>
      <c r="AA789" s="297"/>
    </row>
    <row r="790" spans="2:27" ht="23">
      <c r="B790" s="48">
        <v>785</v>
      </c>
      <c r="C790" s="252" t="s">
        <v>451</v>
      </c>
      <c r="D790" s="253">
        <v>62</v>
      </c>
      <c r="E790" s="274"/>
      <c r="F790" s="50" t="str">
        <f>IF($E790&lt;&gt;"",COUNTIF($E$6:$E790,$E790),"")</f>
        <v/>
      </c>
      <c r="G790" s="56" t="str">
        <f>IF($E790&lt;&gt;"",INDEX(TMSimMatrix[],5,MATCH($C790&amp;$D790&amp;"."&amp;$E790,TMSimMatrix[#Headers],0)),"")</f>
        <v/>
      </c>
      <c r="H790" s="56" t="str">
        <f>IF($E790&lt;&gt;"",INDEX(TMSimMatrix[#Data],7,MATCH($C790&amp;$D790&amp;"."&amp;$E790,TMSimMatrix[#Headers],0)),"")</f>
        <v/>
      </c>
      <c r="I790" s="280" t="str">
        <f>IF($E790&lt;&gt;"",INDEX(TMSimMatrix[],2,MATCH($C790&amp;$D790&amp;"."&amp;$E790,TMSimMatrix[#Headers],0)),"")</f>
        <v/>
      </c>
      <c r="J790" s="280" t="str">
        <f>IF($E790&lt;&gt;"",IF(ISNUMBER(SEARCH("Utail",FlighTestSummary5[[#This Row],[A/C Configuration]])), "UTAIL", "TAILLESS"),"")</f>
        <v/>
      </c>
      <c r="K790" s="280" t="str">
        <f>IF($E790&lt;&gt;"",INDEX(TMSimMatrix[],4,MATCH($C790&amp;$D790&amp;"."&amp;$E790,TMSimMatrix[#Headers],0)),"")</f>
        <v/>
      </c>
      <c r="L790" s="280" t="str">
        <f>IF($E790&lt;&gt;"",INDEX(TMSimMatrix[],3,MATCH($C790&amp;$D790&amp;"."&amp;$E790,TMSimMatrix[#Headers],0)),"")</f>
        <v/>
      </c>
      <c r="M790" s="272" t="str">
        <f>IF($E790&lt;&gt;"",INDEX(TMSimMatrix[],8,MATCH($C790&amp;$D790&amp;"."&amp;$E790,TMSimMatrix[#Headers],0)),"")</f>
        <v/>
      </c>
      <c r="N790" s="52"/>
      <c r="O790" s="72"/>
      <c r="P790" s="310" t="str">
        <f>IF($E790&lt;&gt;"",INDEX(TMSimMatrix[],9,MATCH($C790&amp;$D790&amp;"."&amp;$E790,TMSimMatrix[#Headers],0)),"")</f>
        <v/>
      </c>
      <c r="Q790" s="56"/>
      <c r="R790" s="54"/>
      <c r="S790" s="53"/>
      <c r="T790" s="324"/>
      <c r="U790" s="299"/>
      <c r="V790" s="53"/>
      <c r="W790" s="258" t="s">
        <v>506</v>
      </c>
      <c r="X790" s="305"/>
      <c r="Y790" s="62"/>
      <c r="Z790" s="297"/>
      <c r="AA790" s="297"/>
    </row>
    <row r="791" spans="2:27" ht="23">
      <c r="B791" s="48">
        <v>786</v>
      </c>
      <c r="C791" s="252" t="s">
        <v>451</v>
      </c>
      <c r="D791" s="253">
        <v>62</v>
      </c>
      <c r="E791" s="274"/>
      <c r="F791" s="50" t="str">
        <f>IF($E791&lt;&gt;"",COUNTIF($E$6:$E791,$E791),"")</f>
        <v/>
      </c>
      <c r="G791" s="56" t="str">
        <f>IF($E791&lt;&gt;"",INDEX(TMSimMatrix[],5,MATCH($C791&amp;$D791&amp;"."&amp;$E791,TMSimMatrix[#Headers],0)),"")</f>
        <v/>
      </c>
      <c r="H791" s="56" t="str">
        <f>IF($E791&lt;&gt;"",INDEX(TMSimMatrix[#Data],7,MATCH($C791&amp;$D791&amp;"."&amp;$E791,TMSimMatrix[#Headers],0)),"")</f>
        <v/>
      </c>
      <c r="I791" s="280" t="str">
        <f>IF($E791&lt;&gt;"",INDEX(TMSimMatrix[],2,MATCH($C791&amp;$D791&amp;"."&amp;$E791,TMSimMatrix[#Headers],0)),"")</f>
        <v/>
      </c>
      <c r="J791" s="280" t="str">
        <f>IF($E791&lt;&gt;"",IF(ISNUMBER(SEARCH("Utail",FlighTestSummary5[[#This Row],[A/C Configuration]])), "UTAIL", "TAILLESS"),"")</f>
        <v/>
      </c>
      <c r="K791" s="280" t="str">
        <f>IF($E791&lt;&gt;"",INDEX(TMSimMatrix[],4,MATCH($C791&amp;$D791&amp;"."&amp;$E791,TMSimMatrix[#Headers],0)),"")</f>
        <v/>
      </c>
      <c r="L791" s="280" t="str">
        <f>IF($E791&lt;&gt;"",INDEX(TMSimMatrix[],3,MATCH($C791&amp;$D791&amp;"."&amp;$E791,TMSimMatrix[#Headers],0)),"")</f>
        <v/>
      </c>
      <c r="M791" s="272" t="str">
        <f>IF($E791&lt;&gt;"",INDEX(TMSimMatrix[],8,MATCH($C791&amp;$D791&amp;"."&amp;$E791,TMSimMatrix[#Headers],0)),"")</f>
        <v/>
      </c>
      <c r="N791" s="52"/>
      <c r="O791" s="72"/>
      <c r="P791" s="310" t="str">
        <f>IF($E791&lt;&gt;"",INDEX(TMSimMatrix[],9,MATCH($C791&amp;$D791&amp;"."&amp;$E791,TMSimMatrix[#Headers],0)),"")</f>
        <v/>
      </c>
      <c r="Q791" s="56"/>
      <c r="R791" s="54"/>
      <c r="S791" s="53"/>
      <c r="T791" s="324"/>
      <c r="U791" s="299"/>
      <c r="V791" s="53"/>
      <c r="W791" s="258" t="s">
        <v>506</v>
      </c>
      <c r="X791" s="305"/>
      <c r="Y791" s="62"/>
      <c r="Z791" s="297"/>
      <c r="AA791" s="297"/>
    </row>
    <row r="792" spans="2:27" ht="23">
      <c r="B792" s="48">
        <v>787</v>
      </c>
      <c r="C792" s="252" t="s">
        <v>451</v>
      </c>
      <c r="D792" s="253">
        <v>62</v>
      </c>
      <c r="E792" s="274"/>
      <c r="F792" s="50" t="str">
        <f>IF($E792&lt;&gt;"",COUNTIF($E$6:$E792,$E792),"")</f>
        <v/>
      </c>
      <c r="G792" s="56" t="str">
        <f>IF($E792&lt;&gt;"",INDEX(TMSimMatrix[],5,MATCH($C792&amp;$D792&amp;"."&amp;$E792,TMSimMatrix[#Headers],0)),"")</f>
        <v/>
      </c>
      <c r="H792" s="56" t="str">
        <f>IF($E792&lt;&gt;"",INDEX(TMSimMatrix[#Data],7,MATCH($C792&amp;$D792&amp;"."&amp;$E792,TMSimMatrix[#Headers],0)),"")</f>
        <v/>
      </c>
      <c r="I792" s="280" t="str">
        <f>IF($E792&lt;&gt;"",INDEX(TMSimMatrix[],2,MATCH($C792&amp;$D792&amp;"."&amp;$E792,TMSimMatrix[#Headers],0)),"")</f>
        <v/>
      </c>
      <c r="J792" s="280" t="str">
        <f>IF($E792&lt;&gt;"",IF(ISNUMBER(SEARCH("Utail",FlighTestSummary5[[#This Row],[A/C Configuration]])), "UTAIL", "TAILLESS"),"")</f>
        <v/>
      </c>
      <c r="K792" s="280" t="str">
        <f>IF($E792&lt;&gt;"",INDEX(TMSimMatrix[],4,MATCH($C792&amp;$D792&amp;"."&amp;$E792,TMSimMatrix[#Headers],0)),"")</f>
        <v/>
      </c>
      <c r="L792" s="280" t="str">
        <f>IF($E792&lt;&gt;"",INDEX(TMSimMatrix[],3,MATCH($C792&amp;$D792&amp;"."&amp;$E792,TMSimMatrix[#Headers],0)),"")</f>
        <v/>
      </c>
      <c r="M792" s="272" t="str">
        <f>IF($E792&lt;&gt;"",INDEX(TMSimMatrix[],8,MATCH($C792&amp;$D792&amp;"."&amp;$E792,TMSimMatrix[#Headers],0)),"")</f>
        <v/>
      </c>
      <c r="N792" s="52"/>
      <c r="O792" s="72"/>
      <c r="P792" s="310" t="str">
        <f>IF($E792&lt;&gt;"",INDEX(TMSimMatrix[],9,MATCH($C792&amp;$D792&amp;"."&amp;$E792,TMSimMatrix[#Headers],0)),"")</f>
        <v/>
      </c>
      <c r="Q792" s="56"/>
      <c r="R792" s="54"/>
      <c r="S792" s="53"/>
      <c r="T792" s="324"/>
      <c r="U792" s="299"/>
      <c r="V792" s="53"/>
      <c r="W792" s="258" t="s">
        <v>506</v>
      </c>
      <c r="X792" s="305"/>
      <c r="Y792" s="62"/>
      <c r="Z792" s="297"/>
      <c r="AA792" s="297"/>
    </row>
    <row r="793" spans="2:27" ht="23">
      <c r="B793" s="48">
        <v>788</v>
      </c>
      <c r="C793" s="252" t="s">
        <v>451</v>
      </c>
      <c r="D793" s="253">
        <v>62</v>
      </c>
      <c r="E793" s="274"/>
      <c r="F793" s="50" t="str">
        <f>IF($E793&lt;&gt;"",COUNTIF($E$6:$E793,$E793),"")</f>
        <v/>
      </c>
      <c r="G793" s="56" t="str">
        <f>IF($E793&lt;&gt;"",INDEX(TMSimMatrix[],5,MATCH($C793&amp;$D793&amp;"."&amp;$E793,TMSimMatrix[#Headers],0)),"")</f>
        <v/>
      </c>
      <c r="H793" s="56" t="str">
        <f>IF($E793&lt;&gt;"",INDEX(TMSimMatrix[#Data],7,MATCH($C793&amp;$D793&amp;"."&amp;$E793,TMSimMatrix[#Headers],0)),"")</f>
        <v/>
      </c>
      <c r="I793" s="280" t="str">
        <f>IF($E793&lt;&gt;"",INDEX(TMSimMatrix[],2,MATCH($C793&amp;$D793&amp;"."&amp;$E793,TMSimMatrix[#Headers],0)),"")</f>
        <v/>
      </c>
      <c r="J793" s="280" t="str">
        <f>IF($E793&lt;&gt;"",IF(ISNUMBER(SEARCH("Utail",FlighTestSummary5[[#This Row],[A/C Configuration]])), "UTAIL", "TAILLESS"),"")</f>
        <v/>
      </c>
      <c r="K793" s="280" t="str">
        <f>IF($E793&lt;&gt;"",INDEX(TMSimMatrix[],4,MATCH($C793&amp;$D793&amp;"."&amp;$E793,TMSimMatrix[#Headers],0)),"")</f>
        <v/>
      </c>
      <c r="L793" s="280" t="str">
        <f>IF($E793&lt;&gt;"",INDEX(TMSimMatrix[],3,MATCH($C793&amp;$D793&amp;"."&amp;$E793,TMSimMatrix[#Headers],0)),"")</f>
        <v/>
      </c>
      <c r="M793" s="272" t="str">
        <f>IF($E793&lt;&gt;"",INDEX(TMSimMatrix[],8,MATCH($C793&amp;$D793&amp;"."&amp;$E793,TMSimMatrix[#Headers],0)),"")</f>
        <v/>
      </c>
      <c r="N793" s="52"/>
      <c r="O793" s="72"/>
      <c r="P793" s="310" t="str">
        <f>IF($E793&lt;&gt;"",INDEX(TMSimMatrix[],9,MATCH($C793&amp;$D793&amp;"."&amp;$E793,TMSimMatrix[#Headers],0)),"")</f>
        <v/>
      </c>
      <c r="Q793" s="56"/>
      <c r="R793" s="54"/>
      <c r="S793" s="53"/>
      <c r="T793" s="324"/>
      <c r="U793" s="299"/>
      <c r="V793" s="53"/>
      <c r="W793" s="258" t="s">
        <v>506</v>
      </c>
      <c r="X793" s="305"/>
      <c r="Y793" s="62"/>
      <c r="Z793" s="297"/>
      <c r="AA793" s="297"/>
    </row>
    <row r="794" spans="2:27" ht="23">
      <c r="B794" s="48">
        <v>789</v>
      </c>
      <c r="C794" s="252" t="s">
        <v>451</v>
      </c>
      <c r="D794" s="253">
        <v>62</v>
      </c>
      <c r="E794" s="274"/>
      <c r="F794" s="50" t="str">
        <f>IF($E794&lt;&gt;"",COUNTIF($E$6:$E794,$E794),"")</f>
        <v/>
      </c>
      <c r="G794" s="56" t="str">
        <f>IF($E794&lt;&gt;"",INDEX(TMSimMatrix[],5,MATCH($C794&amp;$D794&amp;"."&amp;$E794,TMSimMatrix[#Headers],0)),"")</f>
        <v/>
      </c>
      <c r="H794" s="56" t="str">
        <f>IF($E794&lt;&gt;"",INDEX(TMSimMatrix[#Data],7,MATCH($C794&amp;$D794&amp;"."&amp;$E794,TMSimMatrix[#Headers],0)),"")</f>
        <v/>
      </c>
      <c r="I794" s="280" t="str">
        <f>IF($E794&lt;&gt;"",INDEX(TMSimMatrix[],2,MATCH($C794&amp;$D794&amp;"."&amp;$E794,TMSimMatrix[#Headers],0)),"")</f>
        <v/>
      </c>
      <c r="J794" s="280" t="str">
        <f>IF($E794&lt;&gt;"",IF(ISNUMBER(SEARCH("Utail",FlighTestSummary5[[#This Row],[A/C Configuration]])), "UTAIL", "TAILLESS"),"")</f>
        <v/>
      </c>
      <c r="K794" s="280" t="str">
        <f>IF($E794&lt;&gt;"",INDEX(TMSimMatrix[],4,MATCH($C794&amp;$D794&amp;"."&amp;$E794,TMSimMatrix[#Headers],0)),"")</f>
        <v/>
      </c>
      <c r="L794" s="280" t="str">
        <f>IF($E794&lt;&gt;"",INDEX(TMSimMatrix[],3,MATCH($C794&amp;$D794&amp;"."&amp;$E794,TMSimMatrix[#Headers],0)),"")</f>
        <v/>
      </c>
      <c r="M794" s="272" t="str">
        <f>IF($E794&lt;&gt;"",INDEX(TMSimMatrix[],8,MATCH($C794&amp;$D794&amp;"."&amp;$E794,TMSimMatrix[#Headers],0)),"")</f>
        <v/>
      </c>
      <c r="N794" s="52"/>
      <c r="O794" s="72"/>
      <c r="P794" s="310" t="str">
        <f>IF($E794&lt;&gt;"",INDEX(TMSimMatrix[],9,MATCH($C794&amp;$D794&amp;"."&amp;$E794,TMSimMatrix[#Headers],0)),"")</f>
        <v/>
      </c>
      <c r="Q794" s="56"/>
      <c r="R794" s="54"/>
      <c r="S794" s="53"/>
      <c r="T794" s="324"/>
      <c r="U794" s="299"/>
      <c r="V794" s="53"/>
      <c r="W794" s="258" t="s">
        <v>506</v>
      </c>
      <c r="X794" s="305"/>
      <c r="Y794" s="62"/>
      <c r="Z794" s="297"/>
      <c r="AA794" s="297"/>
    </row>
    <row r="795" spans="2:27" ht="23">
      <c r="B795" s="48">
        <v>790</v>
      </c>
      <c r="C795" s="252" t="s">
        <v>451</v>
      </c>
      <c r="D795" s="253">
        <v>62</v>
      </c>
      <c r="E795" s="274"/>
      <c r="F795" s="50" t="str">
        <f>IF($E795&lt;&gt;"",COUNTIF($E$6:$E795,$E795),"")</f>
        <v/>
      </c>
      <c r="G795" s="56" t="str">
        <f>IF($E795&lt;&gt;"",INDEX(TMSimMatrix[],5,MATCH($C795&amp;$D795&amp;"."&amp;$E795,TMSimMatrix[#Headers],0)),"")</f>
        <v/>
      </c>
      <c r="H795" s="56" t="str">
        <f>IF($E795&lt;&gt;"",INDEX(TMSimMatrix[#Data],7,MATCH($C795&amp;$D795&amp;"."&amp;$E795,TMSimMatrix[#Headers],0)),"")</f>
        <v/>
      </c>
      <c r="I795" s="280" t="str">
        <f>IF($E795&lt;&gt;"",INDEX(TMSimMatrix[],2,MATCH($C795&amp;$D795&amp;"."&amp;$E795,TMSimMatrix[#Headers],0)),"")</f>
        <v/>
      </c>
      <c r="J795" s="280" t="str">
        <f>IF($E795&lt;&gt;"",IF(ISNUMBER(SEARCH("Utail",FlighTestSummary5[[#This Row],[A/C Configuration]])), "UTAIL", "TAILLESS"),"")</f>
        <v/>
      </c>
      <c r="K795" s="280" t="str">
        <f>IF($E795&lt;&gt;"",INDEX(TMSimMatrix[],4,MATCH($C795&amp;$D795&amp;"."&amp;$E795,TMSimMatrix[#Headers],0)),"")</f>
        <v/>
      </c>
      <c r="L795" s="280" t="str">
        <f>IF($E795&lt;&gt;"",INDEX(TMSimMatrix[],3,MATCH($C795&amp;$D795&amp;"."&amp;$E795,TMSimMatrix[#Headers],0)),"")</f>
        <v/>
      </c>
      <c r="M795" s="272" t="str">
        <f>IF($E795&lt;&gt;"",INDEX(TMSimMatrix[],8,MATCH($C795&amp;$D795&amp;"."&amp;$E795,TMSimMatrix[#Headers],0)),"")</f>
        <v/>
      </c>
      <c r="N795" s="52"/>
      <c r="O795" s="72"/>
      <c r="P795" s="310" t="str">
        <f>IF($E795&lt;&gt;"",INDEX(TMSimMatrix[],9,MATCH($C795&amp;$D795&amp;"."&amp;$E795,TMSimMatrix[#Headers],0)),"")</f>
        <v/>
      </c>
      <c r="Q795" s="56"/>
      <c r="R795" s="54"/>
      <c r="S795" s="53"/>
      <c r="T795" s="324"/>
      <c r="U795" s="299"/>
      <c r="V795" s="53"/>
      <c r="W795" s="258" t="s">
        <v>506</v>
      </c>
      <c r="X795" s="305"/>
      <c r="Y795" s="62"/>
      <c r="Z795" s="297"/>
      <c r="AA795" s="297"/>
    </row>
    <row r="796" spans="2:27" ht="23">
      <c r="B796" s="48">
        <v>791</v>
      </c>
      <c r="C796" s="252" t="s">
        <v>451</v>
      </c>
      <c r="D796" s="253">
        <v>62</v>
      </c>
      <c r="E796" s="274"/>
      <c r="F796" s="50" t="str">
        <f>IF($E796&lt;&gt;"",COUNTIF($E$6:$E796,$E796),"")</f>
        <v/>
      </c>
      <c r="G796" s="56" t="str">
        <f>IF($E796&lt;&gt;"",INDEX(TMSimMatrix[],5,MATCH($C796&amp;$D796&amp;"."&amp;$E796,TMSimMatrix[#Headers],0)),"")</f>
        <v/>
      </c>
      <c r="H796" s="56" t="str">
        <f>IF($E796&lt;&gt;"",INDEX(TMSimMatrix[#Data],7,MATCH($C796&amp;$D796&amp;"."&amp;$E796,TMSimMatrix[#Headers],0)),"")</f>
        <v/>
      </c>
      <c r="I796" s="280" t="str">
        <f>IF($E796&lt;&gt;"",INDEX(TMSimMatrix[],2,MATCH($C796&amp;$D796&amp;"."&amp;$E796,TMSimMatrix[#Headers],0)),"")</f>
        <v/>
      </c>
      <c r="J796" s="280" t="str">
        <f>IF($E796&lt;&gt;"",IF(ISNUMBER(SEARCH("Utail",FlighTestSummary5[[#This Row],[A/C Configuration]])), "UTAIL", "TAILLESS"),"")</f>
        <v/>
      </c>
      <c r="K796" s="280" t="str">
        <f>IF($E796&lt;&gt;"",INDEX(TMSimMatrix[],4,MATCH($C796&amp;$D796&amp;"."&amp;$E796,TMSimMatrix[#Headers],0)),"")</f>
        <v/>
      </c>
      <c r="L796" s="280" t="str">
        <f>IF($E796&lt;&gt;"",INDEX(TMSimMatrix[],3,MATCH($C796&amp;$D796&amp;"."&amp;$E796,TMSimMatrix[#Headers],0)),"")</f>
        <v/>
      </c>
      <c r="M796" s="272" t="str">
        <f>IF($E796&lt;&gt;"",INDEX(TMSimMatrix[],8,MATCH($C796&amp;$D796&amp;"."&amp;$E796,TMSimMatrix[#Headers],0)),"")</f>
        <v/>
      </c>
      <c r="N796" s="52"/>
      <c r="O796" s="72"/>
      <c r="P796" s="310" t="str">
        <f>IF($E796&lt;&gt;"",INDEX(TMSimMatrix[],9,MATCH($C796&amp;$D796&amp;"."&amp;$E796,TMSimMatrix[#Headers],0)),"")</f>
        <v/>
      </c>
      <c r="Q796" s="56"/>
      <c r="R796" s="54"/>
      <c r="S796" s="53"/>
      <c r="T796" s="324"/>
      <c r="U796" s="299"/>
      <c r="V796" s="53"/>
      <c r="W796" s="258" t="s">
        <v>506</v>
      </c>
      <c r="X796" s="305"/>
      <c r="Y796" s="62"/>
      <c r="Z796" s="297"/>
      <c r="AA796" s="297"/>
    </row>
    <row r="797" spans="2:27" ht="23">
      <c r="B797" s="48">
        <v>792</v>
      </c>
      <c r="C797" s="252" t="s">
        <v>451</v>
      </c>
      <c r="D797" s="253">
        <v>62</v>
      </c>
      <c r="E797" s="274"/>
      <c r="F797" s="50" t="str">
        <f>IF($E797&lt;&gt;"",COUNTIF($E$6:$E797,$E797),"")</f>
        <v/>
      </c>
      <c r="G797" s="56" t="str">
        <f>IF($E797&lt;&gt;"",INDEX(TMSimMatrix[],5,MATCH($C797&amp;$D797&amp;"."&amp;$E797,TMSimMatrix[#Headers],0)),"")</f>
        <v/>
      </c>
      <c r="H797" s="56" t="str">
        <f>IF($E797&lt;&gt;"",INDEX(TMSimMatrix[#Data],7,MATCH($C797&amp;$D797&amp;"."&amp;$E797,TMSimMatrix[#Headers],0)),"")</f>
        <v/>
      </c>
      <c r="I797" s="280" t="str">
        <f>IF($E797&lt;&gt;"",INDEX(TMSimMatrix[],2,MATCH($C797&amp;$D797&amp;"."&amp;$E797,TMSimMatrix[#Headers],0)),"")</f>
        <v/>
      </c>
      <c r="J797" s="280" t="str">
        <f>IF($E797&lt;&gt;"",IF(ISNUMBER(SEARCH("Utail",FlighTestSummary5[[#This Row],[A/C Configuration]])), "UTAIL", "TAILLESS"),"")</f>
        <v/>
      </c>
      <c r="K797" s="280" t="str">
        <f>IF($E797&lt;&gt;"",INDEX(TMSimMatrix[],4,MATCH($C797&amp;$D797&amp;"."&amp;$E797,TMSimMatrix[#Headers],0)),"")</f>
        <v/>
      </c>
      <c r="L797" s="280" t="str">
        <f>IF($E797&lt;&gt;"",INDEX(TMSimMatrix[],3,MATCH($C797&amp;$D797&amp;"."&amp;$E797,TMSimMatrix[#Headers],0)),"")</f>
        <v/>
      </c>
      <c r="M797" s="272" t="str">
        <f>IF($E797&lt;&gt;"",INDEX(TMSimMatrix[],8,MATCH($C797&amp;$D797&amp;"."&amp;$E797,TMSimMatrix[#Headers],0)),"")</f>
        <v/>
      </c>
      <c r="N797" s="52"/>
      <c r="O797" s="72"/>
      <c r="P797" s="310" t="str">
        <f>IF($E797&lt;&gt;"",INDEX(TMSimMatrix[],9,MATCH($C797&amp;$D797&amp;"."&amp;$E797,TMSimMatrix[#Headers],0)),"")</f>
        <v/>
      </c>
      <c r="Q797" s="56"/>
      <c r="R797" s="54"/>
      <c r="S797" s="53"/>
      <c r="T797" s="324"/>
      <c r="U797" s="299"/>
      <c r="V797" s="53"/>
      <c r="W797" s="258" t="s">
        <v>506</v>
      </c>
      <c r="X797" s="305"/>
      <c r="Y797" s="62"/>
      <c r="Z797" s="297"/>
      <c r="AA797" s="297"/>
    </row>
    <row r="798" spans="2:27" ht="23">
      <c r="B798" s="48">
        <v>793</v>
      </c>
      <c r="C798" s="252" t="s">
        <v>451</v>
      </c>
      <c r="D798" s="253">
        <v>62</v>
      </c>
      <c r="E798" s="274"/>
      <c r="F798" s="50" t="str">
        <f>IF($E798&lt;&gt;"",COUNTIF($E$6:$E798,$E798),"")</f>
        <v/>
      </c>
      <c r="G798" s="56" t="str">
        <f>IF($E798&lt;&gt;"",INDEX(TMSimMatrix[],5,MATCH($C798&amp;$D798&amp;"."&amp;$E798,TMSimMatrix[#Headers],0)),"")</f>
        <v/>
      </c>
      <c r="H798" s="56" t="str">
        <f>IF($E798&lt;&gt;"",INDEX(TMSimMatrix[#Data],7,MATCH($C798&amp;$D798&amp;"."&amp;$E798,TMSimMatrix[#Headers],0)),"")</f>
        <v/>
      </c>
      <c r="I798" s="280" t="str">
        <f>IF($E798&lt;&gt;"",INDEX(TMSimMatrix[],2,MATCH($C798&amp;$D798&amp;"."&amp;$E798,TMSimMatrix[#Headers],0)),"")</f>
        <v/>
      </c>
      <c r="J798" s="280" t="str">
        <f>IF($E798&lt;&gt;"",IF(ISNUMBER(SEARCH("Utail",FlighTestSummary5[[#This Row],[A/C Configuration]])), "UTAIL", "TAILLESS"),"")</f>
        <v/>
      </c>
      <c r="K798" s="280" t="str">
        <f>IF($E798&lt;&gt;"",INDEX(TMSimMatrix[],4,MATCH($C798&amp;$D798&amp;"."&amp;$E798,TMSimMatrix[#Headers],0)),"")</f>
        <v/>
      </c>
      <c r="L798" s="280" t="str">
        <f>IF($E798&lt;&gt;"",INDEX(TMSimMatrix[],3,MATCH($C798&amp;$D798&amp;"."&amp;$E798,TMSimMatrix[#Headers],0)),"")</f>
        <v/>
      </c>
      <c r="M798" s="272" t="str">
        <f>IF($E798&lt;&gt;"",INDEX(TMSimMatrix[],8,MATCH($C798&amp;$D798&amp;"."&amp;$E798,TMSimMatrix[#Headers],0)),"")</f>
        <v/>
      </c>
      <c r="N798" s="52"/>
      <c r="O798" s="72"/>
      <c r="P798" s="310" t="str">
        <f>IF($E798&lt;&gt;"",INDEX(TMSimMatrix[],9,MATCH($C798&amp;$D798&amp;"."&amp;$E798,TMSimMatrix[#Headers],0)),"")</f>
        <v/>
      </c>
      <c r="Q798" s="56"/>
      <c r="R798" s="54"/>
      <c r="S798" s="53"/>
      <c r="T798" s="324"/>
      <c r="U798" s="299"/>
      <c r="V798" s="53"/>
      <c r="W798" s="258" t="s">
        <v>506</v>
      </c>
      <c r="X798" s="305"/>
      <c r="Y798" s="62"/>
      <c r="Z798" s="297"/>
      <c r="AA798" s="297"/>
    </row>
    <row r="799" spans="2:27" ht="23">
      <c r="B799" s="48">
        <v>794</v>
      </c>
      <c r="C799" s="252" t="s">
        <v>451</v>
      </c>
      <c r="D799" s="253">
        <v>62</v>
      </c>
      <c r="E799" s="274"/>
      <c r="F799" s="50" t="str">
        <f>IF($E799&lt;&gt;"",COUNTIF($E$6:$E799,$E799),"")</f>
        <v/>
      </c>
      <c r="G799" s="56" t="str">
        <f>IF($E799&lt;&gt;"",INDEX(TMSimMatrix[],5,MATCH($C799&amp;$D799&amp;"."&amp;$E799,TMSimMatrix[#Headers],0)),"")</f>
        <v/>
      </c>
      <c r="H799" s="56" t="str">
        <f>IF($E799&lt;&gt;"",INDEX(TMSimMatrix[#Data],7,MATCH($C799&amp;$D799&amp;"."&amp;$E799,TMSimMatrix[#Headers],0)),"")</f>
        <v/>
      </c>
      <c r="I799" s="280" t="str">
        <f>IF($E799&lt;&gt;"",INDEX(TMSimMatrix[],2,MATCH($C799&amp;$D799&amp;"."&amp;$E799,TMSimMatrix[#Headers],0)),"")</f>
        <v/>
      </c>
      <c r="J799" s="280" t="str">
        <f>IF($E799&lt;&gt;"",IF(ISNUMBER(SEARCH("Utail",FlighTestSummary5[[#This Row],[A/C Configuration]])), "UTAIL", "TAILLESS"),"")</f>
        <v/>
      </c>
      <c r="K799" s="280" t="str">
        <f>IF($E799&lt;&gt;"",INDEX(TMSimMatrix[],4,MATCH($C799&amp;$D799&amp;"."&amp;$E799,TMSimMatrix[#Headers],0)),"")</f>
        <v/>
      </c>
      <c r="L799" s="280" t="str">
        <f>IF($E799&lt;&gt;"",INDEX(TMSimMatrix[],3,MATCH($C799&amp;$D799&amp;"."&amp;$E799,TMSimMatrix[#Headers],0)),"")</f>
        <v/>
      </c>
      <c r="M799" s="272" t="str">
        <f>IF($E799&lt;&gt;"",INDEX(TMSimMatrix[],8,MATCH($C799&amp;$D799&amp;"."&amp;$E799,TMSimMatrix[#Headers],0)),"")</f>
        <v/>
      </c>
      <c r="N799" s="52"/>
      <c r="O799" s="72"/>
      <c r="P799" s="310" t="str">
        <f>IF($E799&lt;&gt;"",INDEX(TMSimMatrix[],9,MATCH($C799&amp;$D799&amp;"."&amp;$E799,TMSimMatrix[#Headers],0)),"")</f>
        <v/>
      </c>
      <c r="Q799" s="56"/>
      <c r="R799" s="54"/>
      <c r="S799" s="53"/>
      <c r="T799" s="324"/>
      <c r="U799" s="299"/>
      <c r="V799" s="53"/>
      <c r="W799" s="258" t="s">
        <v>506</v>
      </c>
      <c r="X799" s="305"/>
      <c r="Y799" s="62"/>
      <c r="Z799" s="297"/>
      <c r="AA799" s="297"/>
    </row>
    <row r="800" spans="2:27" ht="23">
      <c r="B800" s="48">
        <v>795</v>
      </c>
      <c r="C800" s="252" t="s">
        <v>451</v>
      </c>
      <c r="D800" s="253">
        <v>62</v>
      </c>
      <c r="E800" s="274"/>
      <c r="F800" s="50" t="str">
        <f>IF($E800&lt;&gt;"",COUNTIF($E$6:$E800,$E800),"")</f>
        <v/>
      </c>
      <c r="G800" s="56" t="str">
        <f>IF($E800&lt;&gt;"",INDEX(TMSimMatrix[],5,MATCH($C800&amp;$D800&amp;"."&amp;$E800,TMSimMatrix[#Headers],0)),"")</f>
        <v/>
      </c>
      <c r="H800" s="56" t="str">
        <f>IF($E800&lt;&gt;"",INDEX(TMSimMatrix[#Data],7,MATCH($C800&amp;$D800&amp;"."&amp;$E800,TMSimMatrix[#Headers],0)),"")</f>
        <v/>
      </c>
      <c r="I800" s="280" t="str">
        <f>IF($E800&lt;&gt;"",INDEX(TMSimMatrix[],2,MATCH($C800&amp;$D800&amp;"."&amp;$E800,TMSimMatrix[#Headers],0)),"")</f>
        <v/>
      </c>
      <c r="J800" s="280" t="str">
        <f>IF($E800&lt;&gt;"",IF(ISNUMBER(SEARCH("Utail",FlighTestSummary5[[#This Row],[A/C Configuration]])), "UTAIL", "TAILLESS"),"")</f>
        <v/>
      </c>
      <c r="K800" s="280" t="str">
        <f>IF($E800&lt;&gt;"",INDEX(TMSimMatrix[],4,MATCH($C800&amp;$D800&amp;"."&amp;$E800,TMSimMatrix[#Headers],0)),"")</f>
        <v/>
      </c>
      <c r="L800" s="280" t="str">
        <f>IF($E800&lt;&gt;"",INDEX(TMSimMatrix[],3,MATCH($C800&amp;$D800&amp;"."&amp;$E800,TMSimMatrix[#Headers],0)),"")</f>
        <v/>
      </c>
      <c r="M800" s="272" t="str">
        <f>IF($E800&lt;&gt;"",INDEX(TMSimMatrix[],8,MATCH($C800&amp;$D800&amp;"."&amp;$E800,TMSimMatrix[#Headers],0)),"")</f>
        <v/>
      </c>
      <c r="N800" s="52"/>
      <c r="O800" s="72"/>
      <c r="P800" s="310" t="str">
        <f>IF($E800&lt;&gt;"",INDEX(TMSimMatrix[],9,MATCH($C800&amp;$D800&amp;"."&amp;$E800,TMSimMatrix[#Headers],0)),"")</f>
        <v/>
      </c>
      <c r="Q800" s="56"/>
      <c r="R800" s="54"/>
      <c r="S800" s="53"/>
      <c r="T800" s="324"/>
      <c r="U800" s="299"/>
      <c r="V800" s="53"/>
      <c r="W800" s="258" t="s">
        <v>506</v>
      </c>
      <c r="X800" s="305"/>
      <c r="Y800" s="62"/>
      <c r="Z800" s="297"/>
      <c r="AA800" s="297"/>
    </row>
    <row r="801" spans="2:27" ht="23">
      <c r="B801" s="48">
        <v>796</v>
      </c>
      <c r="C801" s="252" t="s">
        <v>451</v>
      </c>
      <c r="D801" s="253">
        <v>62</v>
      </c>
      <c r="E801" s="274"/>
      <c r="F801" s="50" t="str">
        <f>IF($E801&lt;&gt;"",COUNTIF($E$6:$E801,$E801),"")</f>
        <v/>
      </c>
      <c r="G801" s="56" t="str">
        <f>IF($E801&lt;&gt;"",INDEX(TMSimMatrix[],5,MATCH($C801&amp;$D801&amp;"."&amp;$E801,TMSimMatrix[#Headers],0)),"")</f>
        <v/>
      </c>
      <c r="H801" s="56" t="str">
        <f>IF($E801&lt;&gt;"",INDEX(TMSimMatrix[#Data],7,MATCH($C801&amp;$D801&amp;"."&amp;$E801,TMSimMatrix[#Headers],0)),"")</f>
        <v/>
      </c>
      <c r="I801" s="280" t="str">
        <f>IF($E801&lt;&gt;"",INDEX(TMSimMatrix[],2,MATCH($C801&amp;$D801&amp;"."&amp;$E801,TMSimMatrix[#Headers],0)),"")</f>
        <v/>
      </c>
      <c r="J801" s="280" t="str">
        <f>IF($E801&lt;&gt;"",IF(ISNUMBER(SEARCH("Utail",FlighTestSummary5[[#This Row],[A/C Configuration]])), "UTAIL", "TAILLESS"),"")</f>
        <v/>
      </c>
      <c r="K801" s="280" t="str">
        <f>IF($E801&lt;&gt;"",INDEX(TMSimMatrix[],4,MATCH($C801&amp;$D801&amp;"."&amp;$E801,TMSimMatrix[#Headers],0)),"")</f>
        <v/>
      </c>
      <c r="L801" s="280" t="str">
        <f>IF($E801&lt;&gt;"",INDEX(TMSimMatrix[],3,MATCH($C801&amp;$D801&amp;"."&amp;$E801,TMSimMatrix[#Headers],0)),"")</f>
        <v/>
      </c>
      <c r="M801" s="272" t="str">
        <f>IF($E801&lt;&gt;"",INDEX(TMSimMatrix[],8,MATCH($C801&amp;$D801&amp;"."&amp;$E801,TMSimMatrix[#Headers],0)),"")</f>
        <v/>
      </c>
      <c r="N801" s="52"/>
      <c r="O801" s="72"/>
      <c r="P801" s="310" t="str">
        <f>IF($E801&lt;&gt;"",INDEX(TMSimMatrix[],9,MATCH($C801&amp;$D801&amp;"."&amp;$E801,TMSimMatrix[#Headers],0)),"")</f>
        <v/>
      </c>
      <c r="Q801" s="56"/>
      <c r="R801" s="54"/>
      <c r="S801" s="53"/>
      <c r="T801" s="324"/>
      <c r="U801" s="299"/>
      <c r="V801" s="53"/>
      <c r="W801" s="258" t="s">
        <v>506</v>
      </c>
      <c r="X801" s="305"/>
      <c r="Y801" s="62"/>
      <c r="Z801" s="297"/>
      <c r="AA801" s="297"/>
    </row>
    <row r="802" spans="2:27" ht="23">
      <c r="B802" s="48">
        <v>797</v>
      </c>
      <c r="C802" s="252" t="s">
        <v>451</v>
      </c>
      <c r="D802" s="253">
        <v>62</v>
      </c>
      <c r="E802" s="274"/>
      <c r="F802" s="50" t="str">
        <f>IF($E802&lt;&gt;"",COUNTIF($E$6:$E802,$E802),"")</f>
        <v/>
      </c>
      <c r="G802" s="56" t="str">
        <f>IF($E802&lt;&gt;"",INDEX(TMSimMatrix[],5,MATCH($C802&amp;$D802&amp;"."&amp;$E802,TMSimMatrix[#Headers],0)),"")</f>
        <v/>
      </c>
      <c r="H802" s="56" t="str">
        <f>IF($E802&lt;&gt;"",INDEX(TMSimMatrix[#Data],7,MATCH($C802&amp;$D802&amp;"."&amp;$E802,TMSimMatrix[#Headers],0)),"")</f>
        <v/>
      </c>
      <c r="I802" s="280" t="str">
        <f>IF($E802&lt;&gt;"",INDEX(TMSimMatrix[],2,MATCH($C802&amp;$D802&amp;"."&amp;$E802,TMSimMatrix[#Headers],0)),"")</f>
        <v/>
      </c>
      <c r="J802" s="280" t="str">
        <f>IF($E802&lt;&gt;"",IF(ISNUMBER(SEARCH("Utail",FlighTestSummary5[[#This Row],[A/C Configuration]])), "UTAIL", "TAILLESS"),"")</f>
        <v/>
      </c>
      <c r="K802" s="280" t="str">
        <f>IF($E802&lt;&gt;"",INDEX(TMSimMatrix[],4,MATCH($C802&amp;$D802&amp;"."&amp;$E802,TMSimMatrix[#Headers],0)),"")</f>
        <v/>
      </c>
      <c r="L802" s="280" t="str">
        <f>IF($E802&lt;&gt;"",INDEX(TMSimMatrix[],3,MATCH($C802&amp;$D802&amp;"."&amp;$E802,TMSimMatrix[#Headers],0)),"")</f>
        <v/>
      </c>
      <c r="M802" s="272" t="str">
        <f>IF($E802&lt;&gt;"",INDEX(TMSimMatrix[],8,MATCH($C802&amp;$D802&amp;"."&amp;$E802,TMSimMatrix[#Headers],0)),"")</f>
        <v/>
      </c>
      <c r="N802" s="52"/>
      <c r="O802" s="72"/>
      <c r="P802" s="310" t="str">
        <f>IF($E802&lt;&gt;"",INDEX(TMSimMatrix[],9,MATCH($C802&amp;$D802&amp;"."&amp;$E802,TMSimMatrix[#Headers],0)),"")</f>
        <v/>
      </c>
      <c r="Q802" s="56"/>
      <c r="R802" s="54"/>
      <c r="S802" s="53"/>
      <c r="T802" s="324"/>
      <c r="U802" s="299"/>
      <c r="V802" s="53"/>
      <c r="W802" s="258" t="s">
        <v>506</v>
      </c>
      <c r="X802" s="305"/>
      <c r="Y802" s="62"/>
      <c r="Z802" s="297"/>
      <c r="AA802" s="297"/>
    </row>
    <row r="803" spans="2:27" ht="23">
      <c r="B803" s="48">
        <v>798</v>
      </c>
      <c r="C803" s="252" t="s">
        <v>451</v>
      </c>
      <c r="D803" s="253">
        <v>62</v>
      </c>
      <c r="E803" s="274"/>
      <c r="F803" s="50" t="str">
        <f>IF($E803&lt;&gt;"",COUNTIF($E$6:$E803,$E803),"")</f>
        <v/>
      </c>
      <c r="G803" s="56" t="str">
        <f>IF($E803&lt;&gt;"",INDEX(TMSimMatrix[],5,MATCH($C803&amp;$D803&amp;"."&amp;$E803,TMSimMatrix[#Headers],0)),"")</f>
        <v/>
      </c>
      <c r="H803" s="56" t="str">
        <f>IF($E803&lt;&gt;"",INDEX(TMSimMatrix[#Data],7,MATCH($C803&amp;$D803&amp;"."&amp;$E803,TMSimMatrix[#Headers],0)),"")</f>
        <v/>
      </c>
      <c r="I803" s="280" t="str">
        <f>IF($E803&lt;&gt;"",INDEX(TMSimMatrix[],2,MATCH($C803&amp;$D803&amp;"."&amp;$E803,TMSimMatrix[#Headers],0)),"")</f>
        <v/>
      </c>
      <c r="J803" s="280" t="str">
        <f>IF($E803&lt;&gt;"",IF(ISNUMBER(SEARCH("Utail",FlighTestSummary5[[#This Row],[A/C Configuration]])), "UTAIL", "TAILLESS"),"")</f>
        <v/>
      </c>
      <c r="K803" s="280" t="str">
        <f>IF($E803&lt;&gt;"",INDEX(TMSimMatrix[],4,MATCH($C803&amp;$D803&amp;"."&amp;$E803,TMSimMatrix[#Headers],0)),"")</f>
        <v/>
      </c>
      <c r="L803" s="280" t="str">
        <f>IF($E803&lt;&gt;"",INDEX(TMSimMatrix[],3,MATCH($C803&amp;$D803&amp;"."&amp;$E803,TMSimMatrix[#Headers],0)),"")</f>
        <v/>
      </c>
      <c r="M803" s="272" t="str">
        <f>IF($E803&lt;&gt;"",INDEX(TMSimMatrix[],8,MATCH($C803&amp;$D803&amp;"."&amp;$E803,TMSimMatrix[#Headers],0)),"")</f>
        <v/>
      </c>
      <c r="N803" s="52"/>
      <c r="O803" s="72"/>
      <c r="P803" s="310" t="str">
        <f>IF($E803&lt;&gt;"",INDEX(TMSimMatrix[],9,MATCH($C803&amp;$D803&amp;"."&amp;$E803,TMSimMatrix[#Headers],0)),"")</f>
        <v/>
      </c>
      <c r="Q803" s="56"/>
      <c r="R803" s="54"/>
      <c r="S803" s="53"/>
      <c r="T803" s="324"/>
      <c r="U803" s="299"/>
      <c r="V803" s="53"/>
      <c r="W803" s="258" t="s">
        <v>506</v>
      </c>
      <c r="X803" s="305"/>
      <c r="Y803" s="62"/>
      <c r="Z803" s="297"/>
      <c r="AA803" s="297"/>
    </row>
    <row r="804" spans="2:27" ht="23">
      <c r="B804" s="48">
        <v>799</v>
      </c>
      <c r="C804" s="252" t="s">
        <v>451</v>
      </c>
      <c r="D804" s="253">
        <v>62</v>
      </c>
      <c r="E804" s="274"/>
      <c r="F804" s="50" t="str">
        <f>IF($E804&lt;&gt;"",COUNTIF($E$6:$E804,$E804),"")</f>
        <v/>
      </c>
      <c r="G804" s="56" t="str">
        <f>IF($E804&lt;&gt;"",INDEX(TMSimMatrix[],5,MATCH($C804&amp;$D804&amp;"."&amp;$E804,TMSimMatrix[#Headers],0)),"")</f>
        <v/>
      </c>
      <c r="H804" s="56" t="str">
        <f>IF($E804&lt;&gt;"",INDEX(TMSimMatrix[#Data],7,MATCH($C804&amp;$D804&amp;"."&amp;$E804,TMSimMatrix[#Headers],0)),"")</f>
        <v/>
      </c>
      <c r="I804" s="280" t="str">
        <f>IF($E804&lt;&gt;"",INDEX(TMSimMatrix[],2,MATCH($C804&amp;$D804&amp;"."&amp;$E804,TMSimMatrix[#Headers],0)),"")</f>
        <v/>
      </c>
      <c r="J804" s="280" t="str">
        <f>IF($E804&lt;&gt;"",IF(ISNUMBER(SEARCH("Utail",FlighTestSummary5[[#This Row],[A/C Configuration]])), "UTAIL", "TAILLESS"),"")</f>
        <v/>
      </c>
      <c r="K804" s="280" t="str">
        <f>IF($E804&lt;&gt;"",INDEX(TMSimMatrix[],4,MATCH($C804&amp;$D804&amp;"."&amp;$E804,TMSimMatrix[#Headers],0)),"")</f>
        <v/>
      </c>
      <c r="L804" s="280" t="str">
        <f>IF($E804&lt;&gt;"",INDEX(TMSimMatrix[],3,MATCH($C804&amp;$D804&amp;"."&amp;$E804,TMSimMatrix[#Headers],0)),"")</f>
        <v/>
      </c>
      <c r="M804" s="272" t="str">
        <f>IF($E804&lt;&gt;"",INDEX(TMSimMatrix[],8,MATCH($C804&amp;$D804&amp;"."&amp;$E804,TMSimMatrix[#Headers],0)),"")</f>
        <v/>
      </c>
      <c r="N804" s="52"/>
      <c r="O804" s="72"/>
      <c r="P804" s="310" t="str">
        <f>IF($E804&lt;&gt;"",INDEX(TMSimMatrix[],9,MATCH($C804&amp;$D804&amp;"."&amp;$E804,TMSimMatrix[#Headers],0)),"")</f>
        <v/>
      </c>
      <c r="Q804" s="56"/>
      <c r="R804" s="54"/>
      <c r="S804" s="53"/>
      <c r="T804" s="324"/>
      <c r="U804" s="299"/>
      <c r="V804" s="53"/>
      <c r="W804" s="258" t="s">
        <v>506</v>
      </c>
      <c r="X804" s="305"/>
      <c r="Y804" s="62"/>
      <c r="Z804" s="297"/>
      <c r="AA804" s="297"/>
    </row>
    <row r="805" spans="2:27" ht="23">
      <c r="B805" s="48">
        <v>800</v>
      </c>
      <c r="C805" s="252" t="s">
        <v>451</v>
      </c>
      <c r="D805" s="253">
        <v>62</v>
      </c>
      <c r="E805" s="274"/>
      <c r="F805" s="50" t="str">
        <f>IF($E805&lt;&gt;"",COUNTIF($E$6:$E805,$E805),"")</f>
        <v/>
      </c>
      <c r="G805" s="56" t="str">
        <f>IF($E805&lt;&gt;"",INDEX(TMSimMatrix[],5,MATCH($C805&amp;$D805&amp;"."&amp;$E805,TMSimMatrix[#Headers],0)),"")</f>
        <v/>
      </c>
      <c r="H805" s="56" t="str">
        <f>IF($E805&lt;&gt;"",INDEX(TMSimMatrix[#Data],7,MATCH($C805&amp;$D805&amp;"."&amp;$E805,TMSimMatrix[#Headers],0)),"")</f>
        <v/>
      </c>
      <c r="I805" s="280" t="str">
        <f>IF($E805&lt;&gt;"",INDEX(TMSimMatrix[],2,MATCH($C805&amp;$D805&amp;"."&amp;$E805,TMSimMatrix[#Headers],0)),"")</f>
        <v/>
      </c>
      <c r="J805" s="280" t="str">
        <f>IF($E805&lt;&gt;"",IF(ISNUMBER(SEARCH("Utail",FlighTestSummary5[[#This Row],[A/C Configuration]])), "UTAIL", "TAILLESS"),"")</f>
        <v/>
      </c>
      <c r="K805" s="280" t="str">
        <f>IF($E805&lt;&gt;"",INDEX(TMSimMatrix[],4,MATCH($C805&amp;$D805&amp;"."&amp;$E805,TMSimMatrix[#Headers],0)),"")</f>
        <v/>
      </c>
      <c r="L805" s="280" t="str">
        <f>IF($E805&lt;&gt;"",INDEX(TMSimMatrix[],3,MATCH($C805&amp;$D805&amp;"."&amp;$E805,TMSimMatrix[#Headers],0)),"")</f>
        <v/>
      </c>
      <c r="M805" s="272" t="str">
        <f>IF($E805&lt;&gt;"",INDEX(TMSimMatrix[],8,MATCH($C805&amp;$D805&amp;"."&amp;$E805,TMSimMatrix[#Headers],0)),"")</f>
        <v/>
      </c>
      <c r="N805" s="52"/>
      <c r="O805" s="72"/>
      <c r="P805" s="310" t="str">
        <f>IF($E805&lt;&gt;"",INDEX(TMSimMatrix[],9,MATCH($C805&amp;$D805&amp;"."&amp;$E805,TMSimMatrix[#Headers],0)),"")</f>
        <v/>
      </c>
      <c r="Q805" s="56"/>
      <c r="R805" s="54"/>
      <c r="S805" s="53"/>
      <c r="T805" s="324"/>
      <c r="U805" s="299"/>
      <c r="V805" s="53"/>
      <c r="W805" s="258" t="s">
        <v>506</v>
      </c>
      <c r="X805" s="305"/>
      <c r="Y805" s="62"/>
      <c r="Z805" s="297"/>
      <c r="AA805" s="297"/>
    </row>
    <row r="806" spans="2:27" ht="23">
      <c r="B806" s="48">
        <v>801</v>
      </c>
      <c r="C806" s="252" t="s">
        <v>451</v>
      </c>
      <c r="D806" s="253">
        <v>62</v>
      </c>
      <c r="E806" s="274"/>
      <c r="F806" s="50" t="str">
        <f>IF($E806&lt;&gt;"",COUNTIF($E$6:$E806,$E806),"")</f>
        <v/>
      </c>
      <c r="G806" s="56" t="str">
        <f>IF($E806&lt;&gt;"",INDEX(TMSimMatrix[],5,MATCH($C806&amp;$D806&amp;"."&amp;$E806,TMSimMatrix[#Headers],0)),"")</f>
        <v/>
      </c>
      <c r="H806" s="56" t="str">
        <f>IF($E806&lt;&gt;"",INDEX(TMSimMatrix[#Data],7,MATCH($C806&amp;$D806&amp;"."&amp;$E806,TMSimMatrix[#Headers],0)),"")</f>
        <v/>
      </c>
      <c r="I806" s="280" t="str">
        <f>IF($E806&lt;&gt;"",INDEX(TMSimMatrix[],2,MATCH($C806&amp;$D806&amp;"."&amp;$E806,TMSimMatrix[#Headers],0)),"")</f>
        <v/>
      </c>
      <c r="J806" s="280" t="str">
        <f>IF($E806&lt;&gt;"",IF(ISNUMBER(SEARCH("Utail",FlighTestSummary5[[#This Row],[A/C Configuration]])), "UTAIL", "TAILLESS"),"")</f>
        <v/>
      </c>
      <c r="K806" s="280" t="str">
        <f>IF($E806&lt;&gt;"",INDEX(TMSimMatrix[],4,MATCH($C806&amp;$D806&amp;"."&amp;$E806,TMSimMatrix[#Headers],0)),"")</f>
        <v/>
      </c>
      <c r="L806" s="280" t="str">
        <f>IF($E806&lt;&gt;"",INDEX(TMSimMatrix[],3,MATCH($C806&amp;$D806&amp;"."&amp;$E806,TMSimMatrix[#Headers],0)),"")</f>
        <v/>
      </c>
      <c r="M806" s="272" t="str">
        <f>IF($E806&lt;&gt;"",INDEX(TMSimMatrix[],8,MATCH($C806&amp;$D806&amp;"."&amp;$E806,TMSimMatrix[#Headers],0)),"")</f>
        <v/>
      </c>
      <c r="N806" s="52"/>
      <c r="O806" s="72"/>
      <c r="P806" s="310" t="str">
        <f>IF($E806&lt;&gt;"",INDEX(TMSimMatrix[],9,MATCH($C806&amp;$D806&amp;"."&amp;$E806,TMSimMatrix[#Headers],0)),"")</f>
        <v/>
      </c>
      <c r="Q806" s="56"/>
      <c r="R806" s="54"/>
      <c r="S806" s="53"/>
      <c r="T806" s="324"/>
      <c r="U806" s="299"/>
      <c r="V806" s="53"/>
      <c r="W806" s="258" t="s">
        <v>506</v>
      </c>
      <c r="X806" s="305"/>
      <c r="Y806" s="62"/>
      <c r="Z806" s="297"/>
      <c r="AA806" s="297"/>
    </row>
    <row r="807" spans="2:27" ht="23">
      <c r="B807" s="48">
        <v>802</v>
      </c>
      <c r="C807" s="252" t="s">
        <v>451</v>
      </c>
      <c r="D807" s="253">
        <v>62</v>
      </c>
      <c r="E807" s="274"/>
      <c r="F807" s="50" t="str">
        <f>IF($E807&lt;&gt;"",COUNTIF($E$6:$E807,$E807),"")</f>
        <v/>
      </c>
      <c r="G807" s="56" t="str">
        <f>IF($E807&lt;&gt;"",INDEX(TMSimMatrix[],5,MATCH($C807&amp;$D807&amp;"."&amp;$E807,TMSimMatrix[#Headers],0)),"")</f>
        <v/>
      </c>
      <c r="H807" s="56" t="str">
        <f>IF($E807&lt;&gt;"",INDEX(TMSimMatrix[#Data],7,MATCH($C807&amp;$D807&amp;"."&amp;$E807,TMSimMatrix[#Headers],0)),"")</f>
        <v/>
      </c>
      <c r="I807" s="280" t="str">
        <f>IF($E807&lt;&gt;"",INDEX(TMSimMatrix[],2,MATCH($C807&amp;$D807&amp;"."&amp;$E807,TMSimMatrix[#Headers],0)),"")</f>
        <v/>
      </c>
      <c r="J807" s="280" t="str">
        <f>IF($E807&lt;&gt;"",IF(ISNUMBER(SEARCH("Utail",FlighTestSummary5[[#This Row],[A/C Configuration]])), "UTAIL", "TAILLESS"),"")</f>
        <v/>
      </c>
      <c r="K807" s="280" t="str">
        <f>IF($E807&lt;&gt;"",INDEX(TMSimMatrix[],4,MATCH($C807&amp;$D807&amp;"."&amp;$E807,TMSimMatrix[#Headers],0)),"")</f>
        <v/>
      </c>
      <c r="L807" s="280" t="str">
        <f>IF($E807&lt;&gt;"",INDEX(TMSimMatrix[],3,MATCH($C807&amp;$D807&amp;"."&amp;$E807,TMSimMatrix[#Headers],0)),"")</f>
        <v/>
      </c>
      <c r="M807" s="272" t="str">
        <f>IF($E807&lt;&gt;"",INDEX(TMSimMatrix[],8,MATCH($C807&amp;$D807&amp;"."&amp;$E807,TMSimMatrix[#Headers],0)),"")</f>
        <v/>
      </c>
      <c r="N807" s="52"/>
      <c r="O807" s="72"/>
      <c r="P807" s="310" t="str">
        <f>IF($E807&lt;&gt;"",INDEX(TMSimMatrix[],9,MATCH($C807&amp;$D807&amp;"."&amp;$E807,TMSimMatrix[#Headers],0)),"")</f>
        <v/>
      </c>
      <c r="Q807" s="56"/>
      <c r="R807" s="54"/>
      <c r="S807" s="53"/>
      <c r="T807" s="324"/>
      <c r="U807" s="299"/>
      <c r="V807" s="53"/>
      <c r="W807" s="258" t="s">
        <v>506</v>
      </c>
      <c r="X807" s="305"/>
      <c r="Y807" s="62"/>
      <c r="Z807" s="297"/>
      <c r="AA807" s="297"/>
    </row>
    <row r="808" spans="2:27" ht="23">
      <c r="B808" s="48">
        <v>803</v>
      </c>
      <c r="C808" s="252" t="s">
        <v>451</v>
      </c>
      <c r="D808" s="253">
        <v>62</v>
      </c>
      <c r="E808" s="274"/>
      <c r="F808" s="50" t="str">
        <f>IF($E808&lt;&gt;"",COUNTIF($E$6:$E808,$E808),"")</f>
        <v/>
      </c>
      <c r="G808" s="56" t="str">
        <f>IF($E808&lt;&gt;"",INDEX(TMSimMatrix[],5,MATCH($C808&amp;$D808&amp;"."&amp;$E808,TMSimMatrix[#Headers],0)),"")</f>
        <v/>
      </c>
      <c r="H808" s="56" t="str">
        <f>IF($E808&lt;&gt;"",INDEX(TMSimMatrix[#Data],7,MATCH($C808&amp;$D808&amp;"."&amp;$E808,TMSimMatrix[#Headers],0)),"")</f>
        <v/>
      </c>
      <c r="I808" s="280" t="str">
        <f>IF($E808&lt;&gt;"",INDEX(TMSimMatrix[],2,MATCH($C808&amp;$D808&amp;"."&amp;$E808,TMSimMatrix[#Headers],0)),"")</f>
        <v/>
      </c>
      <c r="J808" s="280" t="str">
        <f>IF($E808&lt;&gt;"",IF(ISNUMBER(SEARCH("Utail",FlighTestSummary5[[#This Row],[A/C Configuration]])), "UTAIL", "TAILLESS"),"")</f>
        <v/>
      </c>
      <c r="K808" s="280" t="str">
        <f>IF($E808&lt;&gt;"",INDEX(TMSimMatrix[],4,MATCH($C808&amp;$D808&amp;"."&amp;$E808,TMSimMatrix[#Headers],0)),"")</f>
        <v/>
      </c>
      <c r="L808" s="280" t="str">
        <f>IF($E808&lt;&gt;"",INDEX(TMSimMatrix[],3,MATCH($C808&amp;$D808&amp;"."&amp;$E808,TMSimMatrix[#Headers],0)),"")</f>
        <v/>
      </c>
      <c r="M808" s="272" t="str">
        <f>IF($E808&lt;&gt;"",INDEX(TMSimMatrix[],8,MATCH($C808&amp;$D808&amp;"."&amp;$E808,TMSimMatrix[#Headers],0)),"")</f>
        <v/>
      </c>
      <c r="N808" s="52"/>
      <c r="O808" s="72"/>
      <c r="P808" s="310" t="str">
        <f>IF($E808&lt;&gt;"",INDEX(TMSimMatrix[],9,MATCH($C808&amp;$D808&amp;"."&amp;$E808,TMSimMatrix[#Headers],0)),"")</f>
        <v/>
      </c>
      <c r="Q808" s="56"/>
      <c r="R808" s="54"/>
      <c r="S808" s="53"/>
      <c r="T808" s="324"/>
      <c r="U808" s="299"/>
      <c r="V808" s="53"/>
      <c r="W808" s="258" t="s">
        <v>506</v>
      </c>
      <c r="X808" s="305"/>
      <c r="Y808" s="62"/>
      <c r="Z808" s="297"/>
      <c r="AA808" s="297"/>
    </row>
    <row r="809" spans="2:27" ht="23">
      <c r="B809" s="48">
        <v>804</v>
      </c>
      <c r="C809" s="252" t="s">
        <v>451</v>
      </c>
      <c r="D809" s="253">
        <v>62</v>
      </c>
      <c r="E809" s="274"/>
      <c r="F809" s="50" t="str">
        <f>IF($E809&lt;&gt;"",COUNTIF($E$6:$E809,$E809),"")</f>
        <v/>
      </c>
      <c r="G809" s="56" t="str">
        <f>IF($E809&lt;&gt;"",INDEX(TMSimMatrix[],5,MATCH($C809&amp;$D809&amp;"."&amp;$E809,TMSimMatrix[#Headers],0)),"")</f>
        <v/>
      </c>
      <c r="H809" s="56" t="str">
        <f>IF($E809&lt;&gt;"",INDEX(TMSimMatrix[#Data],7,MATCH($C809&amp;$D809&amp;"."&amp;$E809,TMSimMatrix[#Headers],0)),"")</f>
        <v/>
      </c>
      <c r="I809" s="280" t="str">
        <f>IF($E809&lt;&gt;"",INDEX(TMSimMatrix[],2,MATCH($C809&amp;$D809&amp;"."&amp;$E809,TMSimMatrix[#Headers],0)),"")</f>
        <v/>
      </c>
      <c r="J809" s="280" t="str">
        <f>IF($E809&lt;&gt;"",IF(ISNUMBER(SEARCH("Utail",FlighTestSummary5[[#This Row],[A/C Configuration]])), "UTAIL", "TAILLESS"),"")</f>
        <v/>
      </c>
      <c r="K809" s="280" t="str">
        <f>IF($E809&lt;&gt;"",INDEX(TMSimMatrix[],4,MATCH($C809&amp;$D809&amp;"."&amp;$E809,TMSimMatrix[#Headers],0)),"")</f>
        <v/>
      </c>
      <c r="L809" s="280" t="str">
        <f>IF($E809&lt;&gt;"",INDEX(TMSimMatrix[],3,MATCH($C809&amp;$D809&amp;"."&amp;$E809,TMSimMatrix[#Headers],0)),"")</f>
        <v/>
      </c>
      <c r="M809" s="272" t="str">
        <f>IF($E809&lt;&gt;"",INDEX(TMSimMatrix[],8,MATCH($C809&amp;$D809&amp;"."&amp;$E809,TMSimMatrix[#Headers],0)),"")</f>
        <v/>
      </c>
      <c r="N809" s="52"/>
      <c r="O809" s="72"/>
      <c r="P809" s="310" t="str">
        <f>IF($E809&lt;&gt;"",INDEX(TMSimMatrix[],9,MATCH($C809&amp;$D809&amp;"."&amp;$E809,TMSimMatrix[#Headers],0)),"")</f>
        <v/>
      </c>
      <c r="Q809" s="56"/>
      <c r="R809" s="54"/>
      <c r="S809" s="53"/>
      <c r="T809" s="324"/>
      <c r="U809" s="299"/>
      <c r="V809" s="53"/>
      <c r="W809" s="258" t="s">
        <v>506</v>
      </c>
      <c r="X809" s="305"/>
      <c r="Y809" s="62"/>
      <c r="Z809" s="297"/>
      <c r="AA809" s="297"/>
    </row>
    <row r="810" spans="2:27" ht="23">
      <c r="B810" s="48">
        <v>805</v>
      </c>
      <c r="C810" s="252" t="s">
        <v>451</v>
      </c>
      <c r="D810" s="253">
        <v>62</v>
      </c>
      <c r="E810" s="274"/>
      <c r="F810" s="50" t="str">
        <f>IF($E810&lt;&gt;"",COUNTIF($E$6:$E810,$E810),"")</f>
        <v/>
      </c>
      <c r="G810" s="56" t="str">
        <f>IF($E810&lt;&gt;"",INDEX(TMSimMatrix[],5,MATCH($C810&amp;$D810&amp;"."&amp;$E810,TMSimMatrix[#Headers],0)),"")</f>
        <v/>
      </c>
      <c r="H810" s="56" t="str">
        <f>IF($E810&lt;&gt;"",INDEX(TMSimMatrix[#Data],7,MATCH($C810&amp;$D810&amp;"."&amp;$E810,TMSimMatrix[#Headers],0)),"")</f>
        <v/>
      </c>
      <c r="I810" s="280" t="str">
        <f>IF($E810&lt;&gt;"",INDEX(TMSimMatrix[],2,MATCH($C810&amp;$D810&amp;"."&amp;$E810,TMSimMatrix[#Headers],0)),"")</f>
        <v/>
      </c>
      <c r="J810" s="280" t="str">
        <f>IF($E810&lt;&gt;"",IF(ISNUMBER(SEARCH("Utail",FlighTestSummary5[[#This Row],[A/C Configuration]])), "UTAIL", "TAILLESS"),"")</f>
        <v/>
      </c>
      <c r="K810" s="280" t="str">
        <f>IF($E810&lt;&gt;"",INDEX(TMSimMatrix[],4,MATCH($C810&amp;$D810&amp;"."&amp;$E810,TMSimMatrix[#Headers],0)),"")</f>
        <v/>
      </c>
      <c r="L810" s="280" t="str">
        <f>IF($E810&lt;&gt;"",INDEX(TMSimMatrix[],3,MATCH($C810&amp;$D810&amp;"."&amp;$E810,TMSimMatrix[#Headers],0)),"")</f>
        <v/>
      </c>
      <c r="M810" s="272" t="str">
        <f>IF($E810&lt;&gt;"",INDEX(TMSimMatrix[],8,MATCH($C810&amp;$D810&amp;"."&amp;$E810,TMSimMatrix[#Headers],0)),"")</f>
        <v/>
      </c>
      <c r="N810" s="52"/>
      <c r="O810" s="72"/>
      <c r="P810" s="310" t="str">
        <f>IF($E810&lt;&gt;"",INDEX(TMSimMatrix[],9,MATCH($C810&amp;$D810&amp;"."&amp;$E810,TMSimMatrix[#Headers],0)),"")</f>
        <v/>
      </c>
      <c r="Q810" s="56"/>
      <c r="R810" s="54"/>
      <c r="S810" s="53"/>
      <c r="T810" s="324"/>
      <c r="U810" s="299"/>
      <c r="V810" s="53"/>
      <c r="W810" s="258" t="s">
        <v>506</v>
      </c>
      <c r="X810" s="305"/>
      <c r="Y810" s="62"/>
      <c r="Z810" s="297"/>
      <c r="AA810" s="297"/>
    </row>
    <row r="811" spans="2:27" ht="23">
      <c r="B811" s="48">
        <v>806</v>
      </c>
      <c r="C811" s="252" t="s">
        <v>451</v>
      </c>
      <c r="D811" s="253">
        <v>62</v>
      </c>
      <c r="E811" s="274"/>
      <c r="F811" s="50" t="str">
        <f>IF($E811&lt;&gt;"",COUNTIF($E$6:$E811,$E811),"")</f>
        <v/>
      </c>
      <c r="G811" s="56" t="str">
        <f>IF($E811&lt;&gt;"",INDEX(TMSimMatrix[],5,MATCH($C811&amp;$D811&amp;"."&amp;$E811,TMSimMatrix[#Headers],0)),"")</f>
        <v/>
      </c>
      <c r="H811" s="56" t="str">
        <f>IF($E811&lt;&gt;"",INDEX(TMSimMatrix[#Data],7,MATCH($C811&amp;$D811&amp;"."&amp;$E811,TMSimMatrix[#Headers],0)),"")</f>
        <v/>
      </c>
      <c r="I811" s="280" t="str">
        <f>IF($E811&lt;&gt;"",INDEX(TMSimMatrix[],2,MATCH($C811&amp;$D811&amp;"."&amp;$E811,TMSimMatrix[#Headers],0)),"")</f>
        <v/>
      </c>
      <c r="J811" s="280" t="str">
        <f>IF($E811&lt;&gt;"",IF(ISNUMBER(SEARCH("Utail",FlighTestSummary5[[#This Row],[A/C Configuration]])), "UTAIL", "TAILLESS"),"")</f>
        <v/>
      </c>
      <c r="K811" s="280" t="str">
        <f>IF($E811&lt;&gt;"",INDEX(TMSimMatrix[],4,MATCH($C811&amp;$D811&amp;"."&amp;$E811,TMSimMatrix[#Headers],0)),"")</f>
        <v/>
      </c>
      <c r="L811" s="280" t="str">
        <f>IF($E811&lt;&gt;"",INDEX(TMSimMatrix[],3,MATCH($C811&amp;$D811&amp;"."&amp;$E811,TMSimMatrix[#Headers],0)),"")</f>
        <v/>
      </c>
      <c r="M811" s="272" t="str">
        <f>IF($E811&lt;&gt;"",INDEX(TMSimMatrix[],8,MATCH($C811&amp;$D811&amp;"."&amp;$E811,TMSimMatrix[#Headers],0)),"")</f>
        <v/>
      </c>
      <c r="N811" s="52"/>
      <c r="O811" s="72"/>
      <c r="P811" s="310" t="str">
        <f>IF($E811&lt;&gt;"",INDEX(TMSimMatrix[],9,MATCH($C811&amp;$D811&amp;"."&amp;$E811,TMSimMatrix[#Headers],0)),"")</f>
        <v/>
      </c>
      <c r="Q811" s="56"/>
      <c r="R811" s="54"/>
      <c r="S811" s="53"/>
      <c r="T811" s="324"/>
      <c r="U811" s="299"/>
      <c r="V811" s="53"/>
      <c r="W811" s="258" t="s">
        <v>506</v>
      </c>
      <c r="X811" s="305"/>
      <c r="Y811" s="62"/>
      <c r="Z811" s="297"/>
      <c r="AA811" s="297"/>
    </row>
    <row r="812" spans="2:27" ht="23">
      <c r="B812" s="48">
        <v>807</v>
      </c>
      <c r="C812" s="252" t="s">
        <v>451</v>
      </c>
      <c r="D812" s="253">
        <v>62</v>
      </c>
      <c r="E812" s="274"/>
      <c r="F812" s="50" t="str">
        <f>IF($E812&lt;&gt;"",COUNTIF($E$6:$E812,$E812),"")</f>
        <v/>
      </c>
      <c r="G812" s="56" t="str">
        <f>IF($E812&lt;&gt;"",INDEX(TMSimMatrix[],5,MATCH($C812&amp;$D812&amp;"."&amp;$E812,TMSimMatrix[#Headers],0)),"")</f>
        <v/>
      </c>
      <c r="H812" s="56" t="str">
        <f>IF($E812&lt;&gt;"",INDEX(TMSimMatrix[#Data],7,MATCH($C812&amp;$D812&amp;"."&amp;$E812,TMSimMatrix[#Headers],0)),"")</f>
        <v/>
      </c>
      <c r="I812" s="280" t="str">
        <f>IF($E812&lt;&gt;"",INDEX(TMSimMatrix[],2,MATCH($C812&amp;$D812&amp;"."&amp;$E812,TMSimMatrix[#Headers],0)),"")</f>
        <v/>
      </c>
      <c r="J812" s="280" t="str">
        <f>IF($E812&lt;&gt;"",IF(ISNUMBER(SEARCH("Utail",FlighTestSummary5[[#This Row],[A/C Configuration]])), "UTAIL", "TAILLESS"),"")</f>
        <v/>
      </c>
      <c r="K812" s="280" t="str">
        <f>IF($E812&lt;&gt;"",INDEX(TMSimMatrix[],4,MATCH($C812&amp;$D812&amp;"."&amp;$E812,TMSimMatrix[#Headers],0)),"")</f>
        <v/>
      </c>
      <c r="L812" s="280" t="str">
        <f>IF($E812&lt;&gt;"",INDEX(TMSimMatrix[],3,MATCH($C812&amp;$D812&amp;"."&amp;$E812,TMSimMatrix[#Headers],0)),"")</f>
        <v/>
      </c>
      <c r="M812" s="272" t="str">
        <f>IF($E812&lt;&gt;"",INDEX(TMSimMatrix[],8,MATCH($C812&amp;$D812&amp;"."&amp;$E812,TMSimMatrix[#Headers],0)),"")</f>
        <v/>
      </c>
      <c r="N812" s="52"/>
      <c r="O812" s="72"/>
      <c r="P812" s="310" t="str">
        <f>IF($E812&lt;&gt;"",INDEX(TMSimMatrix[],9,MATCH($C812&amp;$D812&amp;"."&amp;$E812,TMSimMatrix[#Headers],0)),"")</f>
        <v/>
      </c>
      <c r="Q812" s="56"/>
      <c r="R812" s="54"/>
      <c r="S812" s="53"/>
      <c r="T812" s="324"/>
      <c r="U812" s="299"/>
      <c r="V812" s="53"/>
      <c r="W812" s="258" t="s">
        <v>506</v>
      </c>
      <c r="X812" s="305"/>
      <c r="Y812" s="62"/>
      <c r="Z812" s="297"/>
      <c r="AA812" s="297"/>
    </row>
    <row r="813" spans="2:27" ht="23">
      <c r="B813" s="48">
        <v>808</v>
      </c>
      <c r="C813" s="252" t="s">
        <v>451</v>
      </c>
      <c r="D813" s="253">
        <v>62</v>
      </c>
      <c r="E813" s="274"/>
      <c r="F813" s="50" t="str">
        <f>IF($E813&lt;&gt;"",COUNTIF($E$6:$E813,$E813),"")</f>
        <v/>
      </c>
      <c r="G813" s="56" t="str">
        <f>IF($E813&lt;&gt;"",INDEX(TMSimMatrix[],5,MATCH($C813&amp;$D813&amp;"."&amp;$E813,TMSimMatrix[#Headers],0)),"")</f>
        <v/>
      </c>
      <c r="H813" s="56" t="str">
        <f>IF($E813&lt;&gt;"",INDEX(TMSimMatrix[#Data],7,MATCH($C813&amp;$D813&amp;"."&amp;$E813,TMSimMatrix[#Headers],0)),"")</f>
        <v/>
      </c>
      <c r="I813" s="280" t="str">
        <f>IF($E813&lt;&gt;"",INDEX(TMSimMatrix[],2,MATCH($C813&amp;$D813&amp;"."&amp;$E813,TMSimMatrix[#Headers],0)),"")</f>
        <v/>
      </c>
      <c r="J813" s="280" t="str">
        <f>IF($E813&lt;&gt;"",IF(ISNUMBER(SEARCH("Utail",FlighTestSummary5[[#This Row],[A/C Configuration]])), "UTAIL", "TAILLESS"),"")</f>
        <v/>
      </c>
      <c r="K813" s="280" t="str">
        <f>IF($E813&lt;&gt;"",INDEX(TMSimMatrix[],4,MATCH($C813&amp;$D813&amp;"."&amp;$E813,TMSimMatrix[#Headers],0)),"")</f>
        <v/>
      </c>
      <c r="L813" s="280" t="str">
        <f>IF($E813&lt;&gt;"",INDEX(TMSimMatrix[],3,MATCH($C813&amp;$D813&amp;"."&amp;$E813,TMSimMatrix[#Headers],0)),"")</f>
        <v/>
      </c>
      <c r="M813" s="272" t="str">
        <f>IF($E813&lt;&gt;"",INDEX(TMSimMatrix[],8,MATCH($C813&amp;$D813&amp;"."&amp;$E813,TMSimMatrix[#Headers],0)),"")</f>
        <v/>
      </c>
      <c r="N813" s="52"/>
      <c r="O813" s="72"/>
      <c r="P813" s="310" t="str">
        <f>IF($E813&lt;&gt;"",INDEX(TMSimMatrix[],9,MATCH($C813&amp;$D813&amp;"."&amp;$E813,TMSimMatrix[#Headers],0)),"")</f>
        <v/>
      </c>
      <c r="Q813" s="56"/>
      <c r="R813" s="54"/>
      <c r="S813" s="53"/>
      <c r="T813" s="324"/>
      <c r="U813" s="299"/>
      <c r="V813" s="53"/>
      <c r="W813" s="258" t="s">
        <v>506</v>
      </c>
      <c r="X813" s="305"/>
      <c r="Y813" s="62"/>
      <c r="Z813" s="297"/>
      <c r="AA813" s="297"/>
    </row>
    <row r="814" spans="2:27" ht="23">
      <c r="B814" s="48">
        <v>809</v>
      </c>
      <c r="C814" s="252" t="s">
        <v>451</v>
      </c>
      <c r="D814" s="253">
        <v>62</v>
      </c>
      <c r="E814" s="274"/>
      <c r="F814" s="50" t="str">
        <f>IF($E814&lt;&gt;"",COUNTIF($E$6:$E814,$E814),"")</f>
        <v/>
      </c>
      <c r="G814" s="56" t="str">
        <f>IF($E814&lt;&gt;"",INDEX(TMSimMatrix[],5,MATCH($C814&amp;$D814&amp;"."&amp;$E814,TMSimMatrix[#Headers],0)),"")</f>
        <v/>
      </c>
      <c r="H814" s="56" t="str">
        <f>IF($E814&lt;&gt;"",INDEX(TMSimMatrix[#Data],7,MATCH($C814&amp;$D814&amp;"."&amp;$E814,TMSimMatrix[#Headers],0)),"")</f>
        <v/>
      </c>
      <c r="I814" s="280" t="str">
        <f>IF($E814&lt;&gt;"",INDEX(TMSimMatrix[],2,MATCH($C814&amp;$D814&amp;"."&amp;$E814,TMSimMatrix[#Headers],0)),"")</f>
        <v/>
      </c>
      <c r="J814" s="280" t="str">
        <f>IF($E814&lt;&gt;"",IF(ISNUMBER(SEARCH("Utail",FlighTestSummary5[[#This Row],[A/C Configuration]])), "UTAIL", "TAILLESS"),"")</f>
        <v/>
      </c>
      <c r="K814" s="280" t="str">
        <f>IF($E814&lt;&gt;"",INDEX(TMSimMatrix[],4,MATCH($C814&amp;$D814&amp;"."&amp;$E814,TMSimMatrix[#Headers],0)),"")</f>
        <v/>
      </c>
      <c r="L814" s="280" t="str">
        <f>IF($E814&lt;&gt;"",INDEX(TMSimMatrix[],3,MATCH($C814&amp;$D814&amp;"."&amp;$E814,TMSimMatrix[#Headers],0)),"")</f>
        <v/>
      </c>
      <c r="M814" s="272" t="str">
        <f>IF($E814&lt;&gt;"",INDEX(TMSimMatrix[],8,MATCH($C814&amp;$D814&amp;"."&amp;$E814,TMSimMatrix[#Headers],0)),"")</f>
        <v/>
      </c>
      <c r="N814" s="52"/>
      <c r="O814" s="72"/>
      <c r="P814" s="310" t="str">
        <f>IF($E814&lt;&gt;"",INDEX(TMSimMatrix[],9,MATCH($C814&amp;$D814&amp;"."&amp;$E814,TMSimMatrix[#Headers],0)),"")</f>
        <v/>
      </c>
      <c r="Q814" s="56"/>
      <c r="R814" s="54"/>
      <c r="S814" s="53"/>
      <c r="T814" s="324"/>
      <c r="U814" s="299"/>
      <c r="V814" s="53"/>
      <c r="W814" s="258" t="s">
        <v>506</v>
      </c>
      <c r="X814" s="305"/>
      <c r="Y814" s="62"/>
      <c r="Z814" s="297"/>
      <c r="AA814" s="297"/>
    </row>
    <row r="815" spans="2:27" ht="23">
      <c r="B815" s="48">
        <v>810</v>
      </c>
      <c r="C815" s="252" t="s">
        <v>451</v>
      </c>
      <c r="D815" s="253">
        <v>62</v>
      </c>
      <c r="E815" s="274"/>
      <c r="F815" s="50" t="str">
        <f>IF($E815&lt;&gt;"",COUNTIF($E$6:$E815,$E815),"")</f>
        <v/>
      </c>
      <c r="G815" s="56" t="str">
        <f>IF($E815&lt;&gt;"",INDEX(TMSimMatrix[],5,MATCH($C815&amp;$D815&amp;"."&amp;$E815,TMSimMatrix[#Headers],0)),"")</f>
        <v/>
      </c>
      <c r="H815" s="56" t="str">
        <f>IF($E815&lt;&gt;"",INDEX(TMSimMatrix[#Data],7,MATCH($C815&amp;$D815&amp;"."&amp;$E815,TMSimMatrix[#Headers],0)),"")</f>
        <v/>
      </c>
      <c r="I815" s="280" t="str">
        <f>IF($E815&lt;&gt;"",INDEX(TMSimMatrix[],2,MATCH($C815&amp;$D815&amp;"."&amp;$E815,TMSimMatrix[#Headers],0)),"")</f>
        <v/>
      </c>
      <c r="J815" s="280" t="str">
        <f>IF($E815&lt;&gt;"",IF(ISNUMBER(SEARCH("Utail",FlighTestSummary5[[#This Row],[A/C Configuration]])), "UTAIL", "TAILLESS"),"")</f>
        <v/>
      </c>
      <c r="K815" s="280" t="str">
        <f>IF($E815&lt;&gt;"",INDEX(TMSimMatrix[],4,MATCH($C815&amp;$D815&amp;"."&amp;$E815,TMSimMatrix[#Headers],0)),"")</f>
        <v/>
      </c>
      <c r="L815" s="280" t="str">
        <f>IF($E815&lt;&gt;"",INDEX(TMSimMatrix[],3,MATCH($C815&amp;$D815&amp;"."&amp;$E815,TMSimMatrix[#Headers],0)),"")</f>
        <v/>
      </c>
      <c r="M815" s="272" t="str">
        <f>IF($E815&lt;&gt;"",INDEX(TMSimMatrix[],8,MATCH($C815&amp;$D815&amp;"."&amp;$E815,TMSimMatrix[#Headers],0)),"")</f>
        <v/>
      </c>
      <c r="N815" s="52"/>
      <c r="O815" s="72"/>
      <c r="P815" s="310" t="str">
        <f>IF($E815&lt;&gt;"",INDEX(TMSimMatrix[],9,MATCH($C815&amp;$D815&amp;"."&amp;$E815,TMSimMatrix[#Headers],0)),"")</f>
        <v/>
      </c>
      <c r="Q815" s="56"/>
      <c r="R815" s="54"/>
      <c r="S815" s="53"/>
      <c r="T815" s="324"/>
      <c r="U815" s="299"/>
      <c r="V815" s="53"/>
      <c r="W815" s="258" t="s">
        <v>506</v>
      </c>
      <c r="X815" s="305"/>
      <c r="Y815" s="62"/>
      <c r="Z815" s="297"/>
      <c r="AA815" s="297"/>
    </row>
    <row r="816" spans="2:27" ht="23">
      <c r="B816" s="48">
        <v>811</v>
      </c>
      <c r="C816" s="252" t="s">
        <v>451</v>
      </c>
      <c r="D816" s="253">
        <v>62</v>
      </c>
      <c r="E816" s="274"/>
      <c r="F816" s="50" t="str">
        <f>IF($E816&lt;&gt;"",COUNTIF($E$6:$E816,$E816),"")</f>
        <v/>
      </c>
      <c r="G816" s="56" t="str">
        <f>IF($E816&lt;&gt;"",INDEX(TMSimMatrix[],5,MATCH($C816&amp;$D816&amp;"."&amp;$E816,TMSimMatrix[#Headers],0)),"")</f>
        <v/>
      </c>
      <c r="H816" s="56" t="str">
        <f>IF($E816&lt;&gt;"",INDEX(TMSimMatrix[#Data],7,MATCH($C816&amp;$D816&amp;"."&amp;$E816,TMSimMatrix[#Headers],0)),"")</f>
        <v/>
      </c>
      <c r="I816" s="280" t="str">
        <f>IF($E816&lt;&gt;"",INDEX(TMSimMatrix[],2,MATCH($C816&amp;$D816&amp;"."&amp;$E816,TMSimMatrix[#Headers],0)),"")</f>
        <v/>
      </c>
      <c r="J816" s="280" t="str">
        <f>IF($E816&lt;&gt;"",IF(ISNUMBER(SEARCH("Utail",FlighTestSummary5[[#This Row],[A/C Configuration]])), "UTAIL", "TAILLESS"),"")</f>
        <v/>
      </c>
      <c r="K816" s="280" t="str">
        <f>IF($E816&lt;&gt;"",INDEX(TMSimMatrix[],4,MATCH($C816&amp;$D816&amp;"."&amp;$E816,TMSimMatrix[#Headers],0)),"")</f>
        <v/>
      </c>
      <c r="L816" s="280" t="str">
        <f>IF($E816&lt;&gt;"",INDEX(TMSimMatrix[],3,MATCH($C816&amp;$D816&amp;"."&amp;$E816,TMSimMatrix[#Headers],0)),"")</f>
        <v/>
      </c>
      <c r="M816" s="272" t="str">
        <f>IF($E816&lt;&gt;"",INDEX(TMSimMatrix[],8,MATCH($C816&amp;$D816&amp;"."&amp;$E816,TMSimMatrix[#Headers],0)),"")</f>
        <v/>
      </c>
      <c r="N816" s="52"/>
      <c r="O816" s="72"/>
      <c r="P816" s="310" t="str">
        <f>IF($E816&lt;&gt;"",INDEX(TMSimMatrix[],9,MATCH($C816&amp;$D816&amp;"."&amp;$E816,TMSimMatrix[#Headers],0)),"")</f>
        <v/>
      </c>
      <c r="Q816" s="56"/>
      <c r="R816" s="54"/>
      <c r="S816" s="53"/>
      <c r="T816" s="324"/>
      <c r="U816" s="299"/>
      <c r="V816" s="53"/>
      <c r="W816" s="258" t="s">
        <v>506</v>
      </c>
      <c r="X816" s="305"/>
      <c r="Y816" s="62"/>
      <c r="Z816" s="297"/>
      <c r="AA816" s="297"/>
    </row>
    <row r="817" spans="2:27" ht="23">
      <c r="B817" s="48">
        <v>812</v>
      </c>
      <c r="C817" s="252" t="s">
        <v>451</v>
      </c>
      <c r="D817" s="253">
        <v>62</v>
      </c>
      <c r="E817" s="274"/>
      <c r="F817" s="50" t="str">
        <f>IF($E817&lt;&gt;"",COUNTIF($E$6:$E817,$E817),"")</f>
        <v/>
      </c>
      <c r="G817" s="56" t="str">
        <f>IF($E817&lt;&gt;"",INDEX(TMSimMatrix[],5,MATCH($C817&amp;$D817&amp;"."&amp;$E817,TMSimMatrix[#Headers],0)),"")</f>
        <v/>
      </c>
      <c r="H817" s="56" t="str">
        <f>IF($E817&lt;&gt;"",INDEX(TMSimMatrix[#Data],7,MATCH($C817&amp;$D817&amp;"."&amp;$E817,TMSimMatrix[#Headers],0)),"")</f>
        <v/>
      </c>
      <c r="I817" s="280" t="str">
        <f>IF($E817&lt;&gt;"",INDEX(TMSimMatrix[],2,MATCH($C817&amp;$D817&amp;"."&amp;$E817,TMSimMatrix[#Headers],0)),"")</f>
        <v/>
      </c>
      <c r="J817" s="280" t="str">
        <f>IF($E817&lt;&gt;"",IF(ISNUMBER(SEARCH("Utail",FlighTestSummary5[[#This Row],[A/C Configuration]])), "UTAIL", "TAILLESS"),"")</f>
        <v/>
      </c>
      <c r="K817" s="280" t="str">
        <f>IF($E817&lt;&gt;"",INDEX(TMSimMatrix[],4,MATCH($C817&amp;$D817&amp;"."&amp;$E817,TMSimMatrix[#Headers],0)),"")</f>
        <v/>
      </c>
      <c r="L817" s="280" t="str">
        <f>IF($E817&lt;&gt;"",INDEX(TMSimMatrix[],3,MATCH($C817&amp;$D817&amp;"."&amp;$E817,TMSimMatrix[#Headers],0)),"")</f>
        <v/>
      </c>
      <c r="M817" s="272" t="str">
        <f>IF($E817&lt;&gt;"",INDEX(TMSimMatrix[],8,MATCH($C817&amp;$D817&amp;"."&amp;$E817,TMSimMatrix[#Headers],0)),"")</f>
        <v/>
      </c>
      <c r="N817" s="52"/>
      <c r="O817" s="72"/>
      <c r="P817" s="310" t="str">
        <f>IF($E817&lt;&gt;"",INDEX(TMSimMatrix[],9,MATCH($C817&amp;$D817&amp;"."&amp;$E817,TMSimMatrix[#Headers],0)),"")</f>
        <v/>
      </c>
      <c r="Q817" s="56"/>
      <c r="R817" s="54"/>
      <c r="S817" s="53"/>
      <c r="T817" s="324"/>
      <c r="U817" s="299"/>
      <c r="V817" s="53"/>
      <c r="W817" s="258" t="s">
        <v>506</v>
      </c>
      <c r="X817" s="305"/>
      <c r="Y817" s="62"/>
      <c r="Z817" s="297"/>
      <c r="AA817" s="297"/>
    </row>
    <row r="818" spans="2:27" ht="23">
      <c r="B818" s="48">
        <v>813</v>
      </c>
      <c r="C818" s="252" t="s">
        <v>451</v>
      </c>
      <c r="D818" s="253">
        <v>62</v>
      </c>
      <c r="E818" s="274"/>
      <c r="F818" s="50" t="str">
        <f>IF($E818&lt;&gt;"",COUNTIF($E$6:$E818,$E818),"")</f>
        <v/>
      </c>
      <c r="G818" s="56" t="str">
        <f>IF($E818&lt;&gt;"",INDEX(TMSimMatrix[],5,MATCH($C818&amp;$D818&amp;"."&amp;$E818,TMSimMatrix[#Headers],0)),"")</f>
        <v/>
      </c>
      <c r="H818" s="56" t="str">
        <f>IF($E818&lt;&gt;"",INDEX(TMSimMatrix[#Data],7,MATCH($C818&amp;$D818&amp;"."&amp;$E818,TMSimMatrix[#Headers],0)),"")</f>
        <v/>
      </c>
      <c r="I818" s="280" t="str">
        <f>IF($E818&lt;&gt;"",INDEX(TMSimMatrix[],2,MATCH($C818&amp;$D818&amp;"."&amp;$E818,TMSimMatrix[#Headers],0)),"")</f>
        <v/>
      </c>
      <c r="J818" s="280" t="str">
        <f>IF($E818&lt;&gt;"",IF(ISNUMBER(SEARCH("Utail",FlighTestSummary5[[#This Row],[A/C Configuration]])), "UTAIL", "TAILLESS"),"")</f>
        <v/>
      </c>
      <c r="K818" s="280" t="str">
        <f>IF($E818&lt;&gt;"",INDEX(TMSimMatrix[],4,MATCH($C818&amp;$D818&amp;"."&amp;$E818,TMSimMatrix[#Headers],0)),"")</f>
        <v/>
      </c>
      <c r="L818" s="280" t="str">
        <f>IF($E818&lt;&gt;"",INDEX(TMSimMatrix[],3,MATCH($C818&amp;$D818&amp;"."&amp;$E818,TMSimMatrix[#Headers],0)),"")</f>
        <v/>
      </c>
      <c r="M818" s="272" t="str">
        <f>IF($E818&lt;&gt;"",INDEX(TMSimMatrix[],8,MATCH($C818&amp;$D818&amp;"."&amp;$E818,TMSimMatrix[#Headers],0)),"")</f>
        <v/>
      </c>
      <c r="N818" s="52"/>
      <c r="O818" s="72"/>
      <c r="P818" s="310" t="str">
        <f>IF($E818&lt;&gt;"",INDEX(TMSimMatrix[],9,MATCH($C818&amp;$D818&amp;"."&amp;$E818,TMSimMatrix[#Headers],0)),"")</f>
        <v/>
      </c>
      <c r="Q818" s="56"/>
      <c r="R818" s="54"/>
      <c r="S818" s="53"/>
      <c r="T818" s="324"/>
      <c r="U818" s="299"/>
      <c r="V818" s="53"/>
      <c r="W818" s="258" t="s">
        <v>506</v>
      </c>
      <c r="X818" s="305"/>
      <c r="Y818" s="62"/>
      <c r="Z818" s="297"/>
      <c r="AA818" s="297"/>
    </row>
    <row r="819" spans="2:27" ht="23">
      <c r="B819" s="48">
        <v>814</v>
      </c>
      <c r="C819" s="252" t="s">
        <v>451</v>
      </c>
      <c r="D819" s="253">
        <v>62</v>
      </c>
      <c r="E819" s="274"/>
      <c r="F819" s="50" t="str">
        <f>IF($E819&lt;&gt;"",COUNTIF($E$6:$E819,$E819),"")</f>
        <v/>
      </c>
      <c r="G819" s="56" t="str">
        <f>IF($E819&lt;&gt;"",INDEX(TMSimMatrix[],5,MATCH($C819&amp;$D819&amp;"."&amp;$E819,TMSimMatrix[#Headers],0)),"")</f>
        <v/>
      </c>
      <c r="H819" s="56" t="str">
        <f>IF($E819&lt;&gt;"",INDEX(TMSimMatrix[#Data],7,MATCH($C819&amp;$D819&amp;"."&amp;$E819,TMSimMatrix[#Headers],0)),"")</f>
        <v/>
      </c>
      <c r="I819" s="280" t="str">
        <f>IF($E819&lt;&gt;"",INDEX(TMSimMatrix[],2,MATCH($C819&amp;$D819&amp;"."&amp;$E819,TMSimMatrix[#Headers],0)),"")</f>
        <v/>
      </c>
      <c r="J819" s="280" t="str">
        <f>IF($E819&lt;&gt;"",IF(ISNUMBER(SEARCH("Utail",FlighTestSummary5[[#This Row],[A/C Configuration]])), "UTAIL", "TAILLESS"),"")</f>
        <v/>
      </c>
      <c r="K819" s="280" t="str">
        <f>IF($E819&lt;&gt;"",INDEX(TMSimMatrix[],4,MATCH($C819&amp;$D819&amp;"."&amp;$E819,TMSimMatrix[#Headers],0)),"")</f>
        <v/>
      </c>
      <c r="L819" s="280" t="str">
        <f>IF($E819&lt;&gt;"",INDEX(TMSimMatrix[],3,MATCH($C819&amp;$D819&amp;"."&amp;$E819,TMSimMatrix[#Headers],0)),"")</f>
        <v/>
      </c>
      <c r="M819" s="272" t="str">
        <f>IF($E819&lt;&gt;"",INDEX(TMSimMatrix[],8,MATCH($C819&amp;$D819&amp;"."&amp;$E819,TMSimMatrix[#Headers],0)),"")</f>
        <v/>
      </c>
      <c r="N819" s="52"/>
      <c r="O819" s="72"/>
      <c r="P819" s="310" t="str">
        <f>IF($E819&lt;&gt;"",INDEX(TMSimMatrix[],9,MATCH($C819&amp;$D819&amp;"."&amp;$E819,TMSimMatrix[#Headers],0)),"")</f>
        <v/>
      </c>
      <c r="Q819" s="56"/>
      <c r="R819" s="54"/>
      <c r="S819" s="53"/>
      <c r="T819" s="324"/>
      <c r="U819" s="299"/>
      <c r="V819" s="53"/>
      <c r="W819" s="258" t="s">
        <v>506</v>
      </c>
      <c r="X819" s="305"/>
      <c r="Y819" s="62"/>
      <c r="Z819" s="297"/>
      <c r="AA819" s="297"/>
    </row>
    <row r="820" spans="2:27" ht="23">
      <c r="B820" s="48">
        <v>815</v>
      </c>
      <c r="C820" s="252" t="s">
        <v>451</v>
      </c>
      <c r="D820" s="253">
        <v>62</v>
      </c>
      <c r="E820" s="274"/>
      <c r="F820" s="50" t="str">
        <f>IF($E820&lt;&gt;"",COUNTIF($E$6:$E820,$E820),"")</f>
        <v/>
      </c>
      <c r="G820" s="56" t="str">
        <f>IF($E820&lt;&gt;"",INDEX(TMSimMatrix[],5,MATCH($C820&amp;$D820&amp;"."&amp;$E820,TMSimMatrix[#Headers],0)),"")</f>
        <v/>
      </c>
      <c r="H820" s="56" t="str">
        <f>IF($E820&lt;&gt;"",INDEX(TMSimMatrix[#Data],7,MATCH($C820&amp;$D820&amp;"."&amp;$E820,TMSimMatrix[#Headers],0)),"")</f>
        <v/>
      </c>
      <c r="I820" s="280" t="str">
        <f>IF($E820&lt;&gt;"",INDEX(TMSimMatrix[],2,MATCH($C820&amp;$D820&amp;"."&amp;$E820,TMSimMatrix[#Headers],0)),"")</f>
        <v/>
      </c>
      <c r="J820" s="280" t="str">
        <f>IF($E820&lt;&gt;"",IF(ISNUMBER(SEARCH("Utail",FlighTestSummary5[[#This Row],[A/C Configuration]])), "UTAIL", "TAILLESS"),"")</f>
        <v/>
      </c>
      <c r="K820" s="280" t="str">
        <f>IF($E820&lt;&gt;"",INDEX(TMSimMatrix[],4,MATCH($C820&amp;$D820&amp;"."&amp;$E820,TMSimMatrix[#Headers],0)),"")</f>
        <v/>
      </c>
      <c r="L820" s="280" t="str">
        <f>IF($E820&lt;&gt;"",INDEX(TMSimMatrix[],3,MATCH($C820&amp;$D820&amp;"."&amp;$E820,TMSimMatrix[#Headers],0)),"")</f>
        <v/>
      </c>
      <c r="M820" s="272" t="str">
        <f>IF($E820&lt;&gt;"",INDEX(TMSimMatrix[],8,MATCH($C820&amp;$D820&amp;"."&amp;$E820,TMSimMatrix[#Headers],0)),"")</f>
        <v/>
      </c>
      <c r="N820" s="52"/>
      <c r="O820" s="72"/>
      <c r="P820" s="310" t="str">
        <f>IF($E820&lt;&gt;"",INDEX(TMSimMatrix[],9,MATCH($C820&amp;$D820&amp;"."&amp;$E820,TMSimMatrix[#Headers],0)),"")</f>
        <v/>
      </c>
      <c r="Q820" s="56"/>
      <c r="R820" s="54"/>
      <c r="S820" s="53"/>
      <c r="T820" s="324"/>
      <c r="U820" s="299"/>
      <c r="V820" s="53"/>
      <c r="W820" s="258" t="s">
        <v>506</v>
      </c>
      <c r="X820" s="305"/>
      <c r="Y820" s="62"/>
      <c r="Z820" s="297"/>
      <c r="AA820" s="297"/>
    </row>
    <row r="821" spans="2:27" ht="23">
      <c r="B821" s="48">
        <v>816</v>
      </c>
      <c r="C821" s="252" t="s">
        <v>451</v>
      </c>
      <c r="D821" s="253">
        <v>62</v>
      </c>
      <c r="E821" s="274"/>
      <c r="F821" s="50" t="str">
        <f>IF($E821&lt;&gt;"",COUNTIF($E$6:$E821,$E821),"")</f>
        <v/>
      </c>
      <c r="G821" s="56" t="str">
        <f>IF($E821&lt;&gt;"",INDEX(TMSimMatrix[],5,MATCH($C821&amp;$D821&amp;"."&amp;$E821,TMSimMatrix[#Headers],0)),"")</f>
        <v/>
      </c>
      <c r="H821" s="56" t="str">
        <f>IF($E821&lt;&gt;"",INDEX(TMSimMatrix[#Data],7,MATCH($C821&amp;$D821&amp;"."&amp;$E821,TMSimMatrix[#Headers],0)),"")</f>
        <v/>
      </c>
      <c r="I821" s="280" t="str">
        <f>IF($E821&lt;&gt;"",INDEX(TMSimMatrix[],2,MATCH($C821&amp;$D821&amp;"."&amp;$E821,TMSimMatrix[#Headers],0)),"")</f>
        <v/>
      </c>
      <c r="J821" s="280" t="str">
        <f>IF($E821&lt;&gt;"",IF(ISNUMBER(SEARCH("Utail",FlighTestSummary5[[#This Row],[A/C Configuration]])), "UTAIL", "TAILLESS"),"")</f>
        <v/>
      </c>
      <c r="K821" s="280" t="str">
        <f>IF($E821&lt;&gt;"",INDEX(TMSimMatrix[],4,MATCH($C821&amp;$D821&amp;"."&amp;$E821,TMSimMatrix[#Headers],0)),"")</f>
        <v/>
      </c>
      <c r="L821" s="280" t="str">
        <f>IF($E821&lt;&gt;"",INDEX(TMSimMatrix[],3,MATCH($C821&amp;$D821&amp;"."&amp;$E821,TMSimMatrix[#Headers],0)),"")</f>
        <v/>
      </c>
      <c r="M821" s="272" t="str">
        <f>IF($E821&lt;&gt;"",INDEX(TMSimMatrix[],8,MATCH($C821&amp;$D821&amp;"."&amp;$E821,TMSimMatrix[#Headers],0)),"")</f>
        <v/>
      </c>
      <c r="N821" s="52"/>
      <c r="O821" s="72"/>
      <c r="P821" s="310" t="str">
        <f>IF($E821&lt;&gt;"",INDEX(TMSimMatrix[],9,MATCH($C821&amp;$D821&amp;"."&amp;$E821,TMSimMatrix[#Headers],0)),"")</f>
        <v/>
      </c>
      <c r="Q821" s="56"/>
      <c r="R821" s="54"/>
      <c r="S821" s="53"/>
      <c r="T821" s="324"/>
      <c r="U821" s="299"/>
      <c r="V821" s="53"/>
      <c r="W821" s="258" t="s">
        <v>506</v>
      </c>
      <c r="X821" s="305"/>
      <c r="Y821" s="62"/>
      <c r="Z821" s="297"/>
      <c r="AA821" s="297"/>
    </row>
    <row r="822" spans="2:27" ht="23">
      <c r="B822" s="48">
        <v>817</v>
      </c>
      <c r="C822" s="252" t="s">
        <v>451</v>
      </c>
      <c r="D822" s="253">
        <v>62</v>
      </c>
      <c r="E822" s="274"/>
      <c r="F822" s="50" t="str">
        <f>IF($E822&lt;&gt;"",COUNTIF($E$6:$E822,$E822),"")</f>
        <v/>
      </c>
      <c r="G822" s="56" t="str">
        <f>IF($E822&lt;&gt;"",INDEX(TMSimMatrix[],5,MATCH($C822&amp;$D822&amp;"."&amp;$E822,TMSimMatrix[#Headers],0)),"")</f>
        <v/>
      </c>
      <c r="H822" s="56" t="str">
        <f>IF($E822&lt;&gt;"",INDEX(TMSimMatrix[#Data],7,MATCH($C822&amp;$D822&amp;"."&amp;$E822,TMSimMatrix[#Headers],0)),"")</f>
        <v/>
      </c>
      <c r="I822" s="280" t="str">
        <f>IF($E822&lt;&gt;"",INDEX(TMSimMatrix[],2,MATCH($C822&amp;$D822&amp;"."&amp;$E822,TMSimMatrix[#Headers],0)),"")</f>
        <v/>
      </c>
      <c r="J822" s="280" t="str">
        <f>IF($E822&lt;&gt;"",IF(ISNUMBER(SEARCH("Utail",FlighTestSummary5[[#This Row],[A/C Configuration]])), "UTAIL", "TAILLESS"),"")</f>
        <v/>
      </c>
      <c r="K822" s="280" t="str">
        <f>IF($E822&lt;&gt;"",INDEX(TMSimMatrix[],4,MATCH($C822&amp;$D822&amp;"."&amp;$E822,TMSimMatrix[#Headers],0)),"")</f>
        <v/>
      </c>
      <c r="L822" s="280" t="str">
        <f>IF($E822&lt;&gt;"",INDEX(TMSimMatrix[],3,MATCH($C822&amp;$D822&amp;"."&amp;$E822,TMSimMatrix[#Headers],0)),"")</f>
        <v/>
      </c>
      <c r="M822" s="272" t="str">
        <f>IF($E822&lt;&gt;"",INDEX(TMSimMatrix[],8,MATCH($C822&amp;$D822&amp;"."&amp;$E822,TMSimMatrix[#Headers],0)),"")</f>
        <v/>
      </c>
      <c r="N822" s="52"/>
      <c r="O822" s="72"/>
      <c r="P822" s="310" t="str">
        <f>IF($E822&lt;&gt;"",INDEX(TMSimMatrix[],9,MATCH($C822&amp;$D822&amp;"."&amp;$E822,TMSimMatrix[#Headers],0)),"")</f>
        <v/>
      </c>
      <c r="Q822" s="56"/>
      <c r="R822" s="54"/>
      <c r="S822" s="53"/>
      <c r="T822" s="324"/>
      <c r="U822" s="299"/>
      <c r="V822" s="53"/>
      <c r="W822" s="258" t="s">
        <v>506</v>
      </c>
      <c r="X822" s="305"/>
      <c r="Y822" s="62"/>
      <c r="Z822" s="297"/>
      <c r="AA822" s="297"/>
    </row>
    <row r="823" spans="2:27" ht="23">
      <c r="B823" s="48">
        <v>818</v>
      </c>
      <c r="C823" s="252" t="s">
        <v>451</v>
      </c>
      <c r="D823" s="253">
        <v>62</v>
      </c>
      <c r="E823" s="274"/>
      <c r="F823" s="50" t="str">
        <f>IF($E823&lt;&gt;"",COUNTIF($E$6:$E823,$E823),"")</f>
        <v/>
      </c>
      <c r="G823" s="56" t="str">
        <f>IF($E823&lt;&gt;"",INDEX(TMSimMatrix[],5,MATCH($C823&amp;$D823&amp;"."&amp;$E823,TMSimMatrix[#Headers],0)),"")</f>
        <v/>
      </c>
      <c r="H823" s="56" t="str">
        <f>IF($E823&lt;&gt;"",INDEX(TMSimMatrix[#Data],7,MATCH($C823&amp;$D823&amp;"."&amp;$E823,TMSimMatrix[#Headers],0)),"")</f>
        <v/>
      </c>
      <c r="I823" s="280" t="str">
        <f>IF($E823&lt;&gt;"",INDEX(TMSimMatrix[],2,MATCH($C823&amp;$D823&amp;"."&amp;$E823,TMSimMatrix[#Headers],0)),"")</f>
        <v/>
      </c>
      <c r="J823" s="280" t="str">
        <f>IF($E823&lt;&gt;"",IF(ISNUMBER(SEARCH("Utail",FlighTestSummary5[[#This Row],[A/C Configuration]])), "UTAIL", "TAILLESS"),"")</f>
        <v/>
      </c>
      <c r="K823" s="280" t="str">
        <f>IF($E823&lt;&gt;"",INDEX(TMSimMatrix[],4,MATCH($C823&amp;$D823&amp;"."&amp;$E823,TMSimMatrix[#Headers],0)),"")</f>
        <v/>
      </c>
      <c r="L823" s="280" t="str">
        <f>IF($E823&lt;&gt;"",INDEX(TMSimMatrix[],3,MATCH($C823&amp;$D823&amp;"."&amp;$E823,TMSimMatrix[#Headers],0)),"")</f>
        <v/>
      </c>
      <c r="M823" s="272" t="str">
        <f>IF($E823&lt;&gt;"",INDEX(TMSimMatrix[],8,MATCH($C823&amp;$D823&amp;"."&amp;$E823,TMSimMatrix[#Headers],0)),"")</f>
        <v/>
      </c>
      <c r="N823" s="52"/>
      <c r="O823" s="72"/>
      <c r="P823" s="310" t="str">
        <f>IF($E823&lt;&gt;"",INDEX(TMSimMatrix[],9,MATCH($C823&amp;$D823&amp;"."&amp;$E823,TMSimMatrix[#Headers],0)),"")</f>
        <v/>
      </c>
      <c r="Q823" s="56"/>
      <c r="R823" s="54"/>
      <c r="S823" s="53"/>
      <c r="T823" s="324"/>
      <c r="U823" s="299"/>
      <c r="V823" s="53"/>
      <c r="W823" s="258" t="s">
        <v>506</v>
      </c>
      <c r="X823" s="305"/>
      <c r="Y823" s="62"/>
      <c r="Z823" s="297"/>
      <c r="AA823" s="297"/>
    </row>
    <row r="824" spans="2:27" ht="23">
      <c r="B824" s="48">
        <v>819</v>
      </c>
      <c r="C824" s="252" t="s">
        <v>451</v>
      </c>
      <c r="D824" s="253">
        <v>62</v>
      </c>
      <c r="E824" s="274"/>
      <c r="F824" s="50" t="str">
        <f>IF($E824&lt;&gt;"",COUNTIF($E$6:$E824,$E824),"")</f>
        <v/>
      </c>
      <c r="G824" s="56" t="str">
        <f>IF($E824&lt;&gt;"",INDEX(TMSimMatrix[],5,MATCH($C824&amp;$D824&amp;"."&amp;$E824,TMSimMatrix[#Headers],0)),"")</f>
        <v/>
      </c>
      <c r="H824" s="56" t="str">
        <f>IF($E824&lt;&gt;"",INDEX(TMSimMatrix[#Data],7,MATCH($C824&amp;$D824&amp;"."&amp;$E824,TMSimMatrix[#Headers],0)),"")</f>
        <v/>
      </c>
      <c r="I824" s="280" t="str">
        <f>IF($E824&lt;&gt;"",INDEX(TMSimMatrix[],2,MATCH($C824&amp;$D824&amp;"."&amp;$E824,TMSimMatrix[#Headers],0)),"")</f>
        <v/>
      </c>
      <c r="J824" s="280" t="str">
        <f>IF($E824&lt;&gt;"",IF(ISNUMBER(SEARCH("Utail",FlighTestSummary5[[#This Row],[A/C Configuration]])), "UTAIL", "TAILLESS"),"")</f>
        <v/>
      </c>
      <c r="K824" s="280" t="str">
        <f>IF($E824&lt;&gt;"",INDEX(TMSimMatrix[],4,MATCH($C824&amp;$D824&amp;"."&amp;$E824,TMSimMatrix[#Headers],0)),"")</f>
        <v/>
      </c>
      <c r="L824" s="280" t="str">
        <f>IF($E824&lt;&gt;"",INDEX(TMSimMatrix[],3,MATCH($C824&amp;$D824&amp;"."&amp;$E824,TMSimMatrix[#Headers],0)),"")</f>
        <v/>
      </c>
      <c r="M824" s="272" t="str">
        <f>IF($E824&lt;&gt;"",INDEX(TMSimMatrix[],8,MATCH($C824&amp;$D824&amp;"."&amp;$E824,TMSimMatrix[#Headers],0)),"")</f>
        <v/>
      </c>
      <c r="N824" s="52"/>
      <c r="O824" s="72"/>
      <c r="P824" s="310" t="str">
        <f>IF($E824&lt;&gt;"",INDEX(TMSimMatrix[],9,MATCH($C824&amp;$D824&amp;"."&amp;$E824,TMSimMatrix[#Headers],0)),"")</f>
        <v/>
      </c>
      <c r="Q824" s="56"/>
      <c r="R824" s="54"/>
      <c r="S824" s="53"/>
      <c r="T824" s="324"/>
      <c r="U824" s="299"/>
      <c r="V824" s="53"/>
      <c r="W824" s="258" t="s">
        <v>506</v>
      </c>
      <c r="X824" s="305"/>
      <c r="Y824" s="62"/>
      <c r="Z824" s="297"/>
      <c r="AA824" s="297"/>
    </row>
    <row r="825" spans="2:27" ht="23">
      <c r="B825" s="48">
        <v>820</v>
      </c>
      <c r="C825" s="252" t="s">
        <v>451</v>
      </c>
      <c r="D825" s="253">
        <v>62</v>
      </c>
      <c r="E825" s="274"/>
      <c r="F825" s="50" t="str">
        <f>IF($E825&lt;&gt;"",COUNTIF($E$6:$E825,$E825),"")</f>
        <v/>
      </c>
      <c r="G825" s="56" t="str">
        <f>IF($E825&lt;&gt;"",INDEX(TMSimMatrix[],5,MATCH($C825&amp;$D825&amp;"."&amp;$E825,TMSimMatrix[#Headers],0)),"")</f>
        <v/>
      </c>
      <c r="H825" s="56" t="str">
        <f>IF($E825&lt;&gt;"",INDEX(TMSimMatrix[#Data],7,MATCH($C825&amp;$D825&amp;"."&amp;$E825,TMSimMatrix[#Headers],0)),"")</f>
        <v/>
      </c>
      <c r="I825" s="280" t="str">
        <f>IF($E825&lt;&gt;"",INDEX(TMSimMatrix[],2,MATCH($C825&amp;$D825&amp;"."&amp;$E825,TMSimMatrix[#Headers],0)),"")</f>
        <v/>
      </c>
      <c r="J825" s="280" t="str">
        <f>IF($E825&lt;&gt;"",IF(ISNUMBER(SEARCH("Utail",FlighTestSummary5[[#This Row],[A/C Configuration]])), "UTAIL", "TAILLESS"),"")</f>
        <v/>
      </c>
      <c r="K825" s="280" t="str">
        <f>IF($E825&lt;&gt;"",INDEX(TMSimMatrix[],4,MATCH($C825&amp;$D825&amp;"."&amp;$E825,TMSimMatrix[#Headers],0)),"")</f>
        <v/>
      </c>
      <c r="L825" s="280" t="str">
        <f>IF($E825&lt;&gt;"",INDEX(TMSimMatrix[],3,MATCH($C825&amp;$D825&amp;"."&amp;$E825,TMSimMatrix[#Headers],0)),"")</f>
        <v/>
      </c>
      <c r="M825" s="272" t="str">
        <f>IF($E825&lt;&gt;"",INDEX(TMSimMatrix[],8,MATCH($C825&amp;$D825&amp;"."&amp;$E825,TMSimMatrix[#Headers],0)),"")</f>
        <v/>
      </c>
      <c r="N825" s="52"/>
      <c r="O825" s="72"/>
      <c r="P825" s="310" t="str">
        <f>IF($E825&lt;&gt;"",INDEX(TMSimMatrix[],9,MATCH($C825&amp;$D825&amp;"."&amp;$E825,TMSimMatrix[#Headers],0)),"")</f>
        <v/>
      </c>
      <c r="Q825" s="56"/>
      <c r="R825" s="54"/>
      <c r="S825" s="53"/>
      <c r="T825" s="324"/>
      <c r="U825" s="299"/>
      <c r="V825" s="53"/>
      <c r="W825" s="258" t="s">
        <v>506</v>
      </c>
      <c r="X825" s="305"/>
      <c r="Y825" s="62"/>
      <c r="Z825" s="297"/>
      <c r="AA825" s="297"/>
    </row>
    <row r="826" spans="2:27" ht="23">
      <c r="B826" s="48">
        <v>821</v>
      </c>
      <c r="C826" s="252" t="s">
        <v>451</v>
      </c>
      <c r="D826" s="253">
        <v>62</v>
      </c>
      <c r="E826" s="274"/>
      <c r="F826" s="50" t="str">
        <f>IF($E826&lt;&gt;"",COUNTIF($E$6:$E826,$E826),"")</f>
        <v/>
      </c>
      <c r="G826" s="56" t="str">
        <f>IF($E826&lt;&gt;"",INDEX(TMSimMatrix[],5,MATCH($C826&amp;$D826&amp;"."&amp;$E826,TMSimMatrix[#Headers],0)),"")</f>
        <v/>
      </c>
      <c r="H826" s="56" t="str">
        <f>IF($E826&lt;&gt;"",INDEX(TMSimMatrix[#Data],7,MATCH($C826&amp;$D826&amp;"."&amp;$E826,TMSimMatrix[#Headers],0)),"")</f>
        <v/>
      </c>
      <c r="I826" s="280" t="str">
        <f>IF($E826&lt;&gt;"",INDEX(TMSimMatrix[],2,MATCH($C826&amp;$D826&amp;"."&amp;$E826,TMSimMatrix[#Headers],0)),"")</f>
        <v/>
      </c>
      <c r="J826" s="280" t="str">
        <f>IF($E826&lt;&gt;"",IF(ISNUMBER(SEARCH("Utail",FlighTestSummary5[[#This Row],[A/C Configuration]])), "UTAIL", "TAILLESS"),"")</f>
        <v/>
      </c>
      <c r="K826" s="280" t="str">
        <f>IF($E826&lt;&gt;"",INDEX(TMSimMatrix[],4,MATCH($C826&amp;$D826&amp;"."&amp;$E826,TMSimMatrix[#Headers],0)),"")</f>
        <v/>
      </c>
      <c r="L826" s="280" t="str">
        <f>IF($E826&lt;&gt;"",INDEX(TMSimMatrix[],3,MATCH($C826&amp;$D826&amp;"."&amp;$E826,TMSimMatrix[#Headers],0)),"")</f>
        <v/>
      </c>
      <c r="M826" s="272" t="str">
        <f>IF($E826&lt;&gt;"",INDEX(TMSimMatrix[],8,MATCH($C826&amp;$D826&amp;"."&amp;$E826,TMSimMatrix[#Headers],0)),"")</f>
        <v/>
      </c>
      <c r="N826" s="52"/>
      <c r="O826" s="72"/>
      <c r="P826" s="310" t="str">
        <f>IF($E826&lt;&gt;"",INDEX(TMSimMatrix[],9,MATCH($C826&amp;$D826&amp;"."&amp;$E826,TMSimMatrix[#Headers],0)),"")</f>
        <v/>
      </c>
      <c r="Q826" s="56"/>
      <c r="R826" s="54"/>
      <c r="S826" s="53"/>
      <c r="T826" s="324"/>
      <c r="U826" s="299"/>
      <c r="V826" s="53"/>
      <c r="W826" s="258" t="s">
        <v>506</v>
      </c>
      <c r="X826" s="305"/>
      <c r="Y826" s="62"/>
      <c r="Z826" s="297"/>
      <c r="AA826" s="297"/>
    </row>
    <row r="827" spans="2:27" ht="23">
      <c r="B827" s="48">
        <v>822</v>
      </c>
      <c r="C827" s="252" t="s">
        <v>451</v>
      </c>
      <c r="D827" s="253">
        <v>62</v>
      </c>
      <c r="E827" s="274"/>
      <c r="F827" s="50" t="str">
        <f>IF($E827&lt;&gt;"",COUNTIF($E$6:$E827,$E827),"")</f>
        <v/>
      </c>
      <c r="G827" s="56" t="str">
        <f>IF($E827&lt;&gt;"",INDEX(TMSimMatrix[],5,MATCH($C827&amp;$D827&amp;"."&amp;$E827,TMSimMatrix[#Headers],0)),"")</f>
        <v/>
      </c>
      <c r="H827" s="56" t="str">
        <f>IF($E827&lt;&gt;"",INDEX(TMSimMatrix[#Data],7,MATCH($C827&amp;$D827&amp;"."&amp;$E827,TMSimMatrix[#Headers],0)),"")</f>
        <v/>
      </c>
      <c r="I827" s="280" t="str">
        <f>IF($E827&lt;&gt;"",INDEX(TMSimMatrix[],2,MATCH($C827&amp;$D827&amp;"."&amp;$E827,TMSimMatrix[#Headers],0)),"")</f>
        <v/>
      </c>
      <c r="J827" s="280" t="str">
        <f>IF($E827&lt;&gt;"",IF(ISNUMBER(SEARCH("Utail",FlighTestSummary5[[#This Row],[A/C Configuration]])), "UTAIL", "TAILLESS"),"")</f>
        <v/>
      </c>
      <c r="K827" s="280" t="str">
        <f>IF($E827&lt;&gt;"",INDEX(TMSimMatrix[],4,MATCH($C827&amp;$D827&amp;"."&amp;$E827,TMSimMatrix[#Headers],0)),"")</f>
        <v/>
      </c>
      <c r="L827" s="280" t="str">
        <f>IF($E827&lt;&gt;"",INDEX(TMSimMatrix[],3,MATCH($C827&amp;$D827&amp;"."&amp;$E827,TMSimMatrix[#Headers],0)),"")</f>
        <v/>
      </c>
      <c r="M827" s="272" t="str">
        <f>IF($E827&lt;&gt;"",INDEX(TMSimMatrix[],8,MATCH($C827&amp;$D827&amp;"."&amp;$E827,TMSimMatrix[#Headers],0)),"")</f>
        <v/>
      </c>
      <c r="N827" s="52"/>
      <c r="O827" s="72"/>
      <c r="P827" s="310" t="str">
        <f>IF($E827&lt;&gt;"",INDEX(TMSimMatrix[],9,MATCH($C827&amp;$D827&amp;"."&amp;$E827,TMSimMatrix[#Headers],0)),"")</f>
        <v/>
      </c>
      <c r="Q827" s="56"/>
      <c r="R827" s="54"/>
      <c r="S827" s="53"/>
      <c r="T827" s="324"/>
      <c r="U827" s="299"/>
      <c r="V827" s="53"/>
      <c r="W827" s="258" t="s">
        <v>506</v>
      </c>
      <c r="X827" s="305"/>
      <c r="Y827" s="62"/>
      <c r="Z827" s="297"/>
      <c r="AA827" s="297"/>
    </row>
    <row r="828" spans="2:27" ht="23">
      <c r="B828" s="48">
        <v>823</v>
      </c>
      <c r="C828" s="252" t="s">
        <v>451</v>
      </c>
      <c r="D828" s="253">
        <v>62</v>
      </c>
      <c r="E828" s="274"/>
      <c r="F828" s="50" t="str">
        <f>IF($E828&lt;&gt;"",COUNTIF($E$6:$E828,$E828),"")</f>
        <v/>
      </c>
      <c r="G828" s="56" t="str">
        <f>IF($E828&lt;&gt;"",INDEX(TMSimMatrix[],5,MATCH($C828&amp;$D828&amp;"."&amp;$E828,TMSimMatrix[#Headers],0)),"")</f>
        <v/>
      </c>
      <c r="H828" s="56" t="str">
        <f>IF($E828&lt;&gt;"",INDEX(TMSimMatrix[#Data],7,MATCH($C828&amp;$D828&amp;"."&amp;$E828,TMSimMatrix[#Headers],0)),"")</f>
        <v/>
      </c>
      <c r="I828" s="280" t="str">
        <f>IF($E828&lt;&gt;"",INDEX(TMSimMatrix[],2,MATCH($C828&amp;$D828&amp;"."&amp;$E828,TMSimMatrix[#Headers],0)),"")</f>
        <v/>
      </c>
      <c r="J828" s="280" t="str">
        <f>IF($E828&lt;&gt;"",IF(ISNUMBER(SEARCH("Utail",FlighTestSummary5[[#This Row],[A/C Configuration]])), "UTAIL", "TAILLESS"),"")</f>
        <v/>
      </c>
      <c r="K828" s="280" t="str">
        <f>IF($E828&lt;&gt;"",INDEX(TMSimMatrix[],4,MATCH($C828&amp;$D828&amp;"."&amp;$E828,TMSimMatrix[#Headers],0)),"")</f>
        <v/>
      </c>
      <c r="L828" s="280" t="str">
        <f>IF($E828&lt;&gt;"",INDEX(TMSimMatrix[],3,MATCH($C828&amp;$D828&amp;"."&amp;$E828,TMSimMatrix[#Headers],0)),"")</f>
        <v/>
      </c>
      <c r="M828" s="272" t="str">
        <f>IF($E828&lt;&gt;"",INDEX(TMSimMatrix[],8,MATCH($C828&amp;$D828&amp;"."&amp;$E828,TMSimMatrix[#Headers],0)),"")</f>
        <v/>
      </c>
      <c r="N828" s="52"/>
      <c r="O828" s="72"/>
      <c r="P828" s="310" t="str">
        <f>IF($E828&lt;&gt;"",INDEX(TMSimMatrix[],9,MATCH($C828&amp;$D828&amp;"."&amp;$E828,TMSimMatrix[#Headers],0)),"")</f>
        <v/>
      </c>
      <c r="Q828" s="56"/>
      <c r="R828" s="54"/>
      <c r="S828" s="53"/>
      <c r="T828" s="324"/>
      <c r="U828" s="299"/>
      <c r="V828" s="53"/>
      <c r="W828" s="258" t="s">
        <v>506</v>
      </c>
      <c r="X828" s="305"/>
      <c r="Y828" s="62"/>
      <c r="Z828" s="297"/>
      <c r="AA828" s="297"/>
    </row>
    <row r="829" spans="2:27" ht="23">
      <c r="B829" s="48">
        <v>824</v>
      </c>
      <c r="C829" s="252" t="s">
        <v>451</v>
      </c>
      <c r="D829" s="253">
        <v>62</v>
      </c>
      <c r="E829" s="274"/>
      <c r="F829" s="50" t="str">
        <f>IF($E829&lt;&gt;"",COUNTIF($E$6:$E829,$E829),"")</f>
        <v/>
      </c>
      <c r="G829" s="56" t="str">
        <f>IF($E829&lt;&gt;"",INDEX(TMSimMatrix[],5,MATCH($C829&amp;$D829&amp;"."&amp;$E829,TMSimMatrix[#Headers],0)),"")</f>
        <v/>
      </c>
      <c r="H829" s="56" t="str">
        <f>IF($E829&lt;&gt;"",INDEX(TMSimMatrix[#Data],7,MATCH($C829&amp;$D829&amp;"."&amp;$E829,TMSimMatrix[#Headers],0)),"")</f>
        <v/>
      </c>
      <c r="I829" s="280" t="str">
        <f>IF($E829&lt;&gt;"",INDEX(TMSimMatrix[],2,MATCH($C829&amp;$D829&amp;"."&amp;$E829,TMSimMatrix[#Headers],0)),"")</f>
        <v/>
      </c>
      <c r="J829" s="280" t="str">
        <f>IF($E829&lt;&gt;"",IF(ISNUMBER(SEARCH("Utail",FlighTestSummary5[[#This Row],[A/C Configuration]])), "UTAIL", "TAILLESS"),"")</f>
        <v/>
      </c>
      <c r="K829" s="280" t="str">
        <f>IF($E829&lt;&gt;"",INDEX(TMSimMatrix[],4,MATCH($C829&amp;$D829&amp;"."&amp;$E829,TMSimMatrix[#Headers],0)),"")</f>
        <v/>
      </c>
      <c r="L829" s="280" t="str">
        <f>IF($E829&lt;&gt;"",INDEX(TMSimMatrix[],3,MATCH($C829&amp;$D829&amp;"."&amp;$E829,TMSimMatrix[#Headers],0)),"")</f>
        <v/>
      </c>
      <c r="M829" s="272" t="str">
        <f>IF($E829&lt;&gt;"",INDEX(TMSimMatrix[],8,MATCH($C829&amp;$D829&amp;"."&amp;$E829,TMSimMatrix[#Headers],0)),"")</f>
        <v/>
      </c>
      <c r="N829" s="52"/>
      <c r="O829" s="72"/>
      <c r="P829" s="310" t="str">
        <f>IF($E829&lt;&gt;"",INDEX(TMSimMatrix[],9,MATCH($C829&amp;$D829&amp;"."&amp;$E829,TMSimMatrix[#Headers],0)),"")</f>
        <v/>
      </c>
      <c r="Q829" s="56"/>
      <c r="R829" s="54"/>
      <c r="S829" s="53"/>
      <c r="T829" s="324"/>
      <c r="U829" s="299"/>
      <c r="V829" s="53"/>
      <c r="W829" s="258" t="s">
        <v>506</v>
      </c>
      <c r="X829" s="305"/>
      <c r="Y829" s="62"/>
      <c r="Z829" s="297"/>
      <c r="AA829" s="297"/>
    </row>
    <row r="830" spans="2:27" ht="23">
      <c r="B830" s="48">
        <v>825</v>
      </c>
      <c r="C830" s="252" t="s">
        <v>451</v>
      </c>
      <c r="D830" s="253">
        <v>62</v>
      </c>
      <c r="E830" s="274"/>
      <c r="F830" s="50" t="str">
        <f>IF($E830&lt;&gt;"",COUNTIF($E$6:$E830,$E830),"")</f>
        <v/>
      </c>
      <c r="G830" s="56" t="str">
        <f>IF($E830&lt;&gt;"",INDEX(TMSimMatrix[],5,MATCH($C830&amp;$D830&amp;"."&amp;$E830,TMSimMatrix[#Headers],0)),"")</f>
        <v/>
      </c>
      <c r="H830" s="56" t="str">
        <f>IF($E830&lt;&gt;"",INDEX(TMSimMatrix[#Data],7,MATCH($C830&amp;$D830&amp;"."&amp;$E830,TMSimMatrix[#Headers],0)),"")</f>
        <v/>
      </c>
      <c r="I830" s="280" t="str">
        <f>IF($E830&lt;&gt;"",INDEX(TMSimMatrix[],2,MATCH($C830&amp;$D830&amp;"."&amp;$E830,TMSimMatrix[#Headers],0)),"")</f>
        <v/>
      </c>
      <c r="J830" s="280" t="str">
        <f>IF($E830&lt;&gt;"",IF(ISNUMBER(SEARCH("Utail",FlighTestSummary5[[#This Row],[A/C Configuration]])), "UTAIL", "TAILLESS"),"")</f>
        <v/>
      </c>
      <c r="K830" s="280" t="str">
        <f>IF($E830&lt;&gt;"",INDEX(TMSimMatrix[],4,MATCH($C830&amp;$D830&amp;"."&amp;$E830,TMSimMatrix[#Headers],0)),"")</f>
        <v/>
      </c>
      <c r="L830" s="280" t="str">
        <f>IF($E830&lt;&gt;"",INDEX(TMSimMatrix[],3,MATCH($C830&amp;$D830&amp;"."&amp;$E830,TMSimMatrix[#Headers],0)),"")</f>
        <v/>
      </c>
      <c r="M830" s="272" t="str">
        <f>IF($E830&lt;&gt;"",INDEX(TMSimMatrix[],8,MATCH($C830&amp;$D830&amp;"."&amp;$E830,TMSimMatrix[#Headers],0)),"")</f>
        <v/>
      </c>
      <c r="N830" s="52"/>
      <c r="O830" s="72"/>
      <c r="P830" s="310" t="str">
        <f>IF($E830&lt;&gt;"",INDEX(TMSimMatrix[],9,MATCH($C830&amp;$D830&amp;"."&amp;$E830,TMSimMatrix[#Headers],0)),"")</f>
        <v/>
      </c>
      <c r="Q830" s="56"/>
      <c r="R830" s="54"/>
      <c r="S830" s="53"/>
      <c r="T830" s="324"/>
      <c r="U830" s="299"/>
      <c r="V830" s="53"/>
      <c r="W830" s="258" t="s">
        <v>506</v>
      </c>
      <c r="X830" s="305"/>
      <c r="Y830" s="62"/>
      <c r="Z830" s="297"/>
      <c r="AA830" s="297"/>
    </row>
    <row r="831" spans="2:27" ht="23">
      <c r="B831" s="48">
        <v>826</v>
      </c>
      <c r="C831" s="252" t="s">
        <v>451</v>
      </c>
      <c r="D831" s="253">
        <v>62</v>
      </c>
      <c r="E831" s="274"/>
      <c r="F831" s="50" t="str">
        <f>IF($E831&lt;&gt;"",COUNTIF($E$6:$E831,$E831),"")</f>
        <v/>
      </c>
      <c r="G831" s="56" t="str">
        <f>IF($E831&lt;&gt;"",INDEX(TMSimMatrix[],5,MATCH($C831&amp;$D831&amp;"."&amp;$E831,TMSimMatrix[#Headers],0)),"")</f>
        <v/>
      </c>
      <c r="H831" s="56" t="str">
        <f>IF($E831&lt;&gt;"",INDEX(TMSimMatrix[#Data],7,MATCH($C831&amp;$D831&amp;"."&amp;$E831,TMSimMatrix[#Headers],0)),"")</f>
        <v/>
      </c>
      <c r="I831" s="280" t="str">
        <f>IF($E831&lt;&gt;"",INDEX(TMSimMatrix[],2,MATCH($C831&amp;$D831&amp;"."&amp;$E831,TMSimMatrix[#Headers],0)),"")</f>
        <v/>
      </c>
      <c r="J831" s="280" t="str">
        <f>IF($E831&lt;&gt;"",IF(ISNUMBER(SEARCH("Utail",FlighTestSummary5[[#This Row],[A/C Configuration]])), "UTAIL", "TAILLESS"),"")</f>
        <v/>
      </c>
      <c r="K831" s="280" t="str">
        <f>IF($E831&lt;&gt;"",INDEX(TMSimMatrix[],4,MATCH($C831&amp;$D831&amp;"."&amp;$E831,TMSimMatrix[#Headers],0)),"")</f>
        <v/>
      </c>
      <c r="L831" s="280" t="str">
        <f>IF($E831&lt;&gt;"",INDEX(TMSimMatrix[],3,MATCH($C831&amp;$D831&amp;"."&amp;$E831,TMSimMatrix[#Headers],0)),"")</f>
        <v/>
      </c>
      <c r="M831" s="272" t="str">
        <f>IF($E831&lt;&gt;"",INDEX(TMSimMatrix[],8,MATCH($C831&amp;$D831&amp;"."&amp;$E831,TMSimMatrix[#Headers],0)),"")</f>
        <v/>
      </c>
      <c r="N831" s="52"/>
      <c r="O831" s="72"/>
      <c r="P831" s="310" t="str">
        <f>IF($E831&lt;&gt;"",INDEX(TMSimMatrix[],9,MATCH($C831&amp;$D831&amp;"."&amp;$E831,TMSimMatrix[#Headers],0)),"")</f>
        <v/>
      </c>
      <c r="Q831" s="56"/>
      <c r="R831" s="54"/>
      <c r="S831" s="53"/>
      <c r="T831" s="324"/>
      <c r="U831" s="299"/>
      <c r="V831" s="53"/>
      <c r="W831" s="258" t="s">
        <v>506</v>
      </c>
      <c r="X831" s="305"/>
      <c r="Y831" s="62"/>
      <c r="Z831" s="297"/>
      <c r="AA831" s="297"/>
    </row>
    <row r="832" spans="2:27" ht="23">
      <c r="B832" s="48">
        <v>827</v>
      </c>
      <c r="C832" s="252" t="s">
        <v>451</v>
      </c>
      <c r="D832" s="253">
        <v>62</v>
      </c>
      <c r="E832" s="274"/>
      <c r="F832" s="50" t="str">
        <f>IF($E832&lt;&gt;"",COUNTIF($E$6:$E832,$E832),"")</f>
        <v/>
      </c>
      <c r="G832" s="56" t="str">
        <f>IF($E832&lt;&gt;"",INDEX(TMSimMatrix[],5,MATCH($C832&amp;$D832&amp;"."&amp;$E832,TMSimMatrix[#Headers],0)),"")</f>
        <v/>
      </c>
      <c r="H832" s="56" t="str">
        <f>IF($E832&lt;&gt;"",INDEX(TMSimMatrix[#Data],7,MATCH($C832&amp;$D832&amp;"."&amp;$E832,TMSimMatrix[#Headers],0)),"")</f>
        <v/>
      </c>
      <c r="I832" s="280" t="str">
        <f>IF($E832&lt;&gt;"",INDEX(TMSimMatrix[],2,MATCH($C832&amp;$D832&amp;"."&amp;$E832,TMSimMatrix[#Headers],0)),"")</f>
        <v/>
      </c>
      <c r="J832" s="280" t="str">
        <f>IF($E832&lt;&gt;"",IF(ISNUMBER(SEARCH("Utail",FlighTestSummary5[[#This Row],[A/C Configuration]])), "UTAIL", "TAILLESS"),"")</f>
        <v/>
      </c>
      <c r="K832" s="280" t="str">
        <f>IF($E832&lt;&gt;"",INDEX(TMSimMatrix[],4,MATCH($C832&amp;$D832&amp;"."&amp;$E832,TMSimMatrix[#Headers],0)),"")</f>
        <v/>
      </c>
      <c r="L832" s="280" t="str">
        <f>IF($E832&lt;&gt;"",INDEX(TMSimMatrix[],3,MATCH($C832&amp;$D832&amp;"."&amp;$E832,TMSimMatrix[#Headers],0)),"")</f>
        <v/>
      </c>
      <c r="M832" s="272" t="str">
        <f>IF($E832&lt;&gt;"",INDEX(TMSimMatrix[],8,MATCH($C832&amp;$D832&amp;"."&amp;$E832,TMSimMatrix[#Headers],0)),"")</f>
        <v/>
      </c>
      <c r="N832" s="52"/>
      <c r="O832" s="72"/>
      <c r="P832" s="310" t="str">
        <f>IF($E832&lt;&gt;"",INDEX(TMSimMatrix[],9,MATCH($C832&amp;$D832&amp;"."&amp;$E832,TMSimMatrix[#Headers],0)),"")</f>
        <v/>
      </c>
      <c r="Q832" s="56"/>
      <c r="R832" s="54"/>
      <c r="S832" s="53"/>
      <c r="T832" s="324"/>
      <c r="U832" s="299"/>
      <c r="V832" s="53"/>
      <c r="W832" s="258" t="s">
        <v>506</v>
      </c>
      <c r="X832" s="305"/>
      <c r="Y832" s="62"/>
      <c r="Z832" s="297"/>
      <c r="AA832" s="297"/>
    </row>
    <row r="833" spans="2:27" ht="23">
      <c r="B833" s="48">
        <v>828</v>
      </c>
      <c r="C833" s="252" t="s">
        <v>451</v>
      </c>
      <c r="D833" s="253">
        <v>62</v>
      </c>
      <c r="E833" s="274"/>
      <c r="F833" s="50" t="str">
        <f>IF($E833&lt;&gt;"",COUNTIF($E$6:$E833,$E833),"")</f>
        <v/>
      </c>
      <c r="G833" s="56" t="str">
        <f>IF($E833&lt;&gt;"",INDEX(TMSimMatrix[],5,MATCH($C833&amp;$D833&amp;"."&amp;$E833,TMSimMatrix[#Headers],0)),"")</f>
        <v/>
      </c>
      <c r="H833" s="56" t="str">
        <f>IF($E833&lt;&gt;"",INDEX(TMSimMatrix[#Data],7,MATCH($C833&amp;$D833&amp;"."&amp;$E833,TMSimMatrix[#Headers],0)),"")</f>
        <v/>
      </c>
      <c r="I833" s="280" t="str">
        <f>IF($E833&lt;&gt;"",INDEX(TMSimMatrix[],2,MATCH($C833&amp;$D833&amp;"."&amp;$E833,TMSimMatrix[#Headers],0)),"")</f>
        <v/>
      </c>
      <c r="J833" s="280" t="str">
        <f>IF($E833&lt;&gt;"",IF(ISNUMBER(SEARCH("Utail",FlighTestSummary5[[#This Row],[A/C Configuration]])), "UTAIL", "TAILLESS"),"")</f>
        <v/>
      </c>
      <c r="K833" s="280" t="str">
        <f>IF($E833&lt;&gt;"",INDEX(TMSimMatrix[],4,MATCH($C833&amp;$D833&amp;"."&amp;$E833,TMSimMatrix[#Headers],0)),"")</f>
        <v/>
      </c>
      <c r="L833" s="280" t="str">
        <f>IF($E833&lt;&gt;"",INDEX(TMSimMatrix[],3,MATCH($C833&amp;$D833&amp;"."&amp;$E833,TMSimMatrix[#Headers],0)),"")</f>
        <v/>
      </c>
      <c r="M833" s="272" t="str">
        <f>IF($E833&lt;&gt;"",INDEX(TMSimMatrix[],8,MATCH($C833&amp;$D833&amp;"."&amp;$E833,TMSimMatrix[#Headers],0)),"")</f>
        <v/>
      </c>
      <c r="N833" s="52"/>
      <c r="O833" s="72"/>
      <c r="P833" s="310" t="str">
        <f>IF($E833&lt;&gt;"",INDEX(TMSimMatrix[],9,MATCH($C833&amp;$D833&amp;"."&amp;$E833,TMSimMatrix[#Headers],0)),"")</f>
        <v/>
      </c>
      <c r="Q833" s="56"/>
      <c r="R833" s="54"/>
      <c r="S833" s="53"/>
      <c r="T833" s="324"/>
      <c r="U833" s="299"/>
      <c r="V833" s="53"/>
      <c r="W833" s="258" t="s">
        <v>506</v>
      </c>
      <c r="X833" s="305"/>
      <c r="Y833" s="62"/>
      <c r="Z833" s="297"/>
      <c r="AA833" s="297"/>
    </row>
    <row r="834" spans="2:27" ht="23">
      <c r="B834" s="48">
        <v>829</v>
      </c>
      <c r="C834" s="252" t="s">
        <v>451</v>
      </c>
      <c r="D834" s="253">
        <v>62</v>
      </c>
      <c r="E834" s="274"/>
      <c r="F834" s="50" t="str">
        <f>IF($E834&lt;&gt;"",COUNTIF($E$6:$E834,$E834),"")</f>
        <v/>
      </c>
      <c r="G834" s="56" t="str">
        <f>IF($E834&lt;&gt;"",INDEX(TMSimMatrix[],5,MATCH($C834&amp;$D834&amp;"."&amp;$E834,TMSimMatrix[#Headers],0)),"")</f>
        <v/>
      </c>
      <c r="H834" s="56" t="str">
        <f>IF($E834&lt;&gt;"",INDEX(TMSimMatrix[#Data],7,MATCH($C834&amp;$D834&amp;"."&amp;$E834,TMSimMatrix[#Headers],0)),"")</f>
        <v/>
      </c>
      <c r="I834" s="280" t="str">
        <f>IF($E834&lt;&gt;"",INDEX(TMSimMatrix[],2,MATCH($C834&amp;$D834&amp;"."&amp;$E834,TMSimMatrix[#Headers],0)),"")</f>
        <v/>
      </c>
      <c r="J834" s="280" t="str">
        <f>IF($E834&lt;&gt;"",IF(ISNUMBER(SEARCH("Utail",FlighTestSummary5[[#This Row],[A/C Configuration]])), "UTAIL", "TAILLESS"),"")</f>
        <v/>
      </c>
      <c r="K834" s="280" t="str">
        <f>IF($E834&lt;&gt;"",INDEX(TMSimMatrix[],4,MATCH($C834&amp;$D834&amp;"."&amp;$E834,TMSimMatrix[#Headers],0)),"")</f>
        <v/>
      </c>
      <c r="L834" s="280" t="str">
        <f>IF($E834&lt;&gt;"",INDEX(TMSimMatrix[],3,MATCH($C834&amp;$D834&amp;"."&amp;$E834,TMSimMatrix[#Headers],0)),"")</f>
        <v/>
      </c>
      <c r="M834" s="272" t="str">
        <f>IF($E834&lt;&gt;"",INDEX(TMSimMatrix[],8,MATCH($C834&amp;$D834&amp;"."&amp;$E834,TMSimMatrix[#Headers],0)),"")</f>
        <v/>
      </c>
      <c r="N834" s="52"/>
      <c r="O834" s="72"/>
      <c r="P834" s="310" t="str">
        <f>IF($E834&lt;&gt;"",INDEX(TMSimMatrix[],9,MATCH($C834&amp;$D834&amp;"."&amp;$E834,TMSimMatrix[#Headers],0)),"")</f>
        <v/>
      </c>
      <c r="Q834" s="56"/>
      <c r="R834" s="54"/>
      <c r="S834" s="53"/>
      <c r="T834" s="324"/>
      <c r="U834" s="299"/>
      <c r="V834" s="53"/>
      <c r="W834" s="258" t="s">
        <v>506</v>
      </c>
      <c r="X834" s="305"/>
      <c r="Y834" s="62"/>
      <c r="Z834" s="297"/>
      <c r="AA834" s="297"/>
    </row>
    <row r="835" spans="2:27" ht="23">
      <c r="B835" s="48">
        <v>830</v>
      </c>
      <c r="C835" s="252" t="s">
        <v>451</v>
      </c>
      <c r="D835" s="253">
        <v>62</v>
      </c>
      <c r="E835" s="274"/>
      <c r="F835" s="50" t="str">
        <f>IF($E835&lt;&gt;"",COUNTIF($E$6:$E835,$E835),"")</f>
        <v/>
      </c>
      <c r="G835" s="56" t="str">
        <f>IF($E835&lt;&gt;"",INDEX(TMSimMatrix[],5,MATCH($C835&amp;$D835&amp;"."&amp;$E835,TMSimMatrix[#Headers],0)),"")</f>
        <v/>
      </c>
      <c r="H835" s="56" t="str">
        <f>IF($E835&lt;&gt;"",INDEX(TMSimMatrix[#Data],7,MATCH($C835&amp;$D835&amp;"."&amp;$E835,TMSimMatrix[#Headers],0)),"")</f>
        <v/>
      </c>
      <c r="I835" s="280" t="str">
        <f>IF($E835&lt;&gt;"",INDEX(TMSimMatrix[],2,MATCH($C835&amp;$D835&amp;"."&amp;$E835,TMSimMatrix[#Headers],0)),"")</f>
        <v/>
      </c>
      <c r="J835" s="280" t="str">
        <f>IF($E835&lt;&gt;"",IF(ISNUMBER(SEARCH("Utail",FlighTestSummary5[[#This Row],[A/C Configuration]])), "UTAIL", "TAILLESS"),"")</f>
        <v/>
      </c>
      <c r="K835" s="280" t="str">
        <f>IF($E835&lt;&gt;"",INDEX(TMSimMatrix[],4,MATCH($C835&amp;$D835&amp;"."&amp;$E835,TMSimMatrix[#Headers],0)),"")</f>
        <v/>
      </c>
      <c r="L835" s="280" t="str">
        <f>IF($E835&lt;&gt;"",INDEX(TMSimMatrix[],3,MATCH($C835&amp;$D835&amp;"."&amp;$E835,TMSimMatrix[#Headers],0)),"")</f>
        <v/>
      </c>
      <c r="M835" s="272" t="str">
        <f>IF($E835&lt;&gt;"",INDEX(TMSimMatrix[],8,MATCH($C835&amp;$D835&amp;"."&amp;$E835,TMSimMatrix[#Headers],0)),"")</f>
        <v/>
      </c>
      <c r="N835" s="52"/>
      <c r="O835" s="72"/>
      <c r="P835" s="310" t="str">
        <f>IF($E835&lt;&gt;"",INDEX(TMSimMatrix[],9,MATCH($C835&amp;$D835&amp;"."&amp;$E835,TMSimMatrix[#Headers],0)),"")</f>
        <v/>
      </c>
      <c r="Q835" s="56"/>
      <c r="R835" s="54"/>
      <c r="S835" s="53"/>
      <c r="T835" s="324"/>
      <c r="U835" s="299"/>
      <c r="V835" s="53"/>
      <c r="W835" s="258" t="s">
        <v>506</v>
      </c>
      <c r="X835" s="305"/>
      <c r="Y835" s="62"/>
      <c r="Z835" s="297"/>
      <c r="AA835" s="297"/>
    </row>
    <row r="836" spans="2:27" ht="23">
      <c r="B836" s="48">
        <v>831</v>
      </c>
      <c r="C836" s="252" t="s">
        <v>451</v>
      </c>
      <c r="D836" s="253">
        <v>62</v>
      </c>
      <c r="E836" s="274"/>
      <c r="F836" s="50" t="str">
        <f>IF($E836&lt;&gt;"",COUNTIF($E$6:$E836,$E836),"")</f>
        <v/>
      </c>
      <c r="G836" s="56" t="str">
        <f>IF($E836&lt;&gt;"",INDEX(TMSimMatrix[],5,MATCH($C836&amp;$D836&amp;"."&amp;$E836,TMSimMatrix[#Headers],0)),"")</f>
        <v/>
      </c>
      <c r="H836" s="56" t="str">
        <f>IF($E836&lt;&gt;"",INDEX(TMSimMatrix[#Data],7,MATCH($C836&amp;$D836&amp;"."&amp;$E836,TMSimMatrix[#Headers],0)),"")</f>
        <v/>
      </c>
      <c r="I836" s="280" t="str">
        <f>IF($E836&lt;&gt;"",INDEX(TMSimMatrix[],2,MATCH($C836&amp;$D836&amp;"."&amp;$E836,TMSimMatrix[#Headers],0)),"")</f>
        <v/>
      </c>
      <c r="J836" s="280" t="str">
        <f>IF($E836&lt;&gt;"",IF(ISNUMBER(SEARCH("Utail",FlighTestSummary5[[#This Row],[A/C Configuration]])), "UTAIL", "TAILLESS"),"")</f>
        <v/>
      </c>
      <c r="K836" s="280" t="str">
        <f>IF($E836&lt;&gt;"",INDEX(TMSimMatrix[],4,MATCH($C836&amp;$D836&amp;"."&amp;$E836,TMSimMatrix[#Headers],0)),"")</f>
        <v/>
      </c>
      <c r="L836" s="280" t="str">
        <f>IF($E836&lt;&gt;"",INDEX(TMSimMatrix[],3,MATCH($C836&amp;$D836&amp;"."&amp;$E836,TMSimMatrix[#Headers],0)),"")</f>
        <v/>
      </c>
      <c r="M836" s="272" t="str">
        <f>IF($E836&lt;&gt;"",INDEX(TMSimMatrix[],8,MATCH($C836&amp;$D836&amp;"."&amp;$E836,TMSimMatrix[#Headers],0)),"")</f>
        <v/>
      </c>
      <c r="N836" s="52"/>
      <c r="O836" s="72"/>
      <c r="P836" s="310" t="str">
        <f>IF($E836&lt;&gt;"",INDEX(TMSimMatrix[],9,MATCH($C836&amp;$D836&amp;"."&amp;$E836,TMSimMatrix[#Headers],0)),"")</f>
        <v/>
      </c>
      <c r="Q836" s="56"/>
      <c r="R836" s="54"/>
      <c r="S836" s="53"/>
      <c r="T836" s="324"/>
      <c r="U836" s="299"/>
      <c r="V836" s="53"/>
      <c r="W836" s="258" t="s">
        <v>506</v>
      </c>
      <c r="X836" s="305"/>
      <c r="Y836" s="62"/>
      <c r="Z836" s="297"/>
      <c r="AA836" s="297"/>
    </row>
    <row r="837" spans="2:27" ht="23">
      <c r="B837" s="48">
        <v>832</v>
      </c>
      <c r="C837" s="252" t="s">
        <v>451</v>
      </c>
      <c r="D837" s="253">
        <v>62</v>
      </c>
      <c r="E837" s="274"/>
      <c r="F837" s="50" t="str">
        <f>IF($E837&lt;&gt;"",COUNTIF($E$6:$E837,$E837),"")</f>
        <v/>
      </c>
      <c r="G837" s="56" t="str">
        <f>IF($E837&lt;&gt;"",INDEX(TMSimMatrix[],5,MATCH($C837&amp;$D837&amp;"."&amp;$E837,TMSimMatrix[#Headers],0)),"")</f>
        <v/>
      </c>
      <c r="H837" s="56" t="str">
        <f>IF($E837&lt;&gt;"",INDEX(TMSimMatrix[#Data],7,MATCH($C837&amp;$D837&amp;"."&amp;$E837,TMSimMatrix[#Headers],0)),"")</f>
        <v/>
      </c>
      <c r="I837" s="280" t="str">
        <f>IF($E837&lt;&gt;"",INDEX(TMSimMatrix[],2,MATCH($C837&amp;$D837&amp;"."&amp;$E837,TMSimMatrix[#Headers],0)),"")</f>
        <v/>
      </c>
      <c r="J837" s="280" t="str">
        <f>IF($E837&lt;&gt;"",IF(ISNUMBER(SEARCH("Utail",FlighTestSummary5[[#This Row],[A/C Configuration]])), "UTAIL", "TAILLESS"),"")</f>
        <v/>
      </c>
      <c r="K837" s="280" t="str">
        <f>IF($E837&lt;&gt;"",INDEX(TMSimMatrix[],4,MATCH($C837&amp;$D837&amp;"."&amp;$E837,TMSimMatrix[#Headers],0)),"")</f>
        <v/>
      </c>
      <c r="L837" s="280" t="str">
        <f>IF($E837&lt;&gt;"",INDEX(TMSimMatrix[],3,MATCH($C837&amp;$D837&amp;"."&amp;$E837,TMSimMatrix[#Headers],0)),"")</f>
        <v/>
      </c>
      <c r="M837" s="272" t="str">
        <f>IF($E837&lt;&gt;"",INDEX(TMSimMatrix[],8,MATCH($C837&amp;$D837&amp;"."&amp;$E837,TMSimMatrix[#Headers],0)),"")</f>
        <v/>
      </c>
      <c r="N837" s="52"/>
      <c r="O837" s="72"/>
      <c r="P837" s="310" t="str">
        <f>IF($E837&lt;&gt;"",INDEX(TMSimMatrix[],9,MATCH($C837&amp;$D837&amp;"."&amp;$E837,TMSimMatrix[#Headers],0)),"")</f>
        <v/>
      </c>
      <c r="Q837" s="56"/>
      <c r="R837" s="54"/>
      <c r="S837" s="53"/>
      <c r="T837" s="324"/>
      <c r="U837" s="299"/>
      <c r="V837" s="53"/>
      <c r="W837" s="258" t="s">
        <v>506</v>
      </c>
      <c r="X837" s="305"/>
      <c r="Y837" s="62"/>
      <c r="Z837" s="297"/>
      <c r="AA837" s="297"/>
    </row>
    <row r="838" spans="2:27" ht="23">
      <c r="B838" s="48">
        <v>833</v>
      </c>
      <c r="C838" s="252" t="s">
        <v>451</v>
      </c>
      <c r="D838" s="253">
        <v>62</v>
      </c>
      <c r="E838" s="274"/>
      <c r="F838" s="50" t="str">
        <f>IF($E838&lt;&gt;"",COUNTIF($E$6:$E838,$E838),"")</f>
        <v/>
      </c>
      <c r="G838" s="56" t="str">
        <f>IF($E838&lt;&gt;"",INDEX(TMSimMatrix[],5,MATCH($C838&amp;$D838&amp;"."&amp;$E838,TMSimMatrix[#Headers],0)),"")</f>
        <v/>
      </c>
      <c r="H838" s="56" t="str">
        <f>IF($E838&lt;&gt;"",INDEX(TMSimMatrix[#Data],7,MATCH($C838&amp;$D838&amp;"."&amp;$E838,TMSimMatrix[#Headers],0)),"")</f>
        <v/>
      </c>
      <c r="I838" s="280" t="str">
        <f>IF($E838&lt;&gt;"",INDEX(TMSimMatrix[],2,MATCH($C838&amp;$D838&amp;"."&amp;$E838,TMSimMatrix[#Headers],0)),"")</f>
        <v/>
      </c>
      <c r="J838" s="280" t="str">
        <f>IF($E838&lt;&gt;"",IF(ISNUMBER(SEARCH("Utail",FlighTestSummary5[[#This Row],[A/C Configuration]])), "UTAIL", "TAILLESS"),"")</f>
        <v/>
      </c>
      <c r="K838" s="280" t="str">
        <f>IF($E838&lt;&gt;"",INDEX(TMSimMatrix[],4,MATCH($C838&amp;$D838&amp;"."&amp;$E838,TMSimMatrix[#Headers],0)),"")</f>
        <v/>
      </c>
      <c r="L838" s="280" t="str">
        <f>IF($E838&lt;&gt;"",INDEX(TMSimMatrix[],3,MATCH($C838&amp;$D838&amp;"."&amp;$E838,TMSimMatrix[#Headers],0)),"")</f>
        <v/>
      </c>
      <c r="M838" s="272" t="str">
        <f>IF($E838&lt;&gt;"",INDEX(TMSimMatrix[],8,MATCH($C838&amp;$D838&amp;"."&amp;$E838,TMSimMatrix[#Headers],0)),"")</f>
        <v/>
      </c>
      <c r="N838" s="52"/>
      <c r="O838" s="72"/>
      <c r="P838" s="310" t="str">
        <f>IF($E838&lt;&gt;"",INDEX(TMSimMatrix[],9,MATCH($C838&amp;$D838&amp;"."&amp;$E838,TMSimMatrix[#Headers],0)),"")</f>
        <v/>
      </c>
      <c r="Q838" s="56"/>
      <c r="R838" s="54"/>
      <c r="S838" s="53"/>
      <c r="T838" s="324"/>
      <c r="U838" s="299"/>
      <c r="V838" s="53"/>
      <c r="W838" s="258" t="s">
        <v>506</v>
      </c>
      <c r="X838" s="305"/>
      <c r="Y838" s="62"/>
      <c r="Z838" s="297"/>
      <c r="AA838" s="297"/>
    </row>
    <row r="839" spans="2:27" ht="23">
      <c r="B839" s="48">
        <v>834</v>
      </c>
      <c r="C839" s="252" t="s">
        <v>451</v>
      </c>
      <c r="D839" s="253">
        <v>62</v>
      </c>
      <c r="E839" s="274"/>
      <c r="F839" s="50" t="str">
        <f>IF($E839&lt;&gt;"",COUNTIF($E$6:$E839,$E839),"")</f>
        <v/>
      </c>
      <c r="G839" s="56" t="str">
        <f>IF($E839&lt;&gt;"",INDEX(TMSimMatrix[],5,MATCH($C839&amp;$D839&amp;"."&amp;$E839,TMSimMatrix[#Headers],0)),"")</f>
        <v/>
      </c>
      <c r="H839" s="56" t="str">
        <f>IF($E839&lt;&gt;"",INDEX(TMSimMatrix[#Data],7,MATCH($C839&amp;$D839&amp;"."&amp;$E839,TMSimMatrix[#Headers],0)),"")</f>
        <v/>
      </c>
      <c r="I839" s="280" t="str">
        <f>IF($E839&lt;&gt;"",INDEX(TMSimMatrix[],2,MATCH($C839&amp;$D839&amp;"."&amp;$E839,TMSimMatrix[#Headers],0)),"")</f>
        <v/>
      </c>
      <c r="J839" s="280" t="str">
        <f>IF($E839&lt;&gt;"",IF(ISNUMBER(SEARCH("Utail",FlighTestSummary5[[#This Row],[A/C Configuration]])), "UTAIL", "TAILLESS"),"")</f>
        <v/>
      </c>
      <c r="K839" s="280" t="str">
        <f>IF($E839&lt;&gt;"",INDEX(TMSimMatrix[],4,MATCH($C839&amp;$D839&amp;"."&amp;$E839,TMSimMatrix[#Headers],0)),"")</f>
        <v/>
      </c>
      <c r="L839" s="280" t="str">
        <f>IF($E839&lt;&gt;"",INDEX(TMSimMatrix[],3,MATCH($C839&amp;$D839&amp;"."&amp;$E839,TMSimMatrix[#Headers],0)),"")</f>
        <v/>
      </c>
      <c r="M839" s="272" t="str">
        <f>IF($E839&lt;&gt;"",INDEX(TMSimMatrix[],8,MATCH($C839&amp;$D839&amp;"."&amp;$E839,TMSimMatrix[#Headers],0)),"")</f>
        <v/>
      </c>
      <c r="N839" s="52"/>
      <c r="O839" s="72"/>
      <c r="P839" s="310" t="str">
        <f>IF($E839&lt;&gt;"",INDEX(TMSimMatrix[],9,MATCH($C839&amp;$D839&amp;"."&amp;$E839,TMSimMatrix[#Headers],0)),"")</f>
        <v/>
      </c>
      <c r="Q839" s="56"/>
      <c r="R839" s="54"/>
      <c r="S839" s="53"/>
      <c r="T839" s="324"/>
      <c r="U839" s="299"/>
      <c r="V839" s="53"/>
      <c r="W839" s="258" t="s">
        <v>506</v>
      </c>
      <c r="X839" s="305"/>
      <c r="Y839" s="62"/>
      <c r="Z839" s="297"/>
      <c r="AA839" s="297"/>
    </row>
    <row r="840" spans="2:27" ht="23">
      <c r="B840" s="48">
        <v>835</v>
      </c>
      <c r="C840" s="252" t="s">
        <v>451</v>
      </c>
      <c r="D840" s="253">
        <v>62</v>
      </c>
      <c r="E840" s="274"/>
      <c r="F840" s="50" t="str">
        <f>IF($E840&lt;&gt;"",COUNTIF($E$6:$E840,$E840),"")</f>
        <v/>
      </c>
      <c r="G840" s="56" t="str">
        <f>IF($E840&lt;&gt;"",INDEX(TMSimMatrix[],5,MATCH($C840&amp;$D840&amp;"."&amp;$E840,TMSimMatrix[#Headers],0)),"")</f>
        <v/>
      </c>
      <c r="H840" s="56" t="str">
        <f>IF($E840&lt;&gt;"",INDEX(TMSimMatrix[#Data],7,MATCH($C840&amp;$D840&amp;"."&amp;$E840,TMSimMatrix[#Headers],0)),"")</f>
        <v/>
      </c>
      <c r="I840" s="280" t="str">
        <f>IF($E840&lt;&gt;"",INDEX(TMSimMatrix[],2,MATCH($C840&amp;$D840&amp;"."&amp;$E840,TMSimMatrix[#Headers],0)),"")</f>
        <v/>
      </c>
      <c r="J840" s="280" t="str">
        <f>IF($E840&lt;&gt;"",IF(ISNUMBER(SEARCH("Utail",FlighTestSummary5[[#This Row],[A/C Configuration]])), "UTAIL", "TAILLESS"),"")</f>
        <v/>
      </c>
      <c r="K840" s="280" t="str">
        <f>IF($E840&lt;&gt;"",INDEX(TMSimMatrix[],4,MATCH($C840&amp;$D840&amp;"."&amp;$E840,TMSimMatrix[#Headers],0)),"")</f>
        <v/>
      </c>
      <c r="L840" s="280" t="str">
        <f>IF($E840&lt;&gt;"",INDEX(TMSimMatrix[],3,MATCH($C840&amp;$D840&amp;"."&amp;$E840,TMSimMatrix[#Headers],0)),"")</f>
        <v/>
      </c>
      <c r="M840" s="272" t="str">
        <f>IF($E840&lt;&gt;"",INDEX(TMSimMatrix[],8,MATCH($C840&amp;$D840&amp;"."&amp;$E840,TMSimMatrix[#Headers],0)),"")</f>
        <v/>
      </c>
      <c r="N840" s="52"/>
      <c r="O840" s="72"/>
      <c r="P840" s="310" t="str">
        <f>IF($E840&lt;&gt;"",INDEX(TMSimMatrix[],9,MATCH($C840&amp;$D840&amp;"."&amp;$E840,TMSimMatrix[#Headers],0)),"")</f>
        <v/>
      </c>
      <c r="Q840" s="56"/>
      <c r="R840" s="54"/>
      <c r="S840" s="53"/>
      <c r="T840" s="324"/>
      <c r="U840" s="299"/>
      <c r="V840" s="53"/>
      <c r="W840" s="258" t="s">
        <v>506</v>
      </c>
      <c r="X840" s="305"/>
      <c r="Y840" s="62"/>
      <c r="Z840" s="297"/>
      <c r="AA840" s="297"/>
    </row>
    <row r="841" spans="2:27" ht="23">
      <c r="B841" s="48">
        <v>836</v>
      </c>
      <c r="C841" s="252" t="s">
        <v>451</v>
      </c>
      <c r="D841" s="253">
        <v>62</v>
      </c>
      <c r="E841" s="274"/>
      <c r="F841" s="50" t="str">
        <f>IF($E841&lt;&gt;"",COUNTIF($E$6:$E841,$E841),"")</f>
        <v/>
      </c>
      <c r="G841" s="56" t="str">
        <f>IF($E841&lt;&gt;"",INDEX(TMSimMatrix[],5,MATCH($C841&amp;$D841&amp;"."&amp;$E841,TMSimMatrix[#Headers],0)),"")</f>
        <v/>
      </c>
      <c r="H841" s="56" t="str">
        <f>IF($E841&lt;&gt;"",INDEX(TMSimMatrix[#Data],7,MATCH($C841&amp;$D841&amp;"."&amp;$E841,TMSimMatrix[#Headers],0)),"")</f>
        <v/>
      </c>
      <c r="I841" s="280" t="str">
        <f>IF($E841&lt;&gt;"",INDEX(TMSimMatrix[],2,MATCH($C841&amp;$D841&amp;"."&amp;$E841,TMSimMatrix[#Headers],0)),"")</f>
        <v/>
      </c>
      <c r="J841" s="280" t="str">
        <f>IF($E841&lt;&gt;"",IF(ISNUMBER(SEARCH("Utail",FlighTestSummary5[[#This Row],[A/C Configuration]])), "UTAIL", "TAILLESS"),"")</f>
        <v/>
      </c>
      <c r="K841" s="280" t="str">
        <f>IF($E841&lt;&gt;"",INDEX(TMSimMatrix[],4,MATCH($C841&amp;$D841&amp;"."&amp;$E841,TMSimMatrix[#Headers],0)),"")</f>
        <v/>
      </c>
      <c r="L841" s="280" t="str">
        <f>IF($E841&lt;&gt;"",INDEX(TMSimMatrix[],3,MATCH($C841&amp;$D841&amp;"."&amp;$E841,TMSimMatrix[#Headers],0)),"")</f>
        <v/>
      </c>
      <c r="M841" s="272" t="str">
        <f>IF($E841&lt;&gt;"",INDEX(TMSimMatrix[],8,MATCH($C841&amp;$D841&amp;"."&amp;$E841,TMSimMatrix[#Headers],0)),"")</f>
        <v/>
      </c>
      <c r="N841" s="52"/>
      <c r="O841" s="72"/>
      <c r="P841" s="310" t="str">
        <f>IF($E841&lt;&gt;"",INDEX(TMSimMatrix[],9,MATCH($C841&amp;$D841&amp;"."&amp;$E841,TMSimMatrix[#Headers],0)),"")</f>
        <v/>
      </c>
      <c r="Q841" s="56"/>
      <c r="R841" s="54"/>
      <c r="S841" s="53"/>
      <c r="T841" s="324"/>
      <c r="U841" s="299"/>
      <c r="V841" s="53"/>
      <c r="W841" s="258" t="s">
        <v>506</v>
      </c>
      <c r="X841" s="305"/>
      <c r="Y841" s="62"/>
      <c r="Z841" s="297"/>
      <c r="AA841" s="297"/>
    </row>
    <row r="842" spans="2:27" ht="23">
      <c r="B842" s="48">
        <v>837</v>
      </c>
      <c r="C842" s="252" t="s">
        <v>451</v>
      </c>
      <c r="D842" s="253">
        <v>62</v>
      </c>
      <c r="E842" s="274"/>
      <c r="F842" s="50" t="str">
        <f>IF($E842&lt;&gt;"",COUNTIF($E$6:$E842,$E842),"")</f>
        <v/>
      </c>
      <c r="G842" s="56" t="str">
        <f>IF($E842&lt;&gt;"",INDEX(TMSimMatrix[],5,MATCH($C842&amp;$D842&amp;"."&amp;$E842,TMSimMatrix[#Headers],0)),"")</f>
        <v/>
      </c>
      <c r="H842" s="56" t="str">
        <f>IF($E842&lt;&gt;"",INDEX(TMSimMatrix[#Data],7,MATCH($C842&amp;$D842&amp;"."&amp;$E842,TMSimMatrix[#Headers],0)),"")</f>
        <v/>
      </c>
      <c r="I842" s="280" t="str">
        <f>IF($E842&lt;&gt;"",INDEX(TMSimMatrix[],2,MATCH($C842&amp;$D842&amp;"."&amp;$E842,TMSimMatrix[#Headers],0)),"")</f>
        <v/>
      </c>
      <c r="J842" s="280" t="str">
        <f>IF($E842&lt;&gt;"",IF(ISNUMBER(SEARCH("Utail",FlighTestSummary5[[#This Row],[A/C Configuration]])), "UTAIL", "TAILLESS"),"")</f>
        <v/>
      </c>
      <c r="K842" s="280" t="str">
        <f>IF($E842&lt;&gt;"",INDEX(TMSimMatrix[],4,MATCH($C842&amp;$D842&amp;"."&amp;$E842,TMSimMatrix[#Headers],0)),"")</f>
        <v/>
      </c>
      <c r="L842" s="280" t="str">
        <f>IF($E842&lt;&gt;"",INDEX(TMSimMatrix[],3,MATCH($C842&amp;$D842&amp;"."&amp;$E842,TMSimMatrix[#Headers],0)),"")</f>
        <v/>
      </c>
      <c r="M842" s="272" t="str">
        <f>IF($E842&lt;&gt;"",INDEX(TMSimMatrix[],8,MATCH($C842&amp;$D842&amp;"."&amp;$E842,TMSimMatrix[#Headers],0)),"")</f>
        <v/>
      </c>
      <c r="N842" s="52"/>
      <c r="O842" s="72"/>
      <c r="P842" s="310" t="str">
        <f>IF($E842&lt;&gt;"",INDEX(TMSimMatrix[],9,MATCH($C842&amp;$D842&amp;"."&amp;$E842,TMSimMatrix[#Headers],0)),"")</f>
        <v/>
      </c>
      <c r="Q842" s="56"/>
      <c r="R842" s="54"/>
      <c r="S842" s="53"/>
      <c r="T842" s="324"/>
      <c r="U842" s="299"/>
      <c r="V842" s="53"/>
      <c r="W842" s="258" t="s">
        <v>506</v>
      </c>
      <c r="X842" s="305"/>
      <c r="Y842" s="62"/>
      <c r="Z842" s="297"/>
      <c r="AA842" s="297"/>
    </row>
    <row r="843" spans="2:27" ht="23">
      <c r="B843" s="48">
        <v>838</v>
      </c>
      <c r="C843" s="252" t="s">
        <v>451</v>
      </c>
      <c r="D843" s="253">
        <v>62</v>
      </c>
      <c r="E843" s="274"/>
      <c r="F843" s="50" t="str">
        <f>IF($E843&lt;&gt;"",COUNTIF($E$6:$E843,$E843),"")</f>
        <v/>
      </c>
      <c r="G843" s="56" t="str">
        <f>IF($E843&lt;&gt;"",INDEX(TMSimMatrix[],5,MATCH($C843&amp;$D843&amp;"."&amp;$E843,TMSimMatrix[#Headers],0)),"")</f>
        <v/>
      </c>
      <c r="H843" s="56" t="str">
        <f>IF($E843&lt;&gt;"",INDEX(TMSimMatrix[#Data],7,MATCH($C843&amp;$D843&amp;"."&amp;$E843,TMSimMatrix[#Headers],0)),"")</f>
        <v/>
      </c>
      <c r="I843" s="280" t="str">
        <f>IF($E843&lt;&gt;"",INDEX(TMSimMatrix[],2,MATCH($C843&amp;$D843&amp;"."&amp;$E843,TMSimMatrix[#Headers],0)),"")</f>
        <v/>
      </c>
      <c r="J843" s="280" t="str">
        <f>IF($E843&lt;&gt;"",IF(ISNUMBER(SEARCH("Utail",FlighTestSummary5[[#This Row],[A/C Configuration]])), "UTAIL", "TAILLESS"),"")</f>
        <v/>
      </c>
      <c r="K843" s="280" t="str">
        <f>IF($E843&lt;&gt;"",INDEX(TMSimMatrix[],4,MATCH($C843&amp;$D843&amp;"."&amp;$E843,TMSimMatrix[#Headers],0)),"")</f>
        <v/>
      </c>
      <c r="L843" s="280" t="str">
        <f>IF($E843&lt;&gt;"",INDEX(TMSimMatrix[],3,MATCH($C843&amp;$D843&amp;"."&amp;$E843,TMSimMatrix[#Headers],0)),"")</f>
        <v/>
      </c>
      <c r="M843" s="272" t="str">
        <f>IF($E843&lt;&gt;"",INDEX(TMSimMatrix[],8,MATCH($C843&amp;$D843&amp;"."&amp;$E843,TMSimMatrix[#Headers],0)),"")</f>
        <v/>
      </c>
      <c r="N843" s="52"/>
      <c r="O843" s="72"/>
      <c r="P843" s="310" t="str">
        <f>IF($E843&lt;&gt;"",INDEX(TMSimMatrix[],9,MATCH($C843&amp;$D843&amp;"."&amp;$E843,TMSimMatrix[#Headers],0)),"")</f>
        <v/>
      </c>
      <c r="Q843" s="56"/>
      <c r="R843" s="54"/>
      <c r="S843" s="53"/>
      <c r="T843" s="324"/>
      <c r="U843" s="299"/>
      <c r="V843" s="53"/>
      <c r="W843" s="258" t="s">
        <v>506</v>
      </c>
      <c r="X843" s="305"/>
      <c r="Y843" s="62"/>
      <c r="Z843" s="297"/>
      <c r="AA843" s="297"/>
    </row>
    <row r="844" spans="2:27" ht="23">
      <c r="B844" s="48">
        <v>839</v>
      </c>
      <c r="C844" s="252" t="s">
        <v>451</v>
      </c>
      <c r="D844" s="253">
        <v>62</v>
      </c>
      <c r="E844" s="274"/>
      <c r="F844" s="50" t="str">
        <f>IF($E844&lt;&gt;"",COUNTIF($E$6:$E844,$E844),"")</f>
        <v/>
      </c>
      <c r="G844" s="56" t="str">
        <f>IF($E844&lt;&gt;"",INDEX(TMSimMatrix[],5,MATCH($C844&amp;$D844&amp;"."&amp;$E844,TMSimMatrix[#Headers],0)),"")</f>
        <v/>
      </c>
      <c r="H844" s="56" t="str">
        <f>IF($E844&lt;&gt;"",INDEX(TMSimMatrix[#Data],7,MATCH($C844&amp;$D844&amp;"."&amp;$E844,TMSimMatrix[#Headers],0)),"")</f>
        <v/>
      </c>
      <c r="I844" s="280" t="str">
        <f>IF($E844&lt;&gt;"",INDEX(TMSimMatrix[],2,MATCH($C844&amp;$D844&amp;"."&amp;$E844,TMSimMatrix[#Headers],0)),"")</f>
        <v/>
      </c>
      <c r="J844" s="280" t="str">
        <f>IF($E844&lt;&gt;"",IF(ISNUMBER(SEARCH("Utail",FlighTestSummary5[[#This Row],[A/C Configuration]])), "UTAIL", "TAILLESS"),"")</f>
        <v/>
      </c>
      <c r="K844" s="280" t="str">
        <f>IF($E844&lt;&gt;"",INDEX(TMSimMatrix[],4,MATCH($C844&amp;$D844&amp;"."&amp;$E844,TMSimMatrix[#Headers],0)),"")</f>
        <v/>
      </c>
      <c r="L844" s="280" t="str">
        <f>IF($E844&lt;&gt;"",INDEX(TMSimMatrix[],3,MATCH($C844&amp;$D844&amp;"."&amp;$E844,TMSimMatrix[#Headers],0)),"")</f>
        <v/>
      </c>
      <c r="M844" s="272" t="str">
        <f>IF($E844&lt;&gt;"",INDEX(TMSimMatrix[],8,MATCH($C844&amp;$D844&amp;"."&amp;$E844,TMSimMatrix[#Headers],0)),"")</f>
        <v/>
      </c>
      <c r="N844" s="52"/>
      <c r="O844" s="72"/>
      <c r="P844" s="310" t="str">
        <f>IF($E844&lt;&gt;"",INDEX(TMSimMatrix[],9,MATCH($C844&amp;$D844&amp;"."&amp;$E844,TMSimMatrix[#Headers],0)),"")</f>
        <v/>
      </c>
      <c r="Q844" s="56"/>
      <c r="R844" s="54"/>
      <c r="S844" s="53"/>
      <c r="T844" s="324"/>
      <c r="U844" s="299"/>
      <c r="V844" s="53"/>
      <c r="W844" s="258" t="s">
        <v>506</v>
      </c>
      <c r="X844" s="305"/>
      <c r="Y844" s="62"/>
      <c r="Z844" s="297"/>
      <c r="AA844" s="297"/>
    </row>
    <row r="845" spans="2:27" ht="23">
      <c r="B845" s="48">
        <v>840</v>
      </c>
      <c r="C845" s="252" t="s">
        <v>451</v>
      </c>
      <c r="D845" s="253">
        <v>62</v>
      </c>
      <c r="E845" s="274"/>
      <c r="F845" s="50" t="str">
        <f>IF($E845&lt;&gt;"",COUNTIF($E$6:$E845,$E845),"")</f>
        <v/>
      </c>
      <c r="G845" s="56" t="str">
        <f>IF($E845&lt;&gt;"",INDEX(TMSimMatrix[],5,MATCH($C845&amp;$D845&amp;"."&amp;$E845,TMSimMatrix[#Headers],0)),"")</f>
        <v/>
      </c>
      <c r="H845" s="56" t="str">
        <f>IF($E845&lt;&gt;"",INDEX(TMSimMatrix[#Data],7,MATCH($C845&amp;$D845&amp;"."&amp;$E845,TMSimMatrix[#Headers],0)),"")</f>
        <v/>
      </c>
      <c r="I845" s="280" t="str">
        <f>IF($E845&lt;&gt;"",INDEX(TMSimMatrix[],2,MATCH($C845&amp;$D845&amp;"."&amp;$E845,TMSimMatrix[#Headers],0)),"")</f>
        <v/>
      </c>
      <c r="J845" s="280" t="str">
        <f>IF($E845&lt;&gt;"",IF(ISNUMBER(SEARCH("Utail",FlighTestSummary5[[#This Row],[A/C Configuration]])), "UTAIL", "TAILLESS"),"")</f>
        <v/>
      </c>
      <c r="K845" s="280" t="str">
        <f>IF($E845&lt;&gt;"",INDEX(TMSimMatrix[],4,MATCH($C845&amp;$D845&amp;"."&amp;$E845,TMSimMatrix[#Headers],0)),"")</f>
        <v/>
      </c>
      <c r="L845" s="280" t="str">
        <f>IF($E845&lt;&gt;"",INDEX(TMSimMatrix[],3,MATCH($C845&amp;$D845&amp;"."&amp;$E845,TMSimMatrix[#Headers],0)),"")</f>
        <v/>
      </c>
      <c r="M845" s="272" t="str">
        <f>IF($E845&lt;&gt;"",INDEX(TMSimMatrix[],8,MATCH($C845&amp;$D845&amp;"."&amp;$E845,TMSimMatrix[#Headers],0)),"")</f>
        <v/>
      </c>
      <c r="N845" s="52"/>
      <c r="O845" s="72"/>
      <c r="P845" s="310" t="str">
        <f>IF($E845&lt;&gt;"",INDEX(TMSimMatrix[],9,MATCH($C845&amp;$D845&amp;"."&amp;$E845,TMSimMatrix[#Headers],0)),"")</f>
        <v/>
      </c>
      <c r="Q845" s="56"/>
      <c r="R845" s="54"/>
      <c r="S845" s="53"/>
      <c r="T845" s="324"/>
      <c r="U845" s="299"/>
      <c r="V845" s="53"/>
      <c r="W845" s="258" t="s">
        <v>506</v>
      </c>
      <c r="X845" s="305"/>
      <c r="Y845" s="62"/>
      <c r="Z845" s="297"/>
      <c r="AA845" s="297"/>
    </row>
    <row r="846" spans="2:27" ht="23">
      <c r="B846" s="48">
        <v>841</v>
      </c>
      <c r="C846" s="252" t="s">
        <v>451</v>
      </c>
      <c r="D846" s="253">
        <v>62</v>
      </c>
      <c r="E846" s="274"/>
      <c r="F846" s="50" t="str">
        <f>IF($E846&lt;&gt;"",COUNTIF($E$6:$E846,$E846),"")</f>
        <v/>
      </c>
      <c r="G846" s="56" t="str">
        <f>IF($E846&lt;&gt;"",INDEX(TMSimMatrix[],5,MATCH($C846&amp;$D846&amp;"."&amp;$E846,TMSimMatrix[#Headers],0)),"")</f>
        <v/>
      </c>
      <c r="H846" s="56" t="str">
        <f>IF($E846&lt;&gt;"",INDEX(TMSimMatrix[#Data],7,MATCH($C846&amp;$D846&amp;"."&amp;$E846,TMSimMatrix[#Headers],0)),"")</f>
        <v/>
      </c>
      <c r="I846" s="280" t="str">
        <f>IF($E846&lt;&gt;"",INDEX(TMSimMatrix[],2,MATCH($C846&amp;$D846&amp;"."&amp;$E846,TMSimMatrix[#Headers],0)),"")</f>
        <v/>
      </c>
      <c r="J846" s="280" t="str">
        <f>IF($E846&lt;&gt;"",IF(ISNUMBER(SEARCH("Utail",FlighTestSummary5[[#This Row],[A/C Configuration]])), "UTAIL", "TAILLESS"),"")</f>
        <v/>
      </c>
      <c r="K846" s="280" t="str">
        <f>IF($E846&lt;&gt;"",INDEX(TMSimMatrix[],4,MATCH($C846&amp;$D846&amp;"."&amp;$E846,TMSimMatrix[#Headers],0)),"")</f>
        <v/>
      </c>
      <c r="L846" s="280" t="str">
        <f>IF($E846&lt;&gt;"",INDEX(TMSimMatrix[],3,MATCH($C846&amp;$D846&amp;"."&amp;$E846,TMSimMatrix[#Headers],0)),"")</f>
        <v/>
      </c>
      <c r="M846" s="272" t="str">
        <f>IF($E846&lt;&gt;"",INDEX(TMSimMatrix[],8,MATCH($C846&amp;$D846&amp;"."&amp;$E846,TMSimMatrix[#Headers],0)),"")</f>
        <v/>
      </c>
      <c r="N846" s="52"/>
      <c r="O846" s="72"/>
      <c r="P846" s="310" t="str">
        <f>IF($E846&lt;&gt;"",INDEX(TMSimMatrix[],9,MATCH($C846&amp;$D846&amp;"."&amp;$E846,TMSimMatrix[#Headers],0)),"")</f>
        <v/>
      </c>
      <c r="Q846" s="56"/>
      <c r="R846" s="54"/>
      <c r="S846" s="53"/>
      <c r="T846" s="324"/>
      <c r="U846" s="299"/>
      <c r="V846" s="53"/>
      <c r="W846" s="258" t="s">
        <v>506</v>
      </c>
      <c r="X846" s="305"/>
      <c r="Y846" s="62"/>
      <c r="Z846" s="297"/>
      <c r="AA846" s="297"/>
    </row>
    <row r="847" spans="2:27" ht="23">
      <c r="B847" s="48">
        <v>842</v>
      </c>
      <c r="C847" s="252" t="s">
        <v>451</v>
      </c>
      <c r="D847" s="253">
        <v>62</v>
      </c>
      <c r="E847" s="274"/>
      <c r="F847" s="50" t="str">
        <f>IF($E847&lt;&gt;"",COUNTIF($E$6:$E847,$E847),"")</f>
        <v/>
      </c>
      <c r="G847" s="56" t="str">
        <f>IF($E847&lt;&gt;"",INDEX(TMSimMatrix[],5,MATCH($C847&amp;$D847&amp;"."&amp;$E847,TMSimMatrix[#Headers],0)),"")</f>
        <v/>
      </c>
      <c r="H847" s="56" t="str">
        <f>IF($E847&lt;&gt;"",INDEX(TMSimMatrix[#Data],7,MATCH($C847&amp;$D847&amp;"."&amp;$E847,TMSimMatrix[#Headers],0)),"")</f>
        <v/>
      </c>
      <c r="I847" s="280" t="str">
        <f>IF($E847&lt;&gt;"",INDEX(TMSimMatrix[],2,MATCH($C847&amp;$D847&amp;"."&amp;$E847,TMSimMatrix[#Headers],0)),"")</f>
        <v/>
      </c>
      <c r="J847" s="280" t="str">
        <f>IF($E847&lt;&gt;"",IF(ISNUMBER(SEARCH("Utail",FlighTestSummary5[[#This Row],[A/C Configuration]])), "UTAIL", "TAILLESS"),"")</f>
        <v/>
      </c>
      <c r="K847" s="280" t="str">
        <f>IF($E847&lt;&gt;"",INDEX(TMSimMatrix[],4,MATCH($C847&amp;$D847&amp;"."&amp;$E847,TMSimMatrix[#Headers],0)),"")</f>
        <v/>
      </c>
      <c r="L847" s="280" t="str">
        <f>IF($E847&lt;&gt;"",INDEX(TMSimMatrix[],3,MATCH($C847&amp;$D847&amp;"."&amp;$E847,TMSimMatrix[#Headers],0)),"")</f>
        <v/>
      </c>
      <c r="M847" s="272" t="str">
        <f>IF($E847&lt;&gt;"",INDEX(TMSimMatrix[],8,MATCH($C847&amp;$D847&amp;"."&amp;$E847,TMSimMatrix[#Headers],0)),"")</f>
        <v/>
      </c>
      <c r="N847" s="52"/>
      <c r="O847" s="72"/>
      <c r="P847" s="310" t="str">
        <f>IF($E847&lt;&gt;"",INDEX(TMSimMatrix[],9,MATCH($C847&amp;$D847&amp;"."&amp;$E847,TMSimMatrix[#Headers],0)),"")</f>
        <v/>
      </c>
      <c r="Q847" s="56"/>
      <c r="R847" s="54"/>
      <c r="S847" s="53"/>
      <c r="T847" s="324"/>
      <c r="U847" s="299"/>
      <c r="V847" s="53"/>
      <c r="W847" s="258" t="s">
        <v>506</v>
      </c>
      <c r="X847" s="305"/>
      <c r="Y847" s="62"/>
      <c r="Z847" s="297"/>
      <c r="AA847" s="297"/>
    </row>
    <row r="848" spans="2:27" ht="23">
      <c r="B848" s="48">
        <v>843</v>
      </c>
      <c r="C848" s="252" t="s">
        <v>451</v>
      </c>
      <c r="D848" s="253">
        <v>62</v>
      </c>
      <c r="E848" s="274"/>
      <c r="F848" s="50" t="str">
        <f>IF($E848&lt;&gt;"",COUNTIF($E$6:$E848,$E848),"")</f>
        <v/>
      </c>
      <c r="G848" s="56" t="str">
        <f>IF($E848&lt;&gt;"",INDEX(TMSimMatrix[],5,MATCH($C848&amp;$D848&amp;"."&amp;$E848,TMSimMatrix[#Headers],0)),"")</f>
        <v/>
      </c>
      <c r="H848" s="56" t="str">
        <f>IF($E848&lt;&gt;"",INDEX(TMSimMatrix[#Data],7,MATCH($C848&amp;$D848&amp;"."&amp;$E848,TMSimMatrix[#Headers],0)),"")</f>
        <v/>
      </c>
      <c r="I848" s="280" t="str">
        <f>IF($E848&lt;&gt;"",INDEX(TMSimMatrix[],2,MATCH($C848&amp;$D848&amp;"."&amp;$E848,TMSimMatrix[#Headers],0)),"")</f>
        <v/>
      </c>
      <c r="J848" s="280" t="str">
        <f>IF($E848&lt;&gt;"",IF(ISNUMBER(SEARCH("Utail",FlighTestSummary5[[#This Row],[A/C Configuration]])), "UTAIL", "TAILLESS"),"")</f>
        <v/>
      </c>
      <c r="K848" s="280" t="str">
        <f>IF($E848&lt;&gt;"",INDEX(TMSimMatrix[],4,MATCH($C848&amp;$D848&amp;"."&amp;$E848,TMSimMatrix[#Headers],0)),"")</f>
        <v/>
      </c>
      <c r="L848" s="280" t="str">
        <f>IF($E848&lt;&gt;"",INDEX(TMSimMatrix[],3,MATCH($C848&amp;$D848&amp;"."&amp;$E848,TMSimMatrix[#Headers],0)),"")</f>
        <v/>
      </c>
      <c r="M848" s="272" t="str">
        <f>IF($E848&lt;&gt;"",INDEX(TMSimMatrix[],8,MATCH($C848&amp;$D848&amp;"."&amp;$E848,TMSimMatrix[#Headers],0)),"")</f>
        <v/>
      </c>
      <c r="N848" s="52"/>
      <c r="O848" s="72"/>
      <c r="P848" s="310" t="str">
        <f>IF($E848&lt;&gt;"",INDEX(TMSimMatrix[],9,MATCH($C848&amp;$D848&amp;"."&amp;$E848,TMSimMatrix[#Headers],0)),"")</f>
        <v/>
      </c>
      <c r="Q848" s="56"/>
      <c r="R848" s="54"/>
      <c r="S848" s="53"/>
      <c r="T848" s="324"/>
      <c r="U848" s="299"/>
      <c r="V848" s="53"/>
      <c r="W848" s="258" t="s">
        <v>506</v>
      </c>
      <c r="X848" s="305"/>
      <c r="Y848" s="62"/>
      <c r="Z848" s="297"/>
      <c r="AA848" s="297"/>
    </row>
    <row r="849" spans="2:27" ht="23">
      <c r="B849" s="48">
        <v>844</v>
      </c>
      <c r="C849" s="252" t="s">
        <v>451</v>
      </c>
      <c r="D849" s="253">
        <v>62</v>
      </c>
      <c r="E849" s="274"/>
      <c r="F849" s="50" t="str">
        <f>IF($E849&lt;&gt;"",COUNTIF($E$6:$E849,$E849),"")</f>
        <v/>
      </c>
      <c r="G849" s="56" t="str">
        <f>IF($E849&lt;&gt;"",INDEX(TMSimMatrix[],5,MATCH($C849&amp;$D849&amp;"."&amp;$E849,TMSimMatrix[#Headers],0)),"")</f>
        <v/>
      </c>
      <c r="H849" s="56" t="str">
        <f>IF($E849&lt;&gt;"",INDEX(TMSimMatrix[#Data],7,MATCH($C849&amp;$D849&amp;"."&amp;$E849,TMSimMatrix[#Headers],0)),"")</f>
        <v/>
      </c>
      <c r="I849" s="280" t="str">
        <f>IF($E849&lt;&gt;"",INDEX(TMSimMatrix[],2,MATCH($C849&amp;$D849&amp;"."&amp;$E849,TMSimMatrix[#Headers],0)),"")</f>
        <v/>
      </c>
      <c r="J849" s="280" t="str">
        <f>IF($E849&lt;&gt;"",IF(ISNUMBER(SEARCH("Utail",FlighTestSummary5[[#This Row],[A/C Configuration]])), "UTAIL", "TAILLESS"),"")</f>
        <v/>
      </c>
      <c r="K849" s="280" t="str">
        <f>IF($E849&lt;&gt;"",INDEX(TMSimMatrix[],4,MATCH($C849&amp;$D849&amp;"."&amp;$E849,TMSimMatrix[#Headers],0)),"")</f>
        <v/>
      </c>
      <c r="L849" s="280" t="str">
        <f>IF($E849&lt;&gt;"",INDEX(TMSimMatrix[],3,MATCH($C849&amp;$D849&amp;"."&amp;$E849,TMSimMatrix[#Headers],0)),"")</f>
        <v/>
      </c>
      <c r="M849" s="272" t="str">
        <f>IF($E849&lt;&gt;"",INDEX(TMSimMatrix[],8,MATCH($C849&amp;$D849&amp;"."&amp;$E849,TMSimMatrix[#Headers],0)),"")</f>
        <v/>
      </c>
      <c r="N849" s="52"/>
      <c r="O849" s="72"/>
      <c r="P849" s="310" t="str">
        <f>IF($E849&lt;&gt;"",INDEX(TMSimMatrix[],9,MATCH($C849&amp;$D849&amp;"."&amp;$E849,TMSimMatrix[#Headers],0)),"")</f>
        <v/>
      </c>
      <c r="Q849" s="56"/>
      <c r="R849" s="54"/>
      <c r="S849" s="53"/>
      <c r="T849" s="324"/>
      <c r="U849" s="299"/>
      <c r="V849" s="53"/>
      <c r="W849" s="258" t="s">
        <v>506</v>
      </c>
      <c r="X849" s="305"/>
      <c r="Y849" s="62"/>
      <c r="Z849" s="297"/>
      <c r="AA849" s="297"/>
    </row>
    <row r="850" spans="2:27" ht="23">
      <c r="B850" s="48">
        <v>845</v>
      </c>
      <c r="C850" s="252" t="s">
        <v>451</v>
      </c>
      <c r="D850" s="253">
        <v>62</v>
      </c>
      <c r="E850" s="274"/>
      <c r="F850" s="50" t="str">
        <f>IF($E850&lt;&gt;"",COUNTIF($E$6:$E850,$E850),"")</f>
        <v/>
      </c>
      <c r="G850" s="56" t="str">
        <f>IF($E850&lt;&gt;"",INDEX(TMSimMatrix[],5,MATCH($C850&amp;$D850&amp;"."&amp;$E850,TMSimMatrix[#Headers],0)),"")</f>
        <v/>
      </c>
      <c r="H850" s="56" t="str">
        <f>IF($E850&lt;&gt;"",INDEX(TMSimMatrix[#Data],7,MATCH($C850&amp;$D850&amp;"."&amp;$E850,TMSimMatrix[#Headers],0)),"")</f>
        <v/>
      </c>
      <c r="I850" s="280" t="str">
        <f>IF($E850&lt;&gt;"",INDEX(TMSimMatrix[],2,MATCH($C850&amp;$D850&amp;"."&amp;$E850,TMSimMatrix[#Headers],0)),"")</f>
        <v/>
      </c>
      <c r="J850" s="280" t="str">
        <f>IF($E850&lt;&gt;"",IF(ISNUMBER(SEARCH("Utail",FlighTestSummary5[[#This Row],[A/C Configuration]])), "UTAIL", "TAILLESS"),"")</f>
        <v/>
      </c>
      <c r="K850" s="280" t="str">
        <f>IF($E850&lt;&gt;"",INDEX(TMSimMatrix[],4,MATCH($C850&amp;$D850&amp;"."&amp;$E850,TMSimMatrix[#Headers],0)),"")</f>
        <v/>
      </c>
      <c r="L850" s="280" t="str">
        <f>IF($E850&lt;&gt;"",INDEX(TMSimMatrix[],3,MATCH($C850&amp;$D850&amp;"."&amp;$E850,TMSimMatrix[#Headers],0)),"")</f>
        <v/>
      </c>
      <c r="M850" s="272" t="str">
        <f>IF($E850&lt;&gt;"",INDEX(TMSimMatrix[],8,MATCH($C850&amp;$D850&amp;"."&amp;$E850,TMSimMatrix[#Headers],0)),"")</f>
        <v/>
      </c>
      <c r="N850" s="52"/>
      <c r="O850" s="72"/>
      <c r="P850" s="310" t="str">
        <f>IF($E850&lt;&gt;"",INDEX(TMSimMatrix[],9,MATCH($C850&amp;$D850&amp;"."&amp;$E850,TMSimMatrix[#Headers],0)),"")</f>
        <v/>
      </c>
      <c r="Q850" s="56"/>
      <c r="R850" s="54"/>
      <c r="S850" s="53"/>
      <c r="T850" s="324"/>
      <c r="U850" s="299"/>
      <c r="V850" s="53"/>
      <c r="W850" s="258" t="s">
        <v>506</v>
      </c>
      <c r="X850" s="305"/>
      <c r="Y850" s="62"/>
      <c r="Z850" s="297"/>
      <c r="AA850" s="297"/>
    </row>
    <row r="851" spans="2:27" ht="23">
      <c r="B851" s="48">
        <v>846</v>
      </c>
      <c r="C851" s="252" t="s">
        <v>451</v>
      </c>
      <c r="D851" s="253">
        <v>62</v>
      </c>
      <c r="E851" s="274"/>
      <c r="F851" s="50" t="str">
        <f>IF($E851&lt;&gt;"",COUNTIF($E$6:$E851,$E851),"")</f>
        <v/>
      </c>
      <c r="G851" s="56" t="str">
        <f>IF($E851&lt;&gt;"",INDEX(TMSimMatrix[],5,MATCH($C851&amp;$D851&amp;"."&amp;$E851,TMSimMatrix[#Headers],0)),"")</f>
        <v/>
      </c>
      <c r="H851" s="56" t="str">
        <f>IF($E851&lt;&gt;"",INDEX(TMSimMatrix[#Data],7,MATCH($C851&amp;$D851&amp;"."&amp;$E851,TMSimMatrix[#Headers],0)),"")</f>
        <v/>
      </c>
      <c r="I851" s="280" t="str">
        <f>IF($E851&lt;&gt;"",INDEX(TMSimMatrix[],2,MATCH($C851&amp;$D851&amp;"."&amp;$E851,TMSimMatrix[#Headers],0)),"")</f>
        <v/>
      </c>
      <c r="J851" s="280" t="str">
        <f>IF($E851&lt;&gt;"",IF(ISNUMBER(SEARCH("Utail",FlighTestSummary5[[#This Row],[A/C Configuration]])), "UTAIL", "TAILLESS"),"")</f>
        <v/>
      </c>
      <c r="K851" s="280" t="str">
        <f>IF($E851&lt;&gt;"",INDEX(TMSimMatrix[],4,MATCH($C851&amp;$D851&amp;"."&amp;$E851,TMSimMatrix[#Headers],0)),"")</f>
        <v/>
      </c>
      <c r="L851" s="280" t="str">
        <f>IF($E851&lt;&gt;"",INDEX(TMSimMatrix[],3,MATCH($C851&amp;$D851&amp;"."&amp;$E851,TMSimMatrix[#Headers],0)),"")</f>
        <v/>
      </c>
      <c r="M851" s="272" t="str">
        <f>IF($E851&lt;&gt;"",INDEX(TMSimMatrix[],8,MATCH($C851&amp;$D851&amp;"."&amp;$E851,TMSimMatrix[#Headers],0)),"")</f>
        <v/>
      </c>
      <c r="N851" s="52"/>
      <c r="O851" s="72"/>
      <c r="P851" s="310" t="str">
        <f>IF($E851&lt;&gt;"",INDEX(TMSimMatrix[],9,MATCH($C851&amp;$D851&amp;"."&amp;$E851,TMSimMatrix[#Headers],0)),"")</f>
        <v/>
      </c>
      <c r="Q851" s="56"/>
      <c r="R851" s="54"/>
      <c r="S851" s="53"/>
      <c r="T851" s="324"/>
      <c r="U851" s="299"/>
      <c r="V851" s="53"/>
      <c r="W851" s="258" t="s">
        <v>506</v>
      </c>
      <c r="X851" s="305"/>
      <c r="Y851" s="62"/>
      <c r="Z851" s="297"/>
      <c r="AA851" s="297"/>
    </row>
    <row r="852" spans="2:27" ht="23">
      <c r="B852" s="48">
        <v>847</v>
      </c>
      <c r="C852" s="252" t="s">
        <v>451</v>
      </c>
      <c r="D852" s="253">
        <v>62</v>
      </c>
      <c r="E852" s="274"/>
      <c r="F852" s="50" t="str">
        <f>IF($E852&lt;&gt;"",COUNTIF($E$6:$E852,$E852),"")</f>
        <v/>
      </c>
      <c r="G852" s="56" t="str">
        <f>IF($E852&lt;&gt;"",INDEX(TMSimMatrix[],5,MATCH($C852&amp;$D852&amp;"."&amp;$E852,TMSimMatrix[#Headers],0)),"")</f>
        <v/>
      </c>
      <c r="H852" s="56" t="str">
        <f>IF($E852&lt;&gt;"",INDEX(TMSimMatrix[#Data],7,MATCH($C852&amp;$D852&amp;"."&amp;$E852,TMSimMatrix[#Headers],0)),"")</f>
        <v/>
      </c>
      <c r="I852" s="280" t="str">
        <f>IF($E852&lt;&gt;"",INDEX(TMSimMatrix[],2,MATCH($C852&amp;$D852&amp;"."&amp;$E852,TMSimMatrix[#Headers],0)),"")</f>
        <v/>
      </c>
      <c r="J852" s="280" t="str">
        <f>IF($E852&lt;&gt;"",IF(ISNUMBER(SEARCH("Utail",FlighTestSummary5[[#This Row],[A/C Configuration]])), "UTAIL", "TAILLESS"),"")</f>
        <v/>
      </c>
      <c r="K852" s="280" t="str">
        <f>IF($E852&lt;&gt;"",INDEX(TMSimMatrix[],4,MATCH($C852&amp;$D852&amp;"."&amp;$E852,TMSimMatrix[#Headers],0)),"")</f>
        <v/>
      </c>
      <c r="L852" s="280" t="str">
        <f>IF($E852&lt;&gt;"",INDEX(TMSimMatrix[],3,MATCH($C852&amp;$D852&amp;"."&amp;$E852,TMSimMatrix[#Headers],0)),"")</f>
        <v/>
      </c>
      <c r="M852" s="272" t="str">
        <f>IF($E852&lt;&gt;"",INDEX(TMSimMatrix[],8,MATCH($C852&amp;$D852&amp;"."&amp;$E852,TMSimMatrix[#Headers],0)),"")</f>
        <v/>
      </c>
      <c r="N852" s="52"/>
      <c r="O852" s="72"/>
      <c r="P852" s="310" t="str">
        <f>IF($E852&lt;&gt;"",INDEX(TMSimMatrix[],9,MATCH($C852&amp;$D852&amp;"."&amp;$E852,TMSimMatrix[#Headers],0)),"")</f>
        <v/>
      </c>
      <c r="Q852" s="56"/>
      <c r="R852" s="54"/>
      <c r="S852" s="53"/>
      <c r="T852" s="324"/>
      <c r="U852" s="299"/>
      <c r="V852" s="53"/>
      <c r="W852" s="258" t="s">
        <v>506</v>
      </c>
      <c r="X852" s="305"/>
      <c r="Y852" s="62"/>
      <c r="Z852" s="297"/>
      <c r="AA852" s="297"/>
    </row>
    <row r="853" spans="2:27" ht="23">
      <c r="B853" s="48">
        <v>848</v>
      </c>
      <c r="C853" s="252" t="s">
        <v>451</v>
      </c>
      <c r="D853" s="253">
        <v>62</v>
      </c>
      <c r="E853" s="274"/>
      <c r="F853" s="50" t="str">
        <f>IF($E853&lt;&gt;"",COUNTIF($E$6:$E853,$E853),"")</f>
        <v/>
      </c>
      <c r="G853" s="56" t="str">
        <f>IF($E853&lt;&gt;"",INDEX(TMSimMatrix[],5,MATCH($C853&amp;$D853&amp;"."&amp;$E853,TMSimMatrix[#Headers],0)),"")</f>
        <v/>
      </c>
      <c r="H853" s="56" t="str">
        <f>IF($E853&lt;&gt;"",INDEX(TMSimMatrix[#Data],7,MATCH($C853&amp;$D853&amp;"."&amp;$E853,TMSimMatrix[#Headers],0)),"")</f>
        <v/>
      </c>
      <c r="I853" s="280" t="str">
        <f>IF($E853&lt;&gt;"",INDEX(TMSimMatrix[],2,MATCH($C853&amp;$D853&amp;"."&amp;$E853,TMSimMatrix[#Headers],0)),"")</f>
        <v/>
      </c>
      <c r="J853" s="280" t="str">
        <f>IF($E853&lt;&gt;"",IF(ISNUMBER(SEARCH("Utail",FlighTestSummary5[[#This Row],[A/C Configuration]])), "UTAIL", "TAILLESS"),"")</f>
        <v/>
      </c>
      <c r="K853" s="280" t="str">
        <f>IF($E853&lt;&gt;"",INDEX(TMSimMatrix[],4,MATCH($C853&amp;$D853&amp;"."&amp;$E853,TMSimMatrix[#Headers],0)),"")</f>
        <v/>
      </c>
      <c r="L853" s="280" t="str">
        <f>IF($E853&lt;&gt;"",INDEX(TMSimMatrix[],3,MATCH($C853&amp;$D853&amp;"."&amp;$E853,TMSimMatrix[#Headers],0)),"")</f>
        <v/>
      </c>
      <c r="M853" s="272" t="str">
        <f>IF($E853&lt;&gt;"",INDEX(TMSimMatrix[],8,MATCH($C853&amp;$D853&amp;"."&amp;$E853,TMSimMatrix[#Headers],0)),"")</f>
        <v/>
      </c>
      <c r="N853" s="52"/>
      <c r="O853" s="72"/>
      <c r="P853" s="310" t="str">
        <f>IF($E853&lt;&gt;"",INDEX(TMSimMatrix[],9,MATCH($C853&amp;$D853&amp;"."&amp;$E853,TMSimMatrix[#Headers],0)),"")</f>
        <v/>
      </c>
      <c r="Q853" s="56"/>
      <c r="R853" s="54"/>
      <c r="S853" s="53"/>
      <c r="T853" s="324"/>
      <c r="U853" s="299"/>
      <c r="V853" s="53"/>
      <c r="W853" s="258" t="s">
        <v>506</v>
      </c>
      <c r="X853" s="305"/>
      <c r="Y853" s="62"/>
      <c r="Z853" s="297"/>
      <c r="AA853" s="297"/>
    </row>
    <row r="854" spans="2:27" ht="23">
      <c r="B854" s="48">
        <v>849</v>
      </c>
      <c r="C854" s="252" t="s">
        <v>451</v>
      </c>
      <c r="D854" s="253">
        <v>62</v>
      </c>
      <c r="E854" s="274"/>
      <c r="F854" s="50" t="str">
        <f>IF($E854&lt;&gt;"",COUNTIF($E$6:$E854,$E854),"")</f>
        <v/>
      </c>
      <c r="G854" s="56" t="str">
        <f>IF($E854&lt;&gt;"",INDEX(TMSimMatrix[],5,MATCH($C854&amp;$D854&amp;"."&amp;$E854,TMSimMatrix[#Headers],0)),"")</f>
        <v/>
      </c>
      <c r="H854" s="56" t="str">
        <f>IF($E854&lt;&gt;"",INDEX(TMSimMatrix[#Data],7,MATCH($C854&amp;$D854&amp;"."&amp;$E854,TMSimMatrix[#Headers],0)),"")</f>
        <v/>
      </c>
      <c r="I854" s="280" t="str">
        <f>IF($E854&lt;&gt;"",INDEX(TMSimMatrix[],2,MATCH($C854&amp;$D854&amp;"."&amp;$E854,TMSimMatrix[#Headers],0)),"")</f>
        <v/>
      </c>
      <c r="J854" s="280" t="str">
        <f>IF($E854&lt;&gt;"",IF(ISNUMBER(SEARCH("Utail",FlighTestSummary5[[#This Row],[A/C Configuration]])), "UTAIL", "TAILLESS"),"")</f>
        <v/>
      </c>
      <c r="K854" s="280" t="str">
        <f>IF($E854&lt;&gt;"",INDEX(TMSimMatrix[],4,MATCH($C854&amp;$D854&amp;"."&amp;$E854,TMSimMatrix[#Headers],0)),"")</f>
        <v/>
      </c>
      <c r="L854" s="280" t="str">
        <f>IF($E854&lt;&gt;"",INDEX(TMSimMatrix[],3,MATCH($C854&amp;$D854&amp;"."&amp;$E854,TMSimMatrix[#Headers],0)),"")</f>
        <v/>
      </c>
      <c r="M854" s="272" t="str">
        <f>IF($E854&lt;&gt;"",INDEX(TMSimMatrix[],8,MATCH($C854&amp;$D854&amp;"."&amp;$E854,TMSimMatrix[#Headers],0)),"")</f>
        <v/>
      </c>
      <c r="N854" s="52"/>
      <c r="O854" s="72"/>
      <c r="P854" s="310" t="str">
        <f>IF($E854&lt;&gt;"",INDEX(TMSimMatrix[],9,MATCH($C854&amp;$D854&amp;"."&amp;$E854,TMSimMatrix[#Headers],0)),"")</f>
        <v/>
      </c>
      <c r="Q854" s="56"/>
      <c r="R854" s="54"/>
      <c r="S854" s="53"/>
      <c r="T854" s="324"/>
      <c r="U854" s="299"/>
      <c r="V854" s="53"/>
      <c r="W854" s="258" t="s">
        <v>506</v>
      </c>
      <c r="X854" s="305"/>
      <c r="Y854" s="62"/>
      <c r="Z854" s="297"/>
      <c r="AA854" s="297"/>
    </row>
    <row r="855" spans="2:27" ht="23">
      <c r="B855" s="48">
        <v>850</v>
      </c>
      <c r="C855" s="252" t="s">
        <v>451</v>
      </c>
      <c r="D855" s="253">
        <v>62</v>
      </c>
      <c r="E855" s="274"/>
      <c r="F855" s="50" t="str">
        <f>IF($E855&lt;&gt;"",COUNTIF($E$6:$E855,$E855),"")</f>
        <v/>
      </c>
      <c r="G855" s="56" t="str">
        <f>IF($E855&lt;&gt;"",INDEX(TMSimMatrix[],5,MATCH($C855&amp;$D855&amp;"."&amp;$E855,TMSimMatrix[#Headers],0)),"")</f>
        <v/>
      </c>
      <c r="H855" s="56" t="str">
        <f>IF($E855&lt;&gt;"",INDEX(TMSimMatrix[#Data],7,MATCH($C855&amp;$D855&amp;"."&amp;$E855,TMSimMatrix[#Headers],0)),"")</f>
        <v/>
      </c>
      <c r="I855" s="280" t="str">
        <f>IF($E855&lt;&gt;"",INDEX(TMSimMatrix[],2,MATCH($C855&amp;$D855&amp;"."&amp;$E855,TMSimMatrix[#Headers],0)),"")</f>
        <v/>
      </c>
      <c r="J855" s="280" t="str">
        <f>IF($E855&lt;&gt;"",IF(ISNUMBER(SEARCH("Utail",FlighTestSummary5[[#This Row],[A/C Configuration]])), "UTAIL", "TAILLESS"),"")</f>
        <v/>
      </c>
      <c r="K855" s="280" t="str">
        <f>IF($E855&lt;&gt;"",INDEX(TMSimMatrix[],4,MATCH($C855&amp;$D855&amp;"."&amp;$E855,TMSimMatrix[#Headers],0)),"")</f>
        <v/>
      </c>
      <c r="L855" s="280" t="str">
        <f>IF($E855&lt;&gt;"",INDEX(TMSimMatrix[],3,MATCH($C855&amp;$D855&amp;"."&amp;$E855,TMSimMatrix[#Headers],0)),"")</f>
        <v/>
      </c>
      <c r="M855" s="272" t="str">
        <f>IF($E855&lt;&gt;"",INDEX(TMSimMatrix[],8,MATCH($C855&amp;$D855&amp;"."&amp;$E855,TMSimMatrix[#Headers],0)),"")</f>
        <v/>
      </c>
      <c r="N855" s="52"/>
      <c r="O855" s="72"/>
      <c r="P855" s="310" t="str">
        <f>IF($E855&lt;&gt;"",INDEX(TMSimMatrix[],9,MATCH($C855&amp;$D855&amp;"."&amp;$E855,TMSimMatrix[#Headers],0)),"")</f>
        <v/>
      </c>
      <c r="Q855" s="56"/>
      <c r="R855" s="54"/>
      <c r="S855" s="53"/>
      <c r="T855" s="324"/>
      <c r="U855" s="299"/>
      <c r="V855" s="53"/>
      <c r="W855" s="258" t="s">
        <v>506</v>
      </c>
      <c r="X855" s="305"/>
      <c r="Y855" s="62"/>
      <c r="Z855" s="297"/>
      <c r="AA855" s="297"/>
    </row>
    <row r="856" spans="2:27" ht="23">
      <c r="B856" s="48">
        <v>851</v>
      </c>
      <c r="C856" s="252" t="s">
        <v>451</v>
      </c>
      <c r="D856" s="253">
        <v>62</v>
      </c>
      <c r="E856" s="274"/>
      <c r="F856" s="50" t="str">
        <f>IF($E856&lt;&gt;"",COUNTIF($E$6:$E856,$E856),"")</f>
        <v/>
      </c>
      <c r="G856" s="56" t="str">
        <f>IF($E856&lt;&gt;"",INDEX(TMSimMatrix[],5,MATCH($C856&amp;$D856&amp;"."&amp;$E856,TMSimMatrix[#Headers],0)),"")</f>
        <v/>
      </c>
      <c r="H856" s="56" t="str">
        <f>IF($E856&lt;&gt;"",INDEX(TMSimMatrix[#Data],7,MATCH($C856&amp;$D856&amp;"."&amp;$E856,TMSimMatrix[#Headers],0)),"")</f>
        <v/>
      </c>
      <c r="I856" s="280" t="str">
        <f>IF($E856&lt;&gt;"",INDEX(TMSimMatrix[],2,MATCH($C856&amp;$D856&amp;"."&amp;$E856,TMSimMatrix[#Headers],0)),"")</f>
        <v/>
      </c>
      <c r="J856" s="280" t="str">
        <f>IF($E856&lt;&gt;"",IF(ISNUMBER(SEARCH("Utail",FlighTestSummary5[[#This Row],[A/C Configuration]])), "UTAIL", "TAILLESS"),"")</f>
        <v/>
      </c>
      <c r="K856" s="280" t="str">
        <f>IF($E856&lt;&gt;"",INDEX(TMSimMatrix[],4,MATCH($C856&amp;$D856&amp;"."&amp;$E856,TMSimMatrix[#Headers],0)),"")</f>
        <v/>
      </c>
      <c r="L856" s="280" t="str">
        <f>IF($E856&lt;&gt;"",INDEX(TMSimMatrix[],3,MATCH($C856&amp;$D856&amp;"."&amp;$E856,TMSimMatrix[#Headers],0)),"")</f>
        <v/>
      </c>
      <c r="M856" s="272" t="str">
        <f>IF($E856&lt;&gt;"",INDEX(TMSimMatrix[],8,MATCH($C856&amp;$D856&amp;"."&amp;$E856,TMSimMatrix[#Headers],0)),"")</f>
        <v/>
      </c>
      <c r="N856" s="52"/>
      <c r="O856" s="72"/>
      <c r="P856" s="310" t="str">
        <f>IF($E856&lt;&gt;"",INDEX(TMSimMatrix[],9,MATCH($C856&amp;$D856&amp;"."&amp;$E856,TMSimMatrix[#Headers],0)),"")</f>
        <v/>
      </c>
      <c r="Q856" s="56"/>
      <c r="R856" s="54"/>
      <c r="S856" s="53"/>
      <c r="T856" s="324"/>
      <c r="U856" s="299"/>
      <c r="V856" s="53"/>
      <c r="W856" s="258" t="s">
        <v>506</v>
      </c>
      <c r="X856" s="305"/>
      <c r="Y856" s="62"/>
      <c r="Z856" s="297"/>
      <c r="AA856" s="297"/>
    </row>
    <row r="857" spans="2:27" ht="23">
      <c r="B857" s="48">
        <v>852</v>
      </c>
      <c r="C857" s="252" t="s">
        <v>451</v>
      </c>
      <c r="D857" s="253">
        <v>62</v>
      </c>
      <c r="E857" s="274"/>
      <c r="F857" s="50" t="str">
        <f>IF($E857&lt;&gt;"",COUNTIF($E$6:$E857,$E857),"")</f>
        <v/>
      </c>
      <c r="G857" s="56" t="str">
        <f>IF($E857&lt;&gt;"",INDEX(TMSimMatrix[],5,MATCH($C857&amp;$D857&amp;"."&amp;$E857,TMSimMatrix[#Headers],0)),"")</f>
        <v/>
      </c>
      <c r="H857" s="56" t="str">
        <f>IF($E857&lt;&gt;"",INDEX(TMSimMatrix[#Data],7,MATCH($C857&amp;$D857&amp;"."&amp;$E857,TMSimMatrix[#Headers],0)),"")</f>
        <v/>
      </c>
      <c r="I857" s="280" t="str">
        <f>IF($E857&lt;&gt;"",INDEX(TMSimMatrix[],2,MATCH($C857&amp;$D857&amp;"."&amp;$E857,TMSimMatrix[#Headers],0)),"")</f>
        <v/>
      </c>
      <c r="J857" s="280" t="str">
        <f>IF($E857&lt;&gt;"",IF(ISNUMBER(SEARCH("Utail",FlighTestSummary5[[#This Row],[A/C Configuration]])), "UTAIL", "TAILLESS"),"")</f>
        <v/>
      </c>
      <c r="K857" s="280" t="str">
        <f>IF($E857&lt;&gt;"",INDEX(TMSimMatrix[],4,MATCH($C857&amp;$D857&amp;"."&amp;$E857,TMSimMatrix[#Headers],0)),"")</f>
        <v/>
      </c>
      <c r="L857" s="280" t="str">
        <f>IF($E857&lt;&gt;"",INDEX(TMSimMatrix[],3,MATCH($C857&amp;$D857&amp;"."&amp;$E857,TMSimMatrix[#Headers],0)),"")</f>
        <v/>
      </c>
      <c r="M857" s="272" t="str">
        <f>IF($E857&lt;&gt;"",INDEX(TMSimMatrix[],8,MATCH($C857&amp;$D857&amp;"."&amp;$E857,TMSimMatrix[#Headers],0)),"")</f>
        <v/>
      </c>
      <c r="N857" s="52"/>
      <c r="O857" s="72"/>
      <c r="P857" s="310" t="str">
        <f>IF($E857&lt;&gt;"",INDEX(TMSimMatrix[],9,MATCH($C857&amp;$D857&amp;"."&amp;$E857,TMSimMatrix[#Headers],0)),"")</f>
        <v/>
      </c>
      <c r="Q857" s="56"/>
      <c r="R857" s="54"/>
      <c r="S857" s="53"/>
      <c r="T857" s="324"/>
      <c r="U857" s="299"/>
      <c r="V857" s="53"/>
      <c r="W857" s="258" t="s">
        <v>506</v>
      </c>
      <c r="X857" s="305"/>
      <c r="Y857" s="62"/>
      <c r="Z857" s="297"/>
      <c r="AA857" s="297"/>
    </row>
    <row r="858" spans="2:27" ht="23">
      <c r="B858" s="48">
        <v>853</v>
      </c>
      <c r="C858" s="252" t="s">
        <v>451</v>
      </c>
      <c r="D858" s="253">
        <v>62</v>
      </c>
      <c r="E858" s="274"/>
      <c r="F858" s="50" t="str">
        <f>IF($E858&lt;&gt;"",COUNTIF($E$6:$E858,$E858),"")</f>
        <v/>
      </c>
      <c r="G858" s="56" t="str">
        <f>IF($E858&lt;&gt;"",INDEX(TMSimMatrix[],5,MATCH($C858&amp;$D858&amp;"."&amp;$E858,TMSimMatrix[#Headers],0)),"")</f>
        <v/>
      </c>
      <c r="H858" s="56" t="str">
        <f>IF($E858&lt;&gt;"",INDEX(TMSimMatrix[#Data],7,MATCH($C858&amp;$D858&amp;"."&amp;$E858,TMSimMatrix[#Headers],0)),"")</f>
        <v/>
      </c>
      <c r="I858" s="280" t="str">
        <f>IF($E858&lt;&gt;"",INDEX(TMSimMatrix[],2,MATCH($C858&amp;$D858&amp;"."&amp;$E858,TMSimMatrix[#Headers],0)),"")</f>
        <v/>
      </c>
      <c r="J858" s="280" t="str">
        <f>IF($E858&lt;&gt;"",IF(ISNUMBER(SEARCH("Utail",FlighTestSummary5[[#This Row],[A/C Configuration]])), "UTAIL", "TAILLESS"),"")</f>
        <v/>
      </c>
      <c r="K858" s="280" t="str">
        <f>IF($E858&lt;&gt;"",INDEX(TMSimMatrix[],4,MATCH($C858&amp;$D858&amp;"."&amp;$E858,TMSimMatrix[#Headers],0)),"")</f>
        <v/>
      </c>
      <c r="L858" s="280" t="str">
        <f>IF($E858&lt;&gt;"",INDEX(TMSimMatrix[],3,MATCH($C858&amp;$D858&amp;"."&amp;$E858,TMSimMatrix[#Headers],0)),"")</f>
        <v/>
      </c>
      <c r="M858" s="272" t="str">
        <f>IF($E858&lt;&gt;"",INDEX(TMSimMatrix[],8,MATCH($C858&amp;$D858&amp;"."&amp;$E858,TMSimMatrix[#Headers],0)),"")</f>
        <v/>
      </c>
      <c r="N858" s="52"/>
      <c r="O858" s="72"/>
      <c r="P858" s="310" t="str">
        <f>IF($E858&lt;&gt;"",INDEX(TMSimMatrix[],9,MATCH($C858&amp;$D858&amp;"."&amp;$E858,TMSimMatrix[#Headers],0)),"")</f>
        <v/>
      </c>
      <c r="Q858" s="56"/>
      <c r="R858" s="54"/>
      <c r="S858" s="53"/>
      <c r="T858" s="324"/>
      <c r="U858" s="299"/>
      <c r="V858" s="53"/>
      <c r="W858" s="258" t="s">
        <v>506</v>
      </c>
      <c r="X858" s="305"/>
      <c r="Y858" s="62"/>
      <c r="Z858" s="297"/>
      <c r="AA858" s="297"/>
    </row>
    <row r="859" spans="2:27" ht="23">
      <c r="B859" s="48">
        <v>854</v>
      </c>
      <c r="C859" s="252" t="s">
        <v>451</v>
      </c>
      <c r="D859" s="253">
        <v>62</v>
      </c>
      <c r="E859" s="274"/>
      <c r="F859" s="50" t="str">
        <f>IF($E859&lt;&gt;"",COUNTIF($E$6:$E859,$E859),"")</f>
        <v/>
      </c>
      <c r="G859" s="56" t="str">
        <f>IF($E859&lt;&gt;"",INDEX(TMSimMatrix[],5,MATCH($C859&amp;$D859&amp;"."&amp;$E859,TMSimMatrix[#Headers],0)),"")</f>
        <v/>
      </c>
      <c r="H859" s="56" t="str">
        <f>IF($E859&lt;&gt;"",INDEX(TMSimMatrix[#Data],7,MATCH($C859&amp;$D859&amp;"."&amp;$E859,TMSimMatrix[#Headers],0)),"")</f>
        <v/>
      </c>
      <c r="I859" s="280" t="str">
        <f>IF($E859&lt;&gt;"",INDEX(TMSimMatrix[],2,MATCH($C859&amp;$D859&amp;"."&amp;$E859,TMSimMatrix[#Headers],0)),"")</f>
        <v/>
      </c>
      <c r="J859" s="280" t="str">
        <f>IF($E859&lt;&gt;"",IF(ISNUMBER(SEARCH("Utail",FlighTestSummary5[[#This Row],[A/C Configuration]])), "UTAIL", "TAILLESS"),"")</f>
        <v/>
      </c>
      <c r="K859" s="280" t="str">
        <f>IF($E859&lt;&gt;"",INDEX(TMSimMatrix[],4,MATCH($C859&amp;$D859&amp;"."&amp;$E859,TMSimMatrix[#Headers],0)),"")</f>
        <v/>
      </c>
      <c r="L859" s="280" t="str">
        <f>IF($E859&lt;&gt;"",INDEX(TMSimMatrix[],3,MATCH($C859&amp;$D859&amp;"."&amp;$E859,TMSimMatrix[#Headers],0)),"")</f>
        <v/>
      </c>
      <c r="M859" s="272" t="str">
        <f>IF($E859&lt;&gt;"",INDEX(TMSimMatrix[],8,MATCH($C859&amp;$D859&amp;"."&amp;$E859,TMSimMatrix[#Headers],0)),"")</f>
        <v/>
      </c>
      <c r="N859" s="52"/>
      <c r="O859" s="72"/>
      <c r="P859" s="310" t="str">
        <f>IF($E859&lt;&gt;"",INDEX(TMSimMatrix[],9,MATCH($C859&amp;$D859&amp;"."&amp;$E859,TMSimMatrix[#Headers],0)),"")</f>
        <v/>
      </c>
      <c r="Q859" s="56"/>
      <c r="R859" s="54"/>
      <c r="S859" s="53"/>
      <c r="T859" s="324"/>
      <c r="U859" s="299"/>
      <c r="V859" s="53"/>
      <c r="W859" s="258" t="s">
        <v>506</v>
      </c>
      <c r="X859" s="305"/>
      <c r="Y859" s="62"/>
      <c r="Z859" s="297"/>
      <c r="AA859" s="297"/>
    </row>
    <row r="860" spans="2:27" ht="23">
      <c r="B860" s="48">
        <v>855</v>
      </c>
      <c r="C860" s="252" t="s">
        <v>451</v>
      </c>
      <c r="D860" s="253">
        <v>62</v>
      </c>
      <c r="E860" s="274"/>
      <c r="F860" s="50" t="str">
        <f>IF($E860&lt;&gt;"",COUNTIF($E$6:$E860,$E860),"")</f>
        <v/>
      </c>
      <c r="G860" s="56" t="str">
        <f>IF($E860&lt;&gt;"",INDEX(TMSimMatrix[],5,MATCH($C860&amp;$D860&amp;"."&amp;$E860,TMSimMatrix[#Headers],0)),"")</f>
        <v/>
      </c>
      <c r="H860" s="56" t="str">
        <f>IF($E860&lt;&gt;"",INDEX(TMSimMatrix[#Data],7,MATCH($C860&amp;$D860&amp;"."&amp;$E860,TMSimMatrix[#Headers],0)),"")</f>
        <v/>
      </c>
      <c r="I860" s="280" t="str">
        <f>IF($E860&lt;&gt;"",INDEX(TMSimMatrix[],2,MATCH($C860&amp;$D860&amp;"."&amp;$E860,TMSimMatrix[#Headers],0)),"")</f>
        <v/>
      </c>
      <c r="J860" s="280" t="str">
        <f>IF($E860&lt;&gt;"",IF(ISNUMBER(SEARCH("Utail",FlighTestSummary5[[#This Row],[A/C Configuration]])), "UTAIL", "TAILLESS"),"")</f>
        <v/>
      </c>
      <c r="K860" s="280" t="str">
        <f>IF($E860&lt;&gt;"",INDEX(TMSimMatrix[],4,MATCH($C860&amp;$D860&amp;"."&amp;$E860,TMSimMatrix[#Headers],0)),"")</f>
        <v/>
      </c>
      <c r="L860" s="280" t="str">
        <f>IF($E860&lt;&gt;"",INDEX(TMSimMatrix[],3,MATCH($C860&amp;$D860&amp;"."&amp;$E860,TMSimMatrix[#Headers],0)),"")</f>
        <v/>
      </c>
      <c r="M860" s="272" t="str">
        <f>IF($E860&lt;&gt;"",INDEX(TMSimMatrix[],8,MATCH($C860&amp;$D860&amp;"."&amp;$E860,TMSimMatrix[#Headers],0)),"")</f>
        <v/>
      </c>
      <c r="N860" s="52"/>
      <c r="O860" s="72"/>
      <c r="P860" s="310" t="str">
        <f>IF($E860&lt;&gt;"",INDEX(TMSimMatrix[],9,MATCH($C860&amp;$D860&amp;"."&amp;$E860,TMSimMatrix[#Headers],0)),"")</f>
        <v/>
      </c>
      <c r="Q860" s="56"/>
      <c r="R860" s="54"/>
      <c r="S860" s="53"/>
      <c r="T860" s="324"/>
      <c r="U860" s="299"/>
      <c r="V860" s="53"/>
      <c r="W860" s="258" t="s">
        <v>506</v>
      </c>
      <c r="X860" s="305"/>
      <c r="Y860" s="62"/>
      <c r="Z860" s="297"/>
      <c r="AA860" s="297"/>
    </row>
    <row r="861" spans="2:27" ht="23">
      <c r="B861" s="48">
        <v>856</v>
      </c>
      <c r="C861" s="252" t="s">
        <v>451</v>
      </c>
      <c r="D861" s="253">
        <v>62</v>
      </c>
      <c r="E861" s="274"/>
      <c r="F861" s="50" t="str">
        <f>IF($E861&lt;&gt;"",COUNTIF($E$6:$E861,$E861),"")</f>
        <v/>
      </c>
      <c r="G861" s="56" t="str">
        <f>IF($E861&lt;&gt;"",INDEX(TMSimMatrix[],5,MATCH($C861&amp;$D861&amp;"."&amp;$E861,TMSimMatrix[#Headers],0)),"")</f>
        <v/>
      </c>
      <c r="H861" s="56" t="str">
        <f>IF($E861&lt;&gt;"",INDEX(TMSimMatrix[#Data],7,MATCH($C861&amp;$D861&amp;"."&amp;$E861,TMSimMatrix[#Headers],0)),"")</f>
        <v/>
      </c>
      <c r="I861" s="280" t="str">
        <f>IF($E861&lt;&gt;"",INDEX(TMSimMatrix[],2,MATCH($C861&amp;$D861&amp;"."&amp;$E861,TMSimMatrix[#Headers],0)),"")</f>
        <v/>
      </c>
      <c r="J861" s="280" t="str">
        <f>IF($E861&lt;&gt;"",IF(ISNUMBER(SEARCH("Utail",FlighTestSummary5[[#This Row],[A/C Configuration]])), "UTAIL", "TAILLESS"),"")</f>
        <v/>
      </c>
      <c r="K861" s="280" t="str">
        <f>IF($E861&lt;&gt;"",INDEX(TMSimMatrix[],4,MATCH($C861&amp;$D861&amp;"."&amp;$E861,TMSimMatrix[#Headers],0)),"")</f>
        <v/>
      </c>
      <c r="L861" s="280" t="str">
        <f>IF($E861&lt;&gt;"",INDEX(TMSimMatrix[],3,MATCH($C861&amp;$D861&amp;"."&amp;$E861,TMSimMatrix[#Headers],0)),"")</f>
        <v/>
      </c>
      <c r="M861" s="272" t="str">
        <f>IF($E861&lt;&gt;"",INDEX(TMSimMatrix[],8,MATCH($C861&amp;$D861&amp;"."&amp;$E861,TMSimMatrix[#Headers],0)),"")</f>
        <v/>
      </c>
      <c r="N861" s="52"/>
      <c r="O861" s="72"/>
      <c r="P861" s="310" t="str">
        <f>IF($E861&lt;&gt;"",INDEX(TMSimMatrix[],9,MATCH($C861&amp;$D861&amp;"."&amp;$E861,TMSimMatrix[#Headers],0)),"")</f>
        <v/>
      </c>
      <c r="Q861" s="56"/>
      <c r="R861" s="54"/>
      <c r="S861" s="53"/>
      <c r="T861" s="324"/>
      <c r="U861" s="299"/>
      <c r="V861" s="53"/>
      <c r="W861" s="258" t="s">
        <v>506</v>
      </c>
      <c r="X861" s="305"/>
      <c r="Y861" s="62"/>
      <c r="Z861" s="297"/>
      <c r="AA861" s="297"/>
    </row>
    <row r="862" spans="2:27" ht="23">
      <c r="B862" s="48">
        <v>857</v>
      </c>
      <c r="C862" s="252" t="s">
        <v>451</v>
      </c>
      <c r="D862" s="253">
        <v>62</v>
      </c>
      <c r="E862" s="274"/>
      <c r="F862" s="50" t="str">
        <f>IF($E862&lt;&gt;"",COUNTIF($E$6:$E862,$E862),"")</f>
        <v/>
      </c>
      <c r="G862" s="56" t="str">
        <f>IF($E862&lt;&gt;"",INDEX(TMSimMatrix[],5,MATCH($C862&amp;$D862&amp;"."&amp;$E862,TMSimMatrix[#Headers],0)),"")</f>
        <v/>
      </c>
      <c r="H862" s="56" t="str">
        <f>IF($E862&lt;&gt;"",INDEX(TMSimMatrix[#Data],7,MATCH($C862&amp;$D862&amp;"."&amp;$E862,TMSimMatrix[#Headers],0)),"")</f>
        <v/>
      </c>
      <c r="I862" s="280" t="str">
        <f>IF($E862&lt;&gt;"",INDEX(TMSimMatrix[],2,MATCH($C862&amp;$D862&amp;"."&amp;$E862,TMSimMatrix[#Headers],0)),"")</f>
        <v/>
      </c>
      <c r="J862" s="280" t="str">
        <f>IF($E862&lt;&gt;"",IF(ISNUMBER(SEARCH("Utail",FlighTestSummary5[[#This Row],[A/C Configuration]])), "UTAIL", "TAILLESS"),"")</f>
        <v/>
      </c>
      <c r="K862" s="280" t="str">
        <f>IF($E862&lt;&gt;"",INDEX(TMSimMatrix[],4,MATCH($C862&amp;$D862&amp;"."&amp;$E862,TMSimMatrix[#Headers],0)),"")</f>
        <v/>
      </c>
      <c r="L862" s="280" t="str">
        <f>IF($E862&lt;&gt;"",INDEX(TMSimMatrix[],3,MATCH($C862&amp;$D862&amp;"."&amp;$E862,TMSimMatrix[#Headers],0)),"")</f>
        <v/>
      </c>
      <c r="M862" s="272" t="str">
        <f>IF($E862&lt;&gt;"",INDEX(TMSimMatrix[],8,MATCH($C862&amp;$D862&amp;"."&amp;$E862,TMSimMatrix[#Headers],0)),"")</f>
        <v/>
      </c>
      <c r="N862" s="52"/>
      <c r="O862" s="72"/>
      <c r="P862" s="310" t="str">
        <f>IF($E862&lt;&gt;"",INDEX(TMSimMatrix[],9,MATCH($C862&amp;$D862&amp;"."&amp;$E862,TMSimMatrix[#Headers],0)),"")</f>
        <v/>
      </c>
      <c r="Q862" s="56"/>
      <c r="R862" s="54"/>
      <c r="S862" s="53"/>
      <c r="T862" s="324"/>
      <c r="U862" s="299"/>
      <c r="V862" s="53"/>
      <c r="W862" s="258" t="s">
        <v>506</v>
      </c>
      <c r="X862" s="305"/>
      <c r="Y862" s="62"/>
      <c r="Z862" s="297"/>
      <c r="AA862" s="297"/>
    </row>
    <row r="863" spans="2:27" ht="23">
      <c r="B863" s="48">
        <v>858</v>
      </c>
      <c r="C863" s="252" t="s">
        <v>451</v>
      </c>
      <c r="D863" s="253">
        <v>62</v>
      </c>
      <c r="E863" s="274"/>
      <c r="F863" s="50" t="str">
        <f>IF($E863&lt;&gt;"",COUNTIF($E$6:$E863,$E863),"")</f>
        <v/>
      </c>
      <c r="G863" s="56" t="str">
        <f>IF($E863&lt;&gt;"",INDEX(TMSimMatrix[],5,MATCH($C863&amp;$D863&amp;"."&amp;$E863,TMSimMatrix[#Headers],0)),"")</f>
        <v/>
      </c>
      <c r="H863" s="56" t="str">
        <f>IF($E863&lt;&gt;"",INDEX(TMSimMatrix[#Data],7,MATCH($C863&amp;$D863&amp;"."&amp;$E863,TMSimMatrix[#Headers],0)),"")</f>
        <v/>
      </c>
      <c r="I863" s="280" t="str">
        <f>IF($E863&lt;&gt;"",INDEX(TMSimMatrix[],2,MATCH($C863&amp;$D863&amp;"."&amp;$E863,TMSimMatrix[#Headers],0)),"")</f>
        <v/>
      </c>
      <c r="J863" s="280" t="str">
        <f>IF($E863&lt;&gt;"",IF(ISNUMBER(SEARCH("Utail",FlighTestSummary5[[#This Row],[A/C Configuration]])), "UTAIL", "TAILLESS"),"")</f>
        <v/>
      </c>
      <c r="K863" s="280" t="str">
        <f>IF($E863&lt;&gt;"",INDEX(TMSimMatrix[],4,MATCH($C863&amp;$D863&amp;"."&amp;$E863,TMSimMatrix[#Headers],0)),"")</f>
        <v/>
      </c>
      <c r="L863" s="280" t="str">
        <f>IF($E863&lt;&gt;"",INDEX(TMSimMatrix[],3,MATCH($C863&amp;$D863&amp;"."&amp;$E863,TMSimMatrix[#Headers],0)),"")</f>
        <v/>
      </c>
      <c r="M863" s="272" t="str">
        <f>IF($E863&lt;&gt;"",INDEX(TMSimMatrix[],8,MATCH($C863&amp;$D863&amp;"."&amp;$E863,TMSimMatrix[#Headers],0)),"")</f>
        <v/>
      </c>
      <c r="N863" s="52"/>
      <c r="O863" s="72"/>
      <c r="P863" s="310" t="str">
        <f>IF($E863&lt;&gt;"",INDEX(TMSimMatrix[],9,MATCH($C863&amp;$D863&amp;"."&amp;$E863,TMSimMatrix[#Headers],0)),"")</f>
        <v/>
      </c>
      <c r="Q863" s="56"/>
      <c r="R863" s="54"/>
      <c r="S863" s="53"/>
      <c r="T863" s="324"/>
      <c r="U863" s="299"/>
      <c r="V863" s="53"/>
      <c r="W863" s="258" t="s">
        <v>506</v>
      </c>
      <c r="X863" s="305"/>
      <c r="Y863" s="62"/>
      <c r="Z863" s="297"/>
      <c r="AA863" s="297"/>
    </row>
    <row r="864" spans="2:27" ht="23">
      <c r="B864" s="48">
        <v>859</v>
      </c>
      <c r="C864" s="252" t="s">
        <v>451</v>
      </c>
      <c r="D864" s="253">
        <v>62</v>
      </c>
      <c r="E864" s="274"/>
      <c r="F864" s="50" t="str">
        <f>IF($E864&lt;&gt;"",COUNTIF($E$6:$E864,$E864),"")</f>
        <v/>
      </c>
      <c r="G864" s="56" t="str">
        <f>IF($E864&lt;&gt;"",INDEX(TMSimMatrix[],5,MATCH($C864&amp;$D864&amp;"."&amp;$E864,TMSimMatrix[#Headers],0)),"")</f>
        <v/>
      </c>
      <c r="H864" s="56" t="str">
        <f>IF($E864&lt;&gt;"",INDEX(TMSimMatrix[#Data],7,MATCH($C864&amp;$D864&amp;"."&amp;$E864,TMSimMatrix[#Headers],0)),"")</f>
        <v/>
      </c>
      <c r="I864" s="280" t="str">
        <f>IF($E864&lt;&gt;"",INDEX(TMSimMatrix[],2,MATCH($C864&amp;$D864&amp;"."&amp;$E864,TMSimMatrix[#Headers],0)),"")</f>
        <v/>
      </c>
      <c r="J864" s="280" t="str">
        <f>IF($E864&lt;&gt;"",IF(ISNUMBER(SEARCH("Utail",FlighTestSummary5[[#This Row],[A/C Configuration]])), "UTAIL", "TAILLESS"),"")</f>
        <v/>
      </c>
      <c r="K864" s="280" t="str">
        <f>IF($E864&lt;&gt;"",INDEX(TMSimMatrix[],4,MATCH($C864&amp;$D864&amp;"."&amp;$E864,TMSimMatrix[#Headers],0)),"")</f>
        <v/>
      </c>
      <c r="L864" s="280" t="str">
        <f>IF($E864&lt;&gt;"",INDEX(TMSimMatrix[],3,MATCH($C864&amp;$D864&amp;"."&amp;$E864,TMSimMatrix[#Headers],0)),"")</f>
        <v/>
      </c>
      <c r="M864" s="272" t="str">
        <f>IF($E864&lt;&gt;"",INDEX(TMSimMatrix[],8,MATCH($C864&amp;$D864&amp;"."&amp;$E864,TMSimMatrix[#Headers],0)),"")</f>
        <v/>
      </c>
      <c r="N864" s="52"/>
      <c r="O864" s="72"/>
      <c r="P864" s="310" t="str">
        <f>IF($E864&lt;&gt;"",INDEX(TMSimMatrix[],9,MATCH($C864&amp;$D864&amp;"."&amp;$E864,TMSimMatrix[#Headers],0)),"")</f>
        <v/>
      </c>
      <c r="Q864" s="56"/>
      <c r="R864" s="54"/>
      <c r="S864" s="53"/>
      <c r="T864" s="324"/>
      <c r="U864" s="299"/>
      <c r="V864" s="53"/>
      <c r="W864" s="258" t="s">
        <v>506</v>
      </c>
      <c r="X864" s="305"/>
      <c r="Y864" s="62"/>
      <c r="Z864" s="297"/>
      <c r="AA864" s="297"/>
    </row>
    <row r="865" spans="2:27" ht="23">
      <c r="B865" s="48">
        <v>860</v>
      </c>
      <c r="C865" s="252" t="s">
        <v>451</v>
      </c>
      <c r="D865" s="253">
        <v>62</v>
      </c>
      <c r="E865" s="274"/>
      <c r="F865" s="50" t="str">
        <f>IF($E865&lt;&gt;"",COUNTIF($E$6:$E865,$E865),"")</f>
        <v/>
      </c>
      <c r="G865" s="56" t="str">
        <f>IF($E865&lt;&gt;"",INDEX(TMSimMatrix[],5,MATCH($C865&amp;$D865&amp;"."&amp;$E865,TMSimMatrix[#Headers],0)),"")</f>
        <v/>
      </c>
      <c r="H865" s="56" t="str">
        <f>IF($E865&lt;&gt;"",INDEX(TMSimMatrix[#Data],7,MATCH($C865&amp;$D865&amp;"."&amp;$E865,TMSimMatrix[#Headers],0)),"")</f>
        <v/>
      </c>
      <c r="I865" s="280" t="str">
        <f>IF($E865&lt;&gt;"",INDEX(TMSimMatrix[],2,MATCH($C865&amp;$D865&amp;"."&amp;$E865,TMSimMatrix[#Headers],0)),"")</f>
        <v/>
      </c>
      <c r="J865" s="280" t="str">
        <f>IF($E865&lt;&gt;"",IF(ISNUMBER(SEARCH("Utail",FlighTestSummary5[[#This Row],[A/C Configuration]])), "UTAIL", "TAILLESS"),"")</f>
        <v/>
      </c>
      <c r="K865" s="280" t="str">
        <f>IF($E865&lt;&gt;"",INDEX(TMSimMatrix[],4,MATCH($C865&amp;$D865&amp;"."&amp;$E865,TMSimMatrix[#Headers],0)),"")</f>
        <v/>
      </c>
      <c r="L865" s="280" t="str">
        <f>IF($E865&lt;&gt;"",INDEX(TMSimMatrix[],3,MATCH($C865&amp;$D865&amp;"."&amp;$E865,TMSimMatrix[#Headers],0)),"")</f>
        <v/>
      </c>
      <c r="M865" s="272" t="str">
        <f>IF($E865&lt;&gt;"",INDEX(TMSimMatrix[],8,MATCH($C865&amp;$D865&amp;"."&amp;$E865,TMSimMatrix[#Headers],0)),"")</f>
        <v/>
      </c>
      <c r="N865" s="52"/>
      <c r="O865" s="72"/>
      <c r="P865" s="310" t="str">
        <f>IF($E865&lt;&gt;"",INDEX(TMSimMatrix[],9,MATCH($C865&amp;$D865&amp;"."&amp;$E865,TMSimMatrix[#Headers],0)),"")</f>
        <v/>
      </c>
      <c r="Q865" s="56"/>
      <c r="R865" s="54"/>
      <c r="S865" s="53"/>
      <c r="T865" s="324"/>
      <c r="U865" s="299"/>
      <c r="V865" s="53"/>
      <c r="W865" s="258" t="s">
        <v>506</v>
      </c>
      <c r="X865" s="305"/>
      <c r="Y865" s="62"/>
      <c r="Z865" s="297"/>
      <c r="AA865" s="297"/>
    </row>
    <row r="866" spans="2:27" ht="23">
      <c r="B866" s="48">
        <v>861</v>
      </c>
      <c r="C866" s="252" t="s">
        <v>451</v>
      </c>
      <c r="D866" s="253">
        <v>62</v>
      </c>
      <c r="E866" s="274"/>
      <c r="F866" s="50" t="str">
        <f>IF($E866&lt;&gt;"",COUNTIF($E$6:$E866,$E866),"")</f>
        <v/>
      </c>
      <c r="G866" s="56" t="str">
        <f>IF($E866&lt;&gt;"",INDEX(TMSimMatrix[],5,MATCH($C866&amp;$D866&amp;"."&amp;$E866,TMSimMatrix[#Headers],0)),"")</f>
        <v/>
      </c>
      <c r="H866" s="56" t="str">
        <f>IF($E866&lt;&gt;"",INDEX(TMSimMatrix[#Data],7,MATCH($C866&amp;$D866&amp;"."&amp;$E866,TMSimMatrix[#Headers],0)),"")</f>
        <v/>
      </c>
      <c r="I866" s="280" t="str">
        <f>IF($E866&lt;&gt;"",INDEX(TMSimMatrix[],2,MATCH($C866&amp;$D866&amp;"."&amp;$E866,TMSimMatrix[#Headers],0)),"")</f>
        <v/>
      </c>
      <c r="J866" s="280" t="str">
        <f>IF($E866&lt;&gt;"",IF(ISNUMBER(SEARCH("Utail",FlighTestSummary5[[#This Row],[A/C Configuration]])), "UTAIL", "TAILLESS"),"")</f>
        <v/>
      </c>
      <c r="K866" s="280" t="str">
        <f>IF($E866&lt;&gt;"",INDEX(TMSimMatrix[],4,MATCH($C866&amp;$D866&amp;"."&amp;$E866,TMSimMatrix[#Headers],0)),"")</f>
        <v/>
      </c>
      <c r="L866" s="280" t="str">
        <f>IF($E866&lt;&gt;"",INDEX(TMSimMatrix[],3,MATCH($C866&amp;$D866&amp;"."&amp;$E866,TMSimMatrix[#Headers],0)),"")</f>
        <v/>
      </c>
      <c r="M866" s="272" t="str">
        <f>IF($E866&lt;&gt;"",INDEX(TMSimMatrix[],8,MATCH($C866&amp;$D866&amp;"."&amp;$E866,TMSimMatrix[#Headers],0)),"")</f>
        <v/>
      </c>
      <c r="N866" s="52"/>
      <c r="O866" s="72"/>
      <c r="P866" s="310" t="str">
        <f>IF($E866&lt;&gt;"",INDEX(TMSimMatrix[],9,MATCH($C866&amp;$D866&amp;"."&amp;$E866,TMSimMatrix[#Headers],0)),"")</f>
        <v/>
      </c>
      <c r="Q866" s="56"/>
      <c r="R866" s="54"/>
      <c r="S866" s="53"/>
      <c r="T866" s="324"/>
      <c r="U866" s="299"/>
      <c r="V866" s="53"/>
      <c r="W866" s="258" t="s">
        <v>506</v>
      </c>
      <c r="X866" s="305"/>
      <c r="Y866" s="62"/>
      <c r="Z866" s="297"/>
      <c r="AA866" s="297"/>
    </row>
    <row r="867" spans="2:27" ht="23">
      <c r="B867" s="48">
        <v>862</v>
      </c>
      <c r="C867" s="252" t="s">
        <v>451</v>
      </c>
      <c r="D867" s="253">
        <v>62</v>
      </c>
      <c r="E867" s="274"/>
      <c r="F867" s="50" t="str">
        <f>IF($E867&lt;&gt;"",COUNTIF($E$6:$E867,$E867),"")</f>
        <v/>
      </c>
      <c r="G867" s="56" t="str">
        <f>IF($E867&lt;&gt;"",INDEX(TMSimMatrix[],5,MATCH($C867&amp;$D867&amp;"."&amp;$E867,TMSimMatrix[#Headers],0)),"")</f>
        <v/>
      </c>
      <c r="H867" s="56" t="str">
        <f>IF($E867&lt;&gt;"",INDEX(TMSimMatrix[#Data],7,MATCH($C867&amp;$D867&amp;"."&amp;$E867,TMSimMatrix[#Headers],0)),"")</f>
        <v/>
      </c>
      <c r="I867" s="280" t="str">
        <f>IF($E867&lt;&gt;"",INDEX(TMSimMatrix[],2,MATCH($C867&amp;$D867&amp;"."&amp;$E867,TMSimMatrix[#Headers],0)),"")</f>
        <v/>
      </c>
      <c r="J867" s="280" t="str">
        <f>IF($E867&lt;&gt;"",IF(ISNUMBER(SEARCH("Utail",FlighTestSummary5[[#This Row],[A/C Configuration]])), "UTAIL", "TAILLESS"),"")</f>
        <v/>
      </c>
      <c r="K867" s="280" t="str">
        <f>IF($E867&lt;&gt;"",INDEX(TMSimMatrix[],4,MATCH($C867&amp;$D867&amp;"."&amp;$E867,TMSimMatrix[#Headers],0)),"")</f>
        <v/>
      </c>
      <c r="L867" s="280" t="str">
        <f>IF($E867&lt;&gt;"",INDEX(TMSimMatrix[],3,MATCH($C867&amp;$D867&amp;"."&amp;$E867,TMSimMatrix[#Headers],0)),"")</f>
        <v/>
      </c>
      <c r="M867" s="272" t="str">
        <f>IF($E867&lt;&gt;"",INDEX(TMSimMatrix[],8,MATCH($C867&amp;$D867&amp;"."&amp;$E867,TMSimMatrix[#Headers],0)),"")</f>
        <v/>
      </c>
      <c r="N867" s="52"/>
      <c r="O867" s="72"/>
      <c r="P867" s="310" t="str">
        <f>IF($E867&lt;&gt;"",INDEX(TMSimMatrix[],9,MATCH($C867&amp;$D867&amp;"."&amp;$E867,TMSimMatrix[#Headers],0)),"")</f>
        <v/>
      </c>
      <c r="Q867" s="56"/>
      <c r="R867" s="54"/>
      <c r="S867" s="53"/>
      <c r="T867" s="324"/>
      <c r="U867" s="299"/>
      <c r="V867" s="53"/>
      <c r="W867" s="258" t="s">
        <v>506</v>
      </c>
      <c r="X867" s="305"/>
      <c r="Y867" s="62"/>
      <c r="Z867" s="297"/>
      <c r="AA867" s="297"/>
    </row>
    <row r="868" spans="2:27" ht="23">
      <c r="B868" s="48">
        <v>863</v>
      </c>
      <c r="C868" s="252" t="s">
        <v>451</v>
      </c>
      <c r="D868" s="253">
        <v>62</v>
      </c>
      <c r="E868" s="274"/>
      <c r="F868" s="50" t="str">
        <f>IF($E868&lt;&gt;"",COUNTIF($E$6:$E868,$E868),"")</f>
        <v/>
      </c>
      <c r="G868" s="56" t="str">
        <f>IF($E868&lt;&gt;"",INDEX(TMSimMatrix[],5,MATCH($C868&amp;$D868&amp;"."&amp;$E868,TMSimMatrix[#Headers],0)),"")</f>
        <v/>
      </c>
      <c r="H868" s="56" t="str">
        <f>IF($E868&lt;&gt;"",INDEX(TMSimMatrix[#Data],7,MATCH($C868&amp;$D868&amp;"."&amp;$E868,TMSimMatrix[#Headers],0)),"")</f>
        <v/>
      </c>
      <c r="I868" s="280" t="str">
        <f>IF($E868&lt;&gt;"",INDEX(TMSimMatrix[],2,MATCH($C868&amp;$D868&amp;"."&amp;$E868,TMSimMatrix[#Headers],0)),"")</f>
        <v/>
      </c>
      <c r="J868" s="280" t="str">
        <f>IF($E868&lt;&gt;"",IF(ISNUMBER(SEARCH("Utail",FlighTestSummary5[[#This Row],[A/C Configuration]])), "UTAIL", "TAILLESS"),"")</f>
        <v/>
      </c>
      <c r="K868" s="280" t="str">
        <f>IF($E868&lt;&gt;"",INDEX(TMSimMatrix[],4,MATCH($C868&amp;$D868&amp;"."&amp;$E868,TMSimMatrix[#Headers],0)),"")</f>
        <v/>
      </c>
      <c r="L868" s="280" t="str">
        <f>IF($E868&lt;&gt;"",INDEX(TMSimMatrix[],3,MATCH($C868&amp;$D868&amp;"."&amp;$E868,TMSimMatrix[#Headers],0)),"")</f>
        <v/>
      </c>
      <c r="M868" s="272" t="str">
        <f>IF($E868&lt;&gt;"",INDEX(TMSimMatrix[],8,MATCH($C868&amp;$D868&amp;"."&amp;$E868,TMSimMatrix[#Headers],0)),"")</f>
        <v/>
      </c>
      <c r="N868" s="52"/>
      <c r="O868" s="72"/>
      <c r="P868" s="310" t="str">
        <f>IF($E868&lt;&gt;"",INDEX(TMSimMatrix[],9,MATCH($C868&amp;$D868&amp;"."&amp;$E868,TMSimMatrix[#Headers],0)),"")</f>
        <v/>
      </c>
      <c r="Q868" s="56"/>
      <c r="R868" s="54"/>
      <c r="S868" s="53"/>
      <c r="T868" s="324"/>
      <c r="U868" s="299"/>
      <c r="V868" s="53"/>
      <c r="W868" s="258" t="s">
        <v>506</v>
      </c>
      <c r="X868" s="305"/>
      <c r="Y868" s="62"/>
      <c r="Z868" s="297"/>
      <c r="AA868" s="297"/>
    </row>
    <row r="869" spans="2:27" ht="23">
      <c r="B869" s="48">
        <v>864</v>
      </c>
      <c r="C869" s="252" t="s">
        <v>451</v>
      </c>
      <c r="D869" s="253">
        <v>62</v>
      </c>
      <c r="E869" s="274"/>
      <c r="F869" s="50" t="str">
        <f>IF($E869&lt;&gt;"",COUNTIF($E$6:$E869,$E869),"")</f>
        <v/>
      </c>
      <c r="G869" s="56" t="str">
        <f>IF($E869&lt;&gt;"",INDEX(TMSimMatrix[],5,MATCH($C869&amp;$D869&amp;"."&amp;$E869,TMSimMatrix[#Headers],0)),"")</f>
        <v/>
      </c>
      <c r="H869" s="56" t="str">
        <f>IF($E869&lt;&gt;"",INDEX(TMSimMatrix[#Data],7,MATCH($C869&amp;$D869&amp;"."&amp;$E869,TMSimMatrix[#Headers],0)),"")</f>
        <v/>
      </c>
      <c r="I869" s="280" t="str">
        <f>IF($E869&lt;&gt;"",INDEX(TMSimMatrix[],2,MATCH($C869&amp;$D869&amp;"."&amp;$E869,TMSimMatrix[#Headers],0)),"")</f>
        <v/>
      </c>
      <c r="J869" s="280" t="str">
        <f>IF($E869&lt;&gt;"",IF(ISNUMBER(SEARCH("Utail",FlighTestSummary5[[#This Row],[A/C Configuration]])), "UTAIL", "TAILLESS"),"")</f>
        <v/>
      </c>
      <c r="K869" s="280" t="str">
        <f>IF($E869&lt;&gt;"",INDEX(TMSimMatrix[],4,MATCH($C869&amp;$D869&amp;"."&amp;$E869,TMSimMatrix[#Headers],0)),"")</f>
        <v/>
      </c>
      <c r="L869" s="280" t="str">
        <f>IF($E869&lt;&gt;"",INDEX(TMSimMatrix[],3,MATCH($C869&amp;$D869&amp;"."&amp;$E869,TMSimMatrix[#Headers],0)),"")</f>
        <v/>
      </c>
      <c r="M869" s="272" t="str">
        <f>IF($E869&lt;&gt;"",INDEX(TMSimMatrix[],8,MATCH($C869&amp;$D869&amp;"."&amp;$E869,TMSimMatrix[#Headers],0)),"")</f>
        <v/>
      </c>
      <c r="N869" s="52"/>
      <c r="O869" s="72"/>
      <c r="P869" s="310" t="str">
        <f>IF($E869&lt;&gt;"",INDEX(TMSimMatrix[],9,MATCH($C869&amp;$D869&amp;"."&amp;$E869,TMSimMatrix[#Headers],0)),"")</f>
        <v/>
      </c>
      <c r="Q869" s="56"/>
      <c r="R869" s="54"/>
      <c r="S869" s="53"/>
      <c r="T869" s="324"/>
      <c r="U869" s="299"/>
      <c r="V869" s="53"/>
      <c r="W869" s="258" t="s">
        <v>506</v>
      </c>
      <c r="X869" s="305"/>
      <c r="Y869" s="62"/>
      <c r="Z869" s="297"/>
      <c r="AA869" s="297"/>
    </row>
    <row r="870" spans="2:27" ht="23">
      <c r="B870" s="48">
        <v>865</v>
      </c>
      <c r="C870" s="252" t="s">
        <v>451</v>
      </c>
      <c r="D870" s="253">
        <v>62</v>
      </c>
      <c r="E870" s="274"/>
      <c r="F870" s="50" t="str">
        <f>IF($E870&lt;&gt;"",COUNTIF($E$6:$E870,$E870),"")</f>
        <v/>
      </c>
      <c r="G870" s="56" t="str">
        <f>IF($E870&lt;&gt;"",INDEX(TMSimMatrix[],5,MATCH($C870&amp;$D870&amp;"."&amp;$E870,TMSimMatrix[#Headers],0)),"")</f>
        <v/>
      </c>
      <c r="H870" s="56" t="str">
        <f>IF($E870&lt;&gt;"",INDEX(TMSimMatrix[#Data],7,MATCH($C870&amp;$D870&amp;"."&amp;$E870,TMSimMatrix[#Headers],0)),"")</f>
        <v/>
      </c>
      <c r="I870" s="280" t="str">
        <f>IF($E870&lt;&gt;"",INDEX(TMSimMatrix[],2,MATCH($C870&amp;$D870&amp;"."&amp;$E870,TMSimMatrix[#Headers],0)),"")</f>
        <v/>
      </c>
      <c r="J870" s="280" t="str">
        <f>IF($E870&lt;&gt;"",IF(ISNUMBER(SEARCH("Utail",FlighTestSummary5[[#This Row],[A/C Configuration]])), "UTAIL", "TAILLESS"),"")</f>
        <v/>
      </c>
      <c r="K870" s="280" t="str">
        <f>IF($E870&lt;&gt;"",INDEX(TMSimMatrix[],4,MATCH($C870&amp;$D870&amp;"."&amp;$E870,TMSimMatrix[#Headers],0)),"")</f>
        <v/>
      </c>
      <c r="L870" s="280" t="str">
        <f>IF($E870&lt;&gt;"",INDEX(TMSimMatrix[],3,MATCH($C870&amp;$D870&amp;"."&amp;$E870,TMSimMatrix[#Headers],0)),"")</f>
        <v/>
      </c>
      <c r="M870" s="272" t="str">
        <f>IF($E870&lt;&gt;"",INDEX(TMSimMatrix[],8,MATCH($C870&amp;$D870&amp;"."&amp;$E870,TMSimMatrix[#Headers],0)),"")</f>
        <v/>
      </c>
      <c r="N870" s="52"/>
      <c r="O870" s="72"/>
      <c r="P870" s="310" t="str">
        <f>IF($E870&lt;&gt;"",INDEX(TMSimMatrix[],9,MATCH($C870&amp;$D870&amp;"."&amp;$E870,TMSimMatrix[#Headers],0)),"")</f>
        <v/>
      </c>
      <c r="Q870" s="56"/>
      <c r="R870" s="54"/>
      <c r="S870" s="53"/>
      <c r="T870" s="324"/>
      <c r="U870" s="299"/>
      <c r="V870" s="53"/>
      <c r="W870" s="258" t="s">
        <v>506</v>
      </c>
      <c r="X870" s="305"/>
      <c r="Y870" s="62"/>
      <c r="Z870" s="297"/>
      <c r="AA870" s="297"/>
    </row>
    <row r="871" spans="2:27" ht="23">
      <c r="B871" s="48">
        <v>866</v>
      </c>
      <c r="C871" s="252" t="s">
        <v>451</v>
      </c>
      <c r="D871" s="253">
        <v>62</v>
      </c>
      <c r="E871" s="274"/>
      <c r="F871" s="50" t="str">
        <f>IF($E871&lt;&gt;"",COUNTIF($E$6:$E871,$E871),"")</f>
        <v/>
      </c>
      <c r="G871" s="56" t="str">
        <f>IF($E871&lt;&gt;"",INDEX(TMSimMatrix[],5,MATCH($C871&amp;$D871&amp;"."&amp;$E871,TMSimMatrix[#Headers],0)),"")</f>
        <v/>
      </c>
      <c r="H871" s="56" t="str">
        <f>IF($E871&lt;&gt;"",INDEX(TMSimMatrix[#Data],7,MATCH($C871&amp;$D871&amp;"."&amp;$E871,TMSimMatrix[#Headers],0)),"")</f>
        <v/>
      </c>
      <c r="I871" s="280" t="str">
        <f>IF($E871&lt;&gt;"",INDEX(TMSimMatrix[],2,MATCH($C871&amp;$D871&amp;"."&amp;$E871,TMSimMatrix[#Headers],0)),"")</f>
        <v/>
      </c>
      <c r="J871" s="280" t="str">
        <f>IF($E871&lt;&gt;"",IF(ISNUMBER(SEARCH("Utail",FlighTestSummary5[[#This Row],[A/C Configuration]])), "UTAIL", "TAILLESS"),"")</f>
        <v/>
      </c>
      <c r="K871" s="280" t="str">
        <f>IF($E871&lt;&gt;"",INDEX(TMSimMatrix[],4,MATCH($C871&amp;$D871&amp;"."&amp;$E871,TMSimMatrix[#Headers],0)),"")</f>
        <v/>
      </c>
      <c r="L871" s="280" t="str">
        <f>IF($E871&lt;&gt;"",INDEX(TMSimMatrix[],3,MATCH($C871&amp;$D871&amp;"."&amp;$E871,TMSimMatrix[#Headers],0)),"")</f>
        <v/>
      </c>
      <c r="M871" s="272" t="str">
        <f>IF($E871&lt;&gt;"",INDEX(TMSimMatrix[],8,MATCH($C871&amp;$D871&amp;"."&amp;$E871,TMSimMatrix[#Headers],0)),"")</f>
        <v/>
      </c>
      <c r="N871" s="52"/>
      <c r="O871" s="72"/>
      <c r="P871" s="310" t="str">
        <f>IF($E871&lt;&gt;"",INDEX(TMSimMatrix[],9,MATCH($C871&amp;$D871&amp;"."&amp;$E871,TMSimMatrix[#Headers],0)),"")</f>
        <v/>
      </c>
      <c r="Q871" s="56"/>
      <c r="R871" s="54"/>
      <c r="S871" s="53"/>
      <c r="T871" s="324"/>
      <c r="U871" s="299"/>
      <c r="V871" s="53"/>
      <c r="W871" s="258" t="s">
        <v>506</v>
      </c>
      <c r="X871" s="305"/>
      <c r="Y871" s="62"/>
      <c r="Z871" s="297"/>
      <c r="AA871" s="297"/>
    </row>
    <row r="872" spans="2:27" ht="23">
      <c r="B872" s="48">
        <v>867</v>
      </c>
      <c r="C872" s="252" t="s">
        <v>451</v>
      </c>
      <c r="D872" s="253">
        <v>62</v>
      </c>
      <c r="E872" s="274"/>
      <c r="F872" s="50" t="str">
        <f>IF($E872&lt;&gt;"",COUNTIF($E$6:$E872,$E872),"")</f>
        <v/>
      </c>
      <c r="G872" s="56" t="str">
        <f>IF($E872&lt;&gt;"",INDEX(TMSimMatrix[],5,MATCH($C872&amp;$D872&amp;"."&amp;$E872,TMSimMatrix[#Headers],0)),"")</f>
        <v/>
      </c>
      <c r="H872" s="56" t="str">
        <f>IF($E872&lt;&gt;"",INDEX(TMSimMatrix[#Data],7,MATCH($C872&amp;$D872&amp;"."&amp;$E872,TMSimMatrix[#Headers],0)),"")</f>
        <v/>
      </c>
      <c r="I872" s="280" t="str">
        <f>IF($E872&lt;&gt;"",INDEX(TMSimMatrix[],2,MATCH($C872&amp;$D872&amp;"."&amp;$E872,TMSimMatrix[#Headers],0)),"")</f>
        <v/>
      </c>
      <c r="J872" s="280" t="str">
        <f>IF($E872&lt;&gt;"",IF(ISNUMBER(SEARCH("Utail",FlighTestSummary5[[#This Row],[A/C Configuration]])), "UTAIL", "TAILLESS"),"")</f>
        <v/>
      </c>
      <c r="K872" s="280" t="str">
        <f>IF($E872&lt;&gt;"",INDEX(TMSimMatrix[],4,MATCH($C872&amp;$D872&amp;"."&amp;$E872,TMSimMatrix[#Headers],0)),"")</f>
        <v/>
      </c>
      <c r="L872" s="280" t="str">
        <f>IF($E872&lt;&gt;"",INDEX(TMSimMatrix[],3,MATCH($C872&amp;$D872&amp;"."&amp;$E872,TMSimMatrix[#Headers],0)),"")</f>
        <v/>
      </c>
      <c r="M872" s="272" t="str">
        <f>IF($E872&lt;&gt;"",INDEX(TMSimMatrix[],8,MATCH($C872&amp;$D872&amp;"."&amp;$E872,TMSimMatrix[#Headers],0)),"")</f>
        <v/>
      </c>
      <c r="N872" s="52"/>
      <c r="O872" s="72"/>
      <c r="P872" s="310" t="str">
        <f>IF($E872&lt;&gt;"",INDEX(TMSimMatrix[],9,MATCH($C872&amp;$D872&amp;"."&amp;$E872,TMSimMatrix[#Headers],0)),"")</f>
        <v/>
      </c>
      <c r="Q872" s="56"/>
      <c r="R872" s="54"/>
      <c r="S872" s="53"/>
      <c r="T872" s="324"/>
      <c r="U872" s="299"/>
      <c r="V872" s="53"/>
      <c r="W872" s="258" t="s">
        <v>506</v>
      </c>
      <c r="X872" s="305"/>
      <c r="Y872" s="62"/>
      <c r="Z872" s="297"/>
      <c r="AA872" s="297"/>
    </row>
    <row r="873" spans="2:27" ht="23">
      <c r="B873" s="48">
        <v>868</v>
      </c>
      <c r="C873" s="252" t="s">
        <v>451</v>
      </c>
      <c r="D873" s="253">
        <v>62</v>
      </c>
      <c r="E873" s="274"/>
      <c r="F873" s="50" t="str">
        <f>IF($E862&lt;&gt;"",COUNTIF($E$6:$E862,$E862),"")</f>
        <v/>
      </c>
      <c r="G873" s="56" t="str">
        <f>IF($E862&lt;&gt;"",INDEX(TMSimMatrix[],5,MATCH($C862&amp;$D862&amp;"."&amp;$E862,TMSimMatrix[#Headers],0)),"")</f>
        <v/>
      </c>
      <c r="H873" s="56" t="str">
        <f>IF($E862&lt;&gt;"",INDEX(TMSimMatrix[#Data],7,MATCH($C862&amp;$D862&amp;"."&amp;$E862,TMSimMatrix[#Headers],0)),"")</f>
        <v/>
      </c>
      <c r="I873" s="280" t="str">
        <f>IF($E862&lt;&gt;"",INDEX(TMSimMatrix[],2,MATCH($C862&amp;$D862&amp;"."&amp;$E862,TMSimMatrix[#Headers],0)),"")</f>
        <v/>
      </c>
      <c r="J873" s="280" t="str">
        <f>IF($E873&lt;&gt;"",IF(ISNUMBER(SEARCH("Utail",FlighTestSummary5[[#This Row],[A/C Configuration]])), "UTAIL", "TAILLESS"),"")</f>
        <v/>
      </c>
      <c r="K873" s="280" t="str">
        <f>IF($E873&lt;&gt;"",INDEX(TMSimMatrix[],4,MATCH($C873&amp;$D873&amp;"."&amp;$E873,TMSimMatrix[#Headers],0)),"")</f>
        <v/>
      </c>
      <c r="L873" s="280" t="str">
        <f>IF($E862&lt;&gt;"",INDEX(TMSimMatrix[],3,MATCH($C862&amp;$D862&amp;"."&amp;$E862,TMSimMatrix[#Headers],0)),"")</f>
        <v/>
      </c>
      <c r="M873" s="272" t="str">
        <f>IF($E862&lt;&gt;"",INDEX(TMSimMatrix[],8,MATCH($C862&amp;$D862&amp;"."&amp;$E862,TMSimMatrix[#Headers],0)),"")</f>
        <v/>
      </c>
      <c r="N873" s="52"/>
      <c r="O873" s="72"/>
      <c r="P873" s="310" t="str">
        <f>IF($E862&lt;&gt;"",INDEX(TMSimMatrix[],9,MATCH($C862&amp;$D862&amp;"."&amp;$E862,TMSimMatrix[#Headers],0)),"")</f>
        <v/>
      </c>
      <c r="Q873" s="56"/>
      <c r="R873" s="54"/>
      <c r="S873" s="53"/>
      <c r="T873" s="324"/>
      <c r="U873" s="299"/>
      <c r="V873" s="53"/>
      <c r="W873" s="258" t="s">
        <v>506</v>
      </c>
      <c r="X873" s="305"/>
      <c r="Y873" s="62"/>
      <c r="Z873" s="297"/>
      <c r="AA873" s="297"/>
    </row>
    <row r="874" spans="2:27" ht="23">
      <c r="B874" s="48">
        <v>869</v>
      </c>
      <c r="C874" s="252" t="s">
        <v>451</v>
      </c>
      <c r="D874" s="253">
        <v>62</v>
      </c>
      <c r="E874" s="274"/>
      <c r="F874" s="50" t="str">
        <f>IF($E874&lt;&gt;"",COUNTIF($E$6:$E874,$E874),"")</f>
        <v/>
      </c>
      <c r="G874" s="56" t="str">
        <f>IF($E874&lt;&gt;"",INDEX(TMSimMatrix[],5,MATCH($C874&amp;$D874&amp;"."&amp;$E874,TMSimMatrix[#Headers],0)),"")</f>
        <v/>
      </c>
      <c r="H874" s="56" t="str">
        <f>IF($E874&lt;&gt;"",INDEX(TMSimMatrix[#Data],7,MATCH($C874&amp;$D874&amp;"."&amp;$E874,TMSimMatrix[#Headers],0)),"")</f>
        <v/>
      </c>
      <c r="I874" s="280" t="str">
        <f>IF($E874&lt;&gt;"",INDEX(TMSimMatrix[],2,MATCH($C874&amp;$D874&amp;"."&amp;$E874,TMSimMatrix[#Headers],0)),"")</f>
        <v/>
      </c>
      <c r="J874" s="280" t="str">
        <f>IF($E874&lt;&gt;"",IF(ISNUMBER(SEARCH("Utail",FlighTestSummary5[[#This Row],[A/C Configuration]])), "UTAIL", "TAILLESS"),"")</f>
        <v/>
      </c>
      <c r="K874" s="280" t="str">
        <f>IF($E874&lt;&gt;"",INDEX(TMSimMatrix[],4,MATCH($C874&amp;$D874&amp;"."&amp;$E874,TMSimMatrix[#Headers],0)),"")</f>
        <v/>
      </c>
      <c r="L874" s="280" t="str">
        <f>IF($E874&lt;&gt;"",INDEX(TMSimMatrix[],3,MATCH($C874&amp;$D874&amp;"."&amp;$E874,TMSimMatrix[#Headers],0)),"")</f>
        <v/>
      </c>
      <c r="M874" s="272" t="str">
        <f>IF($E874&lt;&gt;"",INDEX(TMSimMatrix[],8,MATCH($C874&amp;$D874&amp;"."&amp;$E874,TMSimMatrix[#Headers],0)),"")</f>
        <v/>
      </c>
      <c r="N874" s="52"/>
      <c r="O874" s="72"/>
      <c r="P874" s="310" t="str">
        <f>IF($E874&lt;&gt;"",INDEX(TMSimMatrix[],9,MATCH($C874&amp;$D874&amp;"."&amp;$E874,TMSimMatrix[#Headers],0)),"")</f>
        <v/>
      </c>
      <c r="Q874" s="56"/>
      <c r="R874" s="54"/>
      <c r="S874" s="53"/>
      <c r="T874" s="324"/>
      <c r="U874" s="299"/>
      <c r="V874" s="53"/>
      <c r="W874" s="258" t="s">
        <v>506</v>
      </c>
      <c r="X874" s="305"/>
      <c r="Y874" s="62"/>
      <c r="Z874" s="297"/>
      <c r="AA874" s="297"/>
    </row>
    <row r="875" spans="2:27" ht="23">
      <c r="B875" s="48">
        <v>870</v>
      </c>
      <c r="C875" s="252" t="s">
        <v>451</v>
      </c>
      <c r="D875" s="253">
        <v>62</v>
      </c>
      <c r="E875" s="274"/>
      <c r="F875" s="50" t="str">
        <f>IF($E875&lt;&gt;"",COUNTIF($E$6:$E875,$E875),"")</f>
        <v/>
      </c>
      <c r="G875" s="56" t="str">
        <f>IF($E875&lt;&gt;"",INDEX(TMSimMatrix[],5,MATCH($C875&amp;$D875&amp;"."&amp;$E875,TMSimMatrix[#Headers],0)),"")</f>
        <v/>
      </c>
      <c r="H875" s="56" t="str">
        <f>IF($E875&lt;&gt;"",INDEX(TMSimMatrix[#Data],7,MATCH($C875&amp;$D875&amp;"."&amp;$E875,TMSimMatrix[#Headers],0)),"")</f>
        <v/>
      </c>
      <c r="I875" s="280" t="str">
        <f>IF($E875&lt;&gt;"",INDEX(TMSimMatrix[],2,MATCH($C875&amp;$D875&amp;"."&amp;$E875,TMSimMatrix[#Headers],0)),"")</f>
        <v/>
      </c>
      <c r="J875" s="280" t="str">
        <f>IF($E875&lt;&gt;"",IF(ISNUMBER(SEARCH("Utail",FlighTestSummary5[[#This Row],[A/C Configuration]])), "UTAIL", "TAILLESS"),"")</f>
        <v/>
      </c>
      <c r="K875" s="280" t="str">
        <f>IF($E875&lt;&gt;"",INDEX(TMSimMatrix[],4,MATCH($C875&amp;$D875&amp;"."&amp;$E875,TMSimMatrix[#Headers],0)),"")</f>
        <v/>
      </c>
      <c r="L875" s="280" t="str">
        <f>IF($E875&lt;&gt;"",INDEX(TMSimMatrix[],3,MATCH($C875&amp;$D875&amp;"."&amp;$E875,TMSimMatrix[#Headers],0)),"")</f>
        <v/>
      </c>
      <c r="M875" s="272" t="str">
        <f>IF($E875&lt;&gt;"",INDEX(TMSimMatrix[],8,MATCH($C875&amp;$D875&amp;"."&amp;$E875,TMSimMatrix[#Headers],0)),"")</f>
        <v/>
      </c>
      <c r="N875" s="52"/>
      <c r="O875" s="72"/>
      <c r="P875" s="310" t="str">
        <f>IF($E875&lt;&gt;"",INDEX(TMSimMatrix[],9,MATCH($C875&amp;$D875&amp;"."&amp;$E875,TMSimMatrix[#Headers],0)),"")</f>
        <v/>
      </c>
      <c r="Q875" s="56"/>
      <c r="R875" s="54"/>
      <c r="S875" s="53"/>
      <c r="T875" s="324"/>
      <c r="U875" s="299"/>
      <c r="V875" s="53"/>
      <c r="W875" s="258" t="s">
        <v>506</v>
      </c>
      <c r="X875" s="305"/>
      <c r="Y875" s="62"/>
      <c r="Z875" s="297"/>
      <c r="AA875" s="297"/>
    </row>
    <row r="876" spans="2:27" ht="23">
      <c r="B876" s="48">
        <v>871</v>
      </c>
      <c r="C876" s="252" t="s">
        <v>451</v>
      </c>
      <c r="D876" s="253">
        <v>62</v>
      </c>
      <c r="E876" s="274"/>
      <c r="F876" s="50" t="str">
        <f>IF($E876&lt;&gt;"",COUNTIF($E$6:$E876,$E876),"")</f>
        <v/>
      </c>
      <c r="G876" s="56" t="str">
        <f>IF($E876&lt;&gt;"",INDEX(TMSimMatrix[],5,MATCH($C876&amp;$D876&amp;"."&amp;$E876,TMSimMatrix[#Headers],0)),"")</f>
        <v/>
      </c>
      <c r="H876" s="56" t="str">
        <f>IF($E876&lt;&gt;"",INDEX(TMSimMatrix[#Data],7,MATCH($C876&amp;$D876&amp;"."&amp;$E876,TMSimMatrix[#Headers],0)),"")</f>
        <v/>
      </c>
      <c r="I876" s="280" t="str">
        <f>IF($E876&lt;&gt;"",INDEX(TMSimMatrix[],2,MATCH($C876&amp;$D876&amp;"."&amp;$E876,TMSimMatrix[#Headers],0)),"")</f>
        <v/>
      </c>
      <c r="J876" s="280" t="str">
        <f>IF($E876&lt;&gt;"",IF(ISNUMBER(SEARCH("Utail",FlighTestSummary5[[#This Row],[A/C Configuration]])), "UTAIL", "TAILLESS"),"")</f>
        <v/>
      </c>
      <c r="K876" s="280" t="str">
        <f>IF($E876&lt;&gt;"",INDEX(TMSimMatrix[],4,MATCH($C876&amp;$D876&amp;"."&amp;$E876,TMSimMatrix[#Headers],0)),"")</f>
        <v/>
      </c>
      <c r="L876" s="280" t="str">
        <f>IF($E876&lt;&gt;"",INDEX(TMSimMatrix[],3,MATCH($C876&amp;$D876&amp;"."&amp;$E876,TMSimMatrix[#Headers],0)),"")</f>
        <v/>
      </c>
      <c r="M876" s="272" t="str">
        <f>IF($E876&lt;&gt;"",INDEX(TMSimMatrix[],8,MATCH($C876&amp;$D876&amp;"."&amp;$E876,TMSimMatrix[#Headers],0)),"")</f>
        <v/>
      </c>
      <c r="N876" s="52"/>
      <c r="O876" s="72"/>
      <c r="P876" s="310" t="str">
        <f>IF($E876&lt;&gt;"",INDEX(TMSimMatrix[],9,MATCH($C876&amp;$D876&amp;"."&amp;$E876,TMSimMatrix[#Headers],0)),"")</f>
        <v/>
      </c>
      <c r="Q876" s="56"/>
      <c r="R876" s="54"/>
      <c r="S876" s="53"/>
      <c r="T876" s="324"/>
      <c r="U876" s="299"/>
      <c r="V876" s="53"/>
      <c r="W876" s="258" t="s">
        <v>506</v>
      </c>
      <c r="X876" s="305"/>
      <c r="Y876" s="62"/>
      <c r="Z876" s="297"/>
      <c r="AA876" s="297"/>
    </row>
    <row r="877" spans="2:27" ht="23">
      <c r="B877" s="48">
        <v>872</v>
      </c>
      <c r="C877" s="252" t="s">
        <v>451</v>
      </c>
      <c r="D877" s="253">
        <v>62</v>
      </c>
      <c r="E877" s="274"/>
      <c r="F877" s="50" t="str">
        <f>IF($E877&lt;&gt;"",COUNTIF($E$6:$E877,$E877),"")</f>
        <v/>
      </c>
      <c r="G877" s="56" t="str">
        <f>IF($E877&lt;&gt;"",INDEX(TMSimMatrix[],5,MATCH($C877&amp;$D877&amp;"."&amp;$E877,TMSimMatrix[#Headers],0)),"")</f>
        <v/>
      </c>
      <c r="H877" s="56" t="str">
        <f>IF($E877&lt;&gt;"",INDEX(TMSimMatrix[#Data],7,MATCH($C877&amp;$D877&amp;"."&amp;$E877,TMSimMatrix[#Headers],0)),"")</f>
        <v/>
      </c>
      <c r="I877" s="280" t="str">
        <f>IF($E877&lt;&gt;"",INDEX(TMSimMatrix[],2,MATCH($C877&amp;$D877&amp;"."&amp;$E877,TMSimMatrix[#Headers],0)),"")</f>
        <v/>
      </c>
      <c r="J877" s="280" t="str">
        <f>IF($E877&lt;&gt;"",IF(ISNUMBER(SEARCH("Utail",FlighTestSummary5[[#This Row],[A/C Configuration]])), "UTAIL", "TAILLESS"),"")</f>
        <v/>
      </c>
      <c r="K877" s="280" t="str">
        <f>IF($E877&lt;&gt;"",INDEX(TMSimMatrix[],4,MATCH($C877&amp;$D877&amp;"."&amp;$E877,TMSimMatrix[#Headers],0)),"")</f>
        <v/>
      </c>
      <c r="L877" s="280" t="str">
        <f>IF($E877&lt;&gt;"",INDEX(TMSimMatrix[],3,MATCH($C877&amp;$D877&amp;"."&amp;$E877,TMSimMatrix[#Headers],0)),"")</f>
        <v/>
      </c>
      <c r="M877" s="272" t="str">
        <f>IF($E877&lt;&gt;"",INDEX(TMSimMatrix[],8,MATCH($C877&amp;$D877&amp;"."&amp;$E877,TMSimMatrix[#Headers],0)),"")</f>
        <v/>
      </c>
      <c r="N877" s="52"/>
      <c r="O877" s="72"/>
      <c r="P877" s="310" t="str">
        <f>IF($E877&lt;&gt;"",INDEX(TMSimMatrix[],9,MATCH($C877&amp;$D877&amp;"."&amp;$E877,TMSimMatrix[#Headers],0)),"")</f>
        <v/>
      </c>
      <c r="Q877" s="56"/>
      <c r="R877" s="54"/>
      <c r="S877" s="53"/>
      <c r="T877" s="324"/>
      <c r="U877" s="299"/>
      <c r="V877" s="53"/>
      <c r="W877" s="258" t="s">
        <v>506</v>
      </c>
      <c r="X877" s="305"/>
      <c r="Y877" s="62"/>
      <c r="Z877" s="297"/>
      <c r="AA877" s="297"/>
    </row>
    <row r="878" spans="2:27" ht="23">
      <c r="B878" s="48">
        <v>862</v>
      </c>
      <c r="C878" s="252" t="s">
        <v>451</v>
      </c>
      <c r="D878" s="253">
        <v>62</v>
      </c>
      <c r="E878" s="274"/>
      <c r="F878" s="50" t="str">
        <f>IF($E878&lt;&gt;"",COUNTIF($E$6:$E878,$E878),"")</f>
        <v/>
      </c>
      <c r="G878" s="56" t="str">
        <f>IF($E878&lt;&gt;"",INDEX(TMSimMatrix[],5,MATCH($C878&amp;$D878&amp;"."&amp;$E878,TMSimMatrix[#Headers],0)),"")</f>
        <v/>
      </c>
      <c r="H878" s="56" t="str">
        <f>IF($E878&lt;&gt;"",INDEX(TMSimMatrix[#Data],7,MATCH($C878&amp;$D878&amp;"."&amp;$E878,TMSimMatrix[#Headers],0)),"")</f>
        <v/>
      </c>
      <c r="I878" s="280" t="str">
        <f>IF($E878&lt;&gt;"",INDEX(TMSimMatrix[],2,MATCH($C878&amp;$D878&amp;"."&amp;$E878,TMSimMatrix[#Headers],0)),"")</f>
        <v/>
      </c>
      <c r="J878" s="280" t="str">
        <f>IF($E878&lt;&gt;"",IF(ISNUMBER(SEARCH("Utail",FlighTestSummary5[[#This Row],[A/C Configuration]])), "UTAIL", "TAILLESS"),"")</f>
        <v/>
      </c>
      <c r="K878" s="280" t="str">
        <f>IF($E878&lt;&gt;"",INDEX(TMSimMatrix[],4,MATCH($C878&amp;$D878&amp;"."&amp;$E878,TMSimMatrix[#Headers],0)),"")</f>
        <v/>
      </c>
      <c r="L878" s="280" t="str">
        <f>IF($E878&lt;&gt;"",INDEX(TMSimMatrix[],3,MATCH($C878&amp;$D878&amp;"."&amp;$E878,TMSimMatrix[#Headers],0)),"")</f>
        <v/>
      </c>
      <c r="M878" s="272" t="str">
        <f>IF($E878&lt;&gt;"",INDEX(TMSimMatrix[],8,MATCH($C878&amp;$D878&amp;"."&amp;$E878,TMSimMatrix[#Headers],0)),"")</f>
        <v/>
      </c>
      <c r="N878" s="52"/>
      <c r="O878" s="72"/>
      <c r="P878" s="310" t="str">
        <f>IF($E878&lt;&gt;"",INDEX(TMSimMatrix[],9,MATCH($C878&amp;$D878&amp;"."&amp;$E878,TMSimMatrix[#Headers],0)),"")</f>
        <v/>
      </c>
      <c r="Q878" s="56"/>
      <c r="R878" s="54"/>
      <c r="S878" s="53"/>
      <c r="T878" s="324"/>
      <c r="U878" s="299"/>
      <c r="V878" s="53"/>
      <c r="W878" s="258" t="s">
        <v>506</v>
      </c>
      <c r="X878" s="305"/>
      <c r="Y878" s="62"/>
      <c r="Z878" s="297"/>
      <c r="AA878" s="297"/>
    </row>
    <row r="879" spans="2:27" ht="23">
      <c r="B879" s="48">
        <v>874</v>
      </c>
      <c r="C879" s="252" t="s">
        <v>451</v>
      </c>
      <c r="D879" s="253">
        <v>62</v>
      </c>
      <c r="E879" s="274"/>
      <c r="F879" s="50" t="str">
        <f>IF($E879&lt;&gt;"",COUNTIF($E$6:$E879,$E879),"")</f>
        <v/>
      </c>
      <c r="G879" s="56" t="str">
        <f>IF($E879&lt;&gt;"",INDEX(TMSimMatrix[],5,MATCH($C879&amp;$D879&amp;"."&amp;$E879,TMSimMatrix[#Headers],0)),"")</f>
        <v/>
      </c>
      <c r="H879" s="56" t="str">
        <f>IF($E879&lt;&gt;"",INDEX(TMSimMatrix[#Data],7,MATCH($C879&amp;$D879&amp;"."&amp;$E879,TMSimMatrix[#Headers],0)),"")</f>
        <v/>
      </c>
      <c r="I879" s="280" t="str">
        <f>IF($E879&lt;&gt;"",INDEX(TMSimMatrix[],2,MATCH($C879&amp;$D879&amp;"."&amp;$E879,TMSimMatrix[#Headers],0)),"")</f>
        <v/>
      </c>
      <c r="J879" s="280" t="str">
        <f>IF($E879&lt;&gt;"",IF(ISNUMBER(SEARCH("Utail",FlighTestSummary5[[#This Row],[A/C Configuration]])), "UTAIL", "TAILLESS"),"")</f>
        <v/>
      </c>
      <c r="K879" s="280" t="str">
        <f>IF($E879&lt;&gt;"",INDEX(TMSimMatrix[],4,MATCH($C879&amp;$D879&amp;"."&amp;$E879,TMSimMatrix[#Headers],0)),"")</f>
        <v/>
      </c>
      <c r="L879" s="280" t="str">
        <f>IF($E879&lt;&gt;"",INDEX(TMSimMatrix[],3,MATCH($C879&amp;$D879&amp;"."&amp;$E879,TMSimMatrix[#Headers],0)),"")</f>
        <v/>
      </c>
      <c r="M879" s="272" t="str">
        <f>IF($E879&lt;&gt;"",INDEX(TMSimMatrix[],8,MATCH($C879&amp;$D879&amp;"."&amp;$E879,TMSimMatrix[#Headers],0)),"")</f>
        <v/>
      </c>
      <c r="N879" s="52"/>
      <c r="O879" s="72"/>
      <c r="P879" s="310" t="str">
        <f>IF($E879&lt;&gt;"",INDEX(TMSimMatrix[],9,MATCH($C879&amp;$D879&amp;"."&amp;$E879,TMSimMatrix[#Headers],0)),"")</f>
        <v/>
      </c>
      <c r="Q879" s="56"/>
      <c r="R879" s="54"/>
      <c r="S879" s="53"/>
      <c r="T879" s="324"/>
      <c r="U879" s="299"/>
      <c r="V879" s="53"/>
      <c r="W879" s="258" t="s">
        <v>506</v>
      </c>
      <c r="X879" s="305"/>
      <c r="Y879" s="62"/>
      <c r="Z879" s="297"/>
      <c r="AA879" s="297"/>
    </row>
    <row r="880" spans="2:27" ht="23">
      <c r="B880" s="48">
        <v>875</v>
      </c>
      <c r="C880" s="252" t="s">
        <v>451</v>
      </c>
      <c r="D880" s="253">
        <v>62</v>
      </c>
      <c r="E880" s="274"/>
      <c r="F880" s="50" t="str">
        <f>IF($E880&lt;&gt;"",COUNTIF($E$6:$E880,$E880),"")</f>
        <v/>
      </c>
      <c r="G880" s="56" t="str">
        <f>IF($E880&lt;&gt;"",INDEX(TMSimMatrix[],5,MATCH($C880&amp;$D880&amp;"."&amp;$E880,TMSimMatrix[#Headers],0)),"")</f>
        <v/>
      </c>
      <c r="H880" s="56" t="str">
        <f>IF($E880&lt;&gt;"",INDEX(TMSimMatrix[#Data],7,MATCH($C880&amp;$D880&amp;"."&amp;$E880,TMSimMatrix[#Headers],0)),"")</f>
        <v/>
      </c>
      <c r="I880" s="280" t="str">
        <f>IF($E880&lt;&gt;"",INDEX(TMSimMatrix[],2,MATCH($C880&amp;$D880&amp;"."&amp;$E880,TMSimMatrix[#Headers],0)),"")</f>
        <v/>
      </c>
      <c r="J880" s="280" t="str">
        <f>IF($E880&lt;&gt;"",IF(ISNUMBER(SEARCH("Utail",FlighTestSummary5[[#This Row],[A/C Configuration]])), "UTAIL", "TAILLESS"),"")</f>
        <v/>
      </c>
      <c r="K880" s="280" t="str">
        <f>IF($E880&lt;&gt;"",INDEX(TMSimMatrix[],4,MATCH($C880&amp;$D880&amp;"."&amp;$E880,TMSimMatrix[#Headers],0)),"")</f>
        <v/>
      </c>
      <c r="L880" s="280" t="str">
        <f>IF($E880&lt;&gt;"",INDEX(TMSimMatrix[],3,MATCH($C880&amp;$D880&amp;"."&amp;$E880,TMSimMatrix[#Headers],0)),"")</f>
        <v/>
      </c>
      <c r="M880" s="272" t="str">
        <f>IF($E880&lt;&gt;"",INDEX(TMSimMatrix[],8,MATCH($C880&amp;$D880&amp;"."&amp;$E880,TMSimMatrix[#Headers],0)),"")</f>
        <v/>
      </c>
      <c r="N880" s="52"/>
      <c r="O880" s="72"/>
      <c r="P880" s="310" t="str">
        <f>IF($E880&lt;&gt;"",INDEX(TMSimMatrix[],9,MATCH($C880&amp;$D880&amp;"."&amp;$E880,TMSimMatrix[#Headers],0)),"")</f>
        <v/>
      </c>
      <c r="Q880" s="56"/>
      <c r="R880" s="54"/>
      <c r="S880" s="53"/>
      <c r="T880" s="324"/>
      <c r="U880" s="299"/>
      <c r="V880" s="53"/>
      <c r="W880" s="258" t="s">
        <v>506</v>
      </c>
      <c r="X880" s="305"/>
      <c r="Y880" s="62"/>
      <c r="Z880" s="297"/>
      <c r="AA880" s="297"/>
    </row>
    <row r="881" spans="2:27" ht="23">
      <c r="B881" s="48">
        <v>876</v>
      </c>
      <c r="C881" s="252" t="s">
        <v>451</v>
      </c>
      <c r="D881" s="253">
        <v>62</v>
      </c>
      <c r="E881" s="274"/>
      <c r="F881" s="50" t="str">
        <f>IF($E881&lt;&gt;"",COUNTIF($E$6:$E881,$E881),"")</f>
        <v/>
      </c>
      <c r="G881" s="56" t="str">
        <f>IF($E881&lt;&gt;"",INDEX(TMSimMatrix[],5,MATCH($C881&amp;$D881&amp;"."&amp;$E881,TMSimMatrix[#Headers],0)),"")</f>
        <v/>
      </c>
      <c r="H881" s="56" t="str">
        <f>IF($E881&lt;&gt;"",INDEX(TMSimMatrix[#Data],7,MATCH($C881&amp;$D881&amp;"."&amp;$E881,TMSimMatrix[#Headers],0)),"")</f>
        <v/>
      </c>
      <c r="I881" s="280" t="str">
        <f>IF($E881&lt;&gt;"",INDEX(TMSimMatrix[],2,MATCH($C881&amp;$D881&amp;"."&amp;$E881,TMSimMatrix[#Headers],0)),"")</f>
        <v/>
      </c>
      <c r="J881" s="280" t="str">
        <f>IF($E881&lt;&gt;"",IF(ISNUMBER(SEARCH("Utail",FlighTestSummary5[[#This Row],[A/C Configuration]])), "UTAIL", "TAILLESS"),"")</f>
        <v/>
      </c>
      <c r="K881" s="280" t="str">
        <f>IF($E881&lt;&gt;"",INDEX(TMSimMatrix[],4,MATCH($C881&amp;$D881&amp;"."&amp;$E881,TMSimMatrix[#Headers],0)),"")</f>
        <v/>
      </c>
      <c r="L881" s="280" t="str">
        <f>IF($E881&lt;&gt;"",INDEX(TMSimMatrix[],3,MATCH($C881&amp;$D881&amp;"."&amp;$E881,TMSimMatrix[#Headers],0)),"")</f>
        <v/>
      </c>
      <c r="M881" s="272" t="str">
        <f>IF($E881&lt;&gt;"",INDEX(TMSimMatrix[],8,MATCH($C881&amp;$D881&amp;"."&amp;$E881,TMSimMatrix[#Headers],0)),"")</f>
        <v/>
      </c>
      <c r="N881" s="52"/>
      <c r="O881" s="72"/>
      <c r="P881" s="310" t="str">
        <f>IF($E881&lt;&gt;"",INDEX(TMSimMatrix[],9,MATCH($C881&amp;$D881&amp;"."&amp;$E881,TMSimMatrix[#Headers],0)),"")</f>
        <v/>
      </c>
      <c r="Q881" s="56"/>
      <c r="R881" s="54"/>
      <c r="S881" s="53"/>
      <c r="T881" s="324"/>
      <c r="U881" s="299"/>
      <c r="V881" s="53"/>
      <c r="W881" s="258" t="s">
        <v>506</v>
      </c>
      <c r="X881" s="305"/>
      <c r="Y881" s="62"/>
      <c r="Z881" s="297"/>
      <c r="AA881" s="297"/>
    </row>
    <row r="882" spans="2:27" ht="23">
      <c r="B882" s="48">
        <v>877</v>
      </c>
      <c r="C882" s="252" t="s">
        <v>451</v>
      </c>
      <c r="D882" s="253">
        <v>62</v>
      </c>
      <c r="E882" s="274"/>
      <c r="F882" s="50" t="str">
        <f>IF($E882&lt;&gt;"",COUNTIF($E$6:$E882,$E882),"")</f>
        <v/>
      </c>
      <c r="G882" s="56" t="str">
        <f>IF($E882&lt;&gt;"",INDEX(TMSimMatrix[],5,MATCH($C882&amp;$D882&amp;"."&amp;$E882,TMSimMatrix[#Headers],0)),"")</f>
        <v/>
      </c>
      <c r="H882" s="56" t="str">
        <f>IF($E882&lt;&gt;"",INDEX(TMSimMatrix[#Data],7,MATCH($C882&amp;$D882&amp;"."&amp;$E882,TMSimMatrix[#Headers],0)),"")</f>
        <v/>
      </c>
      <c r="I882" s="280" t="str">
        <f>IF($E882&lt;&gt;"",INDEX(TMSimMatrix[],2,MATCH($C882&amp;$D882&amp;"."&amp;$E882,TMSimMatrix[#Headers],0)),"")</f>
        <v/>
      </c>
      <c r="J882" s="280" t="str">
        <f>IF($E882&lt;&gt;"",IF(ISNUMBER(SEARCH("Utail",FlighTestSummary5[[#This Row],[A/C Configuration]])), "UTAIL", "TAILLESS"),"")</f>
        <v/>
      </c>
      <c r="K882" s="280" t="str">
        <f>IF($E882&lt;&gt;"",INDEX(TMSimMatrix[],4,MATCH($C882&amp;$D882&amp;"."&amp;$E882,TMSimMatrix[#Headers],0)),"")</f>
        <v/>
      </c>
      <c r="L882" s="280" t="str">
        <f>IF($E882&lt;&gt;"",INDEX(TMSimMatrix[],3,MATCH($C882&amp;$D882&amp;"."&amp;$E882,TMSimMatrix[#Headers],0)),"")</f>
        <v/>
      </c>
      <c r="M882" s="272" t="str">
        <f>IF($E882&lt;&gt;"",INDEX(TMSimMatrix[],8,MATCH($C882&amp;$D882&amp;"."&amp;$E882,TMSimMatrix[#Headers],0)),"")</f>
        <v/>
      </c>
      <c r="N882" s="52"/>
      <c r="O882" s="72"/>
      <c r="P882" s="310" t="str">
        <f>IF($E882&lt;&gt;"",INDEX(TMSimMatrix[],9,MATCH($C882&amp;$D882&amp;"."&amp;$E882,TMSimMatrix[#Headers],0)),"")</f>
        <v/>
      </c>
      <c r="Q882" s="56"/>
      <c r="R882" s="54"/>
      <c r="S882" s="53"/>
      <c r="T882" s="324"/>
      <c r="U882" s="299"/>
      <c r="V882" s="53"/>
      <c r="W882" s="258" t="s">
        <v>506</v>
      </c>
      <c r="X882" s="305"/>
      <c r="Y882" s="62"/>
      <c r="Z882" s="297"/>
      <c r="AA882" s="297"/>
    </row>
    <row r="883" spans="2:27" ht="23">
      <c r="B883" s="48">
        <v>878</v>
      </c>
      <c r="C883" s="252" t="s">
        <v>451</v>
      </c>
      <c r="D883" s="253">
        <v>62</v>
      </c>
      <c r="E883" s="274"/>
      <c r="F883" s="50" t="str">
        <f>IF($E883&lt;&gt;"",COUNTIF($E$6:$E883,$E883),"")</f>
        <v/>
      </c>
      <c r="G883" s="56" t="str">
        <f>IF($E883&lt;&gt;"",INDEX(TMSimMatrix[],5,MATCH($C883&amp;$D883&amp;"."&amp;$E883,TMSimMatrix[#Headers],0)),"")</f>
        <v/>
      </c>
      <c r="H883" s="56" t="str">
        <f>IF($E883&lt;&gt;"",INDEX(TMSimMatrix[#Data],7,MATCH($C883&amp;$D883&amp;"."&amp;$E883,TMSimMatrix[#Headers],0)),"")</f>
        <v/>
      </c>
      <c r="I883" s="280" t="str">
        <f>IF($E883&lt;&gt;"",INDEX(TMSimMatrix[],2,MATCH($C883&amp;$D883&amp;"."&amp;$E883,TMSimMatrix[#Headers],0)),"")</f>
        <v/>
      </c>
      <c r="J883" s="280" t="str">
        <f>IF($E883&lt;&gt;"",IF(ISNUMBER(SEARCH("Utail",FlighTestSummary5[[#This Row],[A/C Configuration]])), "UTAIL", "TAILLESS"),"")</f>
        <v/>
      </c>
      <c r="K883" s="280" t="str">
        <f>IF($E883&lt;&gt;"",INDEX(TMSimMatrix[],4,MATCH($C883&amp;$D883&amp;"."&amp;$E883,TMSimMatrix[#Headers],0)),"")</f>
        <v/>
      </c>
      <c r="L883" s="280" t="str">
        <f>IF($E883&lt;&gt;"",INDEX(TMSimMatrix[],3,MATCH($C883&amp;$D883&amp;"."&amp;$E883,TMSimMatrix[#Headers],0)),"")</f>
        <v/>
      </c>
      <c r="M883" s="272" t="str">
        <f>IF($E883&lt;&gt;"",INDEX(TMSimMatrix[],8,MATCH($C883&amp;$D883&amp;"."&amp;$E883,TMSimMatrix[#Headers],0)),"")</f>
        <v/>
      </c>
      <c r="N883" s="52"/>
      <c r="O883" s="72"/>
      <c r="P883" s="310" t="str">
        <f>IF($E883&lt;&gt;"",INDEX(TMSimMatrix[],9,MATCH($C883&amp;$D883&amp;"."&amp;$E883,TMSimMatrix[#Headers],0)),"")</f>
        <v/>
      </c>
      <c r="Q883" s="56"/>
      <c r="R883" s="54"/>
      <c r="S883" s="53"/>
      <c r="T883" s="324"/>
      <c r="U883" s="299"/>
      <c r="V883" s="53"/>
      <c r="W883" s="258" t="s">
        <v>506</v>
      </c>
      <c r="X883" s="305"/>
      <c r="Y883" s="62"/>
      <c r="Z883" s="297"/>
      <c r="AA883" s="297"/>
    </row>
    <row r="884" spans="2:27" ht="23">
      <c r="B884" s="48">
        <v>879</v>
      </c>
      <c r="C884" s="252" t="s">
        <v>451</v>
      </c>
      <c r="D884" s="253">
        <v>62</v>
      </c>
      <c r="E884" s="274"/>
      <c r="F884" s="50" t="str">
        <f>IF($E884&lt;&gt;"",COUNTIF($E$6:$E884,$E884),"")</f>
        <v/>
      </c>
      <c r="G884" s="56" t="str">
        <f>IF($E884&lt;&gt;"",INDEX(TMSimMatrix[],5,MATCH($C884&amp;$D884&amp;"."&amp;$E884,TMSimMatrix[#Headers],0)),"")</f>
        <v/>
      </c>
      <c r="H884" s="56" t="str">
        <f>IF($E884&lt;&gt;"",INDEX(TMSimMatrix[#Data],7,MATCH($C884&amp;$D884&amp;"."&amp;$E884,TMSimMatrix[#Headers],0)),"")</f>
        <v/>
      </c>
      <c r="I884" s="280" t="str">
        <f>IF($E884&lt;&gt;"",INDEX(TMSimMatrix[],2,MATCH($C884&amp;$D884&amp;"."&amp;$E884,TMSimMatrix[#Headers],0)),"")</f>
        <v/>
      </c>
      <c r="J884" s="280" t="str">
        <f>IF($E884&lt;&gt;"",IF(ISNUMBER(SEARCH("Utail",FlighTestSummary5[[#This Row],[A/C Configuration]])), "UTAIL", "TAILLESS"),"")</f>
        <v/>
      </c>
      <c r="K884" s="280" t="str">
        <f>IF($E884&lt;&gt;"",INDEX(TMSimMatrix[],4,MATCH($C884&amp;$D884&amp;"."&amp;$E884,TMSimMatrix[#Headers],0)),"")</f>
        <v/>
      </c>
      <c r="L884" s="280" t="str">
        <f>IF($E884&lt;&gt;"",INDEX(TMSimMatrix[],3,MATCH($C884&amp;$D884&amp;"."&amp;$E884,TMSimMatrix[#Headers],0)),"")</f>
        <v/>
      </c>
      <c r="M884" s="272" t="str">
        <f>IF($E884&lt;&gt;"",INDEX(TMSimMatrix[],8,MATCH($C884&amp;$D884&amp;"."&amp;$E884,TMSimMatrix[#Headers],0)),"")</f>
        <v/>
      </c>
      <c r="N884" s="52"/>
      <c r="O884" s="72"/>
      <c r="P884" s="310" t="str">
        <f>IF($E884&lt;&gt;"",INDEX(TMSimMatrix[],9,MATCH($C884&amp;$D884&amp;"."&amp;$E884,TMSimMatrix[#Headers],0)),"")</f>
        <v/>
      </c>
      <c r="Q884" s="56"/>
      <c r="R884" s="54"/>
      <c r="S884" s="53"/>
      <c r="T884" s="324"/>
      <c r="U884" s="299"/>
      <c r="V884" s="53"/>
      <c r="W884" s="258" t="s">
        <v>506</v>
      </c>
      <c r="X884" s="305"/>
      <c r="Y884" s="62"/>
      <c r="Z884" s="297"/>
      <c r="AA884" s="297"/>
    </row>
    <row r="885" spans="2:27" ht="23">
      <c r="B885" s="48">
        <v>880</v>
      </c>
      <c r="C885" s="252" t="s">
        <v>451</v>
      </c>
      <c r="D885" s="253">
        <v>62</v>
      </c>
      <c r="E885" s="274"/>
      <c r="F885" s="50" t="str">
        <f>IF($E885&lt;&gt;"",COUNTIF($E$6:$E885,$E885),"")</f>
        <v/>
      </c>
      <c r="G885" s="56" t="str">
        <f>IF($E885&lt;&gt;"",INDEX(TMSimMatrix[],5,MATCH($C885&amp;$D885&amp;"."&amp;$E885,TMSimMatrix[#Headers],0)),"")</f>
        <v/>
      </c>
      <c r="H885" s="56" t="str">
        <f>IF($E885&lt;&gt;"",INDEX(TMSimMatrix[#Data],7,MATCH($C885&amp;$D885&amp;"."&amp;$E885,TMSimMatrix[#Headers],0)),"")</f>
        <v/>
      </c>
      <c r="I885" s="280" t="str">
        <f>IF($E885&lt;&gt;"",INDEX(TMSimMatrix[],2,MATCH($C885&amp;$D885&amp;"."&amp;$E885,TMSimMatrix[#Headers],0)),"")</f>
        <v/>
      </c>
      <c r="J885" s="280" t="str">
        <f>IF($E885&lt;&gt;"",IF(ISNUMBER(SEARCH("Utail",FlighTestSummary5[[#This Row],[A/C Configuration]])), "UTAIL", "TAILLESS"),"")</f>
        <v/>
      </c>
      <c r="K885" s="280" t="str">
        <f>IF($E885&lt;&gt;"",INDEX(TMSimMatrix[],4,MATCH($C885&amp;$D885&amp;"."&amp;$E885,TMSimMatrix[#Headers],0)),"")</f>
        <v/>
      </c>
      <c r="L885" s="280" t="str">
        <f>IF($E885&lt;&gt;"",INDEX(TMSimMatrix[],3,MATCH($C885&amp;$D885&amp;"."&amp;$E885,TMSimMatrix[#Headers],0)),"")</f>
        <v/>
      </c>
      <c r="M885" s="272" t="str">
        <f>IF($E885&lt;&gt;"",INDEX(TMSimMatrix[],8,MATCH($C885&amp;$D885&amp;"."&amp;$E885,TMSimMatrix[#Headers],0)),"")</f>
        <v/>
      </c>
      <c r="N885" s="52"/>
      <c r="O885" s="72"/>
      <c r="P885" s="310" t="str">
        <f>IF($E885&lt;&gt;"",INDEX(TMSimMatrix[],9,MATCH($C885&amp;$D885&amp;"."&amp;$E885,TMSimMatrix[#Headers],0)),"")</f>
        <v/>
      </c>
      <c r="Q885" s="56"/>
      <c r="R885" s="54"/>
      <c r="S885" s="53"/>
      <c r="T885" s="324"/>
      <c r="U885" s="299"/>
      <c r="V885" s="53"/>
      <c r="W885" s="258" t="s">
        <v>506</v>
      </c>
      <c r="X885" s="305"/>
      <c r="Y885" s="62"/>
      <c r="Z885" s="297"/>
      <c r="AA885" s="297"/>
    </row>
    <row r="886" spans="2:27" ht="23">
      <c r="B886" s="48">
        <v>881</v>
      </c>
      <c r="C886" s="252" t="s">
        <v>451</v>
      </c>
      <c r="D886" s="253">
        <v>62</v>
      </c>
      <c r="E886" s="274"/>
      <c r="F886" s="50" t="str">
        <f>IF($E886&lt;&gt;"",COUNTIF($E$6:$E886,$E886),"")</f>
        <v/>
      </c>
      <c r="G886" s="56" t="str">
        <f>IF($E886&lt;&gt;"",INDEX(TMSimMatrix[],5,MATCH($C886&amp;$D886&amp;"."&amp;$E886,TMSimMatrix[#Headers],0)),"")</f>
        <v/>
      </c>
      <c r="H886" s="56" t="str">
        <f>IF($E886&lt;&gt;"",INDEX(TMSimMatrix[#Data],7,MATCH($C886&amp;$D886&amp;"."&amp;$E886,TMSimMatrix[#Headers],0)),"")</f>
        <v/>
      </c>
      <c r="I886" s="280" t="str">
        <f>IF($E886&lt;&gt;"",INDEX(TMSimMatrix[],2,MATCH($C886&amp;$D886&amp;"."&amp;$E886,TMSimMatrix[#Headers],0)),"")</f>
        <v/>
      </c>
      <c r="J886" s="280" t="str">
        <f>IF($E886&lt;&gt;"",IF(ISNUMBER(SEARCH("Utail",FlighTestSummary5[[#This Row],[A/C Configuration]])), "UTAIL", "TAILLESS"),"")</f>
        <v/>
      </c>
      <c r="K886" s="280" t="str">
        <f>IF($E886&lt;&gt;"",INDEX(TMSimMatrix[],4,MATCH($C886&amp;$D886&amp;"."&amp;$E886,TMSimMatrix[#Headers],0)),"")</f>
        <v/>
      </c>
      <c r="L886" s="280" t="str">
        <f>IF($E886&lt;&gt;"",INDEX(TMSimMatrix[],3,MATCH($C886&amp;$D886&amp;"."&amp;$E886,TMSimMatrix[#Headers],0)),"")</f>
        <v/>
      </c>
      <c r="M886" s="272" t="str">
        <f>IF($E886&lt;&gt;"",INDEX(TMSimMatrix[],8,MATCH($C886&amp;$D886&amp;"."&amp;$E886,TMSimMatrix[#Headers],0)),"")</f>
        <v/>
      </c>
      <c r="N886" s="52"/>
      <c r="O886" s="72"/>
      <c r="P886" s="310" t="str">
        <f>IF($E886&lt;&gt;"",INDEX(TMSimMatrix[],9,MATCH($C886&amp;$D886&amp;"."&amp;$E886,TMSimMatrix[#Headers],0)),"")</f>
        <v/>
      </c>
      <c r="Q886" s="56"/>
      <c r="R886" s="54"/>
      <c r="S886" s="53"/>
      <c r="T886" s="324"/>
      <c r="U886" s="299"/>
      <c r="V886" s="53"/>
      <c r="W886" s="258" t="s">
        <v>506</v>
      </c>
      <c r="X886" s="305"/>
      <c r="Y886" s="62"/>
      <c r="Z886" s="297"/>
      <c r="AA886" s="297"/>
    </row>
    <row r="887" spans="2:27" ht="23">
      <c r="B887" s="48">
        <v>882</v>
      </c>
      <c r="C887" s="252" t="s">
        <v>451</v>
      </c>
      <c r="D887" s="253">
        <v>62</v>
      </c>
      <c r="E887" s="274"/>
      <c r="F887" s="50" t="str">
        <f>IF($E887&lt;&gt;"",COUNTIF($E$6:$E887,$E887),"")</f>
        <v/>
      </c>
      <c r="G887" s="56" t="str">
        <f>IF($E887&lt;&gt;"",INDEX(TMSimMatrix[],5,MATCH($C887&amp;$D887&amp;"."&amp;$E887,TMSimMatrix[#Headers],0)),"")</f>
        <v/>
      </c>
      <c r="H887" s="56" t="str">
        <f>IF($E887&lt;&gt;"",INDEX(TMSimMatrix[#Data],7,MATCH($C887&amp;$D887&amp;"."&amp;$E887,TMSimMatrix[#Headers],0)),"")</f>
        <v/>
      </c>
      <c r="I887" s="280" t="str">
        <f>IF($E887&lt;&gt;"",INDEX(TMSimMatrix[],2,MATCH($C887&amp;$D887&amp;"."&amp;$E887,TMSimMatrix[#Headers],0)),"")</f>
        <v/>
      </c>
      <c r="J887" s="280" t="str">
        <f>IF($E887&lt;&gt;"",IF(ISNUMBER(SEARCH("Utail",FlighTestSummary5[[#This Row],[A/C Configuration]])), "UTAIL", "TAILLESS"),"")</f>
        <v/>
      </c>
      <c r="K887" s="280" t="str">
        <f>IF($E887&lt;&gt;"",INDEX(TMSimMatrix[],4,MATCH($C887&amp;$D887&amp;"."&amp;$E887,TMSimMatrix[#Headers],0)),"")</f>
        <v/>
      </c>
      <c r="L887" s="280" t="str">
        <f>IF($E887&lt;&gt;"",INDEX(TMSimMatrix[],3,MATCH($C887&amp;$D887&amp;"."&amp;$E887,TMSimMatrix[#Headers],0)),"")</f>
        <v/>
      </c>
      <c r="M887" s="272" t="str">
        <f>IF($E887&lt;&gt;"",INDEX(TMSimMatrix[],8,MATCH($C887&amp;$D887&amp;"."&amp;$E887,TMSimMatrix[#Headers],0)),"")</f>
        <v/>
      </c>
      <c r="N887" s="52"/>
      <c r="O887" s="72"/>
      <c r="P887" s="310" t="str">
        <f>IF($E887&lt;&gt;"",INDEX(TMSimMatrix[],9,MATCH($C887&amp;$D887&amp;"."&amp;$E887,TMSimMatrix[#Headers],0)),"")</f>
        <v/>
      </c>
      <c r="Q887" s="56"/>
      <c r="R887" s="54"/>
      <c r="S887" s="53"/>
      <c r="T887" s="324"/>
      <c r="U887" s="299"/>
      <c r="V887" s="53"/>
      <c r="W887" s="258" t="s">
        <v>506</v>
      </c>
      <c r="X887" s="305"/>
      <c r="Y887" s="62"/>
      <c r="Z887" s="297"/>
      <c r="AA887" s="297"/>
    </row>
    <row r="888" spans="2:27" ht="23">
      <c r="B888" s="48">
        <v>883</v>
      </c>
      <c r="C888" s="252" t="s">
        <v>451</v>
      </c>
      <c r="D888" s="253">
        <v>62</v>
      </c>
      <c r="E888" s="274"/>
      <c r="F888" s="50" t="str">
        <f>IF($E888&lt;&gt;"",COUNTIF($E$6:$E888,$E888),"")</f>
        <v/>
      </c>
      <c r="G888" s="56" t="str">
        <f>IF($E888&lt;&gt;"",INDEX(TMSimMatrix[],5,MATCH($C888&amp;$D888&amp;"."&amp;$E888,TMSimMatrix[#Headers],0)),"")</f>
        <v/>
      </c>
      <c r="H888" s="56" t="str">
        <f>IF($E888&lt;&gt;"",INDEX(TMSimMatrix[#Data],7,MATCH($C888&amp;$D888&amp;"."&amp;$E888,TMSimMatrix[#Headers],0)),"")</f>
        <v/>
      </c>
      <c r="I888" s="280" t="str">
        <f>IF($E888&lt;&gt;"",INDEX(TMSimMatrix[],2,MATCH($C888&amp;$D888&amp;"."&amp;$E888,TMSimMatrix[#Headers],0)),"")</f>
        <v/>
      </c>
      <c r="J888" s="280" t="str">
        <f>IF($E888&lt;&gt;"",IF(ISNUMBER(SEARCH("Utail",FlighTestSummary5[[#This Row],[A/C Configuration]])), "UTAIL", "TAILLESS"),"")</f>
        <v/>
      </c>
      <c r="K888" s="280" t="str">
        <f>IF($E888&lt;&gt;"",INDEX(TMSimMatrix[],4,MATCH($C888&amp;$D888&amp;"."&amp;$E888,TMSimMatrix[#Headers],0)),"")</f>
        <v/>
      </c>
      <c r="L888" s="280" t="str">
        <f>IF($E888&lt;&gt;"",INDEX(TMSimMatrix[],3,MATCH($C888&amp;$D888&amp;"."&amp;$E888,TMSimMatrix[#Headers],0)),"")</f>
        <v/>
      </c>
      <c r="M888" s="272" t="str">
        <f>IF($E888&lt;&gt;"",INDEX(TMSimMatrix[],8,MATCH($C888&amp;$D888&amp;"."&amp;$E888,TMSimMatrix[#Headers],0)),"")</f>
        <v/>
      </c>
      <c r="N888" s="52"/>
      <c r="O888" s="72"/>
      <c r="P888" s="310" t="str">
        <f>IF($E888&lt;&gt;"",INDEX(TMSimMatrix[],9,MATCH($C888&amp;$D888&amp;"."&amp;$E888,TMSimMatrix[#Headers],0)),"")</f>
        <v/>
      </c>
      <c r="Q888" s="56"/>
      <c r="R888" s="54"/>
      <c r="S888" s="53"/>
      <c r="T888" s="324"/>
      <c r="U888" s="299"/>
      <c r="V888" s="53"/>
      <c r="W888" s="258" t="s">
        <v>506</v>
      </c>
      <c r="X888" s="305"/>
      <c r="Y888" s="62"/>
      <c r="Z888" s="297"/>
      <c r="AA888" s="297"/>
    </row>
    <row r="889" spans="2:27" ht="23">
      <c r="B889" s="48">
        <v>884</v>
      </c>
      <c r="C889" s="252" t="s">
        <v>451</v>
      </c>
      <c r="D889" s="253">
        <v>62</v>
      </c>
      <c r="E889" s="274"/>
      <c r="F889" s="50" t="str">
        <f>IF($E889&lt;&gt;"",COUNTIF($E$6:$E889,$E889),"")</f>
        <v/>
      </c>
      <c r="G889" s="56" t="str">
        <f>IF($E889&lt;&gt;"",INDEX(TMSimMatrix[],5,MATCH($C889&amp;$D889&amp;"."&amp;$E889,TMSimMatrix[#Headers],0)),"")</f>
        <v/>
      </c>
      <c r="H889" s="56" t="str">
        <f>IF($E889&lt;&gt;"",INDEX(TMSimMatrix[#Data],7,MATCH($C889&amp;$D889&amp;"."&amp;$E889,TMSimMatrix[#Headers],0)),"")</f>
        <v/>
      </c>
      <c r="I889" s="280" t="str">
        <f>IF($E889&lt;&gt;"",INDEX(TMSimMatrix[],2,MATCH($C889&amp;$D889&amp;"."&amp;$E889,TMSimMatrix[#Headers],0)),"")</f>
        <v/>
      </c>
      <c r="J889" s="280" t="str">
        <f>IF($E889&lt;&gt;"",IF(ISNUMBER(SEARCH("Utail",FlighTestSummary5[[#This Row],[A/C Configuration]])), "UTAIL", "TAILLESS"),"")</f>
        <v/>
      </c>
      <c r="K889" s="280" t="str">
        <f>IF($E889&lt;&gt;"",INDEX(TMSimMatrix[],4,MATCH($C889&amp;$D889&amp;"."&amp;$E889,TMSimMatrix[#Headers],0)),"")</f>
        <v/>
      </c>
      <c r="L889" s="280" t="str">
        <f>IF($E889&lt;&gt;"",INDEX(TMSimMatrix[],3,MATCH($C889&amp;$D889&amp;"."&amp;$E889,TMSimMatrix[#Headers],0)),"")</f>
        <v/>
      </c>
      <c r="M889" s="272" t="str">
        <f>IF($E889&lt;&gt;"",INDEX(TMSimMatrix[],8,MATCH($C889&amp;$D889&amp;"."&amp;$E889,TMSimMatrix[#Headers],0)),"")</f>
        <v/>
      </c>
      <c r="N889" s="52"/>
      <c r="O889" s="72"/>
      <c r="P889" s="310" t="str">
        <f>IF($E889&lt;&gt;"",INDEX(TMSimMatrix[],9,MATCH($C889&amp;$D889&amp;"."&amp;$E889,TMSimMatrix[#Headers],0)),"")</f>
        <v/>
      </c>
      <c r="Q889" s="56"/>
      <c r="R889" s="54"/>
      <c r="S889" s="53"/>
      <c r="T889" s="324"/>
      <c r="U889" s="299"/>
      <c r="V889" s="53"/>
      <c r="W889" s="258" t="s">
        <v>506</v>
      </c>
      <c r="X889" s="305"/>
      <c r="Y889" s="62"/>
      <c r="Z889" s="297"/>
      <c r="AA889" s="297"/>
    </row>
    <row r="890" spans="2:27" ht="23">
      <c r="B890" s="48">
        <v>885</v>
      </c>
      <c r="C890" s="252" t="s">
        <v>451</v>
      </c>
      <c r="D890" s="253">
        <v>62</v>
      </c>
      <c r="E890" s="274"/>
      <c r="F890" s="50" t="str">
        <f>IF($E890&lt;&gt;"",COUNTIF($E$6:$E890,$E890),"")</f>
        <v/>
      </c>
      <c r="G890" s="56" t="str">
        <f>IF($E890&lt;&gt;"",INDEX(TMSimMatrix[],5,MATCH($C890&amp;$D890&amp;"."&amp;$E890,TMSimMatrix[#Headers],0)),"")</f>
        <v/>
      </c>
      <c r="H890" s="56" t="str">
        <f>IF($E890&lt;&gt;"",INDEX(TMSimMatrix[#Data],7,MATCH($C890&amp;$D890&amp;"."&amp;$E890,TMSimMatrix[#Headers],0)),"")</f>
        <v/>
      </c>
      <c r="I890" s="280" t="str">
        <f>IF($E890&lt;&gt;"",INDEX(TMSimMatrix[],2,MATCH($C890&amp;$D890&amp;"."&amp;$E890,TMSimMatrix[#Headers],0)),"")</f>
        <v/>
      </c>
      <c r="J890" s="280" t="str">
        <f>IF($E890&lt;&gt;"",IF(ISNUMBER(SEARCH("Utail",FlighTestSummary5[[#This Row],[A/C Configuration]])), "UTAIL", "TAILLESS"),"")</f>
        <v/>
      </c>
      <c r="K890" s="280" t="str">
        <f>IF($E890&lt;&gt;"",INDEX(TMSimMatrix[],4,MATCH($C890&amp;$D890&amp;"."&amp;$E890,TMSimMatrix[#Headers],0)),"")</f>
        <v/>
      </c>
      <c r="L890" s="280" t="str">
        <f>IF($E890&lt;&gt;"",INDEX(TMSimMatrix[],3,MATCH($C890&amp;$D890&amp;"."&amp;$E890,TMSimMatrix[#Headers],0)),"")</f>
        <v/>
      </c>
      <c r="M890" s="272" t="str">
        <f>IF($E890&lt;&gt;"",INDEX(TMSimMatrix[],8,MATCH($C890&amp;$D890&amp;"."&amp;$E890,TMSimMatrix[#Headers],0)),"")</f>
        <v/>
      </c>
      <c r="N890" s="52"/>
      <c r="O890" s="72"/>
      <c r="P890" s="310" t="str">
        <f>IF($E890&lt;&gt;"",INDEX(TMSimMatrix[],9,MATCH($C890&amp;$D890&amp;"."&amp;$E890,TMSimMatrix[#Headers],0)),"")</f>
        <v/>
      </c>
      <c r="Q890" s="56"/>
      <c r="R890" s="54"/>
      <c r="S890" s="53"/>
      <c r="T890" s="324"/>
      <c r="U890" s="299"/>
      <c r="V890" s="53"/>
      <c r="W890" s="258" t="s">
        <v>506</v>
      </c>
      <c r="X890" s="305"/>
      <c r="Y890" s="62"/>
      <c r="Z890" s="297"/>
      <c r="AA890" s="297"/>
    </row>
    <row r="891" spans="2:27" ht="23">
      <c r="B891" s="48">
        <v>886</v>
      </c>
      <c r="C891" s="252" t="s">
        <v>451</v>
      </c>
      <c r="D891" s="253">
        <v>62</v>
      </c>
      <c r="E891" s="274"/>
      <c r="F891" s="50" t="str">
        <f>IF($E891&lt;&gt;"",COUNTIF($E$6:$E891,$E891),"")</f>
        <v/>
      </c>
      <c r="G891" s="56" t="str">
        <f>IF($E891&lt;&gt;"",INDEX(TMSimMatrix[],5,MATCH($C891&amp;$D891&amp;"."&amp;$E891,TMSimMatrix[#Headers],0)),"")</f>
        <v/>
      </c>
      <c r="H891" s="56" t="str">
        <f>IF($E891&lt;&gt;"",INDEX(TMSimMatrix[#Data],7,MATCH($C891&amp;$D891&amp;"."&amp;$E891,TMSimMatrix[#Headers],0)),"")</f>
        <v/>
      </c>
      <c r="I891" s="280" t="str">
        <f>IF($E891&lt;&gt;"",INDEX(TMSimMatrix[],2,MATCH($C891&amp;$D891&amp;"."&amp;$E891,TMSimMatrix[#Headers],0)),"")</f>
        <v/>
      </c>
      <c r="J891" s="280" t="str">
        <f>IF($E891&lt;&gt;"",IF(ISNUMBER(SEARCH("Utail",FlighTestSummary5[[#This Row],[A/C Configuration]])), "UTAIL", "TAILLESS"),"")</f>
        <v/>
      </c>
      <c r="K891" s="280" t="str">
        <f>IF($E891&lt;&gt;"",INDEX(TMSimMatrix[],4,MATCH($C891&amp;$D891&amp;"."&amp;$E891,TMSimMatrix[#Headers],0)),"")</f>
        <v/>
      </c>
      <c r="L891" s="280" t="str">
        <f>IF($E891&lt;&gt;"",INDEX(TMSimMatrix[],3,MATCH($C891&amp;$D891&amp;"."&amp;$E891,TMSimMatrix[#Headers],0)),"")</f>
        <v/>
      </c>
      <c r="M891" s="272" t="str">
        <f>IF($E891&lt;&gt;"",INDEX(TMSimMatrix[],8,MATCH($C891&amp;$D891&amp;"."&amp;$E891,TMSimMatrix[#Headers],0)),"")</f>
        <v/>
      </c>
      <c r="N891" s="52"/>
      <c r="O891" s="72"/>
      <c r="P891" s="310" t="str">
        <f>IF($E891&lt;&gt;"",INDEX(TMSimMatrix[],9,MATCH($C891&amp;$D891&amp;"."&amp;$E891,TMSimMatrix[#Headers],0)),"")</f>
        <v/>
      </c>
      <c r="Q891" s="56"/>
      <c r="R891" s="54"/>
      <c r="S891" s="53"/>
      <c r="T891" s="324"/>
      <c r="U891" s="299"/>
      <c r="V891" s="53"/>
      <c r="W891" s="258" t="s">
        <v>506</v>
      </c>
      <c r="X891" s="305"/>
      <c r="Y891" s="62"/>
      <c r="Z891" s="297"/>
      <c r="AA891" s="297"/>
    </row>
    <row r="892" spans="2:27" ht="23">
      <c r="B892" s="48">
        <v>887</v>
      </c>
      <c r="C892" s="252" t="s">
        <v>451</v>
      </c>
      <c r="D892" s="253">
        <v>62</v>
      </c>
      <c r="E892" s="274"/>
      <c r="F892" s="50" t="str">
        <f>IF($E892&lt;&gt;"",COUNTIF($E$6:$E892,$E892),"")</f>
        <v/>
      </c>
      <c r="G892" s="56" t="str">
        <f>IF($E892&lt;&gt;"",INDEX(TMSimMatrix[],5,MATCH($C892&amp;$D892&amp;"."&amp;$E892,TMSimMatrix[#Headers],0)),"")</f>
        <v/>
      </c>
      <c r="H892" s="56" t="str">
        <f>IF($E892&lt;&gt;"",INDEX(TMSimMatrix[#Data],7,MATCH($C892&amp;$D892&amp;"."&amp;$E892,TMSimMatrix[#Headers],0)),"")</f>
        <v/>
      </c>
      <c r="I892" s="280" t="str">
        <f>IF($E892&lt;&gt;"",INDEX(TMSimMatrix[],2,MATCH($C892&amp;$D892&amp;"."&amp;$E892,TMSimMatrix[#Headers],0)),"")</f>
        <v/>
      </c>
      <c r="J892" s="280" t="str">
        <f>IF($E892&lt;&gt;"",IF(ISNUMBER(SEARCH("Utail",FlighTestSummary5[[#This Row],[A/C Configuration]])), "UTAIL", "TAILLESS"),"")</f>
        <v/>
      </c>
      <c r="K892" s="280" t="str">
        <f>IF($E892&lt;&gt;"",INDEX(TMSimMatrix[],4,MATCH($C892&amp;$D892&amp;"."&amp;$E892,TMSimMatrix[#Headers],0)),"")</f>
        <v/>
      </c>
      <c r="L892" s="280" t="str">
        <f>IF($E892&lt;&gt;"",INDEX(TMSimMatrix[],3,MATCH($C892&amp;$D892&amp;"."&amp;$E892,TMSimMatrix[#Headers],0)),"")</f>
        <v/>
      </c>
      <c r="M892" s="272" t="str">
        <f>IF($E892&lt;&gt;"",INDEX(TMSimMatrix[],8,MATCH($C892&amp;$D892&amp;"."&amp;$E892,TMSimMatrix[#Headers],0)),"")</f>
        <v/>
      </c>
      <c r="N892" s="52"/>
      <c r="O892" s="72"/>
      <c r="P892" s="310" t="str">
        <f>IF($E892&lt;&gt;"",INDEX(TMSimMatrix[],9,MATCH($C892&amp;$D892&amp;"."&amp;$E892,TMSimMatrix[#Headers],0)),"")</f>
        <v/>
      </c>
      <c r="Q892" s="56"/>
      <c r="R892" s="54"/>
      <c r="S892" s="53"/>
      <c r="T892" s="324"/>
      <c r="U892" s="299"/>
      <c r="V892" s="53"/>
      <c r="W892" s="258" t="s">
        <v>506</v>
      </c>
      <c r="X892" s="305"/>
      <c r="Y892" s="62"/>
      <c r="Z892" s="297"/>
      <c r="AA892" s="297"/>
    </row>
    <row r="893" spans="2:27" ht="23">
      <c r="B893" s="48">
        <v>888</v>
      </c>
      <c r="C893" s="252" t="s">
        <v>451</v>
      </c>
      <c r="D893" s="253">
        <v>62</v>
      </c>
      <c r="E893" s="274"/>
      <c r="F893" s="50" t="str">
        <f>IF($E893&lt;&gt;"",COUNTIF($E$6:$E893,$E893),"")</f>
        <v/>
      </c>
      <c r="G893" s="56" t="str">
        <f>IF($E893&lt;&gt;"",INDEX(TMSimMatrix[],5,MATCH($C893&amp;$D893&amp;"."&amp;$E893,TMSimMatrix[#Headers],0)),"")</f>
        <v/>
      </c>
      <c r="H893" s="56" t="str">
        <f>IF($E893&lt;&gt;"",INDEX(TMSimMatrix[#Data],7,MATCH($C893&amp;$D893&amp;"."&amp;$E893,TMSimMatrix[#Headers],0)),"")</f>
        <v/>
      </c>
      <c r="I893" s="280" t="str">
        <f>IF($E893&lt;&gt;"",INDEX(TMSimMatrix[],2,MATCH($C893&amp;$D893&amp;"."&amp;$E893,TMSimMatrix[#Headers],0)),"")</f>
        <v/>
      </c>
      <c r="J893" s="280" t="str">
        <f>IF($E893&lt;&gt;"",IF(ISNUMBER(SEARCH("Utail",FlighTestSummary5[[#This Row],[A/C Configuration]])), "UTAIL", "TAILLESS"),"")</f>
        <v/>
      </c>
      <c r="K893" s="280" t="str">
        <f>IF($E893&lt;&gt;"",INDEX(TMSimMatrix[],4,MATCH($C893&amp;$D893&amp;"."&amp;$E893,TMSimMatrix[#Headers],0)),"")</f>
        <v/>
      </c>
      <c r="L893" s="280" t="str">
        <f>IF($E893&lt;&gt;"",INDEX(TMSimMatrix[],3,MATCH($C893&amp;$D893&amp;"."&amp;$E893,TMSimMatrix[#Headers],0)),"")</f>
        <v/>
      </c>
      <c r="M893" s="272" t="str">
        <f>IF($E893&lt;&gt;"",INDEX(TMSimMatrix[],8,MATCH($C893&amp;$D893&amp;"."&amp;$E893,TMSimMatrix[#Headers],0)),"")</f>
        <v/>
      </c>
      <c r="N893" s="52"/>
      <c r="O893" s="72"/>
      <c r="P893" s="310" t="str">
        <f>IF($E893&lt;&gt;"",INDEX(TMSimMatrix[],9,MATCH($C893&amp;$D893&amp;"."&amp;$E893,TMSimMatrix[#Headers],0)),"")</f>
        <v/>
      </c>
      <c r="Q893" s="56"/>
      <c r="R893" s="54"/>
      <c r="S893" s="53"/>
      <c r="T893" s="324"/>
      <c r="U893" s="299"/>
      <c r="V893" s="53"/>
      <c r="W893" s="258" t="s">
        <v>506</v>
      </c>
      <c r="X893" s="305"/>
      <c r="Y893" s="62"/>
      <c r="Z893" s="297"/>
      <c r="AA893" s="297"/>
    </row>
    <row r="894" spans="2:27" ht="23">
      <c r="B894" s="48">
        <v>889</v>
      </c>
      <c r="C894" s="252" t="s">
        <v>451</v>
      </c>
      <c r="D894" s="253">
        <v>62</v>
      </c>
      <c r="E894" s="274"/>
      <c r="F894" s="50" t="str">
        <f>IF($E894&lt;&gt;"",COUNTIF($E$6:$E894,$E894),"")</f>
        <v/>
      </c>
      <c r="G894" s="56" t="str">
        <f>IF($E894&lt;&gt;"",INDEX(TMSimMatrix[],5,MATCH($C894&amp;$D894&amp;"."&amp;$E894,TMSimMatrix[#Headers],0)),"")</f>
        <v/>
      </c>
      <c r="H894" s="56" t="str">
        <f>IF($E894&lt;&gt;"",INDEX(TMSimMatrix[#Data],7,MATCH($C894&amp;$D894&amp;"."&amp;$E894,TMSimMatrix[#Headers],0)),"")</f>
        <v/>
      </c>
      <c r="I894" s="280" t="str">
        <f>IF($E894&lt;&gt;"",INDEX(TMSimMatrix[],2,MATCH($C894&amp;$D894&amp;"."&amp;$E894,TMSimMatrix[#Headers],0)),"")</f>
        <v/>
      </c>
      <c r="J894" s="280" t="str">
        <f>IF($E894&lt;&gt;"",IF(ISNUMBER(SEARCH("Utail",FlighTestSummary5[[#This Row],[A/C Configuration]])), "UTAIL", "TAILLESS"),"")</f>
        <v/>
      </c>
      <c r="K894" s="280" t="str">
        <f>IF($E894&lt;&gt;"",INDEX(TMSimMatrix[],4,MATCH($C894&amp;$D894&amp;"."&amp;$E894,TMSimMatrix[#Headers],0)),"")</f>
        <v/>
      </c>
      <c r="L894" s="280" t="str">
        <f>IF($E894&lt;&gt;"",INDEX(TMSimMatrix[],3,MATCH($C894&amp;$D894&amp;"."&amp;$E894,TMSimMatrix[#Headers],0)),"")</f>
        <v/>
      </c>
      <c r="M894" s="272" t="str">
        <f>IF($E894&lt;&gt;"",INDEX(TMSimMatrix[],8,MATCH($C894&amp;$D894&amp;"."&amp;$E894,TMSimMatrix[#Headers],0)),"")</f>
        <v/>
      </c>
      <c r="N894" s="52"/>
      <c r="O894" s="72"/>
      <c r="P894" s="310" t="str">
        <f>IF($E894&lt;&gt;"",INDEX(TMSimMatrix[],9,MATCH($C894&amp;$D894&amp;"."&amp;$E894,TMSimMatrix[#Headers],0)),"")</f>
        <v/>
      </c>
      <c r="Q894" s="56"/>
      <c r="R894" s="54"/>
      <c r="S894" s="53"/>
      <c r="T894" s="324"/>
      <c r="U894" s="299"/>
      <c r="V894" s="53"/>
      <c r="W894" s="258" t="s">
        <v>506</v>
      </c>
      <c r="X894" s="305"/>
      <c r="Y894" s="62"/>
      <c r="Z894" s="297"/>
      <c r="AA894" s="297"/>
    </row>
    <row r="895" spans="2:27" ht="23">
      <c r="B895" s="48">
        <v>890</v>
      </c>
      <c r="C895" s="252" t="s">
        <v>451</v>
      </c>
      <c r="D895" s="253">
        <v>62</v>
      </c>
      <c r="E895" s="274"/>
      <c r="F895" s="50" t="str">
        <f>IF($E895&lt;&gt;"",COUNTIF($E$6:$E895,$E895),"")</f>
        <v/>
      </c>
      <c r="G895" s="56" t="str">
        <f>IF($E895&lt;&gt;"",INDEX(TMSimMatrix[],5,MATCH($C895&amp;$D895&amp;"."&amp;$E895,TMSimMatrix[#Headers],0)),"")</f>
        <v/>
      </c>
      <c r="H895" s="56" t="str">
        <f>IF($E895&lt;&gt;"",INDEX(TMSimMatrix[#Data],7,MATCH($C895&amp;$D895&amp;"."&amp;$E895,TMSimMatrix[#Headers],0)),"")</f>
        <v/>
      </c>
      <c r="I895" s="280" t="str">
        <f>IF($E895&lt;&gt;"",INDEX(TMSimMatrix[],2,MATCH($C895&amp;$D895&amp;"."&amp;$E895,TMSimMatrix[#Headers],0)),"")</f>
        <v/>
      </c>
      <c r="J895" s="280" t="str">
        <f>IF($E895&lt;&gt;"",IF(ISNUMBER(SEARCH("Utail",FlighTestSummary5[[#This Row],[A/C Configuration]])), "UTAIL", "TAILLESS"),"")</f>
        <v/>
      </c>
      <c r="K895" s="280" t="str">
        <f>IF($E895&lt;&gt;"",INDEX(TMSimMatrix[],4,MATCH($C895&amp;$D895&amp;"."&amp;$E895,TMSimMatrix[#Headers],0)),"")</f>
        <v/>
      </c>
      <c r="L895" s="280" t="str">
        <f>IF($E895&lt;&gt;"",INDEX(TMSimMatrix[],3,MATCH($C895&amp;$D895&amp;"."&amp;$E895,TMSimMatrix[#Headers],0)),"")</f>
        <v/>
      </c>
      <c r="M895" s="272" t="str">
        <f>IF($E895&lt;&gt;"",INDEX(TMSimMatrix[],8,MATCH($C895&amp;$D895&amp;"."&amp;$E895,TMSimMatrix[#Headers],0)),"")</f>
        <v/>
      </c>
      <c r="N895" s="52"/>
      <c r="O895" s="72"/>
      <c r="P895" s="310" t="str">
        <f>IF($E895&lt;&gt;"",INDEX(TMSimMatrix[],9,MATCH($C895&amp;$D895&amp;"."&amp;$E895,TMSimMatrix[#Headers],0)),"")</f>
        <v/>
      </c>
      <c r="Q895" s="56"/>
      <c r="R895" s="54"/>
      <c r="S895" s="53"/>
      <c r="T895" s="324"/>
      <c r="U895" s="299"/>
      <c r="V895" s="53"/>
      <c r="W895" s="258" t="s">
        <v>506</v>
      </c>
      <c r="X895" s="305"/>
      <c r="Y895" s="62"/>
      <c r="Z895" s="297"/>
      <c r="AA895" s="297"/>
    </row>
    <row r="896" spans="2:27" ht="23">
      <c r="B896" s="48">
        <v>891</v>
      </c>
      <c r="C896" s="252" t="s">
        <v>451</v>
      </c>
      <c r="D896" s="253">
        <v>62</v>
      </c>
      <c r="E896" s="274"/>
      <c r="F896" s="50" t="str">
        <f>IF($E896&lt;&gt;"",COUNTIF($E$6:$E896,$E896),"")</f>
        <v/>
      </c>
      <c r="G896" s="56" t="str">
        <f>IF($E896&lt;&gt;"",INDEX(TMSimMatrix[],5,MATCH($C896&amp;$D896&amp;"."&amp;$E896,TMSimMatrix[#Headers],0)),"")</f>
        <v/>
      </c>
      <c r="H896" s="56" t="str">
        <f>IF($E896&lt;&gt;"",INDEX(TMSimMatrix[#Data],7,MATCH($C896&amp;$D896&amp;"."&amp;$E896,TMSimMatrix[#Headers],0)),"")</f>
        <v/>
      </c>
      <c r="I896" s="280" t="str">
        <f>IF($E896&lt;&gt;"",INDEX(TMSimMatrix[],2,MATCH($C896&amp;$D896&amp;"."&amp;$E896,TMSimMatrix[#Headers],0)),"")</f>
        <v/>
      </c>
      <c r="J896" s="280" t="str">
        <f>IF($E896&lt;&gt;"",IF(ISNUMBER(SEARCH("Utail",FlighTestSummary5[[#This Row],[A/C Configuration]])), "UTAIL", "TAILLESS"),"")</f>
        <v/>
      </c>
      <c r="K896" s="280" t="str">
        <f>IF($E896&lt;&gt;"",INDEX(TMSimMatrix[],4,MATCH($C896&amp;$D896&amp;"."&amp;$E896,TMSimMatrix[#Headers],0)),"")</f>
        <v/>
      </c>
      <c r="L896" s="280" t="str">
        <f>IF($E896&lt;&gt;"",INDEX(TMSimMatrix[],3,MATCH($C896&amp;$D896&amp;"."&amp;$E896,TMSimMatrix[#Headers],0)),"")</f>
        <v/>
      </c>
      <c r="M896" s="272" t="str">
        <f>IF($E896&lt;&gt;"",INDEX(TMSimMatrix[],8,MATCH($C896&amp;$D896&amp;"."&amp;$E896,TMSimMatrix[#Headers],0)),"")</f>
        <v/>
      </c>
      <c r="N896" s="52"/>
      <c r="O896" s="72"/>
      <c r="P896" s="310" t="str">
        <f>IF($E896&lt;&gt;"",INDEX(TMSimMatrix[],9,MATCH($C896&amp;$D896&amp;"."&amp;$E896,TMSimMatrix[#Headers],0)),"")</f>
        <v/>
      </c>
      <c r="Q896" s="56"/>
      <c r="R896" s="54"/>
      <c r="S896" s="53"/>
      <c r="T896" s="324"/>
      <c r="U896" s="299"/>
      <c r="V896" s="53"/>
      <c r="W896" s="258" t="s">
        <v>506</v>
      </c>
      <c r="X896" s="305"/>
      <c r="Y896" s="62"/>
      <c r="Z896" s="297"/>
      <c r="AA896" s="297"/>
    </row>
    <row r="897" spans="2:27" ht="23">
      <c r="B897" s="48">
        <v>892</v>
      </c>
      <c r="C897" s="252" t="s">
        <v>451</v>
      </c>
      <c r="D897" s="253">
        <v>62</v>
      </c>
      <c r="E897" s="274"/>
      <c r="F897" s="50" t="str">
        <f>IF($E897&lt;&gt;"",COUNTIF($E$6:$E897,$E897),"")</f>
        <v/>
      </c>
      <c r="G897" s="56" t="str">
        <f>IF($E897&lt;&gt;"",INDEX(TMSimMatrix[],5,MATCH($C897&amp;$D897&amp;"."&amp;$E897,TMSimMatrix[#Headers],0)),"")</f>
        <v/>
      </c>
      <c r="H897" s="56" t="str">
        <f>IF($E897&lt;&gt;"",INDEX(TMSimMatrix[#Data],7,MATCH($C897&amp;$D897&amp;"."&amp;$E897,TMSimMatrix[#Headers],0)),"")</f>
        <v/>
      </c>
      <c r="I897" s="280" t="str">
        <f>IF($E897&lt;&gt;"",INDEX(TMSimMatrix[],2,MATCH($C897&amp;$D897&amp;"."&amp;$E897,TMSimMatrix[#Headers],0)),"")</f>
        <v/>
      </c>
      <c r="J897" s="280" t="str">
        <f>IF($E897&lt;&gt;"",IF(ISNUMBER(SEARCH("Utail",FlighTestSummary5[[#This Row],[A/C Configuration]])), "UTAIL", "TAILLESS"),"")</f>
        <v/>
      </c>
      <c r="K897" s="280" t="str">
        <f>IF($E897&lt;&gt;"",INDEX(TMSimMatrix[],4,MATCH($C897&amp;$D897&amp;"."&amp;$E897,TMSimMatrix[#Headers],0)),"")</f>
        <v/>
      </c>
      <c r="L897" s="280" t="str">
        <f>IF($E897&lt;&gt;"",INDEX(TMSimMatrix[],3,MATCH($C897&amp;$D897&amp;"."&amp;$E897,TMSimMatrix[#Headers],0)),"")</f>
        <v/>
      </c>
      <c r="M897" s="272" t="str">
        <f>IF($E897&lt;&gt;"",INDEX(TMSimMatrix[],8,MATCH($C897&amp;$D897&amp;"."&amp;$E897,TMSimMatrix[#Headers],0)),"")</f>
        <v/>
      </c>
      <c r="N897" s="52"/>
      <c r="O897" s="72"/>
      <c r="P897" s="310" t="str">
        <f>IF($E897&lt;&gt;"",INDEX(TMSimMatrix[],9,MATCH($C897&amp;$D897&amp;"."&amp;$E897,TMSimMatrix[#Headers],0)),"")</f>
        <v/>
      </c>
      <c r="Q897" s="56"/>
      <c r="R897" s="54"/>
      <c r="S897" s="53"/>
      <c r="T897" s="324"/>
      <c r="U897" s="299"/>
      <c r="V897" s="53"/>
      <c r="W897" s="258" t="s">
        <v>506</v>
      </c>
      <c r="X897" s="305"/>
      <c r="Y897" s="62"/>
      <c r="Z897" s="297"/>
      <c r="AA897" s="297"/>
    </row>
    <row r="898" spans="2:27" ht="23">
      <c r="B898" s="48">
        <v>893</v>
      </c>
      <c r="C898" s="252" t="s">
        <v>451</v>
      </c>
      <c r="D898" s="253">
        <v>62</v>
      </c>
      <c r="E898" s="274"/>
      <c r="F898" s="50" t="str">
        <f>IF($E898&lt;&gt;"",COUNTIF($E$6:$E898,$E898),"")</f>
        <v/>
      </c>
      <c r="G898" s="56" t="str">
        <f>IF($E898&lt;&gt;"",INDEX(TMSimMatrix[],5,MATCH($C898&amp;$D898&amp;"."&amp;$E898,TMSimMatrix[#Headers],0)),"")</f>
        <v/>
      </c>
      <c r="H898" s="56" t="str">
        <f>IF($E898&lt;&gt;"",INDEX(TMSimMatrix[#Data],7,MATCH($C898&amp;$D898&amp;"."&amp;$E898,TMSimMatrix[#Headers],0)),"")</f>
        <v/>
      </c>
      <c r="I898" s="280" t="str">
        <f>IF($E898&lt;&gt;"",INDEX(TMSimMatrix[],2,MATCH($C898&amp;$D898&amp;"."&amp;$E898,TMSimMatrix[#Headers],0)),"")</f>
        <v/>
      </c>
      <c r="J898" s="280" t="str">
        <f>IF($E898&lt;&gt;"",IF(ISNUMBER(SEARCH("Utail",FlighTestSummary5[[#This Row],[A/C Configuration]])), "UTAIL", "TAILLESS"),"")</f>
        <v/>
      </c>
      <c r="K898" s="280" t="str">
        <f>IF($E898&lt;&gt;"",INDEX(TMSimMatrix[],4,MATCH($C898&amp;$D898&amp;"."&amp;$E898,TMSimMatrix[#Headers],0)),"")</f>
        <v/>
      </c>
      <c r="L898" s="280" t="str">
        <f>IF($E898&lt;&gt;"",INDEX(TMSimMatrix[],3,MATCH($C898&amp;$D898&amp;"."&amp;$E898,TMSimMatrix[#Headers],0)),"")</f>
        <v/>
      </c>
      <c r="M898" s="272" t="str">
        <f>IF($E898&lt;&gt;"",INDEX(TMSimMatrix[],8,MATCH($C898&amp;$D898&amp;"."&amp;$E898,TMSimMatrix[#Headers],0)),"")</f>
        <v/>
      </c>
      <c r="N898" s="52"/>
      <c r="O898" s="72"/>
      <c r="P898" s="310" t="str">
        <f>IF($E898&lt;&gt;"",INDEX(TMSimMatrix[],9,MATCH($C898&amp;$D898&amp;"."&amp;$E898,TMSimMatrix[#Headers],0)),"")</f>
        <v/>
      </c>
      <c r="Q898" s="56"/>
      <c r="R898" s="54"/>
      <c r="S898" s="53"/>
      <c r="T898" s="324"/>
      <c r="U898" s="299"/>
      <c r="V898" s="53"/>
      <c r="W898" s="258" t="s">
        <v>506</v>
      </c>
      <c r="X898" s="305"/>
      <c r="Y898" s="62"/>
      <c r="Z898" s="297"/>
      <c r="AA898" s="297"/>
    </row>
    <row r="899" spans="2:27" ht="23">
      <c r="B899" s="48">
        <v>894</v>
      </c>
      <c r="C899" s="252" t="s">
        <v>451</v>
      </c>
      <c r="D899" s="253">
        <v>62</v>
      </c>
      <c r="E899" s="274"/>
      <c r="F899" s="50" t="str">
        <f>IF($E899&lt;&gt;"",COUNTIF($E$6:$E899,$E899),"")</f>
        <v/>
      </c>
      <c r="G899" s="56" t="str">
        <f>IF($E899&lt;&gt;"",INDEX(TMSimMatrix[],5,MATCH($C899&amp;$D899&amp;"."&amp;$E899,TMSimMatrix[#Headers],0)),"")</f>
        <v/>
      </c>
      <c r="H899" s="56" t="str">
        <f>IF($E899&lt;&gt;"",INDEX(TMSimMatrix[#Data],7,MATCH($C899&amp;$D899&amp;"."&amp;$E899,TMSimMatrix[#Headers],0)),"")</f>
        <v/>
      </c>
      <c r="I899" s="280" t="str">
        <f>IF($E899&lt;&gt;"",INDEX(TMSimMatrix[],2,MATCH($C899&amp;$D899&amp;"."&amp;$E899,TMSimMatrix[#Headers],0)),"")</f>
        <v/>
      </c>
      <c r="J899" s="280" t="str">
        <f>IF($E899&lt;&gt;"",IF(ISNUMBER(SEARCH("Utail",FlighTestSummary5[[#This Row],[A/C Configuration]])), "UTAIL", "TAILLESS"),"")</f>
        <v/>
      </c>
      <c r="K899" s="280" t="str">
        <f>IF($E899&lt;&gt;"",INDEX(TMSimMatrix[],4,MATCH($C899&amp;$D899&amp;"."&amp;$E899,TMSimMatrix[#Headers],0)),"")</f>
        <v/>
      </c>
      <c r="L899" s="280" t="str">
        <f>IF($E899&lt;&gt;"",INDEX(TMSimMatrix[],3,MATCH($C899&amp;$D899&amp;"."&amp;$E899,TMSimMatrix[#Headers],0)),"")</f>
        <v/>
      </c>
      <c r="M899" s="272" t="str">
        <f>IF($E899&lt;&gt;"",INDEX(TMSimMatrix[],8,MATCH($C899&amp;$D899&amp;"."&amp;$E899,TMSimMatrix[#Headers],0)),"")</f>
        <v/>
      </c>
      <c r="N899" s="52"/>
      <c r="O899" s="72"/>
      <c r="P899" s="310" t="str">
        <f>IF($E899&lt;&gt;"",INDEX(TMSimMatrix[],9,MATCH($C899&amp;$D899&amp;"."&amp;$E899,TMSimMatrix[#Headers],0)),"")</f>
        <v/>
      </c>
      <c r="Q899" s="56"/>
      <c r="R899" s="54"/>
      <c r="S899" s="53"/>
      <c r="T899" s="324"/>
      <c r="U899" s="299"/>
      <c r="V899" s="53"/>
      <c r="W899" s="258" t="s">
        <v>506</v>
      </c>
      <c r="X899" s="305"/>
      <c r="Y899" s="62"/>
      <c r="Z899" s="297"/>
      <c r="AA899" s="297"/>
    </row>
    <row r="900" spans="2:27" ht="23">
      <c r="B900" s="48">
        <v>895</v>
      </c>
      <c r="C900" s="252" t="s">
        <v>451</v>
      </c>
      <c r="D900" s="253">
        <v>62</v>
      </c>
      <c r="E900" s="274"/>
      <c r="F900" s="50" t="str">
        <f>IF($E900&lt;&gt;"",COUNTIF($E$6:$E900,$E900),"")</f>
        <v/>
      </c>
      <c r="G900" s="56" t="str">
        <f>IF($E900&lt;&gt;"",INDEX(TMSimMatrix[],5,MATCH($C900&amp;$D900&amp;"."&amp;$E900,TMSimMatrix[#Headers],0)),"")</f>
        <v/>
      </c>
      <c r="H900" s="56" t="str">
        <f>IF($E900&lt;&gt;"",INDEX(TMSimMatrix[#Data],7,MATCH($C900&amp;$D900&amp;"."&amp;$E900,TMSimMatrix[#Headers],0)),"")</f>
        <v/>
      </c>
      <c r="I900" s="280" t="str">
        <f>IF($E900&lt;&gt;"",INDEX(TMSimMatrix[],2,MATCH($C900&amp;$D900&amp;"."&amp;$E900,TMSimMatrix[#Headers],0)),"")</f>
        <v/>
      </c>
      <c r="J900" s="280" t="str">
        <f>IF($E900&lt;&gt;"",IF(ISNUMBER(SEARCH("Utail",FlighTestSummary5[[#This Row],[A/C Configuration]])), "UTAIL", "TAILLESS"),"")</f>
        <v/>
      </c>
      <c r="K900" s="280" t="str">
        <f>IF($E900&lt;&gt;"",INDEX(TMSimMatrix[],4,MATCH($C900&amp;$D900&amp;"."&amp;$E900,TMSimMatrix[#Headers],0)),"")</f>
        <v/>
      </c>
      <c r="L900" s="280" t="str">
        <f>IF($E900&lt;&gt;"",INDEX(TMSimMatrix[],3,MATCH($C900&amp;$D900&amp;"."&amp;$E900,TMSimMatrix[#Headers],0)),"")</f>
        <v/>
      </c>
      <c r="M900" s="272" t="str">
        <f>IF($E900&lt;&gt;"",INDEX(TMSimMatrix[],8,MATCH($C900&amp;$D900&amp;"."&amp;$E900,TMSimMatrix[#Headers],0)),"")</f>
        <v/>
      </c>
      <c r="N900" s="52"/>
      <c r="O900" s="72"/>
      <c r="P900" s="310" t="str">
        <f>IF($E900&lt;&gt;"",INDEX(TMSimMatrix[],9,MATCH($C900&amp;$D900&amp;"."&amp;$E900,TMSimMatrix[#Headers],0)),"")</f>
        <v/>
      </c>
      <c r="Q900" s="56"/>
      <c r="R900" s="54"/>
      <c r="S900" s="53"/>
      <c r="T900" s="324"/>
      <c r="U900" s="299"/>
      <c r="V900" s="53"/>
      <c r="W900" s="258" t="s">
        <v>506</v>
      </c>
      <c r="X900" s="305"/>
      <c r="Y900" s="62"/>
      <c r="Z900" s="297"/>
      <c r="AA900" s="297"/>
    </row>
    <row r="901" spans="2:27" ht="23">
      <c r="B901" s="48">
        <v>896</v>
      </c>
      <c r="C901" s="252" t="s">
        <v>451</v>
      </c>
      <c r="D901" s="253">
        <v>62</v>
      </c>
      <c r="E901" s="274"/>
      <c r="F901" s="50" t="str">
        <f>IF($E901&lt;&gt;"",COUNTIF($E$6:$E901,$E901),"")</f>
        <v/>
      </c>
      <c r="G901" s="56" t="str">
        <f>IF($E901&lt;&gt;"",INDEX(TMSimMatrix[],5,MATCH($C901&amp;$D901&amp;"."&amp;$E901,TMSimMatrix[#Headers],0)),"")</f>
        <v/>
      </c>
      <c r="H901" s="56" t="str">
        <f>IF($E901&lt;&gt;"",INDEX(TMSimMatrix[#Data],7,MATCH($C901&amp;$D901&amp;"."&amp;$E901,TMSimMatrix[#Headers],0)),"")</f>
        <v/>
      </c>
      <c r="I901" s="280" t="str">
        <f>IF($E901&lt;&gt;"",INDEX(TMSimMatrix[],2,MATCH($C901&amp;$D901&amp;"."&amp;$E901,TMSimMatrix[#Headers],0)),"")</f>
        <v/>
      </c>
      <c r="J901" s="280" t="str">
        <f>IF($E901&lt;&gt;"",IF(ISNUMBER(SEARCH("Utail",FlighTestSummary5[[#This Row],[A/C Configuration]])), "UTAIL", "TAILLESS"),"")</f>
        <v/>
      </c>
      <c r="K901" s="280" t="str">
        <f>IF($E901&lt;&gt;"",INDEX(TMSimMatrix[],4,MATCH($C901&amp;$D901&amp;"."&amp;$E901,TMSimMatrix[#Headers],0)),"")</f>
        <v/>
      </c>
      <c r="L901" s="280" t="str">
        <f>IF($E901&lt;&gt;"",INDEX(TMSimMatrix[],3,MATCH($C901&amp;$D901&amp;"."&amp;$E901,TMSimMatrix[#Headers],0)),"")</f>
        <v/>
      </c>
      <c r="M901" s="272" t="str">
        <f>IF($E901&lt;&gt;"",INDEX(TMSimMatrix[],8,MATCH($C901&amp;$D901&amp;"."&amp;$E901,TMSimMatrix[#Headers],0)),"")</f>
        <v/>
      </c>
      <c r="N901" s="52"/>
      <c r="O901" s="72"/>
      <c r="P901" s="310" t="str">
        <f>IF($E901&lt;&gt;"",INDEX(TMSimMatrix[],9,MATCH($C901&amp;$D901&amp;"."&amp;$E901,TMSimMatrix[#Headers],0)),"")</f>
        <v/>
      </c>
      <c r="Q901" s="56"/>
      <c r="R901" s="54"/>
      <c r="S901" s="53"/>
      <c r="T901" s="324"/>
      <c r="U901" s="299"/>
      <c r="V901" s="53"/>
      <c r="W901" s="258" t="s">
        <v>506</v>
      </c>
      <c r="X901" s="305"/>
      <c r="Y901" s="62"/>
      <c r="Z901" s="297"/>
      <c r="AA901" s="297"/>
    </row>
    <row r="902" spans="2:27" ht="23">
      <c r="B902" s="48">
        <v>897</v>
      </c>
      <c r="C902" s="252" t="s">
        <v>451</v>
      </c>
      <c r="D902" s="253">
        <v>62</v>
      </c>
      <c r="E902" s="274"/>
      <c r="F902" s="50" t="str">
        <f>IF($E902&lt;&gt;"",COUNTIF($E$6:$E902,$E902),"")</f>
        <v/>
      </c>
      <c r="G902" s="56" t="str">
        <f>IF($E902&lt;&gt;"",INDEX(TMSimMatrix[],5,MATCH($C902&amp;$D902&amp;"."&amp;$E902,TMSimMatrix[#Headers],0)),"")</f>
        <v/>
      </c>
      <c r="H902" s="56" t="str">
        <f>IF($E902&lt;&gt;"",INDEX(TMSimMatrix[#Data],7,MATCH($C902&amp;$D902&amp;"."&amp;$E902,TMSimMatrix[#Headers],0)),"")</f>
        <v/>
      </c>
      <c r="I902" s="280" t="str">
        <f>IF($E902&lt;&gt;"",INDEX(TMSimMatrix[],2,MATCH($C902&amp;$D902&amp;"."&amp;$E902,TMSimMatrix[#Headers],0)),"")</f>
        <v/>
      </c>
      <c r="J902" s="280" t="str">
        <f>IF($E902&lt;&gt;"",IF(ISNUMBER(SEARCH("Utail",FlighTestSummary5[[#This Row],[A/C Configuration]])), "UTAIL", "TAILLESS"),"")</f>
        <v/>
      </c>
      <c r="K902" s="280" t="str">
        <f>IF($E902&lt;&gt;"",INDEX(TMSimMatrix[],4,MATCH($C902&amp;$D902&amp;"."&amp;$E902,TMSimMatrix[#Headers],0)),"")</f>
        <v/>
      </c>
      <c r="L902" s="280" t="str">
        <f>IF($E902&lt;&gt;"",INDEX(TMSimMatrix[],3,MATCH($C902&amp;$D902&amp;"."&amp;$E902,TMSimMatrix[#Headers],0)),"")</f>
        <v/>
      </c>
      <c r="M902" s="272" t="str">
        <f>IF($E902&lt;&gt;"",INDEX(TMSimMatrix[],8,MATCH($C902&amp;$D902&amp;"."&amp;$E902,TMSimMatrix[#Headers],0)),"")</f>
        <v/>
      </c>
      <c r="N902" s="52"/>
      <c r="O902" s="72"/>
      <c r="P902" s="310" t="str">
        <f>IF($E902&lt;&gt;"",INDEX(TMSimMatrix[],9,MATCH($C902&amp;$D902&amp;"."&amp;$E902,TMSimMatrix[#Headers],0)),"")</f>
        <v/>
      </c>
      <c r="Q902" s="56"/>
      <c r="R902" s="54"/>
      <c r="S902" s="53"/>
      <c r="T902" s="324"/>
      <c r="U902" s="299"/>
      <c r="V902" s="53"/>
      <c r="W902" s="258" t="s">
        <v>506</v>
      </c>
      <c r="X902" s="305"/>
      <c r="Y902" s="62"/>
      <c r="Z902" s="297"/>
      <c r="AA902" s="297"/>
    </row>
    <row r="903" spans="2:27" ht="23">
      <c r="B903" s="48">
        <v>898</v>
      </c>
      <c r="C903" s="252" t="s">
        <v>451</v>
      </c>
      <c r="D903" s="253">
        <v>62</v>
      </c>
      <c r="E903" s="274"/>
      <c r="F903" s="50" t="str">
        <f>IF($E903&lt;&gt;"",COUNTIF($E$6:$E903,$E903),"")</f>
        <v/>
      </c>
      <c r="G903" s="56" t="str">
        <f>IF($E903&lt;&gt;"",INDEX(TMSimMatrix[],5,MATCH($C903&amp;$D903&amp;"."&amp;$E903,TMSimMatrix[#Headers],0)),"")</f>
        <v/>
      </c>
      <c r="H903" s="56" t="str">
        <f>IF($E903&lt;&gt;"",INDEX(TMSimMatrix[#Data],7,MATCH($C903&amp;$D903&amp;"."&amp;$E903,TMSimMatrix[#Headers],0)),"")</f>
        <v/>
      </c>
      <c r="I903" s="280" t="str">
        <f>IF($E903&lt;&gt;"",INDEX(TMSimMatrix[],2,MATCH($C903&amp;$D903&amp;"."&amp;$E903,TMSimMatrix[#Headers],0)),"")</f>
        <v/>
      </c>
      <c r="J903" s="280" t="str">
        <f>IF($E903&lt;&gt;"",IF(ISNUMBER(SEARCH("Utail",FlighTestSummary5[[#This Row],[A/C Configuration]])), "UTAIL", "TAILLESS"),"")</f>
        <v/>
      </c>
      <c r="K903" s="280" t="str">
        <f>IF($E903&lt;&gt;"",INDEX(TMSimMatrix[],4,MATCH($C903&amp;$D903&amp;"."&amp;$E903,TMSimMatrix[#Headers],0)),"")</f>
        <v/>
      </c>
      <c r="L903" s="280" t="str">
        <f>IF($E903&lt;&gt;"",INDEX(TMSimMatrix[],3,MATCH($C903&amp;$D903&amp;"."&amp;$E903,TMSimMatrix[#Headers],0)),"")</f>
        <v/>
      </c>
      <c r="M903" s="272" t="str">
        <f>IF($E903&lt;&gt;"",INDEX(TMSimMatrix[],8,MATCH($C903&amp;$D903&amp;"."&amp;$E903,TMSimMatrix[#Headers],0)),"")</f>
        <v/>
      </c>
      <c r="N903" s="52"/>
      <c r="O903" s="72"/>
      <c r="P903" s="310" t="str">
        <f>IF($E903&lt;&gt;"",INDEX(TMSimMatrix[],9,MATCH($C903&amp;$D903&amp;"."&amp;$E903,TMSimMatrix[#Headers],0)),"")</f>
        <v/>
      </c>
      <c r="Q903" s="56"/>
      <c r="R903" s="54"/>
      <c r="S903" s="53"/>
      <c r="T903" s="324"/>
      <c r="U903" s="299"/>
      <c r="V903" s="53"/>
      <c r="W903" s="258" t="s">
        <v>506</v>
      </c>
      <c r="X903" s="305"/>
      <c r="Y903" s="62"/>
      <c r="Z903" s="297"/>
      <c r="AA903" s="297"/>
    </row>
    <row r="904" spans="2:27" ht="23">
      <c r="B904" s="48">
        <v>899</v>
      </c>
      <c r="C904" s="252" t="s">
        <v>451</v>
      </c>
      <c r="D904" s="253">
        <v>62</v>
      </c>
      <c r="E904" s="274"/>
      <c r="F904" s="50" t="str">
        <f>IF($E904&lt;&gt;"",COUNTIF($E$6:$E904,$E904),"")</f>
        <v/>
      </c>
      <c r="G904" s="56" t="str">
        <f>IF($E904&lt;&gt;"",INDEX(TMSimMatrix[],5,MATCH($C904&amp;$D904&amp;"."&amp;$E904,TMSimMatrix[#Headers],0)),"")</f>
        <v/>
      </c>
      <c r="H904" s="56" t="str">
        <f>IF($E904&lt;&gt;"",INDEX(TMSimMatrix[#Data],7,MATCH($C904&amp;$D904&amp;"."&amp;$E904,TMSimMatrix[#Headers],0)),"")</f>
        <v/>
      </c>
      <c r="I904" s="280" t="str">
        <f>IF($E904&lt;&gt;"",INDEX(TMSimMatrix[],2,MATCH($C904&amp;$D904&amp;"."&amp;$E904,TMSimMatrix[#Headers],0)),"")</f>
        <v/>
      </c>
      <c r="J904" s="280" t="str">
        <f>IF($E904&lt;&gt;"",IF(ISNUMBER(SEARCH("Utail",FlighTestSummary5[[#This Row],[A/C Configuration]])), "UTAIL", "TAILLESS"),"")</f>
        <v/>
      </c>
      <c r="K904" s="280" t="str">
        <f>IF($E904&lt;&gt;"",INDEX(TMSimMatrix[],4,MATCH($C904&amp;$D904&amp;"."&amp;$E904,TMSimMatrix[#Headers],0)),"")</f>
        <v/>
      </c>
      <c r="L904" s="280" t="str">
        <f>IF($E904&lt;&gt;"",INDEX(TMSimMatrix[],3,MATCH($C904&amp;$D904&amp;"."&amp;$E904,TMSimMatrix[#Headers],0)),"")</f>
        <v/>
      </c>
      <c r="M904" s="272" t="str">
        <f>IF($E904&lt;&gt;"",INDEX(TMSimMatrix[],8,MATCH($C904&amp;$D904&amp;"."&amp;$E904,TMSimMatrix[#Headers],0)),"")</f>
        <v/>
      </c>
      <c r="N904" s="52"/>
      <c r="O904" s="72"/>
      <c r="P904" s="310" t="str">
        <f>IF($E904&lt;&gt;"",INDEX(TMSimMatrix[],9,MATCH($C904&amp;$D904&amp;"."&amp;$E904,TMSimMatrix[#Headers],0)),"")</f>
        <v/>
      </c>
      <c r="Q904" s="56"/>
      <c r="R904" s="54"/>
      <c r="S904" s="53"/>
      <c r="T904" s="324"/>
      <c r="U904" s="299"/>
      <c r="V904" s="53"/>
      <c r="W904" s="258" t="s">
        <v>506</v>
      </c>
      <c r="X904" s="305"/>
      <c r="Y904" s="62"/>
      <c r="Z904" s="297"/>
      <c r="AA904" s="297"/>
    </row>
    <row r="905" spans="2:27" ht="23">
      <c r="B905" s="48">
        <v>900</v>
      </c>
      <c r="C905" s="252" t="s">
        <v>451</v>
      </c>
      <c r="D905" s="253">
        <v>62</v>
      </c>
      <c r="E905" s="274"/>
      <c r="F905" s="50" t="str">
        <f>IF($E905&lt;&gt;"",COUNTIF($E$6:$E905,$E905),"")</f>
        <v/>
      </c>
      <c r="G905" s="56" t="str">
        <f>IF($E905&lt;&gt;"",INDEX(TMSimMatrix[],5,MATCH($C905&amp;$D905&amp;"."&amp;$E905,TMSimMatrix[#Headers],0)),"")</f>
        <v/>
      </c>
      <c r="H905" s="56" t="str">
        <f>IF($E905&lt;&gt;"",INDEX(TMSimMatrix[#Data],7,MATCH($C905&amp;$D905&amp;"."&amp;$E905,TMSimMatrix[#Headers],0)),"")</f>
        <v/>
      </c>
      <c r="I905" s="280" t="str">
        <f>IF($E905&lt;&gt;"",INDEX(TMSimMatrix[],2,MATCH($C905&amp;$D905&amp;"."&amp;$E905,TMSimMatrix[#Headers],0)),"")</f>
        <v/>
      </c>
      <c r="J905" s="280" t="str">
        <f>IF($E905&lt;&gt;"",IF(ISNUMBER(SEARCH("Utail",FlighTestSummary5[[#This Row],[A/C Configuration]])), "UTAIL", "TAILLESS"),"")</f>
        <v/>
      </c>
      <c r="K905" s="280" t="str">
        <f>IF($E905&lt;&gt;"",INDEX(TMSimMatrix[],4,MATCH($C905&amp;$D905&amp;"."&amp;$E905,TMSimMatrix[#Headers],0)),"")</f>
        <v/>
      </c>
      <c r="L905" s="280" t="str">
        <f>IF($E905&lt;&gt;"",INDEX(TMSimMatrix[],3,MATCH($C905&amp;$D905&amp;"."&amp;$E905,TMSimMatrix[#Headers],0)),"")</f>
        <v/>
      </c>
      <c r="M905" s="272" t="str">
        <f>IF($E905&lt;&gt;"",INDEX(TMSimMatrix[],8,MATCH($C905&amp;$D905&amp;"."&amp;$E905,TMSimMatrix[#Headers],0)),"")</f>
        <v/>
      </c>
      <c r="N905" s="52"/>
      <c r="O905" s="72"/>
      <c r="P905" s="310" t="str">
        <f>IF($E905&lt;&gt;"",INDEX(TMSimMatrix[],9,MATCH($C905&amp;$D905&amp;"."&amp;$E905,TMSimMatrix[#Headers],0)),"")</f>
        <v/>
      </c>
      <c r="Q905" s="56"/>
      <c r="R905" s="54"/>
      <c r="S905" s="53"/>
      <c r="T905" s="324"/>
      <c r="U905" s="299"/>
      <c r="V905" s="53"/>
      <c r="W905" s="258" t="s">
        <v>506</v>
      </c>
      <c r="X905" s="305"/>
      <c r="Y905" s="62"/>
      <c r="Z905" s="297"/>
      <c r="AA905" s="297"/>
    </row>
    <row r="906" spans="2:27" ht="23">
      <c r="B906" s="48">
        <v>901</v>
      </c>
      <c r="C906" s="252" t="s">
        <v>451</v>
      </c>
      <c r="D906" s="253">
        <v>62</v>
      </c>
      <c r="E906" s="274"/>
      <c r="F906" s="50" t="str">
        <f>IF($E906&lt;&gt;"",COUNTIF($E$6:$E906,$E906),"")</f>
        <v/>
      </c>
      <c r="G906" s="56" t="str">
        <f>IF($E906&lt;&gt;"",INDEX(TMSimMatrix[],5,MATCH($C906&amp;$D906&amp;"."&amp;$E906,TMSimMatrix[#Headers],0)),"")</f>
        <v/>
      </c>
      <c r="H906" s="56" t="str">
        <f>IF($E906&lt;&gt;"",INDEX(TMSimMatrix[#Data],7,MATCH($C906&amp;$D906&amp;"."&amp;$E906,TMSimMatrix[#Headers],0)),"")</f>
        <v/>
      </c>
      <c r="I906" s="280" t="str">
        <f>IF($E906&lt;&gt;"",INDEX(TMSimMatrix[],2,MATCH($C906&amp;$D906&amp;"."&amp;$E906,TMSimMatrix[#Headers],0)),"")</f>
        <v/>
      </c>
      <c r="J906" s="280" t="str">
        <f>IF($E906&lt;&gt;"",IF(ISNUMBER(SEARCH("Utail",FlighTestSummary5[[#This Row],[A/C Configuration]])), "UTAIL", "TAILLESS"),"")</f>
        <v/>
      </c>
      <c r="K906" s="280" t="str">
        <f>IF($E906&lt;&gt;"",INDEX(TMSimMatrix[],4,MATCH($C906&amp;$D906&amp;"."&amp;$E906,TMSimMatrix[#Headers],0)),"")</f>
        <v/>
      </c>
      <c r="L906" s="280" t="str">
        <f>IF($E906&lt;&gt;"",INDEX(TMSimMatrix[],3,MATCH($C906&amp;$D906&amp;"."&amp;$E906,TMSimMatrix[#Headers],0)),"")</f>
        <v/>
      </c>
      <c r="M906" s="272" t="str">
        <f>IF($E906&lt;&gt;"",INDEX(TMSimMatrix[],8,MATCH($C906&amp;$D906&amp;"."&amp;$E906,TMSimMatrix[#Headers],0)),"")</f>
        <v/>
      </c>
      <c r="N906" s="52"/>
      <c r="O906" s="72"/>
      <c r="P906" s="310" t="str">
        <f>IF($E906&lt;&gt;"",INDEX(TMSimMatrix[],9,MATCH($C906&amp;$D906&amp;"."&amp;$E906,TMSimMatrix[#Headers],0)),"")</f>
        <v/>
      </c>
      <c r="Q906" s="56"/>
      <c r="R906" s="54"/>
      <c r="S906" s="53"/>
      <c r="T906" s="324"/>
      <c r="U906" s="299"/>
      <c r="V906" s="53"/>
      <c r="W906" s="258" t="s">
        <v>506</v>
      </c>
      <c r="X906" s="305"/>
      <c r="Y906" s="62"/>
      <c r="Z906" s="297"/>
      <c r="AA906" s="297"/>
    </row>
    <row r="907" spans="2:27" ht="23">
      <c r="B907" s="48">
        <v>902</v>
      </c>
      <c r="C907" s="252" t="s">
        <v>451</v>
      </c>
      <c r="D907" s="253">
        <v>62</v>
      </c>
      <c r="E907" s="274"/>
      <c r="F907" s="50" t="str">
        <f>IF($E907&lt;&gt;"",COUNTIF($E$6:$E907,$E907),"")</f>
        <v/>
      </c>
      <c r="G907" s="56" t="str">
        <f>IF($E907&lt;&gt;"",INDEX(TMSimMatrix[],5,MATCH($C907&amp;$D907&amp;"."&amp;$E907,TMSimMatrix[#Headers],0)),"")</f>
        <v/>
      </c>
      <c r="H907" s="56" t="str">
        <f>IF($E907&lt;&gt;"",INDEX(TMSimMatrix[#Data],7,MATCH($C907&amp;$D907&amp;"."&amp;$E907,TMSimMatrix[#Headers],0)),"")</f>
        <v/>
      </c>
      <c r="I907" s="280" t="str">
        <f>IF($E907&lt;&gt;"",INDEX(TMSimMatrix[],2,MATCH($C907&amp;$D907&amp;"."&amp;$E907,TMSimMatrix[#Headers],0)),"")</f>
        <v/>
      </c>
      <c r="J907" s="280" t="str">
        <f>IF($E907&lt;&gt;"",IF(ISNUMBER(SEARCH("Utail",FlighTestSummary5[[#This Row],[A/C Configuration]])), "UTAIL", "TAILLESS"),"")</f>
        <v/>
      </c>
      <c r="K907" s="280" t="str">
        <f>IF($E907&lt;&gt;"",INDEX(TMSimMatrix[],4,MATCH($C907&amp;$D907&amp;"."&amp;$E907,TMSimMatrix[#Headers],0)),"")</f>
        <v/>
      </c>
      <c r="L907" s="280" t="str">
        <f>IF($E907&lt;&gt;"",INDEX(TMSimMatrix[],3,MATCH($C907&amp;$D907&amp;"."&amp;$E907,TMSimMatrix[#Headers],0)),"")</f>
        <v/>
      </c>
      <c r="M907" s="272" t="str">
        <f>IF($E907&lt;&gt;"",INDEX(TMSimMatrix[],8,MATCH($C907&amp;$D907&amp;"."&amp;$E907,TMSimMatrix[#Headers],0)),"")</f>
        <v/>
      </c>
      <c r="N907" s="52"/>
      <c r="O907" s="72"/>
      <c r="P907" s="310" t="str">
        <f>IF($E907&lt;&gt;"",INDEX(TMSimMatrix[],9,MATCH($C907&amp;$D907&amp;"."&amp;$E907,TMSimMatrix[#Headers],0)),"")</f>
        <v/>
      </c>
      <c r="Q907" s="56"/>
      <c r="R907" s="54"/>
      <c r="S907" s="53"/>
      <c r="T907" s="324"/>
      <c r="U907" s="299"/>
      <c r="V907" s="53"/>
      <c r="W907" s="258" t="s">
        <v>506</v>
      </c>
      <c r="X907" s="305"/>
      <c r="Y907" s="62"/>
      <c r="Z907" s="297"/>
      <c r="AA907" s="297"/>
    </row>
    <row r="908" spans="2:27" ht="23">
      <c r="B908" s="48">
        <v>903</v>
      </c>
      <c r="C908" s="252" t="s">
        <v>451</v>
      </c>
      <c r="D908" s="253">
        <v>62</v>
      </c>
      <c r="E908" s="274"/>
      <c r="F908" s="50" t="str">
        <f>IF($E908&lt;&gt;"",COUNTIF($E$6:$E908,$E908),"")</f>
        <v/>
      </c>
      <c r="G908" s="56" t="str">
        <f>IF($E908&lt;&gt;"",INDEX(TMSimMatrix[],5,MATCH($C908&amp;$D908&amp;"."&amp;$E908,TMSimMatrix[#Headers],0)),"")</f>
        <v/>
      </c>
      <c r="H908" s="56" t="str">
        <f>IF($E908&lt;&gt;"",INDEX(TMSimMatrix[#Data],7,MATCH($C908&amp;$D908&amp;"."&amp;$E908,TMSimMatrix[#Headers],0)),"")</f>
        <v/>
      </c>
      <c r="I908" s="280" t="str">
        <f>IF($E908&lt;&gt;"",INDEX(TMSimMatrix[],2,MATCH($C908&amp;$D908&amp;"."&amp;$E908,TMSimMatrix[#Headers],0)),"")</f>
        <v/>
      </c>
      <c r="J908" s="280" t="str">
        <f>IF($E908&lt;&gt;"",IF(ISNUMBER(SEARCH("Utail",FlighTestSummary5[[#This Row],[A/C Configuration]])), "UTAIL", "TAILLESS"),"")</f>
        <v/>
      </c>
      <c r="K908" s="280" t="str">
        <f>IF($E908&lt;&gt;"",INDEX(TMSimMatrix[],4,MATCH($C908&amp;$D908&amp;"."&amp;$E908,TMSimMatrix[#Headers],0)),"")</f>
        <v/>
      </c>
      <c r="L908" s="280" t="str">
        <f>IF($E908&lt;&gt;"",INDEX(TMSimMatrix[],3,MATCH($C908&amp;$D908&amp;"."&amp;$E908,TMSimMatrix[#Headers],0)),"")</f>
        <v/>
      </c>
      <c r="M908" s="272" t="str">
        <f>IF($E908&lt;&gt;"",INDEX(TMSimMatrix[],8,MATCH($C908&amp;$D908&amp;"."&amp;$E908,TMSimMatrix[#Headers],0)),"")</f>
        <v/>
      </c>
      <c r="N908" s="52"/>
      <c r="O908" s="72"/>
      <c r="P908" s="310" t="str">
        <f>IF($E908&lt;&gt;"",INDEX(TMSimMatrix[],9,MATCH($C908&amp;$D908&amp;"."&amp;$E908,TMSimMatrix[#Headers],0)),"")</f>
        <v/>
      </c>
      <c r="Q908" s="56"/>
      <c r="R908" s="54"/>
      <c r="S908" s="53"/>
      <c r="T908" s="324"/>
      <c r="U908" s="299"/>
      <c r="V908" s="53"/>
      <c r="W908" s="258" t="s">
        <v>506</v>
      </c>
      <c r="X908" s="305"/>
      <c r="Y908" s="62"/>
      <c r="Z908" s="297"/>
      <c r="AA908" s="297"/>
    </row>
    <row r="909" spans="2:27" ht="23">
      <c r="B909" s="48">
        <v>904</v>
      </c>
      <c r="C909" s="252" t="s">
        <v>451</v>
      </c>
      <c r="D909" s="253">
        <v>62</v>
      </c>
      <c r="E909" s="274"/>
      <c r="F909" s="50" t="str">
        <f>IF($E909&lt;&gt;"",COUNTIF($E$6:$E909,$E909),"")</f>
        <v/>
      </c>
      <c r="G909" s="56" t="str">
        <f>IF($E909&lt;&gt;"",INDEX(TMSimMatrix[],5,MATCH($C909&amp;$D909&amp;"."&amp;$E909,TMSimMatrix[#Headers],0)),"")</f>
        <v/>
      </c>
      <c r="H909" s="56" t="str">
        <f>IF($E909&lt;&gt;"",INDEX(TMSimMatrix[#Data],7,MATCH($C909&amp;$D909&amp;"."&amp;$E909,TMSimMatrix[#Headers],0)),"")</f>
        <v/>
      </c>
      <c r="I909" s="280" t="str">
        <f>IF($E909&lt;&gt;"",INDEX(TMSimMatrix[],2,MATCH($C909&amp;$D909&amp;"."&amp;$E909,TMSimMatrix[#Headers],0)),"")</f>
        <v/>
      </c>
      <c r="J909" s="280" t="str">
        <f>IF($E909&lt;&gt;"",IF(ISNUMBER(SEARCH("Utail",FlighTestSummary5[[#This Row],[A/C Configuration]])), "UTAIL", "TAILLESS"),"")</f>
        <v/>
      </c>
      <c r="K909" s="280" t="str">
        <f>IF($E909&lt;&gt;"",INDEX(TMSimMatrix[],4,MATCH($C909&amp;$D909&amp;"."&amp;$E909,TMSimMatrix[#Headers],0)),"")</f>
        <v/>
      </c>
      <c r="L909" s="280" t="str">
        <f>IF($E909&lt;&gt;"",INDEX(TMSimMatrix[],3,MATCH($C909&amp;$D909&amp;"."&amp;$E909,TMSimMatrix[#Headers],0)),"")</f>
        <v/>
      </c>
      <c r="M909" s="272" t="str">
        <f>IF($E909&lt;&gt;"",INDEX(TMSimMatrix[],8,MATCH($C909&amp;$D909&amp;"."&amp;$E909,TMSimMatrix[#Headers],0)),"")</f>
        <v/>
      </c>
      <c r="N909" s="52"/>
      <c r="O909" s="72"/>
      <c r="P909" s="310" t="str">
        <f>IF($E909&lt;&gt;"",INDEX(TMSimMatrix[],9,MATCH($C909&amp;$D909&amp;"."&amp;$E909,TMSimMatrix[#Headers],0)),"")</f>
        <v/>
      </c>
      <c r="Q909" s="56"/>
      <c r="R909" s="54"/>
      <c r="S909" s="53"/>
      <c r="T909" s="324"/>
      <c r="U909" s="299"/>
      <c r="V909" s="53"/>
      <c r="W909" s="258" t="s">
        <v>506</v>
      </c>
      <c r="X909" s="305"/>
      <c r="Y909" s="62"/>
      <c r="Z909" s="297"/>
      <c r="AA909" s="297"/>
    </row>
    <row r="910" spans="2:27" ht="23">
      <c r="B910" s="48">
        <v>905</v>
      </c>
      <c r="C910" s="252" t="s">
        <v>451</v>
      </c>
      <c r="D910" s="253">
        <v>62</v>
      </c>
      <c r="E910" s="274"/>
      <c r="F910" s="50" t="str">
        <f>IF($E910&lt;&gt;"",COUNTIF($E$6:$E910,$E910),"")</f>
        <v/>
      </c>
      <c r="G910" s="56" t="str">
        <f>IF($E910&lt;&gt;"",INDEX(TMSimMatrix[],5,MATCH($C910&amp;$D910&amp;"."&amp;$E910,TMSimMatrix[#Headers],0)),"")</f>
        <v/>
      </c>
      <c r="H910" s="56" t="str">
        <f>IF($E910&lt;&gt;"",INDEX(TMSimMatrix[#Data],7,MATCH($C910&amp;$D910&amp;"."&amp;$E910,TMSimMatrix[#Headers],0)),"")</f>
        <v/>
      </c>
      <c r="I910" s="280" t="str">
        <f>IF($E910&lt;&gt;"",INDEX(TMSimMatrix[],2,MATCH($C910&amp;$D910&amp;"."&amp;$E910,TMSimMatrix[#Headers],0)),"")</f>
        <v/>
      </c>
      <c r="J910" s="280" t="str">
        <f>IF($E910&lt;&gt;"",IF(ISNUMBER(SEARCH("Utail",FlighTestSummary5[[#This Row],[A/C Configuration]])), "UTAIL", "TAILLESS"),"")</f>
        <v/>
      </c>
      <c r="K910" s="280" t="str">
        <f>IF($E910&lt;&gt;"",INDEX(TMSimMatrix[],4,MATCH($C910&amp;$D910&amp;"."&amp;$E910,TMSimMatrix[#Headers],0)),"")</f>
        <v/>
      </c>
      <c r="L910" s="280" t="str">
        <f>IF($E910&lt;&gt;"",INDEX(TMSimMatrix[],3,MATCH($C910&amp;$D910&amp;"."&amp;$E910,TMSimMatrix[#Headers],0)),"")</f>
        <v/>
      </c>
      <c r="M910" s="272" t="str">
        <f>IF($E910&lt;&gt;"",INDEX(TMSimMatrix[],8,MATCH($C910&amp;$D910&amp;"."&amp;$E910,TMSimMatrix[#Headers],0)),"")</f>
        <v/>
      </c>
      <c r="N910" s="52"/>
      <c r="O910" s="72"/>
      <c r="P910" s="310" t="str">
        <f>IF($E910&lt;&gt;"",INDEX(TMSimMatrix[],9,MATCH($C910&amp;$D910&amp;"."&amp;$E910,TMSimMatrix[#Headers],0)),"")</f>
        <v/>
      </c>
      <c r="Q910" s="56"/>
      <c r="R910" s="54"/>
      <c r="S910" s="53"/>
      <c r="T910" s="324"/>
      <c r="U910" s="299"/>
      <c r="V910" s="53"/>
      <c r="W910" s="258" t="s">
        <v>506</v>
      </c>
      <c r="X910" s="305"/>
      <c r="Y910" s="62"/>
      <c r="Z910" s="297"/>
      <c r="AA910" s="297"/>
    </row>
    <row r="911" spans="2:27" ht="23">
      <c r="B911" s="48">
        <v>906</v>
      </c>
      <c r="C911" s="252" t="s">
        <v>451</v>
      </c>
      <c r="D911" s="253">
        <v>62</v>
      </c>
      <c r="E911" s="274"/>
      <c r="F911" s="50" t="str">
        <f>IF($E911&lt;&gt;"",COUNTIF($E$6:$E911,$E911),"")</f>
        <v/>
      </c>
      <c r="G911" s="56" t="str">
        <f>IF($E911&lt;&gt;"",INDEX(TMSimMatrix[],5,MATCH($C911&amp;$D911&amp;"."&amp;$E911,TMSimMatrix[#Headers],0)),"")</f>
        <v/>
      </c>
      <c r="H911" s="56" t="str">
        <f>IF($E911&lt;&gt;"",INDEX(TMSimMatrix[#Data],7,MATCH($C911&amp;$D911&amp;"."&amp;$E911,TMSimMatrix[#Headers],0)),"")</f>
        <v/>
      </c>
      <c r="I911" s="280" t="str">
        <f>IF($E911&lt;&gt;"",INDEX(TMSimMatrix[],2,MATCH($C911&amp;$D911&amp;"."&amp;$E911,TMSimMatrix[#Headers],0)),"")</f>
        <v/>
      </c>
      <c r="J911" s="280" t="str">
        <f>IF($E911&lt;&gt;"",IF(ISNUMBER(SEARCH("Utail",FlighTestSummary5[[#This Row],[A/C Configuration]])), "UTAIL", "TAILLESS"),"")</f>
        <v/>
      </c>
      <c r="K911" s="280" t="str">
        <f>IF($E911&lt;&gt;"",INDEX(TMSimMatrix[],4,MATCH($C911&amp;$D911&amp;"."&amp;$E911,TMSimMatrix[#Headers],0)),"")</f>
        <v/>
      </c>
      <c r="L911" s="280" t="str">
        <f>IF($E911&lt;&gt;"",INDEX(TMSimMatrix[],3,MATCH($C911&amp;$D911&amp;"."&amp;$E911,TMSimMatrix[#Headers],0)),"")</f>
        <v/>
      </c>
      <c r="M911" s="272" t="str">
        <f>IF($E911&lt;&gt;"",INDEX(TMSimMatrix[],8,MATCH($C911&amp;$D911&amp;"."&amp;$E911,TMSimMatrix[#Headers],0)),"")</f>
        <v/>
      </c>
      <c r="N911" s="52"/>
      <c r="O911" s="72"/>
      <c r="P911" s="310" t="str">
        <f>IF($E911&lt;&gt;"",INDEX(TMSimMatrix[],9,MATCH($C911&amp;$D911&amp;"."&amp;$E911,TMSimMatrix[#Headers],0)),"")</f>
        <v/>
      </c>
      <c r="Q911" s="56"/>
      <c r="R911" s="54"/>
      <c r="S911" s="53"/>
      <c r="T911" s="324"/>
      <c r="U911" s="299"/>
      <c r="V911" s="53"/>
      <c r="W911" s="258" t="s">
        <v>506</v>
      </c>
      <c r="X911" s="305"/>
      <c r="Y911" s="62"/>
      <c r="Z911" s="297"/>
      <c r="AA911" s="297"/>
    </row>
    <row r="912" spans="2:27" ht="23">
      <c r="B912" s="48">
        <v>907</v>
      </c>
      <c r="C912" s="252" t="s">
        <v>451</v>
      </c>
      <c r="D912" s="253">
        <v>62</v>
      </c>
      <c r="E912" s="274"/>
      <c r="F912" s="50" t="str">
        <f>IF($E912&lt;&gt;"",COUNTIF($E$6:$E912,$E912),"")</f>
        <v/>
      </c>
      <c r="G912" s="56" t="str">
        <f>IF($E912&lt;&gt;"",INDEX(TMSimMatrix[],5,MATCH($C912&amp;$D912&amp;"."&amp;$E912,TMSimMatrix[#Headers],0)),"")</f>
        <v/>
      </c>
      <c r="H912" s="56" t="str">
        <f>IF($E912&lt;&gt;"",INDEX(TMSimMatrix[#Data],7,MATCH($C912&amp;$D912&amp;"."&amp;$E912,TMSimMatrix[#Headers],0)),"")</f>
        <v/>
      </c>
      <c r="I912" s="280" t="str">
        <f>IF($E912&lt;&gt;"",INDEX(TMSimMatrix[],2,MATCH($C912&amp;$D912&amp;"."&amp;$E912,TMSimMatrix[#Headers],0)),"")</f>
        <v/>
      </c>
      <c r="J912" s="280" t="str">
        <f>IF($E912&lt;&gt;"",IF(ISNUMBER(SEARCH("Utail",FlighTestSummary5[[#This Row],[A/C Configuration]])), "UTAIL", "TAILLESS"),"")</f>
        <v/>
      </c>
      <c r="K912" s="280" t="str">
        <f>IF($E912&lt;&gt;"",INDEX(TMSimMatrix[],4,MATCH($C912&amp;$D912&amp;"."&amp;$E912,TMSimMatrix[#Headers],0)),"")</f>
        <v/>
      </c>
      <c r="L912" s="280" t="str">
        <f>IF($E912&lt;&gt;"",INDEX(TMSimMatrix[],3,MATCH($C912&amp;$D912&amp;"."&amp;$E912,TMSimMatrix[#Headers],0)),"")</f>
        <v/>
      </c>
      <c r="M912" s="272" t="str">
        <f>IF($E912&lt;&gt;"",INDEX(TMSimMatrix[],8,MATCH($C912&amp;$D912&amp;"."&amp;$E912,TMSimMatrix[#Headers],0)),"")</f>
        <v/>
      </c>
      <c r="N912" s="52"/>
      <c r="O912" s="72"/>
      <c r="P912" s="310" t="str">
        <f>IF($E912&lt;&gt;"",INDEX(TMSimMatrix[],9,MATCH($C912&amp;$D912&amp;"."&amp;$E912,TMSimMatrix[#Headers],0)),"")</f>
        <v/>
      </c>
      <c r="Q912" s="56"/>
      <c r="R912" s="54"/>
      <c r="S912" s="53"/>
      <c r="T912" s="324"/>
      <c r="U912" s="299"/>
      <c r="V912" s="53"/>
      <c r="W912" s="258" t="s">
        <v>506</v>
      </c>
      <c r="X912" s="305"/>
      <c r="Y912" s="62"/>
      <c r="Z912" s="297"/>
      <c r="AA912" s="297"/>
    </row>
    <row r="913" spans="2:27" ht="23">
      <c r="B913" s="48">
        <v>908</v>
      </c>
      <c r="C913" s="252" t="s">
        <v>451</v>
      </c>
      <c r="D913" s="253">
        <v>62</v>
      </c>
      <c r="E913" s="274"/>
      <c r="F913" s="50" t="str">
        <f>IF($E913&lt;&gt;"",COUNTIF($E$6:$E913,$E913),"")</f>
        <v/>
      </c>
      <c r="G913" s="56" t="str">
        <f>IF($E913&lt;&gt;"",INDEX(TMSimMatrix[],5,MATCH($C913&amp;$D913&amp;"."&amp;$E913,TMSimMatrix[#Headers],0)),"")</f>
        <v/>
      </c>
      <c r="H913" s="56" t="str">
        <f>IF($E913&lt;&gt;"",INDEX(TMSimMatrix[#Data],7,MATCH($C913&amp;$D913&amp;"."&amp;$E913,TMSimMatrix[#Headers],0)),"")</f>
        <v/>
      </c>
      <c r="I913" s="280" t="str">
        <f>IF($E913&lt;&gt;"",INDEX(TMSimMatrix[],2,MATCH($C913&amp;$D913&amp;"."&amp;$E913,TMSimMatrix[#Headers],0)),"")</f>
        <v/>
      </c>
      <c r="J913" s="280" t="str">
        <f>IF($E913&lt;&gt;"",IF(ISNUMBER(SEARCH("Utail",FlighTestSummary5[[#This Row],[A/C Configuration]])), "UTAIL", "TAILLESS"),"")</f>
        <v/>
      </c>
      <c r="K913" s="280" t="str">
        <f>IF($E913&lt;&gt;"",INDEX(TMSimMatrix[],4,MATCH($C913&amp;$D913&amp;"."&amp;$E913,TMSimMatrix[#Headers],0)),"")</f>
        <v/>
      </c>
      <c r="L913" s="280" t="str">
        <f>IF($E913&lt;&gt;"",INDEX(TMSimMatrix[],3,MATCH($C913&amp;$D913&amp;"."&amp;$E913,TMSimMatrix[#Headers],0)),"")</f>
        <v/>
      </c>
      <c r="M913" s="272" t="str">
        <f>IF($E913&lt;&gt;"",INDEX(TMSimMatrix[],8,MATCH($C913&amp;$D913&amp;"."&amp;$E913,TMSimMatrix[#Headers],0)),"")</f>
        <v/>
      </c>
      <c r="N913" s="52"/>
      <c r="O913" s="72"/>
      <c r="P913" s="310" t="str">
        <f>IF($E913&lt;&gt;"",INDEX(TMSimMatrix[],9,MATCH($C913&amp;$D913&amp;"."&amp;$E913,TMSimMatrix[#Headers],0)),"")</f>
        <v/>
      </c>
      <c r="Q913" s="56"/>
      <c r="R913" s="54"/>
      <c r="S913" s="53"/>
      <c r="T913" s="324"/>
      <c r="U913" s="299"/>
      <c r="V913" s="53"/>
      <c r="W913" s="258" t="s">
        <v>506</v>
      </c>
      <c r="X913" s="305"/>
      <c r="Y913" s="62"/>
      <c r="Z913" s="297"/>
      <c r="AA913" s="297"/>
    </row>
    <row r="914" spans="2:27" ht="23">
      <c r="B914" s="48">
        <v>909</v>
      </c>
      <c r="C914" s="252" t="s">
        <v>451</v>
      </c>
      <c r="D914" s="253">
        <v>62</v>
      </c>
      <c r="E914" s="274"/>
      <c r="F914" s="50" t="str">
        <f>IF($E914&lt;&gt;"",COUNTIF($E$6:$E914,$E914),"")</f>
        <v/>
      </c>
      <c r="G914" s="56" t="str">
        <f>IF($E914&lt;&gt;"",INDEX(TMSimMatrix[],5,MATCH($C914&amp;$D914&amp;"."&amp;$E914,TMSimMatrix[#Headers],0)),"")</f>
        <v/>
      </c>
      <c r="H914" s="56" t="str">
        <f>IF($E914&lt;&gt;"",INDEX(TMSimMatrix[#Data],7,MATCH($C914&amp;$D914&amp;"."&amp;$E914,TMSimMatrix[#Headers],0)),"")</f>
        <v/>
      </c>
      <c r="I914" s="280" t="str">
        <f>IF($E914&lt;&gt;"",INDEX(TMSimMatrix[],2,MATCH($C914&amp;$D914&amp;"."&amp;$E914,TMSimMatrix[#Headers],0)),"")</f>
        <v/>
      </c>
      <c r="J914" s="280" t="str">
        <f>IF($E914&lt;&gt;"",IF(ISNUMBER(SEARCH("Utail",FlighTestSummary5[[#This Row],[A/C Configuration]])), "UTAIL", "TAILLESS"),"")</f>
        <v/>
      </c>
      <c r="K914" s="280" t="str">
        <f>IF($E914&lt;&gt;"",INDEX(TMSimMatrix[],4,MATCH($C914&amp;$D914&amp;"."&amp;$E914,TMSimMatrix[#Headers],0)),"")</f>
        <v/>
      </c>
      <c r="L914" s="280" t="str">
        <f>IF($E914&lt;&gt;"",INDEX(TMSimMatrix[],3,MATCH($C914&amp;$D914&amp;"."&amp;$E914,TMSimMatrix[#Headers],0)),"")</f>
        <v/>
      </c>
      <c r="M914" s="272" t="str">
        <f>IF($E914&lt;&gt;"",INDEX(TMSimMatrix[],8,MATCH($C914&amp;$D914&amp;"."&amp;$E914,TMSimMatrix[#Headers],0)),"")</f>
        <v/>
      </c>
      <c r="N914" s="52"/>
      <c r="O914" s="72"/>
      <c r="P914" s="310" t="str">
        <f>IF($E914&lt;&gt;"",INDEX(TMSimMatrix[],9,MATCH($C914&amp;$D914&amp;"."&amp;$E914,TMSimMatrix[#Headers],0)),"")</f>
        <v/>
      </c>
      <c r="Q914" s="56"/>
      <c r="R914" s="54"/>
      <c r="S914" s="53"/>
      <c r="T914" s="324"/>
      <c r="U914" s="299"/>
      <c r="V914" s="53"/>
      <c r="W914" s="258" t="s">
        <v>506</v>
      </c>
      <c r="X914" s="305"/>
      <c r="Y914" s="62"/>
      <c r="Z914" s="297"/>
      <c r="AA914" s="297"/>
    </row>
    <row r="915" spans="2:27" ht="23">
      <c r="B915" s="48">
        <v>910</v>
      </c>
      <c r="C915" s="252" t="s">
        <v>451</v>
      </c>
      <c r="D915" s="253">
        <v>62</v>
      </c>
      <c r="E915" s="274"/>
      <c r="F915" s="50" t="str">
        <f>IF($E915&lt;&gt;"",COUNTIF($E$6:$E915,$E915),"")</f>
        <v/>
      </c>
      <c r="G915" s="56" t="str">
        <f>IF($E915&lt;&gt;"",INDEX(TMSimMatrix[],5,MATCH($C915&amp;$D915&amp;"."&amp;$E915,TMSimMatrix[#Headers],0)),"")</f>
        <v/>
      </c>
      <c r="H915" s="56" t="str">
        <f>IF($E915&lt;&gt;"",INDEX(TMSimMatrix[#Data],7,MATCH($C915&amp;$D915&amp;"."&amp;$E915,TMSimMatrix[#Headers],0)),"")</f>
        <v/>
      </c>
      <c r="I915" s="280" t="str">
        <f>IF($E915&lt;&gt;"",INDEX(TMSimMatrix[],2,MATCH($C915&amp;$D915&amp;"."&amp;$E915,TMSimMatrix[#Headers],0)),"")</f>
        <v/>
      </c>
      <c r="J915" s="280" t="str">
        <f>IF($E915&lt;&gt;"",IF(ISNUMBER(SEARCH("Utail",FlighTestSummary5[[#This Row],[A/C Configuration]])), "UTAIL", "TAILLESS"),"")</f>
        <v/>
      </c>
      <c r="K915" s="280" t="str">
        <f>IF($E915&lt;&gt;"",INDEX(TMSimMatrix[],4,MATCH($C915&amp;$D915&amp;"."&amp;$E915,TMSimMatrix[#Headers],0)),"")</f>
        <v/>
      </c>
      <c r="L915" s="280" t="str">
        <f>IF($E915&lt;&gt;"",INDEX(TMSimMatrix[],3,MATCH($C915&amp;$D915&amp;"."&amp;$E915,TMSimMatrix[#Headers],0)),"")</f>
        <v/>
      </c>
      <c r="M915" s="272" t="str">
        <f>IF($E915&lt;&gt;"",INDEX(TMSimMatrix[],8,MATCH($C915&amp;$D915&amp;"."&amp;$E915,TMSimMatrix[#Headers],0)),"")</f>
        <v/>
      </c>
      <c r="N915" s="52"/>
      <c r="O915" s="72"/>
      <c r="P915" s="310" t="str">
        <f>IF($E915&lt;&gt;"",INDEX(TMSimMatrix[],9,MATCH($C915&amp;$D915&amp;"."&amp;$E915,TMSimMatrix[#Headers],0)),"")</f>
        <v/>
      </c>
      <c r="Q915" s="56"/>
      <c r="R915" s="54"/>
      <c r="S915" s="53"/>
      <c r="T915" s="324"/>
      <c r="U915" s="299"/>
      <c r="V915" s="53"/>
      <c r="W915" s="258" t="s">
        <v>506</v>
      </c>
      <c r="X915" s="305"/>
      <c r="Y915" s="62"/>
      <c r="Z915" s="297"/>
      <c r="AA915" s="297"/>
    </row>
    <row r="916" spans="2:27" ht="23">
      <c r="B916" s="48">
        <v>911</v>
      </c>
      <c r="C916" s="252" t="s">
        <v>451</v>
      </c>
      <c r="D916" s="253">
        <v>62</v>
      </c>
      <c r="E916" s="274"/>
      <c r="F916" s="50" t="str">
        <f>IF($E916&lt;&gt;"",COUNTIF($E$6:$E916,$E916),"")</f>
        <v/>
      </c>
      <c r="G916" s="56" t="str">
        <f>IF($E916&lt;&gt;"",INDEX(TMSimMatrix[],5,MATCH($C916&amp;$D916&amp;"."&amp;$E916,TMSimMatrix[#Headers],0)),"")</f>
        <v/>
      </c>
      <c r="H916" s="56" t="str">
        <f>IF($E916&lt;&gt;"",INDEX(TMSimMatrix[#Data],7,MATCH($C916&amp;$D916&amp;"."&amp;$E916,TMSimMatrix[#Headers],0)),"")</f>
        <v/>
      </c>
      <c r="I916" s="280" t="str">
        <f>IF($E916&lt;&gt;"",INDEX(TMSimMatrix[],2,MATCH($C916&amp;$D916&amp;"."&amp;$E916,TMSimMatrix[#Headers],0)),"")</f>
        <v/>
      </c>
      <c r="J916" s="280" t="str">
        <f>IF($E916&lt;&gt;"",IF(ISNUMBER(SEARCH("Utail",FlighTestSummary5[[#This Row],[A/C Configuration]])), "UTAIL", "TAILLESS"),"")</f>
        <v/>
      </c>
      <c r="K916" s="280" t="str">
        <f>IF($E916&lt;&gt;"",INDEX(TMSimMatrix[],4,MATCH($C916&amp;$D916&amp;"."&amp;$E916,TMSimMatrix[#Headers],0)),"")</f>
        <v/>
      </c>
      <c r="L916" s="280" t="str">
        <f>IF($E916&lt;&gt;"",INDEX(TMSimMatrix[],3,MATCH($C916&amp;$D916&amp;"."&amp;$E916,TMSimMatrix[#Headers],0)),"")</f>
        <v/>
      </c>
      <c r="M916" s="272" t="str">
        <f>IF($E916&lt;&gt;"",INDEX(TMSimMatrix[],8,MATCH($C916&amp;$D916&amp;"."&amp;$E916,TMSimMatrix[#Headers],0)),"")</f>
        <v/>
      </c>
      <c r="N916" s="52"/>
      <c r="O916" s="72"/>
      <c r="P916" s="310" t="str">
        <f>IF($E916&lt;&gt;"",INDEX(TMSimMatrix[],9,MATCH($C916&amp;$D916&amp;"."&amp;$E916,TMSimMatrix[#Headers],0)),"")</f>
        <v/>
      </c>
      <c r="Q916" s="56"/>
      <c r="R916" s="54"/>
      <c r="S916" s="53"/>
      <c r="T916" s="324"/>
      <c r="U916" s="299"/>
      <c r="V916" s="53"/>
      <c r="W916" s="258" t="s">
        <v>506</v>
      </c>
      <c r="X916" s="305"/>
      <c r="Y916" s="62"/>
      <c r="Z916" s="297"/>
      <c r="AA916" s="297"/>
    </row>
    <row r="917" spans="2:27" ht="23">
      <c r="B917" s="48">
        <v>912</v>
      </c>
      <c r="C917" s="252" t="s">
        <v>451</v>
      </c>
      <c r="D917" s="253">
        <v>62</v>
      </c>
      <c r="E917" s="274"/>
      <c r="F917" s="50" t="str">
        <f>IF($E917&lt;&gt;"",COUNTIF($E$6:$E917,$E917),"")</f>
        <v/>
      </c>
      <c r="G917" s="56" t="str">
        <f>IF($E917&lt;&gt;"",INDEX(TMSimMatrix[],5,MATCH($C917&amp;$D917&amp;"."&amp;$E917,TMSimMatrix[#Headers],0)),"")</f>
        <v/>
      </c>
      <c r="H917" s="56" t="str">
        <f>IF($E917&lt;&gt;"",INDEX(TMSimMatrix[#Data],7,MATCH($C917&amp;$D917&amp;"."&amp;$E917,TMSimMatrix[#Headers],0)),"")</f>
        <v/>
      </c>
      <c r="I917" s="280" t="str">
        <f>IF($E917&lt;&gt;"",INDEX(TMSimMatrix[],2,MATCH($C917&amp;$D917&amp;"."&amp;$E917,TMSimMatrix[#Headers],0)),"")</f>
        <v/>
      </c>
      <c r="J917" s="280" t="str">
        <f>IF($E917&lt;&gt;"",IF(ISNUMBER(SEARCH("Utail",FlighTestSummary5[[#This Row],[A/C Configuration]])), "UTAIL", "TAILLESS"),"")</f>
        <v/>
      </c>
      <c r="K917" s="280" t="str">
        <f>IF($E917&lt;&gt;"",INDEX(TMSimMatrix[],4,MATCH($C917&amp;$D917&amp;"."&amp;$E917,TMSimMatrix[#Headers],0)),"")</f>
        <v/>
      </c>
      <c r="L917" s="280" t="str">
        <f>IF($E917&lt;&gt;"",INDEX(TMSimMatrix[],3,MATCH($C917&amp;$D917&amp;"."&amp;$E917,TMSimMatrix[#Headers],0)),"")</f>
        <v/>
      </c>
      <c r="M917" s="272" t="str">
        <f>IF($E917&lt;&gt;"",INDEX(TMSimMatrix[],8,MATCH($C917&amp;$D917&amp;"."&amp;$E917,TMSimMatrix[#Headers],0)),"")</f>
        <v/>
      </c>
      <c r="N917" s="52"/>
      <c r="O917" s="72"/>
      <c r="P917" s="310" t="str">
        <f>IF($E917&lt;&gt;"",INDEX(TMSimMatrix[],9,MATCH($C917&amp;$D917&amp;"."&amp;$E917,TMSimMatrix[#Headers],0)),"")</f>
        <v/>
      </c>
      <c r="Q917" s="56"/>
      <c r="R917" s="54"/>
      <c r="S917" s="53"/>
      <c r="T917" s="324"/>
      <c r="U917" s="299"/>
      <c r="V917" s="53"/>
      <c r="W917" s="258" t="s">
        <v>506</v>
      </c>
      <c r="X917" s="305"/>
      <c r="Y917" s="62"/>
      <c r="Z917" s="297"/>
      <c r="AA917" s="297"/>
    </row>
    <row r="918" spans="2:27" ht="23">
      <c r="B918" s="48">
        <v>913</v>
      </c>
      <c r="C918" s="252" t="s">
        <v>451</v>
      </c>
      <c r="D918" s="253">
        <v>62</v>
      </c>
      <c r="E918" s="274"/>
      <c r="F918" s="50" t="str">
        <f>IF($E918&lt;&gt;"",COUNTIF($E$6:$E918,$E918),"")</f>
        <v/>
      </c>
      <c r="G918" s="56" t="str">
        <f>IF($E918&lt;&gt;"",INDEX(TMSimMatrix[],5,MATCH($C918&amp;$D918&amp;"."&amp;$E918,TMSimMatrix[#Headers],0)),"")</f>
        <v/>
      </c>
      <c r="H918" s="56" t="str">
        <f>IF($E918&lt;&gt;"",INDEX(TMSimMatrix[#Data],7,MATCH($C918&amp;$D918&amp;"."&amp;$E918,TMSimMatrix[#Headers],0)),"")</f>
        <v/>
      </c>
      <c r="I918" s="280" t="str">
        <f>IF($E918&lt;&gt;"",INDEX(TMSimMatrix[],2,MATCH($C918&amp;$D918&amp;"."&amp;$E918,TMSimMatrix[#Headers],0)),"")</f>
        <v/>
      </c>
      <c r="J918" s="280" t="str">
        <f>IF($E918&lt;&gt;"",IF(ISNUMBER(SEARCH("Utail",FlighTestSummary5[[#This Row],[A/C Configuration]])), "UTAIL", "TAILLESS"),"")</f>
        <v/>
      </c>
      <c r="K918" s="280" t="str">
        <f>IF($E918&lt;&gt;"",INDEX(TMSimMatrix[],4,MATCH($C918&amp;$D918&amp;"."&amp;$E918,TMSimMatrix[#Headers],0)),"")</f>
        <v/>
      </c>
      <c r="L918" s="280" t="str">
        <f>IF($E918&lt;&gt;"",INDEX(TMSimMatrix[],3,MATCH($C918&amp;$D918&amp;"."&amp;$E918,TMSimMatrix[#Headers],0)),"")</f>
        <v/>
      </c>
      <c r="M918" s="272" t="str">
        <f>IF($E918&lt;&gt;"",INDEX(TMSimMatrix[],8,MATCH($C918&amp;$D918&amp;"."&amp;$E918,TMSimMatrix[#Headers],0)),"")</f>
        <v/>
      </c>
      <c r="N918" s="52"/>
      <c r="O918" s="72"/>
      <c r="P918" s="310" t="str">
        <f>IF($E918&lt;&gt;"",INDEX(TMSimMatrix[],9,MATCH($C918&amp;$D918&amp;"."&amp;$E918,TMSimMatrix[#Headers],0)),"")</f>
        <v/>
      </c>
      <c r="Q918" s="56"/>
      <c r="R918" s="54"/>
      <c r="S918" s="53"/>
      <c r="T918" s="324"/>
      <c r="U918" s="299"/>
      <c r="V918" s="53"/>
      <c r="W918" s="258" t="s">
        <v>506</v>
      </c>
      <c r="X918" s="305"/>
      <c r="Y918" s="62"/>
      <c r="Z918" s="297"/>
      <c r="AA918" s="297"/>
    </row>
    <row r="919" spans="2:27" ht="23">
      <c r="B919" s="48">
        <v>914</v>
      </c>
      <c r="C919" s="252" t="s">
        <v>451</v>
      </c>
      <c r="D919" s="253">
        <v>62</v>
      </c>
      <c r="E919" s="274"/>
      <c r="F919" s="50" t="str">
        <f>IF($E919&lt;&gt;"",COUNTIF($E$6:$E919,$E919),"")</f>
        <v/>
      </c>
      <c r="G919" s="56" t="str">
        <f>IF($E919&lt;&gt;"",INDEX(TMSimMatrix[],5,MATCH($C919&amp;$D919&amp;"."&amp;$E919,TMSimMatrix[#Headers],0)),"")</f>
        <v/>
      </c>
      <c r="H919" s="56" t="str">
        <f>IF($E919&lt;&gt;"",INDEX(TMSimMatrix[#Data],7,MATCH($C919&amp;$D919&amp;"."&amp;$E919,TMSimMatrix[#Headers],0)),"")</f>
        <v/>
      </c>
      <c r="I919" s="280" t="str">
        <f>IF($E919&lt;&gt;"",INDEX(TMSimMatrix[],2,MATCH($C919&amp;$D919&amp;"."&amp;$E919,TMSimMatrix[#Headers],0)),"")</f>
        <v/>
      </c>
      <c r="J919" s="280" t="str">
        <f>IF($E919&lt;&gt;"",IF(ISNUMBER(SEARCH("Utail",FlighTestSummary5[[#This Row],[A/C Configuration]])), "UTAIL", "TAILLESS"),"")</f>
        <v/>
      </c>
      <c r="K919" s="280" t="str">
        <f>IF($E919&lt;&gt;"",INDEX(TMSimMatrix[],4,MATCH($C919&amp;$D919&amp;"."&amp;$E919,TMSimMatrix[#Headers],0)),"")</f>
        <v/>
      </c>
      <c r="L919" s="280" t="str">
        <f>IF($E919&lt;&gt;"",INDEX(TMSimMatrix[],3,MATCH($C919&amp;$D919&amp;"."&amp;$E919,TMSimMatrix[#Headers],0)),"")</f>
        <v/>
      </c>
      <c r="M919" s="272" t="str">
        <f>IF($E919&lt;&gt;"",INDEX(TMSimMatrix[],8,MATCH($C919&amp;$D919&amp;"."&amp;$E919,TMSimMatrix[#Headers],0)),"")</f>
        <v/>
      </c>
      <c r="N919" s="52"/>
      <c r="O919" s="72"/>
      <c r="P919" s="310" t="str">
        <f>IF($E919&lt;&gt;"",INDEX(TMSimMatrix[],9,MATCH($C919&amp;$D919&amp;"."&amp;$E919,TMSimMatrix[#Headers],0)),"")</f>
        <v/>
      </c>
      <c r="Q919" s="56"/>
      <c r="R919" s="54"/>
      <c r="S919" s="53"/>
      <c r="T919" s="324"/>
      <c r="U919" s="299"/>
      <c r="V919" s="53"/>
      <c r="W919" s="258" t="s">
        <v>506</v>
      </c>
      <c r="X919" s="305"/>
      <c r="Y919" s="62"/>
      <c r="Z919" s="297"/>
      <c r="AA919" s="297"/>
    </row>
    <row r="920" spans="2:27" ht="23">
      <c r="B920" s="48">
        <v>915</v>
      </c>
      <c r="C920" s="252" t="s">
        <v>451</v>
      </c>
      <c r="D920" s="253">
        <v>62</v>
      </c>
      <c r="E920" s="274"/>
      <c r="F920" s="50" t="str">
        <f>IF($E920&lt;&gt;"",COUNTIF($E$6:$E920,$E920),"")</f>
        <v/>
      </c>
      <c r="G920" s="56" t="str">
        <f>IF($E920&lt;&gt;"",INDEX(TMSimMatrix[],5,MATCH($C920&amp;$D920&amp;"."&amp;$E920,TMSimMatrix[#Headers],0)),"")</f>
        <v/>
      </c>
      <c r="H920" s="56" t="str">
        <f>IF($E920&lt;&gt;"",INDEX(TMSimMatrix[#Data],7,MATCH($C920&amp;$D920&amp;"."&amp;$E920,TMSimMatrix[#Headers],0)),"")</f>
        <v/>
      </c>
      <c r="I920" s="280" t="str">
        <f>IF($E920&lt;&gt;"",INDEX(TMSimMatrix[],2,MATCH($C920&amp;$D920&amp;"."&amp;$E920,TMSimMatrix[#Headers],0)),"")</f>
        <v/>
      </c>
      <c r="J920" s="280" t="str">
        <f>IF($E920&lt;&gt;"",IF(ISNUMBER(SEARCH("Utail",FlighTestSummary5[[#This Row],[A/C Configuration]])), "UTAIL", "TAILLESS"),"")</f>
        <v/>
      </c>
      <c r="K920" s="280" t="str">
        <f>IF($E920&lt;&gt;"",INDEX(TMSimMatrix[],4,MATCH($C920&amp;$D920&amp;"."&amp;$E920,TMSimMatrix[#Headers],0)),"")</f>
        <v/>
      </c>
      <c r="L920" s="280" t="str">
        <f>IF($E920&lt;&gt;"",INDEX(TMSimMatrix[],3,MATCH($C920&amp;$D920&amp;"."&amp;$E920,TMSimMatrix[#Headers],0)),"")</f>
        <v/>
      </c>
      <c r="M920" s="272" t="str">
        <f>IF($E920&lt;&gt;"",INDEX(TMSimMatrix[],8,MATCH($C920&amp;$D920&amp;"."&amp;$E920,TMSimMatrix[#Headers],0)),"")</f>
        <v/>
      </c>
      <c r="N920" s="52"/>
      <c r="O920" s="72"/>
      <c r="P920" s="310" t="str">
        <f>IF($E920&lt;&gt;"",INDEX(TMSimMatrix[],9,MATCH($C920&amp;$D920&amp;"."&amp;$E920,TMSimMatrix[#Headers],0)),"")</f>
        <v/>
      </c>
      <c r="Q920" s="56"/>
      <c r="R920" s="54"/>
      <c r="S920" s="53"/>
      <c r="T920" s="324"/>
      <c r="U920" s="299"/>
      <c r="V920" s="53"/>
      <c r="W920" s="258" t="s">
        <v>506</v>
      </c>
      <c r="X920" s="305"/>
      <c r="Y920" s="62"/>
      <c r="Z920" s="297"/>
      <c r="AA920" s="297"/>
    </row>
    <row r="921" spans="2:27" ht="23">
      <c r="B921" s="48">
        <v>916</v>
      </c>
      <c r="C921" s="252" t="s">
        <v>451</v>
      </c>
      <c r="D921" s="253">
        <v>62</v>
      </c>
      <c r="E921" s="274"/>
      <c r="F921" s="50" t="str">
        <f>IF($E921&lt;&gt;"",COUNTIF($E$6:$E921,$E921),"")</f>
        <v/>
      </c>
      <c r="G921" s="56" t="str">
        <f>IF($E921&lt;&gt;"",INDEX(TMSimMatrix[],5,MATCH($C921&amp;$D921&amp;"."&amp;$E921,TMSimMatrix[#Headers],0)),"")</f>
        <v/>
      </c>
      <c r="H921" s="56" t="str">
        <f>IF($E921&lt;&gt;"",INDEX(TMSimMatrix[#Data],7,MATCH($C921&amp;$D921&amp;"."&amp;$E921,TMSimMatrix[#Headers],0)),"")</f>
        <v/>
      </c>
      <c r="I921" s="280" t="str">
        <f>IF($E921&lt;&gt;"",INDEX(TMSimMatrix[],2,MATCH($C921&amp;$D921&amp;"."&amp;$E921,TMSimMatrix[#Headers],0)),"")</f>
        <v/>
      </c>
      <c r="J921" s="280" t="str">
        <f>IF($E921&lt;&gt;"",IF(ISNUMBER(SEARCH("Utail",FlighTestSummary5[[#This Row],[A/C Configuration]])), "UTAIL", "TAILLESS"),"")</f>
        <v/>
      </c>
      <c r="K921" s="280" t="str">
        <f>IF($E921&lt;&gt;"",INDEX(TMSimMatrix[],4,MATCH($C921&amp;$D921&amp;"."&amp;$E921,TMSimMatrix[#Headers],0)),"")</f>
        <v/>
      </c>
      <c r="L921" s="280" t="str">
        <f>IF($E921&lt;&gt;"",INDEX(TMSimMatrix[],3,MATCH($C921&amp;$D921&amp;"."&amp;$E921,TMSimMatrix[#Headers],0)),"")</f>
        <v/>
      </c>
      <c r="M921" s="272" t="str">
        <f>IF($E921&lt;&gt;"",INDEX(TMSimMatrix[],8,MATCH($C921&amp;$D921&amp;"."&amp;$E921,TMSimMatrix[#Headers],0)),"")</f>
        <v/>
      </c>
      <c r="N921" s="52"/>
      <c r="O921" s="72"/>
      <c r="P921" s="310" t="str">
        <f>IF($E921&lt;&gt;"",INDEX(TMSimMatrix[],9,MATCH($C921&amp;$D921&amp;"."&amp;$E921,TMSimMatrix[#Headers],0)),"")</f>
        <v/>
      </c>
      <c r="Q921" s="56"/>
      <c r="R921" s="54"/>
      <c r="S921" s="53"/>
      <c r="T921" s="324"/>
      <c r="U921" s="299"/>
      <c r="V921" s="53"/>
      <c r="W921" s="258" t="s">
        <v>506</v>
      </c>
      <c r="X921" s="305"/>
      <c r="Y921" s="62"/>
      <c r="Z921" s="297"/>
      <c r="AA921" s="297"/>
    </row>
    <row r="922" spans="2:27" ht="23">
      <c r="B922" s="48">
        <v>917</v>
      </c>
      <c r="C922" s="252" t="s">
        <v>451</v>
      </c>
      <c r="D922" s="253">
        <v>62</v>
      </c>
      <c r="E922" s="274"/>
      <c r="F922" s="50" t="str">
        <f>IF($E922&lt;&gt;"",COUNTIF($E$6:$E922,$E922),"")</f>
        <v/>
      </c>
      <c r="G922" s="56" t="str">
        <f>IF($E922&lt;&gt;"",INDEX(TMSimMatrix[],5,MATCH($C922&amp;$D922&amp;"."&amp;$E922,TMSimMatrix[#Headers],0)),"")</f>
        <v/>
      </c>
      <c r="H922" s="56" t="str">
        <f>IF($E922&lt;&gt;"",INDEX(TMSimMatrix[#Data],7,MATCH($C922&amp;$D922&amp;"."&amp;$E922,TMSimMatrix[#Headers],0)),"")</f>
        <v/>
      </c>
      <c r="I922" s="280" t="str">
        <f>IF($E922&lt;&gt;"",INDEX(TMSimMatrix[],2,MATCH($C922&amp;$D922&amp;"."&amp;$E922,TMSimMatrix[#Headers],0)),"")</f>
        <v/>
      </c>
      <c r="J922" s="280" t="str">
        <f>IF($E922&lt;&gt;"",IF(ISNUMBER(SEARCH("Utail",FlighTestSummary5[[#This Row],[A/C Configuration]])), "UTAIL", "TAILLESS"),"")</f>
        <v/>
      </c>
      <c r="K922" s="280" t="str">
        <f>IF($E922&lt;&gt;"",INDEX(TMSimMatrix[],4,MATCH($C922&amp;$D922&amp;"."&amp;$E922,TMSimMatrix[#Headers],0)),"")</f>
        <v/>
      </c>
      <c r="L922" s="280" t="str">
        <f>IF($E922&lt;&gt;"",INDEX(TMSimMatrix[],3,MATCH($C922&amp;$D922&amp;"."&amp;$E922,TMSimMatrix[#Headers],0)),"")</f>
        <v/>
      </c>
      <c r="M922" s="272" t="str">
        <f>IF($E922&lt;&gt;"",INDEX(TMSimMatrix[],8,MATCH($C922&amp;$D922&amp;"."&amp;$E922,TMSimMatrix[#Headers],0)),"")</f>
        <v/>
      </c>
      <c r="N922" s="52"/>
      <c r="O922" s="72"/>
      <c r="P922" s="310" t="str">
        <f>IF($E922&lt;&gt;"",INDEX(TMSimMatrix[],9,MATCH($C922&amp;$D922&amp;"."&amp;$E922,TMSimMatrix[#Headers],0)),"")</f>
        <v/>
      </c>
      <c r="Q922" s="56"/>
      <c r="R922" s="54"/>
      <c r="S922" s="53"/>
      <c r="T922" s="324"/>
      <c r="U922" s="299"/>
      <c r="V922" s="53"/>
      <c r="W922" s="258" t="s">
        <v>506</v>
      </c>
      <c r="X922" s="305"/>
      <c r="Y922" s="62"/>
      <c r="Z922" s="297"/>
      <c r="AA922" s="297"/>
    </row>
    <row r="923" spans="2:27" ht="23">
      <c r="B923" s="48">
        <v>918</v>
      </c>
      <c r="C923" s="252" t="s">
        <v>451</v>
      </c>
      <c r="D923" s="253">
        <v>62</v>
      </c>
      <c r="E923" s="274"/>
      <c r="F923" s="50" t="str">
        <f>IF($E923&lt;&gt;"",COUNTIF($E$6:$E923,$E923),"")</f>
        <v/>
      </c>
      <c r="G923" s="56" t="str">
        <f>IF($E923&lt;&gt;"",INDEX(TMSimMatrix[],5,MATCH($C923&amp;$D923&amp;"."&amp;$E923,TMSimMatrix[#Headers],0)),"")</f>
        <v/>
      </c>
      <c r="H923" s="56" t="str">
        <f>IF($E923&lt;&gt;"",INDEX(TMSimMatrix[#Data],7,MATCH($C923&amp;$D923&amp;"."&amp;$E923,TMSimMatrix[#Headers],0)),"")</f>
        <v/>
      </c>
      <c r="I923" s="280" t="str">
        <f>IF($E923&lt;&gt;"",INDEX(TMSimMatrix[],2,MATCH($C923&amp;$D923&amp;"."&amp;$E923,TMSimMatrix[#Headers],0)),"")</f>
        <v/>
      </c>
      <c r="J923" s="280" t="str">
        <f>IF($E923&lt;&gt;"",IF(ISNUMBER(SEARCH("Utail",FlighTestSummary5[[#This Row],[A/C Configuration]])), "UTAIL", "TAILLESS"),"")</f>
        <v/>
      </c>
      <c r="K923" s="280" t="str">
        <f>IF($E923&lt;&gt;"",INDEX(TMSimMatrix[],4,MATCH($C923&amp;$D923&amp;"."&amp;$E923,TMSimMatrix[#Headers],0)),"")</f>
        <v/>
      </c>
      <c r="L923" s="280" t="str">
        <f>IF($E923&lt;&gt;"",INDEX(TMSimMatrix[],3,MATCH($C923&amp;$D923&amp;"."&amp;$E923,TMSimMatrix[#Headers],0)),"")</f>
        <v/>
      </c>
      <c r="M923" s="272" t="str">
        <f>IF($E923&lt;&gt;"",INDEX(TMSimMatrix[],8,MATCH($C923&amp;$D923&amp;"."&amp;$E923,TMSimMatrix[#Headers],0)),"")</f>
        <v/>
      </c>
      <c r="N923" s="52"/>
      <c r="O923" s="72"/>
      <c r="P923" s="310" t="str">
        <f>IF($E923&lt;&gt;"",INDEX(TMSimMatrix[],9,MATCH($C923&amp;$D923&amp;"."&amp;$E923,TMSimMatrix[#Headers],0)),"")</f>
        <v/>
      </c>
      <c r="Q923" s="56"/>
      <c r="R923" s="54"/>
      <c r="S923" s="53"/>
      <c r="T923" s="324"/>
      <c r="U923" s="299"/>
      <c r="V923" s="53"/>
      <c r="W923" s="258" t="s">
        <v>506</v>
      </c>
      <c r="X923" s="305"/>
      <c r="Y923" s="62"/>
      <c r="Z923" s="297"/>
      <c r="AA923" s="297"/>
    </row>
    <row r="924" spans="2:27" ht="23">
      <c r="B924" s="48">
        <v>919</v>
      </c>
      <c r="C924" s="252" t="s">
        <v>451</v>
      </c>
      <c r="D924" s="253">
        <v>62</v>
      </c>
      <c r="E924" s="274"/>
      <c r="F924" s="50" t="str">
        <f>IF($E924&lt;&gt;"",COUNTIF($E$6:$E924,$E924),"")</f>
        <v/>
      </c>
      <c r="G924" s="56" t="str">
        <f>IF($E924&lt;&gt;"",INDEX(TMSimMatrix[],5,MATCH($C924&amp;$D924&amp;"."&amp;$E924,TMSimMatrix[#Headers],0)),"")</f>
        <v/>
      </c>
      <c r="H924" s="56" t="str">
        <f>IF($E924&lt;&gt;"",INDEX(TMSimMatrix[#Data],7,MATCH($C924&amp;$D924&amp;"."&amp;$E924,TMSimMatrix[#Headers],0)),"")</f>
        <v/>
      </c>
      <c r="I924" s="280" t="str">
        <f>IF($E924&lt;&gt;"",INDEX(TMSimMatrix[],2,MATCH($C924&amp;$D924&amp;"."&amp;$E924,TMSimMatrix[#Headers],0)),"")</f>
        <v/>
      </c>
      <c r="J924" s="280" t="str">
        <f>IF($E924&lt;&gt;"",IF(ISNUMBER(SEARCH("Utail",FlighTestSummary5[[#This Row],[A/C Configuration]])), "UTAIL", "TAILLESS"),"")</f>
        <v/>
      </c>
      <c r="K924" s="280" t="str">
        <f>IF($E924&lt;&gt;"",INDEX(TMSimMatrix[],4,MATCH($C924&amp;$D924&amp;"."&amp;$E924,TMSimMatrix[#Headers],0)),"")</f>
        <v/>
      </c>
      <c r="L924" s="280" t="str">
        <f>IF($E924&lt;&gt;"",INDEX(TMSimMatrix[],3,MATCH($C924&amp;$D924&amp;"."&amp;$E924,TMSimMatrix[#Headers],0)),"")</f>
        <v/>
      </c>
      <c r="M924" s="272" t="str">
        <f>IF($E924&lt;&gt;"",INDEX(TMSimMatrix[],8,MATCH($C924&amp;$D924&amp;"."&amp;$E924,TMSimMatrix[#Headers],0)),"")</f>
        <v/>
      </c>
      <c r="N924" s="52"/>
      <c r="O924" s="72"/>
      <c r="P924" s="310" t="str">
        <f>IF($E924&lt;&gt;"",INDEX(TMSimMatrix[],9,MATCH($C924&amp;$D924&amp;"."&amp;$E924,TMSimMatrix[#Headers],0)),"")</f>
        <v/>
      </c>
      <c r="Q924" s="56"/>
      <c r="R924" s="54"/>
      <c r="S924" s="53"/>
      <c r="T924" s="324"/>
      <c r="U924" s="299"/>
      <c r="V924" s="53"/>
      <c r="W924" s="258" t="s">
        <v>506</v>
      </c>
      <c r="X924" s="305"/>
      <c r="Y924" s="62"/>
      <c r="Z924" s="297"/>
      <c r="AA924" s="297"/>
    </row>
    <row r="925" spans="2:27" ht="23">
      <c r="B925" s="48">
        <v>920</v>
      </c>
      <c r="C925" s="252" t="s">
        <v>451</v>
      </c>
      <c r="D925" s="253">
        <v>62</v>
      </c>
      <c r="E925" s="274"/>
      <c r="F925" s="50" t="str">
        <f>IF($E925&lt;&gt;"",COUNTIF($E$6:$E925,$E925),"")</f>
        <v/>
      </c>
      <c r="G925" s="56" t="str">
        <f>IF($E925&lt;&gt;"",INDEX(TMSimMatrix[],5,MATCH($C925&amp;$D925&amp;"."&amp;$E925,TMSimMatrix[#Headers],0)),"")</f>
        <v/>
      </c>
      <c r="H925" s="56" t="str">
        <f>IF($E925&lt;&gt;"",INDEX(TMSimMatrix[#Data],7,MATCH($C925&amp;$D925&amp;"."&amp;$E925,TMSimMatrix[#Headers],0)),"")</f>
        <v/>
      </c>
      <c r="I925" s="280" t="str">
        <f>IF($E925&lt;&gt;"",INDEX(TMSimMatrix[],2,MATCH($C925&amp;$D925&amp;"."&amp;$E925,TMSimMatrix[#Headers],0)),"")</f>
        <v/>
      </c>
      <c r="J925" s="280" t="str">
        <f>IF($E925&lt;&gt;"",IF(ISNUMBER(SEARCH("Utail",FlighTestSummary5[[#This Row],[A/C Configuration]])), "UTAIL", "TAILLESS"),"")</f>
        <v/>
      </c>
      <c r="K925" s="280" t="str">
        <f>IF($E925&lt;&gt;"",INDEX(TMSimMatrix[],4,MATCH($C925&amp;$D925&amp;"."&amp;$E925,TMSimMatrix[#Headers],0)),"")</f>
        <v/>
      </c>
      <c r="L925" s="280" t="str">
        <f>IF($E925&lt;&gt;"",INDEX(TMSimMatrix[],3,MATCH($C925&amp;$D925&amp;"."&amp;$E925,TMSimMatrix[#Headers],0)),"")</f>
        <v/>
      </c>
      <c r="M925" s="272" t="str">
        <f>IF($E925&lt;&gt;"",INDEX(TMSimMatrix[],8,MATCH($C925&amp;$D925&amp;"."&amp;$E925,TMSimMatrix[#Headers],0)),"")</f>
        <v/>
      </c>
      <c r="N925" s="52"/>
      <c r="O925" s="72"/>
      <c r="P925" s="310" t="str">
        <f>IF($E925&lt;&gt;"",INDEX(TMSimMatrix[],9,MATCH($C925&amp;$D925&amp;"."&amp;$E925,TMSimMatrix[#Headers],0)),"")</f>
        <v/>
      </c>
      <c r="Q925" s="56"/>
      <c r="R925" s="54"/>
      <c r="S925" s="53"/>
      <c r="T925" s="324"/>
      <c r="U925" s="299"/>
      <c r="V925" s="53"/>
      <c r="W925" s="258" t="s">
        <v>506</v>
      </c>
      <c r="X925" s="305"/>
      <c r="Y925" s="62"/>
      <c r="Z925" s="297"/>
      <c r="AA925" s="297"/>
    </row>
    <row r="926" spans="2:27" ht="23">
      <c r="B926" s="48">
        <v>921</v>
      </c>
      <c r="C926" s="252" t="s">
        <v>451</v>
      </c>
      <c r="D926" s="253">
        <v>62</v>
      </c>
      <c r="E926" s="274"/>
      <c r="F926" s="50" t="str">
        <f>IF($E926&lt;&gt;"",COUNTIF($E$6:$E926,$E926),"")</f>
        <v/>
      </c>
      <c r="G926" s="56" t="str">
        <f>IF($E926&lt;&gt;"",INDEX(TMSimMatrix[],5,MATCH($C926&amp;$D926&amp;"."&amp;$E926,TMSimMatrix[#Headers],0)),"")</f>
        <v/>
      </c>
      <c r="H926" s="56" t="str">
        <f>IF($E926&lt;&gt;"",INDEX(TMSimMatrix[#Data],7,MATCH($C926&amp;$D926&amp;"."&amp;$E926,TMSimMatrix[#Headers],0)),"")</f>
        <v/>
      </c>
      <c r="I926" s="280" t="str">
        <f>IF($E926&lt;&gt;"",INDEX(TMSimMatrix[],2,MATCH($C926&amp;$D926&amp;"."&amp;$E926,TMSimMatrix[#Headers],0)),"")</f>
        <v/>
      </c>
      <c r="J926" s="280" t="str">
        <f>IF($E926&lt;&gt;"",IF(ISNUMBER(SEARCH("Utail",FlighTestSummary5[[#This Row],[A/C Configuration]])), "UTAIL", "TAILLESS"),"")</f>
        <v/>
      </c>
      <c r="K926" s="280" t="str">
        <f>IF($E926&lt;&gt;"",INDEX(TMSimMatrix[],4,MATCH($C926&amp;$D926&amp;"."&amp;$E926,TMSimMatrix[#Headers],0)),"")</f>
        <v/>
      </c>
      <c r="L926" s="280" t="str">
        <f>IF($E926&lt;&gt;"",INDEX(TMSimMatrix[],3,MATCH($C926&amp;$D926&amp;"."&amp;$E926,TMSimMatrix[#Headers],0)),"")</f>
        <v/>
      </c>
      <c r="M926" s="272" t="str">
        <f>IF($E926&lt;&gt;"",INDEX(TMSimMatrix[],8,MATCH($C926&amp;$D926&amp;"."&amp;$E926,TMSimMatrix[#Headers],0)),"")</f>
        <v/>
      </c>
      <c r="N926" s="52"/>
      <c r="O926" s="72"/>
      <c r="P926" s="310" t="str">
        <f>IF($E926&lt;&gt;"",INDEX(TMSimMatrix[],9,MATCH($C926&amp;$D926&amp;"."&amp;$E926,TMSimMatrix[#Headers],0)),"")</f>
        <v/>
      </c>
      <c r="Q926" s="56"/>
      <c r="R926" s="54"/>
      <c r="S926" s="53"/>
      <c r="T926" s="324"/>
      <c r="U926" s="299"/>
      <c r="V926" s="53"/>
      <c r="W926" s="258" t="s">
        <v>506</v>
      </c>
      <c r="X926" s="305"/>
      <c r="Y926" s="62"/>
      <c r="Z926" s="297"/>
      <c r="AA926" s="297"/>
    </row>
    <row r="927" spans="2:27" ht="23">
      <c r="B927" s="48">
        <v>922</v>
      </c>
      <c r="C927" s="252" t="s">
        <v>451</v>
      </c>
      <c r="D927" s="253">
        <v>62</v>
      </c>
      <c r="E927" s="274"/>
      <c r="F927" s="50" t="str">
        <f>IF($E927&lt;&gt;"",COUNTIF($E$6:$E927,$E927),"")</f>
        <v/>
      </c>
      <c r="G927" s="56" t="str">
        <f>IF($E927&lt;&gt;"",INDEX(TMSimMatrix[],5,MATCH($C927&amp;$D927&amp;"."&amp;$E927,TMSimMatrix[#Headers],0)),"")</f>
        <v/>
      </c>
      <c r="H927" s="56" t="str">
        <f>IF($E927&lt;&gt;"",INDEX(TMSimMatrix[#Data],7,MATCH($C927&amp;$D927&amp;"."&amp;$E927,TMSimMatrix[#Headers],0)),"")</f>
        <v/>
      </c>
      <c r="I927" s="280" t="str">
        <f>IF($E927&lt;&gt;"",INDEX(TMSimMatrix[],2,MATCH($C927&amp;$D927&amp;"."&amp;$E927,TMSimMatrix[#Headers],0)),"")</f>
        <v/>
      </c>
      <c r="J927" s="280" t="str">
        <f>IF($E927&lt;&gt;"",IF(ISNUMBER(SEARCH("Utail",FlighTestSummary5[[#This Row],[A/C Configuration]])), "UTAIL", "TAILLESS"),"")</f>
        <v/>
      </c>
      <c r="K927" s="280" t="str">
        <f>IF($E927&lt;&gt;"",INDEX(TMSimMatrix[],4,MATCH($C927&amp;$D927&amp;"."&amp;$E927,TMSimMatrix[#Headers],0)),"")</f>
        <v/>
      </c>
      <c r="L927" s="280" t="str">
        <f>IF($E927&lt;&gt;"",INDEX(TMSimMatrix[],3,MATCH($C927&amp;$D927&amp;"."&amp;$E927,TMSimMatrix[#Headers],0)),"")</f>
        <v/>
      </c>
      <c r="M927" s="272" t="str">
        <f>IF($E927&lt;&gt;"",INDEX(TMSimMatrix[],8,MATCH($C927&amp;$D927&amp;"."&amp;$E927,TMSimMatrix[#Headers],0)),"")</f>
        <v/>
      </c>
      <c r="N927" s="52"/>
      <c r="O927" s="72"/>
      <c r="P927" s="310" t="str">
        <f>IF($E927&lt;&gt;"",INDEX(TMSimMatrix[],9,MATCH($C927&amp;$D927&amp;"."&amp;$E927,TMSimMatrix[#Headers],0)),"")</f>
        <v/>
      </c>
      <c r="Q927" s="56"/>
      <c r="R927" s="54"/>
      <c r="S927" s="53"/>
      <c r="T927" s="324"/>
      <c r="U927" s="299"/>
      <c r="V927" s="53"/>
      <c r="W927" s="258" t="s">
        <v>506</v>
      </c>
      <c r="X927" s="305"/>
      <c r="Y927" s="62"/>
      <c r="Z927" s="297"/>
      <c r="AA927" s="297"/>
    </row>
    <row r="928" spans="2:27" ht="23">
      <c r="B928" s="48">
        <v>923</v>
      </c>
      <c r="C928" s="252" t="s">
        <v>451</v>
      </c>
      <c r="D928" s="253">
        <v>62</v>
      </c>
      <c r="E928" s="274"/>
      <c r="F928" s="50" t="str">
        <f>IF($E928&lt;&gt;"",COUNTIF($E$6:$E928,$E928),"")</f>
        <v/>
      </c>
      <c r="G928" s="56" t="str">
        <f>IF($E928&lt;&gt;"",INDEX(TMSimMatrix[],5,MATCH($C928&amp;$D928&amp;"."&amp;$E928,TMSimMatrix[#Headers],0)),"")</f>
        <v/>
      </c>
      <c r="H928" s="56" t="str">
        <f>IF($E928&lt;&gt;"",INDEX(TMSimMatrix[#Data],7,MATCH($C928&amp;$D928&amp;"."&amp;$E928,TMSimMatrix[#Headers],0)),"")</f>
        <v/>
      </c>
      <c r="I928" s="280" t="str">
        <f>IF($E928&lt;&gt;"",INDEX(TMSimMatrix[],2,MATCH($C928&amp;$D928&amp;"."&amp;$E928,TMSimMatrix[#Headers],0)),"")</f>
        <v/>
      </c>
      <c r="J928" s="280" t="str">
        <f>IF($E928&lt;&gt;"",IF(ISNUMBER(SEARCH("Utail",FlighTestSummary5[[#This Row],[A/C Configuration]])), "UTAIL", "TAILLESS"),"")</f>
        <v/>
      </c>
      <c r="K928" s="280" t="str">
        <f>IF($E928&lt;&gt;"",INDEX(TMSimMatrix[],4,MATCH($C928&amp;$D928&amp;"."&amp;$E928,TMSimMatrix[#Headers],0)),"")</f>
        <v/>
      </c>
      <c r="L928" s="280" t="str">
        <f>IF($E928&lt;&gt;"",INDEX(TMSimMatrix[],3,MATCH($C928&amp;$D928&amp;"."&amp;$E928,TMSimMatrix[#Headers],0)),"")</f>
        <v/>
      </c>
      <c r="M928" s="272" t="str">
        <f>IF($E928&lt;&gt;"",INDEX(TMSimMatrix[],8,MATCH($C928&amp;$D928&amp;"."&amp;$E928,TMSimMatrix[#Headers],0)),"")</f>
        <v/>
      </c>
      <c r="N928" s="52"/>
      <c r="O928" s="72"/>
      <c r="P928" s="310" t="str">
        <f>IF($E928&lt;&gt;"",INDEX(TMSimMatrix[],9,MATCH($C928&amp;$D928&amp;"."&amp;$E928,TMSimMatrix[#Headers],0)),"")</f>
        <v/>
      </c>
      <c r="Q928" s="56"/>
      <c r="R928" s="54"/>
      <c r="S928" s="53"/>
      <c r="T928" s="324"/>
      <c r="U928" s="299"/>
      <c r="V928" s="53"/>
      <c r="W928" s="258" t="s">
        <v>506</v>
      </c>
      <c r="X928" s="305"/>
      <c r="Y928" s="62"/>
      <c r="Z928" s="297"/>
      <c r="AA928" s="297"/>
    </row>
    <row r="929" spans="2:27" ht="23">
      <c r="B929" s="48">
        <v>924</v>
      </c>
      <c r="C929" s="252" t="s">
        <v>451</v>
      </c>
      <c r="D929" s="253">
        <v>62</v>
      </c>
      <c r="E929" s="274"/>
      <c r="F929" s="50" t="str">
        <f>IF($E929&lt;&gt;"",COUNTIF($E$6:$E929,$E929),"")</f>
        <v/>
      </c>
      <c r="G929" s="56" t="str">
        <f>IF($E929&lt;&gt;"",INDEX(TMSimMatrix[],5,MATCH($C929&amp;$D929&amp;"."&amp;$E929,TMSimMatrix[#Headers],0)),"")</f>
        <v/>
      </c>
      <c r="H929" s="56" t="str">
        <f>IF($E929&lt;&gt;"",INDEX(TMSimMatrix[#Data],7,MATCH($C929&amp;$D929&amp;"."&amp;$E929,TMSimMatrix[#Headers],0)),"")</f>
        <v/>
      </c>
      <c r="I929" s="280" t="str">
        <f>IF($E929&lt;&gt;"",INDEX(TMSimMatrix[],2,MATCH($C929&amp;$D929&amp;"."&amp;$E929,TMSimMatrix[#Headers],0)),"")</f>
        <v/>
      </c>
      <c r="J929" s="280" t="str">
        <f>IF($E929&lt;&gt;"",IF(ISNUMBER(SEARCH("Utail",FlighTestSummary5[[#This Row],[A/C Configuration]])), "UTAIL", "TAILLESS"),"")</f>
        <v/>
      </c>
      <c r="K929" s="280" t="str">
        <f>IF($E929&lt;&gt;"",INDEX(TMSimMatrix[],4,MATCH($C929&amp;$D929&amp;"."&amp;$E929,TMSimMatrix[#Headers],0)),"")</f>
        <v/>
      </c>
      <c r="L929" s="280" t="str">
        <f>IF($E929&lt;&gt;"",INDEX(TMSimMatrix[],3,MATCH($C929&amp;$D929&amp;"."&amp;$E929,TMSimMatrix[#Headers],0)),"")</f>
        <v/>
      </c>
      <c r="M929" s="272" t="str">
        <f>IF($E929&lt;&gt;"",INDEX(TMSimMatrix[],8,MATCH($C929&amp;$D929&amp;"."&amp;$E929,TMSimMatrix[#Headers],0)),"")</f>
        <v/>
      </c>
      <c r="N929" s="52"/>
      <c r="O929" s="72"/>
      <c r="P929" s="310" t="str">
        <f>IF($E929&lt;&gt;"",INDEX(TMSimMatrix[],9,MATCH($C929&amp;$D929&amp;"."&amp;$E929,TMSimMatrix[#Headers],0)),"")</f>
        <v/>
      </c>
      <c r="Q929" s="56"/>
      <c r="R929" s="54"/>
      <c r="S929" s="53"/>
      <c r="T929" s="324"/>
      <c r="U929" s="299"/>
      <c r="V929" s="53"/>
      <c r="W929" s="258" t="s">
        <v>506</v>
      </c>
      <c r="X929" s="305"/>
      <c r="Y929" s="62"/>
      <c r="Z929" s="297"/>
      <c r="AA929" s="297"/>
    </row>
    <row r="930" spans="2:27" ht="23">
      <c r="B930" s="48">
        <v>925</v>
      </c>
      <c r="C930" s="252" t="s">
        <v>451</v>
      </c>
      <c r="D930" s="253">
        <v>62</v>
      </c>
      <c r="E930" s="274"/>
      <c r="F930" s="50" t="str">
        <f>IF($E930&lt;&gt;"",COUNTIF($E$6:$E930,$E930),"")</f>
        <v/>
      </c>
      <c r="G930" s="56" t="str">
        <f>IF($E930&lt;&gt;"",INDEX(TMSimMatrix[],5,MATCH($C930&amp;$D930&amp;"."&amp;$E930,TMSimMatrix[#Headers],0)),"")</f>
        <v/>
      </c>
      <c r="H930" s="56" t="str">
        <f>IF($E930&lt;&gt;"",INDEX(TMSimMatrix[#Data],7,MATCH($C930&amp;$D930&amp;"."&amp;$E930,TMSimMatrix[#Headers],0)),"")</f>
        <v/>
      </c>
      <c r="I930" s="280" t="str">
        <f>IF($E930&lt;&gt;"",INDEX(TMSimMatrix[],2,MATCH($C930&amp;$D930&amp;"."&amp;$E930,TMSimMatrix[#Headers],0)),"")</f>
        <v/>
      </c>
      <c r="J930" s="280" t="str">
        <f>IF($E930&lt;&gt;"",IF(ISNUMBER(SEARCH("Utail",FlighTestSummary5[[#This Row],[A/C Configuration]])), "UTAIL", "TAILLESS"),"")</f>
        <v/>
      </c>
      <c r="K930" s="280" t="str">
        <f>IF($E930&lt;&gt;"",INDEX(TMSimMatrix[],4,MATCH($C930&amp;$D930&amp;"."&amp;$E930,TMSimMatrix[#Headers],0)),"")</f>
        <v/>
      </c>
      <c r="L930" s="280" t="str">
        <f>IF($E930&lt;&gt;"",INDEX(TMSimMatrix[],3,MATCH($C930&amp;$D930&amp;"."&amp;$E930,TMSimMatrix[#Headers],0)),"")</f>
        <v/>
      </c>
      <c r="M930" s="272" t="str">
        <f>IF($E930&lt;&gt;"",INDEX(TMSimMatrix[],8,MATCH($C930&amp;$D930&amp;"."&amp;$E930,TMSimMatrix[#Headers],0)),"")</f>
        <v/>
      </c>
      <c r="N930" s="52"/>
      <c r="O930" s="72"/>
      <c r="P930" s="310" t="str">
        <f>IF($E930&lt;&gt;"",INDEX(TMSimMatrix[],9,MATCH($C930&amp;$D930&amp;"."&amp;$E930,TMSimMatrix[#Headers],0)),"")</f>
        <v/>
      </c>
      <c r="Q930" s="56"/>
      <c r="R930" s="54"/>
      <c r="S930" s="53"/>
      <c r="T930" s="324"/>
      <c r="U930" s="299"/>
      <c r="V930" s="53"/>
      <c r="W930" s="258" t="s">
        <v>506</v>
      </c>
      <c r="X930" s="305"/>
      <c r="Y930" s="62"/>
      <c r="Z930" s="297"/>
      <c r="AA930" s="297"/>
    </row>
    <row r="931" spans="2:27" ht="23">
      <c r="B931" s="48">
        <v>926</v>
      </c>
      <c r="C931" s="252" t="s">
        <v>451</v>
      </c>
      <c r="D931" s="253">
        <v>62</v>
      </c>
      <c r="E931" s="274"/>
      <c r="F931" s="50" t="str">
        <f>IF($E931&lt;&gt;"",COUNTIF($E$6:$E931,$E931),"")</f>
        <v/>
      </c>
      <c r="G931" s="56" t="str">
        <f>IF($E931&lt;&gt;"",INDEX(TMSimMatrix[],5,MATCH($C931&amp;$D931&amp;"."&amp;$E931,TMSimMatrix[#Headers],0)),"")</f>
        <v/>
      </c>
      <c r="H931" s="56" t="str">
        <f>IF($E931&lt;&gt;"",INDEX(TMSimMatrix[#Data],7,MATCH($C931&amp;$D931&amp;"."&amp;$E931,TMSimMatrix[#Headers],0)),"")</f>
        <v/>
      </c>
      <c r="I931" s="280" t="str">
        <f>IF($E931&lt;&gt;"",INDEX(TMSimMatrix[],2,MATCH($C931&amp;$D931&amp;"."&amp;$E931,TMSimMatrix[#Headers],0)),"")</f>
        <v/>
      </c>
      <c r="J931" s="280" t="str">
        <f>IF($E931&lt;&gt;"",IF(ISNUMBER(SEARCH("Utail",FlighTestSummary5[[#This Row],[A/C Configuration]])), "UTAIL", "TAILLESS"),"")</f>
        <v/>
      </c>
      <c r="K931" s="280" t="str">
        <f>IF($E931&lt;&gt;"",INDEX(TMSimMatrix[],4,MATCH($C931&amp;$D931&amp;"."&amp;$E931,TMSimMatrix[#Headers],0)),"")</f>
        <v/>
      </c>
      <c r="L931" s="280" t="str">
        <f>IF($E931&lt;&gt;"",INDEX(TMSimMatrix[],3,MATCH($C931&amp;$D931&amp;"."&amp;$E931,TMSimMatrix[#Headers],0)),"")</f>
        <v/>
      </c>
      <c r="M931" s="272" t="str">
        <f>IF($E931&lt;&gt;"",INDEX(TMSimMatrix[],8,MATCH($C931&amp;$D931&amp;"."&amp;$E931,TMSimMatrix[#Headers],0)),"")</f>
        <v/>
      </c>
      <c r="N931" s="52"/>
      <c r="O931" s="72"/>
      <c r="P931" s="310" t="str">
        <f>IF($E931&lt;&gt;"",INDEX(TMSimMatrix[],9,MATCH($C931&amp;$D931&amp;"."&amp;$E931,TMSimMatrix[#Headers],0)),"")</f>
        <v/>
      </c>
      <c r="Q931" s="56"/>
      <c r="R931" s="54"/>
      <c r="S931" s="53"/>
      <c r="T931" s="324"/>
      <c r="U931" s="299"/>
      <c r="V931" s="53"/>
      <c r="W931" s="258" t="s">
        <v>506</v>
      </c>
      <c r="X931" s="305"/>
      <c r="Y931" s="62"/>
      <c r="Z931" s="297"/>
      <c r="AA931" s="297"/>
    </row>
    <row r="932" spans="2:27" ht="23">
      <c r="B932" s="48">
        <v>927</v>
      </c>
      <c r="C932" s="252" t="s">
        <v>451</v>
      </c>
      <c r="D932" s="253">
        <v>62</v>
      </c>
      <c r="E932" s="274"/>
      <c r="F932" s="50" t="str">
        <f>IF($E932&lt;&gt;"",COUNTIF($E$6:$E932,$E932),"")</f>
        <v/>
      </c>
      <c r="G932" s="56" t="str">
        <f>IF($E932&lt;&gt;"",INDEX(TMSimMatrix[],5,MATCH($C932&amp;$D932&amp;"."&amp;$E932,TMSimMatrix[#Headers],0)),"")</f>
        <v/>
      </c>
      <c r="H932" s="56" t="str">
        <f>IF($E932&lt;&gt;"",INDEX(TMSimMatrix[#Data],7,MATCH($C932&amp;$D932&amp;"."&amp;$E932,TMSimMatrix[#Headers],0)),"")</f>
        <v/>
      </c>
      <c r="I932" s="280" t="str">
        <f>IF($E932&lt;&gt;"",INDEX(TMSimMatrix[],2,MATCH($C932&amp;$D932&amp;"."&amp;$E932,TMSimMatrix[#Headers],0)),"")</f>
        <v/>
      </c>
      <c r="J932" s="280" t="str">
        <f>IF($E932&lt;&gt;"",IF(ISNUMBER(SEARCH("Utail",FlighTestSummary5[[#This Row],[A/C Configuration]])), "UTAIL", "TAILLESS"),"")</f>
        <v/>
      </c>
      <c r="K932" s="280" t="str">
        <f>IF($E932&lt;&gt;"",INDEX(TMSimMatrix[],4,MATCH($C932&amp;$D932&amp;"."&amp;$E932,TMSimMatrix[#Headers],0)),"")</f>
        <v/>
      </c>
      <c r="L932" s="280" t="str">
        <f>IF($E932&lt;&gt;"",INDEX(TMSimMatrix[],3,MATCH($C932&amp;$D932&amp;"."&amp;$E932,TMSimMatrix[#Headers],0)),"")</f>
        <v/>
      </c>
      <c r="M932" s="272" t="str">
        <f>IF($E932&lt;&gt;"",INDEX(TMSimMatrix[],8,MATCH($C932&amp;$D932&amp;"."&amp;$E932,TMSimMatrix[#Headers],0)),"")</f>
        <v/>
      </c>
      <c r="N932" s="52"/>
      <c r="O932" s="72"/>
      <c r="P932" s="310" t="str">
        <f>IF($E932&lt;&gt;"",INDEX(TMSimMatrix[],9,MATCH($C932&amp;$D932&amp;"."&amp;$E932,TMSimMatrix[#Headers],0)),"")</f>
        <v/>
      </c>
      <c r="Q932" s="56"/>
      <c r="R932" s="54"/>
      <c r="S932" s="53"/>
      <c r="T932" s="324"/>
      <c r="U932" s="299"/>
      <c r="V932" s="53"/>
      <c r="W932" s="258" t="s">
        <v>506</v>
      </c>
      <c r="X932" s="305"/>
      <c r="Y932" s="62"/>
      <c r="Z932" s="297"/>
      <c r="AA932" s="297"/>
    </row>
    <row r="933" spans="2:27" ht="23">
      <c r="B933" s="48">
        <v>928</v>
      </c>
      <c r="C933" s="252" t="s">
        <v>451</v>
      </c>
      <c r="D933" s="253">
        <v>62</v>
      </c>
      <c r="E933" s="274"/>
      <c r="F933" s="50" t="str">
        <f>IF($E933&lt;&gt;"",COUNTIF($E$6:$E933,$E933),"")</f>
        <v/>
      </c>
      <c r="G933" s="56" t="str">
        <f>IF($E933&lt;&gt;"",INDEX(TMSimMatrix[],5,MATCH($C933&amp;$D933&amp;"."&amp;$E933,TMSimMatrix[#Headers],0)),"")</f>
        <v/>
      </c>
      <c r="H933" s="56" t="str">
        <f>IF($E933&lt;&gt;"",INDEX(TMSimMatrix[#Data],7,MATCH($C933&amp;$D933&amp;"."&amp;$E933,TMSimMatrix[#Headers],0)),"")</f>
        <v/>
      </c>
      <c r="I933" s="280" t="str">
        <f>IF($E933&lt;&gt;"",INDEX(TMSimMatrix[],2,MATCH($C933&amp;$D933&amp;"."&amp;$E933,TMSimMatrix[#Headers],0)),"")</f>
        <v/>
      </c>
      <c r="J933" s="280" t="str">
        <f>IF($E933&lt;&gt;"",IF(ISNUMBER(SEARCH("Utail",FlighTestSummary5[[#This Row],[A/C Configuration]])), "UTAIL", "TAILLESS"),"")</f>
        <v/>
      </c>
      <c r="K933" s="280" t="str">
        <f>IF($E933&lt;&gt;"",INDEX(TMSimMatrix[],4,MATCH($C933&amp;$D933&amp;"."&amp;$E933,TMSimMatrix[#Headers],0)),"")</f>
        <v/>
      </c>
      <c r="L933" s="280" t="str">
        <f>IF($E933&lt;&gt;"",INDEX(TMSimMatrix[],3,MATCH($C933&amp;$D933&amp;"."&amp;$E933,TMSimMatrix[#Headers],0)),"")</f>
        <v/>
      </c>
      <c r="M933" s="272" t="str">
        <f>IF($E933&lt;&gt;"",INDEX(TMSimMatrix[],8,MATCH($C933&amp;$D933&amp;"."&amp;$E933,TMSimMatrix[#Headers],0)),"")</f>
        <v/>
      </c>
      <c r="N933" s="52"/>
      <c r="O933" s="72"/>
      <c r="P933" s="310" t="str">
        <f>IF($E933&lt;&gt;"",INDEX(TMSimMatrix[],9,MATCH($C933&amp;$D933&amp;"."&amp;$E933,TMSimMatrix[#Headers],0)),"")</f>
        <v/>
      </c>
      <c r="Q933" s="56"/>
      <c r="R933" s="54"/>
      <c r="S933" s="53"/>
      <c r="T933" s="324"/>
      <c r="U933" s="299"/>
      <c r="V933" s="53"/>
      <c r="W933" s="258" t="s">
        <v>506</v>
      </c>
      <c r="X933" s="305"/>
      <c r="Y933" s="62"/>
      <c r="Z933" s="297"/>
      <c r="AA933" s="297"/>
    </row>
    <row r="934" spans="2:27" ht="23">
      <c r="B934" s="48">
        <v>929</v>
      </c>
      <c r="C934" s="252" t="s">
        <v>451</v>
      </c>
      <c r="D934" s="253">
        <v>62</v>
      </c>
      <c r="E934" s="274"/>
      <c r="F934" s="50" t="str">
        <f>IF($E934&lt;&gt;"",COUNTIF($E$6:$E934,$E934),"")</f>
        <v/>
      </c>
      <c r="G934" s="56" t="str">
        <f>IF($E934&lt;&gt;"",INDEX(TMSimMatrix[],5,MATCH($C934&amp;$D934&amp;"."&amp;$E934,TMSimMatrix[#Headers],0)),"")</f>
        <v/>
      </c>
      <c r="H934" s="56" t="str">
        <f>IF($E934&lt;&gt;"",INDEX(TMSimMatrix[#Data],7,MATCH($C934&amp;$D934&amp;"."&amp;$E934,TMSimMatrix[#Headers],0)),"")</f>
        <v/>
      </c>
      <c r="I934" s="280" t="str">
        <f>IF($E934&lt;&gt;"",INDEX(TMSimMatrix[],2,MATCH($C934&amp;$D934&amp;"."&amp;$E934,TMSimMatrix[#Headers],0)),"")</f>
        <v/>
      </c>
      <c r="J934" s="280" t="str">
        <f>IF($E934&lt;&gt;"",IF(ISNUMBER(SEARCH("Utail",FlighTestSummary5[[#This Row],[A/C Configuration]])), "UTAIL", "TAILLESS"),"")</f>
        <v/>
      </c>
      <c r="K934" s="280" t="str">
        <f>IF($E934&lt;&gt;"",INDEX(TMSimMatrix[],4,MATCH($C934&amp;$D934&amp;"."&amp;$E934,TMSimMatrix[#Headers],0)),"")</f>
        <v/>
      </c>
      <c r="L934" s="280" t="str">
        <f>IF($E934&lt;&gt;"",INDEX(TMSimMatrix[],3,MATCH($C934&amp;$D934&amp;"."&amp;$E934,TMSimMatrix[#Headers],0)),"")</f>
        <v/>
      </c>
      <c r="M934" s="272" t="str">
        <f>IF($E934&lt;&gt;"",INDEX(TMSimMatrix[],8,MATCH($C934&amp;$D934&amp;"."&amp;$E934,TMSimMatrix[#Headers],0)),"")</f>
        <v/>
      </c>
      <c r="N934" s="52"/>
      <c r="O934" s="72"/>
      <c r="P934" s="310" t="str">
        <f>IF($E934&lt;&gt;"",INDEX(TMSimMatrix[],9,MATCH($C934&amp;$D934&amp;"."&amp;$E934,TMSimMatrix[#Headers],0)),"")</f>
        <v/>
      </c>
      <c r="Q934" s="56"/>
      <c r="R934" s="54"/>
      <c r="S934" s="53"/>
      <c r="T934" s="324"/>
      <c r="U934" s="299"/>
      <c r="V934" s="53"/>
      <c r="W934" s="258" t="s">
        <v>506</v>
      </c>
      <c r="X934" s="305"/>
      <c r="Y934" s="62"/>
      <c r="Z934" s="297"/>
      <c r="AA934" s="297"/>
    </row>
    <row r="935" spans="2:27" ht="23">
      <c r="B935" s="48">
        <v>930</v>
      </c>
      <c r="C935" s="252" t="s">
        <v>451</v>
      </c>
      <c r="D935" s="253">
        <v>62</v>
      </c>
      <c r="E935" s="274"/>
      <c r="F935" s="50" t="str">
        <f>IF($E935&lt;&gt;"",COUNTIF($E$6:$E935,$E935),"")</f>
        <v/>
      </c>
      <c r="G935" s="56" t="str">
        <f>IF($E935&lt;&gt;"",INDEX(TMSimMatrix[],5,MATCH($C935&amp;$D935&amp;"."&amp;$E935,TMSimMatrix[#Headers],0)),"")</f>
        <v/>
      </c>
      <c r="H935" s="56" t="str">
        <f>IF($E935&lt;&gt;"",INDEX(TMSimMatrix[#Data],7,MATCH($C935&amp;$D935&amp;"."&amp;$E935,TMSimMatrix[#Headers],0)),"")</f>
        <v/>
      </c>
      <c r="I935" s="280" t="str">
        <f>IF($E935&lt;&gt;"",INDEX(TMSimMatrix[],2,MATCH($C935&amp;$D935&amp;"."&amp;$E935,TMSimMatrix[#Headers],0)),"")</f>
        <v/>
      </c>
      <c r="J935" s="280" t="str">
        <f>IF($E935&lt;&gt;"",IF(ISNUMBER(SEARCH("Utail",FlighTestSummary5[[#This Row],[A/C Configuration]])), "UTAIL", "TAILLESS"),"")</f>
        <v/>
      </c>
      <c r="K935" s="280" t="str">
        <f>IF($E935&lt;&gt;"",INDEX(TMSimMatrix[],4,MATCH($C935&amp;$D935&amp;"."&amp;$E935,TMSimMatrix[#Headers],0)),"")</f>
        <v/>
      </c>
      <c r="L935" s="280" t="str">
        <f>IF($E935&lt;&gt;"",INDEX(TMSimMatrix[],3,MATCH($C935&amp;$D935&amp;"."&amp;$E935,TMSimMatrix[#Headers],0)),"")</f>
        <v/>
      </c>
      <c r="M935" s="272" t="str">
        <f>IF($E935&lt;&gt;"",INDEX(TMSimMatrix[],8,MATCH($C935&amp;$D935&amp;"."&amp;$E935,TMSimMatrix[#Headers],0)),"")</f>
        <v/>
      </c>
      <c r="N935" s="52"/>
      <c r="O935" s="72"/>
      <c r="P935" s="310" t="str">
        <f>IF($E935&lt;&gt;"",INDEX(TMSimMatrix[],9,MATCH($C935&amp;$D935&amp;"."&amp;$E935,TMSimMatrix[#Headers],0)),"")</f>
        <v/>
      </c>
      <c r="Q935" s="56"/>
      <c r="R935" s="54"/>
      <c r="S935" s="53"/>
      <c r="T935" s="324"/>
      <c r="U935" s="299"/>
      <c r="V935" s="53"/>
      <c r="W935" s="258" t="s">
        <v>506</v>
      </c>
      <c r="X935" s="305"/>
      <c r="Y935" s="62"/>
      <c r="Z935" s="297"/>
      <c r="AA935" s="297"/>
    </row>
    <row r="936" spans="2:27" ht="23">
      <c r="B936" s="48">
        <v>931</v>
      </c>
      <c r="C936" s="252" t="s">
        <v>451</v>
      </c>
      <c r="D936" s="253">
        <v>62</v>
      </c>
      <c r="E936" s="274"/>
      <c r="F936" s="50" t="str">
        <f>IF($E936&lt;&gt;"",COUNTIF($E$6:$E936,$E936),"")</f>
        <v/>
      </c>
      <c r="G936" s="56" t="str">
        <f>IF($E936&lt;&gt;"",INDEX(TMSimMatrix[],5,MATCH($C936&amp;$D936&amp;"."&amp;$E936,TMSimMatrix[#Headers],0)),"")</f>
        <v/>
      </c>
      <c r="H936" s="56" t="str">
        <f>IF($E936&lt;&gt;"",INDEX(TMSimMatrix[#Data],7,MATCH($C936&amp;$D936&amp;"."&amp;$E936,TMSimMatrix[#Headers],0)),"")</f>
        <v/>
      </c>
      <c r="I936" s="280" t="str">
        <f>IF($E936&lt;&gt;"",INDEX(TMSimMatrix[],2,MATCH($C936&amp;$D936&amp;"."&amp;$E936,TMSimMatrix[#Headers],0)),"")</f>
        <v/>
      </c>
      <c r="J936" s="280" t="str">
        <f>IF($E936&lt;&gt;"",IF(ISNUMBER(SEARCH("Utail",FlighTestSummary5[[#This Row],[A/C Configuration]])), "UTAIL", "TAILLESS"),"")</f>
        <v/>
      </c>
      <c r="K936" s="280" t="str">
        <f>IF($E936&lt;&gt;"",INDEX(TMSimMatrix[],4,MATCH($C936&amp;$D936&amp;"."&amp;$E936,TMSimMatrix[#Headers],0)),"")</f>
        <v/>
      </c>
      <c r="L936" s="280" t="str">
        <f>IF($E936&lt;&gt;"",INDEX(TMSimMatrix[],3,MATCH($C936&amp;$D936&amp;"."&amp;$E936,TMSimMatrix[#Headers],0)),"")</f>
        <v/>
      </c>
      <c r="M936" s="272" t="str">
        <f>IF($E936&lt;&gt;"",INDEX(TMSimMatrix[],8,MATCH($C936&amp;$D936&amp;"."&amp;$E936,TMSimMatrix[#Headers],0)),"")</f>
        <v/>
      </c>
      <c r="N936" s="52"/>
      <c r="O936" s="72"/>
      <c r="P936" s="310" t="str">
        <f>IF($E936&lt;&gt;"",INDEX(TMSimMatrix[],9,MATCH($C936&amp;$D936&amp;"."&amp;$E936,TMSimMatrix[#Headers],0)),"")</f>
        <v/>
      </c>
      <c r="Q936" s="56"/>
      <c r="R936" s="54"/>
      <c r="S936" s="53"/>
      <c r="T936" s="324"/>
      <c r="U936" s="299"/>
      <c r="V936" s="53"/>
      <c r="W936" s="258" t="s">
        <v>506</v>
      </c>
      <c r="X936" s="305"/>
      <c r="Y936" s="62"/>
      <c r="Z936" s="297"/>
      <c r="AA936" s="297"/>
    </row>
    <row r="937" spans="2:27" ht="23">
      <c r="B937" s="48">
        <v>932</v>
      </c>
      <c r="C937" s="252" t="s">
        <v>451</v>
      </c>
      <c r="D937" s="253">
        <v>62</v>
      </c>
      <c r="E937" s="274"/>
      <c r="F937" s="50" t="str">
        <f>IF($E937&lt;&gt;"",COUNTIF($E$6:$E937,$E937),"")</f>
        <v/>
      </c>
      <c r="G937" s="56" t="str">
        <f>IF($E937&lt;&gt;"",INDEX(TMSimMatrix[],5,MATCH($C937&amp;$D937&amp;"."&amp;$E937,TMSimMatrix[#Headers],0)),"")</f>
        <v/>
      </c>
      <c r="H937" s="56" t="str">
        <f>IF($E937&lt;&gt;"",INDEX(TMSimMatrix[#Data],7,MATCH($C937&amp;$D937&amp;"."&amp;$E937,TMSimMatrix[#Headers],0)),"")</f>
        <v/>
      </c>
      <c r="I937" s="280" t="str">
        <f>IF($E937&lt;&gt;"",INDEX(TMSimMatrix[],2,MATCH($C937&amp;$D937&amp;"."&amp;$E937,TMSimMatrix[#Headers],0)),"")</f>
        <v/>
      </c>
      <c r="J937" s="280" t="str">
        <f>IF($E937&lt;&gt;"",IF(ISNUMBER(SEARCH("Utail",FlighTestSummary5[[#This Row],[A/C Configuration]])), "UTAIL", "TAILLESS"),"")</f>
        <v/>
      </c>
      <c r="K937" s="280" t="str">
        <f>IF($E937&lt;&gt;"",INDEX(TMSimMatrix[],4,MATCH($C937&amp;$D937&amp;"."&amp;$E937,TMSimMatrix[#Headers],0)),"")</f>
        <v/>
      </c>
      <c r="L937" s="280" t="str">
        <f>IF($E937&lt;&gt;"",INDEX(TMSimMatrix[],3,MATCH($C937&amp;$D937&amp;"."&amp;$E937,TMSimMatrix[#Headers],0)),"")</f>
        <v/>
      </c>
      <c r="M937" s="272" t="str">
        <f>IF($E937&lt;&gt;"",INDEX(TMSimMatrix[],8,MATCH($C937&amp;$D937&amp;"."&amp;$E937,TMSimMatrix[#Headers],0)),"")</f>
        <v/>
      </c>
      <c r="N937" s="52"/>
      <c r="O937" s="72"/>
      <c r="P937" s="310" t="str">
        <f>IF($E937&lt;&gt;"",INDEX(TMSimMatrix[],9,MATCH($C937&amp;$D937&amp;"."&amp;$E937,TMSimMatrix[#Headers],0)),"")</f>
        <v/>
      </c>
      <c r="Q937" s="56"/>
      <c r="R937" s="54"/>
      <c r="S937" s="53"/>
      <c r="T937" s="324"/>
      <c r="U937" s="299"/>
      <c r="V937" s="53"/>
      <c r="W937" s="258" t="s">
        <v>506</v>
      </c>
      <c r="X937" s="305"/>
      <c r="Y937" s="62"/>
      <c r="Z937" s="297"/>
      <c r="AA937" s="297"/>
    </row>
    <row r="938" spans="2:27" ht="23">
      <c r="B938" s="48">
        <v>933</v>
      </c>
      <c r="C938" s="252" t="s">
        <v>451</v>
      </c>
      <c r="D938" s="253">
        <v>62</v>
      </c>
      <c r="E938" s="274"/>
      <c r="F938" s="50" t="str">
        <f>IF($E938&lt;&gt;"",COUNTIF($E$6:$E938,$E938),"")</f>
        <v/>
      </c>
      <c r="G938" s="56" t="str">
        <f>IF($E938&lt;&gt;"",INDEX(TMSimMatrix[],5,MATCH($C938&amp;$D938&amp;"."&amp;$E938,TMSimMatrix[#Headers],0)),"")</f>
        <v/>
      </c>
      <c r="H938" s="56" t="str">
        <f>IF($E938&lt;&gt;"",INDEX(TMSimMatrix[#Data],7,MATCH($C938&amp;$D938&amp;"."&amp;$E938,TMSimMatrix[#Headers],0)),"")</f>
        <v/>
      </c>
      <c r="I938" s="280" t="str">
        <f>IF($E938&lt;&gt;"",INDEX(TMSimMatrix[],2,MATCH($C938&amp;$D938&amp;"."&amp;$E938,TMSimMatrix[#Headers],0)),"")</f>
        <v/>
      </c>
      <c r="J938" s="280" t="str">
        <f>IF($E938&lt;&gt;"",IF(ISNUMBER(SEARCH("Utail",FlighTestSummary5[[#This Row],[A/C Configuration]])), "UTAIL", "TAILLESS"),"")</f>
        <v/>
      </c>
      <c r="K938" s="280" t="str">
        <f>IF($E938&lt;&gt;"",INDEX(TMSimMatrix[],4,MATCH($C938&amp;$D938&amp;"."&amp;$E938,TMSimMatrix[#Headers],0)),"")</f>
        <v/>
      </c>
      <c r="L938" s="280" t="str">
        <f>IF($E938&lt;&gt;"",INDEX(TMSimMatrix[],3,MATCH($C938&amp;$D938&amp;"."&amp;$E938,TMSimMatrix[#Headers],0)),"")</f>
        <v/>
      </c>
      <c r="M938" s="272" t="str">
        <f>IF($E938&lt;&gt;"",INDEX(TMSimMatrix[],8,MATCH($C938&amp;$D938&amp;"."&amp;$E938,TMSimMatrix[#Headers],0)),"")</f>
        <v/>
      </c>
      <c r="N938" s="52"/>
      <c r="O938" s="72"/>
      <c r="P938" s="310" t="str">
        <f>IF($E938&lt;&gt;"",INDEX(TMSimMatrix[],9,MATCH($C938&amp;$D938&amp;"."&amp;$E938,TMSimMatrix[#Headers],0)),"")</f>
        <v/>
      </c>
      <c r="Q938" s="56"/>
      <c r="R938" s="54"/>
      <c r="S938" s="53"/>
      <c r="T938" s="324"/>
      <c r="U938" s="299"/>
      <c r="V938" s="53"/>
      <c r="W938" s="258" t="s">
        <v>506</v>
      </c>
      <c r="X938" s="305"/>
      <c r="Y938" s="62"/>
      <c r="Z938" s="297"/>
      <c r="AA938" s="297"/>
    </row>
    <row r="939" spans="2:27" ht="23">
      <c r="B939" s="48">
        <v>934</v>
      </c>
      <c r="C939" s="252" t="s">
        <v>451</v>
      </c>
      <c r="D939" s="253">
        <v>62</v>
      </c>
      <c r="E939" s="274"/>
      <c r="F939" s="50" t="str">
        <f>IF($E939&lt;&gt;"",COUNTIF($E$6:$E939,$E939),"")</f>
        <v/>
      </c>
      <c r="G939" s="56" t="str">
        <f>IF($E939&lt;&gt;"",INDEX(TMSimMatrix[],5,MATCH($C939&amp;$D939&amp;"."&amp;$E939,TMSimMatrix[#Headers],0)),"")</f>
        <v/>
      </c>
      <c r="H939" s="56" t="str">
        <f>IF($E939&lt;&gt;"",INDEX(TMSimMatrix[#Data],7,MATCH($C939&amp;$D939&amp;"."&amp;$E939,TMSimMatrix[#Headers],0)),"")</f>
        <v/>
      </c>
      <c r="I939" s="280" t="str">
        <f>IF($E939&lt;&gt;"",INDEX(TMSimMatrix[],2,MATCH($C939&amp;$D939&amp;"."&amp;$E939,TMSimMatrix[#Headers],0)),"")</f>
        <v/>
      </c>
      <c r="J939" s="280" t="str">
        <f>IF($E939&lt;&gt;"",IF(ISNUMBER(SEARCH("Utail",FlighTestSummary5[[#This Row],[A/C Configuration]])), "UTAIL", "TAILLESS"),"")</f>
        <v/>
      </c>
      <c r="K939" s="280" t="str">
        <f>IF($E939&lt;&gt;"",INDEX(TMSimMatrix[],4,MATCH($C939&amp;$D939&amp;"."&amp;$E939,TMSimMatrix[#Headers],0)),"")</f>
        <v/>
      </c>
      <c r="L939" s="280" t="str">
        <f>IF($E939&lt;&gt;"",INDEX(TMSimMatrix[],3,MATCH($C939&amp;$D939&amp;"."&amp;$E939,TMSimMatrix[#Headers],0)),"")</f>
        <v/>
      </c>
      <c r="M939" s="272" t="str">
        <f>IF($E939&lt;&gt;"",INDEX(TMSimMatrix[],8,MATCH($C939&amp;$D939&amp;"."&amp;$E939,TMSimMatrix[#Headers],0)),"")</f>
        <v/>
      </c>
      <c r="N939" s="52"/>
      <c r="O939" s="72"/>
      <c r="P939" s="310" t="str">
        <f>IF($E939&lt;&gt;"",INDEX(TMSimMatrix[],9,MATCH($C939&amp;$D939&amp;"."&amp;$E939,TMSimMatrix[#Headers],0)),"")</f>
        <v/>
      </c>
      <c r="Q939" s="56"/>
      <c r="R939" s="54"/>
      <c r="S939" s="53"/>
      <c r="T939" s="324"/>
      <c r="U939" s="299"/>
      <c r="V939" s="53"/>
      <c r="W939" s="258" t="s">
        <v>506</v>
      </c>
      <c r="X939" s="305"/>
      <c r="Y939" s="62"/>
      <c r="Z939" s="297"/>
      <c r="AA939" s="297"/>
    </row>
    <row r="940" spans="2:27" ht="23">
      <c r="B940" s="48">
        <v>935</v>
      </c>
      <c r="C940" s="252" t="s">
        <v>451</v>
      </c>
      <c r="D940" s="253">
        <v>62</v>
      </c>
      <c r="E940" s="274"/>
      <c r="F940" s="50" t="str">
        <f>IF($E940&lt;&gt;"",COUNTIF($E$6:$E940,$E940),"")</f>
        <v/>
      </c>
      <c r="G940" s="56" t="str">
        <f>IF($E940&lt;&gt;"",INDEX(TMSimMatrix[],5,MATCH($C940&amp;$D940&amp;"."&amp;$E940,TMSimMatrix[#Headers],0)),"")</f>
        <v/>
      </c>
      <c r="H940" s="56" t="str">
        <f>IF($E940&lt;&gt;"",INDEX(TMSimMatrix[#Data],7,MATCH($C940&amp;$D940&amp;"."&amp;$E940,TMSimMatrix[#Headers],0)),"")</f>
        <v/>
      </c>
      <c r="I940" s="280" t="str">
        <f>IF($E940&lt;&gt;"",INDEX(TMSimMatrix[],2,MATCH($C940&amp;$D940&amp;"."&amp;$E940,TMSimMatrix[#Headers],0)),"")</f>
        <v/>
      </c>
      <c r="J940" s="280" t="str">
        <f>IF($E940&lt;&gt;"",IF(ISNUMBER(SEARCH("Utail",FlighTestSummary5[[#This Row],[A/C Configuration]])), "UTAIL", "TAILLESS"),"")</f>
        <v/>
      </c>
      <c r="K940" s="280" t="str">
        <f>IF($E940&lt;&gt;"",INDEX(TMSimMatrix[],4,MATCH($C940&amp;$D940&amp;"."&amp;$E940,TMSimMatrix[#Headers],0)),"")</f>
        <v/>
      </c>
      <c r="L940" s="280" t="str">
        <f>IF($E940&lt;&gt;"",INDEX(TMSimMatrix[],3,MATCH($C940&amp;$D940&amp;"."&amp;$E940,TMSimMatrix[#Headers],0)),"")</f>
        <v/>
      </c>
      <c r="M940" s="272" t="str">
        <f>IF($E940&lt;&gt;"",INDEX(TMSimMatrix[],8,MATCH($C940&amp;$D940&amp;"."&amp;$E940,TMSimMatrix[#Headers],0)),"")</f>
        <v/>
      </c>
      <c r="N940" s="52"/>
      <c r="O940" s="72"/>
      <c r="P940" s="310" t="str">
        <f>IF($E940&lt;&gt;"",INDEX(TMSimMatrix[],9,MATCH($C940&amp;$D940&amp;"."&amp;$E940,TMSimMatrix[#Headers],0)),"")</f>
        <v/>
      </c>
      <c r="Q940" s="56"/>
      <c r="R940" s="54"/>
      <c r="S940" s="53"/>
      <c r="T940" s="324"/>
      <c r="U940" s="299"/>
      <c r="V940" s="53"/>
      <c r="W940" s="258" t="s">
        <v>506</v>
      </c>
      <c r="X940" s="305"/>
      <c r="Y940" s="62"/>
      <c r="Z940" s="297"/>
      <c r="AA940" s="297"/>
    </row>
    <row r="941" spans="2:27" ht="23">
      <c r="B941" s="48">
        <v>936</v>
      </c>
      <c r="C941" s="252" t="s">
        <v>451</v>
      </c>
      <c r="D941" s="253">
        <v>62</v>
      </c>
      <c r="E941" s="274"/>
      <c r="F941" s="50" t="str">
        <f>IF($E941&lt;&gt;"",COUNTIF($E$6:$E941,$E941),"")</f>
        <v/>
      </c>
      <c r="G941" s="56" t="str">
        <f>IF($E941&lt;&gt;"",INDEX(TMSimMatrix[],5,MATCH($C941&amp;$D941&amp;"."&amp;$E941,TMSimMatrix[#Headers],0)),"")</f>
        <v/>
      </c>
      <c r="H941" s="56" t="str">
        <f>IF($E941&lt;&gt;"",INDEX(TMSimMatrix[#Data],7,MATCH($C941&amp;$D941&amp;"."&amp;$E941,TMSimMatrix[#Headers],0)),"")</f>
        <v/>
      </c>
      <c r="I941" s="280" t="str">
        <f>IF($E941&lt;&gt;"",INDEX(TMSimMatrix[],2,MATCH($C941&amp;$D941&amp;"."&amp;$E941,TMSimMatrix[#Headers],0)),"")</f>
        <v/>
      </c>
      <c r="J941" s="280" t="str">
        <f>IF($E941&lt;&gt;"",IF(ISNUMBER(SEARCH("Utail",FlighTestSummary5[[#This Row],[A/C Configuration]])), "UTAIL", "TAILLESS"),"")</f>
        <v/>
      </c>
      <c r="K941" s="280" t="str">
        <f>IF($E941&lt;&gt;"",INDEX(TMSimMatrix[],4,MATCH($C941&amp;$D941&amp;"."&amp;$E941,TMSimMatrix[#Headers],0)),"")</f>
        <v/>
      </c>
      <c r="L941" s="280" t="str">
        <f>IF($E941&lt;&gt;"",INDEX(TMSimMatrix[],3,MATCH($C941&amp;$D941&amp;"."&amp;$E941,TMSimMatrix[#Headers],0)),"")</f>
        <v/>
      </c>
      <c r="M941" s="272" t="str">
        <f>IF($E941&lt;&gt;"",INDEX(TMSimMatrix[],8,MATCH($C941&amp;$D941&amp;"."&amp;$E941,TMSimMatrix[#Headers],0)),"")</f>
        <v/>
      </c>
      <c r="N941" s="52"/>
      <c r="O941" s="72"/>
      <c r="P941" s="310" t="str">
        <f>IF($E941&lt;&gt;"",INDEX(TMSimMatrix[],9,MATCH($C941&amp;$D941&amp;"."&amp;$E941,TMSimMatrix[#Headers],0)),"")</f>
        <v/>
      </c>
      <c r="Q941" s="56"/>
      <c r="R941" s="54"/>
      <c r="S941" s="53"/>
      <c r="T941" s="324"/>
      <c r="U941" s="299"/>
      <c r="V941" s="53"/>
      <c r="W941" s="258" t="s">
        <v>506</v>
      </c>
      <c r="X941" s="305"/>
      <c r="Y941" s="62"/>
      <c r="Z941" s="297"/>
      <c r="AA941" s="297"/>
    </row>
    <row r="942" spans="2:27" ht="23">
      <c r="B942" s="48">
        <v>937</v>
      </c>
      <c r="C942" s="252" t="s">
        <v>451</v>
      </c>
      <c r="D942" s="253">
        <v>62</v>
      </c>
      <c r="E942" s="274"/>
      <c r="F942" s="50" t="str">
        <f>IF($E942&lt;&gt;"",COUNTIF($E$6:$E942,$E942),"")</f>
        <v/>
      </c>
      <c r="G942" s="56" t="str">
        <f>IF($E942&lt;&gt;"",INDEX(TMSimMatrix[],5,MATCH($C942&amp;$D942&amp;"."&amp;$E942,TMSimMatrix[#Headers],0)),"")</f>
        <v/>
      </c>
      <c r="H942" s="56" t="str">
        <f>IF($E942&lt;&gt;"",INDEX(TMSimMatrix[#Data],7,MATCH($C942&amp;$D942&amp;"."&amp;$E942,TMSimMatrix[#Headers],0)),"")</f>
        <v/>
      </c>
      <c r="I942" s="280" t="str">
        <f>IF($E942&lt;&gt;"",INDEX(TMSimMatrix[],2,MATCH($C942&amp;$D942&amp;"."&amp;$E942,TMSimMatrix[#Headers],0)),"")</f>
        <v/>
      </c>
      <c r="J942" s="280" t="str">
        <f>IF($E942&lt;&gt;"",IF(ISNUMBER(SEARCH("Utail",FlighTestSummary5[[#This Row],[A/C Configuration]])), "UTAIL", "TAILLESS"),"")</f>
        <v/>
      </c>
      <c r="K942" s="280" t="str">
        <f>IF($E942&lt;&gt;"",INDEX(TMSimMatrix[],4,MATCH($C942&amp;$D942&amp;"."&amp;$E942,TMSimMatrix[#Headers],0)),"")</f>
        <v/>
      </c>
      <c r="L942" s="280" t="str">
        <f>IF($E942&lt;&gt;"",INDEX(TMSimMatrix[],3,MATCH($C942&amp;$D942&amp;"."&amp;$E942,TMSimMatrix[#Headers],0)),"")</f>
        <v/>
      </c>
      <c r="M942" s="272" t="str">
        <f>IF($E942&lt;&gt;"",INDEX(TMSimMatrix[],8,MATCH($C942&amp;$D942&amp;"."&amp;$E942,TMSimMatrix[#Headers],0)),"")</f>
        <v/>
      </c>
      <c r="N942" s="52"/>
      <c r="O942" s="72"/>
      <c r="P942" s="310" t="str">
        <f>IF($E942&lt;&gt;"",INDEX(TMSimMatrix[],9,MATCH($C942&amp;$D942&amp;"."&amp;$E942,TMSimMatrix[#Headers],0)),"")</f>
        <v/>
      </c>
      <c r="Q942" s="56"/>
      <c r="R942" s="54"/>
      <c r="S942" s="53"/>
      <c r="T942" s="324"/>
      <c r="U942" s="299"/>
      <c r="V942" s="53"/>
      <c r="W942" s="258" t="s">
        <v>506</v>
      </c>
      <c r="X942" s="305"/>
      <c r="Y942" s="62"/>
      <c r="Z942" s="297"/>
      <c r="AA942" s="297"/>
    </row>
    <row r="943" spans="2:27" ht="23">
      <c r="B943" s="48">
        <v>938</v>
      </c>
      <c r="C943" s="252" t="s">
        <v>451</v>
      </c>
      <c r="D943" s="253">
        <v>62</v>
      </c>
      <c r="E943" s="274"/>
      <c r="F943" s="50" t="str">
        <f>IF($E943&lt;&gt;"",COUNTIF($E$6:$E943,$E943),"")</f>
        <v/>
      </c>
      <c r="G943" s="56" t="str">
        <f>IF($E943&lt;&gt;"",INDEX(TMSimMatrix[],5,MATCH($C943&amp;$D943&amp;"."&amp;$E943,TMSimMatrix[#Headers],0)),"")</f>
        <v/>
      </c>
      <c r="H943" s="56" t="str">
        <f>IF($E943&lt;&gt;"",INDEX(TMSimMatrix[#Data],7,MATCH($C943&amp;$D943&amp;"."&amp;$E943,TMSimMatrix[#Headers],0)),"")</f>
        <v/>
      </c>
      <c r="I943" s="280" t="str">
        <f>IF($E943&lt;&gt;"",INDEX(TMSimMatrix[],2,MATCH($C943&amp;$D943&amp;"."&amp;$E943,TMSimMatrix[#Headers],0)),"")</f>
        <v/>
      </c>
      <c r="J943" s="280" t="str">
        <f>IF($E943&lt;&gt;"",IF(ISNUMBER(SEARCH("Utail",FlighTestSummary5[[#This Row],[A/C Configuration]])), "UTAIL", "TAILLESS"),"")</f>
        <v/>
      </c>
      <c r="K943" s="280" t="str">
        <f>IF($E943&lt;&gt;"",INDEX(TMSimMatrix[],4,MATCH($C943&amp;$D943&amp;"."&amp;$E943,TMSimMatrix[#Headers],0)),"")</f>
        <v/>
      </c>
      <c r="L943" s="280" t="str">
        <f>IF($E943&lt;&gt;"",INDEX(TMSimMatrix[],3,MATCH($C943&amp;$D943&amp;"."&amp;$E943,TMSimMatrix[#Headers],0)),"")</f>
        <v/>
      </c>
      <c r="M943" s="272" t="str">
        <f>IF($E943&lt;&gt;"",INDEX(TMSimMatrix[],8,MATCH($C943&amp;$D943&amp;"."&amp;$E943,TMSimMatrix[#Headers],0)),"")</f>
        <v/>
      </c>
      <c r="N943" s="52"/>
      <c r="O943" s="72"/>
      <c r="P943" s="310" t="str">
        <f>IF($E943&lt;&gt;"",INDEX(TMSimMatrix[],9,MATCH($C943&amp;$D943&amp;"."&amp;$E943,TMSimMatrix[#Headers],0)),"")</f>
        <v/>
      </c>
      <c r="Q943" s="56"/>
      <c r="R943" s="54"/>
      <c r="S943" s="53"/>
      <c r="T943" s="324"/>
      <c r="U943" s="299"/>
      <c r="V943" s="53"/>
      <c r="W943" s="258" t="s">
        <v>506</v>
      </c>
      <c r="X943" s="305"/>
      <c r="Y943" s="62"/>
      <c r="Z943" s="297"/>
      <c r="AA943" s="297"/>
    </row>
    <row r="944" spans="2:27" ht="23">
      <c r="B944" s="48">
        <v>939</v>
      </c>
      <c r="C944" s="252" t="s">
        <v>451</v>
      </c>
      <c r="D944" s="253">
        <v>62</v>
      </c>
      <c r="E944" s="274"/>
      <c r="F944" s="50" t="str">
        <f>IF($E944&lt;&gt;"",COUNTIF($E$6:$E944,$E944),"")</f>
        <v/>
      </c>
      <c r="G944" s="56" t="str">
        <f>IF($E944&lt;&gt;"",INDEX(TMSimMatrix[],5,MATCH($C944&amp;$D944&amp;"."&amp;$E944,TMSimMatrix[#Headers],0)),"")</f>
        <v/>
      </c>
      <c r="H944" s="56" t="str">
        <f>IF($E944&lt;&gt;"",INDEX(TMSimMatrix[#Data],7,MATCH($C944&amp;$D944&amp;"."&amp;$E944,TMSimMatrix[#Headers],0)),"")</f>
        <v/>
      </c>
      <c r="I944" s="280" t="str">
        <f>IF($E944&lt;&gt;"",INDEX(TMSimMatrix[],2,MATCH($C944&amp;$D944&amp;"."&amp;$E944,TMSimMatrix[#Headers],0)),"")</f>
        <v/>
      </c>
      <c r="J944" s="280" t="str">
        <f>IF($E944&lt;&gt;"",IF(ISNUMBER(SEARCH("Utail",FlighTestSummary5[[#This Row],[A/C Configuration]])), "UTAIL", "TAILLESS"),"")</f>
        <v/>
      </c>
      <c r="K944" s="280" t="str">
        <f>IF($E944&lt;&gt;"",INDEX(TMSimMatrix[],4,MATCH($C944&amp;$D944&amp;"."&amp;$E944,TMSimMatrix[#Headers],0)),"")</f>
        <v/>
      </c>
      <c r="L944" s="280" t="str">
        <f>IF($E944&lt;&gt;"",INDEX(TMSimMatrix[],3,MATCH($C944&amp;$D944&amp;"."&amp;$E944,TMSimMatrix[#Headers],0)),"")</f>
        <v/>
      </c>
      <c r="M944" s="272" t="str">
        <f>IF($E944&lt;&gt;"",INDEX(TMSimMatrix[],8,MATCH($C944&amp;$D944&amp;"."&amp;$E944,TMSimMatrix[#Headers],0)),"")</f>
        <v/>
      </c>
      <c r="N944" s="52"/>
      <c r="O944" s="72"/>
      <c r="P944" s="310" t="str">
        <f>IF($E944&lt;&gt;"",INDEX(TMSimMatrix[],9,MATCH($C944&amp;$D944&amp;"."&amp;$E944,TMSimMatrix[#Headers],0)),"")</f>
        <v/>
      </c>
      <c r="Q944" s="56"/>
      <c r="R944" s="54"/>
      <c r="S944" s="53"/>
      <c r="T944" s="324"/>
      <c r="U944" s="299"/>
      <c r="V944" s="53"/>
      <c r="W944" s="258" t="s">
        <v>506</v>
      </c>
      <c r="X944" s="305"/>
      <c r="Y944" s="62"/>
      <c r="Z944" s="297"/>
      <c r="AA944" s="297"/>
    </row>
    <row r="945" spans="2:27" ht="23">
      <c r="B945" s="48">
        <v>940</v>
      </c>
      <c r="C945" s="252" t="s">
        <v>451</v>
      </c>
      <c r="D945" s="253">
        <v>62</v>
      </c>
      <c r="E945" s="274"/>
      <c r="F945" s="50" t="str">
        <f>IF($E945&lt;&gt;"",COUNTIF($E$6:$E945,$E945),"")</f>
        <v/>
      </c>
      <c r="G945" s="56" t="str">
        <f>IF($E945&lt;&gt;"",INDEX(TMSimMatrix[],5,MATCH($C945&amp;$D945&amp;"."&amp;$E945,TMSimMatrix[#Headers],0)),"")</f>
        <v/>
      </c>
      <c r="H945" s="56" t="str">
        <f>IF($E945&lt;&gt;"",INDEX(TMSimMatrix[#Data],7,MATCH($C945&amp;$D945&amp;"."&amp;$E945,TMSimMatrix[#Headers],0)),"")</f>
        <v/>
      </c>
      <c r="I945" s="280" t="str">
        <f>IF($E945&lt;&gt;"",INDEX(TMSimMatrix[],2,MATCH($C945&amp;$D945&amp;"."&amp;$E945,TMSimMatrix[#Headers],0)),"")</f>
        <v/>
      </c>
      <c r="J945" s="280" t="str">
        <f>IF($E945&lt;&gt;"",IF(ISNUMBER(SEARCH("Utail",FlighTestSummary5[[#This Row],[A/C Configuration]])), "UTAIL", "TAILLESS"),"")</f>
        <v/>
      </c>
      <c r="K945" s="280" t="str">
        <f>IF($E945&lt;&gt;"",INDEX(TMSimMatrix[],4,MATCH($C945&amp;$D945&amp;"."&amp;$E945,TMSimMatrix[#Headers],0)),"")</f>
        <v/>
      </c>
      <c r="L945" s="280" t="str">
        <f>IF($E945&lt;&gt;"",INDEX(TMSimMatrix[],3,MATCH($C945&amp;$D945&amp;"."&amp;$E945,TMSimMatrix[#Headers],0)),"")</f>
        <v/>
      </c>
      <c r="M945" s="272" t="str">
        <f>IF($E945&lt;&gt;"",INDEX(TMSimMatrix[],8,MATCH($C945&amp;$D945&amp;"."&amp;$E945,TMSimMatrix[#Headers],0)),"")</f>
        <v/>
      </c>
      <c r="N945" s="52"/>
      <c r="O945" s="72"/>
      <c r="P945" s="310" t="str">
        <f>IF($E945&lt;&gt;"",INDEX(TMSimMatrix[],9,MATCH($C945&amp;$D945&amp;"."&amp;$E945,TMSimMatrix[#Headers],0)),"")</f>
        <v/>
      </c>
      <c r="Q945" s="56"/>
      <c r="R945" s="54"/>
      <c r="S945" s="53"/>
      <c r="T945" s="324"/>
      <c r="U945" s="299"/>
      <c r="V945" s="53"/>
      <c r="W945" s="258" t="s">
        <v>506</v>
      </c>
      <c r="X945" s="305"/>
      <c r="Y945" s="62"/>
      <c r="Z945" s="297"/>
      <c r="AA945" s="297"/>
    </row>
    <row r="946" spans="2:27" ht="23">
      <c r="B946" s="48">
        <v>941</v>
      </c>
      <c r="C946" s="252" t="s">
        <v>451</v>
      </c>
      <c r="D946" s="253">
        <v>62</v>
      </c>
      <c r="E946" s="274"/>
      <c r="F946" s="50" t="str">
        <f>IF($E946&lt;&gt;"",COUNTIF($E$6:$E946,$E946),"")</f>
        <v/>
      </c>
      <c r="G946" s="56" t="str">
        <f>IF($E946&lt;&gt;"",INDEX(TMSimMatrix[],5,MATCH($C946&amp;$D946&amp;"."&amp;$E946,TMSimMatrix[#Headers],0)),"")</f>
        <v/>
      </c>
      <c r="H946" s="56" t="str">
        <f>IF($E946&lt;&gt;"",INDEX(TMSimMatrix[#Data],7,MATCH($C946&amp;$D946&amp;"."&amp;$E946,TMSimMatrix[#Headers],0)),"")</f>
        <v/>
      </c>
      <c r="I946" s="280" t="str">
        <f>IF($E946&lt;&gt;"",INDEX(TMSimMatrix[],2,MATCH($C946&amp;$D946&amp;"."&amp;$E946,TMSimMatrix[#Headers],0)),"")</f>
        <v/>
      </c>
      <c r="J946" s="280" t="str">
        <f>IF($E946&lt;&gt;"",IF(ISNUMBER(SEARCH("Utail",FlighTestSummary5[[#This Row],[A/C Configuration]])), "UTAIL", "TAILLESS"),"")</f>
        <v/>
      </c>
      <c r="K946" s="280" t="str">
        <f>IF($E946&lt;&gt;"",INDEX(TMSimMatrix[],4,MATCH($C946&amp;$D946&amp;"."&amp;$E946,TMSimMatrix[#Headers],0)),"")</f>
        <v/>
      </c>
      <c r="L946" s="280" t="str">
        <f>IF($E946&lt;&gt;"",INDEX(TMSimMatrix[],3,MATCH($C946&amp;$D946&amp;"."&amp;$E946,TMSimMatrix[#Headers],0)),"")</f>
        <v/>
      </c>
      <c r="M946" s="272" t="str">
        <f>IF($E946&lt;&gt;"",INDEX(TMSimMatrix[],8,MATCH($C946&amp;$D946&amp;"."&amp;$E946,TMSimMatrix[#Headers],0)),"")</f>
        <v/>
      </c>
      <c r="N946" s="52"/>
      <c r="O946" s="72"/>
      <c r="P946" s="310" t="str">
        <f>IF($E946&lt;&gt;"",INDEX(TMSimMatrix[],9,MATCH($C946&amp;$D946&amp;"."&amp;$E946,TMSimMatrix[#Headers],0)),"")</f>
        <v/>
      </c>
      <c r="Q946" s="56"/>
      <c r="R946" s="54"/>
      <c r="S946" s="53"/>
      <c r="T946" s="324"/>
      <c r="U946" s="299"/>
      <c r="V946" s="53"/>
      <c r="W946" s="258" t="s">
        <v>506</v>
      </c>
      <c r="X946" s="305"/>
      <c r="Y946" s="62"/>
      <c r="Z946" s="297"/>
      <c r="AA946" s="297"/>
    </row>
    <row r="947" spans="2:27" ht="23">
      <c r="B947" s="48">
        <v>942</v>
      </c>
      <c r="C947" s="252" t="s">
        <v>451</v>
      </c>
      <c r="D947" s="253">
        <v>62</v>
      </c>
      <c r="E947" s="274"/>
      <c r="F947" s="50" t="str">
        <f>IF($E947&lt;&gt;"",COUNTIF($E$6:$E947,$E947),"")</f>
        <v/>
      </c>
      <c r="G947" s="56" t="str">
        <f>IF($E947&lt;&gt;"",INDEX(TMSimMatrix[],5,MATCH($C947&amp;$D947&amp;"."&amp;$E947,TMSimMatrix[#Headers],0)),"")</f>
        <v/>
      </c>
      <c r="H947" s="56" t="str">
        <f>IF($E947&lt;&gt;"",INDEX(TMSimMatrix[#Data],7,MATCH($C947&amp;$D947&amp;"."&amp;$E947,TMSimMatrix[#Headers],0)),"")</f>
        <v/>
      </c>
      <c r="I947" s="280" t="str">
        <f>IF($E947&lt;&gt;"",INDEX(TMSimMatrix[],2,MATCH($C947&amp;$D947&amp;"."&amp;$E947,TMSimMatrix[#Headers],0)),"")</f>
        <v/>
      </c>
      <c r="J947" s="280" t="str">
        <f>IF($E947&lt;&gt;"",IF(ISNUMBER(SEARCH("Utail",FlighTestSummary5[[#This Row],[A/C Configuration]])), "UTAIL", "TAILLESS"),"")</f>
        <v/>
      </c>
      <c r="K947" s="280" t="str">
        <f>IF($E947&lt;&gt;"",INDEX(TMSimMatrix[],4,MATCH($C947&amp;$D947&amp;"."&amp;$E947,TMSimMatrix[#Headers],0)),"")</f>
        <v/>
      </c>
      <c r="L947" s="280" t="str">
        <f>IF($E947&lt;&gt;"",INDEX(TMSimMatrix[],3,MATCH($C947&amp;$D947&amp;"."&amp;$E947,TMSimMatrix[#Headers],0)),"")</f>
        <v/>
      </c>
      <c r="M947" s="272" t="str">
        <f>IF($E947&lt;&gt;"",INDEX(TMSimMatrix[],8,MATCH($C947&amp;$D947&amp;"."&amp;$E947,TMSimMatrix[#Headers],0)),"")</f>
        <v/>
      </c>
      <c r="N947" s="52"/>
      <c r="O947" s="72"/>
      <c r="P947" s="310" t="str">
        <f>IF($E947&lt;&gt;"",INDEX(TMSimMatrix[],9,MATCH($C947&amp;$D947&amp;"."&amp;$E947,TMSimMatrix[#Headers],0)),"")</f>
        <v/>
      </c>
      <c r="Q947" s="56"/>
      <c r="R947" s="54"/>
      <c r="S947" s="53"/>
      <c r="T947" s="324"/>
      <c r="U947" s="299"/>
      <c r="V947" s="53"/>
      <c r="W947" s="258" t="s">
        <v>506</v>
      </c>
      <c r="X947" s="305"/>
      <c r="Y947" s="62"/>
      <c r="Z947" s="297"/>
      <c r="AA947" s="297"/>
    </row>
    <row r="948" spans="2:27" ht="23">
      <c r="B948" s="48">
        <v>943</v>
      </c>
      <c r="C948" s="252" t="s">
        <v>451</v>
      </c>
      <c r="D948" s="253">
        <v>62</v>
      </c>
      <c r="E948" s="274"/>
      <c r="F948" s="50" t="str">
        <f>IF($E948&lt;&gt;"",COUNTIF($E$6:$E948,$E948),"")</f>
        <v/>
      </c>
      <c r="G948" s="56" t="str">
        <f>IF($E948&lt;&gt;"",INDEX(TMSimMatrix[],5,MATCH($C948&amp;$D948&amp;"."&amp;$E948,TMSimMatrix[#Headers],0)),"")</f>
        <v/>
      </c>
      <c r="H948" s="56" t="str">
        <f>IF($E948&lt;&gt;"",INDEX(TMSimMatrix[#Data],7,MATCH($C948&amp;$D948&amp;"."&amp;$E948,TMSimMatrix[#Headers],0)),"")</f>
        <v/>
      </c>
      <c r="I948" s="280" t="str">
        <f>IF($E948&lt;&gt;"",INDEX(TMSimMatrix[],2,MATCH($C948&amp;$D948&amp;"."&amp;$E948,TMSimMatrix[#Headers],0)),"")</f>
        <v/>
      </c>
      <c r="J948" s="280" t="str">
        <f>IF($E948&lt;&gt;"",IF(ISNUMBER(SEARCH("Utail",FlighTestSummary5[[#This Row],[A/C Configuration]])), "UTAIL", "TAILLESS"),"")</f>
        <v/>
      </c>
      <c r="K948" s="280" t="str">
        <f>IF($E948&lt;&gt;"",INDEX(TMSimMatrix[],4,MATCH($C948&amp;$D948&amp;"."&amp;$E948,TMSimMatrix[#Headers],0)),"")</f>
        <v/>
      </c>
      <c r="L948" s="280" t="str">
        <f>IF($E948&lt;&gt;"",INDEX(TMSimMatrix[],3,MATCH($C948&amp;$D948&amp;"."&amp;$E948,TMSimMatrix[#Headers],0)),"")</f>
        <v/>
      </c>
      <c r="M948" s="272" t="str">
        <f>IF($E948&lt;&gt;"",INDEX(TMSimMatrix[],8,MATCH($C948&amp;$D948&amp;"."&amp;$E948,TMSimMatrix[#Headers],0)),"")</f>
        <v/>
      </c>
      <c r="N948" s="52"/>
      <c r="O948" s="72"/>
      <c r="P948" s="310" t="str">
        <f>IF($E948&lt;&gt;"",INDEX(TMSimMatrix[],9,MATCH($C948&amp;$D948&amp;"."&amp;$E948,TMSimMatrix[#Headers],0)),"")</f>
        <v/>
      </c>
      <c r="Q948" s="56"/>
      <c r="R948" s="54"/>
      <c r="S948" s="53"/>
      <c r="T948" s="324"/>
      <c r="U948" s="299"/>
      <c r="V948" s="53"/>
      <c r="W948" s="258" t="s">
        <v>506</v>
      </c>
      <c r="X948" s="305"/>
      <c r="Y948" s="62"/>
      <c r="Z948" s="297"/>
      <c r="AA948" s="297"/>
    </row>
    <row r="949" spans="2:27" ht="23">
      <c r="B949" s="48">
        <v>944</v>
      </c>
      <c r="C949" s="252" t="s">
        <v>451</v>
      </c>
      <c r="D949" s="253">
        <v>62</v>
      </c>
      <c r="E949" s="274"/>
      <c r="F949" s="50" t="str">
        <f>IF($E949&lt;&gt;"",COUNTIF($E$6:$E949,$E949),"")</f>
        <v/>
      </c>
      <c r="G949" s="56" t="str">
        <f>IF($E949&lt;&gt;"",INDEX(TMSimMatrix[],5,MATCH($C949&amp;$D949&amp;"."&amp;$E949,TMSimMatrix[#Headers],0)),"")</f>
        <v/>
      </c>
      <c r="H949" s="56" t="str">
        <f>IF($E949&lt;&gt;"",INDEX(TMSimMatrix[#Data],7,MATCH($C949&amp;$D949&amp;"."&amp;$E949,TMSimMatrix[#Headers],0)),"")</f>
        <v/>
      </c>
      <c r="I949" s="280" t="str">
        <f>IF($E949&lt;&gt;"",INDEX(TMSimMatrix[],2,MATCH($C949&amp;$D949&amp;"."&amp;$E949,TMSimMatrix[#Headers],0)),"")</f>
        <v/>
      </c>
      <c r="J949" s="280" t="str">
        <f>IF($E949&lt;&gt;"",IF(ISNUMBER(SEARCH("Utail",FlighTestSummary5[[#This Row],[A/C Configuration]])), "UTAIL", "TAILLESS"),"")</f>
        <v/>
      </c>
      <c r="K949" s="280" t="str">
        <f>IF($E949&lt;&gt;"",INDEX(TMSimMatrix[],4,MATCH($C949&amp;$D949&amp;"."&amp;$E949,TMSimMatrix[#Headers],0)),"")</f>
        <v/>
      </c>
      <c r="L949" s="280" t="str">
        <f>IF($E949&lt;&gt;"",INDEX(TMSimMatrix[],3,MATCH($C949&amp;$D949&amp;"."&amp;$E949,TMSimMatrix[#Headers],0)),"")</f>
        <v/>
      </c>
      <c r="M949" s="272" t="str">
        <f>IF($E949&lt;&gt;"",INDEX(TMSimMatrix[],8,MATCH($C949&amp;$D949&amp;"."&amp;$E949,TMSimMatrix[#Headers],0)),"")</f>
        <v/>
      </c>
      <c r="N949" s="52"/>
      <c r="O949" s="72"/>
      <c r="P949" s="310" t="str">
        <f>IF($E949&lt;&gt;"",INDEX(TMSimMatrix[],9,MATCH($C949&amp;$D949&amp;"."&amp;$E949,TMSimMatrix[#Headers],0)),"")</f>
        <v/>
      </c>
      <c r="Q949" s="56"/>
      <c r="R949" s="54"/>
      <c r="S949" s="53"/>
      <c r="T949" s="324"/>
      <c r="U949" s="299"/>
      <c r="V949" s="53"/>
      <c r="W949" s="258" t="s">
        <v>506</v>
      </c>
      <c r="X949" s="305"/>
      <c r="Y949" s="62"/>
      <c r="Z949" s="297"/>
      <c r="AA949" s="297"/>
    </row>
    <row r="950" spans="2:27" ht="23">
      <c r="B950" s="48">
        <v>945</v>
      </c>
      <c r="C950" s="252" t="s">
        <v>451</v>
      </c>
      <c r="D950" s="253">
        <v>62</v>
      </c>
      <c r="E950" s="274"/>
      <c r="F950" s="50" t="str">
        <f>IF($E950&lt;&gt;"",COUNTIF($E$6:$E950,$E950),"")</f>
        <v/>
      </c>
      <c r="G950" s="56" t="str">
        <f>IF($E950&lt;&gt;"",INDEX(TMSimMatrix[],5,MATCH($C950&amp;$D950&amp;"."&amp;$E950,TMSimMatrix[#Headers],0)),"")</f>
        <v/>
      </c>
      <c r="H950" s="56" t="str">
        <f>IF($E950&lt;&gt;"",INDEX(TMSimMatrix[#Data],7,MATCH($C950&amp;$D950&amp;"."&amp;$E950,TMSimMatrix[#Headers],0)),"")</f>
        <v/>
      </c>
      <c r="I950" s="280" t="str">
        <f>IF($E950&lt;&gt;"",INDEX(TMSimMatrix[],2,MATCH($C950&amp;$D950&amp;"."&amp;$E950,TMSimMatrix[#Headers],0)),"")</f>
        <v/>
      </c>
      <c r="J950" s="280" t="str">
        <f>IF($E950&lt;&gt;"",IF(ISNUMBER(SEARCH("Utail",FlighTestSummary5[[#This Row],[A/C Configuration]])), "UTAIL", "TAILLESS"),"")</f>
        <v/>
      </c>
      <c r="K950" s="280" t="str">
        <f>IF($E950&lt;&gt;"",INDEX(TMSimMatrix[],4,MATCH($C950&amp;$D950&amp;"."&amp;$E950,TMSimMatrix[#Headers],0)),"")</f>
        <v/>
      </c>
      <c r="L950" s="280" t="str">
        <f>IF($E950&lt;&gt;"",INDEX(TMSimMatrix[],3,MATCH($C950&amp;$D950&amp;"."&amp;$E950,TMSimMatrix[#Headers],0)),"")</f>
        <v/>
      </c>
      <c r="M950" s="272" t="str">
        <f>IF($E950&lt;&gt;"",INDEX(TMSimMatrix[],8,MATCH($C950&amp;$D950&amp;"."&amp;$E950,TMSimMatrix[#Headers],0)),"")</f>
        <v/>
      </c>
      <c r="N950" s="52"/>
      <c r="O950" s="72"/>
      <c r="P950" s="310" t="str">
        <f>IF($E950&lt;&gt;"",INDEX(TMSimMatrix[],9,MATCH($C950&amp;$D950&amp;"."&amp;$E950,TMSimMatrix[#Headers],0)),"")</f>
        <v/>
      </c>
      <c r="Q950" s="56"/>
      <c r="R950" s="54"/>
      <c r="S950" s="53"/>
      <c r="T950" s="324"/>
      <c r="U950" s="299"/>
      <c r="V950" s="53"/>
      <c r="W950" s="258" t="s">
        <v>506</v>
      </c>
      <c r="X950" s="305"/>
      <c r="Y950" s="62"/>
      <c r="Z950" s="297"/>
      <c r="AA950" s="297"/>
    </row>
    <row r="951" spans="2:27" ht="23">
      <c r="B951" s="48">
        <v>946</v>
      </c>
      <c r="C951" s="252" t="s">
        <v>451</v>
      </c>
      <c r="D951" s="253">
        <v>62</v>
      </c>
      <c r="E951" s="274"/>
      <c r="F951" s="50" t="str">
        <f>IF($E951&lt;&gt;"",COUNTIF($E$6:$E951,$E951),"")</f>
        <v/>
      </c>
      <c r="G951" s="56" t="str">
        <f>IF($E951&lt;&gt;"",INDEX(TMSimMatrix[],5,MATCH($C951&amp;$D951&amp;"."&amp;$E951,TMSimMatrix[#Headers],0)),"")</f>
        <v/>
      </c>
      <c r="H951" s="56" t="str">
        <f>IF($E951&lt;&gt;"",INDEX(TMSimMatrix[#Data],7,MATCH($C951&amp;$D951&amp;"."&amp;$E951,TMSimMatrix[#Headers],0)),"")</f>
        <v/>
      </c>
      <c r="I951" s="280" t="str">
        <f>IF($E951&lt;&gt;"",INDEX(TMSimMatrix[],2,MATCH($C951&amp;$D951&amp;"."&amp;$E951,TMSimMatrix[#Headers],0)),"")</f>
        <v/>
      </c>
      <c r="J951" s="280" t="str">
        <f>IF($E951&lt;&gt;"",IF(ISNUMBER(SEARCH("Utail",FlighTestSummary5[[#This Row],[A/C Configuration]])), "UTAIL", "TAILLESS"),"")</f>
        <v/>
      </c>
      <c r="K951" s="280" t="str">
        <f>IF($E951&lt;&gt;"",INDEX(TMSimMatrix[],4,MATCH($C951&amp;$D951&amp;"."&amp;$E951,TMSimMatrix[#Headers],0)),"")</f>
        <v/>
      </c>
      <c r="L951" s="280" t="str">
        <f>IF($E951&lt;&gt;"",INDEX(TMSimMatrix[],3,MATCH($C951&amp;$D951&amp;"."&amp;$E951,TMSimMatrix[#Headers],0)),"")</f>
        <v/>
      </c>
      <c r="M951" s="272" t="str">
        <f>IF($E951&lt;&gt;"",INDEX(TMSimMatrix[],8,MATCH($C951&amp;$D951&amp;"."&amp;$E951,TMSimMatrix[#Headers],0)),"")</f>
        <v/>
      </c>
      <c r="N951" s="52"/>
      <c r="O951" s="72"/>
      <c r="P951" s="310" t="str">
        <f>IF($E951&lt;&gt;"",INDEX(TMSimMatrix[],9,MATCH($C951&amp;$D951&amp;"."&amp;$E951,TMSimMatrix[#Headers],0)),"")</f>
        <v/>
      </c>
      <c r="Q951" s="56"/>
      <c r="R951" s="54"/>
      <c r="S951" s="53"/>
      <c r="T951" s="324"/>
      <c r="U951" s="299"/>
      <c r="V951" s="53"/>
      <c r="W951" s="258" t="s">
        <v>506</v>
      </c>
      <c r="X951" s="305"/>
      <c r="Y951" s="62"/>
      <c r="Z951" s="297"/>
      <c r="AA951" s="297"/>
    </row>
    <row r="952" spans="2:27" ht="23">
      <c r="B952" s="48">
        <v>947</v>
      </c>
      <c r="C952" s="252" t="s">
        <v>451</v>
      </c>
      <c r="D952" s="253">
        <v>62</v>
      </c>
      <c r="E952" s="274"/>
      <c r="F952" s="50" t="str">
        <f>IF($E952&lt;&gt;"",COUNTIF($E$6:$E952,$E952),"")</f>
        <v/>
      </c>
      <c r="G952" s="56" t="str">
        <f>IF($E952&lt;&gt;"",INDEX(TMSimMatrix[],5,MATCH($C952&amp;$D952&amp;"."&amp;$E952,TMSimMatrix[#Headers],0)),"")</f>
        <v/>
      </c>
      <c r="H952" s="56" t="str">
        <f>IF($E952&lt;&gt;"",INDEX(TMSimMatrix[#Data],7,MATCH($C952&amp;$D952&amp;"."&amp;$E952,TMSimMatrix[#Headers],0)),"")</f>
        <v/>
      </c>
      <c r="I952" s="280" t="str">
        <f>IF($E952&lt;&gt;"",INDEX(TMSimMatrix[],2,MATCH($C952&amp;$D952&amp;"."&amp;$E952,TMSimMatrix[#Headers],0)),"")</f>
        <v/>
      </c>
      <c r="J952" s="280" t="str">
        <f>IF($E952&lt;&gt;"",IF(ISNUMBER(SEARCH("Utail",FlighTestSummary5[[#This Row],[A/C Configuration]])), "UTAIL", "TAILLESS"),"")</f>
        <v/>
      </c>
      <c r="K952" s="280" t="str">
        <f>IF($E952&lt;&gt;"",INDEX(TMSimMatrix[],4,MATCH($C952&amp;$D952&amp;"."&amp;$E952,TMSimMatrix[#Headers],0)),"")</f>
        <v/>
      </c>
      <c r="L952" s="280" t="str">
        <f>IF($E952&lt;&gt;"",INDEX(TMSimMatrix[],3,MATCH($C952&amp;$D952&amp;"."&amp;$E952,TMSimMatrix[#Headers],0)),"")</f>
        <v/>
      </c>
      <c r="M952" s="272" t="str">
        <f>IF($E952&lt;&gt;"",INDEX(TMSimMatrix[],8,MATCH($C952&amp;$D952&amp;"."&amp;$E952,TMSimMatrix[#Headers],0)),"")</f>
        <v/>
      </c>
      <c r="N952" s="52"/>
      <c r="O952" s="72"/>
      <c r="P952" s="310" t="str">
        <f>IF($E952&lt;&gt;"",INDEX(TMSimMatrix[],9,MATCH($C952&amp;$D952&amp;"."&amp;$E952,TMSimMatrix[#Headers],0)),"")</f>
        <v/>
      </c>
      <c r="Q952" s="56"/>
      <c r="R952" s="54"/>
      <c r="S952" s="53"/>
      <c r="T952" s="324"/>
      <c r="U952" s="299"/>
      <c r="V952" s="53"/>
      <c r="W952" s="258" t="s">
        <v>506</v>
      </c>
      <c r="X952" s="305"/>
      <c r="Y952" s="62"/>
      <c r="Z952" s="297"/>
      <c r="AA952" s="297"/>
    </row>
    <row r="953" spans="2:27" ht="23">
      <c r="B953" s="48">
        <v>948</v>
      </c>
      <c r="C953" s="252" t="s">
        <v>451</v>
      </c>
      <c r="D953" s="253">
        <v>62</v>
      </c>
      <c r="E953" s="274"/>
      <c r="F953" s="50" t="str">
        <f>IF($E953&lt;&gt;"",COUNTIF($E$6:$E953,$E953),"")</f>
        <v/>
      </c>
      <c r="G953" s="56" t="str">
        <f>IF($E953&lt;&gt;"",INDEX(TMSimMatrix[],5,MATCH($C953&amp;$D953&amp;"."&amp;$E953,TMSimMatrix[#Headers],0)),"")</f>
        <v/>
      </c>
      <c r="H953" s="56" t="str">
        <f>IF($E953&lt;&gt;"",INDEX(TMSimMatrix[#Data],7,MATCH($C953&amp;$D953&amp;"."&amp;$E953,TMSimMatrix[#Headers],0)),"")</f>
        <v/>
      </c>
      <c r="I953" s="280" t="str">
        <f>IF($E953&lt;&gt;"",INDEX(TMSimMatrix[],2,MATCH($C953&amp;$D953&amp;"."&amp;$E953,TMSimMatrix[#Headers],0)),"")</f>
        <v/>
      </c>
      <c r="J953" s="280" t="str">
        <f>IF($E953&lt;&gt;"",IF(ISNUMBER(SEARCH("Utail",FlighTestSummary5[[#This Row],[A/C Configuration]])), "UTAIL", "TAILLESS"),"")</f>
        <v/>
      </c>
      <c r="K953" s="280" t="str">
        <f>IF($E953&lt;&gt;"",INDEX(TMSimMatrix[],4,MATCH($C953&amp;$D953&amp;"."&amp;$E953,TMSimMatrix[#Headers],0)),"")</f>
        <v/>
      </c>
      <c r="L953" s="280" t="str">
        <f>IF($E953&lt;&gt;"",INDEX(TMSimMatrix[],3,MATCH($C953&amp;$D953&amp;"."&amp;$E953,TMSimMatrix[#Headers],0)),"")</f>
        <v/>
      </c>
      <c r="M953" s="272" t="str">
        <f>IF($E953&lt;&gt;"",INDEX(TMSimMatrix[],8,MATCH($C953&amp;$D953&amp;"."&amp;$E953,TMSimMatrix[#Headers],0)),"")</f>
        <v/>
      </c>
      <c r="N953" s="52"/>
      <c r="O953" s="72"/>
      <c r="P953" s="310" t="str">
        <f>IF($E953&lt;&gt;"",INDEX(TMSimMatrix[],9,MATCH($C953&amp;$D953&amp;"."&amp;$E953,TMSimMatrix[#Headers],0)),"")</f>
        <v/>
      </c>
      <c r="Q953" s="56"/>
      <c r="R953" s="54"/>
      <c r="S953" s="53"/>
      <c r="T953" s="324"/>
      <c r="U953" s="299"/>
      <c r="V953" s="53"/>
      <c r="W953" s="258" t="s">
        <v>506</v>
      </c>
      <c r="X953" s="305"/>
      <c r="Y953" s="62"/>
      <c r="Z953" s="297"/>
      <c r="AA953" s="297"/>
    </row>
    <row r="954" spans="2:27" ht="23">
      <c r="B954" s="48">
        <v>949</v>
      </c>
      <c r="C954" s="252" t="s">
        <v>451</v>
      </c>
      <c r="D954" s="253">
        <v>62</v>
      </c>
      <c r="E954" s="274"/>
      <c r="F954" s="50" t="str">
        <f>IF($E954&lt;&gt;"",COUNTIF($E$6:$E954,$E954),"")</f>
        <v/>
      </c>
      <c r="G954" s="56" t="str">
        <f>IF($E954&lt;&gt;"",INDEX(TMSimMatrix[],5,MATCH($C954&amp;$D954&amp;"."&amp;$E954,TMSimMatrix[#Headers],0)),"")</f>
        <v/>
      </c>
      <c r="H954" s="56" t="str">
        <f>IF($E954&lt;&gt;"",INDEX(TMSimMatrix[#Data],7,MATCH($C954&amp;$D954&amp;"."&amp;$E954,TMSimMatrix[#Headers],0)),"")</f>
        <v/>
      </c>
      <c r="I954" s="280" t="str">
        <f>IF($E954&lt;&gt;"",INDEX(TMSimMatrix[],2,MATCH($C954&amp;$D954&amp;"."&amp;$E954,TMSimMatrix[#Headers],0)),"")</f>
        <v/>
      </c>
      <c r="J954" s="280" t="str">
        <f>IF($E954&lt;&gt;"",IF(ISNUMBER(SEARCH("Utail",FlighTestSummary5[[#This Row],[A/C Configuration]])), "UTAIL", "TAILLESS"),"")</f>
        <v/>
      </c>
      <c r="K954" s="280" t="str">
        <f>IF($E954&lt;&gt;"",INDEX(TMSimMatrix[],4,MATCH($C954&amp;$D954&amp;"."&amp;$E954,TMSimMatrix[#Headers],0)),"")</f>
        <v/>
      </c>
      <c r="L954" s="280" t="str">
        <f>IF($E954&lt;&gt;"",INDEX(TMSimMatrix[],3,MATCH($C954&amp;$D954&amp;"."&amp;$E954,TMSimMatrix[#Headers],0)),"")</f>
        <v/>
      </c>
      <c r="M954" s="272" t="str">
        <f>IF($E954&lt;&gt;"",INDEX(TMSimMatrix[],8,MATCH($C954&amp;$D954&amp;"."&amp;$E954,TMSimMatrix[#Headers],0)),"")</f>
        <v/>
      </c>
      <c r="N954" s="52"/>
      <c r="O954" s="72"/>
      <c r="P954" s="310" t="str">
        <f>IF($E954&lt;&gt;"",INDEX(TMSimMatrix[],9,MATCH($C954&amp;$D954&amp;"."&amp;$E954,TMSimMatrix[#Headers],0)),"")</f>
        <v/>
      </c>
      <c r="Q954" s="56"/>
      <c r="R954" s="54"/>
      <c r="S954" s="53"/>
      <c r="T954" s="324"/>
      <c r="U954" s="299"/>
      <c r="V954" s="53"/>
      <c r="W954" s="258" t="s">
        <v>506</v>
      </c>
      <c r="X954" s="305"/>
      <c r="Y954" s="62"/>
      <c r="Z954" s="297"/>
      <c r="AA954" s="297"/>
    </row>
    <row r="955" spans="2:27" ht="23">
      <c r="B955" s="48">
        <v>950</v>
      </c>
      <c r="C955" s="252" t="s">
        <v>451</v>
      </c>
      <c r="D955" s="253">
        <v>62</v>
      </c>
      <c r="E955" s="274"/>
      <c r="F955" s="50" t="str">
        <f>IF($E955&lt;&gt;"",COUNTIF($E$6:$E955,$E955),"")</f>
        <v/>
      </c>
      <c r="G955" s="56" t="str">
        <f>IF($E955&lt;&gt;"",INDEX(TMSimMatrix[],5,MATCH($C955&amp;$D955&amp;"."&amp;$E955,TMSimMatrix[#Headers],0)),"")</f>
        <v/>
      </c>
      <c r="H955" s="56" t="str">
        <f>IF($E955&lt;&gt;"",INDEX(TMSimMatrix[#Data],7,MATCH($C955&amp;$D955&amp;"."&amp;$E955,TMSimMatrix[#Headers],0)),"")</f>
        <v/>
      </c>
      <c r="I955" s="280" t="str">
        <f>IF($E955&lt;&gt;"",INDEX(TMSimMatrix[],2,MATCH($C955&amp;$D955&amp;"."&amp;$E955,TMSimMatrix[#Headers],0)),"")</f>
        <v/>
      </c>
      <c r="J955" s="280" t="str">
        <f>IF($E955&lt;&gt;"",IF(ISNUMBER(SEARCH("Utail",FlighTestSummary5[[#This Row],[A/C Configuration]])), "UTAIL", "TAILLESS"),"")</f>
        <v/>
      </c>
      <c r="K955" s="280" t="str">
        <f>IF($E955&lt;&gt;"",INDEX(TMSimMatrix[],4,MATCH($C955&amp;$D955&amp;"."&amp;$E955,TMSimMatrix[#Headers],0)),"")</f>
        <v/>
      </c>
      <c r="L955" s="280" t="str">
        <f>IF($E955&lt;&gt;"",INDEX(TMSimMatrix[],3,MATCH($C955&amp;$D955&amp;"."&amp;$E955,TMSimMatrix[#Headers],0)),"")</f>
        <v/>
      </c>
      <c r="M955" s="272" t="str">
        <f>IF($E955&lt;&gt;"",INDEX(TMSimMatrix[],8,MATCH($C955&amp;$D955&amp;"."&amp;$E955,TMSimMatrix[#Headers],0)),"")</f>
        <v/>
      </c>
      <c r="N955" s="52"/>
      <c r="O955" s="72"/>
      <c r="P955" s="310" t="str">
        <f>IF($E955&lt;&gt;"",INDEX(TMSimMatrix[],9,MATCH($C955&amp;$D955&amp;"."&amp;$E955,TMSimMatrix[#Headers],0)),"")</f>
        <v/>
      </c>
      <c r="Q955" s="56"/>
      <c r="R955" s="54"/>
      <c r="S955" s="53"/>
      <c r="T955" s="324"/>
      <c r="U955" s="299"/>
      <c r="V955" s="53"/>
      <c r="W955" s="258" t="s">
        <v>506</v>
      </c>
      <c r="X955" s="305"/>
      <c r="Y955" s="62"/>
      <c r="Z955" s="297"/>
      <c r="AA955" s="297"/>
    </row>
    <row r="956" spans="2:27" ht="23">
      <c r="B956" s="48">
        <v>951</v>
      </c>
      <c r="C956" s="252" t="s">
        <v>451</v>
      </c>
      <c r="D956" s="253">
        <v>62</v>
      </c>
      <c r="E956" s="274"/>
      <c r="F956" s="50" t="str">
        <f>IF($E956&lt;&gt;"",COUNTIF($E$6:$E956,$E956),"")</f>
        <v/>
      </c>
      <c r="G956" s="56" t="str">
        <f>IF($E956&lt;&gt;"",INDEX(TMSimMatrix[],5,MATCH($C956&amp;$D956&amp;"."&amp;$E956,TMSimMatrix[#Headers],0)),"")</f>
        <v/>
      </c>
      <c r="H956" s="56" t="str">
        <f>IF($E956&lt;&gt;"",INDEX(TMSimMatrix[#Data],7,MATCH($C956&amp;$D956&amp;"."&amp;$E956,TMSimMatrix[#Headers],0)),"")</f>
        <v/>
      </c>
      <c r="I956" s="280" t="str">
        <f>IF($E956&lt;&gt;"",INDEX(TMSimMatrix[],2,MATCH($C956&amp;$D956&amp;"."&amp;$E956,TMSimMatrix[#Headers],0)),"")</f>
        <v/>
      </c>
      <c r="J956" s="280" t="str">
        <f>IF($E956&lt;&gt;"",IF(ISNUMBER(SEARCH("Utail",FlighTestSummary5[[#This Row],[A/C Configuration]])), "UTAIL", "TAILLESS"),"")</f>
        <v/>
      </c>
      <c r="K956" s="280" t="str">
        <f>IF($E956&lt;&gt;"",INDEX(TMSimMatrix[],4,MATCH($C956&amp;$D956&amp;"."&amp;$E956,TMSimMatrix[#Headers],0)),"")</f>
        <v/>
      </c>
      <c r="L956" s="280" t="str">
        <f>IF($E956&lt;&gt;"",INDEX(TMSimMatrix[],3,MATCH($C956&amp;$D956&amp;"."&amp;$E956,TMSimMatrix[#Headers],0)),"")</f>
        <v/>
      </c>
      <c r="M956" s="272" t="str">
        <f>IF($E956&lt;&gt;"",INDEX(TMSimMatrix[],8,MATCH($C956&amp;$D956&amp;"."&amp;$E956,TMSimMatrix[#Headers],0)),"")</f>
        <v/>
      </c>
      <c r="N956" s="52"/>
      <c r="O956" s="72"/>
      <c r="P956" s="310" t="str">
        <f>IF($E956&lt;&gt;"",INDEX(TMSimMatrix[],9,MATCH($C956&amp;$D956&amp;"."&amp;$E956,TMSimMatrix[#Headers],0)),"")</f>
        <v/>
      </c>
      <c r="Q956" s="56"/>
      <c r="R956" s="54"/>
      <c r="S956" s="53"/>
      <c r="T956" s="324"/>
      <c r="U956" s="299"/>
      <c r="V956" s="53"/>
      <c r="W956" s="258" t="s">
        <v>506</v>
      </c>
      <c r="X956" s="305"/>
      <c r="Y956" s="62"/>
      <c r="Z956" s="297"/>
      <c r="AA956" s="297"/>
    </row>
    <row r="957" spans="2:27" ht="23">
      <c r="B957" s="48">
        <v>952</v>
      </c>
      <c r="C957" s="252" t="s">
        <v>451</v>
      </c>
      <c r="D957" s="253">
        <v>62</v>
      </c>
      <c r="E957" s="274"/>
      <c r="F957" s="50" t="str">
        <f>IF($E957&lt;&gt;"",COUNTIF($E$6:$E957,$E957),"")</f>
        <v/>
      </c>
      <c r="G957" s="56" t="str">
        <f>IF($E957&lt;&gt;"",INDEX(TMSimMatrix[],5,MATCH($C957&amp;$D957&amp;"."&amp;$E957,TMSimMatrix[#Headers],0)),"")</f>
        <v/>
      </c>
      <c r="H957" s="56" t="str">
        <f>IF($E957&lt;&gt;"",INDEX(TMSimMatrix[#Data],7,MATCH($C957&amp;$D957&amp;"."&amp;$E957,TMSimMatrix[#Headers],0)),"")</f>
        <v/>
      </c>
      <c r="I957" s="280" t="str">
        <f>IF($E957&lt;&gt;"",INDEX(TMSimMatrix[],2,MATCH($C957&amp;$D957&amp;"."&amp;$E957,TMSimMatrix[#Headers],0)),"")</f>
        <v/>
      </c>
      <c r="J957" s="280" t="str">
        <f>IF($E957&lt;&gt;"",IF(ISNUMBER(SEARCH("Utail",FlighTestSummary5[[#This Row],[A/C Configuration]])), "UTAIL", "TAILLESS"),"")</f>
        <v/>
      </c>
      <c r="K957" s="280" t="str">
        <f>IF($E957&lt;&gt;"",INDEX(TMSimMatrix[],4,MATCH($C957&amp;$D957&amp;"."&amp;$E957,TMSimMatrix[#Headers],0)),"")</f>
        <v/>
      </c>
      <c r="L957" s="280" t="str">
        <f>IF($E957&lt;&gt;"",INDEX(TMSimMatrix[],3,MATCH($C957&amp;$D957&amp;"."&amp;$E957,TMSimMatrix[#Headers],0)),"")</f>
        <v/>
      </c>
      <c r="M957" s="272" t="str">
        <f>IF($E957&lt;&gt;"",INDEX(TMSimMatrix[],8,MATCH($C957&amp;$D957&amp;"."&amp;$E957,TMSimMatrix[#Headers],0)),"")</f>
        <v/>
      </c>
      <c r="N957" s="52"/>
      <c r="O957" s="72"/>
      <c r="P957" s="310" t="str">
        <f>IF($E957&lt;&gt;"",INDEX(TMSimMatrix[],9,MATCH($C957&amp;$D957&amp;"."&amp;$E957,TMSimMatrix[#Headers],0)),"")</f>
        <v/>
      </c>
      <c r="Q957" s="56"/>
      <c r="R957" s="54"/>
      <c r="S957" s="53"/>
      <c r="T957" s="324"/>
      <c r="U957" s="299"/>
      <c r="V957" s="53"/>
      <c r="W957" s="258" t="s">
        <v>506</v>
      </c>
      <c r="X957" s="305"/>
      <c r="Y957" s="62"/>
      <c r="Z957" s="297"/>
      <c r="AA957" s="297"/>
    </row>
    <row r="958" spans="2:27" ht="23">
      <c r="B958" s="48">
        <v>953</v>
      </c>
      <c r="C958" s="252" t="s">
        <v>451</v>
      </c>
      <c r="D958" s="253">
        <v>62</v>
      </c>
      <c r="E958" s="274"/>
      <c r="F958" s="50" t="str">
        <f>IF($E958&lt;&gt;"",COUNTIF($E$6:$E958,$E958),"")</f>
        <v/>
      </c>
      <c r="G958" s="56" t="str">
        <f>IF($E958&lt;&gt;"",INDEX(TMSimMatrix[],5,MATCH($C958&amp;$D958&amp;"."&amp;$E958,TMSimMatrix[#Headers],0)),"")</f>
        <v/>
      </c>
      <c r="H958" s="56" t="str">
        <f>IF($E958&lt;&gt;"",INDEX(TMSimMatrix[#Data],7,MATCH($C958&amp;$D958&amp;"."&amp;$E958,TMSimMatrix[#Headers],0)),"")</f>
        <v/>
      </c>
      <c r="I958" s="280" t="str">
        <f>IF($E958&lt;&gt;"",INDEX(TMSimMatrix[],2,MATCH($C958&amp;$D958&amp;"."&amp;$E958,TMSimMatrix[#Headers],0)),"")</f>
        <v/>
      </c>
      <c r="J958" s="280" t="str">
        <f>IF($E958&lt;&gt;"",IF(ISNUMBER(SEARCH("Utail",FlighTestSummary5[[#This Row],[A/C Configuration]])), "UTAIL", "TAILLESS"),"")</f>
        <v/>
      </c>
      <c r="K958" s="280" t="str">
        <f>IF($E958&lt;&gt;"",INDEX(TMSimMatrix[],4,MATCH($C958&amp;$D958&amp;"."&amp;$E958,TMSimMatrix[#Headers],0)),"")</f>
        <v/>
      </c>
      <c r="L958" s="280" t="str">
        <f>IF($E958&lt;&gt;"",INDEX(TMSimMatrix[],3,MATCH($C958&amp;$D958&amp;"."&amp;$E958,TMSimMatrix[#Headers],0)),"")</f>
        <v/>
      </c>
      <c r="M958" s="272" t="str">
        <f>IF($E958&lt;&gt;"",INDEX(TMSimMatrix[],8,MATCH($C958&amp;$D958&amp;"."&amp;$E958,TMSimMatrix[#Headers],0)),"")</f>
        <v/>
      </c>
      <c r="N958" s="52"/>
      <c r="O958" s="72"/>
      <c r="P958" s="310" t="str">
        <f>IF($E958&lt;&gt;"",INDEX(TMSimMatrix[],9,MATCH($C958&amp;$D958&amp;"."&amp;$E958,TMSimMatrix[#Headers],0)),"")</f>
        <v/>
      </c>
      <c r="Q958" s="56"/>
      <c r="R958" s="54"/>
      <c r="S958" s="53"/>
      <c r="T958" s="324"/>
      <c r="U958" s="299"/>
      <c r="V958" s="53"/>
      <c r="W958" s="258" t="s">
        <v>506</v>
      </c>
      <c r="X958" s="305"/>
      <c r="Y958" s="62"/>
      <c r="Z958" s="297"/>
      <c r="AA958" s="297"/>
    </row>
    <row r="959" spans="2:27" ht="23">
      <c r="B959" s="48">
        <v>954</v>
      </c>
      <c r="C959" s="252" t="s">
        <v>451</v>
      </c>
      <c r="D959" s="253">
        <v>62</v>
      </c>
      <c r="E959" s="274"/>
      <c r="F959" s="50" t="str">
        <f>IF($E959&lt;&gt;"",COUNTIF($E$6:$E959,$E959),"")</f>
        <v/>
      </c>
      <c r="G959" s="56" t="str">
        <f>IF($E959&lt;&gt;"",INDEX(TMSimMatrix[],5,MATCH($C959&amp;$D959&amp;"."&amp;$E959,TMSimMatrix[#Headers],0)),"")</f>
        <v/>
      </c>
      <c r="H959" s="56" t="str">
        <f>IF($E959&lt;&gt;"",INDEX(TMSimMatrix[#Data],7,MATCH($C959&amp;$D959&amp;"."&amp;$E959,TMSimMatrix[#Headers],0)),"")</f>
        <v/>
      </c>
      <c r="I959" s="280" t="str">
        <f>IF($E959&lt;&gt;"",INDEX(TMSimMatrix[],2,MATCH($C959&amp;$D959&amp;"."&amp;$E959,TMSimMatrix[#Headers],0)),"")</f>
        <v/>
      </c>
      <c r="J959" s="280" t="str">
        <f>IF($E959&lt;&gt;"",IF(ISNUMBER(SEARCH("Utail",FlighTestSummary5[[#This Row],[A/C Configuration]])), "UTAIL", "TAILLESS"),"")</f>
        <v/>
      </c>
      <c r="K959" s="280" t="str">
        <f>IF($E959&lt;&gt;"",INDEX(TMSimMatrix[],4,MATCH($C959&amp;$D959&amp;"."&amp;$E959,TMSimMatrix[#Headers],0)),"")</f>
        <v/>
      </c>
      <c r="L959" s="280" t="str">
        <f>IF($E959&lt;&gt;"",INDEX(TMSimMatrix[],3,MATCH($C959&amp;$D959&amp;"."&amp;$E959,TMSimMatrix[#Headers],0)),"")</f>
        <v/>
      </c>
      <c r="M959" s="272" t="str">
        <f>IF($E959&lt;&gt;"",INDEX(TMSimMatrix[],8,MATCH($C959&amp;$D959&amp;"."&amp;$E959,TMSimMatrix[#Headers],0)),"")</f>
        <v/>
      </c>
      <c r="N959" s="52"/>
      <c r="O959" s="72"/>
      <c r="P959" s="310" t="str">
        <f>IF($E959&lt;&gt;"",INDEX(TMSimMatrix[],9,MATCH($C959&amp;$D959&amp;"."&amp;$E959,TMSimMatrix[#Headers],0)),"")</f>
        <v/>
      </c>
      <c r="Q959" s="56"/>
      <c r="R959" s="54"/>
      <c r="S959" s="53"/>
      <c r="T959" s="324"/>
      <c r="U959" s="299"/>
      <c r="V959" s="53"/>
      <c r="W959" s="258" t="s">
        <v>506</v>
      </c>
      <c r="X959" s="305"/>
      <c r="Y959" s="62"/>
      <c r="Z959" s="297"/>
      <c r="AA959" s="297"/>
    </row>
    <row r="960" spans="2:27" ht="23">
      <c r="B960" s="48">
        <v>955</v>
      </c>
      <c r="C960" s="252" t="s">
        <v>451</v>
      </c>
      <c r="D960" s="253">
        <v>62</v>
      </c>
      <c r="E960" s="274"/>
      <c r="F960" s="50" t="str">
        <f>IF($E960&lt;&gt;"",COUNTIF($E$6:$E960,$E960),"")</f>
        <v/>
      </c>
      <c r="G960" s="56" t="str">
        <f>IF($E960&lt;&gt;"",INDEX(TMSimMatrix[],5,MATCH($C960&amp;$D960&amp;"."&amp;$E960,TMSimMatrix[#Headers],0)),"")</f>
        <v/>
      </c>
      <c r="H960" s="56" t="str">
        <f>IF($E960&lt;&gt;"",INDEX(TMSimMatrix[#Data],7,MATCH($C960&amp;$D960&amp;"."&amp;$E960,TMSimMatrix[#Headers],0)),"")</f>
        <v/>
      </c>
      <c r="I960" s="280" t="str">
        <f>IF($E960&lt;&gt;"",INDEX(TMSimMatrix[],2,MATCH($C960&amp;$D960&amp;"."&amp;$E960,TMSimMatrix[#Headers],0)),"")</f>
        <v/>
      </c>
      <c r="J960" s="280" t="str">
        <f>IF($E960&lt;&gt;"",IF(ISNUMBER(SEARCH("Utail",FlighTestSummary5[[#This Row],[A/C Configuration]])), "UTAIL", "TAILLESS"),"")</f>
        <v/>
      </c>
      <c r="K960" s="280" t="str">
        <f>IF($E960&lt;&gt;"",INDEX(TMSimMatrix[],4,MATCH($C960&amp;$D960&amp;"."&amp;$E960,TMSimMatrix[#Headers],0)),"")</f>
        <v/>
      </c>
      <c r="L960" s="280" t="str">
        <f>IF($E960&lt;&gt;"",INDEX(TMSimMatrix[],3,MATCH($C960&amp;$D960&amp;"."&amp;$E960,TMSimMatrix[#Headers],0)),"")</f>
        <v/>
      </c>
      <c r="M960" s="272" t="str">
        <f>IF($E960&lt;&gt;"",INDEX(TMSimMatrix[],8,MATCH($C960&amp;$D960&amp;"."&amp;$E960,TMSimMatrix[#Headers],0)),"")</f>
        <v/>
      </c>
      <c r="N960" s="52"/>
      <c r="O960" s="72"/>
      <c r="P960" s="310" t="str">
        <f>IF($E960&lt;&gt;"",INDEX(TMSimMatrix[],9,MATCH($C960&amp;$D960&amp;"."&amp;$E960,TMSimMatrix[#Headers],0)),"")</f>
        <v/>
      </c>
      <c r="Q960" s="56"/>
      <c r="R960" s="54"/>
      <c r="S960" s="53"/>
      <c r="T960" s="324"/>
      <c r="U960" s="299"/>
      <c r="V960" s="53"/>
      <c r="W960" s="258" t="s">
        <v>506</v>
      </c>
      <c r="X960" s="305"/>
      <c r="Y960" s="62"/>
      <c r="Z960" s="297"/>
      <c r="AA960" s="297"/>
    </row>
    <row r="961" spans="2:27" ht="23">
      <c r="B961" s="48">
        <v>956</v>
      </c>
      <c r="C961" s="252" t="s">
        <v>451</v>
      </c>
      <c r="D961" s="253">
        <v>62</v>
      </c>
      <c r="E961" s="274"/>
      <c r="F961" s="50" t="str">
        <f>IF($E961&lt;&gt;"",COUNTIF($E$6:$E961,$E961),"")</f>
        <v/>
      </c>
      <c r="G961" s="56" t="str">
        <f>IF($E961&lt;&gt;"",INDEX(TMSimMatrix[],5,MATCH($C961&amp;$D961&amp;"."&amp;$E961,TMSimMatrix[#Headers],0)),"")</f>
        <v/>
      </c>
      <c r="H961" s="56" t="str">
        <f>IF($E961&lt;&gt;"",INDEX(TMSimMatrix[#Data],7,MATCH($C961&amp;$D961&amp;"."&amp;$E961,TMSimMatrix[#Headers],0)),"")</f>
        <v/>
      </c>
      <c r="I961" s="280" t="str">
        <f>IF($E961&lt;&gt;"",INDEX(TMSimMatrix[],2,MATCH($C961&amp;$D961&amp;"."&amp;$E961,TMSimMatrix[#Headers],0)),"")</f>
        <v/>
      </c>
      <c r="J961" s="280" t="str">
        <f>IF($E961&lt;&gt;"",IF(ISNUMBER(SEARCH("Utail",FlighTestSummary5[[#This Row],[A/C Configuration]])), "UTAIL", "TAILLESS"),"")</f>
        <v/>
      </c>
      <c r="K961" s="280" t="str">
        <f>IF($E961&lt;&gt;"",INDEX(TMSimMatrix[],4,MATCH($C961&amp;$D961&amp;"."&amp;$E961,TMSimMatrix[#Headers],0)),"")</f>
        <v/>
      </c>
      <c r="L961" s="280" t="str">
        <f>IF($E961&lt;&gt;"",INDEX(TMSimMatrix[],3,MATCH($C961&amp;$D961&amp;"."&amp;$E961,TMSimMatrix[#Headers],0)),"")</f>
        <v/>
      </c>
      <c r="M961" s="272" t="str">
        <f>IF($E961&lt;&gt;"",INDEX(TMSimMatrix[],8,MATCH($C961&amp;$D961&amp;"."&amp;$E961,TMSimMatrix[#Headers],0)),"")</f>
        <v/>
      </c>
      <c r="N961" s="52"/>
      <c r="O961" s="72"/>
      <c r="P961" s="310" t="str">
        <f>IF($E961&lt;&gt;"",INDEX(TMSimMatrix[],9,MATCH($C961&amp;$D961&amp;"."&amp;$E961,TMSimMatrix[#Headers],0)),"")</f>
        <v/>
      </c>
      <c r="Q961" s="56"/>
      <c r="R961" s="54"/>
      <c r="S961" s="53"/>
      <c r="T961" s="324"/>
      <c r="U961" s="299"/>
      <c r="V961" s="53"/>
      <c r="W961" s="258" t="s">
        <v>506</v>
      </c>
      <c r="X961" s="305"/>
      <c r="Y961" s="62"/>
      <c r="Z961" s="297"/>
      <c r="AA961" s="297"/>
    </row>
    <row r="962" spans="2:27" ht="23">
      <c r="B962" s="48">
        <v>957</v>
      </c>
      <c r="C962" s="252" t="s">
        <v>451</v>
      </c>
      <c r="D962" s="253">
        <v>62</v>
      </c>
      <c r="E962" s="274"/>
      <c r="F962" s="50" t="str">
        <f>IF($E962&lt;&gt;"",COUNTIF($E$6:$E962,$E962),"")</f>
        <v/>
      </c>
      <c r="G962" s="56" t="str">
        <f>IF($E962&lt;&gt;"",INDEX(TMSimMatrix[],5,MATCH($C962&amp;$D962&amp;"."&amp;$E962,TMSimMatrix[#Headers],0)),"")</f>
        <v/>
      </c>
      <c r="H962" s="56" t="str">
        <f>IF($E962&lt;&gt;"",INDEX(TMSimMatrix[#Data],7,MATCH($C962&amp;$D962&amp;"."&amp;$E962,TMSimMatrix[#Headers],0)),"")</f>
        <v/>
      </c>
      <c r="I962" s="280" t="str">
        <f>IF($E962&lt;&gt;"",INDEX(TMSimMatrix[],2,MATCH($C962&amp;$D962&amp;"."&amp;$E962,TMSimMatrix[#Headers],0)),"")</f>
        <v/>
      </c>
      <c r="J962" s="280" t="str">
        <f>IF($E962&lt;&gt;"",IF(ISNUMBER(SEARCH("Utail",FlighTestSummary5[[#This Row],[A/C Configuration]])), "UTAIL", "TAILLESS"),"")</f>
        <v/>
      </c>
      <c r="K962" s="280" t="str">
        <f>IF($E962&lt;&gt;"",INDEX(TMSimMatrix[],4,MATCH($C962&amp;$D962&amp;"."&amp;$E962,TMSimMatrix[#Headers],0)),"")</f>
        <v/>
      </c>
      <c r="L962" s="280" t="str">
        <f>IF($E962&lt;&gt;"",INDEX(TMSimMatrix[],3,MATCH($C962&amp;$D962&amp;"."&amp;$E962,TMSimMatrix[#Headers],0)),"")</f>
        <v/>
      </c>
      <c r="M962" s="272" t="str">
        <f>IF($E962&lt;&gt;"",INDEX(TMSimMatrix[],8,MATCH($C962&amp;$D962&amp;"."&amp;$E962,TMSimMatrix[#Headers],0)),"")</f>
        <v/>
      </c>
      <c r="N962" s="52"/>
      <c r="O962" s="72"/>
      <c r="P962" s="310" t="str">
        <f>IF($E962&lt;&gt;"",INDEX(TMSimMatrix[],9,MATCH($C962&amp;$D962&amp;"."&amp;$E962,TMSimMatrix[#Headers],0)),"")</f>
        <v/>
      </c>
      <c r="Q962" s="56"/>
      <c r="R962" s="54"/>
      <c r="S962" s="53"/>
      <c r="T962" s="324"/>
      <c r="U962" s="299"/>
      <c r="V962" s="53"/>
      <c r="W962" s="258" t="s">
        <v>506</v>
      </c>
      <c r="X962" s="305"/>
      <c r="Y962" s="62"/>
      <c r="Z962" s="297"/>
      <c r="AA962" s="297"/>
    </row>
    <row r="963" spans="2:27" ht="23">
      <c r="B963" s="48">
        <v>958</v>
      </c>
      <c r="C963" s="252" t="s">
        <v>451</v>
      </c>
      <c r="D963" s="253">
        <v>62</v>
      </c>
      <c r="E963" s="274"/>
      <c r="F963" s="50" t="str">
        <f>IF($E963&lt;&gt;"",COUNTIF($E$6:$E963,$E963),"")</f>
        <v/>
      </c>
      <c r="G963" s="56" t="str">
        <f>IF($E963&lt;&gt;"",INDEX(TMSimMatrix[],5,MATCH($C963&amp;$D963&amp;"."&amp;$E963,TMSimMatrix[#Headers],0)),"")</f>
        <v/>
      </c>
      <c r="H963" s="56" t="str">
        <f>IF($E963&lt;&gt;"",INDEX(TMSimMatrix[#Data],7,MATCH($C963&amp;$D963&amp;"."&amp;$E963,TMSimMatrix[#Headers],0)),"")</f>
        <v/>
      </c>
      <c r="I963" s="280" t="str">
        <f>IF($E963&lt;&gt;"",INDEX(TMSimMatrix[],2,MATCH($C963&amp;$D963&amp;"."&amp;$E963,TMSimMatrix[#Headers],0)),"")</f>
        <v/>
      </c>
      <c r="J963" s="280" t="str">
        <f>IF($E963&lt;&gt;"",IF(ISNUMBER(SEARCH("Utail",FlighTestSummary5[[#This Row],[A/C Configuration]])), "UTAIL", "TAILLESS"),"")</f>
        <v/>
      </c>
      <c r="K963" s="280" t="str">
        <f>IF($E963&lt;&gt;"",INDEX(TMSimMatrix[],4,MATCH($C963&amp;$D963&amp;"."&amp;$E963,TMSimMatrix[#Headers],0)),"")</f>
        <v/>
      </c>
      <c r="L963" s="280" t="str">
        <f>IF($E963&lt;&gt;"",INDEX(TMSimMatrix[],3,MATCH($C963&amp;$D963&amp;"."&amp;$E963,TMSimMatrix[#Headers],0)),"")</f>
        <v/>
      </c>
      <c r="M963" s="272" t="str">
        <f>IF($E963&lt;&gt;"",INDEX(TMSimMatrix[],8,MATCH($C963&amp;$D963&amp;"."&amp;$E963,TMSimMatrix[#Headers],0)),"")</f>
        <v/>
      </c>
      <c r="N963" s="52"/>
      <c r="O963" s="72"/>
      <c r="P963" s="310" t="str">
        <f>IF($E963&lt;&gt;"",INDEX(TMSimMatrix[],9,MATCH($C963&amp;$D963&amp;"."&amp;$E963,TMSimMatrix[#Headers],0)),"")</f>
        <v/>
      </c>
      <c r="Q963" s="56"/>
      <c r="R963" s="54"/>
      <c r="S963" s="53"/>
      <c r="T963" s="324"/>
      <c r="U963" s="299"/>
      <c r="V963" s="53"/>
      <c r="W963" s="258" t="s">
        <v>506</v>
      </c>
      <c r="X963" s="305"/>
      <c r="Y963" s="62"/>
      <c r="Z963" s="297"/>
      <c r="AA963" s="297"/>
    </row>
    <row r="964" spans="2:27" ht="23">
      <c r="B964" s="48">
        <v>959</v>
      </c>
      <c r="C964" s="252" t="s">
        <v>451</v>
      </c>
      <c r="D964" s="253">
        <v>62</v>
      </c>
      <c r="E964" s="274"/>
      <c r="F964" s="50" t="str">
        <f>IF($E964&lt;&gt;"",COUNTIF($E$6:$E964,$E964),"")</f>
        <v/>
      </c>
      <c r="G964" s="56" t="str">
        <f>IF($E964&lt;&gt;"",INDEX(TMSimMatrix[],5,MATCH($C964&amp;$D964&amp;"."&amp;$E964,TMSimMatrix[#Headers],0)),"")</f>
        <v/>
      </c>
      <c r="H964" s="56" t="str">
        <f>IF($E964&lt;&gt;"",INDEX(TMSimMatrix[#Data],7,MATCH($C964&amp;$D964&amp;"."&amp;$E964,TMSimMatrix[#Headers],0)),"")</f>
        <v/>
      </c>
      <c r="I964" s="280" t="str">
        <f>IF($E964&lt;&gt;"",INDEX(TMSimMatrix[],2,MATCH($C964&amp;$D964&amp;"."&amp;$E964,TMSimMatrix[#Headers],0)),"")</f>
        <v/>
      </c>
      <c r="J964" s="280" t="str">
        <f>IF($E964&lt;&gt;"",IF(ISNUMBER(SEARCH("Utail",FlighTestSummary5[[#This Row],[A/C Configuration]])), "UTAIL", "TAILLESS"),"")</f>
        <v/>
      </c>
      <c r="K964" s="280" t="str">
        <f>IF($E964&lt;&gt;"",INDEX(TMSimMatrix[],4,MATCH($C964&amp;$D964&amp;"."&amp;$E964,TMSimMatrix[#Headers],0)),"")</f>
        <v/>
      </c>
      <c r="L964" s="280" t="str">
        <f>IF($E964&lt;&gt;"",INDEX(TMSimMatrix[],3,MATCH($C964&amp;$D964&amp;"."&amp;$E964,TMSimMatrix[#Headers],0)),"")</f>
        <v/>
      </c>
      <c r="M964" s="272" t="str">
        <f>IF($E964&lt;&gt;"",INDEX(TMSimMatrix[],8,MATCH($C964&amp;$D964&amp;"."&amp;$E964,TMSimMatrix[#Headers],0)),"")</f>
        <v/>
      </c>
      <c r="N964" s="52"/>
      <c r="O964" s="72"/>
      <c r="P964" s="310" t="str">
        <f>IF($E964&lt;&gt;"",INDEX(TMSimMatrix[],9,MATCH($C964&amp;$D964&amp;"."&amp;$E964,TMSimMatrix[#Headers],0)),"")</f>
        <v/>
      </c>
      <c r="Q964" s="56"/>
      <c r="R964" s="54"/>
      <c r="S964" s="53"/>
      <c r="T964" s="324"/>
      <c r="U964" s="299"/>
      <c r="V964" s="53"/>
      <c r="W964" s="258" t="s">
        <v>506</v>
      </c>
      <c r="X964" s="305"/>
      <c r="Y964" s="62"/>
      <c r="Z964" s="297"/>
      <c r="AA964" s="297"/>
    </row>
    <row r="965" spans="2:27" ht="23">
      <c r="B965" s="48">
        <v>960</v>
      </c>
      <c r="C965" s="252" t="s">
        <v>451</v>
      </c>
      <c r="D965" s="253">
        <v>62</v>
      </c>
      <c r="E965" s="274"/>
      <c r="F965" s="50" t="str">
        <f>IF($E965&lt;&gt;"",COUNTIF($E$6:$E965,$E965),"")</f>
        <v/>
      </c>
      <c r="G965" s="56" t="str">
        <f>IF($E965&lt;&gt;"",INDEX(TMSimMatrix[],5,MATCH($C965&amp;$D965&amp;"."&amp;$E965,TMSimMatrix[#Headers],0)),"")</f>
        <v/>
      </c>
      <c r="H965" s="56" t="str">
        <f>IF($E965&lt;&gt;"",INDEX(TMSimMatrix[#Data],7,MATCH($C965&amp;$D965&amp;"."&amp;$E965,TMSimMatrix[#Headers],0)),"")</f>
        <v/>
      </c>
      <c r="I965" s="280" t="str">
        <f>IF($E965&lt;&gt;"",INDEX(TMSimMatrix[],2,MATCH($C965&amp;$D965&amp;"."&amp;$E965,TMSimMatrix[#Headers],0)),"")</f>
        <v/>
      </c>
      <c r="J965" s="280" t="str">
        <f>IF($E965&lt;&gt;"",IF(ISNUMBER(SEARCH("Utail",FlighTestSummary5[[#This Row],[A/C Configuration]])), "UTAIL", "TAILLESS"),"")</f>
        <v/>
      </c>
      <c r="K965" s="280" t="str">
        <f>IF($E965&lt;&gt;"",INDEX(TMSimMatrix[],4,MATCH($C965&amp;$D965&amp;"."&amp;$E965,TMSimMatrix[#Headers],0)),"")</f>
        <v/>
      </c>
      <c r="L965" s="280" t="str">
        <f>IF($E965&lt;&gt;"",INDEX(TMSimMatrix[],3,MATCH($C965&amp;$D965&amp;"."&amp;$E965,TMSimMatrix[#Headers],0)),"")</f>
        <v/>
      </c>
      <c r="M965" s="272" t="str">
        <f>IF($E965&lt;&gt;"",INDEX(TMSimMatrix[],8,MATCH($C965&amp;$D965&amp;"."&amp;$E965,TMSimMatrix[#Headers],0)),"")</f>
        <v/>
      </c>
      <c r="N965" s="52"/>
      <c r="O965" s="72"/>
      <c r="P965" s="310" t="str">
        <f>IF($E965&lt;&gt;"",INDEX(TMSimMatrix[],9,MATCH($C965&amp;$D965&amp;"."&amp;$E965,TMSimMatrix[#Headers],0)),"")</f>
        <v/>
      </c>
      <c r="Q965" s="56"/>
      <c r="R965" s="54"/>
      <c r="S965" s="53"/>
      <c r="T965" s="324"/>
      <c r="U965" s="299"/>
      <c r="V965" s="53"/>
      <c r="W965" s="258" t="s">
        <v>506</v>
      </c>
      <c r="X965" s="305"/>
      <c r="Y965" s="62"/>
      <c r="Z965" s="297"/>
      <c r="AA965" s="297"/>
    </row>
    <row r="966" spans="2:27" ht="23">
      <c r="B966" s="48">
        <v>961</v>
      </c>
      <c r="C966" s="252" t="s">
        <v>451</v>
      </c>
      <c r="D966" s="253">
        <v>62</v>
      </c>
      <c r="E966" s="274"/>
      <c r="F966" s="50" t="str">
        <f>IF($E966&lt;&gt;"",COUNTIF($E$6:$E966,$E966),"")</f>
        <v/>
      </c>
      <c r="G966" s="56" t="str">
        <f>IF($E966&lt;&gt;"",INDEX(TMSimMatrix[],5,MATCH($C966&amp;$D966&amp;"."&amp;$E966,TMSimMatrix[#Headers],0)),"")</f>
        <v/>
      </c>
      <c r="H966" s="56" t="str">
        <f>IF($E966&lt;&gt;"",INDEX(TMSimMatrix[#Data],7,MATCH($C966&amp;$D966&amp;"."&amp;$E966,TMSimMatrix[#Headers],0)),"")</f>
        <v/>
      </c>
      <c r="I966" s="280" t="str">
        <f>IF($E966&lt;&gt;"",INDEX(TMSimMatrix[],2,MATCH($C966&amp;$D966&amp;"."&amp;$E966,TMSimMatrix[#Headers],0)),"")</f>
        <v/>
      </c>
      <c r="J966" s="280" t="str">
        <f>IF($E966&lt;&gt;"",IF(ISNUMBER(SEARCH("Utail",FlighTestSummary5[[#This Row],[A/C Configuration]])), "UTAIL", "TAILLESS"),"")</f>
        <v/>
      </c>
      <c r="K966" s="280" t="str">
        <f>IF($E966&lt;&gt;"",INDEX(TMSimMatrix[],4,MATCH($C966&amp;$D966&amp;"."&amp;$E966,TMSimMatrix[#Headers],0)),"")</f>
        <v/>
      </c>
      <c r="L966" s="280" t="str">
        <f>IF($E966&lt;&gt;"",INDEX(TMSimMatrix[],3,MATCH($C966&amp;$D966&amp;"."&amp;$E966,TMSimMatrix[#Headers],0)),"")</f>
        <v/>
      </c>
      <c r="M966" s="272" t="str">
        <f>IF($E966&lt;&gt;"",INDEX(TMSimMatrix[],8,MATCH($C966&amp;$D966&amp;"."&amp;$E966,TMSimMatrix[#Headers],0)),"")</f>
        <v/>
      </c>
      <c r="N966" s="52"/>
      <c r="O966" s="72"/>
      <c r="P966" s="310" t="str">
        <f>IF($E966&lt;&gt;"",INDEX(TMSimMatrix[],9,MATCH($C966&amp;$D966&amp;"."&amp;$E966,TMSimMatrix[#Headers],0)),"")</f>
        <v/>
      </c>
      <c r="Q966" s="56"/>
      <c r="R966" s="54"/>
      <c r="S966" s="53"/>
      <c r="T966" s="324"/>
      <c r="U966" s="299"/>
      <c r="V966" s="53"/>
      <c r="W966" s="258" t="s">
        <v>506</v>
      </c>
      <c r="X966" s="305"/>
      <c r="Y966" s="62"/>
      <c r="Z966" s="297"/>
      <c r="AA966" s="297"/>
    </row>
    <row r="967" spans="2:27" ht="23">
      <c r="B967" s="48">
        <v>962</v>
      </c>
      <c r="C967" s="252" t="s">
        <v>451</v>
      </c>
      <c r="D967" s="253">
        <v>62</v>
      </c>
      <c r="E967" s="274"/>
      <c r="F967" s="50" t="str">
        <f>IF($E967&lt;&gt;"",COUNTIF($E$6:$E967,$E967),"")</f>
        <v/>
      </c>
      <c r="G967" s="56" t="str">
        <f>IF($E967&lt;&gt;"",INDEX(TMSimMatrix[],5,MATCH($C967&amp;$D967&amp;"."&amp;$E967,TMSimMatrix[#Headers],0)),"")</f>
        <v/>
      </c>
      <c r="H967" s="56" t="str">
        <f>IF($E967&lt;&gt;"",INDEX(TMSimMatrix[#Data],7,MATCH($C967&amp;$D967&amp;"."&amp;$E967,TMSimMatrix[#Headers],0)),"")</f>
        <v/>
      </c>
      <c r="I967" s="280" t="str">
        <f>IF($E967&lt;&gt;"",INDEX(TMSimMatrix[],2,MATCH($C967&amp;$D967&amp;"."&amp;$E967,TMSimMatrix[#Headers],0)),"")</f>
        <v/>
      </c>
      <c r="J967" s="280" t="str">
        <f>IF($E967&lt;&gt;"",IF(ISNUMBER(SEARCH("Utail",FlighTestSummary5[[#This Row],[A/C Configuration]])), "UTAIL", "TAILLESS"),"")</f>
        <v/>
      </c>
      <c r="K967" s="280" t="str">
        <f>IF($E967&lt;&gt;"",INDEX(TMSimMatrix[],4,MATCH($C967&amp;$D967&amp;"."&amp;$E967,TMSimMatrix[#Headers],0)),"")</f>
        <v/>
      </c>
      <c r="L967" s="280" t="str">
        <f>IF($E967&lt;&gt;"",INDEX(TMSimMatrix[],3,MATCH($C967&amp;$D967&amp;"."&amp;$E967,TMSimMatrix[#Headers],0)),"")</f>
        <v/>
      </c>
      <c r="M967" s="272" t="str">
        <f>IF($E967&lt;&gt;"",INDEX(TMSimMatrix[],8,MATCH($C967&amp;$D967&amp;"."&amp;$E967,TMSimMatrix[#Headers],0)),"")</f>
        <v/>
      </c>
      <c r="N967" s="52"/>
      <c r="O967" s="72"/>
      <c r="P967" s="310" t="str">
        <f>IF($E967&lt;&gt;"",INDEX(TMSimMatrix[],9,MATCH($C967&amp;$D967&amp;"."&amp;$E967,TMSimMatrix[#Headers],0)),"")</f>
        <v/>
      </c>
      <c r="Q967" s="56"/>
      <c r="R967" s="54"/>
      <c r="S967" s="53"/>
      <c r="T967" s="324"/>
      <c r="U967" s="299"/>
      <c r="V967" s="53"/>
      <c r="W967" s="258" t="s">
        <v>506</v>
      </c>
      <c r="X967" s="305"/>
      <c r="Y967" s="62"/>
      <c r="Z967" s="297"/>
      <c r="AA967" s="297"/>
    </row>
    <row r="968" spans="2:27" ht="23">
      <c r="B968" s="48">
        <v>963</v>
      </c>
      <c r="C968" s="252" t="s">
        <v>451</v>
      </c>
      <c r="D968" s="253">
        <v>62</v>
      </c>
      <c r="E968" s="274"/>
      <c r="F968" s="50" t="str">
        <f>IF($E968&lt;&gt;"",COUNTIF($E$6:$E968,$E968),"")</f>
        <v/>
      </c>
      <c r="G968" s="56" t="str">
        <f>IF($E968&lt;&gt;"",INDEX(TMSimMatrix[],5,MATCH($C968&amp;$D968&amp;"."&amp;$E968,TMSimMatrix[#Headers],0)),"")</f>
        <v/>
      </c>
      <c r="H968" s="56" t="str">
        <f>IF($E968&lt;&gt;"",INDEX(TMSimMatrix[#Data],7,MATCH($C968&amp;$D968&amp;"."&amp;$E968,TMSimMatrix[#Headers],0)),"")</f>
        <v/>
      </c>
      <c r="I968" s="280" t="str">
        <f>IF($E968&lt;&gt;"",INDEX(TMSimMatrix[],2,MATCH($C968&amp;$D968&amp;"."&amp;$E968,TMSimMatrix[#Headers],0)),"")</f>
        <v/>
      </c>
      <c r="J968" s="280" t="str">
        <f>IF($E968&lt;&gt;"",IF(ISNUMBER(SEARCH("Utail",FlighTestSummary5[[#This Row],[A/C Configuration]])), "UTAIL", "TAILLESS"),"")</f>
        <v/>
      </c>
      <c r="K968" s="280" t="str">
        <f>IF($E968&lt;&gt;"",INDEX(TMSimMatrix[],4,MATCH($C968&amp;$D968&amp;"."&amp;$E968,TMSimMatrix[#Headers],0)),"")</f>
        <v/>
      </c>
      <c r="L968" s="280" t="str">
        <f>IF($E968&lt;&gt;"",INDEX(TMSimMatrix[],3,MATCH($C968&amp;$D968&amp;"."&amp;$E968,TMSimMatrix[#Headers],0)),"")</f>
        <v/>
      </c>
      <c r="M968" s="272" t="str">
        <f>IF($E968&lt;&gt;"",INDEX(TMSimMatrix[],8,MATCH($C968&amp;$D968&amp;"."&amp;$E968,TMSimMatrix[#Headers],0)),"")</f>
        <v/>
      </c>
      <c r="N968" s="52"/>
      <c r="O968" s="72"/>
      <c r="P968" s="310" t="str">
        <f>IF($E968&lt;&gt;"",INDEX(TMSimMatrix[],9,MATCH($C968&amp;$D968&amp;"."&amp;$E968,TMSimMatrix[#Headers],0)),"")</f>
        <v/>
      </c>
      <c r="Q968" s="56"/>
      <c r="R968" s="54"/>
      <c r="S968" s="53"/>
      <c r="T968" s="324"/>
      <c r="U968" s="299"/>
      <c r="V968" s="53"/>
      <c r="W968" s="258" t="s">
        <v>506</v>
      </c>
      <c r="X968" s="305"/>
      <c r="Y968" s="62"/>
      <c r="Z968" s="297"/>
      <c r="AA968" s="297"/>
    </row>
    <row r="969" spans="2:27" ht="23">
      <c r="B969" s="48">
        <v>964</v>
      </c>
      <c r="C969" s="252" t="s">
        <v>451</v>
      </c>
      <c r="D969" s="253">
        <v>62</v>
      </c>
      <c r="E969" s="274"/>
      <c r="F969" s="50" t="str">
        <f>IF($E969&lt;&gt;"",COUNTIF($E$6:$E969,$E969),"")</f>
        <v/>
      </c>
      <c r="G969" s="56" t="str">
        <f>IF($E969&lt;&gt;"",INDEX(TMSimMatrix[],5,MATCH($C969&amp;$D969&amp;"."&amp;$E969,TMSimMatrix[#Headers],0)),"")</f>
        <v/>
      </c>
      <c r="H969" s="56" t="str">
        <f>IF($E969&lt;&gt;"",INDEX(TMSimMatrix[#Data],7,MATCH($C969&amp;$D969&amp;"."&amp;$E969,TMSimMatrix[#Headers],0)),"")</f>
        <v/>
      </c>
      <c r="I969" s="280" t="str">
        <f>IF($E969&lt;&gt;"",INDEX(TMSimMatrix[],2,MATCH($C969&amp;$D969&amp;"."&amp;$E969,TMSimMatrix[#Headers],0)),"")</f>
        <v/>
      </c>
      <c r="J969" s="280" t="str">
        <f>IF($E969&lt;&gt;"",IF(ISNUMBER(SEARCH("Utail",FlighTestSummary5[[#This Row],[A/C Configuration]])), "UTAIL", "TAILLESS"),"")</f>
        <v/>
      </c>
      <c r="K969" s="280" t="str">
        <f>IF($E969&lt;&gt;"",INDEX(TMSimMatrix[],4,MATCH($C969&amp;$D969&amp;"."&amp;$E969,TMSimMatrix[#Headers],0)),"")</f>
        <v/>
      </c>
      <c r="L969" s="280" t="str">
        <f>IF($E969&lt;&gt;"",INDEX(TMSimMatrix[],3,MATCH($C969&amp;$D969&amp;"."&amp;$E969,TMSimMatrix[#Headers],0)),"")</f>
        <v/>
      </c>
      <c r="M969" s="272" t="str">
        <f>IF($E969&lt;&gt;"",INDEX(TMSimMatrix[],8,MATCH($C969&amp;$D969&amp;"."&amp;$E969,TMSimMatrix[#Headers],0)),"")</f>
        <v/>
      </c>
      <c r="N969" s="52"/>
      <c r="O969" s="72"/>
      <c r="P969" s="310" t="str">
        <f>IF($E969&lt;&gt;"",INDEX(TMSimMatrix[],9,MATCH($C969&amp;$D969&amp;"."&amp;$E969,TMSimMatrix[#Headers],0)),"")</f>
        <v/>
      </c>
      <c r="Q969" s="56"/>
      <c r="R969" s="54"/>
      <c r="S969" s="53"/>
      <c r="T969" s="324"/>
      <c r="U969" s="299"/>
      <c r="V969" s="53"/>
      <c r="W969" s="258" t="s">
        <v>506</v>
      </c>
      <c r="X969" s="305"/>
      <c r="Y969" s="62"/>
      <c r="Z969" s="297"/>
      <c r="AA969" s="297"/>
    </row>
    <row r="970" spans="2:27" ht="23">
      <c r="B970" s="48">
        <v>965</v>
      </c>
      <c r="C970" s="252" t="s">
        <v>451</v>
      </c>
      <c r="D970" s="253">
        <v>62</v>
      </c>
      <c r="E970" s="274"/>
      <c r="F970" s="50" t="str">
        <f>IF($E970&lt;&gt;"",COUNTIF($E$6:$E970,$E970),"")</f>
        <v/>
      </c>
      <c r="G970" s="56" t="str">
        <f>IF($E970&lt;&gt;"",INDEX(TMSimMatrix[],5,MATCH($C970&amp;$D970&amp;"."&amp;$E970,TMSimMatrix[#Headers],0)),"")</f>
        <v/>
      </c>
      <c r="H970" s="56" t="str">
        <f>IF($E970&lt;&gt;"",INDEX(TMSimMatrix[#Data],7,MATCH($C970&amp;$D970&amp;"."&amp;$E970,TMSimMatrix[#Headers],0)),"")</f>
        <v/>
      </c>
      <c r="I970" s="280" t="str">
        <f>IF($E970&lt;&gt;"",INDEX(TMSimMatrix[],2,MATCH($C970&amp;$D970&amp;"."&amp;$E970,TMSimMatrix[#Headers],0)),"")</f>
        <v/>
      </c>
      <c r="J970" s="280" t="str">
        <f>IF($E970&lt;&gt;"",IF(ISNUMBER(SEARCH("Utail",FlighTestSummary5[[#This Row],[A/C Configuration]])), "UTAIL", "TAILLESS"),"")</f>
        <v/>
      </c>
      <c r="K970" s="280" t="str">
        <f>IF($E970&lt;&gt;"",INDEX(TMSimMatrix[],4,MATCH($C970&amp;$D970&amp;"."&amp;$E970,TMSimMatrix[#Headers],0)),"")</f>
        <v/>
      </c>
      <c r="L970" s="280" t="str">
        <f>IF($E970&lt;&gt;"",INDEX(TMSimMatrix[],3,MATCH($C970&amp;$D970&amp;"."&amp;$E970,TMSimMatrix[#Headers],0)),"")</f>
        <v/>
      </c>
      <c r="M970" s="272" t="str">
        <f>IF($E970&lt;&gt;"",INDEX(TMSimMatrix[],8,MATCH($C970&amp;$D970&amp;"."&amp;$E970,TMSimMatrix[#Headers],0)),"")</f>
        <v/>
      </c>
      <c r="N970" s="52"/>
      <c r="O970" s="72"/>
      <c r="P970" s="310" t="str">
        <f>IF($E970&lt;&gt;"",INDEX(TMSimMatrix[],9,MATCH($C970&amp;$D970&amp;"."&amp;$E970,TMSimMatrix[#Headers],0)),"")</f>
        <v/>
      </c>
      <c r="Q970" s="56"/>
      <c r="R970" s="54"/>
      <c r="S970" s="53"/>
      <c r="T970" s="324"/>
      <c r="U970" s="299"/>
      <c r="V970" s="53"/>
      <c r="W970" s="258" t="s">
        <v>506</v>
      </c>
      <c r="X970" s="305"/>
      <c r="Y970" s="62"/>
      <c r="Z970" s="297"/>
      <c r="AA970" s="297"/>
    </row>
    <row r="971" spans="2:27" ht="23">
      <c r="B971" s="48">
        <v>966</v>
      </c>
      <c r="C971" s="252" t="s">
        <v>451</v>
      </c>
      <c r="D971" s="253">
        <v>62</v>
      </c>
      <c r="E971" s="274"/>
      <c r="F971" s="50" t="str">
        <f>IF($E971&lt;&gt;"",COUNTIF($E$6:$E971,$E971),"")</f>
        <v/>
      </c>
      <c r="G971" s="56" t="str">
        <f>IF($E971&lt;&gt;"",INDEX(TMSimMatrix[],5,MATCH($C971&amp;$D971&amp;"."&amp;$E971,TMSimMatrix[#Headers],0)),"")</f>
        <v/>
      </c>
      <c r="H971" s="56" t="str">
        <f>IF($E971&lt;&gt;"",INDEX(TMSimMatrix[#Data],7,MATCH($C971&amp;$D971&amp;"."&amp;$E971,TMSimMatrix[#Headers],0)),"")</f>
        <v/>
      </c>
      <c r="I971" s="280" t="str">
        <f>IF($E971&lt;&gt;"",INDEX(TMSimMatrix[],2,MATCH($C971&amp;$D971&amp;"."&amp;$E971,TMSimMatrix[#Headers],0)),"")</f>
        <v/>
      </c>
      <c r="J971" s="280" t="str">
        <f>IF($E971&lt;&gt;"",IF(ISNUMBER(SEARCH("Utail",FlighTestSummary5[[#This Row],[A/C Configuration]])), "UTAIL", "TAILLESS"),"")</f>
        <v/>
      </c>
      <c r="K971" s="280" t="str">
        <f>IF($E971&lt;&gt;"",INDEX(TMSimMatrix[],4,MATCH($C971&amp;$D971&amp;"."&amp;$E971,TMSimMatrix[#Headers],0)),"")</f>
        <v/>
      </c>
      <c r="L971" s="280" t="str">
        <f>IF($E971&lt;&gt;"",INDEX(TMSimMatrix[],3,MATCH($C971&amp;$D971&amp;"."&amp;$E971,TMSimMatrix[#Headers],0)),"")</f>
        <v/>
      </c>
      <c r="M971" s="272" t="str">
        <f>IF($E971&lt;&gt;"",INDEX(TMSimMatrix[],8,MATCH($C971&amp;$D971&amp;"."&amp;$E971,TMSimMatrix[#Headers],0)),"")</f>
        <v/>
      </c>
      <c r="N971" s="52"/>
      <c r="O971" s="72"/>
      <c r="P971" s="310" t="str">
        <f>IF($E971&lt;&gt;"",INDEX(TMSimMatrix[],9,MATCH($C971&amp;$D971&amp;"."&amp;$E971,TMSimMatrix[#Headers],0)),"")</f>
        <v/>
      </c>
      <c r="Q971" s="56"/>
      <c r="R971" s="54"/>
      <c r="S971" s="53"/>
      <c r="T971" s="324"/>
      <c r="U971" s="299"/>
      <c r="V971" s="53"/>
      <c r="W971" s="258" t="s">
        <v>506</v>
      </c>
      <c r="X971" s="305"/>
      <c r="Y971" s="62"/>
      <c r="Z971" s="297"/>
      <c r="AA971" s="297"/>
    </row>
    <row r="972" spans="2:27" ht="23">
      <c r="B972" s="48">
        <v>967</v>
      </c>
      <c r="C972" s="252" t="s">
        <v>451</v>
      </c>
      <c r="D972" s="253">
        <v>62</v>
      </c>
      <c r="E972" s="274"/>
      <c r="F972" s="50" t="str">
        <f>IF($E972&lt;&gt;"",COUNTIF($E$6:$E972,$E972),"")</f>
        <v/>
      </c>
      <c r="G972" s="56" t="str">
        <f>IF($E972&lt;&gt;"",INDEX(TMSimMatrix[],5,MATCH($C972&amp;$D972&amp;"."&amp;$E972,TMSimMatrix[#Headers],0)),"")</f>
        <v/>
      </c>
      <c r="H972" s="56" t="str">
        <f>IF($E972&lt;&gt;"",INDEX(TMSimMatrix[#Data],7,MATCH($C972&amp;$D972&amp;"."&amp;$E972,TMSimMatrix[#Headers],0)),"")</f>
        <v/>
      </c>
      <c r="I972" s="280" t="str">
        <f>IF($E972&lt;&gt;"",INDEX(TMSimMatrix[],2,MATCH($C972&amp;$D972&amp;"."&amp;$E972,TMSimMatrix[#Headers],0)),"")</f>
        <v/>
      </c>
      <c r="J972" s="280" t="str">
        <f>IF($E972&lt;&gt;"",IF(ISNUMBER(SEARCH("Utail",FlighTestSummary5[[#This Row],[A/C Configuration]])), "UTAIL", "TAILLESS"),"")</f>
        <v/>
      </c>
      <c r="K972" s="280" t="str">
        <f>IF($E972&lt;&gt;"",INDEX(TMSimMatrix[],4,MATCH($C972&amp;$D972&amp;"."&amp;$E972,TMSimMatrix[#Headers],0)),"")</f>
        <v/>
      </c>
      <c r="L972" s="280" t="str">
        <f>IF($E972&lt;&gt;"",INDEX(TMSimMatrix[],3,MATCH($C972&amp;$D972&amp;"."&amp;$E972,TMSimMatrix[#Headers],0)),"")</f>
        <v/>
      </c>
      <c r="M972" s="272" t="str">
        <f>IF($E972&lt;&gt;"",INDEX(TMSimMatrix[],8,MATCH($C972&amp;$D972&amp;"."&amp;$E972,TMSimMatrix[#Headers],0)),"")</f>
        <v/>
      </c>
      <c r="N972" s="52"/>
      <c r="O972" s="72"/>
      <c r="P972" s="310" t="str">
        <f>IF($E972&lt;&gt;"",INDEX(TMSimMatrix[],9,MATCH($C972&amp;$D972&amp;"."&amp;$E972,TMSimMatrix[#Headers],0)),"")</f>
        <v/>
      </c>
      <c r="Q972" s="56"/>
      <c r="R972" s="54"/>
      <c r="S972" s="53"/>
      <c r="T972" s="324"/>
      <c r="U972" s="299"/>
      <c r="V972" s="53"/>
      <c r="W972" s="258" t="s">
        <v>506</v>
      </c>
      <c r="X972" s="305"/>
      <c r="Y972" s="62"/>
      <c r="Z972" s="297"/>
      <c r="AA972" s="297"/>
    </row>
    <row r="973" spans="2:27" ht="23">
      <c r="B973" s="48">
        <v>968</v>
      </c>
      <c r="C973" s="252" t="s">
        <v>451</v>
      </c>
      <c r="D973" s="253">
        <v>62</v>
      </c>
      <c r="E973" s="274"/>
      <c r="F973" s="50" t="str">
        <f>IF($E962&lt;&gt;"",COUNTIF($E$6:$E962,$E962),"")</f>
        <v/>
      </c>
      <c r="G973" s="56" t="str">
        <f>IF($E962&lt;&gt;"",INDEX(TMSimMatrix[],5,MATCH($C962&amp;$D962&amp;"."&amp;$E962,TMSimMatrix[#Headers],0)),"")</f>
        <v/>
      </c>
      <c r="H973" s="56" t="str">
        <f>IF($E962&lt;&gt;"",INDEX(TMSimMatrix[#Data],7,MATCH($C962&amp;$D962&amp;"."&amp;$E962,TMSimMatrix[#Headers],0)),"")</f>
        <v/>
      </c>
      <c r="I973" s="280" t="str">
        <f>IF($E962&lt;&gt;"",INDEX(TMSimMatrix[],2,MATCH($C962&amp;$D962&amp;"."&amp;$E962,TMSimMatrix[#Headers],0)),"")</f>
        <v/>
      </c>
      <c r="J973" s="280" t="str">
        <f>IF($E973&lt;&gt;"",IF(ISNUMBER(SEARCH("Utail",FlighTestSummary5[[#This Row],[A/C Configuration]])), "UTAIL", "TAILLESS"),"")</f>
        <v/>
      </c>
      <c r="K973" s="280" t="str">
        <f>IF($E973&lt;&gt;"",INDEX(TMSimMatrix[],4,MATCH($C973&amp;$D973&amp;"."&amp;$E973,TMSimMatrix[#Headers],0)),"")</f>
        <v/>
      </c>
      <c r="L973" s="280" t="str">
        <f>IF($E962&lt;&gt;"",INDEX(TMSimMatrix[],3,MATCH($C962&amp;$D962&amp;"."&amp;$E962,TMSimMatrix[#Headers],0)),"")</f>
        <v/>
      </c>
      <c r="M973" s="272" t="str">
        <f>IF($E962&lt;&gt;"",INDEX(TMSimMatrix[],8,MATCH($C962&amp;$D962&amp;"."&amp;$E962,TMSimMatrix[#Headers],0)),"")</f>
        <v/>
      </c>
      <c r="N973" s="52"/>
      <c r="O973" s="72"/>
      <c r="P973" s="310" t="str">
        <f>IF($E962&lt;&gt;"",INDEX(TMSimMatrix[],9,MATCH($C962&amp;$D962&amp;"."&amp;$E962,TMSimMatrix[#Headers],0)),"")</f>
        <v/>
      </c>
      <c r="Q973" s="56"/>
      <c r="R973" s="54"/>
      <c r="S973" s="53"/>
      <c r="T973" s="324"/>
      <c r="U973" s="299"/>
      <c r="V973" s="53"/>
      <c r="W973" s="258" t="s">
        <v>506</v>
      </c>
      <c r="X973" s="305"/>
      <c r="Y973" s="62"/>
      <c r="Z973" s="297"/>
      <c r="AA973" s="297"/>
    </row>
    <row r="974" spans="2:27" ht="23">
      <c r="B974" s="48">
        <v>969</v>
      </c>
      <c r="C974" s="252" t="s">
        <v>451</v>
      </c>
      <c r="D974" s="253">
        <v>62</v>
      </c>
      <c r="E974" s="274"/>
      <c r="F974" s="50" t="str">
        <f>IF($E974&lt;&gt;"",COUNTIF($E$6:$E974,$E974),"")</f>
        <v/>
      </c>
      <c r="G974" s="56" t="str">
        <f>IF($E974&lt;&gt;"",INDEX(TMSimMatrix[],5,MATCH($C974&amp;$D974&amp;"."&amp;$E974,TMSimMatrix[#Headers],0)),"")</f>
        <v/>
      </c>
      <c r="H974" s="56" t="str">
        <f>IF($E974&lt;&gt;"",INDEX(TMSimMatrix[#Data],7,MATCH($C974&amp;$D974&amp;"."&amp;$E974,TMSimMatrix[#Headers],0)),"")</f>
        <v/>
      </c>
      <c r="I974" s="280" t="str">
        <f>IF($E974&lt;&gt;"",INDEX(TMSimMatrix[],2,MATCH($C974&amp;$D974&amp;"."&amp;$E974,TMSimMatrix[#Headers],0)),"")</f>
        <v/>
      </c>
      <c r="J974" s="280" t="str">
        <f>IF($E974&lt;&gt;"",IF(ISNUMBER(SEARCH("Utail",FlighTestSummary5[[#This Row],[A/C Configuration]])), "UTAIL", "TAILLESS"),"")</f>
        <v/>
      </c>
      <c r="K974" s="280" t="str">
        <f>IF($E974&lt;&gt;"",INDEX(TMSimMatrix[],4,MATCH($C974&amp;$D974&amp;"."&amp;$E974,TMSimMatrix[#Headers],0)),"")</f>
        <v/>
      </c>
      <c r="L974" s="280" t="str">
        <f>IF($E974&lt;&gt;"",INDEX(TMSimMatrix[],3,MATCH($C974&amp;$D974&amp;"."&amp;$E974,TMSimMatrix[#Headers],0)),"")</f>
        <v/>
      </c>
      <c r="M974" s="272" t="str">
        <f>IF($E974&lt;&gt;"",INDEX(TMSimMatrix[],8,MATCH($C974&amp;$D974&amp;"."&amp;$E974,TMSimMatrix[#Headers],0)),"")</f>
        <v/>
      </c>
      <c r="N974" s="52"/>
      <c r="O974" s="72"/>
      <c r="P974" s="310" t="str">
        <f>IF($E974&lt;&gt;"",INDEX(TMSimMatrix[],9,MATCH($C974&amp;$D974&amp;"."&amp;$E974,TMSimMatrix[#Headers],0)),"")</f>
        <v/>
      </c>
      <c r="Q974" s="56"/>
      <c r="R974" s="54"/>
      <c r="S974" s="53"/>
      <c r="T974" s="324"/>
      <c r="U974" s="299"/>
      <c r="V974" s="53"/>
      <c r="W974" s="258" t="s">
        <v>506</v>
      </c>
      <c r="X974" s="305"/>
      <c r="Y974" s="62"/>
      <c r="Z974" s="297"/>
      <c r="AA974" s="297"/>
    </row>
    <row r="975" spans="2:27" ht="23">
      <c r="B975" s="48">
        <v>970</v>
      </c>
      <c r="C975" s="252" t="s">
        <v>451</v>
      </c>
      <c r="D975" s="253">
        <v>62</v>
      </c>
      <c r="E975" s="274"/>
      <c r="F975" s="50" t="str">
        <f>IF($E975&lt;&gt;"",COUNTIF($E$6:$E975,$E975),"")</f>
        <v/>
      </c>
      <c r="G975" s="56" t="str">
        <f>IF($E975&lt;&gt;"",INDEX(TMSimMatrix[],5,MATCH($C975&amp;$D975&amp;"."&amp;$E975,TMSimMatrix[#Headers],0)),"")</f>
        <v/>
      </c>
      <c r="H975" s="56" t="str">
        <f>IF($E975&lt;&gt;"",INDEX(TMSimMatrix[#Data],7,MATCH($C975&amp;$D975&amp;"."&amp;$E975,TMSimMatrix[#Headers],0)),"")</f>
        <v/>
      </c>
      <c r="I975" s="280" t="str">
        <f>IF($E975&lt;&gt;"",INDEX(TMSimMatrix[],2,MATCH($C975&amp;$D975&amp;"."&amp;$E975,TMSimMatrix[#Headers],0)),"")</f>
        <v/>
      </c>
      <c r="J975" s="280" t="str">
        <f>IF($E975&lt;&gt;"",IF(ISNUMBER(SEARCH("Utail",FlighTestSummary5[[#This Row],[A/C Configuration]])), "UTAIL", "TAILLESS"),"")</f>
        <v/>
      </c>
      <c r="K975" s="280" t="str">
        <f>IF($E975&lt;&gt;"",INDEX(TMSimMatrix[],4,MATCH($C975&amp;$D975&amp;"."&amp;$E975,TMSimMatrix[#Headers],0)),"")</f>
        <v/>
      </c>
      <c r="L975" s="280" t="str">
        <f>IF($E975&lt;&gt;"",INDEX(TMSimMatrix[],3,MATCH($C975&amp;$D975&amp;"."&amp;$E975,TMSimMatrix[#Headers],0)),"")</f>
        <v/>
      </c>
      <c r="M975" s="272" t="str">
        <f>IF($E975&lt;&gt;"",INDEX(TMSimMatrix[],8,MATCH($C975&amp;$D975&amp;"."&amp;$E975,TMSimMatrix[#Headers],0)),"")</f>
        <v/>
      </c>
      <c r="N975" s="52"/>
      <c r="O975" s="72"/>
      <c r="P975" s="310" t="str">
        <f>IF($E975&lt;&gt;"",INDEX(TMSimMatrix[],9,MATCH($C975&amp;$D975&amp;"."&amp;$E975,TMSimMatrix[#Headers],0)),"")</f>
        <v/>
      </c>
      <c r="Q975" s="56"/>
      <c r="R975" s="54"/>
      <c r="S975" s="53"/>
      <c r="T975" s="324"/>
      <c r="U975" s="299"/>
      <c r="V975" s="53"/>
      <c r="W975" s="258" t="s">
        <v>506</v>
      </c>
      <c r="X975" s="305"/>
      <c r="Y975" s="62"/>
      <c r="Z975" s="297"/>
      <c r="AA975" s="297"/>
    </row>
    <row r="976" spans="2:27" ht="23">
      <c r="B976" s="48">
        <v>971</v>
      </c>
      <c r="C976" s="252" t="s">
        <v>451</v>
      </c>
      <c r="D976" s="253">
        <v>62</v>
      </c>
      <c r="E976" s="274"/>
      <c r="F976" s="50" t="str">
        <f>IF($E976&lt;&gt;"",COUNTIF($E$6:$E976,$E976),"")</f>
        <v/>
      </c>
      <c r="G976" s="56" t="str">
        <f>IF($E976&lt;&gt;"",INDEX(TMSimMatrix[],5,MATCH($C976&amp;$D976&amp;"."&amp;$E976,TMSimMatrix[#Headers],0)),"")</f>
        <v/>
      </c>
      <c r="H976" s="56" t="str">
        <f>IF($E976&lt;&gt;"",INDEX(TMSimMatrix[#Data],7,MATCH($C976&amp;$D976&amp;"."&amp;$E976,TMSimMatrix[#Headers],0)),"")</f>
        <v/>
      </c>
      <c r="I976" s="280" t="str">
        <f>IF($E976&lt;&gt;"",INDEX(TMSimMatrix[],2,MATCH($C976&amp;$D976&amp;"."&amp;$E976,TMSimMatrix[#Headers],0)),"")</f>
        <v/>
      </c>
      <c r="J976" s="280" t="str">
        <f>IF($E976&lt;&gt;"",IF(ISNUMBER(SEARCH("Utail",FlighTestSummary5[[#This Row],[A/C Configuration]])), "UTAIL", "TAILLESS"),"")</f>
        <v/>
      </c>
      <c r="K976" s="280" t="str">
        <f>IF($E976&lt;&gt;"",INDEX(TMSimMatrix[],4,MATCH($C976&amp;$D976&amp;"."&amp;$E976,TMSimMatrix[#Headers],0)),"")</f>
        <v/>
      </c>
      <c r="L976" s="280" t="str">
        <f>IF($E976&lt;&gt;"",INDEX(TMSimMatrix[],3,MATCH($C976&amp;$D976&amp;"."&amp;$E976,TMSimMatrix[#Headers],0)),"")</f>
        <v/>
      </c>
      <c r="M976" s="272" t="str">
        <f>IF($E976&lt;&gt;"",INDEX(TMSimMatrix[],8,MATCH($C976&amp;$D976&amp;"."&amp;$E976,TMSimMatrix[#Headers],0)),"")</f>
        <v/>
      </c>
      <c r="N976" s="52"/>
      <c r="O976" s="72"/>
      <c r="P976" s="310" t="str">
        <f>IF($E976&lt;&gt;"",INDEX(TMSimMatrix[],9,MATCH($C976&amp;$D976&amp;"."&amp;$E976,TMSimMatrix[#Headers],0)),"")</f>
        <v/>
      </c>
      <c r="Q976" s="56"/>
      <c r="R976" s="54"/>
      <c r="S976" s="53"/>
      <c r="T976" s="324"/>
      <c r="U976" s="299"/>
      <c r="V976" s="53"/>
      <c r="W976" s="258" t="s">
        <v>506</v>
      </c>
      <c r="X976" s="305"/>
      <c r="Y976" s="62"/>
      <c r="Z976" s="297"/>
      <c r="AA976" s="297"/>
    </row>
    <row r="977" spans="2:27" ht="23">
      <c r="B977" s="48">
        <v>972</v>
      </c>
      <c r="C977" s="252" t="s">
        <v>451</v>
      </c>
      <c r="D977" s="253">
        <v>62</v>
      </c>
      <c r="E977" s="274"/>
      <c r="F977" s="50" t="str">
        <f>IF($E977&lt;&gt;"",COUNTIF($E$6:$E977,$E977),"")</f>
        <v/>
      </c>
      <c r="G977" s="56" t="str">
        <f>IF($E977&lt;&gt;"",INDEX(TMSimMatrix[],5,MATCH($C977&amp;$D977&amp;"."&amp;$E977,TMSimMatrix[#Headers],0)),"")</f>
        <v/>
      </c>
      <c r="H977" s="56" t="str">
        <f>IF($E977&lt;&gt;"",INDEX(TMSimMatrix[#Data],7,MATCH($C977&amp;$D977&amp;"."&amp;$E977,TMSimMatrix[#Headers],0)),"")</f>
        <v/>
      </c>
      <c r="I977" s="280" t="str">
        <f>IF($E977&lt;&gt;"",INDEX(TMSimMatrix[],2,MATCH($C977&amp;$D977&amp;"."&amp;$E977,TMSimMatrix[#Headers],0)),"")</f>
        <v/>
      </c>
      <c r="J977" s="280" t="str">
        <f>IF($E977&lt;&gt;"",IF(ISNUMBER(SEARCH("Utail",FlighTestSummary5[[#This Row],[A/C Configuration]])), "UTAIL", "TAILLESS"),"")</f>
        <v/>
      </c>
      <c r="K977" s="280" t="str">
        <f>IF($E977&lt;&gt;"",INDEX(TMSimMatrix[],4,MATCH($C977&amp;$D977&amp;"."&amp;$E977,TMSimMatrix[#Headers],0)),"")</f>
        <v/>
      </c>
      <c r="L977" s="280" t="str">
        <f>IF($E977&lt;&gt;"",INDEX(TMSimMatrix[],3,MATCH($C977&amp;$D977&amp;"."&amp;$E977,TMSimMatrix[#Headers],0)),"")</f>
        <v/>
      </c>
      <c r="M977" s="272" t="str">
        <f>IF($E977&lt;&gt;"",INDEX(TMSimMatrix[],8,MATCH($C977&amp;$D977&amp;"."&amp;$E977,TMSimMatrix[#Headers],0)),"")</f>
        <v/>
      </c>
      <c r="N977" s="52"/>
      <c r="O977" s="72"/>
      <c r="P977" s="310" t="str">
        <f>IF($E977&lt;&gt;"",INDEX(TMSimMatrix[],9,MATCH($C977&amp;$D977&amp;"."&amp;$E977,TMSimMatrix[#Headers],0)),"")</f>
        <v/>
      </c>
      <c r="Q977" s="56"/>
      <c r="R977" s="54"/>
      <c r="S977" s="53"/>
      <c r="T977" s="324"/>
      <c r="U977" s="299"/>
      <c r="V977" s="53"/>
      <c r="W977" s="258" t="s">
        <v>506</v>
      </c>
      <c r="X977" s="305"/>
      <c r="Y977" s="62"/>
      <c r="Z977" s="297"/>
      <c r="AA977" s="297"/>
    </row>
    <row r="978" spans="2:27" ht="23">
      <c r="B978" s="48">
        <v>962</v>
      </c>
      <c r="C978" s="252" t="s">
        <v>451</v>
      </c>
      <c r="D978" s="253">
        <v>62</v>
      </c>
      <c r="E978" s="274"/>
      <c r="F978" s="50" t="str">
        <f>IF($E978&lt;&gt;"",COUNTIF($E$6:$E978,$E978),"")</f>
        <v/>
      </c>
      <c r="G978" s="56" t="str">
        <f>IF($E978&lt;&gt;"",INDEX(TMSimMatrix[],5,MATCH($C978&amp;$D978&amp;"."&amp;$E978,TMSimMatrix[#Headers],0)),"")</f>
        <v/>
      </c>
      <c r="H978" s="56" t="str">
        <f>IF($E978&lt;&gt;"",INDEX(TMSimMatrix[#Data],7,MATCH($C978&amp;$D978&amp;"."&amp;$E978,TMSimMatrix[#Headers],0)),"")</f>
        <v/>
      </c>
      <c r="I978" s="280" t="str">
        <f>IF($E978&lt;&gt;"",INDEX(TMSimMatrix[],2,MATCH($C978&amp;$D978&amp;"."&amp;$E978,TMSimMatrix[#Headers],0)),"")</f>
        <v/>
      </c>
      <c r="J978" s="280" t="str">
        <f>IF($E978&lt;&gt;"",IF(ISNUMBER(SEARCH("Utail",FlighTestSummary5[[#This Row],[A/C Configuration]])), "UTAIL", "TAILLESS"),"")</f>
        <v/>
      </c>
      <c r="K978" s="280" t="str">
        <f>IF($E978&lt;&gt;"",INDEX(TMSimMatrix[],4,MATCH($C978&amp;$D978&amp;"."&amp;$E978,TMSimMatrix[#Headers],0)),"")</f>
        <v/>
      </c>
      <c r="L978" s="280" t="str">
        <f>IF($E978&lt;&gt;"",INDEX(TMSimMatrix[],3,MATCH($C978&amp;$D978&amp;"."&amp;$E978,TMSimMatrix[#Headers],0)),"")</f>
        <v/>
      </c>
      <c r="M978" s="272" t="str">
        <f>IF($E978&lt;&gt;"",INDEX(TMSimMatrix[],8,MATCH($C978&amp;$D978&amp;"."&amp;$E978,TMSimMatrix[#Headers],0)),"")</f>
        <v/>
      </c>
      <c r="N978" s="52"/>
      <c r="O978" s="72"/>
      <c r="P978" s="310" t="str">
        <f>IF($E978&lt;&gt;"",INDEX(TMSimMatrix[],9,MATCH($C978&amp;$D978&amp;"."&amp;$E978,TMSimMatrix[#Headers],0)),"")</f>
        <v/>
      </c>
      <c r="Q978" s="56"/>
      <c r="R978" s="54"/>
      <c r="S978" s="53"/>
      <c r="T978" s="324"/>
      <c r="U978" s="299"/>
      <c r="V978" s="53"/>
      <c r="W978" s="258" t="s">
        <v>506</v>
      </c>
      <c r="X978" s="305"/>
      <c r="Y978" s="62"/>
      <c r="Z978" s="297"/>
      <c r="AA978" s="297"/>
    </row>
    <row r="979" spans="2:27" ht="23">
      <c r="B979" s="48">
        <v>974</v>
      </c>
      <c r="C979" s="252" t="s">
        <v>451</v>
      </c>
      <c r="D979" s="253">
        <v>62</v>
      </c>
      <c r="E979" s="274"/>
      <c r="F979" s="50" t="str">
        <f>IF($E979&lt;&gt;"",COUNTIF($E$6:$E979,$E979),"")</f>
        <v/>
      </c>
      <c r="G979" s="56" t="str">
        <f>IF($E979&lt;&gt;"",INDEX(TMSimMatrix[],5,MATCH($C979&amp;$D979&amp;"."&amp;$E979,TMSimMatrix[#Headers],0)),"")</f>
        <v/>
      </c>
      <c r="H979" s="56" t="str">
        <f>IF($E979&lt;&gt;"",INDEX(TMSimMatrix[#Data],7,MATCH($C979&amp;$D979&amp;"."&amp;$E979,TMSimMatrix[#Headers],0)),"")</f>
        <v/>
      </c>
      <c r="I979" s="280" t="str">
        <f>IF($E979&lt;&gt;"",INDEX(TMSimMatrix[],2,MATCH($C979&amp;$D979&amp;"."&amp;$E979,TMSimMatrix[#Headers],0)),"")</f>
        <v/>
      </c>
      <c r="J979" s="280" t="str">
        <f>IF($E979&lt;&gt;"",IF(ISNUMBER(SEARCH("Utail",FlighTestSummary5[[#This Row],[A/C Configuration]])), "UTAIL", "TAILLESS"),"")</f>
        <v/>
      </c>
      <c r="K979" s="280" t="str">
        <f>IF($E979&lt;&gt;"",INDEX(TMSimMatrix[],4,MATCH($C979&amp;$D979&amp;"."&amp;$E979,TMSimMatrix[#Headers],0)),"")</f>
        <v/>
      </c>
      <c r="L979" s="280" t="str">
        <f>IF($E979&lt;&gt;"",INDEX(TMSimMatrix[],3,MATCH($C979&amp;$D979&amp;"."&amp;$E979,TMSimMatrix[#Headers],0)),"")</f>
        <v/>
      </c>
      <c r="M979" s="272" t="str">
        <f>IF($E979&lt;&gt;"",INDEX(TMSimMatrix[],8,MATCH($C979&amp;$D979&amp;"."&amp;$E979,TMSimMatrix[#Headers],0)),"")</f>
        <v/>
      </c>
      <c r="N979" s="52"/>
      <c r="O979" s="72"/>
      <c r="P979" s="310" t="str">
        <f>IF($E979&lt;&gt;"",INDEX(TMSimMatrix[],9,MATCH($C979&amp;$D979&amp;"."&amp;$E979,TMSimMatrix[#Headers],0)),"")</f>
        <v/>
      </c>
      <c r="Q979" s="56"/>
      <c r="R979" s="54"/>
      <c r="S979" s="53"/>
      <c r="T979" s="324"/>
      <c r="U979" s="299"/>
      <c r="V979" s="53"/>
      <c r="W979" s="258" t="s">
        <v>506</v>
      </c>
      <c r="X979" s="305"/>
      <c r="Y979" s="62"/>
      <c r="Z979" s="297"/>
      <c r="AA979" s="297"/>
    </row>
    <row r="980" spans="2:27" ht="23">
      <c r="B980" s="48">
        <v>975</v>
      </c>
      <c r="C980" s="252" t="s">
        <v>451</v>
      </c>
      <c r="D980" s="253">
        <v>62</v>
      </c>
      <c r="E980" s="274"/>
      <c r="F980" s="50" t="str">
        <f>IF($E980&lt;&gt;"",COUNTIF($E$6:$E980,$E980),"")</f>
        <v/>
      </c>
      <c r="G980" s="56" t="str">
        <f>IF($E980&lt;&gt;"",INDEX(TMSimMatrix[],5,MATCH($C980&amp;$D980&amp;"."&amp;$E980,TMSimMatrix[#Headers],0)),"")</f>
        <v/>
      </c>
      <c r="H980" s="56" t="str">
        <f>IF($E980&lt;&gt;"",INDEX(TMSimMatrix[#Data],7,MATCH($C980&amp;$D980&amp;"."&amp;$E980,TMSimMatrix[#Headers],0)),"")</f>
        <v/>
      </c>
      <c r="I980" s="280" t="str">
        <f>IF($E980&lt;&gt;"",INDEX(TMSimMatrix[],2,MATCH($C980&amp;$D980&amp;"."&amp;$E980,TMSimMatrix[#Headers],0)),"")</f>
        <v/>
      </c>
      <c r="J980" s="280" t="str">
        <f>IF($E980&lt;&gt;"",IF(ISNUMBER(SEARCH("Utail",FlighTestSummary5[[#This Row],[A/C Configuration]])), "UTAIL", "TAILLESS"),"")</f>
        <v/>
      </c>
      <c r="K980" s="280" t="str">
        <f>IF($E980&lt;&gt;"",INDEX(TMSimMatrix[],4,MATCH($C980&amp;$D980&amp;"."&amp;$E980,TMSimMatrix[#Headers],0)),"")</f>
        <v/>
      </c>
      <c r="L980" s="280" t="str">
        <f>IF($E980&lt;&gt;"",INDEX(TMSimMatrix[],3,MATCH($C980&amp;$D980&amp;"."&amp;$E980,TMSimMatrix[#Headers],0)),"")</f>
        <v/>
      </c>
      <c r="M980" s="272" t="str">
        <f>IF($E980&lt;&gt;"",INDEX(TMSimMatrix[],8,MATCH($C980&amp;$D980&amp;"."&amp;$E980,TMSimMatrix[#Headers],0)),"")</f>
        <v/>
      </c>
      <c r="N980" s="52"/>
      <c r="O980" s="72"/>
      <c r="P980" s="310" t="str">
        <f>IF($E980&lt;&gt;"",INDEX(TMSimMatrix[],9,MATCH($C980&amp;$D980&amp;"."&amp;$E980,TMSimMatrix[#Headers],0)),"")</f>
        <v/>
      </c>
      <c r="Q980" s="56"/>
      <c r="R980" s="54"/>
      <c r="S980" s="53"/>
      <c r="T980" s="324"/>
      <c r="U980" s="299"/>
      <c r="V980" s="53"/>
      <c r="W980" s="258" t="s">
        <v>506</v>
      </c>
      <c r="X980" s="305"/>
      <c r="Y980" s="62"/>
      <c r="Z980" s="297"/>
      <c r="AA980" s="297"/>
    </row>
    <row r="981" spans="2:27" ht="23">
      <c r="B981" s="48">
        <v>976</v>
      </c>
      <c r="C981" s="252" t="s">
        <v>451</v>
      </c>
      <c r="D981" s="253">
        <v>62</v>
      </c>
      <c r="E981" s="274"/>
      <c r="F981" s="50" t="str">
        <f>IF($E981&lt;&gt;"",COUNTIF($E$6:$E981,$E981),"")</f>
        <v/>
      </c>
      <c r="G981" s="56" t="str">
        <f>IF($E981&lt;&gt;"",INDEX(TMSimMatrix[],5,MATCH($C981&amp;$D981&amp;"."&amp;$E981,TMSimMatrix[#Headers],0)),"")</f>
        <v/>
      </c>
      <c r="H981" s="56" t="str">
        <f>IF($E981&lt;&gt;"",INDEX(TMSimMatrix[#Data],7,MATCH($C981&amp;$D981&amp;"."&amp;$E981,TMSimMatrix[#Headers],0)),"")</f>
        <v/>
      </c>
      <c r="I981" s="280" t="str">
        <f>IF($E981&lt;&gt;"",INDEX(TMSimMatrix[],2,MATCH($C981&amp;$D981&amp;"."&amp;$E981,TMSimMatrix[#Headers],0)),"")</f>
        <v/>
      </c>
      <c r="J981" s="280" t="str">
        <f>IF($E981&lt;&gt;"",IF(ISNUMBER(SEARCH("Utail",FlighTestSummary5[[#This Row],[A/C Configuration]])), "UTAIL", "TAILLESS"),"")</f>
        <v/>
      </c>
      <c r="K981" s="280" t="str">
        <f>IF($E981&lt;&gt;"",INDEX(TMSimMatrix[],4,MATCH($C981&amp;$D981&amp;"."&amp;$E981,TMSimMatrix[#Headers],0)),"")</f>
        <v/>
      </c>
      <c r="L981" s="280" t="str">
        <f>IF($E981&lt;&gt;"",INDEX(TMSimMatrix[],3,MATCH($C981&amp;$D981&amp;"."&amp;$E981,TMSimMatrix[#Headers],0)),"")</f>
        <v/>
      </c>
      <c r="M981" s="272" t="str">
        <f>IF($E981&lt;&gt;"",INDEX(TMSimMatrix[],8,MATCH($C981&amp;$D981&amp;"."&amp;$E981,TMSimMatrix[#Headers],0)),"")</f>
        <v/>
      </c>
      <c r="N981" s="52"/>
      <c r="O981" s="72"/>
      <c r="P981" s="310" t="str">
        <f>IF($E981&lt;&gt;"",INDEX(TMSimMatrix[],9,MATCH($C981&amp;$D981&amp;"."&amp;$E981,TMSimMatrix[#Headers],0)),"")</f>
        <v/>
      </c>
      <c r="Q981" s="56"/>
      <c r="R981" s="54"/>
      <c r="S981" s="53"/>
      <c r="T981" s="324"/>
      <c r="U981" s="299"/>
      <c r="V981" s="53"/>
      <c r="W981" s="258" t="s">
        <v>506</v>
      </c>
      <c r="X981" s="305"/>
      <c r="Y981" s="62"/>
      <c r="Z981" s="297"/>
      <c r="AA981" s="297"/>
    </row>
    <row r="982" spans="2:27" ht="23">
      <c r="B982" s="48">
        <v>977</v>
      </c>
      <c r="C982" s="252" t="s">
        <v>451</v>
      </c>
      <c r="D982" s="253">
        <v>62</v>
      </c>
      <c r="E982" s="274"/>
      <c r="F982" s="50" t="str">
        <f>IF($E982&lt;&gt;"",COUNTIF($E$6:$E982,$E982),"")</f>
        <v/>
      </c>
      <c r="G982" s="56" t="str">
        <f>IF($E982&lt;&gt;"",INDEX(TMSimMatrix[],5,MATCH($C982&amp;$D982&amp;"."&amp;$E982,TMSimMatrix[#Headers],0)),"")</f>
        <v/>
      </c>
      <c r="H982" s="56" t="str">
        <f>IF($E982&lt;&gt;"",INDEX(TMSimMatrix[#Data],7,MATCH($C982&amp;$D982&amp;"."&amp;$E982,TMSimMatrix[#Headers],0)),"")</f>
        <v/>
      </c>
      <c r="I982" s="280" t="str">
        <f>IF($E982&lt;&gt;"",INDEX(TMSimMatrix[],2,MATCH($C982&amp;$D982&amp;"."&amp;$E982,TMSimMatrix[#Headers],0)),"")</f>
        <v/>
      </c>
      <c r="J982" s="280" t="str">
        <f>IF($E982&lt;&gt;"",IF(ISNUMBER(SEARCH("Utail",FlighTestSummary5[[#This Row],[A/C Configuration]])), "UTAIL", "TAILLESS"),"")</f>
        <v/>
      </c>
      <c r="K982" s="280" t="str">
        <f>IF($E982&lt;&gt;"",INDEX(TMSimMatrix[],4,MATCH($C982&amp;$D982&amp;"."&amp;$E982,TMSimMatrix[#Headers],0)),"")</f>
        <v/>
      </c>
      <c r="L982" s="280" t="str">
        <f>IF($E982&lt;&gt;"",INDEX(TMSimMatrix[],3,MATCH($C982&amp;$D982&amp;"."&amp;$E982,TMSimMatrix[#Headers],0)),"")</f>
        <v/>
      </c>
      <c r="M982" s="272" t="str">
        <f>IF($E982&lt;&gt;"",INDEX(TMSimMatrix[],8,MATCH($C982&amp;$D982&amp;"."&amp;$E982,TMSimMatrix[#Headers],0)),"")</f>
        <v/>
      </c>
      <c r="N982" s="52"/>
      <c r="O982" s="72"/>
      <c r="P982" s="310" t="str">
        <f>IF($E982&lt;&gt;"",INDEX(TMSimMatrix[],9,MATCH($C982&amp;$D982&amp;"."&amp;$E982,TMSimMatrix[#Headers],0)),"")</f>
        <v/>
      </c>
      <c r="Q982" s="56"/>
      <c r="R982" s="54"/>
      <c r="S982" s="53"/>
      <c r="T982" s="324"/>
      <c r="U982" s="299"/>
      <c r="V982" s="53"/>
      <c r="W982" s="258" t="s">
        <v>506</v>
      </c>
      <c r="X982" s="305"/>
      <c r="Y982" s="62"/>
      <c r="Z982" s="297"/>
      <c r="AA982" s="297"/>
    </row>
    <row r="983" spans="2:27" ht="23">
      <c r="B983" s="48">
        <v>978</v>
      </c>
      <c r="C983" s="252" t="s">
        <v>451</v>
      </c>
      <c r="D983" s="253">
        <v>62</v>
      </c>
      <c r="E983" s="274"/>
      <c r="F983" s="50" t="str">
        <f>IF($E983&lt;&gt;"",COUNTIF($E$6:$E983,$E983),"")</f>
        <v/>
      </c>
      <c r="G983" s="56" t="str">
        <f>IF($E983&lt;&gt;"",INDEX(TMSimMatrix[],5,MATCH($C983&amp;$D983&amp;"."&amp;$E983,TMSimMatrix[#Headers],0)),"")</f>
        <v/>
      </c>
      <c r="H983" s="56" t="str">
        <f>IF($E983&lt;&gt;"",INDEX(TMSimMatrix[#Data],7,MATCH($C983&amp;$D983&amp;"."&amp;$E983,TMSimMatrix[#Headers],0)),"")</f>
        <v/>
      </c>
      <c r="I983" s="280" t="str">
        <f>IF($E983&lt;&gt;"",INDEX(TMSimMatrix[],2,MATCH($C983&amp;$D983&amp;"."&amp;$E983,TMSimMatrix[#Headers],0)),"")</f>
        <v/>
      </c>
      <c r="J983" s="280" t="str">
        <f>IF($E983&lt;&gt;"",IF(ISNUMBER(SEARCH("Utail",FlighTestSummary5[[#This Row],[A/C Configuration]])), "UTAIL", "TAILLESS"),"")</f>
        <v/>
      </c>
      <c r="K983" s="280" t="str">
        <f>IF($E983&lt;&gt;"",INDEX(TMSimMatrix[],4,MATCH($C983&amp;$D983&amp;"."&amp;$E983,TMSimMatrix[#Headers],0)),"")</f>
        <v/>
      </c>
      <c r="L983" s="280" t="str">
        <f>IF($E983&lt;&gt;"",INDEX(TMSimMatrix[],3,MATCH($C983&amp;$D983&amp;"."&amp;$E983,TMSimMatrix[#Headers],0)),"")</f>
        <v/>
      </c>
      <c r="M983" s="272" t="str">
        <f>IF($E983&lt;&gt;"",INDEX(TMSimMatrix[],8,MATCH($C983&amp;$D983&amp;"."&amp;$E983,TMSimMatrix[#Headers],0)),"")</f>
        <v/>
      </c>
      <c r="N983" s="52"/>
      <c r="O983" s="72"/>
      <c r="P983" s="310" t="str">
        <f>IF($E983&lt;&gt;"",INDEX(TMSimMatrix[],9,MATCH($C983&amp;$D983&amp;"."&amp;$E983,TMSimMatrix[#Headers],0)),"")</f>
        <v/>
      </c>
      <c r="Q983" s="56"/>
      <c r="R983" s="54"/>
      <c r="S983" s="53"/>
      <c r="T983" s="324"/>
      <c r="U983" s="299"/>
      <c r="V983" s="53"/>
      <c r="W983" s="258" t="s">
        <v>506</v>
      </c>
      <c r="X983" s="305"/>
      <c r="Y983" s="62"/>
      <c r="Z983" s="297"/>
      <c r="AA983" s="297"/>
    </row>
    <row r="984" spans="2:27" ht="23">
      <c r="B984" s="48">
        <v>979</v>
      </c>
      <c r="C984" s="252" t="s">
        <v>451</v>
      </c>
      <c r="D984" s="253">
        <v>62</v>
      </c>
      <c r="E984" s="274"/>
      <c r="F984" s="50" t="str">
        <f>IF($E984&lt;&gt;"",COUNTIF($E$6:$E984,$E984),"")</f>
        <v/>
      </c>
      <c r="G984" s="56" t="str">
        <f>IF($E984&lt;&gt;"",INDEX(TMSimMatrix[],5,MATCH($C984&amp;$D984&amp;"."&amp;$E984,TMSimMatrix[#Headers],0)),"")</f>
        <v/>
      </c>
      <c r="H984" s="56" t="str">
        <f>IF($E984&lt;&gt;"",INDEX(TMSimMatrix[#Data],7,MATCH($C984&amp;$D984&amp;"."&amp;$E984,TMSimMatrix[#Headers],0)),"")</f>
        <v/>
      </c>
      <c r="I984" s="280" t="str">
        <f>IF($E984&lt;&gt;"",INDEX(TMSimMatrix[],2,MATCH($C984&amp;$D984&amp;"."&amp;$E984,TMSimMatrix[#Headers],0)),"")</f>
        <v/>
      </c>
      <c r="J984" s="280" t="str">
        <f>IF($E984&lt;&gt;"",IF(ISNUMBER(SEARCH("Utail",FlighTestSummary5[[#This Row],[A/C Configuration]])), "UTAIL", "TAILLESS"),"")</f>
        <v/>
      </c>
      <c r="K984" s="280" t="str">
        <f>IF($E984&lt;&gt;"",INDEX(TMSimMatrix[],4,MATCH($C984&amp;$D984&amp;"."&amp;$E984,TMSimMatrix[#Headers],0)),"")</f>
        <v/>
      </c>
      <c r="L984" s="280" t="str">
        <f>IF($E984&lt;&gt;"",INDEX(TMSimMatrix[],3,MATCH($C984&amp;$D984&amp;"."&amp;$E984,TMSimMatrix[#Headers],0)),"")</f>
        <v/>
      </c>
      <c r="M984" s="272" t="str">
        <f>IF($E984&lt;&gt;"",INDEX(TMSimMatrix[],8,MATCH($C984&amp;$D984&amp;"."&amp;$E984,TMSimMatrix[#Headers],0)),"")</f>
        <v/>
      </c>
      <c r="N984" s="52"/>
      <c r="O984" s="72"/>
      <c r="P984" s="310" t="str">
        <f>IF($E984&lt;&gt;"",INDEX(TMSimMatrix[],9,MATCH($C984&amp;$D984&amp;"."&amp;$E984,TMSimMatrix[#Headers],0)),"")</f>
        <v/>
      </c>
      <c r="Q984" s="56"/>
      <c r="R984" s="54"/>
      <c r="S984" s="53"/>
      <c r="T984" s="324"/>
      <c r="U984" s="299"/>
      <c r="V984" s="53"/>
      <c r="W984" s="258" t="s">
        <v>506</v>
      </c>
      <c r="X984" s="305"/>
      <c r="Y984" s="62"/>
      <c r="Z984" s="297"/>
      <c r="AA984" s="297"/>
    </row>
    <row r="985" spans="2:27" ht="23">
      <c r="B985" s="48">
        <v>980</v>
      </c>
      <c r="C985" s="252" t="s">
        <v>451</v>
      </c>
      <c r="D985" s="253">
        <v>62</v>
      </c>
      <c r="E985" s="274"/>
      <c r="F985" s="50" t="str">
        <f>IF($E985&lt;&gt;"",COUNTIF($E$6:$E985,$E985),"")</f>
        <v/>
      </c>
      <c r="G985" s="56" t="str">
        <f>IF($E985&lt;&gt;"",INDEX(TMSimMatrix[],5,MATCH($C985&amp;$D985&amp;"."&amp;$E985,TMSimMatrix[#Headers],0)),"")</f>
        <v/>
      </c>
      <c r="H985" s="56" t="str">
        <f>IF($E985&lt;&gt;"",INDEX(TMSimMatrix[#Data],7,MATCH($C985&amp;$D985&amp;"."&amp;$E985,TMSimMatrix[#Headers],0)),"")</f>
        <v/>
      </c>
      <c r="I985" s="280" t="str">
        <f>IF($E985&lt;&gt;"",INDEX(TMSimMatrix[],2,MATCH($C985&amp;$D985&amp;"."&amp;$E985,TMSimMatrix[#Headers],0)),"")</f>
        <v/>
      </c>
      <c r="J985" s="280" t="str">
        <f>IF($E985&lt;&gt;"",IF(ISNUMBER(SEARCH("Utail",FlighTestSummary5[[#This Row],[A/C Configuration]])), "UTAIL", "TAILLESS"),"")</f>
        <v/>
      </c>
      <c r="K985" s="280" t="str">
        <f>IF($E985&lt;&gt;"",INDEX(TMSimMatrix[],4,MATCH($C985&amp;$D985&amp;"."&amp;$E985,TMSimMatrix[#Headers],0)),"")</f>
        <v/>
      </c>
      <c r="L985" s="280" t="str">
        <f>IF($E985&lt;&gt;"",INDEX(TMSimMatrix[],3,MATCH($C985&amp;$D985&amp;"."&amp;$E985,TMSimMatrix[#Headers],0)),"")</f>
        <v/>
      </c>
      <c r="M985" s="272" t="str">
        <f>IF($E985&lt;&gt;"",INDEX(TMSimMatrix[],8,MATCH($C985&amp;$D985&amp;"."&amp;$E985,TMSimMatrix[#Headers],0)),"")</f>
        <v/>
      </c>
      <c r="N985" s="52"/>
      <c r="O985" s="72"/>
      <c r="P985" s="310" t="str">
        <f>IF($E985&lt;&gt;"",INDEX(TMSimMatrix[],9,MATCH($C985&amp;$D985&amp;"."&amp;$E985,TMSimMatrix[#Headers],0)),"")</f>
        <v/>
      </c>
      <c r="Q985" s="56"/>
      <c r="R985" s="54"/>
      <c r="S985" s="53"/>
      <c r="T985" s="324"/>
      <c r="U985" s="299"/>
      <c r="V985" s="53"/>
      <c r="W985" s="258" t="s">
        <v>506</v>
      </c>
      <c r="X985" s="305"/>
      <c r="Y985" s="62"/>
      <c r="Z985" s="297"/>
      <c r="AA985" s="297"/>
    </row>
    <row r="986" spans="2:27" ht="23">
      <c r="B986" s="48">
        <v>981</v>
      </c>
      <c r="C986" s="252" t="s">
        <v>451</v>
      </c>
      <c r="D986" s="253">
        <v>62</v>
      </c>
      <c r="E986" s="274"/>
      <c r="F986" s="50" t="str">
        <f>IF($E986&lt;&gt;"",COUNTIF($E$6:$E986,$E986),"")</f>
        <v/>
      </c>
      <c r="G986" s="56" t="str">
        <f>IF($E986&lt;&gt;"",INDEX(TMSimMatrix[],5,MATCH($C986&amp;$D986&amp;"."&amp;$E986,TMSimMatrix[#Headers],0)),"")</f>
        <v/>
      </c>
      <c r="H986" s="56" t="str">
        <f>IF($E986&lt;&gt;"",INDEX(TMSimMatrix[#Data],7,MATCH($C986&amp;$D986&amp;"."&amp;$E986,TMSimMatrix[#Headers],0)),"")</f>
        <v/>
      </c>
      <c r="I986" s="280" t="str">
        <f>IF($E986&lt;&gt;"",INDEX(TMSimMatrix[],2,MATCH($C986&amp;$D986&amp;"."&amp;$E986,TMSimMatrix[#Headers],0)),"")</f>
        <v/>
      </c>
      <c r="J986" s="280" t="str">
        <f>IF($E986&lt;&gt;"",IF(ISNUMBER(SEARCH("Utail",FlighTestSummary5[[#This Row],[A/C Configuration]])), "UTAIL", "TAILLESS"),"")</f>
        <v/>
      </c>
      <c r="K986" s="280" t="str">
        <f>IF($E986&lt;&gt;"",INDEX(TMSimMatrix[],4,MATCH($C986&amp;$D986&amp;"."&amp;$E986,TMSimMatrix[#Headers],0)),"")</f>
        <v/>
      </c>
      <c r="L986" s="280" t="str">
        <f>IF($E986&lt;&gt;"",INDEX(TMSimMatrix[],3,MATCH($C986&amp;$D986&amp;"."&amp;$E986,TMSimMatrix[#Headers],0)),"")</f>
        <v/>
      </c>
      <c r="M986" s="272" t="str">
        <f>IF($E986&lt;&gt;"",INDEX(TMSimMatrix[],8,MATCH($C986&amp;$D986&amp;"."&amp;$E986,TMSimMatrix[#Headers],0)),"")</f>
        <v/>
      </c>
      <c r="N986" s="52"/>
      <c r="O986" s="72"/>
      <c r="P986" s="310" t="str">
        <f>IF($E986&lt;&gt;"",INDEX(TMSimMatrix[],9,MATCH($C986&amp;$D986&amp;"."&amp;$E986,TMSimMatrix[#Headers],0)),"")</f>
        <v/>
      </c>
      <c r="Q986" s="56"/>
      <c r="R986" s="54"/>
      <c r="S986" s="53"/>
      <c r="T986" s="324"/>
      <c r="U986" s="299"/>
      <c r="V986" s="53"/>
      <c r="W986" s="258" t="s">
        <v>506</v>
      </c>
      <c r="X986" s="305"/>
      <c r="Y986" s="62"/>
      <c r="Z986" s="297"/>
      <c r="AA986" s="297"/>
    </row>
    <row r="987" spans="2:27" ht="23">
      <c r="B987" s="48">
        <v>982</v>
      </c>
      <c r="C987" s="252" t="s">
        <v>451</v>
      </c>
      <c r="D987" s="253">
        <v>62</v>
      </c>
      <c r="E987" s="274"/>
      <c r="F987" s="50" t="str">
        <f>IF($E987&lt;&gt;"",COUNTIF($E$6:$E987,$E987),"")</f>
        <v/>
      </c>
      <c r="G987" s="56" t="str">
        <f>IF($E987&lt;&gt;"",INDEX(TMSimMatrix[],5,MATCH($C987&amp;$D987&amp;"."&amp;$E987,TMSimMatrix[#Headers],0)),"")</f>
        <v/>
      </c>
      <c r="H987" s="56" t="str">
        <f>IF($E987&lt;&gt;"",INDEX(TMSimMatrix[#Data],7,MATCH($C987&amp;$D987&amp;"."&amp;$E987,TMSimMatrix[#Headers],0)),"")</f>
        <v/>
      </c>
      <c r="I987" s="280" t="str">
        <f>IF($E987&lt;&gt;"",INDEX(TMSimMatrix[],2,MATCH($C987&amp;$D987&amp;"."&amp;$E987,TMSimMatrix[#Headers],0)),"")</f>
        <v/>
      </c>
      <c r="J987" s="280" t="str">
        <f>IF($E987&lt;&gt;"",IF(ISNUMBER(SEARCH("Utail",FlighTestSummary5[[#This Row],[A/C Configuration]])), "UTAIL", "TAILLESS"),"")</f>
        <v/>
      </c>
      <c r="K987" s="280" t="str">
        <f>IF($E987&lt;&gt;"",INDEX(TMSimMatrix[],4,MATCH($C987&amp;$D987&amp;"."&amp;$E987,TMSimMatrix[#Headers],0)),"")</f>
        <v/>
      </c>
      <c r="L987" s="280" t="str">
        <f>IF($E987&lt;&gt;"",INDEX(TMSimMatrix[],3,MATCH($C987&amp;$D987&amp;"."&amp;$E987,TMSimMatrix[#Headers],0)),"")</f>
        <v/>
      </c>
      <c r="M987" s="272" t="str">
        <f>IF($E987&lt;&gt;"",INDEX(TMSimMatrix[],8,MATCH($C987&amp;$D987&amp;"."&amp;$E987,TMSimMatrix[#Headers],0)),"")</f>
        <v/>
      </c>
      <c r="N987" s="52"/>
      <c r="O987" s="72"/>
      <c r="P987" s="310" t="str">
        <f>IF($E987&lt;&gt;"",INDEX(TMSimMatrix[],9,MATCH($C987&amp;$D987&amp;"."&amp;$E987,TMSimMatrix[#Headers],0)),"")</f>
        <v/>
      </c>
      <c r="Q987" s="56"/>
      <c r="R987" s="54"/>
      <c r="S987" s="53"/>
      <c r="T987" s="324"/>
      <c r="U987" s="299"/>
      <c r="V987" s="53"/>
      <c r="W987" s="258" t="s">
        <v>506</v>
      </c>
      <c r="X987" s="305"/>
      <c r="Y987" s="62"/>
      <c r="Z987" s="297"/>
      <c r="AA987" s="297"/>
    </row>
    <row r="988" spans="2:27" ht="23">
      <c r="B988" s="48">
        <v>983</v>
      </c>
      <c r="C988" s="252" t="s">
        <v>451</v>
      </c>
      <c r="D988" s="253">
        <v>62</v>
      </c>
      <c r="E988" s="274"/>
      <c r="F988" s="50" t="str">
        <f>IF($E988&lt;&gt;"",COUNTIF($E$6:$E988,$E988),"")</f>
        <v/>
      </c>
      <c r="G988" s="56" t="str">
        <f>IF($E988&lt;&gt;"",INDEX(TMSimMatrix[],5,MATCH($C988&amp;$D988&amp;"."&amp;$E988,TMSimMatrix[#Headers],0)),"")</f>
        <v/>
      </c>
      <c r="H988" s="56" t="str">
        <f>IF($E988&lt;&gt;"",INDEX(TMSimMatrix[#Data],7,MATCH($C988&amp;$D988&amp;"."&amp;$E988,TMSimMatrix[#Headers],0)),"")</f>
        <v/>
      </c>
      <c r="I988" s="280" t="str">
        <f>IF($E988&lt;&gt;"",INDEX(TMSimMatrix[],2,MATCH($C988&amp;$D988&amp;"."&amp;$E988,TMSimMatrix[#Headers],0)),"")</f>
        <v/>
      </c>
      <c r="J988" s="280" t="str">
        <f>IF($E988&lt;&gt;"",IF(ISNUMBER(SEARCH("Utail",FlighTestSummary5[[#This Row],[A/C Configuration]])), "UTAIL", "TAILLESS"),"")</f>
        <v/>
      </c>
      <c r="K988" s="280" t="str">
        <f>IF($E988&lt;&gt;"",INDEX(TMSimMatrix[],4,MATCH($C988&amp;$D988&amp;"."&amp;$E988,TMSimMatrix[#Headers],0)),"")</f>
        <v/>
      </c>
      <c r="L988" s="280" t="str">
        <f>IF($E988&lt;&gt;"",INDEX(TMSimMatrix[],3,MATCH($C988&amp;$D988&amp;"."&amp;$E988,TMSimMatrix[#Headers],0)),"")</f>
        <v/>
      </c>
      <c r="M988" s="272" t="str">
        <f>IF($E988&lt;&gt;"",INDEX(TMSimMatrix[],8,MATCH($C988&amp;$D988&amp;"."&amp;$E988,TMSimMatrix[#Headers],0)),"")</f>
        <v/>
      </c>
      <c r="N988" s="52"/>
      <c r="O988" s="72"/>
      <c r="P988" s="310" t="str">
        <f>IF($E988&lt;&gt;"",INDEX(TMSimMatrix[],9,MATCH($C988&amp;$D988&amp;"."&amp;$E988,TMSimMatrix[#Headers],0)),"")</f>
        <v/>
      </c>
      <c r="Q988" s="56"/>
      <c r="R988" s="54"/>
      <c r="S988" s="53"/>
      <c r="T988" s="324"/>
      <c r="U988" s="299"/>
      <c r="V988" s="53"/>
      <c r="W988" s="258" t="s">
        <v>506</v>
      </c>
      <c r="X988" s="305"/>
      <c r="Y988" s="62"/>
      <c r="Z988" s="297"/>
      <c r="AA988" s="297"/>
    </row>
    <row r="989" spans="2:27" ht="23">
      <c r="B989" s="48">
        <v>984</v>
      </c>
      <c r="C989" s="252" t="s">
        <v>451</v>
      </c>
      <c r="D989" s="253">
        <v>62</v>
      </c>
      <c r="E989" s="274"/>
      <c r="F989" s="50" t="str">
        <f>IF($E989&lt;&gt;"",COUNTIF($E$6:$E989,$E989),"")</f>
        <v/>
      </c>
      <c r="G989" s="56" t="str">
        <f>IF($E989&lt;&gt;"",INDEX(TMSimMatrix[],5,MATCH($C989&amp;$D989&amp;"."&amp;$E989,TMSimMatrix[#Headers],0)),"")</f>
        <v/>
      </c>
      <c r="H989" s="56" t="str">
        <f>IF($E989&lt;&gt;"",INDEX(TMSimMatrix[#Data],7,MATCH($C989&amp;$D989&amp;"."&amp;$E989,TMSimMatrix[#Headers],0)),"")</f>
        <v/>
      </c>
      <c r="I989" s="280" t="str">
        <f>IF($E989&lt;&gt;"",INDEX(TMSimMatrix[],2,MATCH($C989&amp;$D989&amp;"."&amp;$E989,TMSimMatrix[#Headers],0)),"")</f>
        <v/>
      </c>
      <c r="J989" s="280" t="str">
        <f>IF($E989&lt;&gt;"",IF(ISNUMBER(SEARCH("Utail",FlighTestSummary5[[#This Row],[A/C Configuration]])), "UTAIL", "TAILLESS"),"")</f>
        <v/>
      </c>
      <c r="K989" s="280" t="str">
        <f>IF($E989&lt;&gt;"",INDEX(TMSimMatrix[],4,MATCH($C989&amp;$D989&amp;"."&amp;$E989,TMSimMatrix[#Headers],0)),"")</f>
        <v/>
      </c>
      <c r="L989" s="280" t="str">
        <f>IF($E989&lt;&gt;"",INDEX(TMSimMatrix[],3,MATCH($C989&amp;$D989&amp;"."&amp;$E989,TMSimMatrix[#Headers],0)),"")</f>
        <v/>
      </c>
      <c r="M989" s="272" t="str">
        <f>IF($E989&lt;&gt;"",INDEX(TMSimMatrix[],8,MATCH($C989&amp;$D989&amp;"."&amp;$E989,TMSimMatrix[#Headers],0)),"")</f>
        <v/>
      </c>
      <c r="N989" s="52"/>
      <c r="O989" s="72"/>
      <c r="P989" s="310" t="str">
        <f>IF($E989&lt;&gt;"",INDEX(TMSimMatrix[],9,MATCH($C989&amp;$D989&amp;"."&amp;$E989,TMSimMatrix[#Headers],0)),"")</f>
        <v/>
      </c>
      <c r="Q989" s="56"/>
      <c r="R989" s="54"/>
      <c r="S989" s="53"/>
      <c r="T989" s="324"/>
      <c r="U989" s="299"/>
      <c r="V989" s="53"/>
      <c r="W989" s="258" t="s">
        <v>506</v>
      </c>
      <c r="X989" s="305"/>
      <c r="Y989" s="62"/>
      <c r="Z989" s="297"/>
      <c r="AA989" s="297"/>
    </row>
    <row r="990" spans="2:27" ht="23">
      <c r="B990" s="48">
        <v>985</v>
      </c>
      <c r="C990" s="252" t="s">
        <v>451</v>
      </c>
      <c r="D990" s="253">
        <v>62</v>
      </c>
      <c r="E990" s="274"/>
      <c r="F990" s="50" t="str">
        <f>IF($E990&lt;&gt;"",COUNTIF($E$6:$E990,$E990),"")</f>
        <v/>
      </c>
      <c r="G990" s="56" t="str">
        <f>IF($E990&lt;&gt;"",INDEX(TMSimMatrix[],5,MATCH($C990&amp;$D990&amp;"."&amp;$E990,TMSimMatrix[#Headers],0)),"")</f>
        <v/>
      </c>
      <c r="H990" s="56" t="str">
        <f>IF($E990&lt;&gt;"",INDEX(TMSimMatrix[#Data],7,MATCH($C990&amp;$D990&amp;"."&amp;$E990,TMSimMatrix[#Headers],0)),"")</f>
        <v/>
      </c>
      <c r="I990" s="280" t="str">
        <f>IF($E990&lt;&gt;"",INDEX(TMSimMatrix[],2,MATCH($C990&amp;$D990&amp;"."&amp;$E990,TMSimMatrix[#Headers],0)),"")</f>
        <v/>
      </c>
      <c r="J990" s="280" t="str">
        <f>IF($E990&lt;&gt;"",IF(ISNUMBER(SEARCH("Utail",FlighTestSummary5[[#This Row],[A/C Configuration]])), "UTAIL", "TAILLESS"),"")</f>
        <v/>
      </c>
      <c r="K990" s="280" t="str">
        <f>IF($E990&lt;&gt;"",INDEX(TMSimMatrix[],4,MATCH($C990&amp;$D990&amp;"."&amp;$E990,TMSimMatrix[#Headers],0)),"")</f>
        <v/>
      </c>
      <c r="L990" s="280" t="str">
        <f>IF($E990&lt;&gt;"",INDEX(TMSimMatrix[],3,MATCH($C990&amp;$D990&amp;"."&amp;$E990,TMSimMatrix[#Headers],0)),"")</f>
        <v/>
      </c>
      <c r="M990" s="272" t="str">
        <f>IF($E990&lt;&gt;"",INDEX(TMSimMatrix[],8,MATCH($C990&amp;$D990&amp;"."&amp;$E990,TMSimMatrix[#Headers],0)),"")</f>
        <v/>
      </c>
      <c r="N990" s="52"/>
      <c r="O990" s="72"/>
      <c r="P990" s="310" t="str">
        <f>IF($E990&lt;&gt;"",INDEX(TMSimMatrix[],9,MATCH($C990&amp;$D990&amp;"."&amp;$E990,TMSimMatrix[#Headers],0)),"")</f>
        <v/>
      </c>
      <c r="Q990" s="56"/>
      <c r="R990" s="54"/>
      <c r="S990" s="53"/>
      <c r="T990" s="324"/>
      <c r="U990" s="299"/>
      <c r="V990" s="53"/>
      <c r="W990" s="258" t="s">
        <v>506</v>
      </c>
      <c r="X990" s="305"/>
      <c r="Y990" s="62"/>
      <c r="Z990" s="297"/>
      <c r="AA990" s="297"/>
    </row>
    <row r="991" spans="2:27" ht="23">
      <c r="B991" s="48">
        <v>986</v>
      </c>
      <c r="C991" s="252" t="s">
        <v>451</v>
      </c>
      <c r="D991" s="253">
        <v>62</v>
      </c>
      <c r="E991" s="274"/>
      <c r="F991" s="50" t="str">
        <f>IF($E991&lt;&gt;"",COUNTIF($E$6:$E991,$E991),"")</f>
        <v/>
      </c>
      <c r="G991" s="56" t="str">
        <f>IF($E991&lt;&gt;"",INDEX(TMSimMatrix[],5,MATCH($C991&amp;$D991&amp;"."&amp;$E991,TMSimMatrix[#Headers],0)),"")</f>
        <v/>
      </c>
      <c r="H991" s="56" t="str">
        <f>IF($E991&lt;&gt;"",INDEX(TMSimMatrix[#Data],7,MATCH($C991&amp;$D991&amp;"."&amp;$E991,TMSimMatrix[#Headers],0)),"")</f>
        <v/>
      </c>
      <c r="I991" s="280" t="str">
        <f>IF($E991&lt;&gt;"",INDEX(TMSimMatrix[],2,MATCH($C991&amp;$D991&amp;"."&amp;$E991,TMSimMatrix[#Headers],0)),"")</f>
        <v/>
      </c>
      <c r="J991" s="280" t="str">
        <f>IF($E991&lt;&gt;"",IF(ISNUMBER(SEARCH("Utail",FlighTestSummary5[[#This Row],[A/C Configuration]])), "UTAIL", "TAILLESS"),"")</f>
        <v/>
      </c>
      <c r="K991" s="280" t="str">
        <f>IF($E991&lt;&gt;"",INDEX(TMSimMatrix[],4,MATCH($C991&amp;$D991&amp;"."&amp;$E991,TMSimMatrix[#Headers],0)),"")</f>
        <v/>
      </c>
      <c r="L991" s="280" t="str">
        <f>IF($E991&lt;&gt;"",INDEX(TMSimMatrix[],3,MATCH($C991&amp;$D991&amp;"."&amp;$E991,TMSimMatrix[#Headers],0)),"")</f>
        <v/>
      </c>
      <c r="M991" s="272" t="str">
        <f>IF($E991&lt;&gt;"",INDEX(TMSimMatrix[],8,MATCH($C991&amp;$D991&amp;"."&amp;$E991,TMSimMatrix[#Headers],0)),"")</f>
        <v/>
      </c>
      <c r="N991" s="52"/>
      <c r="O991" s="72"/>
      <c r="P991" s="310" t="str">
        <f>IF($E991&lt;&gt;"",INDEX(TMSimMatrix[],9,MATCH($C991&amp;$D991&amp;"."&amp;$E991,TMSimMatrix[#Headers],0)),"")</f>
        <v/>
      </c>
      <c r="Q991" s="56"/>
      <c r="R991" s="54"/>
      <c r="S991" s="53"/>
      <c r="T991" s="324"/>
      <c r="U991" s="299"/>
      <c r="V991" s="53"/>
      <c r="W991" s="258" t="s">
        <v>506</v>
      </c>
      <c r="X991" s="305"/>
      <c r="Y991" s="62"/>
      <c r="Z991" s="297"/>
      <c r="AA991" s="297"/>
    </row>
    <row r="992" spans="2:27" ht="23">
      <c r="B992" s="48">
        <v>987</v>
      </c>
      <c r="C992" s="252" t="s">
        <v>451</v>
      </c>
      <c r="D992" s="253">
        <v>62</v>
      </c>
      <c r="E992" s="274"/>
      <c r="F992" s="50" t="str">
        <f>IF($E992&lt;&gt;"",COUNTIF($E$6:$E992,$E992),"")</f>
        <v/>
      </c>
      <c r="G992" s="56" t="str">
        <f>IF($E992&lt;&gt;"",INDEX(TMSimMatrix[],5,MATCH($C992&amp;$D992&amp;"."&amp;$E992,TMSimMatrix[#Headers],0)),"")</f>
        <v/>
      </c>
      <c r="H992" s="56" t="str">
        <f>IF($E992&lt;&gt;"",INDEX(TMSimMatrix[#Data],7,MATCH($C992&amp;$D992&amp;"."&amp;$E992,TMSimMatrix[#Headers],0)),"")</f>
        <v/>
      </c>
      <c r="I992" s="280" t="str">
        <f>IF($E992&lt;&gt;"",INDEX(TMSimMatrix[],2,MATCH($C992&amp;$D992&amp;"."&amp;$E992,TMSimMatrix[#Headers],0)),"")</f>
        <v/>
      </c>
      <c r="J992" s="280" t="str">
        <f>IF($E992&lt;&gt;"",IF(ISNUMBER(SEARCH("Utail",FlighTestSummary5[[#This Row],[A/C Configuration]])), "UTAIL", "TAILLESS"),"")</f>
        <v/>
      </c>
      <c r="K992" s="280" t="str">
        <f>IF($E992&lt;&gt;"",INDEX(TMSimMatrix[],4,MATCH($C992&amp;$D992&amp;"."&amp;$E992,TMSimMatrix[#Headers],0)),"")</f>
        <v/>
      </c>
      <c r="L992" s="280" t="str">
        <f>IF($E992&lt;&gt;"",INDEX(TMSimMatrix[],3,MATCH($C992&amp;$D992&amp;"."&amp;$E992,TMSimMatrix[#Headers],0)),"")</f>
        <v/>
      </c>
      <c r="M992" s="272" t="str">
        <f>IF($E992&lt;&gt;"",INDEX(TMSimMatrix[],8,MATCH($C992&amp;$D992&amp;"."&amp;$E992,TMSimMatrix[#Headers],0)),"")</f>
        <v/>
      </c>
      <c r="N992" s="52"/>
      <c r="O992" s="72"/>
      <c r="P992" s="310" t="str">
        <f>IF($E992&lt;&gt;"",INDEX(TMSimMatrix[],9,MATCH($C992&amp;$D992&amp;"."&amp;$E992,TMSimMatrix[#Headers],0)),"")</f>
        <v/>
      </c>
      <c r="Q992" s="56"/>
      <c r="R992" s="54"/>
      <c r="S992" s="53"/>
      <c r="T992" s="324"/>
      <c r="U992" s="299"/>
      <c r="V992" s="53"/>
      <c r="W992" s="258" t="s">
        <v>506</v>
      </c>
      <c r="X992" s="305"/>
      <c r="Y992" s="62"/>
      <c r="Z992" s="297"/>
      <c r="AA992" s="297"/>
    </row>
    <row r="993" spans="2:27" ht="23">
      <c r="B993" s="48">
        <v>988</v>
      </c>
      <c r="C993" s="252" t="s">
        <v>451</v>
      </c>
      <c r="D993" s="253">
        <v>62</v>
      </c>
      <c r="E993" s="274"/>
      <c r="F993" s="50" t="str">
        <f>IF($E993&lt;&gt;"",COUNTIF($E$6:$E993,$E993),"")</f>
        <v/>
      </c>
      <c r="G993" s="56" t="str">
        <f>IF($E993&lt;&gt;"",INDEX(TMSimMatrix[],5,MATCH($C993&amp;$D993&amp;"."&amp;$E993,TMSimMatrix[#Headers],0)),"")</f>
        <v/>
      </c>
      <c r="H993" s="56" t="str">
        <f>IF($E993&lt;&gt;"",INDEX(TMSimMatrix[#Data],7,MATCH($C993&amp;$D993&amp;"."&amp;$E993,TMSimMatrix[#Headers],0)),"")</f>
        <v/>
      </c>
      <c r="I993" s="280" t="str">
        <f>IF($E993&lt;&gt;"",INDEX(TMSimMatrix[],2,MATCH($C993&amp;$D993&amp;"."&amp;$E993,TMSimMatrix[#Headers],0)),"")</f>
        <v/>
      </c>
      <c r="J993" s="280" t="str">
        <f>IF($E993&lt;&gt;"",IF(ISNUMBER(SEARCH("Utail",FlighTestSummary5[[#This Row],[A/C Configuration]])), "UTAIL", "TAILLESS"),"")</f>
        <v/>
      </c>
      <c r="K993" s="280" t="str">
        <f>IF($E993&lt;&gt;"",INDEX(TMSimMatrix[],4,MATCH($C993&amp;$D993&amp;"."&amp;$E993,TMSimMatrix[#Headers],0)),"")</f>
        <v/>
      </c>
      <c r="L993" s="280" t="str">
        <f>IF($E993&lt;&gt;"",INDEX(TMSimMatrix[],3,MATCH($C993&amp;$D993&amp;"."&amp;$E993,TMSimMatrix[#Headers],0)),"")</f>
        <v/>
      </c>
      <c r="M993" s="272" t="str">
        <f>IF($E993&lt;&gt;"",INDEX(TMSimMatrix[],8,MATCH($C993&amp;$D993&amp;"."&amp;$E993,TMSimMatrix[#Headers],0)),"")</f>
        <v/>
      </c>
      <c r="N993" s="52"/>
      <c r="O993" s="72"/>
      <c r="P993" s="310" t="str">
        <f>IF($E993&lt;&gt;"",INDEX(TMSimMatrix[],9,MATCH($C993&amp;$D993&amp;"."&amp;$E993,TMSimMatrix[#Headers],0)),"")</f>
        <v/>
      </c>
      <c r="Q993" s="56"/>
      <c r="R993" s="54"/>
      <c r="S993" s="53"/>
      <c r="T993" s="324"/>
      <c r="U993" s="299"/>
      <c r="V993" s="53"/>
      <c r="W993" s="258" t="s">
        <v>506</v>
      </c>
      <c r="X993" s="305"/>
      <c r="Y993" s="62"/>
      <c r="Z993" s="297"/>
      <c r="AA993" s="297"/>
    </row>
    <row r="994" spans="2:27" ht="23">
      <c r="B994" s="48">
        <v>989</v>
      </c>
      <c r="C994" s="252" t="s">
        <v>451</v>
      </c>
      <c r="D994" s="253">
        <v>62</v>
      </c>
      <c r="E994" s="274"/>
      <c r="F994" s="50" t="str">
        <f>IF($E994&lt;&gt;"",COUNTIF($E$6:$E994,$E994),"")</f>
        <v/>
      </c>
      <c r="G994" s="56" t="str">
        <f>IF($E994&lt;&gt;"",INDEX(TMSimMatrix[],5,MATCH($C994&amp;$D994&amp;"."&amp;$E994,TMSimMatrix[#Headers],0)),"")</f>
        <v/>
      </c>
      <c r="H994" s="56" t="str">
        <f>IF($E994&lt;&gt;"",INDEX(TMSimMatrix[#Data],7,MATCH($C994&amp;$D994&amp;"."&amp;$E994,TMSimMatrix[#Headers],0)),"")</f>
        <v/>
      </c>
      <c r="I994" s="280" t="str">
        <f>IF($E994&lt;&gt;"",INDEX(TMSimMatrix[],2,MATCH($C994&amp;$D994&amp;"."&amp;$E994,TMSimMatrix[#Headers],0)),"")</f>
        <v/>
      </c>
      <c r="J994" s="280" t="str">
        <f>IF($E994&lt;&gt;"",IF(ISNUMBER(SEARCH("Utail",FlighTestSummary5[[#This Row],[A/C Configuration]])), "UTAIL", "TAILLESS"),"")</f>
        <v/>
      </c>
      <c r="K994" s="280" t="str">
        <f>IF($E994&lt;&gt;"",INDEX(TMSimMatrix[],4,MATCH($C994&amp;$D994&amp;"."&amp;$E994,TMSimMatrix[#Headers],0)),"")</f>
        <v/>
      </c>
      <c r="L994" s="280" t="str">
        <f>IF($E994&lt;&gt;"",INDEX(TMSimMatrix[],3,MATCH($C994&amp;$D994&amp;"."&amp;$E994,TMSimMatrix[#Headers],0)),"")</f>
        <v/>
      </c>
      <c r="M994" s="272" t="str">
        <f>IF($E994&lt;&gt;"",INDEX(TMSimMatrix[],8,MATCH($C994&amp;$D994&amp;"."&amp;$E994,TMSimMatrix[#Headers],0)),"")</f>
        <v/>
      </c>
      <c r="N994" s="52"/>
      <c r="O994" s="72"/>
      <c r="P994" s="310" t="str">
        <f>IF($E994&lt;&gt;"",INDEX(TMSimMatrix[],9,MATCH($C994&amp;$D994&amp;"."&amp;$E994,TMSimMatrix[#Headers],0)),"")</f>
        <v/>
      </c>
      <c r="Q994" s="56"/>
      <c r="R994" s="54"/>
      <c r="S994" s="53"/>
      <c r="T994" s="324"/>
      <c r="U994" s="299"/>
      <c r="V994" s="53"/>
      <c r="W994" s="258" t="s">
        <v>506</v>
      </c>
      <c r="X994" s="305"/>
      <c r="Y994" s="62"/>
      <c r="Z994" s="297"/>
      <c r="AA994" s="297"/>
    </row>
    <row r="995" spans="2:27" ht="23">
      <c r="B995" s="48">
        <v>990</v>
      </c>
      <c r="C995" s="252" t="s">
        <v>451</v>
      </c>
      <c r="D995" s="253">
        <v>62</v>
      </c>
      <c r="E995" s="274"/>
      <c r="F995" s="50" t="str">
        <f>IF($E995&lt;&gt;"",COUNTIF($E$6:$E995,$E995),"")</f>
        <v/>
      </c>
      <c r="G995" s="56" t="str">
        <f>IF($E995&lt;&gt;"",INDEX(TMSimMatrix[],5,MATCH($C995&amp;$D995&amp;"."&amp;$E995,TMSimMatrix[#Headers],0)),"")</f>
        <v/>
      </c>
      <c r="H995" s="56" t="str">
        <f>IF($E995&lt;&gt;"",INDEX(TMSimMatrix[#Data],7,MATCH($C995&amp;$D995&amp;"."&amp;$E995,TMSimMatrix[#Headers],0)),"")</f>
        <v/>
      </c>
      <c r="I995" s="280" t="str">
        <f>IF($E995&lt;&gt;"",INDEX(TMSimMatrix[],2,MATCH($C995&amp;$D995&amp;"."&amp;$E995,TMSimMatrix[#Headers],0)),"")</f>
        <v/>
      </c>
      <c r="J995" s="280" t="str">
        <f>IF($E995&lt;&gt;"",IF(ISNUMBER(SEARCH("Utail",FlighTestSummary5[[#This Row],[A/C Configuration]])), "UTAIL", "TAILLESS"),"")</f>
        <v/>
      </c>
      <c r="K995" s="280" t="str">
        <f>IF($E995&lt;&gt;"",INDEX(TMSimMatrix[],4,MATCH($C995&amp;$D995&amp;"."&amp;$E995,TMSimMatrix[#Headers],0)),"")</f>
        <v/>
      </c>
      <c r="L995" s="280" t="str">
        <f>IF($E995&lt;&gt;"",INDEX(TMSimMatrix[],3,MATCH($C995&amp;$D995&amp;"."&amp;$E995,TMSimMatrix[#Headers],0)),"")</f>
        <v/>
      </c>
      <c r="M995" s="272" t="str">
        <f>IF($E995&lt;&gt;"",INDEX(TMSimMatrix[],8,MATCH($C995&amp;$D995&amp;"."&amp;$E995,TMSimMatrix[#Headers],0)),"")</f>
        <v/>
      </c>
      <c r="N995" s="52"/>
      <c r="O995" s="72"/>
      <c r="P995" s="310" t="str">
        <f>IF($E995&lt;&gt;"",INDEX(TMSimMatrix[],9,MATCH($C995&amp;$D995&amp;"."&amp;$E995,TMSimMatrix[#Headers],0)),"")</f>
        <v/>
      </c>
      <c r="Q995" s="56"/>
      <c r="R995" s="54"/>
      <c r="S995" s="53"/>
      <c r="T995" s="324"/>
      <c r="U995" s="299"/>
      <c r="V995" s="53"/>
      <c r="W995" s="258" t="s">
        <v>506</v>
      </c>
      <c r="X995" s="305"/>
      <c r="Y995" s="62"/>
      <c r="Z995" s="297"/>
      <c r="AA995" s="297"/>
    </row>
    <row r="996" spans="2:27" ht="23">
      <c r="B996" s="48">
        <v>991</v>
      </c>
      <c r="C996" s="252" t="s">
        <v>451</v>
      </c>
      <c r="D996" s="253">
        <v>62</v>
      </c>
      <c r="E996" s="274"/>
      <c r="F996" s="50" t="str">
        <f>IF($E996&lt;&gt;"",COUNTIF($E$6:$E996,$E996),"")</f>
        <v/>
      </c>
      <c r="G996" s="56" t="str">
        <f>IF($E996&lt;&gt;"",INDEX(TMSimMatrix[],5,MATCH($C996&amp;$D996&amp;"."&amp;$E996,TMSimMatrix[#Headers],0)),"")</f>
        <v/>
      </c>
      <c r="H996" s="56" t="str">
        <f>IF($E996&lt;&gt;"",INDEX(TMSimMatrix[#Data],7,MATCH($C996&amp;$D996&amp;"."&amp;$E996,TMSimMatrix[#Headers],0)),"")</f>
        <v/>
      </c>
      <c r="I996" s="280" t="str">
        <f>IF($E996&lt;&gt;"",INDEX(TMSimMatrix[],2,MATCH($C996&amp;$D996&amp;"."&amp;$E996,TMSimMatrix[#Headers],0)),"")</f>
        <v/>
      </c>
      <c r="J996" s="280" t="str">
        <f>IF($E996&lt;&gt;"",IF(ISNUMBER(SEARCH("Utail",FlighTestSummary5[[#This Row],[A/C Configuration]])), "UTAIL", "TAILLESS"),"")</f>
        <v/>
      </c>
      <c r="K996" s="280" t="str">
        <f>IF($E996&lt;&gt;"",INDEX(TMSimMatrix[],4,MATCH($C996&amp;$D996&amp;"."&amp;$E996,TMSimMatrix[#Headers],0)),"")</f>
        <v/>
      </c>
      <c r="L996" s="280" t="str">
        <f>IF($E996&lt;&gt;"",INDEX(TMSimMatrix[],3,MATCH($C996&amp;$D996&amp;"."&amp;$E996,TMSimMatrix[#Headers],0)),"")</f>
        <v/>
      </c>
      <c r="M996" s="272" t="str">
        <f>IF($E996&lt;&gt;"",INDEX(TMSimMatrix[],8,MATCH($C996&amp;$D996&amp;"."&amp;$E996,TMSimMatrix[#Headers],0)),"")</f>
        <v/>
      </c>
      <c r="N996" s="52"/>
      <c r="O996" s="72"/>
      <c r="P996" s="310" t="str">
        <f>IF($E996&lt;&gt;"",INDEX(TMSimMatrix[],9,MATCH($C996&amp;$D996&amp;"."&amp;$E996,TMSimMatrix[#Headers],0)),"")</f>
        <v/>
      </c>
      <c r="Q996" s="56"/>
      <c r="R996" s="54"/>
      <c r="S996" s="53"/>
      <c r="T996" s="324"/>
      <c r="U996" s="299"/>
      <c r="V996" s="53"/>
      <c r="W996" s="258" t="s">
        <v>506</v>
      </c>
      <c r="X996" s="305"/>
      <c r="Y996" s="62"/>
      <c r="Z996" s="297"/>
      <c r="AA996" s="297"/>
    </row>
    <row r="997" spans="2:27" ht="23">
      <c r="B997" s="48">
        <v>992</v>
      </c>
      <c r="C997" s="252" t="s">
        <v>451</v>
      </c>
      <c r="D997" s="253">
        <v>62</v>
      </c>
      <c r="E997" s="274"/>
      <c r="F997" s="50" t="str">
        <f>IF($E997&lt;&gt;"",COUNTIF($E$6:$E997,$E997),"")</f>
        <v/>
      </c>
      <c r="G997" s="56" t="str">
        <f>IF($E997&lt;&gt;"",INDEX(TMSimMatrix[],5,MATCH($C997&amp;$D997&amp;"."&amp;$E997,TMSimMatrix[#Headers],0)),"")</f>
        <v/>
      </c>
      <c r="H997" s="56" t="str">
        <f>IF($E997&lt;&gt;"",INDEX(TMSimMatrix[#Data],7,MATCH($C997&amp;$D997&amp;"."&amp;$E997,TMSimMatrix[#Headers],0)),"")</f>
        <v/>
      </c>
      <c r="I997" s="280" t="str">
        <f>IF($E997&lt;&gt;"",INDEX(TMSimMatrix[],2,MATCH($C997&amp;$D997&amp;"."&amp;$E997,TMSimMatrix[#Headers],0)),"")</f>
        <v/>
      </c>
      <c r="J997" s="280" t="str">
        <f>IF($E997&lt;&gt;"",IF(ISNUMBER(SEARCH("Utail",FlighTestSummary5[[#This Row],[A/C Configuration]])), "UTAIL", "TAILLESS"),"")</f>
        <v/>
      </c>
      <c r="K997" s="280" t="str">
        <f>IF($E997&lt;&gt;"",INDEX(TMSimMatrix[],4,MATCH($C997&amp;$D997&amp;"."&amp;$E997,TMSimMatrix[#Headers],0)),"")</f>
        <v/>
      </c>
      <c r="L997" s="280" t="str">
        <f>IF($E997&lt;&gt;"",INDEX(TMSimMatrix[],3,MATCH($C997&amp;$D997&amp;"."&amp;$E997,TMSimMatrix[#Headers],0)),"")</f>
        <v/>
      </c>
      <c r="M997" s="272" t="str">
        <f>IF($E997&lt;&gt;"",INDEX(TMSimMatrix[],8,MATCH($C997&amp;$D997&amp;"."&amp;$E997,TMSimMatrix[#Headers],0)),"")</f>
        <v/>
      </c>
      <c r="N997" s="52"/>
      <c r="O997" s="72"/>
      <c r="P997" s="310" t="str">
        <f>IF($E997&lt;&gt;"",INDEX(TMSimMatrix[],9,MATCH($C997&amp;$D997&amp;"."&amp;$E997,TMSimMatrix[#Headers],0)),"")</f>
        <v/>
      </c>
      <c r="Q997" s="56"/>
      <c r="R997" s="54"/>
      <c r="S997" s="53"/>
      <c r="T997" s="324"/>
      <c r="U997" s="299"/>
      <c r="V997" s="53"/>
      <c r="W997" s="258" t="s">
        <v>506</v>
      </c>
      <c r="X997" s="305"/>
      <c r="Y997" s="62"/>
      <c r="Z997" s="297"/>
      <c r="AA997" s="297"/>
    </row>
    <row r="998" spans="2:27" ht="23">
      <c r="B998" s="48">
        <v>993</v>
      </c>
      <c r="C998" s="252" t="s">
        <v>451</v>
      </c>
      <c r="D998" s="253">
        <v>62</v>
      </c>
      <c r="E998" s="274"/>
      <c r="F998" s="50" t="str">
        <f>IF($E998&lt;&gt;"",COUNTIF($E$6:$E998,$E998),"")</f>
        <v/>
      </c>
      <c r="G998" s="56" t="str">
        <f>IF($E998&lt;&gt;"",INDEX(TMSimMatrix[],5,MATCH($C998&amp;$D998&amp;"."&amp;$E998,TMSimMatrix[#Headers],0)),"")</f>
        <v/>
      </c>
      <c r="H998" s="56" t="str">
        <f>IF($E998&lt;&gt;"",INDEX(TMSimMatrix[#Data],7,MATCH($C998&amp;$D998&amp;"."&amp;$E998,TMSimMatrix[#Headers],0)),"")</f>
        <v/>
      </c>
      <c r="I998" s="280" t="str">
        <f>IF($E998&lt;&gt;"",INDEX(TMSimMatrix[],2,MATCH($C998&amp;$D998&amp;"."&amp;$E998,TMSimMatrix[#Headers],0)),"")</f>
        <v/>
      </c>
      <c r="J998" s="280" t="str">
        <f>IF($E998&lt;&gt;"",IF(ISNUMBER(SEARCH("Utail",FlighTestSummary5[[#This Row],[A/C Configuration]])), "UTAIL", "TAILLESS"),"")</f>
        <v/>
      </c>
      <c r="K998" s="280" t="str">
        <f>IF($E998&lt;&gt;"",INDEX(TMSimMatrix[],4,MATCH($C998&amp;$D998&amp;"."&amp;$E998,TMSimMatrix[#Headers],0)),"")</f>
        <v/>
      </c>
      <c r="L998" s="280" t="str">
        <f>IF($E998&lt;&gt;"",INDEX(TMSimMatrix[],3,MATCH($C998&amp;$D998&amp;"."&amp;$E998,TMSimMatrix[#Headers],0)),"")</f>
        <v/>
      </c>
      <c r="M998" s="272" t="str">
        <f>IF($E998&lt;&gt;"",INDEX(TMSimMatrix[],8,MATCH($C998&amp;$D998&amp;"."&amp;$E998,TMSimMatrix[#Headers],0)),"")</f>
        <v/>
      </c>
      <c r="N998" s="52"/>
      <c r="O998" s="72"/>
      <c r="P998" s="310" t="str">
        <f>IF($E998&lt;&gt;"",INDEX(TMSimMatrix[],9,MATCH($C998&amp;$D998&amp;"."&amp;$E998,TMSimMatrix[#Headers],0)),"")</f>
        <v/>
      </c>
      <c r="Q998" s="56"/>
      <c r="R998" s="54"/>
      <c r="S998" s="53"/>
      <c r="T998" s="324"/>
      <c r="U998" s="299"/>
      <c r="V998" s="53"/>
      <c r="W998" s="258" t="s">
        <v>506</v>
      </c>
      <c r="X998" s="305"/>
      <c r="Y998" s="62"/>
      <c r="Z998" s="297"/>
      <c r="AA998" s="297"/>
    </row>
    <row r="999" spans="2:27" ht="23">
      <c r="B999" s="48">
        <v>994</v>
      </c>
      <c r="C999" s="252" t="s">
        <v>451</v>
      </c>
      <c r="D999" s="253">
        <v>62</v>
      </c>
      <c r="E999" s="274"/>
      <c r="F999" s="50" t="str">
        <f>IF($E999&lt;&gt;"",COUNTIF($E$6:$E999,$E999),"")</f>
        <v/>
      </c>
      <c r="G999" s="56" t="str">
        <f>IF($E999&lt;&gt;"",INDEX(TMSimMatrix[],5,MATCH($C999&amp;$D999&amp;"."&amp;$E999,TMSimMatrix[#Headers],0)),"")</f>
        <v/>
      </c>
      <c r="H999" s="56" t="str">
        <f>IF($E999&lt;&gt;"",INDEX(TMSimMatrix[#Data],7,MATCH($C999&amp;$D999&amp;"."&amp;$E999,TMSimMatrix[#Headers],0)),"")</f>
        <v/>
      </c>
      <c r="I999" s="280" t="str">
        <f>IF($E999&lt;&gt;"",INDEX(TMSimMatrix[],2,MATCH($C999&amp;$D999&amp;"."&amp;$E999,TMSimMatrix[#Headers],0)),"")</f>
        <v/>
      </c>
      <c r="J999" s="280" t="str">
        <f>IF($E999&lt;&gt;"",IF(ISNUMBER(SEARCH("Utail",FlighTestSummary5[[#This Row],[A/C Configuration]])), "UTAIL", "TAILLESS"),"")</f>
        <v/>
      </c>
      <c r="K999" s="280" t="str">
        <f>IF($E999&lt;&gt;"",INDEX(TMSimMatrix[],4,MATCH($C999&amp;$D999&amp;"."&amp;$E999,TMSimMatrix[#Headers],0)),"")</f>
        <v/>
      </c>
      <c r="L999" s="280" t="str">
        <f>IF($E999&lt;&gt;"",INDEX(TMSimMatrix[],3,MATCH($C999&amp;$D999&amp;"."&amp;$E999,TMSimMatrix[#Headers],0)),"")</f>
        <v/>
      </c>
      <c r="M999" s="272" t="str">
        <f>IF($E999&lt;&gt;"",INDEX(TMSimMatrix[],8,MATCH($C999&amp;$D999&amp;"."&amp;$E999,TMSimMatrix[#Headers],0)),"")</f>
        <v/>
      </c>
      <c r="N999" s="52"/>
      <c r="O999" s="72"/>
      <c r="P999" s="310" t="str">
        <f>IF($E999&lt;&gt;"",INDEX(TMSimMatrix[],9,MATCH($C999&amp;$D999&amp;"."&amp;$E999,TMSimMatrix[#Headers],0)),"")</f>
        <v/>
      </c>
      <c r="Q999" s="56"/>
      <c r="R999" s="54"/>
      <c r="S999" s="53"/>
      <c r="T999" s="324"/>
      <c r="U999" s="299"/>
      <c r="V999" s="53"/>
      <c r="W999" s="258" t="s">
        <v>506</v>
      </c>
      <c r="X999" s="305"/>
      <c r="Y999" s="62"/>
      <c r="Z999" s="297"/>
      <c r="AA999" s="297"/>
    </row>
    <row r="1000" spans="2:27" ht="23">
      <c r="B1000" s="48">
        <v>995</v>
      </c>
      <c r="C1000" s="252" t="s">
        <v>451</v>
      </c>
      <c r="D1000" s="253">
        <v>62</v>
      </c>
      <c r="E1000" s="274"/>
      <c r="F1000" s="50" t="str">
        <f>IF($E1000&lt;&gt;"",COUNTIF($E$6:$E1000,$E1000),"")</f>
        <v/>
      </c>
      <c r="G1000" s="56" t="str">
        <f>IF($E1000&lt;&gt;"",INDEX(TMSimMatrix[],5,MATCH($C1000&amp;$D1000&amp;"."&amp;$E1000,TMSimMatrix[#Headers],0)),"")</f>
        <v/>
      </c>
      <c r="H1000" s="56" t="str">
        <f>IF($E1000&lt;&gt;"",INDEX(TMSimMatrix[#Data],7,MATCH($C1000&amp;$D1000&amp;"."&amp;$E1000,TMSimMatrix[#Headers],0)),"")</f>
        <v/>
      </c>
      <c r="I1000" s="280" t="str">
        <f>IF($E1000&lt;&gt;"",INDEX(TMSimMatrix[],2,MATCH($C1000&amp;$D1000&amp;"."&amp;$E1000,TMSimMatrix[#Headers],0)),"")</f>
        <v/>
      </c>
      <c r="J1000" s="280" t="str">
        <f>IF($E1000&lt;&gt;"",IF(ISNUMBER(SEARCH("Utail",FlighTestSummary5[[#This Row],[A/C Configuration]])), "UTAIL", "TAILLESS"),"")</f>
        <v/>
      </c>
      <c r="K1000" s="280" t="str">
        <f>IF($E1000&lt;&gt;"",INDEX(TMSimMatrix[],4,MATCH($C1000&amp;$D1000&amp;"."&amp;$E1000,TMSimMatrix[#Headers],0)),"")</f>
        <v/>
      </c>
      <c r="L1000" s="280" t="str">
        <f>IF($E1000&lt;&gt;"",INDEX(TMSimMatrix[],3,MATCH($C1000&amp;$D1000&amp;"."&amp;$E1000,TMSimMatrix[#Headers],0)),"")</f>
        <v/>
      </c>
      <c r="M1000" s="272" t="str">
        <f>IF($E1000&lt;&gt;"",INDEX(TMSimMatrix[],8,MATCH($C1000&amp;$D1000&amp;"."&amp;$E1000,TMSimMatrix[#Headers],0)),"")</f>
        <v/>
      </c>
      <c r="N1000" s="52"/>
      <c r="O1000" s="72"/>
      <c r="P1000" s="310" t="str">
        <f>IF($E1000&lt;&gt;"",INDEX(TMSimMatrix[],9,MATCH($C1000&amp;$D1000&amp;"."&amp;$E1000,TMSimMatrix[#Headers],0)),"")</f>
        <v/>
      </c>
      <c r="Q1000" s="56"/>
      <c r="R1000" s="54"/>
      <c r="S1000" s="53"/>
      <c r="T1000" s="324"/>
      <c r="U1000" s="299"/>
      <c r="V1000" s="53"/>
      <c r="W1000" s="258" t="s">
        <v>506</v>
      </c>
      <c r="X1000" s="305"/>
      <c r="Y1000" s="62"/>
      <c r="Z1000" s="297"/>
      <c r="AA1000" s="297"/>
    </row>
    <row r="1001" spans="2:27" ht="23">
      <c r="B1001" s="48">
        <v>996</v>
      </c>
      <c r="C1001" s="252" t="s">
        <v>451</v>
      </c>
      <c r="D1001" s="253">
        <v>62</v>
      </c>
      <c r="E1001" s="274"/>
      <c r="F1001" s="50" t="str">
        <f>IF($E1001&lt;&gt;"",COUNTIF($E$6:$E1001,$E1001),"")</f>
        <v/>
      </c>
      <c r="G1001" s="56" t="str">
        <f>IF($E1001&lt;&gt;"",INDEX(TMSimMatrix[],5,MATCH($C1001&amp;$D1001&amp;"."&amp;$E1001,TMSimMatrix[#Headers],0)),"")</f>
        <v/>
      </c>
      <c r="H1001" s="56" t="str">
        <f>IF($E1001&lt;&gt;"",INDEX(TMSimMatrix[#Data],7,MATCH($C1001&amp;$D1001&amp;"."&amp;$E1001,TMSimMatrix[#Headers],0)),"")</f>
        <v/>
      </c>
      <c r="I1001" s="280" t="str">
        <f>IF($E1001&lt;&gt;"",INDEX(TMSimMatrix[],2,MATCH($C1001&amp;$D1001&amp;"."&amp;$E1001,TMSimMatrix[#Headers],0)),"")</f>
        <v/>
      </c>
      <c r="J1001" s="280" t="str">
        <f>IF($E1001&lt;&gt;"",IF(ISNUMBER(SEARCH("Utail",FlighTestSummary5[[#This Row],[A/C Configuration]])), "UTAIL", "TAILLESS"),"")</f>
        <v/>
      </c>
      <c r="K1001" s="280" t="str">
        <f>IF($E1001&lt;&gt;"",INDEX(TMSimMatrix[],4,MATCH($C1001&amp;$D1001&amp;"."&amp;$E1001,TMSimMatrix[#Headers],0)),"")</f>
        <v/>
      </c>
      <c r="L1001" s="280" t="str">
        <f>IF($E1001&lt;&gt;"",INDEX(TMSimMatrix[],3,MATCH($C1001&amp;$D1001&amp;"."&amp;$E1001,TMSimMatrix[#Headers],0)),"")</f>
        <v/>
      </c>
      <c r="M1001" s="272" t="str">
        <f>IF($E1001&lt;&gt;"",INDEX(TMSimMatrix[],8,MATCH($C1001&amp;$D1001&amp;"."&amp;$E1001,TMSimMatrix[#Headers],0)),"")</f>
        <v/>
      </c>
      <c r="N1001" s="52"/>
      <c r="O1001" s="72"/>
      <c r="P1001" s="310" t="str">
        <f>IF($E1001&lt;&gt;"",INDEX(TMSimMatrix[],9,MATCH($C1001&amp;$D1001&amp;"."&amp;$E1001,TMSimMatrix[#Headers],0)),"")</f>
        <v/>
      </c>
      <c r="Q1001" s="56"/>
      <c r="R1001" s="54"/>
      <c r="S1001" s="53"/>
      <c r="T1001" s="324"/>
      <c r="U1001" s="299"/>
      <c r="V1001" s="53"/>
      <c r="W1001" s="258" t="s">
        <v>506</v>
      </c>
      <c r="X1001" s="305"/>
      <c r="Y1001" s="62"/>
      <c r="Z1001" s="297"/>
      <c r="AA1001" s="297"/>
    </row>
    <row r="1002" spans="2:27" ht="23">
      <c r="B1002" s="48">
        <v>997</v>
      </c>
      <c r="C1002" s="252" t="s">
        <v>451</v>
      </c>
      <c r="D1002" s="253">
        <v>62</v>
      </c>
      <c r="E1002" s="274"/>
      <c r="F1002" s="50" t="str">
        <f>IF($E1002&lt;&gt;"",COUNTIF($E$6:$E1002,$E1002),"")</f>
        <v/>
      </c>
      <c r="G1002" s="56" t="str">
        <f>IF($E1002&lt;&gt;"",INDEX(TMSimMatrix[],5,MATCH($C1002&amp;$D1002&amp;"."&amp;$E1002,TMSimMatrix[#Headers],0)),"")</f>
        <v/>
      </c>
      <c r="H1002" s="56" t="str">
        <f>IF($E1002&lt;&gt;"",INDEX(TMSimMatrix[#Data],7,MATCH($C1002&amp;$D1002&amp;"."&amp;$E1002,TMSimMatrix[#Headers],0)),"")</f>
        <v/>
      </c>
      <c r="I1002" s="280" t="str">
        <f>IF($E1002&lt;&gt;"",INDEX(TMSimMatrix[],2,MATCH($C1002&amp;$D1002&amp;"."&amp;$E1002,TMSimMatrix[#Headers],0)),"")</f>
        <v/>
      </c>
      <c r="J1002" s="280" t="str">
        <f>IF($E1002&lt;&gt;"",IF(ISNUMBER(SEARCH("Utail",FlighTestSummary5[[#This Row],[A/C Configuration]])), "UTAIL", "TAILLESS"),"")</f>
        <v/>
      </c>
      <c r="K1002" s="280" t="str">
        <f>IF($E1002&lt;&gt;"",INDEX(TMSimMatrix[],4,MATCH($C1002&amp;$D1002&amp;"."&amp;$E1002,TMSimMatrix[#Headers],0)),"")</f>
        <v/>
      </c>
      <c r="L1002" s="280" t="str">
        <f>IF($E1002&lt;&gt;"",INDEX(TMSimMatrix[],3,MATCH($C1002&amp;$D1002&amp;"."&amp;$E1002,TMSimMatrix[#Headers],0)),"")</f>
        <v/>
      </c>
      <c r="M1002" s="272" t="str">
        <f>IF($E1002&lt;&gt;"",INDEX(TMSimMatrix[],8,MATCH($C1002&amp;$D1002&amp;"."&amp;$E1002,TMSimMatrix[#Headers],0)),"")</f>
        <v/>
      </c>
      <c r="N1002" s="52"/>
      <c r="O1002" s="72"/>
      <c r="P1002" s="310" t="str">
        <f>IF($E1002&lt;&gt;"",INDEX(TMSimMatrix[],9,MATCH($C1002&amp;$D1002&amp;"."&amp;$E1002,TMSimMatrix[#Headers],0)),"")</f>
        <v/>
      </c>
      <c r="Q1002" s="56"/>
      <c r="R1002" s="54"/>
      <c r="S1002" s="53"/>
      <c r="T1002" s="324"/>
      <c r="U1002" s="299"/>
      <c r="V1002" s="53"/>
      <c r="W1002" s="258" t="s">
        <v>506</v>
      </c>
      <c r="X1002" s="305"/>
      <c r="Y1002" s="62"/>
      <c r="Z1002" s="297"/>
      <c r="AA1002" s="297"/>
    </row>
    <row r="1003" spans="2:27" ht="23">
      <c r="B1003" s="48">
        <v>998</v>
      </c>
      <c r="C1003" s="252" t="s">
        <v>451</v>
      </c>
      <c r="D1003" s="253">
        <v>62</v>
      </c>
      <c r="E1003" s="274"/>
      <c r="F1003" s="50" t="str">
        <f>IF($E1003&lt;&gt;"",COUNTIF($E$6:$E1003,$E1003),"")</f>
        <v/>
      </c>
      <c r="G1003" s="56" t="str">
        <f>IF($E1003&lt;&gt;"",INDEX(TMSimMatrix[],5,MATCH($C1003&amp;$D1003&amp;"."&amp;$E1003,TMSimMatrix[#Headers],0)),"")</f>
        <v/>
      </c>
      <c r="H1003" s="56" t="str">
        <f>IF($E1003&lt;&gt;"",INDEX(TMSimMatrix[#Data],7,MATCH($C1003&amp;$D1003&amp;"."&amp;$E1003,TMSimMatrix[#Headers],0)),"")</f>
        <v/>
      </c>
      <c r="I1003" s="280" t="str">
        <f>IF($E1003&lt;&gt;"",INDEX(TMSimMatrix[],2,MATCH($C1003&amp;$D1003&amp;"."&amp;$E1003,TMSimMatrix[#Headers],0)),"")</f>
        <v/>
      </c>
      <c r="J1003" s="280" t="str">
        <f>IF($E1003&lt;&gt;"",IF(ISNUMBER(SEARCH("Utail",FlighTestSummary5[[#This Row],[A/C Configuration]])), "UTAIL", "TAILLESS"),"")</f>
        <v/>
      </c>
      <c r="K1003" s="280" t="str">
        <f>IF($E1003&lt;&gt;"",INDEX(TMSimMatrix[],4,MATCH($C1003&amp;$D1003&amp;"."&amp;$E1003,TMSimMatrix[#Headers],0)),"")</f>
        <v/>
      </c>
      <c r="L1003" s="280" t="str">
        <f>IF($E1003&lt;&gt;"",INDEX(TMSimMatrix[],3,MATCH($C1003&amp;$D1003&amp;"."&amp;$E1003,TMSimMatrix[#Headers],0)),"")</f>
        <v/>
      </c>
      <c r="M1003" s="272" t="str">
        <f>IF($E1003&lt;&gt;"",INDEX(TMSimMatrix[],8,MATCH($C1003&amp;$D1003&amp;"."&amp;$E1003,TMSimMatrix[#Headers],0)),"")</f>
        <v/>
      </c>
      <c r="N1003" s="52"/>
      <c r="O1003" s="72"/>
      <c r="P1003" s="310" t="str">
        <f>IF($E1003&lt;&gt;"",INDEX(TMSimMatrix[],9,MATCH($C1003&amp;$D1003&amp;"."&amp;$E1003,TMSimMatrix[#Headers],0)),"")</f>
        <v/>
      </c>
      <c r="Q1003" s="56"/>
      <c r="R1003" s="54"/>
      <c r="S1003" s="53"/>
      <c r="T1003" s="324"/>
      <c r="U1003" s="299"/>
      <c r="V1003" s="53"/>
      <c r="W1003" s="258" t="s">
        <v>506</v>
      </c>
      <c r="X1003" s="305"/>
      <c r="Y1003" s="62"/>
      <c r="Z1003" s="297"/>
      <c r="AA1003" s="297"/>
    </row>
    <row r="1004" spans="2:27" ht="23">
      <c r="B1004" s="48">
        <v>999</v>
      </c>
      <c r="C1004" s="252" t="s">
        <v>451</v>
      </c>
      <c r="D1004" s="253">
        <v>62</v>
      </c>
      <c r="E1004" s="274"/>
      <c r="F1004" s="50" t="str">
        <f>IF($E1004&lt;&gt;"",COUNTIF($E$6:$E1004,$E1004),"")</f>
        <v/>
      </c>
      <c r="G1004" s="56" t="str">
        <f>IF($E1004&lt;&gt;"",INDEX(TMSimMatrix[],5,MATCH($C1004&amp;$D1004&amp;"."&amp;$E1004,TMSimMatrix[#Headers],0)),"")</f>
        <v/>
      </c>
      <c r="H1004" s="56" t="str">
        <f>IF($E1004&lt;&gt;"",INDEX(TMSimMatrix[#Data],7,MATCH($C1004&amp;$D1004&amp;"."&amp;$E1004,TMSimMatrix[#Headers],0)),"")</f>
        <v/>
      </c>
      <c r="I1004" s="280" t="str">
        <f>IF($E1004&lt;&gt;"",INDEX(TMSimMatrix[],2,MATCH($C1004&amp;$D1004&amp;"."&amp;$E1004,TMSimMatrix[#Headers],0)),"")</f>
        <v/>
      </c>
      <c r="J1004" s="280" t="str">
        <f>IF($E1004&lt;&gt;"",IF(ISNUMBER(SEARCH("Utail",FlighTestSummary5[[#This Row],[A/C Configuration]])), "UTAIL", "TAILLESS"),"")</f>
        <v/>
      </c>
      <c r="K1004" s="280" t="str">
        <f>IF($E1004&lt;&gt;"",INDEX(TMSimMatrix[],4,MATCH($C1004&amp;$D1004&amp;"."&amp;$E1004,TMSimMatrix[#Headers],0)),"")</f>
        <v/>
      </c>
      <c r="L1004" s="280" t="str">
        <f>IF($E1004&lt;&gt;"",INDEX(TMSimMatrix[],3,MATCH($C1004&amp;$D1004&amp;"."&amp;$E1004,TMSimMatrix[#Headers],0)),"")</f>
        <v/>
      </c>
      <c r="M1004" s="272" t="str">
        <f>IF($E1004&lt;&gt;"",INDEX(TMSimMatrix[],8,MATCH($C1004&amp;$D1004&amp;"."&amp;$E1004,TMSimMatrix[#Headers],0)),"")</f>
        <v/>
      </c>
      <c r="N1004" s="52"/>
      <c r="O1004" s="72"/>
      <c r="P1004" s="310" t="str">
        <f>IF($E1004&lt;&gt;"",INDEX(TMSimMatrix[],9,MATCH($C1004&amp;$D1004&amp;"."&amp;$E1004,TMSimMatrix[#Headers],0)),"")</f>
        <v/>
      </c>
      <c r="Q1004" s="56"/>
      <c r="R1004" s="54"/>
      <c r="S1004" s="53"/>
      <c r="T1004" s="324"/>
      <c r="U1004" s="299"/>
      <c r="V1004" s="53"/>
      <c r="W1004" s="258" t="s">
        <v>506</v>
      </c>
      <c r="X1004" s="305"/>
      <c r="Y1004" s="62"/>
      <c r="Z1004" s="297"/>
      <c r="AA1004" s="297"/>
    </row>
    <row r="1005" spans="2:27" ht="23">
      <c r="B1005" s="48">
        <v>1000</v>
      </c>
      <c r="C1005" s="252" t="s">
        <v>451</v>
      </c>
      <c r="D1005" s="253">
        <v>62</v>
      </c>
      <c r="E1005" s="274"/>
      <c r="F1005" s="50" t="str">
        <f>IF($E1005&lt;&gt;"",COUNTIF($E$6:$E1005,$E1005),"")</f>
        <v/>
      </c>
      <c r="G1005" s="56" t="str">
        <f>IF($E1005&lt;&gt;"",INDEX(TMSimMatrix[],5,MATCH($C1005&amp;$D1005&amp;"."&amp;$E1005,TMSimMatrix[#Headers],0)),"")</f>
        <v/>
      </c>
      <c r="H1005" s="56" t="str">
        <f>IF($E1005&lt;&gt;"",INDEX(TMSimMatrix[#Data],7,MATCH($C1005&amp;$D1005&amp;"."&amp;$E1005,TMSimMatrix[#Headers],0)),"")</f>
        <v/>
      </c>
      <c r="I1005" s="280" t="str">
        <f>IF($E1005&lt;&gt;"",INDEX(TMSimMatrix[],2,MATCH($C1005&amp;$D1005&amp;"."&amp;$E1005,TMSimMatrix[#Headers],0)),"")</f>
        <v/>
      </c>
      <c r="J1005" s="280" t="str">
        <f>IF($E1005&lt;&gt;"",IF(ISNUMBER(SEARCH("Utail",FlighTestSummary5[[#This Row],[A/C Configuration]])), "UTAIL", "TAILLESS"),"")</f>
        <v/>
      </c>
      <c r="K1005" s="280" t="str">
        <f>IF($E1005&lt;&gt;"",INDEX(TMSimMatrix[],4,MATCH($C1005&amp;$D1005&amp;"."&amp;$E1005,TMSimMatrix[#Headers],0)),"")</f>
        <v/>
      </c>
      <c r="L1005" s="280" t="str">
        <f>IF($E1005&lt;&gt;"",INDEX(TMSimMatrix[],3,MATCH($C1005&amp;$D1005&amp;"."&amp;$E1005,TMSimMatrix[#Headers],0)),"")</f>
        <v/>
      </c>
      <c r="M1005" s="272" t="str">
        <f>IF($E1005&lt;&gt;"",INDEX(TMSimMatrix[],8,MATCH($C1005&amp;$D1005&amp;"."&amp;$E1005,TMSimMatrix[#Headers],0)),"")</f>
        <v/>
      </c>
      <c r="N1005" s="52"/>
      <c r="O1005" s="72"/>
      <c r="P1005" s="310" t="str">
        <f>IF($E1005&lt;&gt;"",INDEX(TMSimMatrix[],9,MATCH($C1005&amp;$D1005&amp;"."&amp;$E1005,TMSimMatrix[#Headers],0)),"")</f>
        <v/>
      </c>
      <c r="Q1005" s="56"/>
      <c r="R1005" s="54"/>
      <c r="S1005" s="53"/>
      <c r="T1005" s="324"/>
      <c r="U1005" s="299"/>
      <c r="V1005" s="53"/>
      <c r="W1005" s="258" t="s">
        <v>506</v>
      </c>
      <c r="X1005" s="305"/>
      <c r="Y1005" s="62"/>
      <c r="Z1005" s="297"/>
      <c r="AA1005" s="297"/>
    </row>
    <row r="1006" spans="2:27" ht="23">
      <c r="B1006" s="48">
        <v>1001</v>
      </c>
      <c r="C1006" s="252" t="s">
        <v>451</v>
      </c>
      <c r="D1006" s="253">
        <v>62</v>
      </c>
      <c r="E1006" s="274"/>
      <c r="F1006" s="50" t="str">
        <f>IF($E1006&lt;&gt;"",COUNTIF($E$6:$E1006,$E1006),"")</f>
        <v/>
      </c>
      <c r="G1006" s="56" t="str">
        <f>IF($E1006&lt;&gt;"",INDEX(TMSimMatrix[],5,MATCH($C1006&amp;$D1006&amp;"."&amp;$E1006,TMSimMatrix[#Headers],0)),"")</f>
        <v/>
      </c>
      <c r="H1006" s="56" t="str">
        <f>IF($E1006&lt;&gt;"",INDEX(TMSimMatrix[#Data],7,MATCH($C1006&amp;$D1006&amp;"."&amp;$E1006,TMSimMatrix[#Headers],0)),"")</f>
        <v/>
      </c>
      <c r="I1006" s="280" t="str">
        <f>IF($E1006&lt;&gt;"",INDEX(TMSimMatrix[],2,MATCH($C1006&amp;$D1006&amp;"."&amp;$E1006,TMSimMatrix[#Headers],0)),"")</f>
        <v/>
      </c>
      <c r="J1006" s="280" t="str">
        <f>IF($E1006&lt;&gt;"",IF(ISNUMBER(SEARCH("Utail",FlighTestSummary5[[#This Row],[A/C Configuration]])), "UTAIL", "TAILLESS"),"")</f>
        <v/>
      </c>
      <c r="K1006" s="280" t="str">
        <f>IF($E1006&lt;&gt;"",INDEX(TMSimMatrix[],4,MATCH($C1006&amp;$D1006&amp;"."&amp;$E1006,TMSimMatrix[#Headers],0)),"")</f>
        <v/>
      </c>
      <c r="L1006" s="280" t="str">
        <f>IF($E1006&lt;&gt;"",INDEX(TMSimMatrix[],3,MATCH($C1006&amp;$D1006&amp;"."&amp;$E1006,TMSimMatrix[#Headers],0)),"")</f>
        <v/>
      </c>
      <c r="M1006" s="272" t="str">
        <f>IF($E1006&lt;&gt;"",INDEX(TMSimMatrix[],8,MATCH($C1006&amp;$D1006&amp;"."&amp;$E1006,TMSimMatrix[#Headers],0)),"")</f>
        <v/>
      </c>
      <c r="N1006" s="52"/>
      <c r="O1006" s="72"/>
      <c r="P1006" s="310" t="str">
        <f>IF($E1006&lt;&gt;"",INDEX(TMSimMatrix[],9,MATCH($C1006&amp;$D1006&amp;"."&amp;$E1006,TMSimMatrix[#Headers],0)),"")</f>
        <v/>
      </c>
      <c r="Q1006" s="56"/>
      <c r="R1006" s="54"/>
      <c r="S1006" s="53"/>
      <c r="T1006" s="324"/>
      <c r="U1006" s="299"/>
      <c r="V1006" s="53"/>
      <c r="W1006" s="258" t="s">
        <v>506</v>
      </c>
      <c r="X1006" s="305"/>
      <c r="Y1006" s="62"/>
      <c r="Z1006" s="297"/>
      <c r="AA1006" s="297"/>
    </row>
    <row r="1007" spans="2:27" ht="23">
      <c r="B1007" s="48">
        <v>1002</v>
      </c>
      <c r="C1007" s="252" t="s">
        <v>451</v>
      </c>
      <c r="D1007" s="253">
        <v>62</v>
      </c>
      <c r="E1007" s="274"/>
      <c r="F1007" s="50" t="str">
        <f>IF($E1007&lt;&gt;"",COUNTIF($E$6:$E1007,$E1007),"")</f>
        <v/>
      </c>
      <c r="G1007" s="56" t="str">
        <f>IF($E1007&lt;&gt;"",INDEX(TMSimMatrix[],5,MATCH($C1007&amp;$D1007&amp;"."&amp;$E1007,TMSimMatrix[#Headers],0)),"")</f>
        <v/>
      </c>
      <c r="H1007" s="56" t="str">
        <f>IF($E1007&lt;&gt;"",INDEX(TMSimMatrix[#Data],7,MATCH($C1007&amp;$D1007&amp;"."&amp;$E1007,TMSimMatrix[#Headers],0)),"")</f>
        <v/>
      </c>
      <c r="I1007" s="280" t="str">
        <f>IF($E1007&lt;&gt;"",INDEX(TMSimMatrix[],2,MATCH($C1007&amp;$D1007&amp;"."&amp;$E1007,TMSimMatrix[#Headers],0)),"")</f>
        <v/>
      </c>
      <c r="J1007" s="280" t="str">
        <f>IF($E1007&lt;&gt;"",IF(ISNUMBER(SEARCH("Utail",FlighTestSummary5[[#This Row],[A/C Configuration]])), "UTAIL", "TAILLESS"),"")</f>
        <v/>
      </c>
      <c r="K1007" s="280" t="str">
        <f>IF($E1007&lt;&gt;"",INDEX(TMSimMatrix[],4,MATCH($C1007&amp;$D1007&amp;"."&amp;$E1007,TMSimMatrix[#Headers],0)),"")</f>
        <v/>
      </c>
      <c r="L1007" s="280" t="str">
        <f>IF($E1007&lt;&gt;"",INDEX(TMSimMatrix[],3,MATCH($C1007&amp;$D1007&amp;"."&amp;$E1007,TMSimMatrix[#Headers],0)),"")</f>
        <v/>
      </c>
      <c r="M1007" s="272" t="str">
        <f>IF($E1007&lt;&gt;"",INDEX(TMSimMatrix[],8,MATCH($C1007&amp;$D1007&amp;"."&amp;$E1007,TMSimMatrix[#Headers],0)),"")</f>
        <v/>
      </c>
      <c r="N1007" s="52"/>
      <c r="O1007" s="72"/>
      <c r="P1007" s="310" t="str">
        <f>IF($E1007&lt;&gt;"",INDEX(TMSimMatrix[],9,MATCH($C1007&amp;$D1007&amp;"."&amp;$E1007,TMSimMatrix[#Headers],0)),"")</f>
        <v/>
      </c>
      <c r="Q1007" s="56"/>
      <c r="R1007" s="54"/>
      <c r="S1007" s="53"/>
      <c r="T1007" s="324"/>
      <c r="U1007" s="299"/>
      <c r="V1007" s="53"/>
      <c r="W1007" s="258" t="s">
        <v>506</v>
      </c>
      <c r="X1007" s="305"/>
      <c r="Y1007" s="62"/>
      <c r="Z1007" s="297"/>
      <c r="AA1007" s="297"/>
    </row>
    <row r="1008" spans="2:27" ht="23">
      <c r="B1008" s="48">
        <v>1003</v>
      </c>
      <c r="C1008" s="252" t="s">
        <v>451</v>
      </c>
      <c r="D1008" s="253">
        <v>62</v>
      </c>
      <c r="E1008" s="274"/>
      <c r="F1008" s="50" t="str">
        <f>IF($E1008&lt;&gt;"",COUNTIF($E$6:$E1008,$E1008),"")</f>
        <v/>
      </c>
      <c r="G1008" s="56" t="str">
        <f>IF($E1008&lt;&gt;"",INDEX(TMSimMatrix[],5,MATCH($C1008&amp;$D1008&amp;"."&amp;$E1008,TMSimMatrix[#Headers],0)),"")</f>
        <v/>
      </c>
      <c r="H1008" s="56" t="str">
        <f>IF($E1008&lt;&gt;"",INDEX(TMSimMatrix[#Data],7,MATCH($C1008&amp;$D1008&amp;"."&amp;$E1008,TMSimMatrix[#Headers],0)),"")</f>
        <v/>
      </c>
      <c r="I1008" s="280" t="str">
        <f>IF($E1008&lt;&gt;"",INDEX(TMSimMatrix[],2,MATCH($C1008&amp;$D1008&amp;"."&amp;$E1008,TMSimMatrix[#Headers],0)),"")</f>
        <v/>
      </c>
      <c r="J1008" s="280" t="str">
        <f>IF($E1008&lt;&gt;"",IF(ISNUMBER(SEARCH("Utail",FlighTestSummary5[[#This Row],[A/C Configuration]])), "UTAIL", "TAILLESS"),"")</f>
        <v/>
      </c>
      <c r="K1008" s="280" t="str">
        <f>IF($E1008&lt;&gt;"",INDEX(TMSimMatrix[],4,MATCH($C1008&amp;$D1008&amp;"."&amp;$E1008,TMSimMatrix[#Headers],0)),"")</f>
        <v/>
      </c>
      <c r="L1008" s="280" t="str">
        <f>IF($E1008&lt;&gt;"",INDEX(TMSimMatrix[],3,MATCH($C1008&amp;$D1008&amp;"."&amp;$E1008,TMSimMatrix[#Headers],0)),"")</f>
        <v/>
      </c>
      <c r="M1008" s="272" t="str">
        <f>IF($E1008&lt;&gt;"",INDEX(TMSimMatrix[],8,MATCH($C1008&amp;$D1008&amp;"."&amp;$E1008,TMSimMatrix[#Headers],0)),"")</f>
        <v/>
      </c>
      <c r="N1008" s="52"/>
      <c r="O1008" s="72"/>
      <c r="P1008" s="310" t="str">
        <f>IF($E1008&lt;&gt;"",INDEX(TMSimMatrix[],9,MATCH($C1008&amp;$D1008&amp;"."&amp;$E1008,TMSimMatrix[#Headers],0)),"")</f>
        <v/>
      </c>
      <c r="Q1008" s="56"/>
      <c r="R1008" s="54"/>
      <c r="S1008" s="53"/>
      <c r="T1008" s="324"/>
      <c r="U1008" s="299"/>
      <c r="V1008" s="53"/>
      <c r="W1008" s="258" t="s">
        <v>506</v>
      </c>
      <c r="X1008" s="305"/>
      <c r="Y1008" s="62"/>
      <c r="Z1008" s="297"/>
      <c r="AA1008" s="297"/>
    </row>
    <row r="1009" spans="2:27" ht="23">
      <c r="B1009" s="48">
        <v>1004</v>
      </c>
      <c r="C1009" s="252" t="s">
        <v>451</v>
      </c>
      <c r="D1009" s="253">
        <v>62</v>
      </c>
      <c r="E1009" s="274"/>
      <c r="F1009" s="50" t="str">
        <f>IF($E1009&lt;&gt;"",COUNTIF($E$6:$E1009,$E1009),"")</f>
        <v/>
      </c>
      <c r="G1009" s="56" t="str">
        <f>IF($E1009&lt;&gt;"",INDEX(TMSimMatrix[],5,MATCH($C1009&amp;$D1009&amp;"."&amp;$E1009,TMSimMatrix[#Headers],0)),"")</f>
        <v/>
      </c>
      <c r="H1009" s="56" t="str">
        <f>IF($E1009&lt;&gt;"",INDEX(TMSimMatrix[#Data],7,MATCH($C1009&amp;$D1009&amp;"."&amp;$E1009,TMSimMatrix[#Headers],0)),"")</f>
        <v/>
      </c>
      <c r="I1009" s="280" t="str">
        <f>IF($E1009&lt;&gt;"",INDEX(TMSimMatrix[],2,MATCH($C1009&amp;$D1009&amp;"."&amp;$E1009,TMSimMatrix[#Headers],0)),"")</f>
        <v/>
      </c>
      <c r="J1009" s="280" t="str">
        <f>IF($E1009&lt;&gt;"",IF(ISNUMBER(SEARCH("Utail",FlighTestSummary5[[#This Row],[A/C Configuration]])), "UTAIL", "TAILLESS"),"")</f>
        <v/>
      </c>
      <c r="K1009" s="280" t="str">
        <f>IF($E1009&lt;&gt;"",INDEX(TMSimMatrix[],4,MATCH($C1009&amp;$D1009&amp;"."&amp;$E1009,TMSimMatrix[#Headers],0)),"")</f>
        <v/>
      </c>
      <c r="L1009" s="280" t="str">
        <f>IF($E1009&lt;&gt;"",INDEX(TMSimMatrix[],3,MATCH($C1009&amp;$D1009&amp;"."&amp;$E1009,TMSimMatrix[#Headers],0)),"")</f>
        <v/>
      </c>
      <c r="M1009" s="272" t="str">
        <f>IF($E1009&lt;&gt;"",INDEX(TMSimMatrix[],8,MATCH($C1009&amp;$D1009&amp;"."&amp;$E1009,TMSimMatrix[#Headers],0)),"")</f>
        <v/>
      </c>
      <c r="N1009" s="52"/>
      <c r="O1009" s="72"/>
      <c r="P1009" s="310" t="str">
        <f>IF($E1009&lt;&gt;"",INDEX(TMSimMatrix[],9,MATCH($C1009&amp;$D1009&amp;"."&amp;$E1009,TMSimMatrix[#Headers],0)),"")</f>
        <v/>
      </c>
      <c r="Q1009" s="56"/>
      <c r="R1009" s="54"/>
      <c r="S1009" s="53"/>
      <c r="T1009" s="324"/>
      <c r="U1009" s="299"/>
      <c r="V1009" s="53"/>
      <c r="W1009" s="258" t="s">
        <v>506</v>
      </c>
      <c r="X1009" s="305"/>
      <c r="Y1009" s="62"/>
      <c r="Z1009" s="297"/>
      <c r="AA1009" s="297"/>
    </row>
    <row r="1010" spans="2:27" ht="23">
      <c r="B1010" s="48">
        <v>1005</v>
      </c>
      <c r="C1010" s="252" t="s">
        <v>451</v>
      </c>
      <c r="D1010" s="253">
        <v>62</v>
      </c>
      <c r="E1010" s="274"/>
      <c r="F1010" s="50" t="str">
        <f>IF($E1010&lt;&gt;"",COUNTIF($E$6:$E1010,$E1010),"")</f>
        <v/>
      </c>
      <c r="G1010" s="56" t="str">
        <f>IF($E1010&lt;&gt;"",INDEX(TMSimMatrix[],5,MATCH($C1010&amp;$D1010&amp;"."&amp;$E1010,TMSimMatrix[#Headers],0)),"")</f>
        <v/>
      </c>
      <c r="H1010" s="56" t="str">
        <f>IF($E1010&lt;&gt;"",INDEX(TMSimMatrix[#Data],7,MATCH($C1010&amp;$D1010&amp;"."&amp;$E1010,TMSimMatrix[#Headers],0)),"")</f>
        <v/>
      </c>
      <c r="I1010" s="280" t="str">
        <f>IF($E1010&lt;&gt;"",INDEX(TMSimMatrix[],2,MATCH($C1010&amp;$D1010&amp;"."&amp;$E1010,TMSimMatrix[#Headers],0)),"")</f>
        <v/>
      </c>
      <c r="J1010" s="280" t="str">
        <f>IF($E1010&lt;&gt;"",IF(ISNUMBER(SEARCH("Utail",FlighTestSummary5[[#This Row],[A/C Configuration]])), "UTAIL", "TAILLESS"),"")</f>
        <v/>
      </c>
      <c r="K1010" s="280" t="str">
        <f>IF($E1010&lt;&gt;"",INDEX(TMSimMatrix[],4,MATCH($C1010&amp;$D1010&amp;"."&amp;$E1010,TMSimMatrix[#Headers],0)),"")</f>
        <v/>
      </c>
      <c r="L1010" s="280" t="str">
        <f>IF($E1010&lt;&gt;"",INDEX(TMSimMatrix[],3,MATCH($C1010&amp;$D1010&amp;"."&amp;$E1010,TMSimMatrix[#Headers],0)),"")</f>
        <v/>
      </c>
      <c r="M1010" s="272" t="str">
        <f>IF($E1010&lt;&gt;"",INDEX(TMSimMatrix[],8,MATCH($C1010&amp;$D1010&amp;"."&amp;$E1010,TMSimMatrix[#Headers],0)),"")</f>
        <v/>
      </c>
      <c r="N1010" s="52"/>
      <c r="O1010" s="72"/>
      <c r="P1010" s="310" t="str">
        <f>IF($E1010&lt;&gt;"",INDEX(TMSimMatrix[],9,MATCH($C1010&amp;$D1010&amp;"."&amp;$E1010,TMSimMatrix[#Headers],0)),"")</f>
        <v/>
      </c>
      <c r="Q1010" s="56"/>
      <c r="R1010" s="54"/>
      <c r="S1010" s="53"/>
      <c r="T1010" s="324"/>
      <c r="U1010" s="299"/>
      <c r="V1010" s="53"/>
      <c r="W1010" s="258" t="s">
        <v>506</v>
      </c>
      <c r="X1010" s="305"/>
      <c r="Y1010" s="62"/>
      <c r="Z1010" s="297"/>
      <c r="AA1010" s="297"/>
    </row>
    <row r="1011" spans="2:27" ht="23">
      <c r="B1011" s="48">
        <v>1006</v>
      </c>
      <c r="C1011" s="252" t="s">
        <v>451</v>
      </c>
      <c r="D1011" s="253">
        <v>62</v>
      </c>
      <c r="E1011" s="274"/>
      <c r="F1011" s="50" t="str">
        <f>IF($E1011&lt;&gt;"",COUNTIF($E$6:$E1011,$E1011),"")</f>
        <v/>
      </c>
      <c r="G1011" s="56" t="str">
        <f>IF($E1011&lt;&gt;"",INDEX(TMSimMatrix[],5,MATCH($C1011&amp;$D1011&amp;"."&amp;$E1011,TMSimMatrix[#Headers],0)),"")</f>
        <v/>
      </c>
      <c r="H1011" s="56" t="str">
        <f>IF($E1011&lt;&gt;"",INDEX(TMSimMatrix[#Data],7,MATCH($C1011&amp;$D1011&amp;"."&amp;$E1011,TMSimMatrix[#Headers],0)),"")</f>
        <v/>
      </c>
      <c r="I1011" s="280" t="str">
        <f>IF($E1011&lt;&gt;"",INDEX(TMSimMatrix[],2,MATCH($C1011&amp;$D1011&amp;"."&amp;$E1011,TMSimMatrix[#Headers],0)),"")</f>
        <v/>
      </c>
      <c r="J1011" s="280" t="str">
        <f>IF($E1011&lt;&gt;"",IF(ISNUMBER(SEARCH("Utail",FlighTestSummary5[[#This Row],[A/C Configuration]])), "UTAIL", "TAILLESS"),"")</f>
        <v/>
      </c>
      <c r="K1011" s="280" t="str">
        <f>IF($E1011&lt;&gt;"",INDEX(TMSimMatrix[],4,MATCH($C1011&amp;$D1011&amp;"."&amp;$E1011,TMSimMatrix[#Headers],0)),"")</f>
        <v/>
      </c>
      <c r="L1011" s="280" t="str">
        <f>IF($E1011&lt;&gt;"",INDEX(TMSimMatrix[],3,MATCH($C1011&amp;$D1011&amp;"."&amp;$E1011,TMSimMatrix[#Headers],0)),"")</f>
        <v/>
      </c>
      <c r="M1011" s="272" t="str">
        <f>IF($E1011&lt;&gt;"",INDEX(TMSimMatrix[],8,MATCH($C1011&amp;$D1011&amp;"."&amp;$E1011,TMSimMatrix[#Headers],0)),"")</f>
        <v/>
      </c>
      <c r="N1011" s="52"/>
      <c r="O1011" s="72"/>
      <c r="P1011" s="310" t="str">
        <f>IF($E1011&lt;&gt;"",INDEX(TMSimMatrix[],9,MATCH($C1011&amp;$D1011&amp;"."&amp;$E1011,TMSimMatrix[#Headers],0)),"")</f>
        <v/>
      </c>
      <c r="Q1011" s="56"/>
      <c r="R1011" s="54"/>
      <c r="S1011" s="53"/>
      <c r="T1011" s="324"/>
      <c r="U1011" s="299"/>
      <c r="V1011" s="53"/>
      <c r="W1011" s="258" t="s">
        <v>506</v>
      </c>
      <c r="X1011" s="305"/>
      <c r="Y1011" s="62"/>
      <c r="Z1011" s="297"/>
      <c r="AA1011" s="297"/>
    </row>
    <row r="1012" spans="2:27" ht="23">
      <c r="B1012" s="48">
        <v>1007</v>
      </c>
      <c r="C1012" s="252" t="s">
        <v>451</v>
      </c>
      <c r="D1012" s="253">
        <v>62</v>
      </c>
      <c r="E1012" s="274"/>
      <c r="F1012" s="50" t="str">
        <f>IF($E1012&lt;&gt;"",COUNTIF($E$6:$E1012,$E1012),"")</f>
        <v/>
      </c>
      <c r="G1012" s="56" t="str">
        <f>IF($E1012&lt;&gt;"",INDEX(TMSimMatrix[],5,MATCH($C1012&amp;$D1012&amp;"."&amp;$E1012,TMSimMatrix[#Headers],0)),"")</f>
        <v/>
      </c>
      <c r="H1012" s="56" t="str">
        <f>IF($E1012&lt;&gt;"",INDEX(TMSimMatrix[#Data],7,MATCH($C1012&amp;$D1012&amp;"."&amp;$E1012,TMSimMatrix[#Headers],0)),"")</f>
        <v/>
      </c>
      <c r="I1012" s="280" t="str">
        <f>IF($E1012&lt;&gt;"",INDEX(TMSimMatrix[],2,MATCH($C1012&amp;$D1012&amp;"."&amp;$E1012,TMSimMatrix[#Headers],0)),"")</f>
        <v/>
      </c>
      <c r="J1012" s="280" t="str">
        <f>IF($E1012&lt;&gt;"",IF(ISNUMBER(SEARCH("Utail",FlighTestSummary5[[#This Row],[A/C Configuration]])), "UTAIL", "TAILLESS"),"")</f>
        <v/>
      </c>
      <c r="K1012" s="280" t="str">
        <f>IF($E1012&lt;&gt;"",INDEX(TMSimMatrix[],4,MATCH($C1012&amp;$D1012&amp;"."&amp;$E1012,TMSimMatrix[#Headers],0)),"")</f>
        <v/>
      </c>
      <c r="L1012" s="280" t="str">
        <f>IF($E1012&lt;&gt;"",INDEX(TMSimMatrix[],3,MATCH($C1012&amp;$D1012&amp;"."&amp;$E1012,TMSimMatrix[#Headers],0)),"")</f>
        <v/>
      </c>
      <c r="M1012" s="272" t="str">
        <f>IF($E1012&lt;&gt;"",INDEX(TMSimMatrix[],8,MATCH($C1012&amp;$D1012&amp;"."&amp;$E1012,TMSimMatrix[#Headers],0)),"")</f>
        <v/>
      </c>
      <c r="N1012" s="52"/>
      <c r="O1012" s="72"/>
      <c r="P1012" s="310" t="str">
        <f>IF($E1012&lt;&gt;"",INDEX(TMSimMatrix[],9,MATCH($C1012&amp;$D1012&amp;"."&amp;$E1012,TMSimMatrix[#Headers],0)),"")</f>
        <v/>
      </c>
      <c r="Q1012" s="56"/>
      <c r="R1012" s="54"/>
      <c r="S1012" s="53"/>
      <c r="T1012" s="324"/>
      <c r="U1012" s="299"/>
      <c r="V1012" s="53"/>
      <c r="W1012" s="258" t="s">
        <v>506</v>
      </c>
      <c r="X1012" s="305"/>
      <c r="Y1012" s="62"/>
      <c r="Z1012" s="297"/>
      <c r="AA1012" s="297"/>
    </row>
    <row r="1013" spans="2:27" ht="23">
      <c r="B1013" s="48">
        <v>1008</v>
      </c>
      <c r="C1013" s="252" t="s">
        <v>451</v>
      </c>
      <c r="D1013" s="253">
        <v>62</v>
      </c>
      <c r="E1013" s="274"/>
      <c r="F1013" s="50" t="str">
        <f>IF($E1013&lt;&gt;"",COUNTIF($E$6:$E1013,$E1013),"")</f>
        <v/>
      </c>
      <c r="G1013" s="56" t="str">
        <f>IF($E1013&lt;&gt;"",INDEX(TMSimMatrix[],5,MATCH($C1013&amp;$D1013&amp;"."&amp;$E1013,TMSimMatrix[#Headers],0)),"")</f>
        <v/>
      </c>
      <c r="H1013" s="56" t="str">
        <f>IF($E1013&lt;&gt;"",INDEX(TMSimMatrix[#Data],7,MATCH($C1013&amp;$D1013&amp;"."&amp;$E1013,TMSimMatrix[#Headers],0)),"")</f>
        <v/>
      </c>
      <c r="I1013" s="280" t="str">
        <f>IF($E1013&lt;&gt;"",INDEX(TMSimMatrix[],2,MATCH($C1013&amp;$D1013&amp;"."&amp;$E1013,TMSimMatrix[#Headers],0)),"")</f>
        <v/>
      </c>
      <c r="J1013" s="280" t="str">
        <f>IF($E1013&lt;&gt;"",IF(ISNUMBER(SEARCH("Utail",FlighTestSummary5[[#This Row],[A/C Configuration]])), "UTAIL", "TAILLESS"),"")</f>
        <v/>
      </c>
      <c r="K1013" s="280" t="str">
        <f>IF($E1013&lt;&gt;"",INDEX(TMSimMatrix[],4,MATCH($C1013&amp;$D1013&amp;"."&amp;$E1013,TMSimMatrix[#Headers],0)),"")</f>
        <v/>
      </c>
      <c r="L1013" s="280" t="str">
        <f>IF($E1013&lt;&gt;"",INDEX(TMSimMatrix[],3,MATCH($C1013&amp;$D1013&amp;"."&amp;$E1013,TMSimMatrix[#Headers],0)),"")</f>
        <v/>
      </c>
      <c r="M1013" s="272" t="str">
        <f>IF($E1013&lt;&gt;"",INDEX(TMSimMatrix[],8,MATCH($C1013&amp;$D1013&amp;"."&amp;$E1013,TMSimMatrix[#Headers],0)),"")</f>
        <v/>
      </c>
      <c r="N1013" s="52"/>
      <c r="O1013" s="72"/>
      <c r="P1013" s="310" t="str">
        <f>IF($E1013&lt;&gt;"",INDEX(TMSimMatrix[],9,MATCH($C1013&amp;$D1013&amp;"."&amp;$E1013,TMSimMatrix[#Headers],0)),"")</f>
        <v/>
      </c>
      <c r="Q1013" s="56"/>
      <c r="R1013" s="54"/>
      <c r="S1013" s="53"/>
      <c r="T1013" s="324"/>
      <c r="U1013" s="299"/>
      <c r="V1013" s="53"/>
      <c r="W1013" s="258" t="s">
        <v>506</v>
      </c>
      <c r="X1013" s="305"/>
      <c r="Y1013" s="62"/>
      <c r="Z1013" s="297"/>
      <c r="AA1013" s="297"/>
    </row>
    <row r="1014" spans="2:27" ht="23">
      <c r="B1014" s="48">
        <v>1009</v>
      </c>
      <c r="C1014" s="252" t="s">
        <v>451</v>
      </c>
      <c r="D1014" s="253">
        <v>62</v>
      </c>
      <c r="E1014" s="274"/>
      <c r="F1014" s="50" t="str">
        <f>IF($E1014&lt;&gt;"",COUNTIF($E$6:$E1014,$E1014),"")</f>
        <v/>
      </c>
      <c r="G1014" s="56" t="str">
        <f>IF($E1014&lt;&gt;"",INDEX(TMSimMatrix[],5,MATCH($C1014&amp;$D1014&amp;"."&amp;$E1014,TMSimMatrix[#Headers],0)),"")</f>
        <v/>
      </c>
      <c r="H1014" s="56" t="str">
        <f>IF($E1014&lt;&gt;"",INDEX(TMSimMatrix[#Data],7,MATCH($C1014&amp;$D1014&amp;"."&amp;$E1014,TMSimMatrix[#Headers],0)),"")</f>
        <v/>
      </c>
      <c r="I1014" s="280" t="str">
        <f>IF($E1014&lt;&gt;"",INDEX(TMSimMatrix[],2,MATCH($C1014&amp;$D1014&amp;"."&amp;$E1014,TMSimMatrix[#Headers],0)),"")</f>
        <v/>
      </c>
      <c r="J1014" s="280" t="str">
        <f>IF($E1014&lt;&gt;"",IF(ISNUMBER(SEARCH("Utail",FlighTestSummary5[[#This Row],[A/C Configuration]])), "UTAIL", "TAILLESS"),"")</f>
        <v/>
      </c>
      <c r="K1014" s="280" t="str">
        <f>IF($E1014&lt;&gt;"",INDEX(TMSimMatrix[],4,MATCH($C1014&amp;$D1014&amp;"."&amp;$E1014,TMSimMatrix[#Headers],0)),"")</f>
        <v/>
      </c>
      <c r="L1014" s="280" t="str">
        <f>IF($E1014&lt;&gt;"",INDEX(TMSimMatrix[],3,MATCH($C1014&amp;$D1014&amp;"."&amp;$E1014,TMSimMatrix[#Headers],0)),"")</f>
        <v/>
      </c>
      <c r="M1014" s="272" t="str">
        <f>IF($E1014&lt;&gt;"",INDEX(TMSimMatrix[],8,MATCH($C1014&amp;$D1014&amp;"."&amp;$E1014,TMSimMatrix[#Headers],0)),"")</f>
        <v/>
      </c>
      <c r="N1014" s="52"/>
      <c r="O1014" s="72"/>
      <c r="P1014" s="310" t="str">
        <f>IF($E1014&lt;&gt;"",INDEX(TMSimMatrix[],9,MATCH($C1014&amp;$D1014&amp;"."&amp;$E1014,TMSimMatrix[#Headers],0)),"")</f>
        <v/>
      </c>
      <c r="Q1014" s="56"/>
      <c r="R1014" s="54"/>
      <c r="S1014" s="53"/>
      <c r="T1014" s="324"/>
      <c r="U1014" s="299"/>
      <c r="V1014" s="53"/>
      <c r="W1014" s="258" t="s">
        <v>506</v>
      </c>
      <c r="X1014" s="305"/>
      <c r="Y1014" s="62"/>
      <c r="Z1014" s="297"/>
      <c r="AA1014" s="297"/>
    </row>
    <row r="1015" spans="2:27" ht="23">
      <c r="B1015" s="48">
        <v>1010</v>
      </c>
      <c r="C1015" s="252" t="s">
        <v>451</v>
      </c>
      <c r="D1015" s="253">
        <v>62</v>
      </c>
      <c r="E1015" s="274"/>
      <c r="F1015" s="50" t="str">
        <f>IF($E1015&lt;&gt;"",COUNTIF($E$6:$E1015,$E1015),"")</f>
        <v/>
      </c>
      <c r="G1015" s="56" t="str">
        <f>IF($E1015&lt;&gt;"",INDEX(TMSimMatrix[],5,MATCH($C1015&amp;$D1015&amp;"."&amp;$E1015,TMSimMatrix[#Headers],0)),"")</f>
        <v/>
      </c>
      <c r="H1015" s="56" t="str">
        <f>IF($E1015&lt;&gt;"",INDEX(TMSimMatrix[#Data],7,MATCH($C1015&amp;$D1015&amp;"."&amp;$E1015,TMSimMatrix[#Headers],0)),"")</f>
        <v/>
      </c>
      <c r="I1015" s="280" t="str">
        <f>IF($E1015&lt;&gt;"",INDEX(TMSimMatrix[],2,MATCH($C1015&amp;$D1015&amp;"."&amp;$E1015,TMSimMatrix[#Headers],0)),"")</f>
        <v/>
      </c>
      <c r="J1015" s="280" t="str">
        <f>IF($E1015&lt;&gt;"",IF(ISNUMBER(SEARCH("Utail",FlighTestSummary5[[#This Row],[A/C Configuration]])), "UTAIL", "TAILLESS"),"")</f>
        <v/>
      </c>
      <c r="K1015" s="280" t="str">
        <f>IF($E1015&lt;&gt;"",INDEX(TMSimMatrix[],4,MATCH($C1015&amp;$D1015&amp;"."&amp;$E1015,TMSimMatrix[#Headers],0)),"")</f>
        <v/>
      </c>
      <c r="L1015" s="280" t="str">
        <f>IF($E1015&lt;&gt;"",INDEX(TMSimMatrix[],3,MATCH($C1015&amp;$D1015&amp;"."&amp;$E1015,TMSimMatrix[#Headers],0)),"")</f>
        <v/>
      </c>
      <c r="M1015" s="272" t="str">
        <f>IF($E1015&lt;&gt;"",INDEX(TMSimMatrix[],8,MATCH($C1015&amp;$D1015&amp;"."&amp;$E1015,TMSimMatrix[#Headers],0)),"")</f>
        <v/>
      </c>
      <c r="N1015" s="52"/>
      <c r="O1015" s="72"/>
      <c r="P1015" s="310" t="str">
        <f>IF($E1015&lt;&gt;"",INDEX(TMSimMatrix[],9,MATCH($C1015&amp;$D1015&amp;"."&amp;$E1015,TMSimMatrix[#Headers],0)),"")</f>
        <v/>
      </c>
      <c r="Q1015" s="56"/>
      <c r="R1015" s="54"/>
      <c r="S1015" s="53"/>
      <c r="T1015" s="324"/>
      <c r="U1015" s="299"/>
      <c r="V1015" s="53"/>
      <c r="W1015" s="258" t="s">
        <v>506</v>
      </c>
      <c r="X1015" s="305"/>
      <c r="Y1015" s="62"/>
      <c r="Z1015" s="297"/>
      <c r="AA1015" s="297"/>
    </row>
    <row r="1016" spans="2:27" ht="23">
      <c r="B1016" s="48">
        <v>1011</v>
      </c>
      <c r="C1016" s="252" t="s">
        <v>451</v>
      </c>
      <c r="D1016" s="253">
        <v>62</v>
      </c>
      <c r="E1016" s="274"/>
      <c r="F1016" s="50" t="str">
        <f>IF($E1016&lt;&gt;"",COUNTIF($E$6:$E1016,$E1016),"")</f>
        <v/>
      </c>
      <c r="G1016" s="56" t="str">
        <f>IF($E1016&lt;&gt;"",INDEX(TMSimMatrix[],5,MATCH($C1016&amp;$D1016&amp;"."&amp;$E1016,TMSimMatrix[#Headers],0)),"")</f>
        <v/>
      </c>
      <c r="H1016" s="56" t="str">
        <f>IF($E1016&lt;&gt;"",INDEX(TMSimMatrix[#Data],7,MATCH($C1016&amp;$D1016&amp;"."&amp;$E1016,TMSimMatrix[#Headers],0)),"")</f>
        <v/>
      </c>
      <c r="I1016" s="280" t="str">
        <f>IF($E1016&lt;&gt;"",INDEX(TMSimMatrix[],2,MATCH($C1016&amp;$D1016&amp;"."&amp;$E1016,TMSimMatrix[#Headers],0)),"")</f>
        <v/>
      </c>
      <c r="J1016" s="280" t="str">
        <f>IF($E1016&lt;&gt;"",IF(ISNUMBER(SEARCH("Utail",FlighTestSummary5[[#This Row],[A/C Configuration]])), "UTAIL", "TAILLESS"),"")</f>
        <v/>
      </c>
      <c r="K1016" s="280" t="str">
        <f>IF($E1016&lt;&gt;"",INDEX(TMSimMatrix[],4,MATCH($C1016&amp;$D1016&amp;"."&amp;$E1016,TMSimMatrix[#Headers],0)),"")</f>
        <v/>
      </c>
      <c r="L1016" s="280" t="str">
        <f>IF($E1016&lt;&gt;"",INDEX(TMSimMatrix[],3,MATCH($C1016&amp;$D1016&amp;"."&amp;$E1016,TMSimMatrix[#Headers],0)),"")</f>
        <v/>
      </c>
      <c r="M1016" s="272" t="str">
        <f>IF($E1016&lt;&gt;"",INDEX(TMSimMatrix[],8,MATCH($C1016&amp;$D1016&amp;"."&amp;$E1016,TMSimMatrix[#Headers],0)),"")</f>
        <v/>
      </c>
      <c r="N1016" s="52"/>
      <c r="O1016" s="72"/>
      <c r="P1016" s="310" t="str">
        <f>IF($E1016&lt;&gt;"",INDEX(TMSimMatrix[],9,MATCH($C1016&amp;$D1016&amp;"."&amp;$E1016,TMSimMatrix[#Headers],0)),"")</f>
        <v/>
      </c>
      <c r="Q1016" s="56"/>
      <c r="R1016" s="54"/>
      <c r="S1016" s="53"/>
      <c r="T1016" s="324"/>
      <c r="U1016" s="299"/>
      <c r="V1016" s="53"/>
      <c r="W1016" s="258" t="s">
        <v>506</v>
      </c>
      <c r="X1016" s="305"/>
      <c r="Y1016" s="62"/>
      <c r="Z1016" s="297"/>
      <c r="AA1016" s="297"/>
    </row>
    <row r="1017" spans="2:27" ht="23">
      <c r="B1017" s="48">
        <v>1012</v>
      </c>
      <c r="C1017" s="252" t="s">
        <v>451</v>
      </c>
      <c r="D1017" s="253">
        <v>62</v>
      </c>
      <c r="E1017" s="274"/>
      <c r="F1017" s="50" t="str">
        <f>IF($E1017&lt;&gt;"",COUNTIF($E$6:$E1017,$E1017),"")</f>
        <v/>
      </c>
      <c r="G1017" s="56" t="str">
        <f>IF($E1017&lt;&gt;"",INDEX(TMSimMatrix[],5,MATCH($C1017&amp;$D1017&amp;"."&amp;$E1017,TMSimMatrix[#Headers],0)),"")</f>
        <v/>
      </c>
      <c r="H1017" s="56" t="str">
        <f>IF($E1017&lt;&gt;"",INDEX(TMSimMatrix[#Data],7,MATCH($C1017&amp;$D1017&amp;"."&amp;$E1017,TMSimMatrix[#Headers],0)),"")</f>
        <v/>
      </c>
      <c r="I1017" s="280" t="str">
        <f>IF($E1017&lt;&gt;"",INDEX(TMSimMatrix[],2,MATCH($C1017&amp;$D1017&amp;"."&amp;$E1017,TMSimMatrix[#Headers],0)),"")</f>
        <v/>
      </c>
      <c r="J1017" s="280" t="str">
        <f>IF($E1017&lt;&gt;"",IF(ISNUMBER(SEARCH("Utail",FlighTestSummary5[[#This Row],[A/C Configuration]])), "UTAIL", "TAILLESS"),"")</f>
        <v/>
      </c>
      <c r="K1017" s="280" t="str">
        <f>IF($E1017&lt;&gt;"",INDEX(TMSimMatrix[],4,MATCH($C1017&amp;$D1017&amp;"."&amp;$E1017,TMSimMatrix[#Headers],0)),"")</f>
        <v/>
      </c>
      <c r="L1017" s="280" t="str">
        <f>IF($E1017&lt;&gt;"",INDEX(TMSimMatrix[],3,MATCH($C1017&amp;$D1017&amp;"."&amp;$E1017,TMSimMatrix[#Headers],0)),"")</f>
        <v/>
      </c>
      <c r="M1017" s="272" t="str">
        <f>IF($E1017&lt;&gt;"",INDEX(TMSimMatrix[],8,MATCH($C1017&amp;$D1017&amp;"."&amp;$E1017,TMSimMatrix[#Headers],0)),"")</f>
        <v/>
      </c>
      <c r="N1017" s="52"/>
      <c r="O1017" s="72"/>
      <c r="P1017" s="310" t="str">
        <f>IF($E1017&lt;&gt;"",INDEX(TMSimMatrix[],9,MATCH($C1017&amp;$D1017&amp;"."&amp;$E1017,TMSimMatrix[#Headers],0)),"")</f>
        <v/>
      </c>
      <c r="Q1017" s="56"/>
      <c r="R1017" s="54"/>
      <c r="S1017" s="53"/>
      <c r="T1017" s="324"/>
      <c r="U1017" s="299"/>
      <c r="V1017" s="53"/>
      <c r="W1017" s="258" t="s">
        <v>506</v>
      </c>
      <c r="X1017" s="305"/>
      <c r="Y1017" s="62"/>
      <c r="Z1017" s="297"/>
      <c r="AA1017" s="297"/>
    </row>
    <row r="1018" spans="2:27" ht="23">
      <c r="B1018" s="48">
        <v>1013</v>
      </c>
      <c r="C1018" s="252" t="s">
        <v>451</v>
      </c>
      <c r="D1018" s="253">
        <v>62</v>
      </c>
      <c r="E1018" s="274"/>
      <c r="F1018" s="50" t="str">
        <f>IF($E1018&lt;&gt;"",COUNTIF($E$6:$E1018,$E1018),"")</f>
        <v/>
      </c>
      <c r="G1018" s="56" t="str">
        <f>IF($E1018&lt;&gt;"",INDEX(TMSimMatrix[],5,MATCH($C1018&amp;$D1018&amp;"."&amp;$E1018,TMSimMatrix[#Headers],0)),"")</f>
        <v/>
      </c>
      <c r="H1018" s="56" t="str">
        <f>IF($E1018&lt;&gt;"",INDEX(TMSimMatrix[#Data],7,MATCH($C1018&amp;$D1018&amp;"."&amp;$E1018,TMSimMatrix[#Headers],0)),"")</f>
        <v/>
      </c>
      <c r="I1018" s="280" t="str">
        <f>IF($E1018&lt;&gt;"",INDEX(TMSimMatrix[],2,MATCH($C1018&amp;$D1018&amp;"."&amp;$E1018,TMSimMatrix[#Headers],0)),"")</f>
        <v/>
      </c>
      <c r="J1018" s="280" t="str">
        <f>IF($E1018&lt;&gt;"",IF(ISNUMBER(SEARCH("Utail",FlighTestSummary5[[#This Row],[A/C Configuration]])), "UTAIL", "TAILLESS"),"")</f>
        <v/>
      </c>
      <c r="K1018" s="280" t="str">
        <f>IF($E1018&lt;&gt;"",INDEX(TMSimMatrix[],4,MATCH($C1018&amp;$D1018&amp;"."&amp;$E1018,TMSimMatrix[#Headers],0)),"")</f>
        <v/>
      </c>
      <c r="L1018" s="280" t="str">
        <f>IF($E1018&lt;&gt;"",INDEX(TMSimMatrix[],3,MATCH($C1018&amp;$D1018&amp;"."&amp;$E1018,TMSimMatrix[#Headers],0)),"")</f>
        <v/>
      </c>
      <c r="M1018" s="272" t="str">
        <f>IF($E1018&lt;&gt;"",INDEX(TMSimMatrix[],8,MATCH($C1018&amp;$D1018&amp;"."&amp;$E1018,TMSimMatrix[#Headers],0)),"")</f>
        <v/>
      </c>
      <c r="N1018" s="52"/>
      <c r="O1018" s="72"/>
      <c r="P1018" s="310" t="str">
        <f>IF($E1018&lt;&gt;"",INDEX(TMSimMatrix[],9,MATCH($C1018&amp;$D1018&amp;"."&amp;$E1018,TMSimMatrix[#Headers],0)),"")</f>
        <v/>
      </c>
      <c r="Q1018" s="56"/>
      <c r="R1018" s="54"/>
      <c r="S1018" s="53"/>
      <c r="T1018" s="324"/>
      <c r="U1018" s="299"/>
      <c r="V1018" s="53"/>
      <c r="W1018" s="258" t="s">
        <v>506</v>
      </c>
      <c r="X1018" s="305"/>
      <c r="Y1018" s="62"/>
      <c r="Z1018" s="297"/>
      <c r="AA1018" s="297"/>
    </row>
    <row r="1019" spans="2:27" ht="23">
      <c r="B1019" s="48">
        <v>1014</v>
      </c>
      <c r="C1019" s="252" t="s">
        <v>451</v>
      </c>
      <c r="D1019" s="253">
        <v>62</v>
      </c>
      <c r="E1019" s="274"/>
      <c r="F1019" s="50" t="str">
        <f>IF($E1019&lt;&gt;"",COUNTIF($E$6:$E1019,$E1019),"")</f>
        <v/>
      </c>
      <c r="G1019" s="56" t="str">
        <f>IF($E1019&lt;&gt;"",INDEX(TMSimMatrix[],5,MATCH($C1019&amp;$D1019&amp;"."&amp;$E1019,TMSimMatrix[#Headers],0)),"")</f>
        <v/>
      </c>
      <c r="H1019" s="56" t="str">
        <f>IF($E1019&lt;&gt;"",INDEX(TMSimMatrix[#Data],7,MATCH($C1019&amp;$D1019&amp;"."&amp;$E1019,TMSimMatrix[#Headers],0)),"")</f>
        <v/>
      </c>
      <c r="I1019" s="280" t="str">
        <f>IF($E1019&lt;&gt;"",INDEX(TMSimMatrix[],2,MATCH($C1019&amp;$D1019&amp;"."&amp;$E1019,TMSimMatrix[#Headers],0)),"")</f>
        <v/>
      </c>
      <c r="J1019" s="280" t="str">
        <f>IF($E1019&lt;&gt;"",IF(ISNUMBER(SEARCH("Utail",FlighTestSummary5[[#This Row],[A/C Configuration]])), "UTAIL", "TAILLESS"),"")</f>
        <v/>
      </c>
      <c r="K1019" s="280" t="str">
        <f>IF($E1019&lt;&gt;"",INDEX(TMSimMatrix[],4,MATCH($C1019&amp;$D1019&amp;"."&amp;$E1019,TMSimMatrix[#Headers],0)),"")</f>
        <v/>
      </c>
      <c r="L1019" s="280" t="str">
        <f>IF($E1019&lt;&gt;"",INDEX(TMSimMatrix[],3,MATCH($C1019&amp;$D1019&amp;"."&amp;$E1019,TMSimMatrix[#Headers],0)),"")</f>
        <v/>
      </c>
      <c r="M1019" s="272" t="str">
        <f>IF($E1019&lt;&gt;"",INDEX(TMSimMatrix[],8,MATCH($C1019&amp;$D1019&amp;"."&amp;$E1019,TMSimMatrix[#Headers],0)),"")</f>
        <v/>
      </c>
      <c r="N1019" s="52"/>
      <c r="O1019" s="72"/>
      <c r="P1019" s="310" t="str">
        <f>IF($E1019&lt;&gt;"",INDEX(TMSimMatrix[],9,MATCH($C1019&amp;$D1019&amp;"."&amp;$E1019,TMSimMatrix[#Headers],0)),"")</f>
        <v/>
      </c>
      <c r="Q1019" s="56"/>
      <c r="R1019" s="54"/>
      <c r="S1019" s="53"/>
      <c r="T1019" s="324"/>
      <c r="U1019" s="299"/>
      <c r="V1019" s="53"/>
      <c r="W1019" s="258" t="s">
        <v>506</v>
      </c>
      <c r="X1019" s="305"/>
      <c r="Y1019" s="62"/>
      <c r="Z1019" s="297"/>
      <c r="AA1019" s="297"/>
    </row>
    <row r="1020" spans="2:27" ht="23">
      <c r="B1020" s="48">
        <v>1015</v>
      </c>
      <c r="C1020" s="252" t="s">
        <v>451</v>
      </c>
      <c r="D1020" s="253">
        <v>62</v>
      </c>
      <c r="E1020" s="274"/>
      <c r="F1020" s="50" t="str">
        <f>IF($E1020&lt;&gt;"",COUNTIF($E$6:$E1020,$E1020),"")</f>
        <v/>
      </c>
      <c r="G1020" s="56" t="str">
        <f>IF($E1020&lt;&gt;"",INDEX(TMSimMatrix[],5,MATCH($C1020&amp;$D1020&amp;"."&amp;$E1020,TMSimMatrix[#Headers],0)),"")</f>
        <v/>
      </c>
      <c r="H1020" s="56" t="str">
        <f>IF($E1020&lt;&gt;"",INDEX(TMSimMatrix[#Data],7,MATCH($C1020&amp;$D1020&amp;"."&amp;$E1020,TMSimMatrix[#Headers],0)),"")</f>
        <v/>
      </c>
      <c r="I1020" s="280" t="str">
        <f>IF($E1020&lt;&gt;"",INDEX(TMSimMatrix[],2,MATCH($C1020&amp;$D1020&amp;"."&amp;$E1020,TMSimMatrix[#Headers],0)),"")</f>
        <v/>
      </c>
      <c r="J1020" s="280" t="str">
        <f>IF($E1020&lt;&gt;"",IF(ISNUMBER(SEARCH("Utail",FlighTestSummary5[[#This Row],[A/C Configuration]])), "UTAIL", "TAILLESS"),"")</f>
        <v/>
      </c>
      <c r="K1020" s="280" t="str">
        <f>IF($E1020&lt;&gt;"",INDEX(TMSimMatrix[],4,MATCH($C1020&amp;$D1020&amp;"."&amp;$E1020,TMSimMatrix[#Headers],0)),"")</f>
        <v/>
      </c>
      <c r="L1020" s="280" t="str">
        <f>IF($E1020&lt;&gt;"",INDEX(TMSimMatrix[],3,MATCH($C1020&amp;$D1020&amp;"."&amp;$E1020,TMSimMatrix[#Headers],0)),"")</f>
        <v/>
      </c>
      <c r="M1020" s="272" t="str">
        <f>IF($E1020&lt;&gt;"",INDEX(TMSimMatrix[],8,MATCH($C1020&amp;$D1020&amp;"."&amp;$E1020,TMSimMatrix[#Headers],0)),"")</f>
        <v/>
      </c>
      <c r="N1020" s="52"/>
      <c r="O1020" s="72"/>
      <c r="P1020" s="310" t="str">
        <f>IF($E1020&lt;&gt;"",INDEX(TMSimMatrix[],9,MATCH($C1020&amp;$D1020&amp;"."&amp;$E1020,TMSimMatrix[#Headers],0)),"")</f>
        <v/>
      </c>
      <c r="Q1020" s="56"/>
      <c r="R1020" s="54"/>
      <c r="S1020" s="53"/>
      <c r="T1020" s="324"/>
      <c r="U1020" s="299"/>
      <c r="V1020" s="53"/>
      <c r="W1020" s="258" t="s">
        <v>506</v>
      </c>
      <c r="X1020" s="305"/>
      <c r="Y1020" s="62"/>
      <c r="Z1020" s="297"/>
      <c r="AA1020" s="297"/>
    </row>
    <row r="1021" spans="2:27" ht="23">
      <c r="B1021" s="48">
        <v>1016</v>
      </c>
      <c r="C1021" s="252" t="s">
        <v>451</v>
      </c>
      <c r="D1021" s="253">
        <v>62</v>
      </c>
      <c r="E1021" s="274"/>
      <c r="F1021" s="50" t="str">
        <f>IF($E1021&lt;&gt;"",COUNTIF($E$6:$E1021,$E1021),"")</f>
        <v/>
      </c>
      <c r="G1021" s="56" t="str">
        <f>IF($E1021&lt;&gt;"",INDEX(TMSimMatrix[],5,MATCH($C1021&amp;$D1021&amp;"."&amp;$E1021,TMSimMatrix[#Headers],0)),"")</f>
        <v/>
      </c>
      <c r="H1021" s="56" t="str">
        <f>IF($E1021&lt;&gt;"",INDEX(TMSimMatrix[#Data],7,MATCH($C1021&amp;$D1021&amp;"."&amp;$E1021,TMSimMatrix[#Headers],0)),"")</f>
        <v/>
      </c>
      <c r="I1021" s="280" t="str">
        <f>IF($E1021&lt;&gt;"",INDEX(TMSimMatrix[],2,MATCH($C1021&amp;$D1021&amp;"."&amp;$E1021,TMSimMatrix[#Headers],0)),"")</f>
        <v/>
      </c>
      <c r="J1021" s="280" t="str">
        <f>IF($E1021&lt;&gt;"",IF(ISNUMBER(SEARCH("Utail",FlighTestSummary5[[#This Row],[A/C Configuration]])), "UTAIL", "TAILLESS"),"")</f>
        <v/>
      </c>
      <c r="K1021" s="280" t="str">
        <f>IF($E1021&lt;&gt;"",INDEX(TMSimMatrix[],4,MATCH($C1021&amp;$D1021&amp;"."&amp;$E1021,TMSimMatrix[#Headers],0)),"")</f>
        <v/>
      </c>
      <c r="L1021" s="280" t="str">
        <f>IF($E1021&lt;&gt;"",INDEX(TMSimMatrix[],3,MATCH($C1021&amp;$D1021&amp;"."&amp;$E1021,TMSimMatrix[#Headers],0)),"")</f>
        <v/>
      </c>
      <c r="M1021" s="272" t="str">
        <f>IF($E1021&lt;&gt;"",INDEX(TMSimMatrix[],8,MATCH($C1021&amp;$D1021&amp;"."&amp;$E1021,TMSimMatrix[#Headers],0)),"")</f>
        <v/>
      </c>
      <c r="N1021" s="52"/>
      <c r="O1021" s="72"/>
      <c r="P1021" s="310" t="str">
        <f>IF($E1021&lt;&gt;"",INDEX(TMSimMatrix[],9,MATCH($C1021&amp;$D1021&amp;"."&amp;$E1021,TMSimMatrix[#Headers],0)),"")</f>
        <v/>
      </c>
      <c r="Q1021" s="56"/>
      <c r="R1021" s="54"/>
      <c r="S1021" s="53"/>
      <c r="T1021" s="324"/>
      <c r="U1021" s="299"/>
      <c r="V1021" s="53"/>
      <c r="W1021" s="258" t="s">
        <v>506</v>
      </c>
      <c r="X1021" s="305"/>
      <c r="Y1021" s="62"/>
      <c r="Z1021" s="297"/>
      <c r="AA1021" s="297"/>
    </row>
    <row r="1022" spans="2:27" ht="23">
      <c r="B1022" s="48">
        <v>1017</v>
      </c>
      <c r="C1022" s="252" t="s">
        <v>451</v>
      </c>
      <c r="D1022" s="253">
        <v>62</v>
      </c>
      <c r="E1022" s="274"/>
      <c r="F1022" s="50" t="str">
        <f>IF($E1022&lt;&gt;"",COUNTIF($E$6:$E1022,$E1022),"")</f>
        <v/>
      </c>
      <c r="G1022" s="56" t="str">
        <f>IF($E1022&lt;&gt;"",INDEX(TMSimMatrix[],5,MATCH($C1022&amp;$D1022&amp;"."&amp;$E1022,TMSimMatrix[#Headers],0)),"")</f>
        <v/>
      </c>
      <c r="H1022" s="56" t="str">
        <f>IF($E1022&lt;&gt;"",INDEX(TMSimMatrix[#Data],7,MATCH($C1022&amp;$D1022&amp;"."&amp;$E1022,TMSimMatrix[#Headers],0)),"")</f>
        <v/>
      </c>
      <c r="I1022" s="280" t="str">
        <f>IF($E1022&lt;&gt;"",INDEX(TMSimMatrix[],2,MATCH($C1022&amp;$D1022&amp;"."&amp;$E1022,TMSimMatrix[#Headers],0)),"")</f>
        <v/>
      </c>
      <c r="J1022" s="280" t="str">
        <f>IF($E1022&lt;&gt;"",IF(ISNUMBER(SEARCH("Utail",FlighTestSummary5[[#This Row],[A/C Configuration]])), "UTAIL", "TAILLESS"),"")</f>
        <v/>
      </c>
      <c r="K1022" s="280" t="str">
        <f>IF($E1022&lt;&gt;"",INDEX(TMSimMatrix[],4,MATCH($C1022&amp;$D1022&amp;"."&amp;$E1022,TMSimMatrix[#Headers],0)),"")</f>
        <v/>
      </c>
      <c r="L1022" s="280" t="str">
        <f>IF($E1022&lt;&gt;"",INDEX(TMSimMatrix[],3,MATCH($C1022&amp;$D1022&amp;"."&amp;$E1022,TMSimMatrix[#Headers],0)),"")</f>
        <v/>
      </c>
      <c r="M1022" s="272" t="str">
        <f>IF($E1022&lt;&gt;"",INDEX(TMSimMatrix[],8,MATCH($C1022&amp;$D1022&amp;"."&amp;$E1022,TMSimMatrix[#Headers],0)),"")</f>
        <v/>
      </c>
      <c r="N1022" s="52"/>
      <c r="O1022" s="72"/>
      <c r="P1022" s="310" t="str">
        <f>IF($E1022&lt;&gt;"",INDEX(TMSimMatrix[],9,MATCH($C1022&amp;$D1022&amp;"."&amp;$E1022,TMSimMatrix[#Headers],0)),"")</f>
        <v/>
      </c>
      <c r="Q1022" s="56"/>
      <c r="R1022" s="54"/>
      <c r="S1022" s="53"/>
      <c r="T1022" s="324"/>
      <c r="U1022" s="299"/>
      <c r="V1022" s="53"/>
      <c r="W1022" s="258" t="s">
        <v>506</v>
      </c>
      <c r="X1022" s="305"/>
      <c r="Y1022" s="62"/>
      <c r="Z1022" s="297"/>
      <c r="AA1022" s="297"/>
    </row>
    <row r="1023" spans="2:27" ht="23">
      <c r="B1023" s="48">
        <v>1018</v>
      </c>
      <c r="C1023" s="252" t="s">
        <v>451</v>
      </c>
      <c r="D1023" s="253">
        <v>62</v>
      </c>
      <c r="E1023" s="274"/>
      <c r="F1023" s="50" t="str">
        <f>IF($E1023&lt;&gt;"",COUNTIF($E$6:$E1023,$E1023),"")</f>
        <v/>
      </c>
      <c r="G1023" s="56" t="str">
        <f>IF($E1023&lt;&gt;"",INDEX(TMSimMatrix[],5,MATCH($C1023&amp;$D1023&amp;"."&amp;$E1023,TMSimMatrix[#Headers],0)),"")</f>
        <v/>
      </c>
      <c r="H1023" s="56" t="str">
        <f>IF($E1023&lt;&gt;"",INDEX(TMSimMatrix[#Data],7,MATCH($C1023&amp;$D1023&amp;"."&amp;$E1023,TMSimMatrix[#Headers],0)),"")</f>
        <v/>
      </c>
      <c r="I1023" s="280" t="str">
        <f>IF($E1023&lt;&gt;"",INDEX(TMSimMatrix[],2,MATCH($C1023&amp;$D1023&amp;"."&amp;$E1023,TMSimMatrix[#Headers],0)),"")</f>
        <v/>
      </c>
      <c r="J1023" s="280" t="str">
        <f>IF($E1023&lt;&gt;"",IF(ISNUMBER(SEARCH("Utail",FlighTestSummary5[[#This Row],[A/C Configuration]])), "UTAIL", "TAILLESS"),"")</f>
        <v/>
      </c>
      <c r="K1023" s="280" t="str">
        <f>IF($E1023&lt;&gt;"",INDEX(TMSimMatrix[],4,MATCH($C1023&amp;$D1023&amp;"."&amp;$E1023,TMSimMatrix[#Headers],0)),"")</f>
        <v/>
      </c>
      <c r="L1023" s="280" t="str">
        <f>IF($E1023&lt;&gt;"",INDEX(TMSimMatrix[],3,MATCH($C1023&amp;$D1023&amp;"."&amp;$E1023,TMSimMatrix[#Headers],0)),"")</f>
        <v/>
      </c>
      <c r="M1023" s="272" t="str">
        <f>IF($E1023&lt;&gt;"",INDEX(TMSimMatrix[],8,MATCH($C1023&amp;$D1023&amp;"."&amp;$E1023,TMSimMatrix[#Headers],0)),"")</f>
        <v/>
      </c>
      <c r="N1023" s="52"/>
      <c r="O1023" s="72"/>
      <c r="P1023" s="310" t="str">
        <f>IF($E1023&lt;&gt;"",INDEX(TMSimMatrix[],9,MATCH($C1023&amp;$D1023&amp;"."&amp;$E1023,TMSimMatrix[#Headers],0)),"")</f>
        <v/>
      </c>
      <c r="Q1023" s="56"/>
      <c r="R1023" s="54"/>
      <c r="S1023" s="53"/>
      <c r="T1023" s="324"/>
      <c r="U1023" s="299"/>
      <c r="V1023" s="53"/>
      <c r="W1023" s="258" t="s">
        <v>506</v>
      </c>
      <c r="X1023" s="305"/>
      <c r="Y1023" s="62"/>
      <c r="Z1023" s="297"/>
      <c r="AA1023" s="297"/>
    </row>
    <row r="1024" spans="2:27" ht="23">
      <c r="B1024" s="48">
        <v>1019</v>
      </c>
      <c r="C1024" s="252" t="s">
        <v>451</v>
      </c>
      <c r="D1024" s="253">
        <v>62</v>
      </c>
      <c r="E1024" s="274"/>
      <c r="F1024" s="50" t="str">
        <f>IF($E1024&lt;&gt;"",COUNTIF($E$6:$E1024,$E1024),"")</f>
        <v/>
      </c>
      <c r="G1024" s="56" t="str">
        <f>IF($E1024&lt;&gt;"",INDEX(TMSimMatrix[],5,MATCH($C1024&amp;$D1024&amp;"."&amp;$E1024,TMSimMatrix[#Headers],0)),"")</f>
        <v/>
      </c>
      <c r="H1024" s="56" t="str">
        <f>IF($E1024&lt;&gt;"",INDEX(TMSimMatrix[#Data],7,MATCH($C1024&amp;$D1024&amp;"."&amp;$E1024,TMSimMatrix[#Headers],0)),"")</f>
        <v/>
      </c>
      <c r="I1024" s="280" t="str">
        <f>IF($E1024&lt;&gt;"",INDEX(TMSimMatrix[],2,MATCH($C1024&amp;$D1024&amp;"."&amp;$E1024,TMSimMatrix[#Headers],0)),"")</f>
        <v/>
      </c>
      <c r="J1024" s="280" t="str">
        <f>IF($E1024&lt;&gt;"",IF(ISNUMBER(SEARCH("Utail",FlighTestSummary5[[#This Row],[A/C Configuration]])), "UTAIL", "TAILLESS"),"")</f>
        <v/>
      </c>
      <c r="K1024" s="280" t="str">
        <f>IF($E1024&lt;&gt;"",INDEX(TMSimMatrix[],4,MATCH($C1024&amp;$D1024&amp;"."&amp;$E1024,TMSimMatrix[#Headers],0)),"")</f>
        <v/>
      </c>
      <c r="L1024" s="280" t="str">
        <f>IF($E1024&lt;&gt;"",INDEX(TMSimMatrix[],3,MATCH($C1024&amp;$D1024&amp;"."&amp;$E1024,TMSimMatrix[#Headers],0)),"")</f>
        <v/>
      </c>
      <c r="M1024" s="272" t="str">
        <f>IF($E1024&lt;&gt;"",INDEX(TMSimMatrix[],8,MATCH($C1024&amp;$D1024&amp;"."&amp;$E1024,TMSimMatrix[#Headers],0)),"")</f>
        <v/>
      </c>
      <c r="N1024" s="52"/>
      <c r="O1024" s="72"/>
      <c r="P1024" s="310" t="str">
        <f>IF($E1024&lt;&gt;"",INDEX(TMSimMatrix[],9,MATCH($C1024&amp;$D1024&amp;"."&amp;$E1024,TMSimMatrix[#Headers],0)),"")</f>
        <v/>
      </c>
      <c r="Q1024" s="56"/>
      <c r="R1024" s="54"/>
      <c r="S1024" s="53"/>
      <c r="T1024" s="324"/>
      <c r="U1024" s="299"/>
      <c r="V1024" s="53"/>
      <c r="W1024" s="258" t="s">
        <v>506</v>
      </c>
      <c r="X1024" s="305"/>
      <c r="Y1024" s="62"/>
      <c r="Z1024" s="297"/>
      <c r="AA1024" s="297"/>
    </row>
    <row r="1025" spans="2:27" ht="23">
      <c r="B1025" s="48">
        <v>1020</v>
      </c>
      <c r="C1025" s="252" t="s">
        <v>451</v>
      </c>
      <c r="D1025" s="253">
        <v>62</v>
      </c>
      <c r="E1025" s="274"/>
      <c r="F1025" s="50" t="str">
        <f>IF($E1025&lt;&gt;"",COUNTIF($E$6:$E1025,$E1025),"")</f>
        <v/>
      </c>
      <c r="G1025" s="56" t="str">
        <f>IF($E1025&lt;&gt;"",INDEX(TMSimMatrix[],5,MATCH($C1025&amp;$D1025&amp;"."&amp;$E1025,TMSimMatrix[#Headers],0)),"")</f>
        <v/>
      </c>
      <c r="H1025" s="56" t="str">
        <f>IF($E1025&lt;&gt;"",INDEX(TMSimMatrix[#Data],7,MATCH($C1025&amp;$D1025&amp;"."&amp;$E1025,TMSimMatrix[#Headers],0)),"")</f>
        <v/>
      </c>
      <c r="I1025" s="280" t="str">
        <f>IF($E1025&lt;&gt;"",INDEX(TMSimMatrix[],2,MATCH($C1025&amp;$D1025&amp;"."&amp;$E1025,TMSimMatrix[#Headers],0)),"")</f>
        <v/>
      </c>
      <c r="J1025" s="280" t="str">
        <f>IF($E1025&lt;&gt;"",IF(ISNUMBER(SEARCH("Utail",FlighTestSummary5[[#This Row],[A/C Configuration]])), "UTAIL", "TAILLESS"),"")</f>
        <v/>
      </c>
      <c r="K1025" s="280" t="str">
        <f>IF($E1025&lt;&gt;"",INDEX(TMSimMatrix[],4,MATCH($C1025&amp;$D1025&amp;"."&amp;$E1025,TMSimMatrix[#Headers],0)),"")</f>
        <v/>
      </c>
      <c r="L1025" s="280" t="str">
        <f>IF($E1025&lt;&gt;"",INDEX(TMSimMatrix[],3,MATCH($C1025&amp;$D1025&amp;"."&amp;$E1025,TMSimMatrix[#Headers],0)),"")</f>
        <v/>
      </c>
      <c r="M1025" s="272" t="str">
        <f>IF($E1025&lt;&gt;"",INDEX(TMSimMatrix[],8,MATCH($C1025&amp;$D1025&amp;"."&amp;$E1025,TMSimMatrix[#Headers],0)),"")</f>
        <v/>
      </c>
      <c r="N1025" s="52"/>
      <c r="O1025" s="72"/>
      <c r="P1025" s="310" t="str">
        <f>IF($E1025&lt;&gt;"",INDEX(TMSimMatrix[],9,MATCH($C1025&amp;$D1025&amp;"."&amp;$E1025,TMSimMatrix[#Headers],0)),"")</f>
        <v/>
      </c>
      <c r="Q1025" s="56"/>
      <c r="R1025" s="54"/>
      <c r="S1025" s="53"/>
      <c r="T1025" s="324"/>
      <c r="U1025" s="299"/>
      <c r="V1025" s="53"/>
      <c r="W1025" s="258" t="s">
        <v>506</v>
      </c>
      <c r="X1025" s="305"/>
      <c r="Y1025" s="62"/>
      <c r="Z1025" s="297"/>
      <c r="AA1025" s="297"/>
    </row>
    <row r="1026" spans="2:27" ht="23">
      <c r="B1026" s="48">
        <v>1021</v>
      </c>
      <c r="C1026" s="252" t="s">
        <v>451</v>
      </c>
      <c r="D1026" s="253">
        <v>62</v>
      </c>
      <c r="E1026" s="274"/>
      <c r="F1026" s="50" t="str">
        <f>IF($E1026&lt;&gt;"",COUNTIF($E$6:$E1026,$E1026),"")</f>
        <v/>
      </c>
      <c r="G1026" s="56" t="str">
        <f>IF($E1026&lt;&gt;"",INDEX(TMSimMatrix[],5,MATCH($C1026&amp;$D1026&amp;"."&amp;$E1026,TMSimMatrix[#Headers],0)),"")</f>
        <v/>
      </c>
      <c r="H1026" s="56" t="str">
        <f>IF($E1026&lt;&gt;"",INDEX(TMSimMatrix[#Data],7,MATCH($C1026&amp;$D1026&amp;"."&amp;$E1026,TMSimMatrix[#Headers],0)),"")</f>
        <v/>
      </c>
      <c r="I1026" s="280" t="str">
        <f>IF($E1026&lt;&gt;"",INDEX(TMSimMatrix[],2,MATCH($C1026&amp;$D1026&amp;"."&amp;$E1026,TMSimMatrix[#Headers],0)),"")</f>
        <v/>
      </c>
      <c r="J1026" s="280" t="str">
        <f>IF($E1026&lt;&gt;"",IF(ISNUMBER(SEARCH("Utail",FlighTestSummary5[[#This Row],[A/C Configuration]])), "UTAIL", "TAILLESS"),"")</f>
        <v/>
      </c>
      <c r="K1026" s="280" t="str">
        <f>IF($E1026&lt;&gt;"",INDEX(TMSimMatrix[],4,MATCH($C1026&amp;$D1026&amp;"."&amp;$E1026,TMSimMatrix[#Headers],0)),"")</f>
        <v/>
      </c>
      <c r="L1026" s="280" t="str">
        <f>IF($E1026&lt;&gt;"",INDEX(TMSimMatrix[],3,MATCH($C1026&amp;$D1026&amp;"."&amp;$E1026,TMSimMatrix[#Headers],0)),"")</f>
        <v/>
      </c>
      <c r="M1026" s="272" t="str">
        <f>IF($E1026&lt;&gt;"",INDEX(TMSimMatrix[],8,MATCH($C1026&amp;$D1026&amp;"."&amp;$E1026,TMSimMatrix[#Headers],0)),"")</f>
        <v/>
      </c>
      <c r="N1026" s="52"/>
      <c r="O1026" s="72"/>
      <c r="P1026" s="310" t="str">
        <f>IF($E1026&lt;&gt;"",INDEX(TMSimMatrix[],9,MATCH($C1026&amp;$D1026&amp;"."&amp;$E1026,TMSimMatrix[#Headers],0)),"")</f>
        <v/>
      </c>
      <c r="Q1026" s="56"/>
      <c r="R1026" s="54"/>
      <c r="S1026" s="53"/>
      <c r="T1026" s="324"/>
      <c r="U1026" s="299"/>
      <c r="V1026" s="53"/>
      <c r="W1026" s="258" t="s">
        <v>506</v>
      </c>
      <c r="X1026" s="305"/>
      <c r="Y1026" s="62"/>
      <c r="Z1026" s="297"/>
      <c r="AA1026" s="297"/>
    </row>
    <row r="1027" spans="2:27" ht="23">
      <c r="B1027" s="48">
        <v>1022</v>
      </c>
      <c r="C1027" s="252" t="s">
        <v>451</v>
      </c>
      <c r="D1027" s="253">
        <v>62</v>
      </c>
      <c r="E1027" s="274"/>
      <c r="F1027" s="50" t="str">
        <f>IF($E1027&lt;&gt;"",COUNTIF($E$6:$E1027,$E1027),"")</f>
        <v/>
      </c>
      <c r="G1027" s="56" t="str">
        <f>IF($E1027&lt;&gt;"",INDEX(TMSimMatrix[],5,MATCH($C1027&amp;$D1027&amp;"."&amp;$E1027,TMSimMatrix[#Headers],0)),"")</f>
        <v/>
      </c>
      <c r="H1027" s="56" t="str">
        <f>IF($E1027&lt;&gt;"",INDEX(TMSimMatrix[#Data],7,MATCH($C1027&amp;$D1027&amp;"."&amp;$E1027,TMSimMatrix[#Headers],0)),"")</f>
        <v/>
      </c>
      <c r="I1027" s="280" t="str">
        <f>IF($E1027&lt;&gt;"",INDEX(TMSimMatrix[],2,MATCH($C1027&amp;$D1027&amp;"."&amp;$E1027,TMSimMatrix[#Headers],0)),"")</f>
        <v/>
      </c>
      <c r="J1027" s="280" t="str">
        <f>IF($E1027&lt;&gt;"",IF(ISNUMBER(SEARCH("Utail",FlighTestSummary5[[#This Row],[A/C Configuration]])), "UTAIL", "TAILLESS"),"")</f>
        <v/>
      </c>
      <c r="K1027" s="280" t="str">
        <f>IF($E1027&lt;&gt;"",INDEX(TMSimMatrix[],4,MATCH($C1027&amp;$D1027&amp;"."&amp;$E1027,TMSimMatrix[#Headers],0)),"")</f>
        <v/>
      </c>
      <c r="L1027" s="280" t="str">
        <f>IF($E1027&lt;&gt;"",INDEX(TMSimMatrix[],3,MATCH($C1027&amp;$D1027&amp;"."&amp;$E1027,TMSimMatrix[#Headers],0)),"")</f>
        <v/>
      </c>
      <c r="M1027" s="272" t="str">
        <f>IF($E1027&lt;&gt;"",INDEX(TMSimMatrix[],8,MATCH($C1027&amp;$D1027&amp;"."&amp;$E1027,TMSimMatrix[#Headers],0)),"")</f>
        <v/>
      </c>
      <c r="N1027" s="52"/>
      <c r="O1027" s="72"/>
      <c r="P1027" s="310" t="str">
        <f>IF($E1027&lt;&gt;"",INDEX(TMSimMatrix[],9,MATCH($C1027&amp;$D1027&amp;"."&amp;$E1027,TMSimMatrix[#Headers],0)),"")</f>
        <v/>
      </c>
      <c r="Q1027" s="56"/>
      <c r="R1027" s="54"/>
      <c r="S1027" s="53"/>
      <c r="T1027" s="324"/>
      <c r="U1027" s="299"/>
      <c r="V1027" s="53"/>
      <c r="W1027" s="258" t="s">
        <v>506</v>
      </c>
      <c r="X1027" s="305"/>
      <c r="Y1027" s="62"/>
      <c r="Z1027" s="297"/>
      <c r="AA1027" s="297"/>
    </row>
    <row r="1028" spans="2:27" ht="23">
      <c r="B1028" s="48">
        <v>1023</v>
      </c>
      <c r="C1028" s="252" t="s">
        <v>451</v>
      </c>
      <c r="D1028" s="253">
        <v>62</v>
      </c>
      <c r="E1028" s="274"/>
      <c r="F1028" s="50" t="str">
        <f>IF($E1028&lt;&gt;"",COUNTIF($E$6:$E1028,$E1028),"")</f>
        <v/>
      </c>
      <c r="G1028" s="56" t="str">
        <f>IF($E1028&lt;&gt;"",INDEX(TMSimMatrix[],5,MATCH($C1028&amp;$D1028&amp;"."&amp;$E1028,TMSimMatrix[#Headers],0)),"")</f>
        <v/>
      </c>
      <c r="H1028" s="56" t="str">
        <f>IF($E1028&lt;&gt;"",INDEX(TMSimMatrix[#Data],7,MATCH($C1028&amp;$D1028&amp;"."&amp;$E1028,TMSimMatrix[#Headers],0)),"")</f>
        <v/>
      </c>
      <c r="I1028" s="280" t="str">
        <f>IF($E1028&lt;&gt;"",INDEX(TMSimMatrix[],2,MATCH($C1028&amp;$D1028&amp;"."&amp;$E1028,TMSimMatrix[#Headers],0)),"")</f>
        <v/>
      </c>
      <c r="J1028" s="280" t="str">
        <f>IF($E1028&lt;&gt;"",IF(ISNUMBER(SEARCH("Utail",FlighTestSummary5[[#This Row],[A/C Configuration]])), "UTAIL", "TAILLESS"),"")</f>
        <v/>
      </c>
      <c r="K1028" s="280" t="str">
        <f>IF($E1028&lt;&gt;"",INDEX(TMSimMatrix[],4,MATCH($C1028&amp;$D1028&amp;"."&amp;$E1028,TMSimMatrix[#Headers],0)),"")</f>
        <v/>
      </c>
      <c r="L1028" s="280" t="str">
        <f>IF($E1028&lt;&gt;"",INDEX(TMSimMatrix[],3,MATCH($C1028&amp;$D1028&amp;"."&amp;$E1028,TMSimMatrix[#Headers],0)),"")</f>
        <v/>
      </c>
      <c r="M1028" s="272" t="str">
        <f>IF($E1028&lt;&gt;"",INDEX(TMSimMatrix[],8,MATCH($C1028&amp;$D1028&amp;"."&amp;$E1028,TMSimMatrix[#Headers],0)),"")</f>
        <v/>
      </c>
      <c r="N1028" s="52"/>
      <c r="O1028" s="72"/>
      <c r="P1028" s="310" t="str">
        <f>IF($E1028&lt;&gt;"",INDEX(TMSimMatrix[],9,MATCH($C1028&amp;$D1028&amp;"."&amp;$E1028,TMSimMatrix[#Headers],0)),"")</f>
        <v/>
      </c>
      <c r="Q1028" s="56"/>
      <c r="R1028" s="54"/>
      <c r="S1028" s="53"/>
      <c r="T1028" s="324"/>
      <c r="U1028" s="299"/>
      <c r="V1028" s="53"/>
      <c r="W1028" s="258" t="s">
        <v>506</v>
      </c>
      <c r="X1028" s="305"/>
      <c r="Y1028" s="62"/>
      <c r="Z1028" s="297"/>
      <c r="AA1028" s="297"/>
    </row>
    <row r="1029" spans="2:27" ht="23">
      <c r="B1029" s="48">
        <v>1024</v>
      </c>
      <c r="C1029" s="252" t="s">
        <v>451</v>
      </c>
      <c r="D1029" s="253">
        <v>62</v>
      </c>
      <c r="E1029" s="274"/>
      <c r="F1029" s="50" t="str">
        <f>IF($E1029&lt;&gt;"",COUNTIF($E$6:$E1029,$E1029),"")</f>
        <v/>
      </c>
      <c r="G1029" s="56" t="str">
        <f>IF($E1029&lt;&gt;"",INDEX(TMSimMatrix[],5,MATCH($C1029&amp;$D1029&amp;"."&amp;$E1029,TMSimMatrix[#Headers],0)),"")</f>
        <v/>
      </c>
      <c r="H1029" s="56" t="str">
        <f>IF($E1029&lt;&gt;"",INDEX(TMSimMatrix[#Data],7,MATCH($C1029&amp;$D1029&amp;"."&amp;$E1029,TMSimMatrix[#Headers],0)),"")</f>
        <v/>
      </c>
      <c r="I1029" s="280" t="str">
        <f>IF($E1029&lt;&gt;"",INDEX(TMSimMatrix[],2,MATCH($C1029&amp;$D1029&amp;"."&amp;$E1029,TMSimMatrix[#Headers],0)),"")</f>
        <v/>
      </c>
      <c r="J1029" s="280" t="str">
        <f>IF($E1029&lt;&gt;"",IF(ISNUMBER(SEARCH("Utail",FlighTestSummary5[[#This Row],[A/C Configuration]])), "UTAIL", "TAILLESS"),"")</f>
        <v/>
      </c>
      <c r="K1029" s="280" t="str">
        <f>IF($E1029&lt;&gt;"",INDEX(TMSimMatrix[],4,MATCH($C1029&amp;$D1029&amp;"."&amp;$E1029,TMSimMatrix[#Headers],0)),"")</f>
        <v/>
      </c>
      <c r="L1029" s="280" t="str">
        <f>IF($E1029&lt;&gt;"",INDEX(TMSimMatrix[],3,MATCH($C1029&amp;$D1029&amp;"."&amp;$E1029,TMSimMatrix[#Headers],0)),"")</f>
        <v/>
      </c>
      <c r="M1029" s="272" t="str">
        <f>IF($E1029&lt;&gt;"",INDEX(TMSimMatrix[],8,MATCH($C1029&amp;$D1029&amp;"."&amp;$E1029,TMSimMatrix[#Headers],0)),"")</f>
        <v/>
      </c>
      <c r="N1029" s="52"/>
      <c r="O1029" s="72"/>
      <c r="P1029" s="310" t="str">
        <f>IF($E1029&lt;&gt;"",INDEX(TMSimMatrix[],9,MATCH($C1029&amp;$D1029&amp;"."&amp;$E1029,TMSimMatrix[#Headers],0)),"")</f>
        <v/>
      </c>
      <c r="Q1029" s="56"/>
      <c r="R1029" s="54"/>
      <c r="S1029" s="53"/>
      <c r="T1029" s="324"/>
      <c r="U1029" s="299"/>
      <c r="V1029" s="53"/>
      <c r="W1029" s="258" t="s">
        <v>506</v>
      </c>
      <c r="X1029" s="305"/>
      <c r="Y1029" s="62"/>
      <c r="Z1029" s="297"/>
      <c r="AA1029" s="297"/>
    </row>
    <row r="1030" spans="2:27" ht="23">
      <c r="B1030" s="48">
        <v>1025</v>
      </c>
      <c r="C1030" s="252" t="s">
        <v>451</v>
      </c>
      <c r="D1030" s="253">
        <v>62</v>
      </c>
      <c r="E1030" s="274"/>
      <c r="F1030" s="50" t="str">
        <f>IF($E1030&lt;&gt;"",COUNTIF($E$6:$E1030,$E1030),"")</f>
        <v/>
      </c>
      <c r="G1030" s="56" t="str">
        <f>IF($E1030&lt;&gt;"",INDEX(TMSimMatrix[],5,MATCH($C1030&amp;$D1030&amp;"."&amp;$E1030,TMSimMatrix[#Headers],0)),"")</f>
        <v/>
      </c>
      <c r="H1030" s="56" t="str">
        <f>IF($E1030&lt;&gt;"",INDEX(TMSimMatrix[#Data],7,MATCH($C1030&amp;$D1030&amp;"."&amp;$E1030,TMSimMatrix[#Headers],0)),"")</f>
        <v/>
      </c>
      <c r="I1030" s="280" t="str">
        <f>IF($E1030&lt;&gt;"",INDEX(TMSimMatrix[],2,MATCH($C1030&amp;$D1030&amp;"."&amp;$E1030,TMSimMatrix[#Headers],0)),"")</f>
        <v/>
      </c>
      <c r="J1030" s="280" t="str">
        <f>IF($E1030&lt;&gt;"",IF(ISNUMBER(SEARCH("Utail",FlighTestSummary5[[#This Row],[A/C Configuration]])), "UTAIL", "TAILLESS"),"")</f>
        <v/>
      </c>
      <c r="K1030" s="280" t="str">
        <f>IF($E1030&lt;&gt;"",INDEX(TMSimMatrix[],4,MATCH($C1030&amp;$D1030&amp;"."&amp;$E1030,TMSimMatrix[#Headers],0)),"")</f>
        <v/>
      </c>
      <c r="L1030" s="280" t="str">
        <f>IF($E1030&lt;&gt;"",INDEX(TMSimMatrix[],3,MATCH($C1030&amp;$D1030&amp;"."&amp;$E1030,TMSimMatrix[#Headers],0)),"")</f>
        <v/>
      </c>
      <c r="M1030" s="272" t="str">
        <f>IF($E1030&lt;&gt;"",INDEX(TMSimMatrix[],8,MATCH($C1030&amp;$D1030&amp;"."&amp;$E1030,TMSimMatrix[#Headers],0)),"")</f>
        <v/>
      </c>
      <c r="N1030" s="52"/>
      <c r="O1030" s="72"/>
      <c r="P1030" s="310" t="str">
        <f>IF($E1030&lt;&gt;"",INDEX(TMSimMatrix[],9,MATCH($C1030&amp;$D1030&amp;"."&amp;$E1030,TMSimMatrix[#Headers],0)),"")</f>
        <v/>
      </c>
      <c r="Q1030" s="56"/>
      <c r="R1030" s="54"/>
      <c r="S1030" s="53"/>
      <c r="T1030" s="324"/>
      <c r="U1030" s="299"/>
      <c r="V1030" s="53"/>
      <c r="W1030" s="258" t="s">
        <v>506</v>
      </c>
      <c r="X1030" s="305"/>
      <c r="Y1030" s="62"/>
      <c r="Z1030" s="297"/>
      <c r="AA1030" s="297"/>
    </row>
    <row r="1031" spans="2:27" ht="23">
      <c r="B1031" s="48">
        <v>1026</v>
      </c>
      <c r="C1031" s="252" t="s">
        <v>451</v>
      </c>
      <c r="D1031" s="253">
        <v>62</v>
      </c>
      <c r="E1031" s="274"/>
      <c r="F1031" s="50" t="str">
        <f>IF($E1031&lt;&gt;"",COUNTIF($E$6:$E1031,$E1031),"")</f>
        <v/>
      </c>
      <c r="G1031" s="56" t="str">
        <f>IF($E1031&lt;&gt;"",INDEX(TMSimMatrix[],5,MATCH($C1031&amp;$D1031&amp;"."&amp;$E1031,TMSimMatrix[#Headers],0)),"")</f>
        <v/>
      </c>
      <c r="H1031" s="56" t="str">
        <f>IF($E1031&lt;&gt;"",INDEX(TMSimMatrix[#Data],7,MATCH($C1031&amp;$D1031&amp;"."&amp;$E1031,TMSimMatrix[#Headers],0)),"")</f>
        <v/>
      </c>
      <c r="I1031" s="280" t="str">
        <f>IF($E1031&lt;&gt;"",INDEX(TMSimMatrix[],2,MATCH($C1031&amp;$D1031&amp;"."&amp;$E1031,TMSimMatrix[#Headers],0)),"")</f>
        <v/>
      </c>
      <c r="J1031" s="280" t="str">
        <f>IF($E1031&lt;&gt;"",IF(ISNUMBER(SEARCH("Utail",FlighTestSummary5[[#This Row],[A/C Configuration]])), "UTAIL", "TAILLESS"),"")</f>
        <v/>
      </c>
      <c r="K1031" s="280" t="str">
        <f>IF($E1031&lt;&gt;"",INDEX(TMSimMatrix[],4,MATCH($C1031&amp;$D1031&amp;"."&amp;$E1031,TMSimMatrix[#Headers],0)),"")</f>
        <v/>
      </c>
      <c r="L1031" s="280" t="str">
        <f>IF($E1031&lt;&gt;"",INDEX(TMSimMatrix[],3,MATCH($C1031&amp;$D1031&amp;"."&amp;$E1031,TMSimMatrix[#Headers],0)),"")</f>
        <v/>
      </c>
      <c r="M1031" s="272" t="str">
        <f>IF($E1031&lt;&gt;"",INDEX(TMSimMatrix[],8,MATCH($C1031&amp;$D1031&amp;"."&amp;$E1031,TMSimMatrix[#Headers],0)),"")</f>
        <v/>
      </c>
      <c r="N1031" s="52"/>
      <c r="O1031" s="72"/>
      <c r="P1031" s="310" t="str">
        <f>IF($E1031&lt;&gt;"",INDEX(TMSimMatrix[],9,MATCH($C1031&amp;$D1031&amp;"."&amp;$E1031,TMSimMatrix[#Headers],0)),"")</f>
        <v/>
      </c>
      <c r="Q1031" s="56"/>
      <c r="R1031" s="54"/>
      <c r="S1031" s="53"/>
      <c r="T1031" s="324"/>
      <c r="U1031" s="299"/>
      <c r="V1031" s="53"/>
      <c r="W1031" s="258" t="s">
        <v>506</v>
      </c>
      <c r="X1031" s="305"/>
      <c r="Y1031" s="62"/>
      <c r="Z1031" s="297"/>
      <c r="AA1031" s="297"/>
    </row>
    <row r="1032" spans="2:27" ht="23">
      <c r="B1032" s="48">
        <v>1027</v>
      </c>
      <c r="C1032" s="252" t="s">
        <v>451</v>
      </c>
      <c r="D1032" s="253">
        <v>62</v>
      </c>
      <c r="E1032" s="274"/>
      <c r="F1032" s="50" t="str">
        <f>IF($E1032&lt;&gt;"",COUNTIF($E$6:$E1032,$E1032),"")</f>
        <v/>
      </c>
      <c r="G1032" s="56" t="str">
        <f>IF($E1032&lt;&gt;"",INDEX(TMSimMatrix[],5,MATCH($C1032&amp;$D1032&amp;"."&amp;$E1032,TMSimMatrix[#Headers],0)),"")</f>
        <v/>
      </c>
      <c r="H1032" s="56" t="str">
        <f>IF($E1032&lt;&gt;"",INDEX(TMSimMatrix[#Data],7,MATCH($C1032&amp;$D1032&amp;"."&amp;$E1032,TMSimMatrix[#Headers],0)),"")</f>
        <v/>
      </c>
      <c r="I1032" s="280" t="str">
        <f>IF($E1032&lt;&gt;"",INDEX(TMSimMatrix[],2,MATCH($C1032&amp;$D1032&amp;"."&amp;$E1032,TMSimMatrix[#Headers],0)),"")</f>
        <v/>
      </c>
      <c r="J1032" s="280" t="str">
        <f>IF($E1032&lt;&gt;"",IF(ISNUMBER(SEARCH("Utail",FlighTestSummary5[[#This Row],[A/C Configuration]])), "UTAIL", "TAILLESS"),"")</f>
        <v/>
      </c>
      <c r="K1032" s="280" t="str">
        <f>IF($E1032&lt;&gt;"",INDEX(TMSimMatrix[],4,MATCH($C1032&amp;$D1032&amp;"."&amp;$E1032,TMSimMatrix[#Headers],0)),"")</f>
        <v/>
      </c>
      <c r="L1032" s="280" t="str">
        <f>IF($E1032&lt;&gt;"",INDEX(TMSimMatrix[],3,MATCH($C1032&amp;$D1032&amp;"."&amp;$E1032,TMSimMatrix[#Headers],0)),"")</f>
        <v/>
      </c>
      <c r="M1032" s="272" t="str">
        <f>IF($E1032&lt;&gt;"",INDEX(TMSimMatrix[],8,MATCH($C1032&amp;$D1032&amp;"."&amp;$E1032,TMSimMatrix[#Headers],0)),"")</f>
        <v/>
      </c>
      <c r="N1032" s="52"/>
      <c r="O1032" s="72"/>
      <c r="P1032" s="310" t="str">
        <f>IF($E1032&lt;&gt;"",INDEX(TMSimMatrix[],9,MATCH($C1032&amp;$D1032&amp;"."&amp;$E1032,TMSimMatrix[#Headers],0)),"")</f>
        <v/>
      </c>
      <c r="Q1032" s="56"/>
      <c r="R1032" s="54"/>
      <c r="S1032" s="53"/>
      <c r="T1032" s="324"/>
      <c r="U1032" s="299"/>
      <c r="V1032" s="53"/>
      <c r="W1032" s="258" t="s">
        <v>506</v>
      </c>
      <c r="X1032" s="305"/>
      <c r="Y1032" s="62"/>
      <c r="Z1032" s="297"/>
      <c r="AA1032" s="297"/>
    </row>
    <row r="1033" spans="2:27" ht="23">
      <c r="B1033" s="48">
        <v>1028</v>
      </c>
      <c r="C1033" s="252" t="s">
        <v>451</v>
      </c>
      <c r="D1033" s="253">
        <v>62</v>
      </c>
      <c r="E1033" s="274"/>
      <c r="F1033" s="50" t="str">
        <f>IF($E1033&lt;&gt;"",COUNTIF($E$6:$E1033,$E1033),"")</f>
        <v/>
      </c>
      <c r="G1033" s="56" t="str">
        <f>IF($E1033&lt;&gt;"",INDEX(TMSimMatrix[],5,MATCH($C1033&amp;$D1033&amp;"."&amp;$E1033,TMSimMatrix[#Headers],0)),"")</f>
        <v/>
      </c>
      <c r="H1033" s="56" t="str">
        <f>IF($E1033&lt;&gt;"",INDEX(TMSimMatrix[#Data],7,MATCH($C1033&amp;$D1033&amp;"."&amp;$E1033,TMSimMatrix[#Headers],0)),"")</f>
        <v/>
      </c>
      <c r="I1033" s="280" t="str">
        <f>IF($E1033&lt;&gt;"",INDEX(TMSimMatrix[],2,MATCH($C1033&amp;$D1033&amp;"."&amp;$E1033,TMSimMatrix[#Headers],0)),"")</f>
        <v/>
      </c>
      <c r="J1033" s="280" t="str">
        <f>IF($E1033&lt;&gt;"",IF(ISNUMBER(SEARCH("Utail",FlighTestSummary5[[#This Row],[A/C Configuration]])), "UTAIL", "TAILLESS"),"")</f>
        <v/>
      </c>
      <c r="K1033" s="280" t="str">
        <f>IF($E1033&lt;&gt;"",INDEX(TMSimMatrix[],4,MATCH($C1033&amp;$D1033&amp;"."&amp;$E1033,TMSimMatrix[#Headers],0)),"")</f>
        <v/>
      </c>
      <c r="L1033" s="280" t="str">
        <f>IF($E1033&lt;&gt;"",INDEX(TMSimMatrix[],3,MATCH($C1033&amp;$D1033&amp;"."&amp;$E1033,TMSimMatrix[#Headers],0)),"")</f>
        <v/>
      </c>
      <c r="M1033" s="272" t="str">
        <f>IF($E1033&lt;&gt;"",INDEX(TMSimMatrix[],8,MATCH($C1033&amp;$D1033&amp;"."&amp;$E1033,TMSimMatrix[#Headers],0)),"")</f>
        <v/>
      </c>
      <c r="N1033" s="52"/>
      <c r="O1033" s="72"/>
      <c r="P1033" s="310" t="str">
        <f>IF($E1033&lt;&gt;"",INDEX(TMSimMatrix[],9,MATCH($C1033&amp;$D1033&amp;"."&amp;$E1033,TMSimMatrix[#Headers],0)),"")</f>
        <v/>
      </c>
      <c r="Q1033" s="56"/>
      <c r="R1033" s="54"/>
      <c r="S1033" s="53"/>
      <c r="T1033" s="324"/>
      <c r="U1033" s="299"/>
      <c r="V1033" s="53"/>
      <c r="W1033" s="258" t="s">
        <v>506</v>
      </c>
      <c r="X1033" s="305"/>
      <c r="Y1033" s="62"/>
      <c r="Z1033" s="297"/>
      <c r="AA1033" s="297"/>
    </row>
    <row r="1034" spans="2:27" ht="23">
      <c r="B1034" s="48">
        <v>1029</v>
      </c>
      <c r="C1034" s="252" t="s">
        <v>451</v>
      </c>
      <c r="D1034" s="253">
        <v>62</v>
      </c>
      <c r="E1034" s="274"/>
      <c r="F1034" s="50" t="str">
        <f>IF($E1034&lt;&gt;"",COUNTIF($E$6:$E1034,$E1034),"")</f>
        <v/>
      </c>
      <c r="G1034" s="56" t="str">
        <f>IF($E1034&lt;&gt;"",INDEX(TMSimMatrix[],5,MATCH($C1034&amp;$D1034&amp;"."&amp;$E1034,TMSimMatrix[#Headers],0)),"")</f>
        <v/>
      </c>
      <c r="H1034" s="56" t="str">
        <f>IF($E1034&lt;&gt;"",INDEX(TMSimMatrix[#Data],7,MATCH($C1034&amp;$D1034&amp;"."&amp;$E1034,TMSimMatrix[#Headers],0)),"")</f>
        <v/>
      </c>
      <c r="I1034" s="280" t="str">
        <f>IF($E1034&lt;&gt;"",INDEX(TMSimMatrix[],2,MATCH($C1034&amp;$D1034&amp;"."&amp;$E1034,TMSimMatrix[#Headers],0)),"")</f>
        <v/>
      </c>
      <c r="J1034" s="280" t="str">
        <f>IF($E1034&lt;&gt;"",IF(ISNUMBER(SEARCH("Utail",FlighTestSummary5[[#This Row],[A/C Configuration]])), "UTAIL", "TAILLESS"),"")</f>
        <v/>
      </c>
      <c r="K1034" s="280" t="str">
        <f>IF($E1034&lt;&gt;"",INDEX(TMSimMatrix[],4,MATCH($C1034&amp;$D1034&amp;"."&amp;$E1034,TMSimMatrix[#Headers],0)),"")</f>
        <v/>
      </c>
      <c r="L1034" s="280" t="str">
        <f>IF($E1034&lt;&gt;"",INDEX(TMSimMatrix[],3,MATCH($C1034&amp;$D1034&amp;"."&amp;$E1034,TMSimMatrix[#Headers],0)),"")</f>
        <v/>
      </c>
      <c r="M1034" s="272" t="str">
        <f>IF($E1034&lt;&gt;"",INDEX(TMSimMatrix[],8,MATCH($C1034&amp;$D1034&amp;"."&amp;$E1034,TMSimMatrix[#Headers],0)),"")</f>
        <v/>
      </c>
      <c r="N1034" s="52"/>
      <c r="O1034" s="72"/>
      <c r="P1034" s="310" t="str">
        <f>IF($E1034&lt;&gt;"",INDEX(TMSimMatrix[],9,MATCH($C1034&amp;$D1034&amp;"."&amp;$E1034,TMSimMatrix[#Headers],0)),"")</f>
        <v/>
      </c>
      <c r="Q1034" s="56"/>
      <c r="R1034" s="54"/>
      <c r="S1034" s="53"/>
      <c r="T1034" s="324"/>
      <c r="U1034" s="299"/>
      <c r="V1034" s="53"/>
      <c r="W1034" s="258" t="s">
        <v>506</v>
      </c>
      <c r="X1034" s="305"/>
      <c r="Y1034" s="62"/>
      <c r="Z1034" s="297"/>
      <c r="AA1034" s="297"/>
    </row>
    <row r="1035" spans="2:27" ht="23">
      <c r="B1035" s="48">
        <v>1030</v>
      </c>
      <c r="C1035" s="252" t="s">
        <v>451</v>
      </c>
      <c r="D1035" s="253">
        <v>62</v>
      </c>
      <c r="E1035" s="274"/>
      <c r="F1035" s="50" t="str">
        <f>IF($E1035&lt;&gt;"",COUNTIF($E$6:$E1035,$E1035),"")</f>
        <v/>
      </c>
      <c r="G1035" s="56" t="str">
        <f>IF($E1035&lt;&gt;"",INDEX(TMSimMatrix[],5,MATCH($C1035&amp;$D1035&amp;"."&amp;$E1035,TMSimMatrix[#Headers],0)),"")</f>
        <v/>
      </c>
      <c r="H1035" s="56" t="str">
        <f>IF($E1035&lt;&gt;"",INDEX(TMSimMatrix[#Data],7,MATCH($C1035&amp;$D1035&amp;"."&amp;$E1035,TMSimMatrix[#Headers],0)),"")</f>
        <v/>
      </c>
      <c r="I1035" s="280" t="str">
        <f>IF($E1035&lt;&gt;"",INDEX(TMSimMatrix[],2,MATCH($C1035&amp;$D1035&amp;"."&amp;$E1035,TMSimMatrix[#Headers],0)),"")</f>
        <v/>
      </c>
      <c r="J1035" s="280" t="str">
        <f>IF($E1035&lt;&gt;"",IF(ISNUMBER(SEARCH("Utail",FlighTestSummary5[[#This Row],[A/C Configuration]])), "UTAIL", "TAILLESS"),"")</f>
        <v/>
      </c>
      <c r="K1035" s="280" t="str">
        <f>IF($E1035&lt;&gt;"",INDEX(TMSimMatrix[],4,MATCH($C1035&amp;$D1035&amp;"."&amp;$E1035,TMSimMatrix[#Headers],0)),"")</f>
        <v/>
      </c>
      <c r="L1035" s="280" t="str">
        <f>IF($E1035&lt;&gt;"",INDEX(TMSimMatrix[],3,MATCH($C1035&amp;$D1035&amp;"."&amp;$E1035,TMSimMatrix[#Headers],0)),"")</f>
        <v/>
      </c>
      <c r="M1035" s="272" t="str">
        <f>IF($E1035&lt;&gt;"",INDEX(TMSimMatrix[],8,MATCH($C1035&amp;$D1035&amp;"."&amp;$E1035,TMSimMatrix[#Headers],0)),"")</f>
        <v/>
      </c>
      <c r="N1035" s="52"/>
      <c r="O1035" s="72"/>
      <c r="P1035" s="310" t="str">
        <f>IF($E1035&lt;&gt;"",INDEX(TMSimMatrix[],9,MATCH($C1035&amp;$D1035&amp;"."&amp;$E1035,TMSimMatrix[#Headers],0)),"")</f>
        <v/>
      </c>
      <c r="Q1035" s="56"/>
      <c r="R1035" s="54"/>
      <c r="S1035" s="53"/>
      <c r="T1035" s="324"/>
      <c r="U1035" s="299"/>
      <c r="V1035" s="53"/>
      <c r="W1035" s="258" t="s">
        <v>506</v>
      </c>
      <c r="X1035" s="305"/>
      <c r="Y1035" s="62"/>
      <c r="Z1035" s="297"/>
      <c r="AA1035" s="297"/>
    </row>
    <row r="1036" spans="2:27" ht="23">
      <c r="B1036" s="48">
        <v>1031</v>
      </c>
      <c r="C1036" s="252" t="s">
        <v>451</v>
      </c>
      <c r="D1036" s="253">
        <v>62</v>
      </c>
      <c r="E1036" s="274"/>
      <c r="F1036" s="50" t="str">
        <f>IF($E1036&lt;&gt;"",COUNTIF($E$6:$E1036,$E1036),"")</f>
        <v/>
      </c>
      <c r="G1036" s="56" t="str">
        <f>IF($E1036&lt;&gt;"",INDEX(TMSimMatrix[],5,MATCH($C1036&amp;$D1036&amp;"."&amp;$E1036,TMSimMatrix[#Headers],0)),"")</f>
        <v/>
      </c>
      <c r="H1036" s="56" t="str">
        <f>IF($E1036&lt;&gt;"",INDEX(TMSimMatrix[#Data],7,MATCH($C1036&amp;$D1036&amp;"."&amp;$E1036,TMSimMatrix[#Headers],0)),"")</f>
        <v/>
      </c>
      <c r="I1036" s="280" t="str">
        <f>IF($E1036&lt;&gt;"",INDEX(TMSimMatrix[],2,MATCH($C1036&amp;$D1036&amp;"."&amp;$E1036,TMSimMatrix[#Headers],0)),"")</f>
        <v/>
      </c>
      <c r="J1036" s="280" t="str">
        <f>IF($E1036&lt;&gt;"",IF(ISNUMBER(SEARCH("Utail",FlighTestSummary5[[#This Row],[A/C Configuration]])), "UTAIL", "TAILLESS"),"")</f>
        <v/>
      </c>
      <c r="K1036" s="280" t="str">
        <f>IF($E1036&lt;&gt;"",INDEX(TMSimMatrix[],4,MATCH($C1036&amp;$D1036&amp;"."&amp;$E1036,TMSimMatrix[#Headers],0)),"")</f>
        <v/>
      </c>
      <c r="L1036" s="280" t="str">
        <f>IF($E1036&lt;&gt;"",INDEX(TMSimMatrix[],3,MATCH($C1036&amp;$D1036&amp;"."&amp;$E1036,TMSimMatrix[#Headers],0)),"")</f>
        <v/>
      </c>
      <c r="M1036" s="272" t="str">
        <f>IF($E1036&lt;&gt;"",INDEX(TMSimMatrix[],8,MATCH($C1036&amp;$D1036&amp;"."&amp;$E1036,TMSimMatrix[#Headers],0)),"")</f>
        <v/>
      </c>
      <c r="N1036" s="52"/>
      <c r="O1036" s="72"/>
      <c r="P1036" s="310" t="str">
        <f>IF($E1036&lt;&gt;"",INDEX(TMSimMatrix[],9,MATCH($C1036&amp;$D1036&amp;"."&amp;$E1036,TMSimMatrix[#Headers],0)),"")</f>
        <v/>
      </c>
      <c r="Q1036" s="56"/>
      <c r="R1036" s="54"/>
      <c r="S1036" s="53"/>
      <c r="T1036" s="324"/>
      <c r="U1036" s="299"/>
      <c r="V1036" s="53"/>
      <c r="W1036" s="258" t="s">
        <v>506</v>
      </c>
      <c r="X1036" s="305"/>
      <c r="Y1036" s="62"/>
      <c r="Z1036" s="297"/>
      <c r="AA1036" s="297"/>
    </row>
    <row r="1037" spans="2:27" ht="23">
      <c r="B1037" s="48">
        <v>1032</v>
      </c>
      <c r="C1037" s="252" t="s">
        <v>451</v>
      </c>
      <c r="D1037" s="253">
        <v>62</v>
      </c>
      <c r="E1037" s="274"/>
      <c r="F1037" s="50" t="str">
        <f>IF($E1037&lt;&gt;"",COUNTIF($E$6:$E1037,$E1037),"")</f>
        <v/>
      </c>
      <c r="G1037" s="56" t="str">
        <f>IF($E1037&lt;&gt;"",INDEX(TMSimMatrix[],5,MATCH($C1037&amp;$D1037&amp;"."&amp;$E1037,TMSimMatrix[#Headers],0)),"")</f>
        <v/>
      </c>
      <c r="H1037" s="56" t="str">
        <f>IF($E1037&lt;&gt;"",INDEX(TMSimMatrix[#Data],7,MATCH($C1037&amp;$D1037&amp;"."&amp;$E1037,TMSimMatrix[#Headers],0)),"")</f>
        <v/>
      </c>
      <c r="I1037" s="280" t="str">
        <f>IF($E1037&lt;&gt;"",INDEX(TMSimMatrix[],2,MATCH($C1037&amp;$D1037&amp;"."&amp;$E1037,TMSimMatrix[#Headers],0)),"")</f>
        <v/>
      </c>
      <c r="J1037" s="280" t="str">
        <f>IF($E1037&lt;&gt;"",IF(ISNUMBER(SEARCH("Utail",FlighTestSummary5[[#This Row],[A/C Configuration]])), "UTAIL", "TAILLESS"),"")</f>
        <v/>
      </c>
      <c r="K1037" s="280" t="str">
        <f>IF($E1037&lt;&gt;"",INDEX(TMSimMatrix[],4,MATCH($C1037&amp;$D1037&amp;"."&amp;$E1037,TMSimMatrix[#Headers],0)),"")</f>
        <v/>
      </c>
      <c r="L1037" s="280" t="str">
        <f>IF($E1037&lt;&gt;"",INDEX(TMSimMatrix[],3,MATCH($C1037&amp;$D1037&amp;"."&amp;$E1037,TMSimMatrix[#Headers],0)),"")</f>
        <v/>
      </c>
      <c r="M1037" s="272" t="str">
        <f>IF($E1037&lt;&gt;"",INDEX(TMSimMatrix[],8,MATCH($C1037&amp;$D1037&amp;"."&amp;$E1037,TMSimMatrix[#Headers],0)),"")</f>
        <v/>
      </c>
      <c r="N1037" s="52"/>
      <c r="O1037" s="72"/>
      <c r="P1037" s="310" t="str">
        <f>IF($E1037&lt;&gt;"",INDEX(TMSimMatrix[],9,MATCH($C1037&amp;$D1037&amp;"."&amp;$E1037,TMSimMatrix[#Headers],0)),"")</f>
        <v/>
      </c>
      <c r="Q1037" s="56"/>
      <c r="R1037" s="54"/>
      <c r="S1037" s="53"/>
      <c r="T1037" s="324"/>
      <c r="U1037" s="299"/>
      <c r="V1037" s="53"/>
      <c r="W1037" s="258" t="s">
        <v>506</v>
      </c>
      <c r="X1037" s="305"/>
      <c r="Y1037" s="62"/>
      <c r="Z1037" s="297"/>
      <c r="AA1037" s="297"/>
    </row>
    <row r="1038" spans="2:27" ht="23">
      <c r="B1038" s="48">
        <v>1033</v>
      </c>
      <c r="C1038" s="252" t="s">
        <v>451</v>
      </c>
      <c r="D1038" s="253">
        <v>62</v>
      </c>
      <c r="E1038" s="274"/>
      <c r="F1038" s="50" t="str">
        <f>IF($E1038&lt;&gt;"",COUNTIF($E$6:$E1038,$E1038),"")</f>
        <v/>
      </c>
      <c r="G1038" s="56" t="str">
        <f>IF($E1038&lt;&gt;"",INDEX(TMSimMatrix[],5,MATCH($C1038&amp;$D1038&amp;"."&amp;$E1038,TMSimMatrix[#Headers],0)),"")</f>
        <v/>
      </c>
      <c r="H1038" s="56" t="str">
        <f>IF($E1038&lt;&gt;"",INDEX(TMSimMatrix[#Data],7,MATCH($C1038&amp;$D1038&amp;"."&amp;$E1038,TMSimMatrix[#Headers],0)),"")</f>
        <v/>
      </c>
      <c r="I1038" s="280" t="str">
        <f>IF($E1038&lt;&gt;"",INDEX(TMSimMatrix[],2,MATCH($C1038&amp;$D1038&amp;"."&amp;$E1038,TMSimMatrix[#Headers],0)),"")</f>
        <v/>
      </c>
      <c r="J1038" s="280" t="str">
        <f>IF($E1038&lt;&gt;"",IF(ISNUMBER(SEARCH("Utail",FlighTestSummary5[[#This Row],[A/C Configuration]])), "UTAIL", "TAILLESS"),"")</f>
        <v/>
      </c>
      <c r="K1038" s="280" t="str">
        <f>IF($E1038&lt;&gt;"",INDEX(TMSimMatrix[],4,MATCH($C1038&amp;$D1038&amp;"."&amp;$E1038,TMSimMatrix[#Headers],0)),"")</f>
        <v/>
      </c>
      <c r="L1038" s="280" t="str">
        <f>IF($E1038&lt;&gt;"",INDEX(TMSimMatrix[],3,MATCH($C1038&amp;$D1038&amp;"."&amp;$E1038,TMSimMatrix[#Headers],0)),"")</f>
        <v/>
      </c>
      <c r="M1038" s="272" t="str">
        <f>IF($E1038&lt;&gt;"",INDEX(TMSimMatrix[],8,MATCH($C1038&amp;$D1038&amp;"."&amp;$E1038,TMSimMatrix[#Headers],0)),"")</f>
        <v/>
      </c>
      <c r="N1038" s="52"/>
      <c r="O1038" s="72"/>
      <c r="P1038" s="310" t="str">
        <f>IF($E1038&lt;&gt;"",INDEX(TMSimMatrix[],9,MATCH($C1038&amp;$D1038&amp;"."&amp;$E1038,TMSimMatrix[#Headers],0)),"")</f>
        <v/>
      </c>
      <c r="Q1038" s="56"/>
      <c r="R1038" s="54"/>
      <c r="S1038" s="53"/>
      <c r="T1038" s="324"/>
      <c r="U1038" s="299"/>
      <c r="V1038" s="53"/>
      <c r="W1038" s="258" t="s">
        <v>506</v>
      </c>
      <c r="X1038" s="305"/>
      <c r="Y1038" s="62"/>
      <c r="Z1038" s="297"/>
      <c r="AA1038" s="297"/>
    </row>
    <row r="1039" spans="2:27" ht="23">
      <c r="B1039" s="48">
        <v>1034</v>
      </c>
      <c r="C1039" s="252" t="s">
        <v>451</v>
      </c>
      <c r="D1039" s="253">
        <v>62</v>
      </c>
      <c r="E1039" s="274"/>
      <c r="F1039" s="50" t="str">
        <f>IF($E1039&lt;&gt;"",COUNTIF($E$6:$E1039,$E1039),"")</f>
        <v/>
      </c>
      <c r="G1039" s="56" t="str">
        <f>IF($E1039&lt;&gt;"",INDEX(TMSimMatrix[],5,MATCH($C1039&amp;$D1039&amp;"."&amp;$E1039,TMSimMatrix[#Headers],0)),"")</f>
        <v/>
      </c>
      <c r="H1039" s="56" t="str">
        <f>IF($E1039&lt;&gt;"",INDEX(TMSimMatrix[#Data],7,MATCH($C1039&amp;$D1039&amp;"."&amp;$E1039,TMSimMatrix[#Headers],0)),"")</f>
        <v/>
      </c>
      <c r="I1039" s="280" t="str">
        <f>IF($E1039&lt;&gt;"",INDEX(TMSimMatrix[],2,MATCH($C1039&amp;$D1039&amp;"."&amp;$E1039,TMSimMatrix[#Headers],0)),"")</f>
        <v/>
      </c>
      <c r="J1039" s="280" t="str">
        <f>IF($E1039&lt;&gt;"",IF(ISNUMBER(SEARCH("Utail",FlighTestSummary5[[#This Row],[A/C Configuration]])), "UTAIL", "TAILLESS"),"")</f>
        <v/>
      </c>
      <c r="K1039" s="280" t="str">
        <f>IF($E1039&lt;&gt;"",INDEX(TMSimMatrix[],4,MATCH($C1039&amp;$D1039&amp;"."&amp;$E1039,TMSimMatrix[#Headers],0)),"")</f>
        <v/>
      </c>
      <c r="L1039" s="280" t="str">
        <f>IF($E1039&lt;&gt;"",INDEX(TMSimMatrix[],3,MATCH($C1039&amp;$D1039&amp;"."&amp;$E1039,TMSimMatrix[#Headers],0)),"")</f>
        <v/>
      </c>
      <c r="M1039" s="272" t="str">
        <f>IF($E1039&lt;&gt;"",INDEX(TMSimMatrix[],8,MATCH($C1039&amp;$D1039&amp;"."&amp;$E1039,TMSimMatrix[#Headers],0)),"")</f>
        <v/>
      </c>
      <c r="N1039" s="52"/>
      <c r="O1039" s="72"/>
      <c r="P1039" s="310" t="str">
        <f>IF($E1039&lt;&gt;"",INDEX(TMSimMatrix[],9,MATCH($C1039&amp;$D1039&amp;"."&amp;$E1039,TMSimMatrix[#Headers],0)),"")</f>
        <v/>
      </c>
      <c r="Q1039" s="56"/>
      <c r="R1039" s="54"/>
      <c r="S1039" s="53"/>
      <c r="T1039" s="324"/>
      <c r="U1039" s="299"/>
      <c r="V1039" s="53"/>
      <c r="W1039" s="258" t="s">
        <v>506</v>
      </c>
      <c r="X1039" s="305"/>
      <c r="Y1039" s="62"/>
      <c r="Z1039" s="297"/>
      <c r="AA1039" s="297"/>
    </row>
    <row r="1040" spans="2:27" ht="23">
      <c r="B1040" s="48">
        <v>1035</v>
      </c>
      <c r="C1040" s="252" t="s">
        <v>451</v>
      </c>
      <c r="D1040" s="253">
        <v>62</v>
      </c>
      <c r="E1040" s="274"/>
      <c r="F1040" s="50" t="str">
        <f>IF($E1040&lt;&gt;"",COUNTIF($E$6:$E1040,$E1040),"")</f>
        <v/>
      </c>
      <c r="G1040" s="56" t="str">
        <f>IF($E1040&lt;&gt;"",INDEX(TMSimMatrix[],5,MATCH($C1040&amp;$D1040&amp;"."&amp;$E1040,TMSimMatrix[#Headers],0)),"")</f>
        <v/>
      </c>
      <c r="H1040" s="56" t="str">
        <f>IF($E1040&lt;&gt;"",INDEX(TMSimMatrix[#Data],7,MATCH($C1040&amp;$D1040&amp;"."&amp;$E1040,TMSimMatrix[#Headers],0)),"")</f>
        <v/>
      </c>
      <c r="I1040" s="280" t="str">
        <f>IF($E1040&lt;&gt;"",INDEX(TMSimMatrix[],2,MATCH($C1040&amp;$D1040&amp;"."&amp;$E1040,TMSimMatrix[#Headers],0)),"")</f>
        <v/>
      </c>
      <c r="J1040" s="280" t="str">
        <f>IF($E1040&lt;&gt;"",IF(ISNUMBER(SEARCH("Utail",FlighTestSummary5[[#This Row],[A/C Configuration]])), "UTAIL", "TAILLESS"),"")</f>
        <v/>
      </c>
      <c r="K1040" s="280" t="str">
        <f>IF($E1040&lt;&gt;"",INDEX(TMSimMatrix[],4,MATCH($C1040&amp;$D1040&amp;"."&amp;$E1040,TMSimMatrix[#Headers],0)),"")</f>
        <v/>
      </c>
      <c r="L1040" s="280" t="str">
        <f>IF($E1040&lt;&gt;"",INDEX(TMSimMatrix[],3,MATCH($C1040&amp;$D1040&amp;"."&amp;$E1040,TMSimMatrix[#Headers],0)),"")</f>
        <v/>
      </c>
      <c r="M1040" s="272" t="str">
        <f>IF($E1040&lt;&gt;"",INDEX(TMSimMatrix[],8,MATCH($C1040&amp;$D1040&amp;"."&amp;$E1040,TMSimMatrix[#Headers],0)),"")</f>
        <v/>
      </c>
      <c r="N1040" s="52"/>
      <c r="O1040" s="72"/>
      <c r="P1040" s="310" t="str">
        <f>IF($E1040&lt;&gt;"",INDEX(TMSimMatrix[],9,MATCH($C1040&amp;$D1040&amp;"."&amp;$E1040,TMSimMatrix[#Headers],0)),"")</f>
        <v/>
      </c>
      <c r="Q1040" s="56"/>
      <c r="R1040" s="54"/>
      <c r="S1040" s="53"/>
      <c r="T1040" s="324"/>
      <c r="U1040" s="299"/>
      <c r="V1040" s="53"/>
      <c r="W1040" s="258" t="s">
        <v>506</v>
      </c>
      <c r="X1040" s="305"/>
      <c r="Y1040" s="62"/>
      <c r="Z1040" s="297"/>
      <c r="AA1040" s="297"/>
    </row>
    <row r="1041" spans="2:27" ht="23">
      <c r="B1041" s="48">
        <v>1036</v>
      </c>
      <c r="C1041" s="252" t="s">
        <v>451</v>
      </c>
      <c r="D1041" s="253">
        <v>62</v>
      </c>
      <c r="E1041" s="274"/>
      <c r="F1041" s="50" t="str">
        <f>IF($E1041&lt;&gt;"",COUNTIF($E$6:$E1041,$E1041),"")</f>
        <v/>
      </c>
      <c r="G1041" s="56" t="str">
        <f>IF($E1041&lt;&gt;"",INDEX(TMSimMatrix[],5,MATCH($C1041&amp;$D1041&amp;"."&amp;$E1041,TMSimMatrix[#Headers],0)),"")</f>
        <v/>
      </c>
      <c r="H1041" s="56" t="str">
        <f>IF($E1041&lt;&gt;"",INDEX(TMSimMatrix[#Data],7,MATCH($C1041&amp;$D1041&amp;"."&amp;$E1041,TMSimMatrix[#Headers],0)),"")</f>
        <v/>
      </c>
      <c r="I1041" s="280" t="str">
        <f>IF($E1041&lt;&gt;"",INDEX(TMSimMatrix[],2,MATCH($C1041&amp;$D1041&amp;"."&amp;$E1041,TMSimMatrix[#Headers],0)),"")</f>
        <v/>
      </c>
      <c r="J1041" s="280" t="str">
        <f>IF($E1041&lt;&gt;"",IF(ISNUMBER(SEARCH("Utail",FlighTestSummary5[[#This Row],[A/C Configuration]])), "UTAIL", "TAILLESS"),"")</f>
        <v/>
      </c>
      <c r="K1041" s="280" t="str">
        <f>IF($E1041&lt;&gt;"",INDEX(TMSimMatrix[],4,MATCH($C1041&amp;$D1041&amp;"."&amp;$E1041,TMSimMatrix[#Headers],0)),"")</f>
        <v/>
      </c>
      <c r="L1041" s="280" t="str">
        <f>IF($E1041&lt;&gt;"",INDEX(TMSimMatrix[],3,MATCH($C1041&amp;$D1041&amp;"."&amp;$E1041,TMSimMatrix[#Headers],0)),"")</f>
        <v/>
      </c>
      <c r="M1041" s="272" t="str">
        <f>IF($E1041&lt;&gt;"",INDEX(TMSimMatrix[],8,MATCH($C1041&amp;$D1041&amp;"."&amp;$E1041,TMSimMatrix[#Headers],0)),"")</f>
        <v/>
      </c>
      <c r="N1041" s="52"/>
      <c r="O1041" s="72"/>
      <c r="P1041" s="310" t="str">
        <f>IF($E1041&lt;&gt;"",INDEX(TMSimMatrix[],9,MATCH($C1041&amp;$D1041&amp;"."&amp;$E1041,TMSimMatrix[#Headers],0)),"")</f>
        <v/>
      </c>
      <c r="Q1041" s="56"/>
      <c r="R1041" s="54"/>
      <c r="S1041" s="53"/>
      <c r="T1041" s="324"/>
      <c r="U1041" s="299"/>
      <c r="V1041" s="53"/>
      <c r="W1041" s="258" t="s">
        <v>506</v>
      </c>
      <c r="X1041" s="305"/>
      <c r="Y1041" s="62"/>
      <c r="Z1041" s="297"/>
      <c r="AA1041" s="297"/>
    </row>
    <row r="1042" spans="2:27" ht="23">
      <c r="B1042" s="48">
        <v>1037</v>
      </c>
      <c r="C1042" s="252" t="s">
        <v>451</v>
      </c>
      <c r="D1042" s="253">
        <v>62</v>
      </c>
      <c r="E1042" s="274"/>
      <c r="F1042" s="50" t="str">
        <f>IF($E1042&lt;&gt;"",COUNTIF($E$6:$E1042,$E1042),"")</f>
        <v/>
      </c>
      <c r="G1042" s="56" t="str">
        <f>IF($E1042&lt;&gt;"",INDEX(TMSimMatrix[],5,MATCH($C1042&amp;$D1042&amp;"."&amp;$E1042,TMSimMatrix[#Headers],0)),"")</f>
        <v/>
      </c>
      <c r="H1042" s="56" t="str">
        <f>IF($E1042&lt;&gt;"",INDEX(TMSimMatrix[#Data],7,MATCH($C1042&amp;$D1042&amp;"."&amp;$E1042,TMSimMatrix[#Headers],0)),"")</f>
        <v/>
      </c>
      <c r="I1042" s="280" t="str">
        <f>IF($E1042&lt;&gt;"",INDEX(TMSimMatrix[],2,MATCH($C1042&amp;$D1042&amp;"."&amp;$E1042,TMSimMatrix[#Headers],0)),"")</f>
        <v/>
      </c>
      <c r="J1042" s="280" t="str">
        <f>IF($E1042&lt;&gt;"",IF(ISNUMBER(SEARCH("Utail",FlighTestSummary5[[#This Row],[A/C Configuration]])), "UTAIL", "TAILLESS"),"")</f>
        <v/>
      </c>
      <c r="K1042" s="280" t="str">
        <f>IF($E1042&lt;&gt;"",INDEX(TMSimMatrix[],4,MATCH($C1042&amp;$D1042&amp;"."&amp;$E1042,TMSimMatrix[#Headers],0)),"")</f>
        <v/>
      </c>
      <c r="L1042" s="280" t="str">
        <f>IF($E1042&lt;&gt;"",INDEX(TMSimMatrix[],3,MATCH($C1042&amp;$D1042&amp;"."&amp;$E1042,TMSimMatrix[#Headers],0)),"")</f>
        <v/>
      </c>
      <c r="M1042" s="272" t="str">
        <f>IF($E1042&lt;&gt;"",INDEX(TMSimMatrix[],8,MATCH($C1042&amp;$D1042&amp;"."&amp;$E1042,TMSimMatrix[#Headers],0)),"")</f>
        <v/>
      </c>
      <c r="N1042" s="52"/>
      <c r="O1042" s="72"/>
      <c r="P1042" s="310" t="str">
        <f>IF($E1042&lt;&gt;"",INDEX(TMSimMatrix[],9,MATCH($C1042&amp;$D1042&amp;"."&amp;$E1042,TMSimMatrix[#Headers],0)),"")</f>
        <v/>
      </c>
      <c r="Q1042" s="56"/>
      <c r="R1042" s="54"/>
      <c r="S1042" s="53"/>
      <c r="T1042" s="324"/>
      <c r="U1042" s="299"/>
      <c r="V1042" s="53"/>
      <c r="W1042" s="258" t="s">
        <v>506</v>
      </c>
      <c r="X1042" s="305"/>
      <c r="Y1042" s="62"/>
      <c r="Z1042" s="297"/>
      <c r="AA1042" s="297"/>
    </row>
    <row r="1043" spans="2:27" ht="23">
      <c r="B1043" s="48">
        <v>1038</v>
      </c>
      <c r="C1043" s="252" t="s">
        <v>451</v>
      </c>
      <c r="D1043" s="253">
        <v>62</v>
      </c>
      <c r="E1043" s="274"/>
      <c r="F1043" s="50" t="str">
        <f>IF($E1043&lt;&gt;"",COUNTIF($E$6:$E1043,$E1043),"")</f>
        <v/>
      </c>
      <c r="G1043" s="56" t="str">
        <f>IF($E1043&lt;&gt;"",INDEX(TMSimMatrix[],5,MATCH($C1043&amp;$D1043&amp;"."&amp;$E1043,TMSimMatrix[#Headers],0)),"")</f>
        <v/>
      </c>
      <c r="H1043" s="56" t="str">
        <f>IF($E1043&lt;&gt;"",INDEX(TMSimMatrix[#Data],7,MATCH($C1043&amp;$D1043&amp;"."&amp;$E1043,TMSimMatrix[#Headers],0)),"")</f>
        <v/>
      </c>
      <c r="I1043" s="280" t="str">
        <f>IF($E1043&lt;&gt;"",INDEX(TMSimMatrix[],2,MATCH($C1043&amp;$D1043&amp;"."&amp;$E1043,TMSimMatrix[#Headers],0)),"")</f>
        <v/>
      </c>
      <c r="J1043" s="280" t="str">
        <f>IF($E1043&lt;&gt;"",IF(ISNUMBER(SEARCH("Utail",FlighTestSummary5[[#This Row],[A/C Configuration]])), "UTAIL", "TAILLESS"),"")</f>
        <v/>
      </c>
      <c r="K1043" s="280" t="str">
        <f>IF($E1043&lt;&gt;"",INDEX(TMSimMatrix[],4,MATCH($C1043&amp;$D1043&amp;"."&amp;$E1043,TMSimMatrix[#Headers],0)),"")</f>
        <v/>
      </c>
      <c r="L1043" s="280" t="str">
        <f>IF($E1043&lt;&gt;"",INDEX(TMSimMatrix[],3,MATCH($C1043&amp;$D1043&amp;"."&amp;$E1043,TMSimMatrix[#Headers],0)),"")</f>
        <v/>
      </c>
      <c r="M1043" s="272" t="str">
        <f>IF($E1043&lt;&gt;"",INDEX(TMSimMatrix[],8,MATCH($C1043&amp;$D1043&amp;"."&amp;$E1043,TMSimMatrix[#Headers],0)),"")</f>
        <v/>
      </c>
      <c r="N1043" s="52"/>
      <c r="O1043" s="72"/>
      <c r="P1043" s="310" t="str">
        <f>IF($E1043&lt;&gt;"",INDEX(TMSimMatrix[],9,MATCH($C1043&amp;$D1043&amp;"."&amp;$E1043,TMSimMatrix[#Headers],0)),"")</f>
        <v/>
      </c>
      <c r="Q1043" s="56"/>
      <c r="R1043" s="54"/>
      <c r="S1043" s="53"/>
      <c r="T1043" s="324"/>
      <c r="U1043" s="299"/>
      <c r="V1043" s="53"/>
      <c r="W1043" s="258" t="s">
        <v>506</v>
      </c>
      <c r="X1043" s="305"/>
      <c r="Y1043" s="62"/>
      <c r="Z1043" s="297"/>
      <c r="AA1043" s="297"/>
    </row>
    <row r="1044" spans="2:27" ht="23">
      <c r="B1044" s="48">
        <v>1039</v>
      </c>
      <c r="C1044" s="252" t="s">
        <v>451</v>
      </c>
      <c r="D1044" s="253">
        <v>62</v>
      </c>
      <c r="E1044" s="274"/>
      <c r="F1044" s="50" t="str">
        <f>IF($E1044&lt;&gt;"",COUNTIF($E$6:$E1044,$E1044),"")</f>
        <v/>
      </c>
      <c r="G1044" s="56" t="str">
        <f>IF($E1044&lt;&gt;"",INDEX(TMSimMatrix[],5,MATCH($C1044&amp;$D1044&amp;"."&amp;$E1044,TMSimMatrix[#Headers],0)),"")</f>
        <v/>
      </c>
      <c r="H1044" s="56" t="str">
        <f>IF($E1044&lt;&gt;"",INDEX(TMSimMatrix[#Data],7,MATCH($C1044&amp;$D1044&amp;"."&amp;$E1044,TMSimMatrix[#Headers],0)),"")</f>
        <v/>
      </c>
      <c r="I1044" s="280" t="str">
        <f>IF($E1044&lt;&gt;"",INDEX(TMSimMatrix[],2,MATCH($C1044&amp;$D1044&amp;"."&amp;$E1044,TMSimMatrix[#Headers],0)),"")</f>
        <v/>
      </c>
      <c r="J1044" s="280" t="str">
        <f>IF($E1044&lt;&gt;"",IF(ISNUMBER(SEARCH("Utail",FlighTestSummary5[[#This Row],[A/C Configuration]])), "UTAIL", "TAILLESS"),"")</f>
        <v/>
      </c>
      <c r="K1044" s="280" t="str">
        <f>IF($E1044&lt;&gt;"",INDEX(TMSimMatrix[],4,MATCH($C1044&amp;$D1044&amp;"."&amp;$E1044,TMSimMatrix[#Headers],0)),"")</f>
        <v/>
      </c>
      <c r="L1044" s="280" t="str">
        <f>IF($E1044&lt;&gt;"",INDEX(TMSimMatrix[],3,MATCH($C1044&amp;$D1044&amp;"."&amp;$E1044,TMSimMatrix[#Headers],0)),"")</f>
        <v/>
      </c>
      <c r="M1044" s="272" t="str">
        <f>IF($E1044&lt;&gt;"",INDEX(TMSimMatrix[],8,MATCH($C1044&amp;$D1044&amp;"."&amp;$E1044,TMSimMatrix[#Headers],0)),"")</f>
        <v/>
      </c>
      <c r="N1044" s="52"/>
      <c r="O1044" s="72"/>
      <c r="P1044" s="310" t="str">
        <f>IF($E1044&lt;&gt;"",INDEX(TMSimMatrix[],9,MATCH($C1044&amp;$D1044&amp;"."&amp;$E1044,TMSimMatrix[#Headers],0)),"")</f>
        <v/>
      </c>
      <c r="Q1044" s="56"/>
      <c r="R1044" s="54"/>
      <c r="S1044" s="53"/>
      <c r="T1044" s="324"/>
      <c r="U1044" s="299"/>
      <c r="V1044" s="53"/>
      <c r="W1044" s="258" t="s">
        <v>506</v>
      </c>
      <c r="X1044" s="305"/>
      <c r="Y1044" s="62"/>
      <c r="Z1044" s="297"/>
      <c r="AA1044" s="297"/>
    </row>
    <row r="1045" spans="2:27" ht="23">
      <c r="B1045" s="48">
        <v>1040</v>
      </c>
      <c r="C1045" s="252" t="s">
        <v>451</v>
      </c>
      <c r="D1045" s="253">
        <v>62</v>
      </c>
      <c r="E1045" s="274"/>
      <c r="F1045" s="50" t="str">
        <f>IF($E1045&lt;&gt;"",COUNTIF($E$6:$E1045,$E1045),"")</f>
        <v/>
      </c>
      <c r="G1045" s="56" t="str">
        <f>IF($E1045&lt;&gt;"",INDEX(TMSimMatrix[],5,MATCH($C1045&amp;$D1045&amp;"."&amp;$E1045,TMSimMatrix[#Headers],0)),"")</f>
        <v/>
      </c>
      <c r="H1045" s="56" t="str">
        <f>IF($E1045&lt;&gt;"",INDEX(TMSimMatrix[#Data],7,MATCH($C1045&amp;$D1045&amp;"."&amp;$E1045,TMSimMatrix[#Headers],0)),"")</f>
        <v/>
      </c>
      <c r="I1045" s="280" t="str">
        <f>IF($E1045&lt;&gt;"",INDEX(TMSimMatrix[],2,MATCH($C1045&amp;$D1045&amp;"."&amp;$E1045,TMSimMatrix[#Headers],0)),"")</f>
        <v/>
      </c>
      <c r="J1045" s="280" t="str">
        <f>IF($E1045&lt;&gt;"",IF(ISNUMBER(SEARCH("Utail",FlighTestSummary5[[#This Row],[A/C Configuration]])), "UTAIL", "TAILLESS"),"")</f>
        <v/>
      </c>
      <c r="K1045" s="280" t="str">
        <f>IF($E1045&lt;&gt;"",INDEX(TMSimMatrix[],4,MATCH($C1045&amp;$D1045&amp;"."&amp;$E1045,TMSimMatrix[#Headers],0)),"")</f>
        <v/>
      </c>
      <c r="L1045" s="280" t="str">
        <f>IF($E1045&lt;&gt;"",INDEX(TMSimMatrix[],3,MATCH($C1045&amp;$D1045&amp;"."&amp;$E1045,TMSimMatrix[#Headers],0)),"")</f>
        <v/>
      </c>
      <c r="M1045" s="272" t="str">
        <f>IF($E1045&lt;&gt;"",INDEX(TMSimMatrix[],8,MATCH($C1045&amp;$D1045&amp;"."&amp;$E1045,TMSimMatrix[#Headers],0)),"")</f>
        <v/>
      </c>
      <c r="N1045" s="52"/>
      <c r="O1045" s="72"/>
      <c r="P1045" s="310" t="str">
        <f>IF($E1045&lt;&gt;"",INDEX(TMSimMatrix[],9,MATCH($C1045&amp;$D1045&amp;"."&amp;$E1045,TMSimMatrix[#Headers],0)),"")</f>
        <v/>
      </c>
      <c r="Q1045" s="56"/>
      <c r="R1045" s="54"/>
      <c r="S1045" s="53"/>
      <c r="T1045" s="324"/>
      <c r="U1045" s="299"/>
      <c r="V1045" s="53"/>
      <c r="W1045" s="258" t="s">
        <v>506</v>
      </c>
      <c r="X1045" s="305"/>
      <c r="Y1045" s="62"/>
      <c r="Z1045" s="297"/>
      <c r="AA1045" s="297"/>
    </row>
    <row r="1046" spans="2:27" ht="23">
      <c r="B1046" s="48">
        <v>1041</v>
      </c>
      <c r="C1046" s="252" t="s">
        <v>451</v>
      </c>
      <c r="D1046" s="253">
        <v>62</v>
      </c>
      <c r="E1046" s="274"/>
      <c r="F1046" s="50" t="str">
        <f>IF($E1046&lt;&gt;"",COUNTIF($E$6:$E1046,$E1046),"")</f>
        <v/>
      </c>
      <c r="G1046" s="56" t="str">
        <f>IF($E1046&lt;&gt;"",INDEX(TMSimMatrix[],5,MATCH($C1046&amp;$D1046&amp;"."&amp;$E1046,TMSimMatrix[#Headers],0)),"")</f>
        <v/>
      </c>
      <c r="H1046" s="56" t="str">
        <f>IF($E1046&lt;&gt;"",INDEX(TMSimMatrix[#Data],7,MATCH($C1046&amp;$D1046&amp;"."&amp;$E1046,TMSimMatrix[#Headers],0)),"")</f>
        <v/>
      </c>
      <c r="I1046" s="280" t="str">
        <f>IF($E1046&lt;&gt;"",INDEX(TMSimMatrix[],2,MATCH($C1046&amp;$D1046&amp;"."&amp;$E1046,TMSimMatrix[#Headers],0)),"")</f>
        <v/>
      </c>
      <c r="J1046" s="280" t="str">
        <f>IF($E1046&lt;&gt;"",IF(ISNUMBER(SEARCH("Utail",FlighTestSummary5[[#This Row],[A/C Configuration]])), "UTAIL", "TAILLESS"),"")</f>
        <v/>
      </c>
      <c r="K1046" s="280" t="str">
        <f>IF($E1046&lt;&gt;"",INDEX(TMSimMatrix[],4,MATCH($C1046&amp;$D1046&amp;"."&amp;$E1046,TMSimMatrix[#Headers],0)),"")</f>
        <v/>
      </c>
      <c r="L1046" s="280" t="str">
        <f>IF($E1046&lt;&gt;"",INDEX(TMSimMatrix[],3,MATCH($C1046&amp;$D1046&amp;"."&amp;$E1046,TMSimMatrix[#Headers],0)),"")</f>
        <v/>
      </c>
      <c r="M1046" s="272" t="str">
        <f>IF($E1046&lt;&gt;"",INDEX(TMSimMatrix[],8,MATCH($C1046&amp;$D1046&amp;"."&amp;$E1046,TMSimMatrix[#Headers],0)),"")</f>
        <v/>
      </c>
      <c r="N1046" s="52"/>
      <c r="O1046" s="72"/>
      <c r="P1046" s="310" t="str">
        <f>IF($E1046&lt;&gt;"",INDEX(TMSimMatrix[],9,MATCH($C1046&amp;$D1046&amp;"."&amp;$E1046,TMSimMatrix[#Headers],0)),"")</f>
        <v/>
      </c>
      <c r="Q1046" s="56"/>
      <c r="R1046" s="54"/>
      <c r="S1046" s="53"/>
      <c r="T1046" s="324"/>
      <c r="U1046" s="299"/>
      <c r="V1046" s="53"/>
      <c r="W1046" s="258" t="s">
        <v>506</v>
      </c>
      <c r="X1046" s="305"/>
      <c r="Y1046" s="62"/>
      <c r="Z1046" s="297"/>
      <c r="AA1046" s="297"/>
    </row>
    <row r="1047" spans="2:27" ht="23">
      <c r="B1047" s="48">
        <v>1042</v>
      </c>
      <c r="C1047" s="252" t="s">
        <v>451</v>
      </c>
      <c r="D1047" s="253">
        <v>62</v>
      </c>
      <c r="E1047" s="274"/>
      <c r="F1047" s="50" t="str">
        <f>IF($E1047&lt;&gt;"",COUNTIF($E$6:$E1047,$E1047),"")</f>
        <v/>
      </c>
      <c r="G1047" s="56" t="str">
        <f>IF($E1047&lt;&gt;"",INDEX(TMSimMatrix[],5,MATCH($C1047&amp;$D1047&amp;"."&amp;$E1047,TMSimMatrix[#Headers],0)),"")</f>
        <v/>
      </c>
      <c r="H1047" s="56" t="str">
        <f>IF($E1047&lt;&gt;"",INDEX(TMSimMatrix[#Data],7,MATCH($C1047&amp;$D1047&amp;"."&amp;$E1047,TMSimMatrix[#Headers],0)),"")</f>
        <v/>
      </c>
      <c r="I1047" s="280" t="str">
        <f>IF($E1047&lt;&gt;"",INDEX(TMSimMatrix[],2,MATCH($C1047&amp;$D1047&amp;"."&amp;$E1047,TMSimMatrix[#Headers],0)),"")</f>
        <v/>
      </c>
      <c r="J1047" s="280" t="str">
        <f>IF($E1047&lt;&gt;"",IF(ISNUMBER(SEARCH("Utail",FlighTestSummary5[[#This Row],[A/C Configuration]])), "UTAIL", "TAILLESS"),"")</f>
        <v/>
      </c>
      <c r="K1047" s="280" t="str">
        <f>IF($E1047&lt;&gt;"",INDEX(TMSimMatrix[],4,MATCH($C1047&amp;$D1047&amp;"."&amp;$E1047,TMSimMatrix[#Headers],0)),"")</f>
        <v/>
      </c>
      <c r="L1047" s="280" t="str">
        <f>IF($E1047&lt;&gt;"",INDEX(TMSimMatrix[],3,MATCH($C1047&amp;$D1047&amp;"."&amp;$E1047,TMSimMatrix[#Headers],0)),"")</f>
        <v/>
      </c>
      <c r="M1047" s="272" t="str">
        <f>IF($E1047&lt;&gt;"",INDEX(TMSimMatrix[],8,MATCH($C1047&amp;$D1047&amp;"."&amp;$E1047,TMSimMatrix[#Headers],0)),"")</f>
        <v/>
      </c>
      <c r="N1047" s="52"/>
      <c r="O1047" s="72"/>
      <c r="P1047" s="310" t="str">
        <f>IF($E1047&lt;&gt;"",INDEX(TMSimMatrix[],9,MATCH($C1047&amp;$D1047&amp;"."&amp;$E1047,TMSimMatrix[#Headers],0)),"")</f>
        <v/>
      </c>
      <c r="Q1047" s="56"/>
      <c r="R1047" s="54"/>
      <c r="S1047" s="53"/>
      <c r="T1047" s="324"/>
      <c r="U1047" s="299"/>
      <c r="V1047" s="53"/>
      <c r="W1047" s="258" t="s">
        <v>506</v>
      </c>
      <c r="X1047" s="305"/>
      <c r="Y1047" s="62"/>
      <c r="Z1047" s="297"/>
      <c r="AA1047" s="297"/>
    </row>
    <row r="1048" spans="2:27" ht="23">
      <c r="B1048" s="48">
        <v>1043</v>
      </c>
      <c r="C1048" s="252" t="s">
        <v>451</v>
      </c>
      <c r="D1048" s="253">
        <v>62</v>
      </c>
      <c r="E1048" s="274"/>
      <c r="F1048" s="50" t="str">
        <f>IF($E1048&lt;&gt;"",COUNTIF($E$6:$E1048,$E1048),"")</f>
        <v/>
      </c>
      <c r="G1048" s="56" t="str">
        <f>IF($E1048&lt;&gt;"",INDEX(TMSimMatrix[],5,MATCH($C1048&amp;$D1048&amp;"."&amp;$E1048,TMSimMatrix[#Headers],0)),"")</f>
        <v/>
      </c>
      <c r="H1048" s="56" t="str">
        <f>IF($E1048&lt;&gt;"",INDEX(TMSimMatrix[#Data],7,MATCH($C1048&amp;$D1048&amp;"."&amp;$E1048,TMSimMatrix[#Headers],0)),"")</f>
        <v/>
      </c>
      <c r="I1048" s="280" t="str">
        <f>IF($E1048&lt;&gt;"",INDEX(TMSimMatrix[],2,MATCH($C1048&amp;$D1048&amp;"."&amp;$E1048,TMSimMatrix[#Headers],0)),"")</f>
        <v/>
      </c>
      <c r="J1048" s="280" t="str">
        <f>IF($E1048&lt;&gt;"",IF(ISNUMBER(SEARCH("Utail",FlighTestSummary5[[#This Row],[A/C Configuration]])), "UTAIL", "TAILLESS"),"")</f>
        <v/>
      </c>
      <c r="K1048" s="280" t="str">
        <f>IF($E1048&lt;&gt;"",INDEX(TMSimMatrix[],4,MATCH($C1048&amp;$D1048&amp;"."&amp;$E1048,TMSimMatrix[#Headers],0)),"")</f>
        <v/>
      </c>
      <c r="L1048" s="280" t="str">
        <f>IF($E1048&lt;&gt;"",INDEX(TMSimMatrix[],3,MATCH($C1048&amp;$D1048&amp;"."&amp;$E1048,TMSimMatrix[#Headers],0)),"")</f>
        <v/>
      </c>
      <c r="M1048" s="272" t="str">
        <f>IF($E1048&lt;&gt;"",INDEX(TMSimMatrix[],8,MATCH($C1048&amp;$D1048&amp;"."&amp;$E1048,TMSimMatrix[#Headers],0)),"")</f>
        <v/>
      </c>
      <c r="N1048" s="52"/>
      <c r="O1048" s="72"/>
      <c r="P1048" s="310" t="str">
        <f>IF($E1048&lt;&gt;"",INDEX(TMSimMatrix[],9,MATCH($C1048&amp;$D1048&amp;"."&amp;$E1048,TMSimMatrix[#Headers],0)),"")</f>
        <v/>
      </c>
      <c r="Q1048" s="56"/>
      <c r="R1048" s="54"/>
      <c r="S1048" s="53"/>
      <c r="T1048" s="324"/>
      <c r="U1048" s="299"/>
      <c r="V1048" s="53"/>
      <c r="W1048" s="258" t="s">
        <v>506</v>
      </c>
      <c r="X1048" s="305"/>
      <c r="Y1048" s="62"/>
      <c r="Z1048" s="297"/>
      <c r="AA1048" s="297"/>
    </row>
    <row r="1049" spans="2:27" ht="23">
      <c r="B1049" s="48">
        <v>1044</v>
      </c>
      <c r="C1049" s="252" t="s">
        <v>451</v>
      </c>
      <c r="D1049" s="253">
        <v>62</v>
      </c>
      <c r="E1049" s="274"/>
      <c r="F1049" s="50" t="str">
        <f>IF($E1049&lt;&gt;"",COUNTIF($E$6:$E1049,$E1049),"")</f>
        <v/>
      </c>
      <c r="G1049" s="56" t="str">
        <f>IF($E1049&lt;&gt;"",INDEX(TMSimMatrix[],5,MATCH($C1049&amp;$D1049&amp;"."&amp;$E1049,TMSimMatrix[#Headers],0)),"")</f>
        <v/>
      </c>
      <c r="H1049" s="56" t="str">
        <f>IF($E1049&lt;&gt;"",INDEX(TMSimMatrix[#Data],7,MATCH($C1049&amp;$D1049&amp;"."&amp;$E1049,TMSimMatrix[#Headers],0)),"")</f>
        <v/>
      </c>
      <c r="I1049" s="280" t="str">
        <f>IF($E1049&lt;&gt;"",INDEX(TMSimMatrix[],2,MATCH($C1049&amp;$D1049&amp;"."&amp;$E1049,TMSimMatrix[#Headers],0)),"")</f>
        <v/>
      </c>
      <c r="J1049" s="280" t="str">
        <f>IF($E1049&lt;&gt;"",IF(ISNUMBER(SEARCH("Utail",FlighTestSummary5[[#This Row],[A/C Configuration]])), "UTAIL", "TAILLESS"),"")</f>
        <v/>
      </c>
      <c r="K1049" s="280" t="str">
        <f>IF($E1049&lt;&gt;"",INDEX(TMSimMatrix[],4,MATCH($C1049&amp;$D1049&amp;"."&amp;$E1049,TMSimMatrix[#Headers],0)),"")</f>
        <v/>
      </c>
      <c r="L1049" s="280" t="str">
        <f>IF($E1049&lt;&gt;"",INDEX(TMSimMatrix[],3,MATCH($C1049&amp;$D1049&amp;"."&amp;$E1049,TMSimMatrix[#Headers],0)),"")</f>
        <v/>
      </c>
      <c r="M1049" s="272" t="str">
        <f>IF($E1049&lt;&gt;"",INDEX(TMSimMatrix[],8,MATCH($C1049&amp;$D1049&amp;"."&amp;$E1049,TMSimMatrix[#Headers],0)),"")</f>
        <v/>
      </c>
      <c r="N1049" s="52"/>
      <c r="O1049" s="72"/>
      <c r="P1049" s="310" t="str">
        <f>IF($E1049&lt;&gt;"",INDEX(TMSimMatrix[],9,MATCH($C1049&amp;$D1049&amp;"."&amp;$E1049,TMSimMatrix[#Headers],0)),"")</f>
        <v/>
      </c>
      <c r="Q1049" s="56"/>
      <c r="R1049" s="54"/>
      <c r="S1049" s="53"/>
      <c r="T1049" s="324"/>
      <c r="U1049" s="299"/>
      <c r="V1049" s="53"/>
      <c r="W1049" s="258" t="s">
        <v>506</v>
      </c>
      <c r="X1049" s="305"/>
      <c r="Y1049" s="62"/>
      <c r="Z1049" s="297"/>
      <c r="AA1049" s="297"/>
    </row>
    <row r="1050" spans="2:27" ht="23">
      <c r="B1050" s="48">
        <v>1045</v>
      </c>
      <c r="C1050" s="252" t="s">
        <v>451</v>
      </c>
      <c r="D1050" s="253">
        <v>62</v>
      </c>
      <c r="E1050" s="274"/>
      <c r="F1050" s="50" t="str">
        <f>IF($E1050&lt;&gt;"",COUNTIF($E$6:$E1050,$E1050),"")</f>
        <v/>
      </c>
      <c r="G1050" s="56" t="str">
        <f>IF($E1050&lt;&gt;"",INDEX(TMSimMatrix[],5,MATCH($C1050&amp;$D1050&amp;"."&amp;$E1050,TMSimMatrix[#Headers],0)),"")</f>
        <v/>
      </c>
      <c r="H1050" s="56" t="str">
        <f>IF($E1050&lt;&gt;"",INDEX(TMSimMatrix[#Data],7,MATCH($C1050&amp;$D1050&amp;"."&amp;$E1050,TMSimMatrix[#Headers],0)),"")</f>
        <v/>
      </c>
      <c r="I1050" s="280" t="str">
        <f>IF($E1050&lt;&gt;"",INDEX(TMSimMatrix[],2,MATCH($C1050&amp;$D1050&amp;"."&amp;$E1050,TMSimMatrix[#Headers],0)),"")</f>
        <v/>
      </c>
      <c r="J1050" s="280" t="str">
        <f>IF($E1050&lt;&gt;"",IF(ISNUMBER(SEARCH("Utail",FlighTestSummary5[[#This Row],[A/C Configuration]])), "UTAIL", "TAILLESS"),"")</f>
        <v/>
      </c>
      <c r="K1050" s="280" t="str">
        <f>IF($E1050&lt;&gt;"",INDEX(TMSimMatrix[],4,MATCH($C1050&amp;$D1050&amp;"."&amp;$E1050,TMSimMatrix[#Headers],0)),"")</f>
        <v/>
      </c>
      <c r="L1050" s="280" t="str">
        <f>IF($E1050&lt;&gt;"",INDEX(TMSimMatrix[],3,MATCH($C1050&amp;$D1050&amp;"."&amp;$E1050,TMSimMatrix[#Headers],0)),"")</f>
        <v/>
      </c>
      <c r="M1050" s="272" t="str">
        <f>IF($E1050&lt;&gt;"",INDEX(TMSimMatrix[],8,MATCH($C1050&amp;$D1050&amp;"."&amp;$E1050,TMSimMatrix[#Headers],0)),"")</f>
        <v/>
      </c>
      <c r="N1050" s="52"/>
      <c r="O1050" s="72"/>
      <c r="P1050" s="310" t="str">
        <f>IF($E1050&lt;&gt;"",INDEX(TMSimMatrix[],9,MATCH($C1050&amp;$D1050&amp;"."&amp;$E1050,TMSimMatrix[#Headers],0)),"")</f>
        <v/>
      </c>
      <c r="Q1050" s="56"/>
      <c r="R1050" s="54"/>
      <c r="S1050" s="53"/>
      <c r="T1050" s="324"/>
      <c r="U1050" s="299"/>
      <c r="V1050" s="53"/>
      <c r="W1050" s="258" t="s">
        <v>506</v>
      </c>
      <c r="X1050" s="305"/>
      <c r="Y1050" s="62"/>
      <c r="Z1050" s="297"/>
      <c r="AA1050" s="297"/>
    </row>
    <row r="1051" spans="2:27" ht="23">
      <c r="B1051" s="48">
        <v>1046</v>
      </c>
      <c r="C1051" s="252" t="s">
        <v>451</v>
      </c>
      <c r="D1051" s="253">
        <v>62</v>
      </c>
      <c r="E1051" s="274"/>
      <c r="F1051" s="50" t="str">
        <f>IF($E1051&lt;&gt;"",COUNTIF($E$6:$E1051,$E1051),"")</f>
        <v/>
      </c>
      <c r="G1051" s="56" t="str">
        <f>IF($E1051&lt;&gt;"",INDEX(TMSimMatrix[],5,MATCH($C1051&amp;$D1051&amp;"."&amp;$E1051,TMSimMatrix[#Headers],0)),"")</f>
        <v/>
      </c>
      <c r="H1051" s="56" t="str">
        <f>IF($E1051&lt;&gt;"",INDEX(TMSimMatrix[#Data],7,MATCH($C1051&amp;$D1051&amp;"."&amp;$E1051,TMSimMatrix[#Headers],0)),"")</f>
        <v/>
      </c>
      <c r="I1051" s="280" t="str">
        <f>IF($E1051&lt;&gt;"",INDEX(TMSimMatrix[],2,MATCH($C1051&amp;$D1051&amp;"."&amp;$E1051,TMSimMatrix[#Headers],0)),"")</f>
        <v/>
      </c>
      <c r="J1051" s="280" t="str">
        <f>IF($E1051&lt;&gt;"",IF(ISNUMBER(SEARCH("Utail",FlighTestSummary5[[#This Row],[A/C Configuration]])), "UTAIL", "TAILLESS"),"")</f>
        <v/>
      </c>
      <c r="K1051" s="280" t="str">
        <f>IF($E1051&lt;&gt;"",INDEX(TMSimMatrix[],4,MATCH($C1051&amp;$D1051&amp;"."&amp;$E1051,TMSimMatrix[#Headers],0)),"")</f>
        <v/>
      </c>
      <c r="L1051" s="280" t="str">
        <f>IF($E1051&lt;&gt;"",INDEX(TMSimMatrix[],3,MATCH($C1051&amp;$D1051&amp;"."&amp;$E1051,TMSimMatrix[#Headers],0)),"")</f>
        <v/>
      </c>
      <c r="M1051" s="272" t="str">
        <f>IF($E1051&lt;&gt;"",INDEX(TMSimMatrix[],8,MATCH($C1051&amp;$D1051&amp;"."&amp;$E1051,TMSimMatrix[#Headers],0)),"")</f>
        <v/>
      </c>
      <c r="N1051" s="52"/>
      <c r="O1051" s="72"/>
      <c r="P1051" s="310" t="str">
        <f>IF($E1051&lt;&gt;"",INDEX(TMSimMatrix[],9,MATCH($C1051&amp;$D1051&amp;"."&amp;$E1051,TMSimMatrix[#Headers],0)),"")</f>
        <v/>
      </c>
      <c r="Q1051" s="56"/>
      <c r="R1051" s="54"/>
      <c r="S1051" s="53"/>
      <c r="T1051" s="324"/>
      <c r="U1051" s="299"/>
      <c r="V1051" s="53"/>
      <c r="W1051" s="258" t="s">
        <v>506</v>
      </c>
      <c r="X1051" s="305"/>
      <c r="Y1051" s="62"/>
      <c r="Z1051" s="297"/>
      <c r="AA1051" s="297"/>
    </row>
    <row r="1052" spans="2:27" ht="23">
      <c r="B1052" s="48">
        <v>1047</v>
      </c>
      <c r="C1052" s="252" t="s">
        <v>451</v>
      </c>
      <c r="D1052" s="253">
        <v>62</v>
      </c>
      <c r="E1052" s="274"/>
      <c r="F1052" s="50" t="str">
        <f>IF($E1052&lt;&gt;"",COUNTIF($E$6:$E1052,$E1052),"")</f>
        <v/>
      </c>
      <c r="G1052" s="56" t="str">
        <f>IF($E1052&lt;&gt;"",INDEX(TMSimMatrix[],5,MATCH($C1052&amp;$D1052&amp;"."&amp;$E1052,TMSimMatrix[#Headers],0)),"")</f>
        <v/>
      </c>
      <c r="H1052" s="56" t="str">
        <f>IF($E1052&lt;&gt;"",INDEX(TMSimMatrix[#Data],7,MATCH($C1052&amp;$D1052&amp;"."&amp;$E1052,TMSimMatrix[#Headers],0)),"")</f>
        <v/>
      </c>
      <c r="I1052" s="280" t="str">
        <f>IF($E1052&lt;&gt;"",INDEX(TMSimMatrix[],2,MATCH($C1052&amp;$D1052&amp;"."&amp;$E1052,TMSimMatrix[#Headers],0)),"")</f>
        <v/>
      </c>
      <c r="J1052" s="280" t="str">
        <f>IF($E1052&lt;&gt;"",IF(ISNUMBER(SEARCH("Utail",FlighTestSummary5[[#This Row],[A/C Configuration]])), "UTAIL", "TAILLESS"),"")</f>
        <v/>
      </c>
      <c r="K1052" s="280" t="str">
        <f>IF($E1052&lt;&gt;"",INDEX(TMSimMatrix[],4,MATCH($C1052&amp;$D1052&amp;"."&amp;$E1052,TMSimMatrix[#Headers],0)),"")</f>
        <v/>
      </c>
      <c r="L1052" s="280" t="str">
        <f>IF($E1052&lt;&gt;"",INDEX(TMSimMatrix[],3,MATCH($C1052&amp;$D1052&amp;"."&amp;$E1052,TMSimMatrix[#Headers],0)),"")</f>
        <v/>
      </c>
      <c r="M1052" s="272" t="str">
        <f>IF($E1052&lt;&gt;"",INDEX(TMSimMatrix[],8,MATCH($C1052&amp;$D1052&amp;"."&amp;$E1052,TMSimMatrix[#Headers],0)),"")</f>
        <v/>
      </c>
      <c r="N1052" s="52"/>
      <c r="O1052" s="72"/>
      <c r="P1052" s="310" t="str">
        <f>IF($E1052&lt;&gt;"",INDEX(TMSimMatrix[],9,MATCH($C1052&amp;$D1052&amp;"."&amp;$E1052,TMSimMatrix[#Headers],0)),"")</f>
        <v/>
      </c>
      <c r="Q1052" s="56"/>
      <c r="R1052" s="54"/>
      <c r="S1052" s="53"/>
      <c r="T1052" s="324"/>
      <c r="U1052" s="299"/>
      <c r="V1052" s="53"/>
      <c r="W1052" s="258" t="s">
        <v>506</v>
      </c>
      <c r="X1052" s="305"/>
      <c r="Y1052" s="62"/>
      <c r="Z1052" s="297"/>
      <c r="AA1052" s="297"/>
    </row>
    <row r="1053" spans="2:27" ht="23">
      <c r="B1053" s="48">
        <v>1048</v>
      </c>
      <c r="C1053" s="252" t="s">
        <v>451</v>
      </c>
      <c r="D1053" s="253">
        <v>62</v>
      </c>
      <c r="E1053" s="274"/>
      <c r="F1053" s="50" t="str">
        <f>IF($E1053&lt;&gt;"",COUNTIF($E$6:$E1053,$E1053),"")</f>
        <v/>
      </c>
      <c r="G1053" s="56" t="str">
        <f>IF($E1053&lt;&gt;"",INDEX(TMSimMatrix[],5,MATCH($C1053&amp;$D1053&amp;"."&amp;$E1053,TMSimMatrix[#Headers],0)),"")</f>
        <v/>
      </c>
      <c r="H1053" s="56" t="str">
        <f>IF($E1053&lt;&gt;"",INDEX(TMSimMatrix[#Data],7,MATCH($C1053&amp;$D1053&amp;"."&amp;$E1053,TMSimMatrix[#Headers],0)),"")</f>
        <v/>
      </c>
      <c r="I1053" s="280" t="str">
        <f>IF($E1053&lt;&gt;"",INDEX(TMSimMatrix[],2,MATCH($C1053&amp;$D1053&amp;"."&amp;$E1053,TMSimMatrix[#Headers],0)),"")</f>
        <v/>
      </c>
      <c r="J1053" s="280" t="str">
        <f>IF($E1053&lt;&gt;"",IF(ISNUMBER(SEARCH("Utail",FlighTestSummary5[[#This Row],[A/C Configuration]])), "UTAIL", "TAILLESS"),"")</f>
        <v/>
      </c>
      <c r="K1053" s="280" t="str">
        <f>IF($E1053&lt;&gt;"",INDEX(TMSimMatrix[],4,MATCH($C1053&amp;$D1053&amp;"."&amp;$E1053,TMSimMatrix[#Headers],0)),"")</f>
        <v/>
      </c>
      <c r="L1053" s="280" t="str">
        <f>IF($E1053&lt;&gt;"",INDEX(TMSimMatrix[],3,MATCH($C1053&amp;$D1053&amp;"."&amp;$E1053,TMSimMatrix[#Headers],0)),"")</f>
        <v/>
      </c>
      <c r="M1053" s="272" t="str">
        <f>IF($E1053&lt;&gt;"",INDEX(TMSimMatrix[],8,MATCH($C1053&amp;$D1053&amp;"."&amp;$E1053,TMSimMatrix[#Headers],0)),"")</f>
        <v/>
      </c>
      <c r="N1053" s="52"/>
      <c r="O1053" s="72"/>
      <c r="P1053" s="310" t="str">
        <f>IF($E1053&lt;&gt;"",INDEX(TMSimMatrix[],9,MATCH($C1053&amp;$D1053&amp;"."&amp;$E1053,TMSimMatrix[#Headers],0)),"")</f>
        <v/>
      </c>
      <c r="Q1053" s="56"/>
      <c r="R1053" s="54"/>
      <c r="S1053" s="53"/>
      <c r="T1053" s="324"/>
      <c r="U1053" s="299"/>
      <c r="V1053" s="53"/>
      <c r="W1053" s="258" t="s">
        <v>506</v>
      </c>
      <c r="X1053" s="305"/>
      <c r="Y1053" s="62"/>
      <c r="Z1053" s="297"/>
      <c r="AA1053" s="297"/>
    </row>
    <row r="1054" spans="2:27" ht="23">
      <c r="B1054" s="48">
        <v>1049</v>
      </c>
      <c r="C1054" s="252" t="s">
        <v>451</v>
      </c>
      <c r="D1054" s="253">
        <v>62</v>
      </c>
      <c r="E1054" s="274"/>
      <c r="F1054" s="50" t="str">
        <f>IF($E1054&lt;&gt;"",COUNTIF($E$6:$E1054,$E1054),"")</f>
        <v/>
      </c>
      <c r="G1054" s="56" t="str">
        <f>IF($E1054&lt;&gt;"",INDEX(TMSimMatrix[],5,MATCH($C1054&amp;$D1054&amp;"."&amp;$E1054,TMSimMatrix[#Headers],0)),"")</f>
        <v/>
      </c>
      <c r="H1054" s="56" t="str">
        <f>IF($E1054&lt;&gt;"",INDEX(TMSimMatrix[#Data],7,MATCH($C1054&amp;$D1054&amp;"."&amp;$E1054,TMSimMatrix[#Headers],0)),"")</f>
        <v/>
      </c>
      <c r="I1054" s="280" t="str">
        <f>IF($E1054&lt;&gt;"",INDEX(TMSimMatrix[],2,MATCH($C1054&amp;$D1054&amp;"."&amp;$E1054,TMSimMatrix[#Headers],0)),"")</f>
        <v/>
      </c>
      <c r="J1054" s="280" t="str">
        <f>IF($E1054&lt;&gt;"",IF(ISNUMBER(SEARCH("Utail",FlighTestSummary5[[#This Row],[A/C Configuration]])), "UTAIL", "TAILLESS"),"")</f>
        <v/>
      </c>
      <c r="K1054" s="280" t="str">
        <f>IF($E1054&lt;&gt;"",INDEX(TMSimMatrix[],4,MATCH($C1054&amp;$D1054&amp;"."&amp;$E1054,TMSimMatrix[#Headers],0)),"")</f>
        <v/>
      </c>
      <c r="L1054" s="280" t="str">
        <f>IF($E1054&lt;&gt;"",INDEX(TMSimMatrix[],3,MATCH($C1054&amp;$D1054&amp;"."&amp;$E1054,TMSimMatrix[#Headers],0)),"")</f>
        <v/>
      </c>
      <c r="M1054" s="272" t="str">
        <f>IF($E1054&lt;&gt;"",INDEX(TMSimMatrix[],8,MATCH($C1054&amp;$D1054&amp;"."&amp;$E1054,TMSimMatrix[#Headers],0)),"")</f>
        <v/>
      </c>
      <c r="N1054" s="52"/>
      <c r="O1054" s="72"/>
      <c r="P1054" s="310" t="str">
        <f>IF($E1054&lt;&gt;"",INDEX(TMSimMatrix[],9,MATCH($C1054&amp;$D1054&amp;"."&amp;$E1054,TMSimMatrix[#Headers],0)),"")</f>
        <v/>
      </c>
      <c r="Q1054" s="56"/>
      <c r="R1054" s="54"/>
      <c r="S1054" s="53"/>
      <c r="T1054" s="324"/>
      <c r="U1054" s="299"/>
      <c r="V1054" s="53"/>
      <c r="W1054" s="258" t="s">
        <v>506</v>
      </c>
      <c r="X1054" s="305"/>
      <c r="Y1054" s="62"/>
      <c r="Z1054" s="297"/>
      <c r="AA1054" s="297"/>
    </row>
    <row r="1055" spans="2:27" ht="23">
      <c r="B1055" s="48">
        <v>1050</v>
      </c>
      <c r="C1055" s="252" t="s">
        <v>451</v>
      </c>
      <c r="D1055" s="253">
        <v>62</v>
      </c>
      <c r="E1055" s="274"/>
      <c r="F1055" s="50" t="str">
        <f>IF($E1055&lt;&gt;"",COUNTIF($E$6:$E1055,$E1055),"")</f>
        <v/>
      </c>
      <c r="G1055" s="56" t="str">
        <f>IF($E1055&lt;&gt;"",INDEX(TMSimMatrix[],5,MATCH($C1055&amp;$D1055&amp;"."&amp;$E1055,TMSimMatrix[#Headers],0)),"")</f>
        <v/>
      </c>
      <c r="H1055" s="56" t="str">
        <f>IF($E1055&lt;&gt;"",INDEX(TMSimMatrix[#Data],7,MATCH($C1055&amp;$D1055&amp;"."&amp;$E1055,TMSimMatrix[#Headers],0)),"")</f>
        <v/>
      </c>
      <c r="I1055" s="280" t="str">
        <f>IF($E1055&lt;&gt;"",INDEX(TMSimMatrix[],2,MATCH($C1055&amp;$D1055&amp;"."&amp;$E1055,TMSimMatrix[#Headers],0)),"")</f>
        <v/>
      </c>
      <c r="J1055" s="280" t="str">
        <f>IF($E1055&lt;&gt;"",IF(ISNUMBER(SEARCH("Utail",FlighTestSummary5[[#This Row],[A/C Configuration]])), "UTAIL", "TAILLESS"),"")</f>
        <v/>
      </c>
      <c r="K1055" s="280" t="str">
        <f>IF($E1055&lt;&gt;"",INDEX(TMSimMatrix[],4,MATCH($C1055&amp;$D1055&amp;"."&amp;$E1055,TMSimMatrix[#Headers],0)),"")</f>
        <v/>
      </c>
      <c r="L1055" s="280" t="str">
        <f>IF($E1055&lt;&gt;"",INDEX(TMSimMatrix[],3,MATCH($C1055&amp;$D1055&amp;"."&amp;$E1055,TMSimMatrix[#Headers],0)),"")</f>
        <v/>
      </c>
      <c r="M1055" s="272" t="str">
        <f>IF($E1055&lt;&gt;"",INDEX(TMSimMatrix[],8,MATCH($C1055&amp;$D1055&amp;"."&amp;$E1055,TMSimMatrix[#Headers],0)),"")</f>
        <v/>
      </c>
      <c r="N1055" s="52"/>
      <c r="O1055" s="72"/>
      <c r="P1055" s="310" t="str">
        <f>IF($E1055&lt;&gt;"",INDEX(TMSimMatrix[],9,MATCH($C1055&amp;$D1055&amp;"."&amp;$E1055,TMSimMatrix[#Headers],0)),"")</f>
        <v/>
      </c>
      <c r="Q1055" s="56"/>
      <c r="R1055" s="54"/>
      <c r="S1055" s="53"/>
      <c r="T1055" s="324"/>
      <c r="U1055" s="299"/>
      <c r="V1055" s="53"/>
      <c r="W1055" s="258" t="s">
        <v>506</v>
      </c>
      <c r="X1055" s="305"/>
      <c r="Y1055" s="62"/>
      <c r="Z1055" s="297"/>
      <c r="AA1055" s="297"/>
    </row>
    <row r="1056" spans="2:27" ht="23">
      <c r="B1056" s="48">
        <v>1051</v>
      </c>
      <c r="C1056" s="252" t="s">
        <v>451</v>
      </c>
      <c r="D1056" s="253">
        <v>62</v>
      </c>
      <c r="E1056" s="274"/>
      <c r="F1056" s="50" t="str">
        <f>IF($E1056&lt;&gt;"",COUNTIF($E$6:$E1056,$E1056),"")</f>
        <v/>
      </c>
      <c r="G1056" s="56" t="str">
        <f>IF($E1056&lt;&gt;"",INDEX(TMSimMatrix[],5,MATCH($C1056&amp;$D1056&amp;"."&amp;$E1056,TMSimMatrix[#Headers],0)),"")</f>
        <v/>
      </c>
      <c r="H1056" s="56" t="str">
        <f>IF($E1056&lt;&gt;"",INDEX(TMSimMatrix[#Data],7,MATCH($C1056&amp;$D1056&amp;"."&amp;$E1056,TMSimMatrix[#Headers],0)),"")</f>
        <v/>
      </c>
      <c r="I1056" s="280" t="str">
        <f>IF($E1056&lt;&gt;"",INDEX(TMSimMatrix[],2,MATCH($C1056&amp;$D1056&amp;"."&amp;$E1056,TMSimMatrix[#Headers],0)),"")</f>
        <v/>
      </c>
      <c r="J1056" s="280" t="str">
        <f>IF($E1056&lt;&gt;"",IF(ISNUMBER(SEARCH("Utail",FlighTestSummary5[[#This Row],[A/C Configuration]])), "UTAIL", "TAILLESS"),"")</f>
        <v/>
      </c>
      <c r="K1056" s="280" t="str">
        <f>IF($E1056&lt;&gt;"",INDEX(TMSimMatrix[],4,MATCH($C1056&amp;$D1056&amp;"."&amp;$E1056,TMSimMatrix[#Headers],0)),"")</f>
        <v/>
      </c>
      <c r="L1056" s="280" t="str">
        <f>IF($E1056&lt;&gt;"",INDEX(TMSimMatrix[],3,MATCH($C1056&amp;$D1056&amp;"."&amp;$E1056,TMSimMatrix[#Headers],0)),"")</f>
        <v/>
      </c>
      <c r="M1056" s="272" t="str">
        <f>IF($E1056&lt;&gt;"",INDEX(TMSimMatrix[],8,MATCH($C1056&amp;$D1056&amp;"."&amp;$E1056,TMSimMatrix[#Headers],0)),"")</f>
        <v/>
      </c>
      <c r="N1056" s="52"/>
      <c r="O1056" s="72"/>
      <c r="P1056" s="310" t="str">
        <f>IF($E1056&lt;&gt;"",INDEX(TMSimMatrix[],9,MATCH($C1056&amp;$D1056&amp;"."&amp;$E1056,TMSimMatrix[#Headers],0)),"")</f>
        <v/>
      </c>
      <c r="Q1056" s="56"/>
      <c r="R1056" s="54"/>
      <c r="S1056" s="53"/>
      <c r="T1056" s="324"/>
      <c r="U1056" s="299"/>
      <c r="V1056" s="53"/>
      <c r="W1056" s="258" t="s">
        <v>506</v>
      </c>
      <c r="X1056" s="305"/>
      <c r="Y1056" s="62"/>
      <c r="Z1056" s="297"/>
      <c r="AA1056" s="297"/>
    </row>
    <row r="1057" spans="2:27" ht="23">
      <c r="B1057" s="48">
        <v>1052</v>
      </c>
      <c r="C1057" s="252" t="s">
        <v>451</v>
      </c>
      <c r="D1057" s="253">
        <v>62</v>
      </c>
      <c r="E1057" s="274"/>
      <c r="F1057" s="50" t="str">
        <f>IF($E1057&lt;&gt;"",COUNTIF($E$6:$E1057,$E1057),"")</f>
        <v/>
      </c>
      <c r="G1057" s="56" t="str">
        <f>IF($E1057&lt;&gt;"",INDEX(TMSimMatrix[],5,MATCH($C1057&amp;$D1057&amp;"."&amp;$E1057,TMSimMatrix[#Headers],0)),"")</f>
        <v/>
      </c>
      <c r="H1057" s="56" t="str">
        <f>IF($E1057&lt;&gt;"",INDEX(TMSimMatrix[#Data],7,MATCH($C1057&amp;$D1057&amp;"."&amp;$E1057,TMSimMatrix[#Headers],0)),"")</f>
        <v/>
      </c>
      <c r="I1057" s="280" t="str">
        <f>IF($E1057&lt;&gt;"",INDEX(TMSimMatrix[],2,MATCH($C1057&amp;$D1057&amp;"."&amp;$E1057,TMSimMatrix[#Headers],0)),"")</f>
        <v/>
      </c>
      <c r="J1057" s="280" t="str">
        <f>IF($E1057&lt;&gt;"",IF(ISNUMBER(SEARCH("Utail",FlighTestSummary5[[#This Row],[A/C Configuration]])), "UTAIL", "TAILLESS"),"")</f>
        <v/>
      </c>
      <c r="K1057" s="280" t="str">
        <f>IF($E1057&lt;&gt;"",INDEX(TMSimMatrix[],4,MATCH($C1057&amp;$D1057&amp;"."&amp;$E1057,TMSimMatrix[#Headers],0)),"")</f>
        <v/>
      </c>
      <c r="L1057" s="280" t="str">
        <f>IF($E1057&lt;&gt;"",INDEX(TMSimMatrix[],3,MATCH($C1057&amp;$D1057&amp;"."&amp;$E1057,TMSimMatrix[#Headers],0)),"")</f>
        <v/>
      </c>
      <c r="M1057" s="272" t="str">
        <f>IF($E1057&lt;&gt;"",INDEX(TMSimMatrix[],8,MATCH($C1057&amp;$D1057&amp;"."&amp;$E1057,TMSimMatrix[#Headers],0)),"")</f>
        <v/>
      </c>
      <c r="N1057" s="52"/>
      <c r="O1057" s="72"/>
      <c r="P1057" s="310" t="str">
        <f>IF($E1057&lt;&gt;"",INDEX(TMSimMatrix[],9,MATCH($C1057&amp;$D1057&amp;"."&amp;$E1057,TMSimMatrix[#Headers],0)),"")</f>
        <v/>
      </c>
      <c r="Q1057" s="56"/>
      <c r="R1057" s="54"/>
      <c r="S1057" s="53"/>
      <c r="T1057" s="324"/>
      <c r="U1057" s="299"/>
      <c r="V1057" s="53"/>
      <c r="W1057" s="258" t="s">
        <v>506</v>
      </c>
      <c r="X1057" s="305"/>
      <c r="Y1057" s="62"/>
      <c r="Z1057" s="297"/>
      <c r="AA1057" s="297"/>
    </row>
    <row r="1058" spans="2:27" ht="23">
      <c r="B1058" s="48">
        <v>1053</v>
      </c>
      <c r="C1058" s="252" t="s">
        <v>451</v>
      </c>
      <c r="D1058" s="253">
        <v>62</v>
      </c>
      <c r="E1058" s="274"/>
      <c r="F1058" s="50" t="str">
        <f>IF($E1058&lt;&gt;"",COUNTIF($E$6:$E1058,$E1058),"")</f>
        <v/>
      </c>
      <c r="G1058" s="56" t="str">
        <f>IF($E1058&lt;&gt;"",INDEX(TMSimMatrix[],5,MATCH($C1058&amp;$D1058&amp;"."&amp;$E1058,TMSimMatrix[#Headers],0)),"")</f>
        <v/>
      </c>
      <c r="H1058" s="56" t="str">
        <f>IF($E1058&lt;&gt;"",INDEX(TMSimMatrix[#Data],7,MATCH($C1058&amp;$D1058&amp;"."&amp;$E1058,TMSimMatrix[#Headers],0)),"")</f>
        <v/>
      </c>
      <c r="I1058" s="280" t="str">
        <f>IF($E1058&lt;&gt;"",INDEX(TMSimMatrix[],2,MATCH($C1058&amp;$D1058&amp;"."&amp;$E1058,TMSimMatrix[#Headers],0)),"")</f>
        <v/>
      </c>
      <c r="J1058" s="280" t="str">
        <f>IF($E1058&lt;&gt;"",IF(ISNUMBER(SEARCH("Utail",FlighTestSummary5[[#This Row],[A/C Configuration]])), "UTAIL", "TAILLESS"),"")</f>
        <v/>
      </c>
      <c r="K1058" s="280" t="str">
        <f>IF($E1058&lt;&gt;"",INDEX(TMSimMatrix[],4,MATCH($C1058&amp;$D1058&amp;"."&amp;$E1058,TMSimMatrix[#Headers],0)),"")</f>
        <v/>
      </c>
      <c r="L1058" s="280" t="str">
        <f>IF($E1058&lt;&gt;"",INDEX(TMSimMatrix[],3,MATCH($C1058&amp;$D1058&amp;"."&amp;$E1058,TMSimMatrix[#Headers],0)),"")</f>
        <v/>
      </c>
      <c r="M1058" s="272" t="str">
        <f>IF($E1058&lt;&gt;"",INDEX(TMSimMatrix[],8,MATCH($C1058&amp;$D1058&amp;"."&amp;$E1058,TMSimMatrix[#Headers],0)),"")</f>
        <v/>
      </c>
      <c r="N1058" s="52"/>
      <c r="O1058" s="72"/>
      <c r="P1058" s="310" t="str">
        <f>IF($E1058&lt;&gt;"",INDEX(TMSimMatrix[],9,MATCH($C1058&amp;$D1058&amp;"."&amp;$E1058,TMSimMatrix[#Headers],0)),"")</f>
        <v/>
      </c>
      <c r="Q1058" s="56"/>
      <c r="R1058" s="54"/>
      <c r="S1058" s="53"/>
      <c r="T1058" s="324"/>
      <c r="U1058" s="299"/>
      <c r="V1058" s="53"/>
      <c r="W1058" s="258" t="s">
        <v>506</v>
      </c>
      <c r="X1058" s="305"/>
      <c r="Y1058" s="62"/>
      <c r="Z1058" s="297"/>
      <c r="AA1058" s="297"/>
    </row>
    <row r="1059" spans="2:27" ht="23">
      <c r="B1059" s="48">
        <v>1054</v>
      </c>
      <c r="C1059" s="252" t="s">
        <v>451</v>
      </c>
      <c r="D1059" s="253">
        <v>62</v>
      </c>
      <c r="E1059" s="274"/>
      <c r="F1059" s="50" t="str">
        <f>IF($E1059&lt;&gt;"",COUNTIF($E$6:$E1059,$E1059),"")</f>
        <v/>
      </c>
      <c r="G1059" s="56" t="str">
        <f>IF($E1059&lt;&gt;"",INDEX(TMSimMatrix[],5,MATCH($C1059&amp;$D1059&amp;"."&amp;$E1059,TMSimMatrix[#Headers],0)),"")</f>
        <v/>
      </c>
      <c r="H1059" s="56" t="str">
        <f>IF($E1059&lt;&gt;"",INDEX(TMSimMatrix[#Data],7,MATCH($C1059&amp;$D1059&amp;"."&amp;$E1059,TMSimMatrix[#Headers],0)),"")</f>
        <v/>
      </c>
      <c r="I1059" s="280" t="str">
        <f>IF($E1059&lt;&gt;"",INDEX(TMSimMatrix[],2,MATCH($C1059&amp;$D1059&amp;"."&amp;$E1059,TMSimMatrix[#Headers],0)),"")</f>
        <v/>
      </c>
      <c r="J1059" s="280" t="str">
        <f>IF($E1059&lt;&gt;"",IF(ISNUMBER(SEARCH("Utail",FlighTestSummary5[[#This Row],[A/C Configuration]])), "UTAIL", "TAILLESS"),"")</f>
        <v/>
      </c>
      <c r="K1059" s="280" t="str">
        <f>IF($E1059&lt;&gt;"",INDEX(TMSimMatrix[],4,MATCH($C1059&amp;$D1059&amp;"."&amp;$E1059,TMSimMatrix[#Headers],0)),"")</f>
        <v/>
      </c>
      <c r="L1059" s="280" t="str">
        <f>IF($E1059&lt;&gt;"",INDEX(TMSimMatrix[],3,MATCH($C1059&amp;$D1059&amp;"."&amp;$E1059,TMSimMatrix[#Headers],0)),"")</f>
        <v/>
      </c>
      <c r="M1059" s="272" t="str">
        <f>IF($E1059&lt;&gt;"",INDEX(TMSimMatrix[],8,MATCH($C1059&amp;$D1059&amp;"."&amp;$E1059,TMSimMatrix[#Headers],0)),"")</f>
        <v/>
      </c>
      <c r="N1059" s="52"/>
      <c r="O1059" s="72"/>
      <c r="P1059" s="310" t="str">
        <f>IF($E1059&lt;&gt;"",INDEX(TMSimMatrix[],9,MATCH($C1059&amp;$D1059&amp;"."&amp;$E1059,TMSimMatrix[#Headers],0)),"")</f>
        <v/>
      </c>
      <c r="Q1059" s="56"/>
      <c r="R1059" s="54"/>
      <c r="S1059" s="53"/>
      <c r="T1059" s="324"/>
      <c r="U1059" s="299"/>
      <c r="V1059" s="53"/>
      <c r="W1059" s="258" t="s">
        <v>506</v>
      </c>
      <c r="X1059" s="305"/>
      <c r="Y1059" s="62"/>
      <c r="Z1059" s="297"/>
      <c r="AA1059" s="297"/>
    </row>
    <row r="1060" spans="2:27" ht="23">
      <c r="B1060" s="48">
        <v>1055</v>
      </c>
      <c r="C1060" s="252" t="s">
        <v>451</v>
      </c>
      <c r="D1060" s="253">
        <v>62</v>
      </c>
      <c r="E1060" s="274"/>
      <c r="F1060" s="50" t="str">
        <f>IF($E1060&lt;&gt;"",COUNTIF($E$6:$E1060,$E1060),"")</f>
        <v/>
      </c>
      <c r="G1060" s="56" t="str">
        <f>IF($E1060&lt;&gt;"",INDEX(TMSimMatrix[],5,MATCH($C1060&amp;$D1060&amp;"."&amp;$E1060,TMSimMatrix[#Headers],0)),"")</f>
        <v/>
      </c>
      <c r="H1060" s="56" t="str">
        <f>IF($E1060&lt;&gt;"",INDEX(TMSimMatrix[#Data],7,MATCH($C1060&amp;$D1060&amp;"."&amp;$E1060,TMSimMatrix[#Headers],0)),"")</f>
        <v/>
      </c>
      <c r="I1060" s="280" t="str">
        <f>IF($E1060&lt;&gt;"",INDEX(TMSimMatrix[],2,MATCH($C1060&amp;$D1060&amp;"."&amp;$E1060,TMSimMatrix[#Headers],0)),"")</f>
        <v/>
      </c>
      <c r="J1060" s="280" t="str">
        <f>IF($E1060&lt;&gt;"",IF(ISNUMBER(SEARCH("Utail",FlighTestSummary5[[#This Row],[A/C Configuration]])), "UTAIL", "TAILLESS"),"")</f>
        <v/>
      </c>
      <c r="K1060" s="280" t="str">
        <f>IF($E1060&lt;&gt;"",INDEX(TMSimMatrix[],4,MATCH($C1060&amp;$D1060&amp;"."&amp;$E1060,TMSimMatrix[#Headers],0)),"")</f>
        <v/>
      </c>
      <c r="L1060" s="280" t="str">
        <f>IF($E1060&lt;&gt;"",INDEX(TMSimMatrix[],3,MATCH($C1060&amp;$D1060&amp;"."&amp;$E1060,TMSimMatrix[#Headers],0)),"")</f>
        <v/>
      </c>
      <c r="M1060" s="272" t="str">
        <f>IF($E1060&lt;&gt;"",INDEX(TMSimMatrix[],8,MATCH($C1060&amp;$D1060&amp;"."&amp;$E1060,TMSimMatrix[#Headers],0)),"")</f>
        <v/>
      </c>
      <c r="N1060" s="52"/>
      <c r="O1060" s="72"/>
      <c r="P1060" s="310" t="str">
        <f>IF($E1060&lt;&gt;"",INDEX(TMSimMatrix[],9,MATCH($C1060&amp;$D1060&amp;"."&amp;$E1060,TMSimMatrix[#Headers],0)),"")</f>
        <v/>
      </c>
      <c r="Q1060" s="56"/>
      <c r="R1060" s="54"/>
      <c r="S1060" s="53"/>
      <c r="T1060" s="324"/>
      <c r="U1060" s="299"/>
      <c r="V1060" s="53"/>
      <c r="W1060" s="258" t="s">
        <v>506</v>
      </c>
      <c r="X1060" s="305"/>
      <c r="Y1060" s="62"/>
      <c r="Z1060" s="297"/>
      <c r="AA1060" s="297"/>
    </row>
    <row r="1061" spans="2:27" ht="23">
      <c r="B1061" s="48">
        <v>1056</v>
      </c>
      <c r="C1061" s="252" t="s">
        <v>451</v>
      </c>
      <c r="D1061" s="253">
        <v>62</v>
      </c>
      <c r="E1061" s="274"/>
      <c r="F1061" s="50" t="str">
        <f>IF($E1061&lt;&gt;"",COUNTIF($E$6:$E1061,$E1061),"")</f>
        <v/>
      </c>
      <c r="G1061" s="56" t="str">
        <f>IF($E1061&lt;&gt;"",INDEX(TMSimMatrix[],5,MATCH($C1061&amp;$D1061&amp;"."&amp;$E1061,TMSimMatrix[#Headers],0)),"")</f>
        <v/>
      </c>
      <c r="H1061" s="56" t="str">
        <f>IF($E1061&lt;&gt;"",INDEX(TMSimMatrix[#Data],7,MATCH($C1061&amp;$D1061&amp;"."&amp;$E1061,TMSimMatrix[#Headers],0)),"")</f>
        <v/>
      </c>
      <c r="I1061" s="280" t="str">
        <f>IF($E1061&lt;&gt;"",INDEX(TMSimMatrix[],2,MATCH($C1061&amp;$D1061&amp;"."&amp;$E1061,TMSimMatrix[#Headers],0)),"")</f>
        <v/>
      </c>
      <c r="J1061" s="280" t="str">
        <f>IF($E1061&lt;&gt;"",IF(ISNUMBER(SEARCH("Utail",FlighTestSummary5[[#This Row],[A/C Configuration]])), "UTAIL", "TAILLESS"),"")</f>
        <v/>
      </c>
      <c r="K1061" s="280" t="str">
        <f>IF($E1061&lt;&gt;"",INDEX(TMSimMatrix[],4,MATCH($C1061&amp;$D1061&amp;"."&amp;$E1061,TMSimMatrix[#Headers],0)),"")</f>
        <v/>
      </c>
      <c r="L1061" s="280" t="str">
        <f>IF($E1061&lt;&gt;"",INDEX(TMSimMatrix[],3,MATCH($C1061&amp;$D1061&amp;"."&amp;$E1061,TMSimMatrix[#Headers],0)),"")</f>
        <v/>
      </c>
      <c r="M1061" s="272" t="str">
        <f>IF($E1061&lt;&gt;"",INDEX(TMSimMatrix[],8,MATCH($C1061&amp;$D1061&amp;"."&amp;$E1061,TMSimMatrix[#Headers],0)),"")</f>
        <v/>
      </c>
      <c r="N1061" s="52"/>
      <c r="O1061" s="72"/>
      <c r="P1061" s="310" t="str">
        <f>IF($E1061&lt;&gt;"",INDEX(TMSimMatrix[],9,MATCH($C1061&amp;$D1061&amp;"."&amp;$E1061,TMSimMatrix[#Headers],0)),"")</f>
        <v/>
      </c>
      <c r="Q1061" s="56"/>
      <c r="R1061" s="54"/>
      <c r="S1061" s="53"/>
      <c r="T1061" s="324"/>
      <c r="U1061" s="299"/>
      <c r="V1061" s="53"/>
      <c r="W1061" s="258" t="s">
        <v>506</v>
      </c>
      <c r="X1061" s="305"/>
      <c r="Y1061" s="62"/>
      <c r="Z1061" s="297"/>
      <c r="AA1061" s="297"/>
    </row>
    <row r="1062" spans="2:27" ht="23">
      <c r="B1062" s="48">
        <v>1057</v>
      </c>
      <c r="C1062" s="252" t="s">
        <v>451</v>
      </c>
      <c r="D1062" s="253">
        <v>62</v>
      </c>
      <c r="E1062" s="274"/>
      <c r="F1062" s="50" t="str">
        <f>IF($E1062&lt;&gt;"",COUNTIF($E$6:$E1062,$E1062),"")</f>
        <v/>
      </c>
      <c r="G1062" s="56" t="str">
        <f>IF($E1062&lt;&gt;"",INDEX(TMSimMatrix[],5,MATCH($C1062&amp;$D1062&amp;"."&amp;$E1062,TMSimMatrix[#Headers],0)),"")</f>
        <v/>
      </c>
      <c r="H1062" s="56" t="str">
        <f>IF($E1062&lt;&gt;"",INDEX(TMSimMatrix[#Data],7,MATCH($C1062&amp;$D1062&amp;"."&amp;$E1062,TMSimMatrix[#Headers],0)),"")</f>
        <v/>
      </c>
      <c r="I1062" s="280" t="str">
        <f>IF($E1062&lt;&gt;"",INDEX(TMSimMatrix[],2,MATCH($C1062&amp;$D1062&amp;"."&amp;$E1062,TMSimMatrix[#Headers],0)),"")</f>
        <v/>
      </c>
      <c r="J1062" s="280" t="str">
        <f>IF($E1062&lt;&gt;"",IF(ISNUMBER(SEARCH("Utail",FlighTestSummary5[[#This Row],[A/C Configuration]])), "UTAIL", "TAILLESS"),"")</f>
        <v/>
      </c>
      <c r="K1062" s="280" t="str">
        <f>IF($E1062&lt;&gt;"",INDEX(TMSimMatrix[],4,MATCH($C1062&amp;$D1062&amp;"."&amp;$E1062,TMSimMatrix[#Headers],0)),"")</f>
        <v/>
      </c>
      <c r="L1062" s="280" t="str">
        <f>IF($E1062&lt;&gt;"",INDEX(TMSimMatrix[],3,MATCH($C1062&amp;$D1062&amp;"."&amp;$E1062,TMSimMatrix[#Headers],0)),"")</f>
        <v/>
      </c>
      <c r="M1062" s="272" t="str">
        <f>IF($E1062&lt;&gt;"",INDEX(TMSimMatrix[],8,MATCH($C1062&amp;$D1062&amp;"."&amp;$E1062,TMSimMatrix[#Headers],0)),"")</f>
        <v/>
      </c>
      <c r="N1062" s="52"/>
      <c r="O1062" s="72"/>
      <c r="P1062" s="310" t="str">
        <f>IF($E1062&lt;&gt;"",INDEX(TMSimMatrix[],9,MATCH($C1062&amp;$D1062&amp;"."&amp;$E1062,TMSimMatrix[#Headers],0)),"")</f>
        <v/>
      </c>
      <c r="Q1062" s="56"/>
      <c r="R1062" s="54"/>
      <c r="S1062" s="53"/>
      <c r="T1062" s="324"/>
      <c r="U1062" s="299"/>
      <c r="V1062" s="53"/>
      <c r="W1062" s="258" t="s">
        <v>506</v>
      </c>
      <c r="X1062" s="305"/>
      <c r="Y1062" s="62"/>
      <c r="Z1062" s="297"/>
      <c r="AA1062" s="297"/>
    </row>
    <row r="1063" spans="2:27" ht="23">
      <c r="B1063" s="48">
        <v>1058</v>
      </c>
      <c r="C1063" s="252" t="s">
        <v>451</v>
      </c>
      <c r="D1063" s="253">
        <v>62</v>
      </c>
      <c r="E1063" s="274"/>
      <c r="F1063" s="50" t="str">
        <f>IF($E1063&lt;&gt;"",COUNTIF($E$6:$E1063,$E1063),"")</f>
        <v/>
      </c>
      <c r="G1063" s="56" t="str">
        <f>IF($E1063&lt;&gt;"",INDEX(TMSimMatrix[],5,MATCH($C1063&amp;$D1063&amp;"."&amp;$E1063,TMSimMatrix[#Headers],0)),"")</f>
        <v/>
      </c>
      <c r="H1063" s="56" t="str">
        <f>IF($E1063&lt;&gt;"",INDEX(TMSimMatrix[#Data],7,MATCH($C1063&amp;$D1063&amp;"."&amp;$E1063,TMSimMatrix[#Headers],0)),"")</f>
        <v/>
      </c>
      <c r="I1063" s="280" t="str">
        <f>IF($E1063&lt;&gt;"",INDEX(TMSimMatrix[],2,MATCH($C1063&amp;$D1063&amp;"."&amp;$E1063,TMSimMatrix[#Headers],0)),"")</f>
        <v/>
      </c>
      <c r="J1063" s="280" t="str">
        <f>IF($E1063&lt;&gt;"",IF(ISNUMBER(SEARCH("Utail",FlighTestSummary5[[#This Row],[A/C Configuration]])), "UTAIL", "TAILLESS"),"")</f>
        <v/>
      </c>
      <c r="K1063" s="280" t="str">
        <f>IF($E1063&lt;&gt;"",INDEX(TMSimMatrix[],4,MATCH($C1063&amp;$D1063&amp;"."&amp;$E1063,TMSimMatrix[#Headers],0)),"")</f>
        <v/>
      </c>
      <c r="L1063" s="280" t="str">
        <f>IF($E1063&lt;&gt;"",INDEX(TMSimMatrix[],3,MATCH($C1063&amp;$D1063&amp;"."&amp;$E1063,TMSimMatrix[#Headers],0)),"")</f>
        <v/>
      </c>
      <c r="M1063" s="272" t="str">
        <f>IF($E1063&lt;&gt;"",INDEX(TMSimMatrix[],8,MATCH($C1063&amp;$D1063&amp;"."&amp;$E1063,TMSimMatrix[#Headers],0)),"")</f>
        <v/>
      </c>
      <c r="N1063" s="52"/>
      <c r="O1063" s="72"/>
      <c r="P1063" s="310" t="str">
        <f>IF($E1063&lt;&gt;"",INDEX(TMSimMatrix[],9,MATCH($C1063&amp;$D1063&amp;"."&amp;$E1063,TMSimMatrix[#Headers],0)),"")</f>
        <v/>
      </c>
      <c r="Q1063" s="56"/>
      <c r="R1063" s="54"/>
      <c r="S1063" s="53"/>
      <c r="T1063" s="324"/>
      <c r="U1063" s="299"/>
      <c r="V1063" s="53"/>
      <c r="W1063" s="258" t="s">
        <v>506</v>
      </c>
      <c r="X1063" s="305"/>
      <c r="Y1063" s="62"/>
      <c r="Z1063" s="297"/>
      <c r="AA1063" s="297"/>
    </row>
    <row r="1064" spans="2:27" ht="23">
      <c r="B1064" s="48">
        <v>1059</v>
      </c>
      <c r="C1064" s="252" t="s">
        <v>451</v>
      </c>
      <c r="D1064" s="253">
        <v>62</v>
      </c>
      <c r="E1064" s="274"/>
      <c r="F1064" s="50" t="str">
        <f>IF($E1064&lt;&gt;"",COUNTIF($E$6:$E1064,$E1064),"")</f>
        <v/>
      </c>
      <c r="G1064" s="56" t="str">
        <f>IF($E1064&lt;&gt;"",INDEX(TMSimMatrix[],5,MATCH($C1064&amp;$D1064&amp;"."&amp;$E1064,TMSimMatrix[#Headers],0)),"")</f>
        <v/>
      </c>
      <c r="H1064" s="56" t="str">
        <f>IF($E1064&lt;&gt;"",INDEX(TMSimMatrix[#Data],7,MATCH($C1064&amp;$D1064&amp;"."&amp;$E1064,TMSimMatrix[#Headers],0)),"")</f>
        <v/>
      </c>
      <c r="I1064" s="280" t="str">
        <f>IF($E1064&lt;&gt;"",INDEX(TMSimMatrix[],2,MATCH($C1064&amp;$D1064&amp;"."&amp;$E1064,TMSimMatrix[#Headers],0)),"")</f>
        <v/>
      </c>
      <c r="J1064" s="280" t="str">
        <f>IF($E1064&lt;&gt;"",IF(ISNUMBER(SEARCH("Utail",FlighTestSummary5[[#This Row],[A/C Configuration]])), "UTAIL", "TAILLESS"),"")</f>
        <v/>
      </c>
      <c r="K1064" s="280" t="str">
        <f>IF($E1064&lt;&gt;"",INDEX(TMSimMatrix[],4,MATCH($C1064&amp;$D1064&amp;"."&amp;$E1064,TMSimMatrix[#Headers],0)),"")</f>
        <v/>
      </c>
      <c r="L1064" s="280" t="str">
        <f>IF($E1064&lt;&gt;"",INDEX(TMSimMatrix[],3,MATCH($C1064&amp;$D1064&amp;"."&amp;$E1064,TMSimMatrix[#Headers],0)),"")</f>
        <v/>
      </c>
      <c r="M1064" s="272" t="str">
        <f>IF($E1064&lt;&gt;"",INDEX(TMSimMatrix[],8,MATCH($C1064&amp;$D1064&amp;"."&amp;$E1064,TMSimMatrix[#Headers],0)),"")</f>
        <v/>
      </c>
      <c r="N1064" s="52"/>
      <c r="O1064" s="72"/>
      <c r="P1064" s="310" t="str">
        <f>IF($E1064&lt;&gt;"",INDEX(TMSimMatrix[],9,MATCH($C1064&amp;$D1064&amp;"."&amp;$E1064,TMSimMatrix[#Headers],0)),"")</f>
        <v/>
      </c>
      <c r="Q1064" s="56"/>
      <c r="R1064" s="54"/>
      <c r="S1064" s="53"/>
      <c r="T1064" s="324"/>
      <c r="U1064" s="299"/>
      <c r="V1064" s="53"/>
      <c r="W1064" s="258" t="s">
        <v>506</v>
      </c>
      <c r="X1064" s="305"/>
      <c r="Y1064" s="62"/>
      <c r="Z1064" s="297"/>
      <c r="AA1064" s="297"/>
    </row>
    <row r="1065" spans="2:27" ht="23">
      <c r="B1065" s="48">
        <v>1060</v>
      </c>
      <c r="C1065" s="252" t="s">
        <v>451</v>
      </c>
      <c r="D1065" s="253">
        <v>62</v>
      </c>
      <c r="E1065" s="274"/>
      <c r="F1065" s="50" t="str">
        <f>IF($E1065&lt;&gt;"",COUNTIF($E$6:$E1065,$E1065),"")</f>
        <v/>
      </c>
      <c r="G1065" s="56" t="str">
        <f>IF($E1065&lt;&gt;"",INDEX(TMSimMatrix[],5,MATCH($C1065&amp;$D1065&amp;"."&amp;$E1065,TMSimMatrix[#Headers],0)),"")</f>
        <v/>
      </c>
      <c r="H1065" s="56" t="str">
        <f>IF($E1065&lt;&gt;"",INDEX(TMSimMatrix[#Data],7,MATCH($C1065&amp;$D1065&amp;"."&amp;$E1065,TMSimMatrix[#Headers],0)),"")</f>
        <v/>
      </c>
      <c r="I1065" s="280" t="str">
        <f>IF($E1065&lt;&gt;"",INDEX(TMSimMatrix[],2,MATCH($C1065&amp;$D1065&amp;"."&amp;$E1065,TMSimMatrix[#Headers],0)),"")</f>
        <v/>
      </c>
      <c r="J1065" s="280" t="str">
        <f>IF($E1065&lt;&gt;"",IF(ISNUMBER(SEARCH("Utail",FlighTestSummary5[[#This Row],[A/C Configuration]])), "UTAIL", "TAILLESS"),"")</f>
        <v/>
      </c>
      <c r="K1065" s="280" t="str">
        <f>IF($E1065&lt;&gt;"",INDEX(TMSimMatrix[],4,MATCH($C1065&amp;$D1065&amp;"."&amp;$E1065,TMSimMatrix[#Headers],0)),"")</f>
        <v/>
      </c>
      <c r="L1065" s="280" t="str">
        <f>IF($E1065&lt;&gt;"",INDEX(TMSimMatrix[],3,MATCH($C1065&amp;$D1065&amp;"."&amp;$E1065,TMSimMatrix[#Headers],0)),"")</f>
        <v/>
      </c>
      <c r="M1065" s="272" t="str">
        <f>IF($E1065&lt;&gt;"",INDEX(TMSimMatrix[],8,MATCH($C1065&amp;$D1065&amp;"."&amp;$E1065,TMSimMatrix[#Headers],0)),"")</f>
        <v/>
      </c>
      <c r="N1065" s="52"/>
      <c r="O1065" s="72"/>
      <c r="P1065" s="310" t="str">
        <f>IF($E1065&lt;&gt;"",INDEX(TMSimMatrix[],9,MATCH($C1065&amp;$D1065&amp;"."&amp;$E1065,TMSimMatrix[#Headers],0)),"")</f>
        <v/>
      </c>
      <c r="Q1065" s="56"/>
      <c r="R1065" s="54"/>
      <c r="S1065" s="53"/>
      <c r="T1065" s="324"/>
      <c r="U1065" s="299"/>
      <c r="V1065" s="53"/>
      <c r="W1065" s="258" t="s">
        <v>506</v>
      </c>
      <c r="X1065" s="305"/>
      <c r="Y1065" s="62"/>
      <c r="Z1065" s="297"/>
      <c r="AA1065" s="297"/>
    </row>
    <row r="1066" spans="2:27" ht="23">
      <c r="B1066" s="48">
        <v>1061</v>
      </c>
      <c r="C1066" s="252" t="s">
        <v>451</v>
      </c>
      <c r="D1066" s="253">
        <v>62</v>
      </c>
      <c r="E1066" s="274"/>
      <c r="F1066" s="50" t="str">
        <f>IF($E1066&lt;&gt;"",COUNTIF($E$6:$E1066,$E1066),"")</f>
        <v/>
      </c>
      <c r="G1066" s="56" t="str">
        <f>IF($E1066&lt;&gt;"",INDEX(TMSimMatrix[],5,MATCH($C1066&amp;$D1066&amp;"."&amp;$E1066,TMSimMatrix[#Headers],0)),"")</f>
        <v/>
      </c>
      <c r="H1066" s="56" t="str">
        <f>IF($E1066&lt;&gt;"",INDEX(TMSimMatrix[#Data],7,MATCH($C1066&amp;$D1066&amp;"."&amp;$E1066,TMSimMatrix[#Headers],0)),"")</f>
        <v/>
      </c>
      <c r="I1066" s="280" t="str">
        <f>IF($E1066&lt;&gt;"",INDEX(TMSimMatrix[],2,MATCH($C1066&amp;$D1066&amp;"."&amp;$E1066,TMSimMatrix[#Headers],0)),"")</f>
        <v/>
      </c>
      <c r="J1066" s="280" t="str">
        <f>IF($E1066&lt;&gt;"",IF(ISNUMBER(SEARCH("Utail",FlighTestSummary5[[#This Row],[A/C Configuration]])), "UTAIL", "TAILLESS"),"")</f>
        <v/>
      </c>
      <c r="K1066" s="280" t="str">
        <f>IF($E1066&lt;&gt;"",INDEX(TMSimMatrix[],4,MATCH($C1066&amp;$D1066&amp;"."&amp;$E1066,TMSimMatrix[#Headers],0)),"")</f>
        <v/>
      </c>
      <c r="L1066" s="280" t="str">
        <f>IF($E1066&lt;&gt;"",INDEX(TMSimMatrix[],3,MATCH($C1066&amp;$D1066&amp;"."&amp;$E1066,TMSimMatrix[#Headers],0)),"")</f>
        <v/>
      </c>
      <c r="M1066" s="272" t="str">
        <f>IF($E1066&lt;&gt;"",INDEX(TMSimMatrix[],8,MATCH($C1066&amp;$D1066&amp;"."&amp;$E1066,TMSimMatrix[#Headers],0)),"")</f>
        <v/>
      </c>
      <c r="N1066" s="52"/>
      <c r="O1066" s="72"/>
      <c r="P1066" s="310" t="str">
        <f>IF($E1066&lt;&gt;"",INDEX(TMSimMatrix[],9,MATCH($C1066&amp;$D1066&amp;"."&amp;$E1066,TMSimMatrix[#Headers],0)),"")</f>
        <v/>
      </c>
      <c r="Q1066" s="56"/>
      <c r="R1066" s="54"/>
      <c r="S1066" s="53"/>
      <c r="T1066" s="324"/>
      <c r="U1066" s="299"/>
      <c r="V1066" s="53"/>
      <c r="W1066" s="258" t="s">
        <v>506</v>
      </c>
      <c r="X1066" s="305"/>
      <c r="Y1066" s="62"/>
      <c r="Z1066" s="297"/>
      <c r="AA1066" s="297"/>
    </row>
    <row r="1067" spans="2:27" ht="23">
      <c r="B1067" s="48">
        <v>1062</v>
      </c>
      <c r="C1067" s="252" t="s">
        <v>451</v>
      </c>
      <c r="D1067" s="253">
        <v>62</v>
      </c>
      <c r="E1067" s="274"/>
      <c r="F1067" s="50" t="str">
        <f>IF($E1067&lt;&gt;"",COUNTIF($E$6:$E1067,$E1067),"")</f>
        <v/>
      </c>
      <c r="G1067" s="56" t="str">
        <f>IF($E1067&lt;&gt;"",INDEX(TMSimMatrix[],5,MATCH($C1067&amp;$D1067&amp;"."&amp;$E1067,TMSimMatrix[#Headers],0)),"")</f>
        <v/>
      </c>
      <c r="H1067" s="56" t="str">
        <f>IF($E1067&lt;&gt;"",INDEX(TMSimMatrix[#Data],7,MATCH($C1067&amp;$D1067&amp;"."&amp;$E1067,TMSimMatrix[#Headers],0)),"")</f>
        <v/>
      </c>
      <c r="I1067" s="280" t="str">
        <f>IF($E1067&lt;&gt;"",INDEX(TMSimMatrix[],2,MATCH($C1067&amp;$D1067&amp;"."&amp;$E1067,TMSimMatrix[#Headers],0)),"")</f>
        <v/>
      </c>
      <c r="J1067" s="280" t="str">
        <f>IF($E1067&lt;&gt;"",IF(ISNUMBER(SEARCH("Utail",FlighTestSummary5[[#This Row],[A/C Configuration]])), "UTAIL", "TAILLESS"),"")</f>
        <v/>
      </c>
      <c r="K1067" s="280" t="str">
        <f>IF($E1067&lt;&gt;"",INDEX(TMSimMatrix[],4,MATCH($C1067&amp;$D1067&amp;"."&amp;$E1067,TMSimMatrix[#Headers],0)),"")</f>
        <v/>
      </c>
      <c r="L1067" s="280" t="str">
        <f>IF($E1067&lt;&gt;"",INDEX(TMSimMatrix[],3,MATCH($C1067&amp;$D1067&amp;"."&amp;$E1067,TMSimMatrix[#Headers],0)),"")</f>
        <v/>
      </c>
      <c r="M1067" s="272" t="str">
        <f>IF($E1067&lt;&gt;"",INDEX(TMSimMatrix[],8,MATCH($C1067&amp;$D1067&amp;"."&amp;$E1067,TMSimMatrix[#Headers],0)),"")</f>
        <v/>
      </c>
      <c r="N1067" s="52"/>
      <c r="O1067" s="72"/>
      <c r="P1067" s="310" t="str">
        <f>IF($E1067&lt;&gt;"",INDEX(TMSimMatrix[],9,MATCH($C1067&amp;$D1067&amp;"."&amp;$E1067,TMSimMatrix[#Headers],0)),"")</f>
        <v/>
      </c>
      <c r="Q1067" s="56"/>
      <c r="R1067" s="54"/>
      <c r="S1067" s="53"/>
      <c r="T1067" s="324"/>
      <c r="U1067" s="299"/>
      <c r="V1067" s="53"/>
      <c r="W1067" s="258" t="s">
        <v>506</v>
      </c>
      <c r="X1067" s="305"/>
      <c r="Y1067" s="62"/>
      <c r="Z1067" s="297"/>
      <c r="AA1067" s="297"/>
    </row>
    <row r="1068" spans="2:27" ht="23">
      <c r="B1068" s="48">
        <v>1063</v>
      </c>
      <c r="C1068" s="252" t="s">
        <v>451</v>
      </c>
      <c r="D1068" s="253">
        <v>62</v>
      </c>
      <c r="E1068" s="274"/>
      <c r="F1068" s="50" t="str">
        <f>IF($E1068&lt;&gt;"",COUNTIF($E$6:$E1068,$E1068),"")</f>
        <v/>
      </c>
      <c r="G1068" s="56" t="str">
        <f>IF($E1068&lt;&gt;"",INDEX(TMSimMatrix[],5,MATCH($C1068&amp;$D1068&amp;"."&amp;$E1068,TMSimMatrix[#Headers],0)),"")</f>
        <v/>
      </c>
      <c r="H1068" s="56" t="str">
        <f>IF($E1068&lt;&gt;"",INDEX(TMSimMatrix[#Data],7,MATCH($C1068&amp;$D1068&amp;"."&amp;$E1068,TMSimMatrix[#Headers],0)),"")</f>
        <v/>
      </c>
      <c r="I1068" s="280" t="str">
        <f>IF($E1068&lt;&gt;"",INDEX(TMSimMatrix[],2,MATCH($C1068&amp;$D1068&amp;"."&amp;$E1068,TMSimMatrix[#Headers],0)),"")</f>
        <v/>
      </c>
      <c r="J1068" s="280" t="str">
        <f>IF($E1068&lt;&gt;"",IF(ISNUMBER(SEARCH("Utail",FlighTestSummary5[[#This Row],[A/C Configuration]])), "UTAIL", "TAILLESS"),"")</f>
        <v/>
      </c>
      <c r="K1068" s="280" t="str">
        <f>IF($E1068&lt;&gt;"",INDEX(TMSimMatrix[],4,MATCH($C1068&amp;$D1068&amp;"."&amp;$E1068,TMSimMatrix[#Headers],0)),"")</f>
        <v/>
      </c>
      <c r="L1068" s="280" t="str">
        <f>IF($E1068&lt;&gt;"",INDEX(TMSimMatrix[],3,MATCH($C1068&amp;$D1068&amp;"."&amp;$E1068,TMSimMatrix[#Headers],0)),"")</f>
        <v/>
      </c>
      <c r="M1068" s="272" t="str">
        <f>IF($E1068&lt;&gt;"",INDEX(TMSimMatrix[],8,MATCH($C1068&amp;$D1068&amp;"."&amp;$E1068,TMSimMatrix[#Headers],0)),"")</f>
        <v/>
      </c>
      <c r="N1068" s="52"/>
      <c r="O1068" s="72"/>
      <c r="P1068" s="310" t="str">
        <f>IF($E1068&lt;&gt;"",INDEX(TMSimMatrix[],9,MATCH($C1068&amp;$D1068&amp;"."&amp;$E1068,TMSimMatrix[#Headers],0)),"")</f>
        <v/>
      </c>
      <c r="Q1068" s="56"/>
      <c r="R1068" s="54"/>
      <c r="S1068" s="53"/>
      <c r="T1068" s="324"/>
      <c r="U1068" s="299"/>
      <c r="V1068" s="53"/>
      <c r="W1068" s="258" t="s">
        <v>506</v>
      </c>
      <c r="X1068" s="305"/>
      <c r="Y1068" s="62"/>
      <c r="Z1068" s="297"/>
      <c r="AA1068" s="297"/>
    </row>
    <row r="1069" spans="2:27" ht="23">
      <c r="B1069" s="48">
        <v>1064</v>
      </c>
      <c r="C1069" s="252" t="s">
        <v>451</v>
      </c>
      <c r="D1069" s="253">
        <v>62</v>
      </c>
      <c r="E1069" s="274"/>
      <c r="F1069" s="50" t="str">
        <f>IF($E1069&lt;&gt;"",COUNTIF($E$6:$E1069,$E1069),"")</f>
        <v/>
      </c>
      <c r="G1069" s="56" t="str">
        <f>IF($E1069&lt;&gt;"",INDEX(TMSimMatrix[],5,MATCH($C1069&amp;$D1069&amp;"."&amp;$E1069,TMSimMatrix[#Headers],0)),"")</f>
        <v/>
      </c>
      <c r="H1069" s="56" t="str">
        <f>IF($E1069&lt;&gt;"",INDEX(TMSimMatrix[#Data],7,MATCH($C1069&amp;$D1069&amp;"."&amp;$E1069,TMSimMatrix[#Headers],0)),"")</f>
        <v/>
      </c>
      <c r="I1069" s="280" t="str">
        <f>IF($E1069&lt;&gt;"",INDEX(TMSimMatrix[],2,MATCH($C1069&amp;$D1069&amp;"."&amp;$E1069,TMSimMatrix[#Headers],0)),"")</f>
        <v/>
      </c>
      <c r="J1069" s="280" t="str">
        <f>IF($E1069&lt;&gt;"",IF(ISNUMBER(SEARCH("Utail",FlighTestSummary5[[#This Row],[A/C Configuration]])), "UTAIL", "TAILLESS"),"")</f>
        <v/>
      </c>
      <c r="K1069" s="280" t="str">
        <f>IF($E1069&lt;&gt;"",INDEX(TMSimMatrix[],4,MATCH($C1069&amp;$D1069&amp;"."&amp;$E1069,TMSimMatrix[#Headers],0)),"")</f>
        <v/>
      </c>
      <c r="L1069" s="280" t="str">
        <f>IF($E1069&lt;&gt;"",INDEX(TMSimMatrix[],3,MATCH($C1069&amp;$D1069&amp;"."&amp;$E1069,TMSimMatrix[#Headers],0)),"")</f>
        <v/>
      </c>
      <c r="M1069" s="272" t="str">
        <f>IF($E1069&lt;&gt;"",INDEX(TMSimMatrix[],8,MATCH($C1069&amp;$D1069&amp;"."&amp;$E1069,TMSimMatrix[#Headers],0)),"")</f>
        <v/>
      </c>
      <c r="N1069" s="52"/>
      <c r="O1069" s="72"/>
      <c r="P1069" s="310" t="str">
        <f>IF($E1069&lt;&gt;"",INDEX(TMSimMatrix[],9,MATCH($C1069&amp;$D1069&amp;"."&amp;$E1069,TMSimMatrix[#Headers],0)),"")</f>
        <v/>
      </c>
      <c r="Q1069" s="56"/>
      <c r="R1069" s="54"/>
      <c r="S1069" s="53"/>
      <c r="T1069" s="324"/>
      <c r="U1069" s="299"/>
      <c r="V1069" s="53"/>
      <c r="W1069" s="258" t="s">
        <v>506</v>
      </c>
      <c r="X1069" s="305"/>
      <c r="Y1069" s="62"/>
      <c r="Z1069" s="297"/>
      <c r="AA1069" s="297"/>
    </row>
    <row r="1070" spans="2:27" ht="23">
      <c r="B1070" s="48">
        <v>1065</v>
      </c>
      <c r="C1070" s="252" t="s">
        <v>451</v>
      </c>
      <c r="D1070" s="253">
        <v>62</v>
      </c>
      <c r="E1070" s="274"/>
      <c r="F1070" s="50" t="str">
        <f>IF($E1070&lt;&gt;"",COUNTIF($E$6:$E1070,$E1070),"")</f>
        <v/>
      </c>
      <c r="G1070" s="56" t="str">
        <f>IF($E1070&lt;&gt;"",INDEX(TMSimMatrix[],5,MATCH($C1070&amp;$D1070&amp;"."&amp;$E1070,TMSimMatrix[#Headers],0)),"")</f>
        <v/>
      </c>
      <c r="H1070" s="56" t="str">
        <f>IF($E1070&lt;&gt;"",INDEX(TMSimMatrix[#Data],7,MATCH($C1070&amp;$D1070&amp;"."&amp;$E1070,TMSimMatrix[#Headers],0)),"")</f>
        <v/>
      </c>
      <c r="I1070" s="280" t="str">
        <f>IF($E1070&lt;&gt;"",INDEX(TMSimMatrix[],2,MATCH($C1070&amp;$D1070&amp;"."&amp;$E1070,TMSimMatrix[#Headers],0)),"")</f>
        <v/>
      </c>
      <c r="J1070" s="280" t="str">
        <f>IF($E1070&lt;&gt;"",IF(ISNUMBER(SEARCH("Utail",FlighTestSummary5[[#This Row],[A/C Configuration]])), "UTAIL", "TAILLESS"),"")</f>
        <v/>
      </c>
      <c r="K1070" s="280" t="str">
        <f>IF($E1070&lt;&gt;"",INDEX(TMSimMatrix[],4,MATCH($C1070&amp;$D1070&amp;"."&amp;$E1070,TMSimMatrix[#Headers],0)),"")</f>
        <v/>
      </c>
      <c r="L1070" s="280" t="str">
        <f>IF($E1070&lt;&gt;"",INDEX(TMSimMatrix[],3,MATCH($C1070&amp;$D1070&amp;"."&amp;$E1070,TMSimMatrix[#Headers],0)),"")</f>
        <v/>
      </c>
      <c r="M1070" s="272" t="str">
        <f>IF($E1070&lt;&gt;"",INDEX(TMSimMatrix[],8,MATCH($C1070&amp;$D1070&amp;"."&amp;$E1070,TMSimMatrix[#Headers],0)),"")</f>
        <v/>
      </c>
      <c r="N1070" s="52"/>
      <c r="O1070" s="72"/>
      <c r="P1070" s="310" t="str">
        <f>IF($E1070&lt;&gt;"",INDEX(TMSimMatrix[],9,MATCH($C1070&amp;$D1070&amp;"."&amp;$E1070,TMSimMatrix[#Headers],0)),"")</f>
        <v/>
      </c>
      <c r="Q1070" s="56"/>
      <c r="R1070" s="54"/>
      <c r="S1070" s="53"/>
      <c r="T1070" s="324"/>
      <c r="U1070" s="299"/>
      <c r="V1070" s="53"/>
      <c r="W1070" s="258" t="s">
        <v>506</v>
      </c>
      <c r="X1070" s="305"/>
      <c r="Y1070" s="62"/>
      <c r="Z1070" s="297"/>
      <c r="AA1070" s="297"/>
    </row>
    <row r="1071" spans="2:27" ht="23">
      <c r="B1071" s="48">
        <v>1066</v>
      </c>
      <c r="C1071" s="252" t="s">
        <v>451</v>
      </c>
      <c r="D1071" s="253">
        <v>62</v>
      </c>
      <c r="E1071" s="274"/>
      <c r="F1071" s="50" t="str">
        <f>IF($E1071&lt;&gt;"",COUNTIF($E$6:$E1071,$E1071),"")</f>
        <v/>
      </c>
      <c r="G1071" s="56" t="str">
        <f>IF($E1071&lt;&gt;"",INDEX(TMSimMatrix[],5,MATCH($C1071&amp;$D1071&amp;"."&amp;$E1071,TMSimMatrix[#Headers],0)),"")</f>
        <v/>
      </c>
      <c r="H1071" s="56" t="str">
        <f>IF($E1071&lt;&gt;"",INDEX(TMSimMatrix[#Data],7,MATCH($C1071&amp;$D1071&amp;"."&amp;$E1071,TMSimMatrix[#Headers],0)),"")</f>
        <v/>
      </c>
      <c r="I1071" s="280" t="str">
        <f>IF($E1071&lt;&gt;"",INDEX(TMSimMatrix[],2,MATCH($C1071&amp;$D1071&amp;"."&amp;$E1071,TMSimMatrix[#Headers],0)),"")</f>
        <v/>
      </c>
      <c r="J1071" s="280" t="str">
        <f>IF($E1071&lt;&gt;"",IF(ISNUMBER(SEARCH("Utail",FlighTestSummary5[[#This Row],[A/C Configuration]])), "UTAIL", "TAILLESS"),"")</f>
        <v/>
      </c>
      <c r="K1071" s="280" t="str">
        <f>IF($E1071&lt;&gt;"",INDEX(TMSimMatrix[],4,MATCH($C1071&amp;$D1071&amp;"."&amp;$E1071,TMSimMatrix[#Headers],0)),"")</f>
        <v/>
      </c>
      <c r="L1071" s="280" t="str">
        <f>IF($E1071&lt;&gt;"",INDEX(TMSimMatrix[],3,MATCH($C1071&amp;$D1071&amp;"."&amp;$E1071,TMSimMatrix[#Headers],0)),"")</f>
        <v/>
      </c>
      <c r="M1071" s="272" t="str">
        <f>IF($E1071&lt;&gt;"",INDEX(TMSimMatrix[],8,MATCH($C1071&amp;$D1071&amp;"."&amp;$E1071,TMSimMatrix[#Headers],0)),"")</f>
        <v/>
      </c>
      <c r="N1071" s="52"/>
      <c r="O1071" s="72"/>
      <c r="P1071" s="310" t="str">
        <f>IF($E1071&lt;&gt;"",INDEX(TMSimMatrix[],9,MATCH($C1071&amp;$D1071&amp;"."&amp;$E1071,TMSimMatrix[#Headers],0)),"")</f>
        <v/>
      </c>
      <c r="Q1071" s="56"/>
      <c r="R1071" s="54"/>
      <c r="S1071" s="53"/>
      <c r="T1071" s="324"/>
      <c r="U1071" s="299"/>
      <c r="V1071" s="53"/>
      <c r="W1071" s="258" t="s">
        <v>506</v>
      </c>
      <c r="X1071" s="305"/>
      <c r="Y1071" s="62"/>
      <c r="Z1071" s="297"/>
      <c r="AA1071" s="297"/>
    </row>
    <row r="1072" spans="2:27" ht="23">
      <c r="B1072" s="48">
        <v>1067</v>
      </c>
      <c r="C1072" s="252" t="s">
        <v>451</v>
      </c>
      <c r="D1072" s="253">
        <v>62</v>
      </c>
      <c r="E1072" s="274"/>
      <c r="F1072" s="50" t="str">
        <f>IF($E1072&lt;&gt;"",COUNTIF($E$6:$E1072,$E1072),"")</f>
        <v/>
      </c>
      <c r="G1072" s="56" t="str">
        <f>IF($E1072&lt;&gt;"",INDEX(TMSimMatrix[],5,MATCH($C1072&amp;$D1072&amp;"."&amp;$E1072,TMSimMatrix[#Headers],0)),"")</f>
        <v/>
      </c>
      <c r="H1072" s="56" t="str">
        <f>IF($E1072&lt;&gt;"",INDEX(TMSimMatrix[#Data],7,MATCH($C1072&amp;$D1072&amp;"."&amp;$E1072,TMSimMatrix[#Headers],0)),"")</f>
        <v/>
      </c>
      <c r="I1072" s="280" t="str">
        <f>IF($E1072&lt;&gt;"",INDEX(TMSimMatrix[],2,MATCH($C1072&amp;$D1072&amp;"."&amp;$E1072,TMSimMatrix[#Headers],0)),"")</f>
        <v/>
      </c>
      <c r="J1072" s="280" t="str">
        <f>IF($E1072&lt;&gt;"",IF(ISNUMBER(SEARCH("Utail",FlighTestSummary5[[#This Row],[A/C Configuration]])), "UTAIL", "TAILLESS"),"")</f>
        <v/>
      </c>
      <c r="K1072" s="280" t="str">
        <f>IF($E1072&lt;&gt;"",INDEX(TMSimMatrix[],4,MATCH($C1072&amp;$D1072&amp;"."&amp;$E1072,TMSimMatrix[#Headers],0)),"")</f>
        <v/>
      </c>
      <c r="L1072" s="280" t="str">
        <f>IF($E1072&lt;&gt;"",INDEX(TMSimMatrix[],3,MATCH($C1072&amp;$D1072&amp;"."&amp;$E1072,TMSimMatrix[#Headers],0)),"")</f>
        <v/>
      </c>
      <c r="M1072" s="272" t="str">
        <f>IF($E1072&lt;&gt;"",INDEX(TMSimMatrix[],8,MATCH($C1072&amp;$D1072&amp;"."&amp;$E1072,TMSimMatrix[#Headers],0)),"")</f>
        <v/>
      </c>
      <c r="N1072" s="52"/>
      <c r="O1072" s="72"/>
      <c r="P1072" s="310" t="str">
        <f>IF($E1072&lt;&gt;"",INDEX(TMSimMatrix[],9,MATCH($C1072&amp;$D1072&amp;"."&amp;$E1072,TMSimMatrix[#Headers],0)),"")</f>
        <v/>
      </c>
      <c r="Q1072" s="56"/>
      <c r="R1072" s="54"/>
      <c r="S1072" s="53"/>
      <c r="T1072" s="324"/>
      <c r="U1072" s="299"/>
      <c r="V1072" s="53"/>
      <c r="W1072" s="258" t="s">
        <v>506</v>
      </c>
      <c r="X1072" s="305"/>
      <c r="Y1072" s="62"/>
      <c r="Z1072" s="297"/>
      <c r="AA1072" s="297"/>
    </row>
    <row r="1073" spans="2:27" ht="23">
      <c r="B1073" s="48">
        <v>1068</v>
      </c>
      <c r="C1073" s="252" t="s">
        <v>451</v>
      </c>
      <c r="D1073" s="253">
        <v>62</v>
      </c>
      <c r="E1073" s="274"/>
      <c r="F1073" s="50" t="str">
        <f>IF($E1062&lt;&gt;"",COUNTIF($E$6:$E1062,$E1062),"")</f>
        <v/>
      </c>
      <c r="G1073" s="56" t="str">
        <f>IF($E1062&lt;&gt;"",INDEX(TMSimMatrix[],5,MATCH($C1062&amp;$D1062&amp;"."&amp;$E1062,TMSimMatrix[#Headers],0)),"")</f>
        <v/>
      </c>
      <c r="H1073" s="56" t="str">
        <f>IF($E1062&lt;&gt;"",INDEX(TMSimMatrix[#Data],7,MATCH($C1062&amp;$D1062&amp;"."&amp;$E1062,TMSimMatrix[#Headers],0)),"")</f>
        <v/>
      </c>
      <c r="I1073" s="280" t="str">
        <f>IF($E1062&lt;&gt;"",INDEX(TMSimMatrix[],2,MATCH($C1062&amp;$D1062&amp;"."&amp;$E1062,TMSimMatrix[#Headers],0)),"")</f>
        <v/>
      </c>
      <c r="J1073" s="280" t="str">
        <f>IF($E1073&lt;&gt;"",IF(ISNUMBER(SEARCH("Utail",FlighTestSummary5[[#This Row],[A/C Configuration]])), "UTAIL", "TAILLESS"),"")</f>
        <v/>
      </c>
      <c r="K1073" s="280" t="str">
        <f>IF($E1073&lt;&gt;"",INDEX(TMSimMatrix[],4,MATCH($C1073&amp;$D1073&amp;"."&amp;$E1073,TMSimMatrix[#Headers],0)),"")</f>
        <v/>
      </c>
      <c r="L1073" s="280" t="str">
        <f>IF($E1062&lt;&gt;"",INDEX(TMSimMatrix[],3,MATCH($C1062&amp;$D1062&amp;"."&amp;$E1062,TMSimMatrix[#Headers],0)),"")</f>
        <v/>
      </c>
      <c r="M1073" s="272" t="str">
        <f>IF($E1062&lt;&gt;"",INDEX(TMSimMatrix[],8,MATCH($C1062&amp;$D1062&amp;"."&amp;$E1062,TMSimMatrix[#Headers],0)),"")</f>
        <v/>
      </c>
      <c r="N1073" s="52"/>
      <c r="O1073" s="72"/>
      <c r="P1073" s="310" t="str">
        <f>IF($E1062&lt;&gt;"",INDEX(TMSimMatrix[],9,MATCH($C1062&amp;$D1062&amp;"."&amp;$E1062,TMSimMatrix[#Headers],0)),"")</f>
        <v/>
      </c>
      <c r="Q1073" s="56"/>
      <c r="R1073" s="54"/>
      <c r="S1073" s="53"/>
      <c r="T1073" s="324"/>
      <c r="U1073" s="299"/>
      <c r="V1073" s="53"/>
      <c r="W1073" s="258" t="s">
        <v>506</v>
      </c>
      <c r="X1073" s="305"/>
      <c r="Y1073" s="62"/>
      <c r="Z1073" s="297"/>
      <c r="AA1073" s="297"/>
    </row>
    <row r="1074" spans="2:27" ht="23">
      <c r="B1074" s="48">
        <v>1069</v>
      </c>
      <c r="C1074" s="252" t="s">
        <v>451</v>
      </c>
      <c r="D1074" s="253">
        <v>62</v>
      </c>
      <c r="E1074" s="274"/>
      <c r="F1074" s="50" t="str">
        <f>IF($E1074&lt;&gt;"",COUNTIF($E$6:$E1074,$E1074),"")</f>
        <v/>
      </c>
      <c r="G1074" s="56" t="str">
        <f>IF($E1074&lt;&gt;"",INDEX(TMSimMatrix[],5,MATCH($C1074&amp;$D1074&amp;"."&amp;$E1074,TMSimMatrix[#Headers],0)),"")</f>
        <v/>
      </c>
      <c r="H1074" s="56" t="str">
        <f>IF($E1074&lt;&gt;"",INDEX(TMSimMatrix[#Data],7,MATCH($C1074&amp;$D1074&amp;"."&amp;$E1074,TMSimMatrix[#Headers],0)),"")</f>
        <v/>
      </c>
      <c r="I1074" s="280" t="str">
        <f>IF($E1074&lt;&gt;"",INDEX(TMSimMatrix[],2,MATCH($C1074&amp;$D1074&amp;"."&amp;$E1074,TMSimMatrix[#Headers],0)),"")</f>
        <v/>
      </c>
      <c r="J1074" s="280" t="str">
        <f>IF($E1074&lt;&gt;"",IF(ISNUMBER(SEARCH("Utail",FlighTestSummary5[[#This Row],[A/C Configuration]])), "UTAIL", "TAILLESS"),"")</f>
        <v/>
      </c>
      <c r="K1074" s="280" t="str">
        <f>IF($E1074&lt;&gt;"",INDEX(TMSimMatrix[],4,MATCH($C1074&amp;$D1074&amp;"."&amp;$E1074,TMSimMatrix[#Headers],0)),"")</f>
        <v/>
      </c>
      <c r="L1074" s="280" t="str">
        <f>IF($E1074&lt;&gt;"",INDEX(TMSimMatrix[],3,MATCH($C1074&amp;$D1074&amp;"."&amp;$E1074,TMSimMatrix[#Headers],0)),"")</f>
        <v/>
      </c>
      <c r="M1074" s="272" t="str">
        <f>IF($E1074&lt;&gt;"",INDEX(TMSimMatrix[],8,MATCH($C1074&amp;$D1074&amp;"."&amp;$E1074,TMSimMatrix[#Headers],0)),"")</f>
        <v/>
      </c>
      <c r="N1074" s="52"/>
      <c r="O1074" s="72"/>
      <c r="P1074" s="310" t="str">
        <f>IF($E1074&lt;&gt;"",INDEX(TMSimMatrix[],9,MATCH($C1074&amp;$D1074&amp;"."&amp;$E1074,TMSimMatrix[#Headers],0)),"")</f>
        <v/>
      </c>
      <c r="Q1074" s="56"/>
      <c r="R1074" s="54"/>
      <c r="S1074" s="53"/>
      <c r="T1074" s="324"/>
      <c r="U1074" s="299"/>
      <c r="V1074" s="53"/>
      <c r="W1074" s="258" t="s">
        <v>506</v>
      </c>
      <c r="X1074" s="305"/>
      <c r="Y1074" s="62"/>
      <c r="Z1074" s="297"/>
      <c r="AA1074" s="297"/>
    </row>
    <row r="1075" spans="2:27" ht="23">
      <c r="B1075" s="48">
        <v>1070</v>
      </c>
      <c r="C1075" s="252" t="s">
        <v>451</v>
      </c>
      <c r="D1075" s="253">
        <v>62</v>
      </c>
      <c r="E1075" s="274"/>
      <c r="F1075" s="50" t="str">
        <f>IF($E1075&lt;&gt;"",COUNTIF($E$6:$E1075,$E1075),"")</f>
        <v/>
      </c>
      <c r="G1075" s="56" t="str">
        <f>IF($E1075&lt;&gt;"",INDEX(TMSimMatrix[],5,MATCH($C1075&amp;$D1075&amp;"."&amp;$E1075,TMSimMatrix[#Headers],0)),"")</f>
        <v/>
      </c>
      <c r="H1075" s="56" t="str">
        <f>IF($E1075&lt;&gt;"",INDEX(TMSimMatrix[#Data],7,MATCH($C1075&amp;$D1075&amp;"."&amp;$E1075,TMSimMatrix[#Headers],0)),"")</f>
        <v/>
      </c>
      <c r="I1075" s="280" t="str">
        <f>IF($E1075&lt;&gt;"",INDEX(TMSimMatrix[],2,MATCH($C1075&amp;$D1075&amp;"."&amp;$E1075,TMSimMatrix[#Headers],0)),"")</f>
        <v/>
      </c>
      <c r="J1075" s="280" t="str">
        <f>IF($E1075&lt;&gt;"",IF(ISNUMBER(SEARCH("Utail",FlighTestSummary5[[#This Row],[A/C Configuration]])), "UTAIL", "TAILLESS"),"")</f>
        <v/>
      </c>
      <c r="K1075" s="280" t="str">
        <f>IF($E1075&lt;&gt;"",INDEX(TMSimMatrix[],4,MATCH($C1075&amp;$D1075&amp;"."&amp;$E1075,TMSimMatrix[#Headers],0)),"")</f>
        <v/>
      </c>
      <c r="L1075" s="280" t="str">
        <f>IF($E1075&lt;&gt;"",INDEX(TMSimMatrix[],3,MATCH($C1075&amp;$D1075&amp;"."&amp;$E1075,TMSimMatrix[#Headers],0)),"")</f>
        <v/>
      </c>
      <c r="M1075" s="272" t="str">
        <f>IF($E1075&lt;&gt;"",INDEX(TMSimMatrix[],8,MATCH($C1075&amp;$D1075&amp;"."&amp;$E1075,TMSimMatrix[#Headers],0)),"")</f>
        <v/>
      </c>
      <c r="N1075" s="52"/>
      <c r="O1075" s="72"/>
      <c r="P1075" s="310" t="str">
        <f>IF($E1075&lt;&gt;"",INDEX(TMSimMatrix[],9,MATCH($C1075&amp;$D1075&amp;"."&amp;$E1075,TMSimMatrix[#Headers],0)),"")</f>
        <v/>
      </c>
      <c r="Q1075" s="56"/>
      <c r="R1075" s="54"/>
      <c r="S1075" s="53"/>
      <c r="T1075" s="324"/>
      <c r="U1075" s="299"/>
      <c r="V1075" s="53"/>
      <c r="W1075" s="258" t="s">
        <v>506</v>
      </c>
      <c r="X1075" s="305"/>
      <c r="Y1075" s="62"/>
      <c r="Z1075" s="297"/>
      <c r="AA1075" s="297"/>
    </row>
    <row r="1076" spans="2:27" ht="23">
      <c r="B1076" s="48">
        <v>1071</v>
      </c>
      <c r="C1076" s="252" t="s">
        <v>451</v>
      </c>
      <c r="D1076" s="253">
        <v>62</v>
      </c>
      <c r="E1076" s="274"/>
      <c r="F1076" s="50" t="str">
        <f>IF($E1076&lt;&gt;"",COUNTIF($E$6:$E1076,$E1076),"")</f>
        <v/>
      </c>
      <c r="G1076" s="56" t="str">
        <f>IF($E1076&lt;&gt;"",INDEX(TMSimMatrix[],5,MATCH($C1076&amp;$D1076&amp;"."&amp;$E1076,TMSimMatrix[#Headers],0)),"")</f>
        <v/>
      </c>
      <c r="H1076" s="56" t="str">
        <f>IF($E1076&lt;&gt;"",INDEX(TMSimMatrix[#Data],7,MATCH($C1076&amp;$D1076&amp;"."&amp;$E1076,TMSimMatrix[#Headers],0)),"")</f>
        <v/>
      </c>
      <c r="I1076" s="280" t="str">
        <f>IF($E1076&lt;&gt;"",INDEX(TMSimMatrix[],2,MATCH($C1076&amp;$D1076&amp;"."&amp;$E1076,TMSimMatrix[#Headers],0)),"")</f>
        <v/>
      </c>
      <c r="J1076" s="280" t="str">
        <f>IF($E1076&lt;&gt;"",IF(ISNUMBER(SEARCH("Utail",FlighTestSummary5[[#This Row],[A/C Configuration]])), "UTAIL", "TAILLESS"),"")</f>
        <v/>
      </c>
      <c r="K1076" s="280" t="str">
        <f>IF($E1076&lt;&gt;"",INDEX(TMSimMatrix[],4,MATCH($C1076&amp;$D1076&amp;"."&amp;$E1076,TMSimMatrix[#Headers],0)),"")</f>
        <v/>
      </c>
      <c r="L1076" s="280" t="str">
        <f>IF($E1076&lt;&gt;"",INDEX(TMSimMatrix[],3,MATCH($C1076&amp;$D1076&amp;"."&amp;$E1076,TMSimMatrix[#Headers],0)),"")</f>
        <v/>
      </c>
      <c r="M1076" s="272" t="str">
        <f>IF($E1076&lt;&gt;"",INDEX(TMSimMatrix[],8,MATCH($C1076&amp;$D1076&amp;"."&amp;$E1076,TMSimMatrix[#Headers],0)),"")</f>
        <v/>
      </c>
      <c r="N1076" s="52"/>
      <c r="O1076" s="72"/>
      <c r="P1076" s="310" t="str">
        <f>IF($E1076&lt;&gt;"",INDEX(TMSimMatrix[],9,MATCH($C1076&amp;$D1076&amp;"."&amp;$E1076,TMSimMatrix[#Headers],0)),"")</f>
        <v/>
      </c>
      <c r="Q1076" s="56"/>
      <c r="R1076" s="54"/>
      <c r="S1076" s="53"/>
      <c r="T1076" s="324"/>
      <c r="U1076" s="299"/>
      <c r="V1076" s="53"/>
      <c r="W1076" s="258" t="s">
        <v>506</v>
      </c>
      <c r="X1076" s="305"/>
      <c r="Y1076" s="62"/>
      <c r="Z1076" s="297"/>
      <c r="AA1076" s="297"/>
    </row>
    <row r="1077" spans="2:27" ht="23">
      <c r="B1077" s="48">
        <v>1072</v>
      </c>
      <c r="C1077" s="252" t="s">
        <v>451</v>
      </c>
      <c r="D1077" s="253">
        <v>62</v>
      </c>
      <c r="E1077" s="274"/>
      <c r="F1077" s="50" t="str">
        <f>IF($E1077&lt;&gt;"",COUNTIF($E$6:$E1077,$E1077),"")</f>
        <v/>
      </c>
      <c r="G1077" s="56" t="str">
        <f>IF($E1077&lt;&gt;"",INDEX(TMSimMatrix[],5,MATCH($C1077&amp;$D1077&amp;"."&amp;$E1077,TMSimMatrix[#Headers],0)),"")</f>
        <v/>
      </c>
      <c r="H1077" s="56" t="str">
        <f>IF($E1077&lt;&gt;"",INDEX(TMSimMatrix[#Data],7,MATCH($C1077&amp;$D1077&amp;"."&amp;$E1077,TMSimMatrix[#Headers],0)),"")</f>
        <v/>
      </c>
      <c r="I1077" s="280" t="str">
        <f>IF($E1077&lt;&gt;"",INDEX(TMSimMatrix[],2,MATCH($C1077&amp;$D1077&amp;"."&amp;$E1077,TMSimMatrix[#Headers],0)),"")</f>
        <v/>
      </c>
      <c r="J1077" s="280" t="str">
        <f>IF($E1077&lt;&gt;"",IF(ISNUMBER(SEARCH("Utail",FlighTestSummary5[[#This Row],[A/C Configuration]])), "UTAIL", "TAILLESS"),"")</f>
        <v/>
      </c>
      <c r="K1077" s="280" t="str">
        <f>IF($E1077&lt;&gt;"",INDEX(TMSimMatrix[],4,MATCH($C1077&amp;$D1077&amp;"."&amp;$E1077,TMSimMatrix[#Headers],0)),"")</f>
        <v/>
      </c>
      <c r="L1077" s="280" t="str">
        <f>IF($E1077&lt;&gt;"",INDEX(TMSimMatrix[],3,MATCH($C1077&amp;$D1077&amp;"."&amp;$E1077,TMSimMatrix[#Headers],0)),"")</f>
        <v/>
      </c>
      <c r="M1077" s="272" t="str">
        <f>IF($E1077&lt;&gt;"",INDEX(TMSimMatrix[],8,MATCH($C1077&amp;$D1077&amp;"."&amp;$E1077,TMSimMatrix[#Headers],0)),"")</f>
        <v/>
      </c>
      <c r="N1077" s="52"/>
      <c r="O1077" s="72"/>
      <c r="P1077" s="310" t="str">
        <f>IF($E1077&lt;&gt;"",INDEX(TMSimMatrix[],9,MATCH($C1077&amp;$D1077&amp;"."&amp;$E1077,TMSimMatrix[#Headers],0)),"")</f>
        <v/>
      </c>
      <c r="Q1077" s="56"/>
      <c r="R1077" s="54"/>
      <c r="S1077" s="53"/>
      <c r="T1077" s="324"/>
      <c r="U1077" s="299"/>
      <c r="V1077" s="53"/>
      <c r="W1077" s="258" t="s">
        <v>506</v>
      </c>
      <c r="X1077" s="305"/>
      <c r="Y1077" s="62"/>
      <c r="Z1077" s="297"/>
      <c r="AA1077" s="297"/>
    </row>
    <row r="1078" spans="2:27" ht="23">
      <c r="B1078" s="48">
        <v>1062</v>
      </c>
      <c r="C1078" s="252" t="s">
        <v>451</v>
      </c>
      <c r="D1078" s="253">
        <v>62</v>
      </c>
      <c r="E1078" s="274"/>
      <c r="F1078" s="50" t="str">
        <f>IF($E1078&lt;&gt;"",COUNTIF($E$6:$E1078,$E1078),"")</f>
        <v/>
      </c>
      <c r="G1078" s="56" t="str">
        <f>IF($E1078&lt;&gt;"",INDEX(TMSimMatrix[],5,MATCH($C1078&amp;$D1078&amp;"."&amp;$E1078,TMSimMatrix[#Headers],0)),"")</f>
        <v/>
      </c>
      <c r="H1078" s="56" t="str">
        <f>IF($E1078&lt;&gt;"",INDEX(TMSimMatrix[#Data],7,MATCH($C1078&amp;$D1078&amp;"."&amp;$E1078,TMSimMatrix[#Headers],0)),"")</f>
        <v/>
      </c>
      <c r="I1078" s="280" t="str">
        <f>IF($E1078&lt;&gt;"",INDEX(TMSimMatrix[],2,MATCH($C1078&amp;$D1078&amp;"."&amp;$E1078,TMSimMatrix[#Headers],0)),"")</f>
        <v/>
      </c>
      <c r="J1078" s="280" t="str">
        <f>IF($E1078&lt;&gt;"",IF(ISNUMBER(SEARCH("Utail",FlighTestSummary5[[#This Row],[A/C Configuration]])), "UTAIL", "TAILLESS"),"")</f>
        <v/>
      </c>
      <c r="K1078" s="280" t="str">
        <f>IF($E1078&lt;&gt;"",INDEX(TMSimMatrix[],4,MATCH($C1078&amp;$D1078&amp;"."&amp;$E1078,TMSimMatrix[#Headers],0)),"")</f>
        <v/>
      </c>
      <c r="L1078" s="280" t="str">
        <f>IF($E1078&lt;&gt;"",INDEX(TMSimMatrix[],3,MATCH($C1078&amp;$D1078&amp;"."&amp;$E1078,TMSimMatrix[#Headers],0)),"")</f>
        <v/>
      </c>
      <c r="M1078" s="272" t="str">
        <f>IF($E1078&lt;&gt;"",INDEX(TMSimMatrix[],8,MATCH($C1078&amp;$D1078&amp;"."&amp;$E1078,TMSimMatrix[#Headers],0)),"")</f>
        <v/>
      </c>
      <c r="N1078" s="52"/>
      <c r="O1078" s="72"/>
      <c r="P1078" s="310" t="str">
        <f>IF($E1078&lt;&gt;"",INDEX(TMSimMatrix[],9,MATCH($C1078&amp;$D1078&amp;"."&amp;$E1078,TMSimMatrix[#Headers],0)),"")</f>
        <v/>
      </c>
      <c r="Q1078" s="56"/>
      <c r="R1078" s="54"/>
      <c r="S1078" s="53"/>
      <c r="T1078" s="324"/>
      <c r="U1078" s="299"/>
      <c r="V1078" s="53"/>
      <c r="W1078" s="258" t="s">
        <v>506</v>
      </c>
      <c r="X1078" s="305"/>
      <c r="Y1078" s="62"/>
      <c r="Z1078" s="297"/>
      <c r="AA1078" s="297"/>
    </row>
    <row r="1079" spans="2:27" ht="23">
      <c r="B1079" s="48">
        <v>1074</v>
      </c>
      <c r="C1079" s="252" t="s">
        <v>451</v>
      </c>
      <c r="D1079" s="253">
        <v>62</v>
      </c>
      <c r="E1079" s="274"/>
      <c r="F1079" s="50" t="str">
        <f>IF($E1079&lt;&gt;"",COUNTIF($E$6:$E1079,$E1079),"")</f>
        <v/>
      </c>
      <c r="G1079" s="56" t="str">
        <f>IF($E1079&lt;&gt;"",INDEX(TMSimMatrix[],5,MATCH($C1079&amp;$D1079&amp;"."&amp;$E1079,TMSimMatrix[#Headers],0)),"")</f>
        <v/>
      </c>
      <c r="H1079" s="56" t="str">
        <f>IF($E1079&lt;&gt;"",INDEX(TMSimMatrix[#Data],7,MATCH($C1079&amp;$D1079&amp;"."&amp;$E1079,TMSimMatrix[#Headers],0)),"")</f>
        <v/>
      </c>
      <c r="I1079" s="280" t="str">
        <f>IF($E1079&lt;&gt;"",INDEX(TMSimMatrix[],2,MATCH($C1079&amp;$D1079&amp;"."&amp;$E1079,TMSimMatrix[#Headers],0)),"")</f>
        <v/>
      </c>
      <c r="J1079" s="280" t="str">
        <f>IF($E1079&lt;&gt;"",IF(ISNUMBER(SEARCH("Utail",FlighTestSummary5[[#This Row],[A/C Configuration]])), "UTAIL", "TAILLESS"),"")</f>
        <v/>
      </c>
      <c r="K1079" s="280" t="str">
        <f>IF($E1079&lt;&gt;"",INDEX(TMSimMatrix[],4,MATCH($C1079&amp;$D1079&amp;"."&amp;$E1079,TMSimMatrix[#Headers],0)),"")</f>
        <v/>
      </c>
      <c r="L1079" s="280" t="str">
        <f>IF($E1079&lt;&gt;"",INDEX(TMSimMatrix[],3,MATCH($C1079&amp;$D1079&amp;"."&amp;$E1079,TMSimMatrix[#Headers],0)),"")</f>
        <v/>
      </c>
      <c r="M1079" s="272" t="str">
        <f>IF($E1079&lt;&gt;"",INDEX(TMSimMatrix[],8,MATCH($C1079&amp;$D1079&amp;"."&amp;$E1079,TMSimMatrix[#Headers],0)),"")</f>
        <v/>
      </c>
      <c r="N1079" s="52"/>
      <c r="O1079" s="72"/>
      <c r="P1079" s="310" t="str">
        <f>IF($E1079&lt;&gt;"",INDEX(TMSimMatrix[],9,MATCH($C1079&amp;$D1079&amp;"."&amp;$E1079,TMSimMatrix[#Headers],0)),"")</f>
        <v/>
      </c>
      <c r="Q1079" s="56"/>
      <c r="R1079" s="54"/>
      <c r="S1079" s="53"/>
      <c r="T1079" s="324"/>
      <c r="U1079" s="299"/>
      <c r="V1079" s="53"/>
      <c r="W1079" s="258" t="s">
        <v>506</v>
      </c>
      <c r="X1079" s="305"/>
      <c r="Y1079" s="62"/>
      <c r="Z1079" s="297"/>
      <c r="AA1079" s="297"/>
    </row>
    <row r="1080" spans="2:27" ht="23">
      <c r="B1080" s="48">
        <v>1075</v>
      </c>
      <c r="C1080" s="252" t="s">
        <v>451</v>
      </c>
      <c r="D1080" s="253">
        <v>62</v>
      </c>
      <c r="E1080" s="274"/>
      <c r="F1080" s="50" t="str">
        <f>IF($E1080&lt;&gt;"",COUNTIF($E$6:$E1080,$E1080),"")</f>
        <v/>
      </c>
      <c r="G1080" s="56" t="str">
        <f>IF($E1080&lt;&gt;"",INDEX(TMSimMatrix[],5,MATCH($C1080&amp;$D1080&amp;"."&amp;$E1080,TMSimMatrix[#Headers],0)),"")</f>
        <v/>
      </c>
      <c r="H1080" s="56" t="str">
        <f>IF($E1080&lt;&gt;"",INDEX(TMSimMatrix[#Data],7,MATCH($C1080&amp;$D1080&amp;"."&amp;$E1080,TMSimMatrix[#Headers],0)),"")</f>
        <v/>
      </c>
      <c r="I1080" s="280" t="str">
        <f>IF($E1080&lt;&gt;"",INDEX(TMSimMatrix[],2,MATCH($C1080&amp;$D1080&amp;"."&amp;$E1080,TMSimMatrix[#Headers],0)),"")</f>
        <v/>
      </c>
      <c r="J1080" s="280" t="str">
        <f>IF($E1080&lt;&gt;"",IF(ISNUMBER(SEARCH("Utail",FlighTestSummary5[[#This Row],[A/C Configuration]])), "UTAIL", "TAILLESS"),"")</f>
        <v/>
      </c>
      <c r="K1080" s="280" t="str">
        <f>IF($E1080&lt;&gt;"",INDEX(TMSimMatrix[],4,MATCH($C1080&amp;$D1080&amp;"."&amp;$E1080,TMSimMatrix[#Headers],0)),"")</f>
        <v/>
      </c>
      <c r="L1080" s="280" t="str">
        <f>IF($E1080&lt;&gt;"",INDEX(TMSimMatrix[],3,MATCH($C1080&amp;$D1080&amp;"."&amp;$E1080,TMSimMatrix[#Headers],0)),"")</f>
        <v/>
      </c>
      <c r="M1080" s="272" t="str">
        <f>IF($E1080&lt;&gt;"",INDEX(TMSimMatrix[],8,MATCH($C1080&amp;$D1080&amp;"."&amp;$E1080,TMSimMatrix[#Headers],0)),"")</f>
        <v/>
      </c>
      <c r="N1080" s="52"/>
      <c r="O1080" s="72"/>
      <c r="P1080" s="310" t="str">
        <f>IF($E1080&lt;&gt;"",INDEX(TMSimMatrix[],9,MATCH($C1080&amp;$D1080&amp;"."&amp;$E1080,TMSimMatrix[#Headers],0)),"")</f>
        <v/>
      </c>
      <c r="Q1080" s="56"/>
      <c r="R1080" s="54"/>
      <c r="S1080" s="53"/>
      <c r="T1080" s="324"/>
      <c r="U1080" s="299"/>
      <c r="V1080" s="53"/>
      <c r="W1080" s="258" t="s">
        <v>506</v>
      </c>
      <c r="X1080" s="305"/>
      <c r="Y1080" s="62"/>
      <c r="Z1080" s="297"/>
      <c r="AA1080" s="297"/>
    </row>
    <row r="1081" spans="2:27" ht="23">
      <c r="B1081" s="48">
        <v>1076</v>
      </c>
      <c r="C1081" s="252" t="s">
        <v>451</v>
      </c>
      <c r="D1081" s="253">
        <v>62</v>
      </c>
      <c r="E1081" s="274"/>
      <c r="F1081" s="50" t="str">
        <f>IF($E1081&lt;&gt;"",COUNTIF($E$6:$E1081,$E1081),"")</f>
        <v/>
      </c>
      <c r="G1081" s="56" t="str">
        <f>IF($E1081&lt;&gt;"",INDEX(TMSimMatrix[],5,MATCH($C1081&amp;$D1081&amp;"."&amp;$E1081,TMSimMatrix[#Headers],0)),"")</f>
        <v/>
      </c>
      <c r="H1081" s="56" t="str">
        <f>IF($E1081&lt;&gt;"",INDEX(TMSimMatrix[#Data],7,MATCH($C1081&amp;$D1081&amp;"."&amp;$E1081,TMSimMatrix[#Headers],0)),"")</f>
        <v/>
      </c>
      <c r="I1081" s="280" t="str">
        <f>IF($E1081&lt;&gt;"",INDEX(TMSimMatrix[],2,MATCH($C1081&amp;$D1081&amp;"."&amp;$E1081,TMSimMatrix[#Headers],0)),"")</f>
        <v/>
      </c>
      <c r="J1081" s="280" t="str">
        <f>IF($E1081&lt;&gt;"",IF(ISNUMBER(SEARCH("Utail",FlighTestSummary5[[#This Row],[A/C Configuration]])), "UTAIL", "TAILLESS"),"")</f>
        <v/>
      </c>
      <c r="K1081" s="280" t="str">
        <f>IF($E1081&lt;&gt;"",INDEX(TMSimMatrix[],4,MATCH($C1081&amp;$D1081&amp;"."&amp;$E1081,TMSimMatrix[#Headers],0)),"")</f>
        <v/>
      </c>
      <c r="L1081" s="280" t="str">
        <f>IF($E1081&lt;&gt;"",INDEX(TMSimMatrix[],3,MATCH($C1081&amp;$D1081&amp;"."&amp;$E1081,TMSimMatrix[#Headers],0)),"")</f>
        <v/>
      </c>
      <c r="M1081" s="272" t="str">
        <f>IF($E1081&lt;&gt;"",INDEX(TMSimMatrix[],8,MATCH($C1081&amp;$D1081&amp;"."&amp;$E1081,TMSimMatrix[#Headers],0)),"")</f>
        <v/>
      </c>
      <c r="N1081" s="52"/>
      <c r="O1081" s="72"/>
      <c r="P1081" s="310" t="str">
        <f>IF($E1081&lt;&gt;"",INDEX(TMSimMatrix[],9,MATCH($C1081&amp;$D1081&amp;"."&amp;$E1081,TMSimMatrix[#Headers],0)),"")</f>
        <v/>
      </c>
      <c r="Q1081" s="56"/>
      <c r="R1081" s="54"/>
      <c r="S1081" s="53"/>
      <c r="T1081" s="324"/>
      <c r="U1081" s="299"/>
      <c r="V1081" s="53"/>
      <c r="W1081" s="258" t="s">
        <v>506</v>
      </c>
      <c r="X1081" s="305"/>
      <c r="Y1081" s="62"/>
      <c r="Z1081" s="297"/>
      <c r="AA1081" s="297"/>
    </row>
    <row r="1082" spans="2:27" ht="23">
      <c r="B1082" s="48">
        <v>1077</v>
      </c>
      <c r="C1082" s="252" t="s">
        <v>451</v>
      </c>
      <c r="D1082" s="253">
        <v>62</v>
      </c>
      <c r="E1082" s="274"/>
      <c r="F1082" s="50" t="str">
        <f>IF($E1082&lt;&gt;"",COUNTIF($E$6:$E1082,$E1082),"")</f>
        <v/>
      </c>
      <c r="G1082" s="56" t="str">
        <f>IF($E1082&lt;&gt;"",INDEX(TMSimMatrix[],5,MATCH($C1082&amp;$D1082&amp;"."&amp;$E1082,TMSimMatrix[#Headers],0)),"")</f>
        <v/>
      </c>
      <c r="H1082" s="56" t="str">
        <f>IF($E1082&lt;&gt;"",INDEX(TMSimMatrix[#Data],7,MATCH($C1082&amp;$D1082&amp;"."&amp;$E1082,TMSimMatrix[#Headers],0)),"")</f>
        <v/>
      </c>
      <c r="I1082" s="280" t="str">
        <f>IF($E1082&lt;&gt;"",INDEX(TMSimMatrix[],2,MATCH($C1082&amp;$D1082&amp;"."&amp;$E1082,TMSimMatrix[#Headers],0)),"")</f>
        <v/>
      </c>
      <c r="J1082" s="280" t="str">
        <f>IF($E1082&lt;&gt;"",IF(ISNUMBER(SEARCH("Utail",FlighTestSummary5[[#This Row],[A/C Configuration]])), "UTAIL", "TAILLESS"),"")</f>
        <v/>
      </c>
      <c r="K1082" s="280" t="str">
        <f>IF($E1082&lt;&gt;"",INDEX(TMSimMatrix[],4,MATCH($C1082&amp;$D1082&amp;"."&amp;$E1082,TMSimMatrix[#Headers],0)),"")</f>
        <v/>
      </c>
      <c r="L1082" s="280" t="str">
        <f>IF($E1082&lt;&gt;"",INDEX(TMSimMatrix[],3,MATCH($C1082&amp;$D1082&amp;"."&amp;$E1082,TMSimMatrix[#Headers],0)),"")</f>
        <v/>
      </c>
      <c r="M1082" s="272" t="str">
        <f>IF($E1082&lt;&gt;"",INDEX(TMSimMatrix[],8,MATCH($C1082&amp;$D1082&amp;"."&amp;$E1082,TMSimMatrix[#Headers],0)),"")</f>
        <v/>
      </c>
      <c r="N1082" s="52"/>
      <c r="O1082" s="72"/>
      <c r="P1082" s="310" t="str">
        <f>IF($E1082&lt;&gt;"",INDEX(TMSimMatrix[],9,MATCH($C1082&amp;$D1082&amp;"."&amp;$E1082,TMSimMatrix[#Headers],0)),"")</f>
        <v/>
      </c>
      <c r="Q1082" s="56"/>
      <c r="R1082" s="54"/>
      <c r="S1082" s="53"/>
      <c r="T1082" s="324"/>
      <c r="U1082" s="299"/>
      <c r="V1082" s="53"/>
      <c r="W1082" s="258" t="s">
        <v>506</v>
      </c>
      <c r="X1082" s="305"/>
      <c r="Y1082" s="62"/>
      <c r="Z1082" s="297"/>
      <c r="AA1082" s="297"/>
    </row>
    <row r="1083" spans="2:27" ht="23">
      <c r="B1083" s="48">
        <v>1078</v>
      </c>
      <c r="C1083" s="252" t="s">
        <v>451</v>
      </c>
      <c r="D1083" s="253">
        <v>62</v>
      </c>
      <c r="E1083" s="274"/>
      <c r="F1083" s="50" t="str">
        <f>IF($E1083&lt;&gt;"",COUNTIF($E$6:$E1083,$E1083),"")</f>
        <v/>
      </c>
      <c r="G1083" s="56" t="str">
        <f>IF($E1083&lt;&gt;"",INDEX(TMSimMatrix[],5,MATCH($C1083&amp;$D1083&amp;"."&amp;$E1083,TMSimMatrix[#Headers],0)),"")</f>
        <v/>
      </c>
      <c r="H1083" s="56" t="str">
        <f>IF($E1083&lt;&gt;"",INDEX(TMSimMatrix[#Data],7,MATCH($C1083&amp;$D1083&amp;"."&amp;$E1083,TMSimMatrix[#Headers],0)),"")</f>
        <v/>
      </c>
      <c r="I1083" s="280" t="str">
        <f>IF($E1083&lt;&gt;"",INDEX(TMSimMatrix[],2,MATCH($C1083&amp;$D1083&amp;"."&amp;$E1083,TMSimMatrix[#Headers],0)),"")</f>
        <v/>
      </c>
      <c r="J1083" s="280" t="str">
        <f>IF($E1083&lt;&gt;"",IF(ISNUMBER(SEARCH("Utail",FlighTestSummary5[[#This Row],[A/C Configuration]])), "UTAIL", "TAILLESS"),"")</f>
        <v/>
      </c>
      <c r="K1083" s="280" t="str">
        <f>IF($E1083&lt;&gt;"",INDEX(TMSimMatrix[],4,MATCH($C1083&amp;$D1083&amp;"."&amp;$E1083,TMSimMatrix[#Headers],0)),"")</f>
        <v/>
      </c>
      <c r="L1083" s="280" t="str">
        <f>IF($E1083&lt;&gt;"",INDEX(TMSimMatrix[],3,MATCH($C1083&amp;$D1083&amp;"."&amp;$E1083,TMSimMatrix[#Headers],0)),"")</f>
        <v/>
      </c>
      <c r="M1083" s="272" t="str">
        <f>IF($E1083&lt;&gt;"",INDEX(TMSimMatrix[],8,MATCH($C1083&amp;$D1083&amp;"."&amp;$E1083,TMSimMatrix[#Headers],0)),"")</f>
        <v/>
      </c>
      <c r="N1083" s="52"/>
      <c r="O1083" s="72"/>
      <c r="P1083" s="310" t="str">
        <f>IF($E1083&lt;&gt;"",INDEX(TMSimMatrix[],9,MATCH($C1083&amp;$D1083&amp;"."&amp;$E1083,TMSimMatrix[#Headers],0)),"")</f>
        <v/>
      </c>
      <c r="Q1083" s="56"/>
      <c r="R1083" s="54"/>
      <c r="S1083" s="53"/>
      <c r="T1083" s="324"/>
      <c r="U1083" s="299"/>
      <c r="V1083" s="53"/>
      <c r="W1083" s="258" t="s">
        <v>506</v>
      </c>
      <c r="X1083" s="305"/>
      <c r="Y1083" s="62"/>
      <c r="Z1083" s="297"/>
      <c r="AA1083" s="297"/>
    </row>
    <row r="1084" spans="2:27" ht="23">
      <c r="B1084" s="48">
        <v>1079</v>
      </c>
      <c r="C1084" s="252" t="s">
        <v>451</v>
      </c>
      <c r="D1084" s="253">
        <v>62</v>
      </c>
      <c r="E1084" s="274"/>
      <c r="F1084" s="50" t="str">
        <f>IF($E1084&lt;&gt;"",COUNTIF($E$6:$E1084,$E1084),"")</f>
        <v/>
      </c>
      <c r="G1084" s="56" t="str">
        <f>IF($E1084&lt;&gt;"",INDEX(TMSimMatrix[],5,MATCH($C1084&amp;$D1084&amp;"."&amp;$E1084,TMSimMatrix[#Headers],0)),"")</f>
        <v/>
      </c>
      <c r="H1084" s="56" t="str">
        <f>IF($E1084&lt;&gt;"",INDEX(TMSimMatrix[#Data],7,MATCH($C1084&amp;$D1084&amp;"."&amp;$E1084,TMSimMatrix[#Headers],0)),"")</f>
        <v/>
      </c>
      <c r="I1084" s="280" t="str">
        <f>IF($E1084&lt;&gt;"",INDEX(TMSimMatrix[],2,MATCH($C1084&amp;$D1084&amp;"."&amp;$E1084,TMSimMatrix[#Headers],0)),"")</f>
        <v/>
      </c>
      <c r="J1084" s="280" t="str">
        <f>IF($E1084&lt;&gt;"",IF(ISNUMBER(SEARCH("Utail",FlighTestSummary5[[#This Row],[A/C Configuration]])), "UTAIL", "TAILLESS"),"")</f>
        <v/>
      </c>
      <c r="K1084" s="280" t="str">
        <f>IF($E1084&lt;&gt;"",INDEX(TMSimMatrix[],4,MATCH($C1084&amp;$D1084&amp;"."&amp;$E1084,TMSimMatrix[#Headers],0)),"")</f>
        <v/>
      </c>
      <c r="L1084" s="280" t="str">
        <f>IF($E1084&lt;&gt;"",INDEX(TMSimMatrix[],3,MATCH($C1084&amp;$D1084&amp;"."&amp;$E1084,TMSimMatrix[#Headers],0)),"")</f>
        <v/>
      </c>
      <c r="M1084" s="272" t="str">
        <f>IF($E1084&lt;&gt;"",INDEX(TMSimMatrix[],8,MATCH($C1084&amp;$D1084&amp;"."&amp;$E1084,TMSimMatrix[#Headers],0)),"")</f>
        <v/>
      </c>
      <c r="N1084" s="52"/>
      <c r="O1084" s="72"/>
      <c r="P1084" s="310" t="str">
        <f>IF($E1084&lt;&gt;"",INDEX(TMSimMatrix[],9,MATCH($C1084&amp;$D1084&amp;"."&amp;$E1084,TMSimMatrix[#Headers],0)),"")</f>
        <v/>
      </c>
      <c r="Q1084" s="56"/>
      <c r="R1084" s="54"/>
      <c r="S1084" s="53"/>
      <c r="T1084" s="324"/>
      <c r="U1084" s="299"/>
      <c r="V1084" s="53"/>
      <c r="W1084" s="258" t="s">
        <v>506</v>
      </c>
      <c r="X1084" s="305"/>
      <c r="Y1084" s="62"/>
      <c r="Z1084" s="297"/>
      <c r="AA1084" s="297"/>
    </row>
    <row r="1085" spans="2:27" ht="23">
      <c r="B1085" s="48">
        <v>1080</v>
      </c>
      <c r="C1085" s="252" t="s">
        <v>451</v>
      </c>
      <c r="D1085" s="253">
        <v>62</v>
      </c>
      <c r="E1085" s="274"/>
      <c r="F1085" s="50" t="str">
        <f>IF($E1085&lt;&gt;"",COUNTIF($E$6:$E1085,$E1085),"")</f>
        <v/>
      </c>
      <c r="G1085" s="56" t="str">
        <f>IF($E1085&lt;&gt;"",INDEX(TMSimMatrix[],5,MATCH($C1085&amp;$D1085&amp;"."&amp;$E1085,TMSimMatrix[#Headers],0)),"")</f>
        <v/>
      </c>
      <c r="H1085" s="56" t="str">
        <f>IF($E1085&lt;&gt;"",INDEX(TMSimMatrix[#Data],7,MATCH($C1085&amp;$D1085&amp;"."&amp;$E1085,TMSimMatrix[#Headers],0)),"")</f>
        <v/>
      </c>
      <c r="I1085" s="280" t="str">
        <f>IF($E1085&lt;&gt;"",INDEX(TMSimMatrix[],2,MATCH($C1085&amp;$D1085&amp;"."&amp;$E1085,TMSimMatrix[#Headers],0)),"")</f>
        <v/>
      </c>
      <c r="J1085" s="280" t="str">
        <f>IF($E1085&lt;&gt;"",IF(ISNUMBER(SEARCH("Utail",FlighTestSummary5[[#This Row],[A/C Configuration]])), "UTAIL", "TAILLESS"),"")</f>
        <v/>
      </c>
      <c r="K1085" s="280" t="str">
        <f>IF($E1085&lt;&gt;"",INDEX(TMSimMatrix[],4,MATCH($C1085&amp;$D1085&amp;"."&amp;$E1085,TMSimMatrix[#Headers],0)),"")</f>
        <v/>
      </c>
      <c r="L1085" s="280" t="str">
        <f>IF($E1085&lt;&gt;"",INDEX(TMSimMatrix[],3,MATCH($C1085&amp;$D1085&amp;"."&amp;$E1085,TMSimMatrix[#Headers],0)),"")</f>
        <v/>
      </c>
      <c r="M1085" s="272" t="str">
        <f>IF($E1085&lt;&gt;"",INDEX(TMSimMatrix[],8,MATCH($C1085&amp;$D1085&amp;"."&amp;$E1085,TMSimMatrix[#Headers],0)),"")</f>
        <v/>
      </c>
      <c r="N1085" s="52"/>
      <c r="O1085" s="72"/>
      <c r="P1085" s="310" t="str">
        <f>IF($E1085&lt;&gt;"",INDEX(TMSimMatrix[],9,MATCH($C1085&amp;$D1085&amp;"."&amp;$E1085,TMSimMatrix[#Headers],0)),"")</f>
        <v/>
      </c>
      <c r="Q1085" s="56"/>
      <c r="R1085" s="54"/>
      <c r="S1085" s="53"/>
      <c r="T1085" s="324"/>
      <c r="U1085" s="299"/>
      <c r="V1085" s="53"/>
      <c r="W1085" s="258" t="s">
        <v>506</v>
      </c>
      <c r="X1085" s="305"/>
      <c r="Y1085" s="62"/>
      <c r="Z1085" s="297"/>
      <c r="AA1085" s="297"/>
    </row>
    <row r="1086" spans="2:27" ht="23">
      <c r="B1086" s="48">
        <v>1081</v>
      </c>
      <c r="C1086" s="252" t="s">
        <v>451</v>
      </c>
      <c r="D1086" s="253">
        <v>62</v>
      </c>
      <c r="E1086" s="274"/>
      <c r="F1086" s="50" t="str">
        <f>IF($E1086&lt;&gt;"",COUNTIF($E$6:$E1086,$E1086),"")</f>
        <v/>
      </c>
      <c r="G1086" s="56" t="str">
        <f>IF($E1086&lt;&gt;"",INDEX(TMSimMatrix[],5,MATCH($C1086&amp;$D1086&amp;"."&amp;$E1086,TMSimMatrix[#Headers],0)),"")</f>
        <v/>
      </c>
      <c r="H1086" s="56" t="str">
        <f>IF($E1086&lt;&gt;"",INDEX(TMSimMatrix[#Data],7,MATCH($C1086&amp;$D1086&amp;"."&amp;$E1086,TMSimMatrix[#Headers],0)),"")</f>
        <v/>
      </c>
      <c r="I1086" s="280" t="str">
        <f>IF($E1086&lt;&gt;"",INDEX(TMSimMatrix[],2,MATCH($C1086&amp;$D1086&amp;"."&amp;$E1086,TMSimMatrix[#Headers],0)),"")</f>
        <v/>
      </c>
      <c r="J1086" s="280" t="str">
        <f>IF($E1086&lt;&gt;"",IF(ISNUMBER(SEARCH("Utail",FlighTestSummary5[[#This Row],[A/C Configuration]])), "UTAIL", "TAILLESS"),"")</f>
        <v/>
      </c>
      <c r="K1086" s="280" t="str">
        <f>IF($E1086&lt;&gt;"",INDEX(TMSimMatrix[],4,MATCH($C1086&amp;$D1086&amp;"."&amp;$E1086,TMSimMatrix[#Headers],0)),"")</f>
        <v/>
      </c>
      <c r="L1086" s="280" t="str">
        <f>IF($E1086&lt;&gt;"",INDEX(TMSimMatrix[],3,MATCH($C1086&amp;$D1086&amp;"."&amp;$E1086,TMSimMatrix[#Headers],0)),"")</f>
        <v/>
      </c>
      <c r="M1086" s="272" t="str">
        <f>IF($E1086&lt;&gt;"",INDEX(TMSimMatrix[],8,MATCH($C1086&amp;$D1086&amp;"."&amp;$E1086,TMSimMatrix[#Headers],0)),"")</f>
        <v/>
      </c>
      <c r="N1086" s="52"/>
      <c r="O1086" s="72"/>
      <c r="P1086" s="310" t="str">
        <f>IF($E1086&lt;&gt;"",INDEX(TMSimMatrix[],9,MATCH($C1086&amp;$D1086&amp;"."&amp;$E1086,TMSimMatrix[#Headers],0)),"")</f>
        <v/>
      </c>
      <c r="Q1086" s="56"/>
      <c r="R1086" s="54"/>
      <c r="S1086" s="53"/>
      <c r="T1086" s="324"/>
      <c r="U1086" s="299"/>
      <c r="V1086" s="53"/>
      <c r="W1086" s="258" t="s">
        <v>506</v>
      </c>
      <c r="X1086" s="305"/>
      <c r="Y1086" s="62"/>
      <c r="Z1086" s="297"/>
      <c r="AA1086" s="297"/>
    </row>
    <row r="1087" spans="2:27" ht="23">
      <c r="B1087" s="48">
        <v>1082</v>
      </c>
      <c r="C1087" s="252" t="s">
        <v>451</v>
      </c>
      <c r="D1087" s="253">
        <v>62</v>
      </c>
      <c r="E1087" s="274"/>
      <c r="F1087" s="50" t="str">
        <f>IF($E1087&lt;&gt;"",COUNTIF($E$6:$E1087,$E1087),"")</f>
        <v/>
      </c>
      <c r="G1087" s="56" t="str">
        <f>IF($E1087&lt;&gt;"",INDEX(TMSimMatrix[],5,MATCH($C1087&amp;$D1087&amp;"."&amp;$E1087,TMSimMatrix[#Headers],0)),"")</f>
        <v/>
      </c>
      <c r="H1087" s="56" t="str">
        <f>IF($E1087&lt;&gt;"",INDEX(TMSimMatrix[#Data],7,MATCH($C1087&amp;$D1087&amp;"."&amp;$E1087,TMSimMatrix[#Headers],0)),"")</f>
        <v/>
      </c>
      <c r="I1087" s="280" t="str">
        <f>IF($E1087&lt;&gt;"",INDEX(TMSimMatrix[],2,MATCH($C1087&amp;$D1087&amp;"."&amp;$E1087,TMSimMatrix[#Headers],0)),"")</f>
        <v/>
      </c>
      <c r="J1087" s="280" t="str">
        <f>IF($E1087&lt;&gt;"",IF(ISNUMBER(SEARCH("Utail",FlighTestSummary5[[#This Row],[A/C Configuration]])), "UTAIL", "TAILLESS"),"")</f>
        <v/>
      </c>
      <c r="K1087" s="280" t="str">
        <f>IF($E1087&lt;&gt;"",INDEX(TMSimMatrix[],4,MATCH($C1087&amp;$D1087&amp;"."&amp;$E1087,TMSimMatrix[#Headers],0)),"")</f>
        <v/>
      </c>
      <c r="L1087" s="280" t="str">
        <f>IF($E1087&lt;&gt;"",INDEX(TMSimMatrix[],3,MATCH($C1087&amp;$D1087&amp;"."&amp;$E1087,TMSimMatrix[#Headers],0)),"")</f>
        <v/>
      </c>
      <c r="M1087" s="272" t="str">
        <f>IF($E1087&lt;&gt;"",INDEX(TMSimMatrix[],8,MATCH($C1087&amp;$D1087&amp;"."&amp;$E1087,TMSimMatrix[#Headers],0)),"")</f>
        <v/>
      </c>
      <c r="N1087" s="52"/>
      <c r="O1087" s="72"/>
      <c r="P1087" s="310" t="str">
        <f>IF($E1087&lt;&gt;"",INDEX(TMSimMatrix[],9,MATCH($C1087&amp;$D1087&amp;"."&amp;$E1087,TMSimMatrix[#Headers],0)),"")</f>
        <v/>
      </c>
      <c r="Q1087" s="56"/>
      <c r="R1087" s="54"/>
      <c r="S1087" s="53"/>
      <c r="T1087" s="324"/>
      <c r="U1087" s="299"/>
      <c r="V1087" s="53"/>
      <c r="W1087" s="258" t="s">
        <v>506</v>
      </c>
      <c r="X1087" s="305"/>
      <c r="Y1087" s="62"/>
      <c r="Z1087" s="297"/>
      <c r="AA1087" s="297"/>
    </row>
    <row r="1088" spans="2:27" ht="23">
      <c r="B1088" s="48">
        <v>1083</v>
      </c>
      <c r="C1088" s="252" t="s">
        <v>451</v>
      </c>
      <c r="D1088" s="253">
        <v>62</v>
      </c>
      <c r="E1088" s="274"/>
      <c r="F1088" s="50" t="str">
        <f>IF($E1088&lt;&gt;"",COUNTIF($E$6:$E1088,$E1088),"")</f>
        <v/>
      </c>
      <c r="G1088" s="56" t="str">
        <f>IF($E1088&lt;&gt;"",INDEX(TMSimMatrix[],5,MATCH($C1088&amp;$D1088&amp;"."&amp;$E1088,TMSimMatrix[#Headers],0)),"")</f>
        <v/>
      </c>
      <c r="H1088" s="56" t="str">
        <f>IF($E1088&lt;&gt;"",INDEX(TMSimMatrix[#Data],7,MATCH($C1088&amp;$D1088&amp;"."&amp;$E1088,TMSimMatrix[#Headers],0)),"")</f>
        <v/>
      </c>
      <c r="I1088" s="280" t="str">
        <f>IF($E1088&lt;&gt;"",INDEX(TMSimMatrix[],2,MATCH($C1088&amp;$D1088&amp;"."&amp;$E1088,TMSimMatrix[#Headers],0)),"")</f>
        <v/>
      </c>
      <c r="J1088" s="280" t="str">
        <f>IF($E1088&lt;&gt;"",IF(ISNUMBER(SEARCH("Utail",FlighTestSummary5[[#This Row],[A/C Configuration]])), "UTAIL", "TAILLESS"),"")</f>
        <v/>
      </c>
      <c r="K1088" s="280" t="str">
        <f>IF($E1088&lt;&gt;"",INDEX(TMSimMatrix[],4,MATCH($C1088&amp;$D1088&amp;"."&amp;$E1088,TMSimMatrix[#Headers],0)),"")</f>
        <v/>
      </c>
      <c r="L1088" s="280" t="str">
        <f>IF($E1088&lt;&gt;"",INDEX(TMSimMatrix[],3,MATCH($C1088&amp;$D1088&amp;"."&amp;$E1088,TMSimMatrix[#Headers],0)),"")</f>
        <v/>
      </c>
      <c r="M1088" s="272" t="str">
        <f>IF($E1088&lt;&gt;"",INDEX(TMSimMatrix[],8,MATCH($C1088&amp;$D1088&amp;"."&amp;$E1088,TMSimMatrix[#Headers],0)),"")</f>
        <v/>
      </c>
      <c r="N1088" s="52"/>
      <c r="O1088" s="72"/>
      <c r="P1088" s="310" t="str">
        <f>IF($E1088&lt;&gt;"",INDEX(TMSimMatrix[],9,MATCH($C1088&amp;$D1088&amp;"."&amp;$E1088,TMSimMatrix[#Headers],0)),"")</f>
        <v/>
      </c>
      <c r="Q1088" s="56"/>
      <c r="R1088" s="54"/>
      <c r="S1088" s="53"/>
      <c r="T1088" s="324"/>
      <c r="U1088" s="299"/>
      <c r="V1088" s="53"/>
      <c r="W1088" s="258" t="s">
        <v>506</v>
      </c>
      <c r="X1088" s="305"/>
      <c r="Y1088" s="62"/>
      <c r="Z1088" s="297"/>
      <c r="AA1088" s="297"/>
    </row>
    <row r="1089" spans="2:27" ht="23">
      <c r="B1089" s="48">
        <v>1084</v>
      </c>
      <c r="C1089" s="252" t="s">
        <v>451</v>
      </c>
      <c r="D1089" s="253">
        <v>62</v>
      </c>
      <c r="E1089" s="274"/>
      <c r="F1089" s="50" t="str">
        <f>IF($E1089&lt;&gt;"",COUNTIF($E$6:$E1089,$E1089),"")</f>
        <v/>
      </c>
      <c r="G1089" s="56" t="str">
        <f>IF($E1089&lt;&gt;"",INDEX(TMSimMatrix[],5,MATCH($C1089&amp;$D1089&amp;"."&amp;$E1089,TMSimMatrix[#Headers],0)),"")</f>
        <v/>
      </c>
      <c r="H1089" s="56" t="str">
        <f>IF($E1089&lt;&gt;"",INDEX(TMSimMatrix[#Data],7,MATCH($C1089&amp;$D1089&amp;"."&amp;$E1089,TMSimMatrix[#Headers],0)),"")</f>
        <v/>
      </c>
      <c r="I1089" s="280" t="str">
        <f>IF($E1089&lt;&gt;"",INDEX(TMSimMatrix[],2,MATCH($C1089&amp;$D1089&amp;"."&amp;$E1089,TMSimMatrix[#Headers],0)),"")</f>
        <v/>
      </c>
      <c r="J1089" s="280" t="str">
        <f>IF($E1089&lt;&gt;"",IF(ISNUMBER(SEARCH("Utail",FlighTestSummary5[[#This Row],[A/C Configuration]])), "UTAIL", "TAILLESS"),"")</f>
        <v/>
      </c>
      <c r="K1089" s="280" t="str">
        <f>IF($E1089&lt;&gt;"",INDEX(TMSimMatrix[],4,MATCH($C1089&amp;$D1089&amp;"."&amp;$E1089,TMSimMatrix[#Headers],0)),"")</f>
        <v/>
      </c>
      <c r="L1089" s="280" t="str">
        <f>IF($E1089&lt;&gt;"",INDEX(TMSimMatrix[],3,MATCH($C1089&amp;$D1089&amp;"."&amp;$E1089,TMSimMatrix[#Headers],0)),"")</f>
        <v/>
      </c>
      <c r="M1089" s="272" t="str">
        <f>IF($E1089&lt;&gt;"",INDEX(TMSimMatrix[],8,MATCH($C1089&amp;$D1089&amp;"."&amp;$E1089,TMSimMatrix[#Headers],0)),"")</f>
        <v/>
      </c>
      <c r="N1089" s="52"/>
      <c r="O1089" s="72"/>
      <c r="P1089" s="310" t="str">
        <f>IF($E1089&lt;&gt;"",INDEX(TMSimMatrix[],9,MATCH($C1089&amp;$D1089&amp;"."&amp;$E1089,TMSimMatrix[#Headers],0)),"")</f>
        <v/>
      </c>
      <c r="Q1089" s="56"/>
      <c r="R1089" s="54"/>
      <c r="S1089" s="53"/>
      <c r="T1089" s="324"/>
      <c r="U1089" s="299"/>
      <c r="V1089" s="53"/>
      <c r="W1089" s="258" t="s">
        <v>506</v>
      </c>
      <c r="X1089" s="305"/>
      <c r="Y1089" s="62"/>
      <c r="Z1089" s="297"/>
      <c r="AA1089" s="297"/>
    </row>
    <row r="1090" spans="2:27" ht="23">
      <c r="B1090" s="48">
        <v>1085</v>
      </c>
      <c r="C1090" s="252" t="s">
        <v>451</v>
      </c>
      <c r="D1090" s="253">
        <v>62</v>
      </c>
      <c r="E1090" s="274"/>
      <c r="F1090" s="50" t="str">
        <f>IF($E1090&lt;&gt;"",COUNTIF($E$6:$E1090,$E1090),"")</f>
        <v/>
      </c>
      <c r="G1090" s="56" t="str">
        <f>IF($E1090&lt;&gt;"",INDEX(TMSimMatrix[],5,MATCH($C1090&amp;$D1090&amp;"."&amp;$E1090,TMSimMatrix[#Headers],0)),"")</f>
        <v/>
      </c>
      <c r="H1090" s="56" t="str">
        <f>IF($E1090&lt;&gt;"",INDEX(TMSimMatrix[#Data],7,MATCH($C1090&amp;$D1090&amp;"."&amp;$E1090,TMSimMatrix[#Headers],0)),"")</f>
        <v/>
      </c>
      <c r="I1090" s="280" t="str">
        <f>IF($E1090&lt;&gt;"",INDEX(TMSimMatrix[],2,MATCH($C1090&amp;$D1090&amp;"."&amp;$E1090,TMSimMatrix[#Headers],0)),"")</f>
        <v/>
      </c>
      <c r="J1090" s="280" t="str">
        <f>IF($E1090&lt;&gt;"",IF(ISNUMBER(SEARCH("Utail",FlighTestSummary5[[#This Row],[A/C Configuration]])), "UTAIL", "TAILLESS"),"")</f>
        <v/>
      </c>
      <c r="K1090" s="280" t="str">
        <f>IF($E1090&lt;&gt;"",INDEX(TMSimMatrix[],4,MATCH($C1090&amp;$D1090&amp;"."&amp;$E1090,TMSimMatrix[#Headers],0)),"")</f>
        <v/>
      </c>
      <c r="L1090" s="280" t="str">
        <f>IF($E1090&lt;&gt;"",INDEX(TMSimMatrix[],3,MATCH($C1090&amp;$D1090&amp;"."&amp;$E1090,TMSimMatrix[#Headers],0)),"")</f>
        <v/>
      </c>
      <c r="M1090" s="272" t="str">
        <f>IF($E1090&lt;&gt;"",INDEX(TMSimMatrix[],8,MATCH($C1090&amp;$D1090&amp;"."&amp;$E1090,TMSimMatrix[#Headers],0)),"")</f>
        <v/>
      </c>
      <c r="N1090" s="52"/>
      <c r="O1090" s="72"/>
      <c r="P1090" s="310" t="str">
        <f>IF($E1090&lt;&gt;"",INDEX(TMSimMatrix[],9,MATCH($C1090&amp;$D1090&amp;"."&amp;$E1090,TMSimMatrix[#Headers],0)),"")</f>
        <v/>
      </c>
      <c r="Q1090" s="56"/>
      <c r="R1090" s="54"/>
      <c r="S1090" s="53"/>
      <c r="T1090" s="324"/>
      <c r="U1090" s="299"/>
      <c r="V1090" s="53"/>
      <c r="W1090" s="258" t="s">
        <v>506</v>
      </c>
      <c r="X1090" s="305"/>
      <c r="Y1090" s="62"/>
      <c r="Z1090" s="297"/>
      <c r="AA1090" s="297"/>
    </row>
    <row r="1091" spans="2:27" ht="23">
      <c r="B1091" s="48">
        <v>1086</v>
      </c>
      <c r="C1091" s="252" t="s">
        <v>451</v>
      </c>
      <c r="D1091" s="253">
        <v>62</v>
      </c>
      <c r="E1091" s="274"/>
      <c r="F1091" s="50" t="str">
        <f>IF($E1091&lt;&gt;"",COUNTIF($E$6:$E1091,$E1091),"")</f>
        <v/>
      </c>
      <c r="G1091" s="56" t="str">
        <f>IF($E1091&lt;&gt;"",INDEX(TMSimMatrix[],5,MATCH($C1091&amp;$D1091&amp;"."&amp;$E1091,TMSimMatrix[#Headers],0)),"")</f>
        <v/>
      </c>
      <c r="H1091" s="56" t="str">
        <f>IF($E1091&lt;&gt;"",INDEX(TMSimMatrix[#Data],7,MATCH($C1091&amp;$D1091&amp;"."&amp;$E1091,TMSimMatrix[#Headers],0)),"")</f>
        <v/>
      </c>
      <c r="I1091" s="280" t="str">
        <f>IF($E1091&lt;&gt;"",INDEX(TMSimMatrix[],2,MATCH($C1091&amp;$D1091&amp;"."&amp;$E1091,TMSimMatrix[#Headers],0)),"")</f>
        <v/>
      </c>
      <c r="J1091" s="280" t="str">
        <f>IF($E1091&lt;&gt;"",IF(ISNUMBER(SEARCH("Utail",FlighTestSummary5[[#This Row],[A/C Configuration]])), "UTAIL", "TAILLESS"),"")</f>
        <v/>
      </c>
      <c r="K1091" s="280" t="str">
        <f>IF($E1091&lt;&gt;"",INDEX(TMSimMatrix[],4,MATCH($C1091&amp;$D1091&amp;"."&amp;$E1091,TMSimMatrix[#Headers],0)),"")</f>
        <v/>
      </c>
      <c r="L1091" s="280" t="str">
        <f>IF($E1091&lt;&gt;"",INDEX(TMSimMatrix[],3,MATCH($C1091&amp;$D1091&amp;"."&amp;$E1091,TMSimMatrix[#Headers],0)),"")</f>
        <v/>
      </c>
      <c r="M1091" s="272" t="str">
        <f>IF($E1091&lt;&gt;"",INDEX(TMSimMatrix[],8,MATCH($C1091&amp;$D1091&amp;"."&amp;$E1091,TMSimMatrix[#Headers],0)),"")</f>
        <v/>
      </c>
      <c r="N1091" s="52"/>
      <c r="O1091" s="72"/>
      <c r="P1091" s="310" t="str">
        <f>IF($E1091&lt;&gt;"",INDEX(TMSimMatrix[],9,MATCH($C1091&amp;$D1091&amp;"."&amp;$E1091,TMSimMatrix[#Headers],0)),"")</f>
        <v/>
      </c>
      <c r="Q1091" s="56"/>
      <c r="R1091" s="54"/>
      <c r="S1091" s="53"/>
      <c r="T1091" s="324"/>
      <c r="U1091" s="299"/>
      <c r="V1091" s="53"/>
      <c r="W1091" s="258" t="s">
        <v>506</v>
      </c>
      <c r="X1091" s="305"/>
      <c r="Y1091" s="62"/>
      <c r="Z1091" s="297"/>
      <c r="AA1091" s="297"/>
    </row>
    <row r="1092" spans="2:27" ht="23">
      <c r="B1092" s="48">
        <v>1087</v>
      </c>
      <c r="C1092" s="252" t="s">
        <v>451</v>
      </c>
      <c r="D1092" s="253">
        <v>62</v>
      </c>
      <c r="E1092" s="274"/>
      <c r="F1092" s="50" t="str">
        <f>IF($E1092&lt;&gt;"",COUNTIF($E$6:$E1092,$E1092),"")</f>
        <v/>
      </c>
      <c r="G1092" s="56" t="str">
        <f>IF($E1092&lt;&gt;"",INDEX(TMSimMatrix[],5,MATCH($C1092&amp;$D1092&amp;"."&amp;$E1092,TMSimMatrix[#Headers],0)),"")</f>
        <v/>
      </c>
      <c r="H1092" s="56" t="str">
        <f>IF($E1092&lt;&gt;"",INDEX(TMSimMatrix[#Data],7,MATCH($C1092&amp;$D1092&amp;"."&amp;$E1092,TMSimMatrix[#Headers],0)),"")</f>
        <v/>
      </c>
      <c r="I1092" s="280" t="str">
        <f>IF($E1092&lt;&gt;"",INDEX(TMSimMatrix[],2,MATCH($C1092&amp;$D1092&amp;"."&amp;$E1092,TMSimMatrix[#Headers],0)),"")</f>
        <v/>
      </c>
      <c r="J1092" s="280" t="str">
        <f>IF($E1092&lt;&gt;"",IF(ISNUMBER(SEARCH("Utail",FlighTestSummary5[[#This Row],[A/C Configuration]])), "UTAIL", "TAILLESS"),"")</f>
        <v/>
      </c>
      <c r="K1092" s="280" t="str">
        <f>IF($E1092&lt;&gt;"",INDEX(TMSimMatrix[],4,MATCH($C1092&amp;$D1092&amp;"."&amp;$E1092,TMSimMatrix[#Headers],0)),"")</f>
        <v/>
      </c>
      <c r="L1092" s="280" t="str">
        <f>IF($E1092&lt;&gt;"",INDEX(TMSimMatrix[],3,MATCH($C1092&amp;$D1092&amp;"."&amp;$E1092,TMSimMatrix[#Headers],0)),"")</f>
        <v/>
      </c>
      <c r="M1092" s="272" t="str">
        <f>IF($E1092&lt;&gt;"",INDEX(TMSimMatrix[],8,MATCH($C1092&amp;$D1092&amp;"."&amp;$E1092,TMSimMatrix[#Headers],0)),"")</f>
        <v/>
      </c>
      <c r="N1092" s="52"/>
      <c r="O1092" s="72"/>
      <c r="P1092" s="310" t="str">
        <f>IF($E1092&lt;&gt;"",INDEX(TMSimMatrix[],9,MATCH($C1092&amp;$D1092&amp;"."&amp;$E1092,TMSimMatrix[#Headers],0)),"")</f>
        <v/>
      </c>
      <c r="Q1092" s="56"/>
      <c r="R1092" s="54"/>
      <c r="S1092" s="53"/>
      <c r="T1092" s="324"/>
      <c r="U1092" s="299"/>
      <c r="V1092" s="53"/>
      <c r="W1092" s="258" t="s">
        <v>506</v>
      </c>
      <c r="X1092" s="305"/>
      <c r="Y1092" s="62"/>
      <c r="Z1092" s="297"/>
      <c r="AA1092" s="297"/>
    </row>
    <row r="1093" spans="2:27" ht="23">
      <c r="B1093" s="48">
        <v>1088</v>
      </c>
      <c r="C1093" s="252" t="s">
        <v>451</v>
      </c>
      <c r="D1093" s="253">
        <v>62</v>
      </c>
      <c r="E1093" s="274"/>
      <c r="F1093" s="50" t="str">
        <f>IF($E1093&lt;&gt;"",COUNTIF($E$6:$E1093,$E1093),"")</f>
        <v/>
      </c>
      <c r="G1093" s="56" t="str">
        <f>IF($E1093&lt;&gt;"",INDEX(TMSimMatrix[],5,MATCH($C1093&amp;$D1093&amp;"."&amp;$E1093,TMSimMatrix[#Headers],0)),"")</f>
        <v/>
      </c>
      <c r="H1093" s="56" t="str">
        <f>IF($E1093&lt;&gt;"",INDEX(TMSimMatrix[#Data],7,MATCH($C1093&amp;$D1093&amp;"."&amp;$E1093,TMSimMatrix[#Headers],0)),"")</f>
        <v/>
      </c>
      <c r="I1093" s="280" t="str">
        <f>IF($E1093&lt;&gt;"",INDEX(TMSimMatrix[],2,MATCH($C1093&amp;$D1093&amp;"."&amp;$E1093,TMSimMatrix[#Headers],0)),"")</f>
        <v/>
      </c>
      <c r="J1093" s="280" t="str">
        <f>IF($E1093&lt;&gt;"",IF(ISNUMBER(SEARCH("Utail",FlighTestSummary5[[#This Row],[A/C Configuration]])), "UTAIL", "TAILLESS"),"")</f>
        <v/>
      </c>
      <c r="K1093" s="280" t="str">
        <f>IF($E1093&lt;&gt;"",INDEX(TMSimMatrix[],4,MATCH($C1093&amp;$D1093&amp;"."&amp;$E1093,TMSimMatrix[#Headers],0)),"")</f>
        <v/>
      </c>
      <c r="L1093" s="280" t="str">
        <f>IF($E1093&lt;&gt;"",INDEX(TMSimMatrix[],3,MATCH($C1093&amp;$D1093&amp;"."&amp;$E1093,TMSimMatrix[#Headers],0)),"")</f>
        <v/>
      </c>
      <c r="M1093" s="272" t="str">
        <f>IF($E1093&lt;&gt;"",INDEX(TMSimMatrix[],8,MATCH($C1093&amp;$D1093&amp;"."&amp;$E1093,TMSimMatrix[#Headers],0)),"")</f>
        <v/>
      </c>
      <c r="N1093" s="52"/>
      <c r="O1093" s="72"/>
      <c r="P1093" s="310" t="str">
        <f>IF($E1093&lt;&gt;"",INDEX(TMSimMatrix[],9,MATCH($C1093&amp;$D1093&amp;"."&amp;$E1093,TMSimMatrix[#Headers],0)),"")</f>
        <v/>
      </c>
      <c r="Q1093" s="56"/>
      <c r="R1093" s="54"/>
      <c r="S1093" s="53"/>
      <c r="T1093" s="324"/>
      <c r="U1093" s="299"/>
      <c r="V1093" s="53"/>
      <c r="W1093" s="258" t="s">
        <v>506</v>
      </c>
      <c r="X1093" s="305"/>
      <c r="Y1093" s="62"/>
      <c r="Z1093" s="297"/>
      <c r="AA1093" s="297"/>
    </row>
    <row r="1094" spans="2:27" ht="23">
      <c r="B1094" s="48">
        <v>1089</v>
      </c>
      <c r="C1094" s="252" t="s">
        <v>451</v>
      </c>
      <c r="D1094" s="253">
        <v>62</v>
      </c>
      <c r="E1094" s="274"/>
      <c r="F1094" s="50" t="str">
        <f>IF($E1094&lt;&gt;"",COUNTIF($E$6:$E1094,$E1094),"")</f>
        <v/>
      </c>
      <c r="G1094" s="56" t="str">
        <f>IF($E1094&lt;&gt;"",INDEX(TMSimMatrix[],5,MATCH($C1094&amp;$D1094&amp;"."&amp;$E1094,TMSimMatrix[#Headers],0)),"")</f>
        <v/>
      </c>
      <c r="H1094" s="56" t="str">
        <f>IF($E1094&lt;&gt;"",INDEX(TMSimMatrix[#Data],7,MATCH($C1094&amp;$D1094&amp;"."&amp;$E1094,TMSimMatrix[#Headers],0)),"")</f>
        <v/>
      </c>
      <c r="I1094" s="280" t="str">
        <f>IF($E1094&lt;&gt;"",INDEX(TMSimMatrix[],2,MATCH($C1094&amp;$D1094&amp;"."&amp;$E1094,TMSimMatrix[#Headers],0)),"")</f>
        <v/>
      </c>
      <c r="J1094" s="280" t="str">
        <f>IF($E1094&lt;&gt;"",IF(ISNUMBER(SEARCH("Utail",FlighTestSummary5[[#This Row],[A/C Configuration]])), "UTAIL", "TAILLESS"),"")</f>
        <v/>
      </c>
      <c r="K1094" s="280" t="str">
        <f>IF($E1094&lt;&gt;"",INDEX(TMSimMatrix[],4,MATCH($C1094&amp;$D1094&amp;"."&amp;$E1094,TMSimMatrix[#Headers],0)),"")</f>
        <v/>
      </c>
      <c r="L1094" s="280" t="str">
        <f>IF($E1094&lt;&gt;"",INDEX(TMSimMatrix[],3,MATCH($C1094&amp;$D1094&amp;"."&amp;$E1094,TMSimMatrix[#Headers],0)),"")</f>
        <v/>
      </c>
      <c r="M1094" s="272" t="str">
        <f>IF($E1094&lt;&gt;"",INDEX(TMSimMatrix[],8,MATCH($C1094&amp;$D1094&amp;"."&amp;$E1094,TMSimMatrix[#Headers],0)),"")</f>
        <v/>
      </c>
      <c r="N1094" s="52"/>
      <c r="O1094" s="72"/>
      <c r="P1094" s="310" t="str">
        <f>IF($E1094&lt;&gt;"",INDEX(TMSimMatrix[],9,MATCH($C1094&amp;$D1094&amp;"."&amp;$E1094,TMSimMatrix[#Headers],0)),"")</f>
        <v/>
      </c>
      <c r="Q1094" s="56"/>
      <c r="R1094" s="54"/>
      <c r="S1094" s="53"/>
      <c r="T1094" s="324"/>
      <c r="U1094" s="299"/>
      <c r="V1094" s="53"/>
      <c r="W1094" s="258" t="s">
        <v>506</v>
      </c>
      <c r="X1094" s="305"/>
      <c r="Y1094" s="62"/>
      <c r="Z1094" s="297"/>
      <c r="AA1094" s="297"/>
    </row>
    <row r="1095" spans="2:27" ht="23">
      <c r="B1095" s="48">
        <v>1090</v>
      </c>
      <c r="C1095" s="252" t="s">
        <v>451</v>
      </c>
      <c r="D1095" s="253">
        <v>62</v>
      </c>
      <c r="E1095" s="274"/>
      <c r="F1095" s="50" t="str">
        <f>IF($E1095&lt;&gt;"",COUNTIF($E$6:$E1095,$E1095),"")</f>
        <v/>
      </c>
      <c r="G1095" s="56" t="str">
        <f>IF($E1095&lt;&gt;"",INDEX(TMSimMatrix[],5,MATCH($C1095&amp;$D1095&amp;"."&amp;$E1095,TMSimMatrix[#Headers],0)),"")</f>
        <v/>
      </c>
      <c r="H1095" s="56" t="str">
        <f>IF($E1095&lt;&gt;"",INDEX(TMSimMatrix[#Data],7,MATCH($C1095&amp;$D1095&amp;"."&amp;$E1095,TMSimMatrix[#Headers],0)),"")</f>
        <v/>
      </c>
      <c r="I1095" s="280" t="str">
        <f>IF($E1095&lt;&gt;"",INDEX(TMSimMatrix[],2,MATCH($C1095&amp;$D1095&amp;"."&amp;$E1095,TMSimMatrix[#Headers],0)),"")</f>
        <v/>
      </c>
      <c r="J1095" s="280" t="str">
        <f>IF($E1095&lt;&gt;"",IF(ISNUMBER(SEARCH("Utail",FlighTestSummary5[[#This Row],[A/C Configuration]])), "UTAIL", "TAILLESS"),"")</f>
        <v/>
      </c>
      <c r="K1095" s="280" t="str">
        <f>IF($E1095&lt;&gt;"",INDEX(TMSimMatrix[],4,MATCH($C1095&amp;$D1095&amp;"."&amp;$E1095,TMSimMatrix[#Headers],0)),"")</f>
        <v/>
      </c>
      <c r="L1095" s="280" t="str">
        <f>IF($E1095&lt;&gt;"",INDEX(TMSimMatrix[],3,MATCH($C1095&amp;$D1095&amp;"."&amp;$E1095,TMSimMatrix[#Headers],0)),"")</f>
        <v/>
      </c>
      <c r="M1095" s="272" t="str">
        <f>IF($E1095&lt;&gt;"",INDEX(TMSimMatrix[],8,MATCH($C1095&amp;$D1095&amp;"."&amp;$E1095,TMSimMatrix[#Headers],0)),"")</f>
        <v/>
      </c>
      <c r="N1095" s="52"/>
      <c r="O1095" s="72"/>
      <c r="P1095" s="310" t="str">
        <f>IF($E1095&lt;&gt;"",INDEX(TMSimMatrix[],9,MATCH($C1095&amp;$D1095&amp;"."&amp;$E1095,TMSimMatrix[#Headers],0)),"")</f>
        <v/>
      </c>
      <c r="Q1095" s="56"/>
      <c r="R1095" s="54"/>
      <c r="S1095" s="53"/>
      <c r="T1095" s="324"/>
      <c r="U1095" s="299"/>
      <c r="V1095" s="53"/>
      <c r="W1095" s="258" t="s">
        <v>506</v>
      </c>
      <c r="X1095" s="305"/>
      <c r="Y1095" s="62"/>
      <c r="Z1095" s="297"/>
      <c r="AA1095" s="297"/>
    </row>
    <row r="1096" spans="2:27" ht="23">
      <c r="B1096" s="48">
        <v>1091</v>
      </c>
      <c r="C1096" s="252" t="s">
        <v>451</v>
      </c>
      <c r="D1096" s="253">
        <v>62</v>
      </c>
      <c r="E1096" s="274"/>
      <c r="F1096" s="50" t="str">
        <f>IF($E1096&lt;&gt;"",COUNTIF($E$6:$E1096,$E1096),"")</f>
        <v/>
      </c>
      <c r="G1096" s="56" t="str">
        <f>IF($E1096&lt;&gt;"",INDEX(TMSimMatrix[],5,MATCH($C1096&amp;$D1096&amp;"."&amp;$E1096,TMSimMatrix[#Headers],0)),"")</f>
        <v/>
      </c>
      <c r="H1096" s="56" t="str">
        <f>IF($E1096&lt;&gt;"",INDEX(TMSimMatrix[#Data],7,MATCH($C1096&amp;$D1096&amp;"."&amp;$E1096,TMSimMatrix[#Headers],0)),"")</f>
        <v/>
      </c>
      <c r="I1096" s="280" t="str">
        <f>IF($E1096&lt;&gt;"",INDEX(TMSimMatrix[],2,MATCH($C1096&amp;$D1096&amp;"."&amp;$E1096,TMSimMatrix[#Headers],0)),"")</f>
        <v/>
      </c>
      <c r="J1096" s="280" t="str">
        <f>IF($E1096&lt;&gt;"",IF(ISNUMBER(SEARCH("Utail",FlighTestSummary5[[#This Row],[A/C Configuration]])), "UTAIL", "TAILLESS"),"")</f>
        <v/>
      </c>
      <c r="K1096" s="280" t="str">
        <f>IF($E1096&lt;&gt;"",INDEX(TMSimMatrix[],4,MATCH($C1096&amp;$D1096&amp;"."&amp;$E1096,TMSimMatrix[#Headers],0)),"")</f>
        <v/>
      </c>
      <c r="L1096" s="280" t="str">
        <f>IF($E1096&lt;&gt;"",INDEX(TMSimMatrix[],3,MATCH($C1096&amp;$D1096&amp;"."&amp;$E1096,TMSimMatrix[#Headers],0)),"")</f>
        <v/>
      </c>
      <c r="M1096" s="272" t="str">
        <f>IF($E1096&lt;&gt;"",INDEX(TMSimMatrix[],8,MATCH($C1096&amp;$D1096&amp;"."&amp;$E1096,TMSimMatrix[#Headers],0)),"")</f>
        <v/>
      </c>
      <c r="N1096" s="52"/>
      <c r="O1096" s="72"/>
      <c r="P1096" s="310" t="str">
        <f>IF($E1096&lt;&gt;"",INDEX(TMSimMatrix[],9,MATCH($C1096&amp;$D1096&amp;"."&amp;$E1096,TMSimMatrix[#Headers],0)),"")</f>
        <v/>
      </c>
      <c r="Q1096" s="56"/>
      <c r="R1096" s="54"/>
      <c r="S1096" s="53"/>
      <c r="T1096" s="324"/>
      <c r="U1096" s="299"/>
      <c r="V1096" s="53"/>
      <c r="W1096" s="258" t="s">
        <v>506</v>
      </c>
      <c r="X1096" s="305"/>
      <c r="Y1096" s="62"/>
      <c r="Z1096" s="297"/>
      <c r="AA1096" s="297"/>
    </row>
    <row r="1097" spans="2:27" ht="23">
      <c r="B1097" s="48">
        <v>1092</v>
      </c>
      <c r="C1097" s="252" t="s">
        <v>451</v>
      </c>
      <c r="D1097" s="253">
        <v>62</v>
      </c>
      <c r="E1097" s="274"/>
      <c r="F1097" s="50" t="str">
        <f>IF($E1097&lt;&gt;"",COUNTIF($E$6:$E1097,$E1097),"")</f>
        <v/>
      </c>
      <c r="G1097" s="56" t="str">
        <f>IF($E1097&lt;&gt;"",INDEX(TMSimMatrix[],5,MATCH($C1097&amp;$D1097&amp;"."&amp;$E1097,TMSimMatrix[#Headers],0)),"")</f>
        <v/>
      </c>
      <c r="H1097" s="56" t="str">
        <f>IF($E1097&lt;&gt;"",INDEX(TMSimMatrix[#Data],7,MATCH($C1097&amp;$D1097&amp;"."&amp;$E1097,TMSimMatrix[#Headers],0)),"")</f>
        <v/>
      </c>
      <c r="I1097" s="280" t="str">
        <f>IF($E1097&lt;&gt;"",INDEX(TMSimMatrix[],2,MATCH($C1097&amp;$D1097&amp;"."&amp;$E1097,TMSimMatrix[#Headers],0)),"")</f>
        <v/>
      </c>
      <c r="J1097" s="280" t="str">
        <f>IF($E1097&lt;&gt;"",IF(ISNUMBER(SEARCH("Utail",FlighTestSummary5[[#This Row],[A/C Configuration]])), "UTAIL", "TAILLESS"),"")</f>
        <v/>
      </c>
      <c r="K1097" s="280" t="str">
        <f>IF($E1097&lt;&gt;"",INDEX(TMSimMatrix[],4,MATCH($C1097&amp;$D1097&amp;"."&amp;$E1097,TMSimMatrix[#Headers],0)),"")</f>
        <v/>
      </c>
      <c r="L1097" s="280" t="str">
        <f>IF($E1097&lt;&gt;"",INDEX(TMSimMatrix[],3,MATCH($C1097&amp;$D1097&amp;"."&amp;$E1097,TMSimMatrix[#Headers],0)),"")</f>
        <v/>
      </c>
      <c r="M1097" s="272" t="str">
        <f>IF($E1097&lt;&gt;"",INDEX(TMSimMatrix[],8,MATCH($C1097&amp;$D1097&amp;"."&amp;$E1097,TMSimMatrix[#Headers],0)),"")</f>
        <v/>
      </c>
      <c r="N1097" s="52"/>
      <c r="O1097" s="72"/>
      <c r="P1097" s="310" t="str">
        <f>IF($E1097&lt;&gt;"",INDEX(TMSimMatrix[],9,MATCH($C1097&amp;$D1097&amp;"."&amp;$E1097,TMSimMatrix[#Headers],0)),"")</f>
        <v/>
      </c>
      <c r="Q1097" s="56"/>
      <c r="R1097" s="54"/>
      <c r="S1097" s="53"/>
      <c r="T1097" s="324"/>
      <c r="U1097" s="299"/>
      <c r="V1097" s="53"/>
      <c r="W1097" s="258" t="s">
        <v>506</v>
      </c>
      <c r="X1097" s="305"/>
      <c r="Y1097" s="62"/>
      <c r="Z1097" s="297"/>
      <c r="AA1097" s="297"/>
    </row>
    <row r="1098" spans="2:27" ht="23">
      <c r="B1098" s="48">
        <v>1093</v>
      </c>
      <c r="C1098" s="252" t="s">
        <v>451</v>
      </c>
      <c r="D1098" s="253">
        <v>62</v>
      </c>
      <c r="E1098" s="274"/>
      <c r="F1098" s="50" t="str">
        <f>IF($E1098&lt;&gt;"",COUNTIF($E$6:$E1098,$E1098),"")</f>
        <v/>
      </c>
      <c r="G1098" s="56" t="str">
        <f>IF($E1098&lt;&gt;"",INDEX(TMSimMatrix[],5,MATCH($C1098&amp;$D1098&amp;"."&amp;$E1098,TMSimMatrix[#Headers],0)),"")</f>
        <v/>
      </c>
      <c r="H1098" s="56" t="str">
        <f>IF($E1098&lt;&gt;"",INDEX(TMSimMatrix[#Data],7,MATCH($C1098&amp;$D1098&amp;"."&amp;$E1098,TMSimMatrix[#Headers],0)),"")</f>
        <v/>
      </c>
      <c r="I1098" s="280" t="str">
        <f>IF($E1098&lt;&gt;"",INDEX(TMSimMatrix[],2,MATCH($C1098&amp;$D1098&amp;"."&amp;$E1098,TMSimMatrix[#Headers],0)),"")</f>
        <v/>
      </c>
      <c r="J1098" s="280" t="str">
        <f>IF($E1098&lt;&gt;"",IF(ISNUMBER(SEARCH("Utail",FlighTestSummary5[[#This Row],[A/C Configuration]])), "UTAIL", "TAILLESS"),"")</f>
        <v/>
      </c>
      <c r="K1098" s="280" t="str">
        <f>IF($E1098&lt;&gt;"",INDEX(TMSimMatrix[],4,MATCH($C1098&amp;$D1098&amp;"."&amp;$E1098,TMSimMatrix[#Headers],0)),"")</f>
        <v/>
      </c>
      <c r="L1098" s="280" t="str">
        <f>IF($E1098&lt;&gt;"",INDEX(TMSimMatrix[],3,MATCH($C1098&amp;$D1098&amp;"."&amp;$E1098,TMSimMatrix[#Headers],0)),"")</f>
        <v/>
      </c>
      <c r="M1098" s="272" t="str">
        <f>IF($E1098&lt;&gt;"",INDEX(TMSimMatrix[],8,MATCH($C1098&amp;$D1098&amp;"."&amp;$E1098,TMSimMatrix[#Headers],0)),"")</f>
        <v/>
      </c>
      <c r="N1098" s="52"/>
      <c r="O1098" s="72"/>
      <c r="P1098" s="310" t="str">
        <f>IF($E1098&lt;&gt;"",INDEX(TMSimMatrix[],9,MATCH($C1098&amp;$D1098&amp;"."&amp;$E1098,TMSimMatrix[#Headers],0)),"")</f>
        <v/>
      </c>
      <c r="Q1098" s="56"/>
      <c r="R1098" s="54"/>
      <c r="S1098" s="53"/>
      <c r="T1098" s="324"/>
      <c r="U1098" s="299"/>
      <c r="V1098" s="53"/>
      <c r="W1098" s="258" t="s">
        <v>506</v>
      </c>
      <c r="X1098" s="305"/>
      <c r="Y1098" s="62"/>
      <c r="Z1098" s="297"/>
      <c r="AA1098" s="297"/>
    </row>
    <row r="1099" spans="2:27" ht="23">
      <c r="B1099" s="48">
        <v>1094</v>
      </c>
      <c r="C1099" s="252" t="s">
        <v>451</v>
      </c>
      <c r="D1099" s="253">
        <v>62</v>
      </c>
      <c r="E1099" s="274"/>
      <c r="F1099" s="50" t="str">
        <f>IF($E1099&lt;&gt;"",COUNTIF($E$6:$E1099,$E1099),"")</f>
        <v/>
      </c>
      <c r="G1099" s="56" t="str">
        <f>IF($E1099&lt;&gt;"",INDEX(TMSimMatrix[],5,MATCH($C1099&amp;$D1099&amp;"."&amp;$E1099,TMSimMatrix[#Headers],0)),"")</f>
        <v/>
      </c>
      <c r="H1099" s="56" t="str">
        <f>IF($E1099&lt;&gt;"",INDEX(TMSimMatrix[#Data],7,MATCH($C1099&amp;$D1099&amp;"."&amp;$E1099,TMSimMatrix[#Headers],0)),"")</f>
        <v/>
      </c>
      <c r="I1099" s="280" t="str">
        <f>IF($E1099&lt;&gt;"",INDEX(TMSimMatrix[],2,MATCH($C1099&amp;$D1099&amp;"."&amp;$E1099,TMSimMatrix[#Headers],0)),"")</f>
        <v/>
      </c>
      <c r="J1099" s="280" t="str">
        <f>IF($E1099&lt;&gt;"",IF(ISNUMBER(SEARCH("Utail",FlighTestSummary5[[#This Row],[A/C Configuration]])), "UTAIL", "TAILLESS"),"")</f>
        <v/>
      </c>
      <c r="K1099" s="280" t="str">
        <f>IF($E1099&lt;&gt;"",INDEX(TMSimMatrix[],4,MATCH($C1099&amp;$D1099&amp;"."&amp;$E1099,TMSimMatrix[#Headers],0)),"")</f>
        <v/>
      </c>
      <c r="L1099" s="280" t="str">
        <f>IF($E1099&lt;&gt;"",INDEX(TMSimMatrix[],3,MATCH($C1099&amp;$D1099&amp;"."&amp;$E1099,TMSimMatrix[#Headers],0)),"")</f>
        <v/>
      </c>
      <c r="M1099" s="272" t="str">
        <f>IF($E1099&lt;&gt;"",INDEX(TMSimMatrix[],8,MATCH($C1099&amp;$D1099&amp;"."&amp;$E1099,TMSimMatrix[#Headers],0)),"")</f>
        <v/>
      </c>
      <c r="N1099" s="52"/>
      <c r="O1099" s="72"/>
      <c r="P1099" s="310" t="str">
        <f>IF($E1099&lt;&gt;"",INDEX(TMSimMatrix[],9,MATCH($C1099&amp;$D1099&amp;"."&amp;$E1099,TMSimMatrix[#Headers],0)),"")</f>
        <v/>
      </c>
      <c r="Q1099" s="56"/>
      <c r="R1099" s="54"/>
      <c r="S1099" s="53"/>
      <c r="T1099" s="324"/>
      <c r="U1099" s="299"/>
      <c r="V1099" s="53"/>
      <c r="W1099" s="258" t="s">
        <v>506</v>
      </c>
      <c r="X1099" s="305"/>
      <c r="Y1099" s="62"/>
      <c r="Z1099" s="297"/>
      <c r="AA1099" s="297"/>
    </row>
    <row r="1100" spans="2:27" ht="23">
      <c r="B1100" s="48">
        <v>1095</v>
      </c>
      <c r="C1100" s="252" t="s">
        <v>451</v>
      </c>
      <c r="D1100" s="253">
        <v>62</v>
      </c>
      <c r="E1100" s="274"/>
      <c r="F1100" s="50" t="str">
        <f>IF($E1100&lt;&gt;"",COUNTIF($E$6:$E1100,$E1100),"")</f>
        <v/>
      </c>
      <c r="G1100" s="56" t="str">
        <f>IF($E1100&lt;&gt;"",INDEX(TMSimMatrix[],5,MATCH($C1100&amp;$D1100&amp;"."&amp;$E1100,TMSimMatrix[#Headers],0)),"")</f>
        <v/>
      </c>
      <c r="H1100" s="56" t="str">
        <f>IF($E1100&lt;&gt;"",INDEX(TMSimMatrix[#Data],7,MATCH($C1100&amp;$D1100&amp;"."&amp;$E1100,TMSimMatrix[#Headers],0)),"")</f>
        <v/>
      </c>
      <c r="I1100" s="280" t="str">
        <f>IF($E1100&lt;&gt;"",INDEX(TMSimMatrix[],2,MATCH($C1100&amp;$D1100&amp;"."&amp;$E1100,TMSimMatrix[#Headers],0)),"")</f>
        <v/>
      </c>
      <c r="J1100" s="280" t="str">
        <f>IF($E1100&lt;&gt;"",IF(ISNUMBER(SEARCH("Utail",FlighTestSummary5[[#This Row],[A/C Configuration]])), "UTAIL", "TAILLESS"),"")</f>
        <v/>
      </c>
      <c r="K1100" s="280" t="str">
        <f>IF($E1100&lt;&gt;"",INDEX(TMSimMatrix[],4,MATCH($C1100&amp;$D1100&amp;"."&amp;$E1100,TMSimMatrix[#Headers],0)),"")</f>
        <v/>
      </c>
      <c r="L1100" s="280" t="str">
        <f>IF($E1100&lt;&gt;"",INDEX(TMSimMatrix[],3,MATCH($C1100&amp;$D1100&amp;"."&amp;$E1100,TMSimMatrix[#Headers],0)),"")</f>
        <v/>
      </c>
      <c r="M1100" s="272" t="str">
        <f>IF($E1100&lt;&gt;"",INDEX(TMSimMatrix[],8,MATCH($C1100&amp;$D1100&amp;"."&amp;$E1100,TMSimMatrix[#Headers],0)),"")</f>
        <v/>
      </c>
      <c r="N1100" s="52"/>
      <c r="O1100" s="72"/>
      <c r="P1100" s="310" t="str">
        <f>IF($E1100&lt;&gt;"",INDEX(TMSimMatrix[],9,MATCH($C1100&amp;$D1100&amp;"."&amp;$E1100,TMSimMatrix[#Headers],0)),"")</f>
        <v/>
      </c>
      <c r="Q1100" s="56"/>
      <c r="R1100" s="54"/>
      <c r="S1100" s="53"/>
      <c r="T1100" s="324"/>
      <c r="U1100" s="299"/>
      <c r="V1100" s="53"/>
      <c r="W1100" s="258" t="s">
        <v>506</v>
      </c>
      <c r="X1100" s="305"/>
      <c r="Y1100" s="62"/>
      <c r="Z1100" s="297"/>
      <c r="AA1100" s="297"/>
    </row>
    <row r="1101" spans="2:27" ht="23">
      <c r="B1101" s="48">
        <v>1096</v>
      </c>
      <c r="C1101" s="252" t="s">
        <v>451</v>
      </c>
      <c r="D1101" s="253">
        <v>62</v>
      </c>
      <c r="E1101" s="274"/>
      <c r="F1101" s="50" t="str">
        <f>IF($E1101&lt;&gt;"",COUNTIF($E$6:$E1101,$E1101),"")</f>
        <v/>
      </c>
      <c r="G1101" s="56" t="str">
        <f>IF($E1101&lt;&gt;"",INDEX(TMSimMatrix[],5,MATCH($C1101&amp;$D1101&amp;"."&amp;$E1101,TMSimMatrix[#Headers],0)),"")</f>
        <v/>
      </c>
      <c r="H1101" s="56" t="str">
        <f>IF($E1101&lt;&gt;"",INDEX(TMSimMatrix[#Data],7,MATCH($C1101&amp;$D1101&amp;"."&amp;$E1101,TMSimMatrix[#Headers],0)),"")</f>
        <v/>
      </c>
      <c r="I1101" s="280" t="str">
        <f>IF($E1101&lt;&gt;"",INDEX(TMSimMatrix[],2,MATCH($C1101&amp;$D1101&amp;"."&amp;$E1101,TMSimMatrix[#Headers],0)),"")</f>
        <v/>
      </c>
      <c r="J1101" s="280" t="str">
        <f>IF($E1101&lt;&gt;"",IF(ISNUMBER(SEARCH("Utail",FlighTestSummary5[[#This Row],[A/C Configuration]])), "UTAIL", "TAILLESS"),"")</f>
        <v/>
      </c>
      <c r="K1101" s="280" t="str">
        <f>IF($E1101&lt;&gt;"",INDEX(TMSimMatrix[],4,MATCH($C1101&amp;$D1101&amp;"."&amp;$E1101,TMSimMatrix[#Headers],0)),"")</f>
        <v/>
      </c>
      <c r="L1101" s="280" t="str">
        <f>IF($E1101&lt;&gt;"",INDEX(TMSimMatrix[],3,MATCH($C1101&amp;$D1101&amp;"."&amp;$E1101,TMSimMatrix[#Headers],0)),"")</f>
        <v/>
      </c>
      <c r="M1101" s="272" t="str">
        <f>IF($E1101&lt;&gt;"",INDEX(TMSimMatrix[],8,MATCH($C1101&amp;$D1101&amp;"."&amp;$E1101,TMSimMatrix[#Headers],0)),"")</f>
        <v/>
      </c>
      <c r="N1101" s="52"/>
      <c r="O1101" s="72"/>
      <c r="P1101" s="310" t="str">
        <f>IF($E1101&lt;&gt;"",INDEX(TMSimMatrix[],9,MATCH($C1101&amp;$D1101&amp;"."&amp;$E1101,TMSimMatrix[#Headers],0)),"")</f>
        <v/>
      </c>
      <c r="Q1101" s="56"/>
      <c r="R1101" s="54"/>
      <c r="S1101" s="53"/>
      <c r="T1101" s="324"/>
      <c r="U1101" s="299"/>
      <c r="V1101" s="53"/>
      <c r="W1101" s="258" t="s">
        <v>506</v>
      </c>
      <c r="X1101" s="305"/>
      <c r="Y1101" s="62"/>
      <c r="Z1101" s="297"/>
      <c r="AA1101" s="297"/>
    </row>
    <row r="1102" spans="2:27" ht="23">
      <c r="B1102" s="48">
        <v>1097</v>
      </c>
      <c r="C1102" s="252" t="s">
        <v>451</v>
      </c>
      <c r="D1102" s="253">
        <v>62</v>
      </c>
      <c r="E1102" s="274"/>
      <c r="F1102" s="50" t="str">
        <f>IF($E1102&lt;&gt;"",COUNTIF($E$6:$E1102,$E1102),"")</f>
        <v/>
      </c>
      <c r="G1102" s="56" t="str">
        <f>IF($E1102&lt;&gt;"",INDEX(TMSimMatrix[],5,MATCH($C1102&amp;$D1102&amp;"."&amp;$E1102,TMSimMatrix[#Headers],0)),"")</f>
        <v/>
      </c>
      <c r="H1102" s="56" t="str">
        <f>IF($E1102&lt;&gt;"",INDEX(TMSimMatrix[#Data],7,MATCH($C1102&amp;$D1102&amp;"."&amp;$E1102,TMSimMatrix[#Headers],0)),"")</f>
        <v/>
      </c>
      <c r="I1102" s="280" t="str">
        <f>IF($E1102&lt;&gt;"",INDEX(TMSimMatrix[],2,MATCH($C1102&amp;$D1102&amp;"."&amp;$E1102,TMSimMatrix[#Headers],0)),"")</f>
        <v/>
      </c>
      <c r="J1102" s="280" t="str">
        <f>IF($E1102&lt;&gt;"",IF(ISNUMBER(SEARCH("Utail",FlighTestSummary5[[#This Row],[A/C Configuration]])), "UTAIL", "TAILLESS"),"")</f>
        <v/>
      </c>
      <c r="K1102" s="280" t="str">
        <f>IF($E1102&lt;&gt;"",INDEX(TMSimMatrix[],4,MATCH($C1102&amp;$D1102&amp;"."&amp;$E1102,TMSimMatrix[#Headers],0)),"")</f>
        <v/>
      </c>
      <c r="L1102" s="280" t="str">
        <f>IF($E1102&lt;&gt;"",INDEX(TMSimMatrix[],3,MATCH($C1102&amp;$D1102&amp;"."&amp;$E1102,TMSimMatrix[#Headers],0)),"")</f>
        <v/>
      </c>
      <c r="M1102" s="272" t="str">
        <f>IF($E1102&lt;&gt;"",INDEX(TMSimMatrix[],8,MATCH($C1102&amp;$D1102&amp;"."&amp;$E1102,TMSimMatrix[#Headers],0)),"")</f>
        <v/>
      </c>
      <c r="N1102" s="52"/>
      <c r="O1102" s="72"/>
      <c r="P1102" s="310" t="str">
        <f>IF($E1102&lt;&gt;"",INDEX(TMSimMatrix[],9,MATCH($C1102&amp;$D1102&amp;"."&amp;$E1102,TMSimMatrix[#Headers],0)),"")</f>
        <v/>
      </c>
      <c r="Q1102" s="56"/>
      <c r="R1102" s="54"/>
      <c r="S1102" s="53"/>
      <c r="T1102" s="324"/>
      <c r="U1102" s="299"/>
      <c r="V1102" s="53"/>
      <c r="W1102" s="258" t="s">
        <v>506</v>
      </c>
      <c r="X1102" s="305"/>
      <c r="Y1102" s="62"/>
      <c r="Z1102" s="297"/>
      <c r="AA1102" s="297"/>
    </row>
    <row r="1103" spans="2:27" ht="23">
      <c r="B1103" s="48">
        <v>1098</v>
      </c>
      <c r="C1103" s="252" t="s">
        <v>451</v>
      </c>
      <c r="D1103" s="253">
        <v>62</v>
      </c>
      <c r="E1103" s="274"/>
      <c r="F1103" s="50" t="str">
        <f>IF($E1103&lt;&gt;"",COUNTIF($E$6:$E1103,$E1103),"")</f>
        <v/>
      </c>
      <c r="G1103" s="56" t="str">
        <f>IF($E1103&lt;&gt;"",INDEX(TMSimMatrix[],5,MATCH($C1103&amp;$D1103&amp;"."&amp;$E1103,TMSimMatrix[#Headers],0)),"")</f>
        <v/>
      </c>
      <c r="H1103" s="56" t="str">
        <f>IF($E1103&lt;&gt;"",INDEX(TMSimMatrix[#Data],7,MATCH($C1103&amp;$D1103&amp;"."&amp;$E1103,TMSimMatrix[#Headers],0)),"")</f>
        <v/>
      </c>
      <c r="I1103" s="280" t="str">
        <f>IF($E1103&lt;&gt;"",INDEX(TMSimMatrix[],2,MATCH($C1103&amp;$D1103&amp;"."&amp;$E1103,TMSimMatrix[#Headers],0)),"")</f>
        <v/>
      </c>
      <c r="J1103" s="280" t="str">
        <f>IF($E1103&lt;&gt;"",IF(ISNUMBER(SEARCH("Utail",FlighTestSummary5[[#This Row],[A/C Configuration]])), "UTAIL", "TAILLESS"),"")</f>
        <v/>
      </c>
      <c r="K1103" s="280" t="str">
        <f>IF($E1103&lt;&gt;"",INDEX(TMSimMatrix[],4,MATCH($C1103&amp;$D1103&amp;"."&amp;$E1103,TMSimMatrix[#Headers],0)),"")</f>
        <v/>
      </c>
      <c r="L1103" s="280" t="str">
        <f>IF($E1103&lt;&gt;"",INDEX(TMSimMatrix[],3,MATCH($C1103&amp;$D1103&amp;"."&amp;$E1103,TMSimMatrix[#Headers],0)),"")</f>
        <v/>
      </c>
      <c r="M1103" s="272" t="str">
        <f>IF($E1103&lt;&gt;"",INDEX(TMSimMatrix[],8,MATCH($C1103&amp;$D1103&amp;"."&amp;$E1103,TMSimMatrix[#Headers],0)),"")</f>
        <v/>
      </c>
      <c r="N1103" s="52"/>
      <c r="O1103" s="72"/>
      <c r="P1103" s="310" t="str">
        <f>IF($E1103&lt;&gt;"",INDEX(TMSimMatrix[],9,MATCH($C1103&amp;$D1103&amp;"."&amp;$E1103,TMSimMatrix[#Headers],0)),"")</f>
        <v/>
      </c>
      <c r="Q1103" s="56"/>
      <c r="R1103" s="54"/>
      <c r="S1103" s="53"/>
      <c r="T1103" s="324"/>
      <c r="U1103" s="299"/>
      <c r="V1103" s="53"/>
      <c r="W1103" s="258" t="s">
        <v>506</v>
      </c>
      <c r="X1103" s="305"/>
      <c r="Y1103" s="62"/>
      <c r="Z1103" s="297"/>
      <c r="AA1103" s="297"/>
    </row>
    <row r="1104" spans="2:27" ht="23">
      <c r="B1104" s="48">
        <v>1099</v>
      </c>
      <c r="C1104" s="252" t="s">
        <v>451</v>
      </c>
      <c r="D1104" s="253">
        <v>62</v>
      </c>
      <c r="E1104" s="274"/>
      <c r="F1104" s="50" t="str">
        <f>IF($E1104&lt;&gt;"",COUNTIF($E$6:$E1104,$E1104),"")</f>
        <v/>
      </c>
      <c r="G1104" s="56" t="str">
        <f>IF($E1104&lt;&gt;"",INDEX(TMSimMatrix[],5,MATCH($C1104&amp;$D1104&amp;"."&amp;$E1104,TMSimMatrix[#Headers],0)),"")</f>
        <v/>
      </c>
      <c r="H1104" s="56" t="str">
        <f>IF($E1104&lt;&gt;"",INDEX(TMSimMatrix[#Data],7,MATCH($C1104&amp;$D1104&amp;"."&amp;$E1104,TMSimMatrix[#Headers],0)),"")</f>
        <v/>
      </c>
      <c r="I1104" s="280" t="str">
        <f>IF($E1104&lt;&gt;"",INDEX(TMSimMatrix[],2,MATCH($C1104&amp;$D1104&amp;"."&amp;$E1104,TMSimMatrix[#Headers],0)),"")</f>
        <v/>
      </c>
      <c r="J1104" s="280" t="str">
        <f>IF($E1104&lt;&gt;"",IF(ISNUMBER(SEARCH("Utail",FlighTestSummary5[[#This Row],[A/C Configuration]])), "UTAIL", "TAILLESS"),"")</f>
        <v/>
      </c>
      <c r="K1104" s="280" t="str">
        <f>IF($E1104&lt;&gt;"",INDEX(TMSimMatrix[],4,MATCH($C1104&amp;$D1104&amp;"."&amp;$E1104,TMSimMatrix[#Headers],0)),"")</f>
        <v/>
      </c>
      <c r="L1104" s="280" t="str">
        <f>IF($E1104&lt;&gt;"",INDEX(TMSimMatrix[],3,MATCH($C1104&amp;$D1104&amp;"."&amp;$E1104,TMSimMatrix[#Headers],0)),"")</f>
        <v/>
      </c>
      <c r="M1104" s="272" t="str">
        <f>IF($E1104&lt;&gt;"",INDEX(TMSimMatrix[],8,MATCH($C1104&amp;$D1104&amp;"."&amp;$E1104,TMSimMatrix[#Headers],0)),"")</f>
        <v/>
      </c>
      <c r="N1104" s="52"/>
      <c r="O1104" s="72"/>
      <c r="P1104" s="310" t="str">
        <f>IF($E1104&lt;&gt;"",INDEX(TMSimMatrix[],9,MATCH($C1104&amp;$D1104&amp;"."&amp;$E1104,TMSimMatrix[#Headers],0)),"")</f>
        <v/>
      </c>
      <c r="Q1104" s="56"/>
      <c r="R1104" s="54"/>
      <c r="S1104" s="53"/>
      <c r="T1104" s="324"/>
      <c r="U1104" s="299"/>
      <c r="V1104" s="53"/>
      <c r="W1104" s="258" t="s">
        <v>506</v>
      </c>
      <c r="X1104" s="305"/>
      <c r="Y1104" s="62"/>
      <c r="Z1104" s="297"/>
      <c r="AA1104" s="297"/>
    </row>
    <row r="1105" spans="2:27" ht="23">
      <c r="B1105" s="48">
        <v>1100</v>
      </c>
      <c r="C1105" s="252" t="s">
        <v>451</v>
      </c>
      <c r="D1105" s="253">
        <v>62</v>
      </c>
      <c r="E1105" s="274"/>
      <c r="F1105" s="50" t="str">
        <f>IF($E1105&lt;&gt;"",COUNTIF($E$6:$E1105,$E1105),"")</f>
        <v/>
      </c>
      <c r="G1105" s="56" t="str">
        <f>IF($E1105&lt;&gt;"",INDEX(TMSimMatrix[],5,MATCH($C1105&amp;$D1105&amp;"."&amp;$E1105,TMSimMatrix[#Headers],0)),"")</f>
        <v/>
      </c>
      <c r="H1105" s="56" t="str">
        <f>IF($E1105&lt;&gt;"",INDEX(TMSimMatrix[#Data],7,MATCH($C1105&amp;$D1105&amp;"."&amp;$E1105,TMSimMatrix[#Headers],0)),"")</f>
        <v/>
      </c>
      <c r="I1105" s="280" t="str">
        <f>IF($E1105&lt;&gt;"",INDEX(TMSimMatrix[],2,MATCH($C1105&amp;$D1105&amp;"."&amp;$E1105,TMSimMatrix[#Headers],0)),"")</f>
        <v/>
      </c>
      <c r="J1105" s="280" t="str">
        <f>IF($E1105&lt;&gt;"",IF(ISNUMBER(SEARCH("Utail",FlighTestSummary5[[#This Row],[A/C Configuration]])), "UTAIL", "TAILLESS"),"")</f>
        <v/>
      </c>
      <c r="K1105" s="280" t="str">
        <f>IF($E1105&lt;&gt;"",INDEX(TMSimMatrix[],4,MATCH($C1105&amp;$D1105&amp;"."&amp;$E1105,TMSimMatrix[#Headers],0)),"")</f>
        <v/>
      </c>
      <c r="L1105" s="280" t="str">
        <f>IF($E1105&lt;&gt;"",INDEX(TMSimMatrix[],3,MATCH($C1105&amp;$D1105&amp;"."&amp;$E1105,TMSimMatrix[#Headers],0)),"")</f>
        <v/>
      </c>
      <c r="M1105" s="272" t="str">
        <f>IF($E1105&lt;&gt;"",INDEX(TMSimMatrix[],8,MATCH($C1105&amp;$D1105&amp;"."&amp;$E1105,TMSimMatrix[#Headers],0)),"")</f>
        <v/>
      </c>
      <c r="N1105" s="52"/>
      <c r="O1105" s="72"/>
      <c r="P1105" s="310" t="str">
        <f>IF($E1105&lt;&gt;"",INDEX(TMSimMatrix[],9,MATCH($C1105&amp;$D1105&amp;"."&amp;$E1105,TMSimMatrix[#Headers],0)),"")</f>
        <v/>
      </c>
      <c r="Q1105" s="56"/>
      <c r="R1105" s="54"/>
      <c r="S1105" s="53"/>
      <c r="T1105" s="324"/>
      <c r="U1105" s="299"/>
      <c r="V1105" s="53"/>
      <c r="W1105" s="258" t="s">
        <v>506</v>
      </c>
      <c r="X1105" s="305"/>
      <c r="Y1105" s="62"/>
      <c r="Z1105" s="297"/>
      <c r="AA1105" s="297"/>
    </row>
    <row r="1106" spans="2:27" ht="23">
      <c r="B1106" s="48">
        <v>1101</v>
      </c>
      <c r="C1106" s="252" t="s">
        <v>451</v>
      </c>
      <c r="D1106" s="253">
        <v>62</v>
      </c>
      <c r="E1106" s="274"/>
      <c r="F1106" s="50" t="str">
        <f>IF($E1106&lt;&gt;"",COUNTIF($E$6:$E1106,$E1106),"")</f>
        <v/>
      </c>
      <c r="G1106" s="56" t="str">
        <f>IF($E1106&lt;&gt;"",INDEX(TMSimMatrix[],5,MATCH($C1106&amp;$D1106&amp;"."&amp;$E1106,TMSimMatrix[#Headers],0)),"")</f>
        <v/>
      </c>
      <c r="H1106" s="56" t="str">
        <f>IF($E1106&lt;&gt;"",INDEX(TMSimMatrix[#Data],7,MATCH($C1106&amp;$D1106&amp;"."&amp;$E1106,TMSimMatrix[#Headers],0)),"")</f>
        <v/>
      </c>
      <c r="I1106" s="280" t="str">
        <f>IF($E1106&lt;&gt;"",INDEX(TMSimMatrix[],2,MATCH($C1106&amp;$D1106&amp;"."&amp;$E1106,TMSimMatrix[#Headers],0)),"")</f>
        <v/>
      </c>
      <c r="J1106" s="280" t="str">
        <f>IF($E1106&lt;&gt;"",IF(ISNUMBER(SEARCH("Utail",FlighTestSummary5[[#This Row],[A/C Configuration]])), "UTAIL", "TAILLESS"),"")</f>
        <v/>
      </c>
      <c r="K1106" s="280" t="str">
        <f>IF($E1106&lt;&gt;"",INDEX(TMSimMatrix[],4,MATCH($C1106&amp;$D1106&amp;"."&amp;$E1106,TMSimMatrix[#Headers],0)),"")</f>
        <v/>
      </c>
      <c r="L1106" s="280" t="str">
        <f>IF($E1106&lt;&gt;"",INDEX(TMSimMatrix[],3,MATCH($C1106&amp;$D1106&amp;"."&amp;$E1106,TMSimMatrix[#Headers],0)),"")</f>
        <v/>
      </c>
      <c r="M1106" s="272" t="str">
        <f>IF($E1106&lt;&gt;"",INDEX(TMSimMatrix[],8,MATCH($C1106&amp;$D1106&amp;"."&amp;$E1106,TMSimMatrix[#Headers],0)),"")</f>
        <v/>
      </c>
      <c r="N1106" s="52"/>
      <c r="O1106" s="72"/>
      <c r="P1106" s="310" t="str">
        <f>IF($E1106&lt;&gt;"",INDEX(TMSimMatrix[],9,MATCH($C1106&amp;$D1106&amp;"."&amp;$E1106,TMSimMatrix[#Headers],0)),"")</f>
        <v/>
      </c>
      <c r="Q1106" s="56"/>
      <c r="R1106" s="54"/>
      <c r="S1106" s="53"/>
      <c r="T1106" s="324"/>
      <c r="U1106" s="299"/>
      <c r="V1106" s="53"/>
      <c r="W1106" s="258" t="s">
        <v>506</v>
      </c>
      <c r="X1106" s="305"/>
      <c r="Y1106" s="62"/>
      <c r="Z1106" s="297"/>
      <c r="AA1106" s="297"/>
    </row>
    <row r="1107" spans="2:27" ht="23">
      <c r="B1107" s="48">
        <v>1102</v>
      </c>
      <c r="C1107" s="252" t="s">
        <v>451</v>
      </c>
      <c r="D1107" s="253">
        <v>62</v>
      </c>
      <c r="E1107" s="274"/>
      <c r="F1107" s="50" t="str">
        <f>IF($E1107&lt;&gt;"",COUNTIF($E$6:$E1107,$E1107),"")</f>
        <v/>
      </c>
      <c r="G1107" s="56" t="str">
        <f>IF($E1107&lt;&gt;"",INDEX(TMSimMatrix[],5,MATCH($C1107&amp;$D1107&amp;"."&amp;$E1107,TMSimMatrix[#Headers],0)),"")</f>
        <v/>
      </c>
      <c r="H1107" s="56" t="str">
        <f>IF($E1107&lt;&gt;"",INDEX(TMSimMatrix[#Data],7,MATCH($C1107&amp;$D1107&amp;"."&amp;$E1107,TMSimMatrix[#Headers],0)),"")</f>
        <v/>
      </c>
      <c r="I1107" s="280" t="str">
        <f>IF($E1107&lt;&gt;"",INDEX(TMSimMatrix[],2,MATCH($C1107&amp;$D1107&amp;"."&amp;$E1107,TMSimMatrix[#Headers],0)),"")</f>
        <v/>
      </c>
      <c r="J1107" s="280" t="str">
        <f>IF($E1107&lt;&gt;"",IF(ISNUMBER(SEARCH("Utail",FlighTestSummary5[[#This Row],[A/C Configuration]])), "UTAIL", "TAILLESS"),"")</f>
        <v/>
      </c>
      <c r="K1107" s="280" t="str">
        <f>IF($E1107&lt;&gt;"",INDEX(TMSimMatrix[],4,MATCH($C1107&amp;$D1107&amp;"."&amp;$E1107,TMSimMatrix[#Headers],0)),"")</f>
        <v/>
      </c>
      <c r="L1107" s="280" t="str">
        <f>IF($E1107&lt;&gt;"",INDEX(TMSimMatrix[],3,MATCH($C1107&amp;$D1107&amp;"."&amp;$E1107,TMSimMatrix[#Headers],0)),"")</f>
        <v/>
      </c>
      <c r="M1107" s="272" t="str">
        <f>IF($E1107&lt;&gt;"",INDEX(TMSimMatrix[],8,MATCH($C1107&amp;$D1107&amp;"."&amp;$E1107,TMSimMatrix[#Headers],0)),"")</f>
        <v/>
      </c>
      <c r="N1107" s="52"/>
      <c r="O1107" s="72"/>
      <c r="P1107" s="310" t="str">
        <f>IF($E1107&lt;&gt;"",INDEX(TMSimMatrix[],9,MATCH($C1107&amp;$D1107&amp;"."&amp;$E1107,TMSimMatrix[#Headers],0)),"")</f>
        <v/>
      </c>
      <c r="Q1107" s="56"/>
      <c r="R1107" s="54"/>
      <c r="S1107" s="53"/>
      <c r="T1107" s="324"/>
      <c r="U1107" s="299"/>
      <c r="V1107" s="53"/>
      <c r="W1107" s="258" t="s">
        <v>506</v>
      </c>
      <c r="X1107" s="305"/>
      <c r="Y1107" s="62"/>
      <c r="Z1107" s="297"/>
      <c r="AA1107" s="297"/>
    </row>
    <row r="1108" spans="2:27" ht="23">
      <c r="B1108" s="48">
        <v>1103</v>
      </c>
      <c r="C1108" s="252" t="s">
        <v>451</v>
      </c>
      <c r="D1108" s="253">
        <v>62</v>
      </c>
      <c r="E1108" s="274"/>
      <c r="F1108" s="50" t="str">
        <f>IF($E1108&lt;&gt;"",COUNTIF($E$6:$E1108,$E1108),"")</f>
        <v/>
      </c>
      <c r="G1108" s="56" t="str">
        <f>IF($E1108&lt;&gt;"",INDEX(TMSimMatrix[],5,MATCH($C1108&amp;$D1108&amp;"."&amp;$E1108,TMSimMatrix[#Headers],0)),"")</f>
        <v/>
      </c>
      <c r="H1108" s="56" t="str">
        <f>IF($E1108&lt;&gt;"",INDEX(TMSimMatrix[#Data],7,MATCH($C1108&amp;$D1108&amp;"."&amp;$E1108,TMSimMatrix[#Headers],0)),"")</f>
        <v/>
      </c>
      <c r="I1108" s="280" t="str">
        <f>IF($E1108&lt;&gt;"",INDEX(TMSimMatrix[],2,MATCH($C1108&amp;$D1108&amp;"."&amp;$E1108,TMSimMatrix[#Headers],0)),"")</f>
        <v/>
      </c>
      <c r="J1108" s="280" t="str">
        <f>IF($E1108&lt;&gt;"",IF(ISNUMBER(SEARCH("Utail",FlighTestSummary5[[#This Row],[A/C Configuration]])), "UTAIL", "TAILLESS"),"")</f>
        <v/>
      </c>
      <c r="K1108" s="280" t="str">
        <f>IF($E1108&lt;&gt;"",INDEX(TMSimMatrix[],4,MATCH($C1108&amp;$D1108&amp;"."&amp;$E1108,TMSimMatrix[#Headers],0)),"")</f>
        <v/>
      </c>
      <c r="L1108" s="280" t="str">
        <f>IF($E1108&lt;&gt;"",INDEX(TMSimMatrix[],3,MATCH($C1108&amp;$D1108&amp;"."&amp;$E1108,TMSimMatrix[#Headers],0)),"")</f>
        <v/>
      </c>
      <c r="M1108" s="272" t="str">
        <f>IF($E1108&lt;&gt;"",INDEX(TMSimMatrix[],8,MATCH($C1108&amp;$D1108&amp;"."&amp;$E1108,TMSimMatrix[#Headers],0)),"")</f>
        <v/>
      </c>
      <c r="N1108" s="52"/>
      <c r="O1108" s="72"/>
      <c r="P1108" s="310" t="str">
        <f>IF($E1108&lt;&gt;"",INDEX(TMSimMatrix[],9,MATCH($C1108&amp;$D1108&amp;"."&amp;$E1108,TMSimMatrix[#Headers],0)),"")</f>
        <v/>
      </c>
      <c r="Q1108" s="56"/>
      <c r="R1108" s="54"/>
      <c r="S1108" s="53"/>
      <c r="T1108" s="324"/>
      <c r="U1108" s="299"/>
      <c r="V1108" s="53"/>
      <c r="W1108" s="258" t="s">
        <v>506</v>
      </c>
      <c r="X1108" s="305"/>
      <c r="Y1108" s="62"/>
      <c r="Z1108" s="297"/>
      <c r="AA1108" s="297"/>
    </row>
    <row r="1109" spans="2:27" ht="23">
      <c r="B1109" s="48">
        <v>1104</v>
      </c>
      <c r="C1109" s="252" t="s">
        <v>451</v>
      </c>
      <c r="D1109" s="253">
        <v>62</v>
      </c>
      <c r="E1109" s="274"/>
      <c r="F1109" s="50" t="str">
        <f>IF($E1109&lt;&gt;"",COUNTIF($E$6:$E1109,$E1109),"")</f>
        <v/>
      </c>
      <c r="G1109" s="56" t="str">
        <f>IF($E1109&lt;&gt;"",INDEX(TMSimMatrix[],5,MATCH($C1109&amp;$D1109&amp;"."&amp;$E1109,TMSimMatrix[#Headers],0)),"")</f>
        <v/>
      </c>
      <c r="H1109" s="56" t="str">
        <f>IF($E1109&lt;&gt;"",INDEX(TMSimMatrix[#Data],7,MATCH($C1109&amp;$D1109&amp;"."&amp;$E1109,TMSimMatrix[#Headers],0)),"")</f>
        <v/>
      </c>
      <c r="I1109" s="280" t="str">
        <f>IF($E1109&lt;&gt;"",INDEX(TMSimMatrix[],2,MATCH($C1109&amp;$D1109&amp;"."&amp;$E1109,TMSimMatrix[#Headers],0)),"")</f>
        <v/>
      </c>
      <c r="J1109" s="280" t="str">
        <f>IF($E1109&lt;&gt;"",IF(ISNUMBER(SEARCH("Utail",FlighTestSummary5[[#This Row],[A/C Configuration]])), "UTAIL", "TAILLESS"),"")</f>
        <v/>
      </c>
      <c r="K1109" s="280" t="str">
        <f>IF($E1109&lt;&gt;"",INDEX(TMSimMatrix[],4,MATCH($C1109&amp;$D1109&amp;"."&amp;$E1109,TMSimMatrix[#Headers],0)),"")</f>
        <v/>
      </c>
      <c r="L1109" s="280" t="str">
        <f>IF($E1109&lt;&gt;"",INDEX(TMSimMatrix[],3,MATCH($C1109&amp;$D1109&amp;"."&amp;$E1109,TMSimMatrix[#Headers],0)),"")</f>
        <v/>
      </c>
      <c r="M1109" s="272" t="str">
        <f>IF($E1109&lt;&gt;"",INDEX(TMSimMatrix[],8,MATCH($C1109&amp;$D1109&amp;"."&amp;$E1109,TMSimMatrix[#Headers],0)),"")</f>
        <v/>
      </c>
      <c r="N1109" s="52"/>
      <c r="O1109" s="72"/>
      <c r="P1109" s="310" t="str">
        <f>IF($E1109&lt;&gt;"",INDEX(TMSimMatrix[],9,MATCH($C1109&amp;$D1109&amp;"."&amp;$E1109,TMSimMatrix[#Headers],0)),"")</f>
        <v/>
      </c>
      <c r="Q1109" s="56"/>
      <c r="R1109" s="54"/>
      <c r="S1109" s="53"/>
      <c r="T1109" s="324"/>
      <c r="U1109" s="299"/>
      <c r="V1109" s="53"/>
      <c r="W1109" s="258" t="s">
        <v>506</v>
      </c>
      <c r="X1109" s="305"/>
      <c r="Y1109" s="62"/>
      <c r="Z1109" s="297"/>
      <c r="AA1109" s="297"/>
    </row>
    <row r="1110" spans="2:27" ht="23">
      <c r="B1110" s="48">
        <v>1105</v>
      </c>
      <c r="C1110" s="252" t="s">
        <v>451</v>
      </c>
      <c r="D1110" s="253">
        <v>62</v>
      </c>
      <c r="E1110" s="274"/>
      <c r="F1110" s="50" t="str">
        <f>IF($E1110&lt;&gt;"",COUNTIF($E$6:$E1110,$E1110),"")</f>
        <v/>
      </c>
      <c r="G1110" s="56" t="str">
        <f>IF($E1110&lt;&gt;"",INDEX(TMSimMatrix[],5,MATCH($C1110&amp;$D1110&amp;"."&amp;$E1110,TMSimMatrix[#Headers],0)),"")</f>
        <v/>
      </c>
      <c r="H1110" s="56" t="str">
        <f>IF($E1110&lt;&gt;"",INDEX(TMSimMatrix[#Data],7,MATCH($C1110&amp;$D1110&amp;"."&amp;$E1110,TMSimMatrix[#Headers],0)),"")</f>
        <v/>
      </c>
      <c r="I1110" s="280" t="str">
        <f>IF($E1110&lt;&gt;"",INDEX(TMSimMatrix[],2,MATCH($C1110&amp;$D1110&amp;"."&amp;$E1110,TMSimMatrix[#Headers],0)),"")</f>
        <v/>
      </c>
      <c r="J1110" s="280" t="str">
        <f>IF($E1110&lt;&gt;"",IF(ISNUMBER(SEARCH("Utail",FlighTestSummary5[[#This Row],[A/C Configuration]])), "UTAIL", "TAILLESS"),"")</f>
        <v/>
      </c>
      <c r="K1110" s="280" t="str">
        <f>IF($E1110&lt;&gt;"",INDEX(TMSimMatrix[],4,MATCH($C1110&amp;$D1110&amp;"."&amp;$E1110,TMSimMatrix[#Headers],0)),"")</f>
        <v/>
      </c>
      <c r="L1110" s="280" t="str">
        <f>IF($E1110&lt;&gt;"",INDEX(TMSimMatrix[],3,MATCH($C1110&amp;$D1110&amp;"."&amp;$E1110,TMSimMatrix[#Headers],0)),"")</f>
        <v/>
      </c>
      <c r="M1110" s="272" t="str">
        <f>IF($E1110&lt;&gt;"",INDEX(TMSimMatrix[],8,MATCH($C1110&amp;$D1110&amp;"."&amp;$E1110,TMSimMatrix[#Headers],0)),"")</f>
        <v/>
      </c>
      <c r="N1110" s="52"/>
      <c r="O1110" s="72"/>
      <c r="P1110" s="310" t="str">
        <f>IF($E1110&lt;&gt;"",INDEX(TMSimMatrix[],9,MATCH($C1110&amp;$D1110&amp;"."&amp;$E1110,TMSimMatrix[#Headers],0)),"")</f>
        <v/>
      </c>
      <c r="Q1110" s="56"/>
      <c r="R1110" s="54"/>
      <c r="S1110" s="53"/>
      <c r="T1110" s="324"/>
      <c r="U1110" s="299"/>
      <c r="V1110" s="53"/>
      <c r="W1110" s="258" t="s">
        <v>506</v>
      </c>
      <c r="X1110" s="305"/>
      <c r="Y1110" s="62"/>
      <c r="Z1110" s="297"/>
      <c r="AA1110" s="297"/>
    </row>
    <row r="1111" spans="2:27" ht="23">
      <c r="B1111" s="48">
        <v>1106</v>
      </c>
      <c r="C1111" s="252" t="s">
        <v>451</v>
      </c>
      <c r="D1111" s="253">
        <v>62</v>
      </c>
      <c r="E1111" s="274"/>
      <c r="F1111" s="50" t="str">
        <f>IF($E1111&lt;&gt;"",COUNTIF($E$6:$E1111,$E1111),"")</f>
        <v/>
      </c>
      <c r="G1111" s="56" t="str">
        <f>IF($E1111&lt;&gt;"",INDEX(TMSimMatrix[],5,MATCH($C1111&amp;$D1111&amp;"."&amp;$E1111,TMSimMatrix[#Headers],0)),"")</f>
        <v/>
      </c>
      <c r="H1111" s="56" t="str">
        <f>IF($E1111&lt;&gt;"",INDEX(TMSimMatrix[#Data],7,MATCH($C1111&amp;$D1111&amp;"."&amp;$E1111,TMSimMatrix[#Headers],0)),"")</f>
        <v/>
      </c>
      <c r="I1111" s="280" t="str">
        <f>IF($E1111&lt;&gt;"",INDEX(TMSimMatrix[],2,MATCH($C1111&amp;$D1111&amp;"."&amp;$E1111,TMSimMatrix[#Headers],0)),"")</f>
        <v/>
      </c>
      <c r="J1111" s="280" t="str">
        <f>IF($E1111&lt;&gt;"",IF(ISNUMBER(SEARCH("Utail",FlighTestSummary5[[#This Row],[A/C Configuration]])), "UTAIL", "TAILLESS"),"")</f>
        <v/>
      </c>
      <c r="K1111" s="280" t="str">
        <f>IF($E1111&lt;&gt;"",INDEX(TMSimMatrix[],4,MATCH($C1111&amp;$D1111&amp;"."&amp;$E1111,TMSimMatrix[#Headers],0)),"")</f>
        <v/>
      </c>
      <c r="L1111" s="280" t="str">
        <f>IF($E1111&lt;&gt;"",INDEX(TMSimMatrix[],3,MATCH($C1111&amp;$D1111&amp;"."&amp;$E1111,TMSimMatrix[#Headers],0)),"")</f>
        <v/>
      </c>
      <c r="M1111" s="272" t="str">
        <f>IF($E1111&lt;&gt;"",INDEX(TMSimMatrix[],8,MATCH($C1111&amp;$D1111&amp;"."&amp;$E1111,TMSimMatrix[#Headers],0)),"")</f>
        <v/>
      </c>
      <c r="N1111" s="52"/>
      <c r="O1111" s="72"/>
      <c r="P1111" s="310" t="str">
        <f>IF($E1111&lt;&gt;"",INDEX(TMSimMatrix[],9,MATCH($C1111&amp;$D1111&amp;"."&amp;$E1111,TMSimMatrix[#Headers],0)),"")</f>
        <v/>
      </c>
      <c r="Q1111" s="56"/>
      <c r="R1111" s="54"/>
      <c r="S1111" s="53"/>
      <c r="T1111" s="324"/>
      <c r="U1111" s="299"/>
      <c r="V1111" s="53"/>
      <c r="W1111" s="258" t="s">
        <v>506</v>
      </c>
      <c r="X1111" s="305"/>
      <c r="Y1111" s="62"/>
      <c r="Z1111" s="297"/>
      <c r="AA1111" s="297"/>
    </row>
    <row r="1112" spans="2:27" ht="23">
      <c r="B1112" s="48">
        <v>1107</v>
      </c>
      <c r="C1112" s="252" t="s">
        <v>451</v>
      </c>
      <c r="D1112" s="253">
        <v>62</v>
      </c>
      <c r="E1112" s="274"/>
      <c r="F1112" s="50" t="str">
        <f>IF($E1112&lt;&gt;"",COUNTIF($E$6:$E1112,$E1112),"")</f>
        <v/>
      </c>
      <c r="G1112" s="56" t="str">
        <f>IF($E1112&lt;&gt;"",INDEX(TMSimMatrix[],5,MATCH($C1112&amp;$D1112&amp;"."&amp;$E1112,TMSimMatrix[#Headers],0)),"")</f>
        <v/>
      </c>
      <c r="H1112" s="56" t="str">
        <f>IF($E1112&lt;&gt;"",INDEX(TMSimMatrix[#Data],7,MATCH($C1112&amp;$D1112&amp;"."&amp;$E1112,TMSimMatrix[#Headers],0)),"")</f>
        <v/>
      </c>
      <c r="I1112" s="280" t="str">
        <f>IF($E1112&lt;&gt;"",INDEX(TMSimMatrix[],2,MATCH($C1112&amp;$D1112&amp;"."&amp;$E1112,TMSimMatrix[#Headers],0)),"")</f>
        <v/>
      </c>
      <c r="J1112" s="280" t="str">
        <f>IF($E1112&lt;&gt;"",IF(ISNUMBER(SEARCH("Utail",FlighTestSummary5[[#This Row],[A/C Configuration]])), "UTAIL", "TAILLESS"),"")</f>
        <v/>
      </c>
      <c r="K1112" s="280" t="str">
        <f>IF($E1112&lt;&gt;"",INDEX(TMSimMatrix[],4,MATCH($C1112&amp;$D1112&amp;"."&amp;$E1112,TMSimMatrix[#Headers],0)),"")</f>
        <v/>
      </c>
      <c r="L1112" s="280" t="str">
        <f>IF($E1112&lt;&gt;"",INDEX(TMSimMatrix[],3,MATCH($C1112&amp;$D1112&amp;"."&amp;$E1112,TMSimMatrix[#Headers],0)),"")</f>
        <v/>
      </c>
      <c r="M1112" s="272" t="str">
        <f>IF($E1112&lt;&gt;"",INDEX(TMSimMatrix[],8,MATCH($C1112&amp;$D1112&amp;"."&amp;$E1112,TMSimMatrix[#Headers],0)),"")</f>
        <v/>
      </c>
      <c r="N1112" s="52"/>
      <c r="O1112" s="72"/>
      <c r="P1112" s="310" t="str">
        <f>IF($E1112&lt;&gt;"",INDEX(TMSimMatrix[],9,MATCH($C1112&amp;$D1112&amp;"."&amp;$E1112,TMSimMatrix[#Headers],0)),"")</f>
        <v/>
      </c>
      <c r="Q1112" s="56"/>
      <c r="R1112" s="54"/>
      <c r="S1112" s="53"/>
      <c r="T1112" s="324"/>
      <c r="U1112" s="299"/>
      <c r="V1112" s="53"/>
      <c r="W1112" s="258" t="s">
        <v>506</v>
      </c>
      <c r="X1112" s="305"/>
      <c r="Y1112" s="62"/>
      <c r="Z1112" s="297"/>
      <c r="AA1112" s="297"/>
    </row>
    <row r="1113" spans="2:27" ht="23">
      <c r="B1113" s="48">
        <v>1108</v>
      </c>
      <c r="C1113" s="252" t="s">
        <v>451</v>
      </c>
      <c r="D1113" s="253">
        <v>62</v>
      </c>
      <c r="E1113" s="274"/>
      <c r="F1113" s="50" t="str">
        <f>IF($E1113&lt;&gt;"",COUNTIF($E$6:$E1113,$E1113),"")</f>
        <v/>
      </c>
      <c r="G1113" s="56" t="str">
        <f>IF($E1113&lt;&gt;"",INDEX(TMSimMatrix[],5,MATCH($C1113&amp;$D1113&amp;"."&amp;$E1113,TMSimMatrix[#Headers],0)),"")</f>
        <v/>
      </c>
      <c r="H1113" s="56" t="str">
        <f>IF($E1113&lt;&gt;"",INDEX(TMSimMatrix[#Data],7,MATCH($C1113&amp;$D1113&amp;"."&amp;$E1113,TMSimMatrix[#Headers],0)),"")</f>
        <v/>
      </c>
      <c r="I1113" s="280" t="str">
        <f>IF($E1113&lt;&gt;"",INDEX(TMSimMatrix[],2,MATCH($C1113&amp;$D1113&amp;"."&amp;$E1113,TMSimMatrix[#Headers],0)),"")</f>
        <v/>
      </c>
      <c r="J1113" s="280" t="str">
        <f>IF($E1113&lt;&gt;"",IF(ISNUMBER(SEARCH("Utail",FlighTestSummary5[[#This Row],[A/C Configuration]])), "UTAIL", "TAILLESS"),"")</f>
        <v/>
      </c>
      <c r="K1113" s="280" t="str">
        <f>IF($E1113&lt;&gt;"",INDEX(TMSimMatrix[],4,MATCH($C1113&amp;$D1113&amp;"."&amp;$E1113,TMSimMatrix[#Headers],0)),"")</f>
        <v/>
      </c>
      <c r="L1113" s="280" t="str">
        <f>IF($E1113&lt;&gt;"",INDEX(TMSimMatrix[],3,MATCH($C1113&amp;$D1113&amp;"."&amp;$E1113,TMSimMatrix[#Headers],0)),"")</f>
        <v/>
      </c>
      <c r="M1113" s="272" t="str">
        <f>IF($E1113&lt;&gt;"",INDEX(TMSimMatrix[],8,MATCH($C1113&amp;$D1113&amp;"."&amp;$E1113,TMSimMatrix[#Headers],0)),"")</f>
        <v/>
      </c>
      <c r="N1113" s="52"/>
      <c r="O1113" s="72"/>
      <c r="P1113" s="310" t="str">
        <f>IF($E1113&lt;&gt;"",INDEX(TMSimMatrix[],9,MATCH($C1113&amp;$D1113&amp;"."&amp;$E1113,TMSimMatrix[#Headers],0)),"")</f>
        <v/>
      </c>
      <c r="Q1113" s="56"/>
      <c r="R1113" s="54"/>
      <c r="S1113" s="53"/>
      <c r="T1113" s="324"/>
      <c r="U1113" s="299"/>
      <c r="V1113" s="53"/>
      <c r="W1113" s="258" t="s">
        <v>506</v>
      </c>
      <c r="X1113" s="305"/>
      <c r="Y1113" s="62"/>
      <c r="Z1113" s="297"/>
      <c r="AA1113" s="297"/>
    </row>
    <row r="1114" spans="2:27" ht="23">
      <c r="B1114" s="48">
        <v>1109</v>
      </c>
      <c r="C1114" s="252" t="s">
        <v>451</v>
      </c>
      <c r="D1114" s="253">
        <v>62</v>
      </c>
      <c r="E1114" s="274"/>
      <c r="F1114" s="50" t="str">
        <f>IF($E1114&lt;&gt;"",COUNTIF($E$6:$E1114,$E1114),"")</f>
        <v/>
      </c>
      <c r="G1114" s="56" t="str">
        <f>IF($E1114&lt;&gt;"",INDEX(TMSimMatrix[],5,MATCH($C1114&amp;$D1114&amp;"."&amp;$E1114,TMSimMatrix[#Headers],0)),"")</f>
        <v/>
      </c>
      <c r="H1114" s="56" t="str">
        <f>IF($E1114&lt;&gt;"",INDEX(TMSimMatrix[#Data],7,MATCH($C1114&amp;$D1114&amp;"."&amp;$E1114,TMSimMatrix[#Headers],0)),"")</f>
        <v/>
      </c>
      <c r="I1114" s="280" t="str">
        <f>IF($E1114&lt;&gt;"",INDEX(TMSimMatrix[],2,MATCH($C1114&amp;$D1114&amp;"."&amp;$E1114,TMSimMatrix[#Headers],0)),"")</f>
        <v/>
      </c>
      <c r="J1114" s="280" t="str">
        <f>IF($E1114&lt;&gt;"",IF(ISNUMBER(SEARCH("Utail",FlighTestSummary5[[#This Row],[A/C Configuration]])), "UTAIL", "TAILLESS"),"")</f>
        <v/>
      </c>
      <c r="K1114" s="280" t="str">
        <f>IF($E1114&lt;&gt;"",INDEX(TMSimMatrix[],4,MATCH($C1114&amp;$D1114&amp;"."&amp;$E1114,TMSimMatrix[#Headers],0)),"")</f>
        <v/>
      </c>
      <c r="L1114" s="280" t="str">
        <f>IF($E1114&lt;&gt;"",INDEX(TMSimMatrix[],3,MATCH($C1114&amp;$D1114&amp;"."&amp;$E1114,TMSimMatrix[#Headers],0)),"")</f>
        <v/>
      </c>
      <c r="M1114" s="272" t="str">
        <f>IF($E1114&lt;&gt;"",INDEX(TMSimMatrix[],8,MATCH($C1114&amp;$D1114&amp;"."&amp;$E1114,TMSimMatrix[#Headers],0)),"")</f>
        <v/>
      </c>
      <c r="N1114" s="52"/>
      <c r="O1114" s="72"/>
      <c r="P1114" s="310" t="str">
        <f>IF($E1114&lt;&gt;"",INDEX(TMSimMatrix[],9,MATCH($C1114&amp;$D1114&amp;"."&amp;$E1114,TMSimMatrix[#Headers],0)),"")</f>
        <v/>
      </c>
      <c r="Q1114" s="56"/>
      <c r="R1114" s="54"/>
      <c r="S1114" s="53"/>
      <c r="T1114" s="324"/>
      <c r="U1114" s="299"/>
      <c r="V1114" s="53"/>
      <c r="W1114" s="258" t="s">
        <v>506</v>
      </c>
      <c r="X1114" s="305"/>
      <c r="Y1114" s="62"/>
      <c r="Z1114" s="297"/>
      <c r="AA1114" s="297"/>
    </row>
    <row r="1115" spans="2:27" ht="23">
      <c r="B1115" s="48">
        <v>1110</v>
      </c>
      <c r="C1115" s="252" t="s">
        <v>451</v>
      </c>
      <c r="D1115" s="253">
        <v>62</v>
      </c>
      <c r="E1115" s="274"/>
      <c r="F1115" s="50" t="str">
        <f>IF($E1115&lt;&gt;"",COUNTIF($E$6:$E1115,$E1115),"")</f>
        <v/>
      </c>
      <c r="G1115" s="56" t="str">
        <f>IF($E1115&lt;&gt;"",INDEX(TMSimMatrix[],5,MATCH($C1115&amp;$D1115&amp;"."&amp;$E1115,TMSimMatrix[#Headers],0)),"")</f>
        <v/>
      </c>
      <c r="H1115" s="56" t="str">
        <f>IF($E1115&lt;&gt;"",INDEX(TMSimMatrix[#Data],7,MATCH($C1115&amp;$D1115&amp;"."&amp;$E1115,TMSimMatrix[#Headers],0)),"")</f>
        <v/>
      </c>
      <c r="I1115" s="280" t="str">
        <f>IF($E1115&lt;&gt;"",INDEX(TMSimMatrix[],2,MATCH($C1115&amp;$D1115&amp;"."&amp;$E1115,TMSimMatrix[#Headers],0)),"")</f>
        <v/>
      </c>
      <c r="J1115" s="280" t="str">
        <f>IF($E1115&lt;&gt;"",IF(ISNUMBER(SEARCH("Utail",FlighTestSummary5[[#This Row],[A/C Configuration]])), "UTAIL", "TAILLESS"),"")</f>
        <v/>
      </c>
      <c r="K1115" s="280" t="str">
        <f>IF($E1115&lt;&gt;"",INDEX(TMSimMatrix[],4,MATCH($C1115&amp;$D1115&amp;"."&amp;$E1115,TMSimMatrix[#Headers],0)),"")</f>
        <v/>
      </c>
      <c r="L1115" s="280" t="str">
        <f>IF($E1115&lt;&gt;"",INDEX(TMSimMatrix[],3,MATCH($C1115&amp;$D1115&amp;"."&amp;$E1115,TMSimMatrix[#Headers],0)),"")</f>
        <v/>
      </c>
      <c r="M1115" s="272" t="str">
        <f>IF($E1115&lt;&gt;"",INDEX(TMSimMatrix[],8,MATCH($C1115&amp;$D1115&amp;"."&amp;$E1115,TMSimMatrix[#Headers],0)),"")</f>
        <v/>
      </c>
      <c r="N1115" s="52"/>
      <c r="O1115" s="72"/>
      <c r="P1115" s="310" t="str">
        <f>IF($E1115&lt;&gt;"",INDEX(TMSimMatrix[],9,MATCH($C1115&amp;$D1115&amp;"."&amp;$E1115,TMSimMatrix[#Headers],0)),"")</f>
        <v/>
      </c>
      <c r="Q1115" s="56"/>
      <c r="R1115" s="54"/>
      <c r="S1115" s="53"/>
      <c r="T1115" s="324"/>
      <c r="U1115" s="299"/>
      <c r="V1115" s="53"/>
      <c r="W1115" s="258" t="s">
        <v>506</v>
      </c>
      <c r="X1115" s="305"/>
      <c r="Y1115" s="62"/>
      <c r="Z1115" s="297"/>
      <c r="AA1115" s="297"/>
    </row>
    <row r="1116" spans="2:27" ht="23">
      <c r="B1116" s="48">
        <v>1111</v>
      </c>
      <c r="C1116" s="252" t="s">
        <v>451</v>
      </c>
      <c r="D1116" s="253">
        <v>62</v>
      </c>
      <c r="E1116" s="274"/>
      <c r="F1116" s="50" t="str">
        <f>IF($E1116&lt;&gt;"",COUNTIF($E$6:$E1116,$E1116),"")</f>
        <v/>
      </c>
      <c r="G1116" s="56" t="str">
        <f>IF($E1116&lt;&gt;"",INDEX(TMSimMatrix[],5,MATCH($C1116&amp;$D1116&amp;"."&amp;$E1116,TMSimMatrix[#Headers],0)),"")</f>
        <v/>
      </c>
      <c r="H1116" s="56" t="str">
        <f>IF($E1116&lt;&gt;"",INDEX(TMSimMatrix[#Data],7,MATCH($C1116&amp;$D1116&amp;"."&amp;$E1116,TMSimMatrix[#Headers],0)),"")</f>
        <v/>
      </c>
      <c r="I1116" s="280" t="str">
        <f>IF($E1116&lt;&gt;"",INDEX(TMSimMatrix[],2,MATCH($C1116&amp;$D1116&amp;"."&amp;$E1116,TMSimMatrix[#Headers],0)),"")</f>
        <v/>
      </c>
      <c r="J1116" s="280" t="str">
        <f>IF($E1116&lt;&gt;"",IF(ISNUMBER(SEARCH("Utail",FlighTestSummary5[[#This Row],[A/C Configuration]])), "UTAIL", "TAILLESS"),"")</f>
        <v/>
      </c>
      <c r="K1116" s="280" t="str">
        <f>IF($E1116&lt;&gt;"",INDEX(TMSimMatrix[],4,MATCH($C1116&amp;$D1116&amp;"."&amp;$E1116,TMSimMatrix[#Headers],0)),"")</f>
        <v/>
      </c>
      <c r="L1116" s="280" t="str">
        <f>IF($E1116&lt;&gt;"",INDEX(TMSimMatrix[],3,MATCH($C1116&amp;$D1116&amp;"."&amp;$E1116,TMSimMatrix[#Headers],0)),"")</f>
        <v/>
      </c>
      <c r="M1116" s="272" t="str">
        <f>IF($E1116&lt;&gt;"",INDEX(TMSimMatrix[],8,MATCH($C1116&amp;$D1116&amp;"."&amp;$E1116,TMSimMatrix[#Headers],0)),"")</f>
        <v/>
      </c>
      <c r="N1116" s="52"/>
      <c r="O1116" s="72"/>
      <c r="P1116" s="310" t="str">
        <f>IF($E1116&lt;&gt;"",INDEX(TMSimMatrix[],9,MATCH($C1116&amp;$D1116&amp;"."&amp;$E1116,TMSimMatrix[#Headers],0)),"")</f>
        <v/>
      </c>
      <c r="Q1116" s="56"/>
      <c r="R1116" s="54"/>
      <c r="S1116" s="53"/>
      <c r="T1116" s="324"/>
      <c r="U1116" s="299"/>
      <c r="V1116" s="53"/>
      <c r="W1116" s="258" t="s">
        <v>506</v>
      </c>
      <c r="X1116" s="305"/>
      <c r="Y1116" s="62"/>
      <c r="Z1116" s="297"/>
      <c r="AA1116" s="297"/>
    </row>
    <row r="1117" spans="2:27" ht="23">
      <c r="B1117" s="48">
        <v>1112</v>
      </c>
      <c r="C1117" s="252" t="s">
        <v>451</v>
      </c>
      <c r="D1117" s="253">
        <v>62</v>
      </c>
      <c r="E1117" s="274"/>
      <c r="F1117" s="50" t="str">
        <f>IF($E1117&lt;&gt;"",COUNTIF($E$6:$E1117,$E1117),"")</f>
        <v/>
      </c>
      <c r="G1117" s="56" t="str">
        <f>IF($E1117&lt;&gt;"",INDEX(TMSimMatrix[],5,MATCH($C1117&amp;$D1117&amp;"."&amp;$E1117,TMSimMatrix[#Headers],0)),"")</f>
        <v/>
      </c>
      <c r="H1117" s="56" t="str">
        <f>IF($E1117&lt;&gt;"",INDEX(TMSimMatrix[#Data],7,MATCH($C1117&amp;$D1117&amp;"."&amp;$E1117,TMSimMatrix[#Headers],0)),"")</f>
        <v/>
      </c>
      <c r="I1117" s="280" t="str">
        <f>IF($E1117&lt;&gt;"",INDEX(TMSimMatrix[],2,MATCH($C1117&amp;$D1117&amp;"."&amp;$E1117,TMSimMatrix[#Headers],0)),"")</f>
        <v/>
      </c>
      <c r="J1117" s="280" t="str">
        <f>IF($E1117&lt;&gt;"",IF(ISNUMBER(SEARCH("Utail",FlighTestSummary5[[#This Row],[A/C Configuration]])), "UTAIL", "TAILLESS"),"")</f>
        <v/>
      </c>
      <c r="K1117" s="280" t="str">
        <f>IF($E1117&lt;&gt;"",INDEX(TMSimMatrix[],4,MATCH($C1117&amp;$D1117&amp;"."&amp;$E1117,TMSimMatrix[#Headers],0)),"")</f>
        <v/>
      </c>
      <c r="L1117" s="280" t="str">
        <f>IF($E1117&lt;&gt;"",INDEX(TMSimMatrix[],3,MATCH($C1117&amp;$D1117&amp;"."&amp;$E1117,TMSimMatrix[#Headers],0)),"")</f>
        <v/>
      </c>
      <c r="M1117" s="272" t="str">
        <f>IF($E1117&lt;&gt;"",INDEX(TMSimMatrix[],8,MATCH($C1117&amp;$D1117&amp;"."&amp;$E1117,TMSimMatrix[#Headers],0)),"")</f>
        <v/>
      </c>
      <c r="N1117" s="52"/>
      <c r="O1117" s="72"/>
      <c r="P1117" s="310" t="str">
        <f>IF($E1117&lt;&gt;"",INDEX(TMSimMatrix[],9,MATCH($C1117&amp;$D1117&amp;"."&amp;$E1117,TMSimMatrix[#Headers],0)),"")</f>
        <v/>
      </c>
      <c r="Q1117" s="56"/>
      <c r="R1117" s="54"/>
      <c r="S1117" s="53"/>
      <c r="T1117" s="324"/>
      <c r="U1117" s="299"/>
      <c r="V1117" s="53"/>
      <c r="W1117" s="258" t="s">
        <v>506</v>
      </c>
      <c r="X1117" s="305"/>
      <c r="Y1117" s="62"/>
      <c r="Z1117" s="297"/>
      <c r="AA1117" s="297"/>
    </row>
    <row r="1118" spans="2:27" ht="23">
      <c r="B1118" s="48">
        <v>1113</v>
      </c>
      <c r="C1118" s="252" t="s">
        <v>451</v>
      </c>
      <c r="D1118" s="253">
        <v>62</v>
      </c>
      <c r="E1118" s="274"/>
      <c r="F1118" s="50" t="str">
        <f>IF($E1118&lt;&gt;"",COUNTIF($E$6:$E1118,$E1118),"")</f>
        <v/>
      </c>
      <c r="G1118" s="56" t="str">
        <f>IF($E1118&lt;&gt;"",INDEX(TMSimMatrix[],5,MATCH($C1118&amp;$D1118&amp;"."&amp;$E1118,TMSimMatrix[#Headers],0)),"")</f>
        <v/>
      </c>
      <c r="H1118" s="56" t="str">
        <f>IF($E1118&lt;&gt;"",INDEX(TMSimMatrix[#Data],7,MATCH($C1118&amp;$D1118&amp;"."&amp;$E1118,TMSimMatrix[#Headers],0)),"")</f>
        <v/>
      </c>
      <c r="I1118" s="280" t="str">
        <f>IF($E1118&lt;&gt;"",INDEX(TMSimMatrix[],2,MATCH($C1118&amp;$D1118&amp;"."&amp;$E1118,TMSimMatrix[#Headers],0)),"")</f>
        <v/>
      </c>
      <c r="J1118" s="280" t="str">
        <f>IF($E1118&lt;&gt;"",IF(ISNUMBER(SEARCH("Utail",FlighTestSummary5[[#This Row],[A/C Configuration]])), "UTAIL", "TAILLESS"),"")</f>
        <v/>
      </c>
      <c r="K1118" s="280" t="str">
        <f>IF($E1118&lt;&gt;"",INDEX(TMSimMatrix[],4,MATCH($C1118&amp;$D1118&amp;"."&amp;$E1118,TMSimMatrix[#Headers],0)),"")</f>
        <v/>
      </c>
      <c r="L1118" s="280" t="str">
        <f>IF($E1118&lt;&gt;"",INDEX(TMSimMatrix[],3,MATCH($C1118&amp;$D1118&amp;"."&amp;$E1118,TMSimMatrix[#Headers],0)),"")</f>
        <v/>
      </c>
      <c r="M1118" s="272" t="str">
        <f>IF($E1118&lt;&gt;"",INDEX(TMSimMatrix[],8,MATCH($C1118&amp;$D1118&amp;"."&amp;$E1118,TMSimMatrix[#Headers],0)),"")</f>
        <v/>
      </c>
      <c r="N1118" s="52"/>
      <c r="O1118" s="72"/>
      <c r="P1118" s="310" t="str">
        <f>IF($E1118&lt;&gt;"",INDEX(TMSimMatrix[],9,MATCH($C1118&amp;$D1118&amp;"."&amp;$E1118,TMSimMatrix[#Headers],0)),"")</f>
        <v/>
      </c>
      <c r="Q1118" s="56"/>
      <c r="R1118" s="54"/>
      <c r="S1118" s="53"/>
      <c r="T1118" s="324"/>
      <c r="U1118" s="299"/>
      <c r="V1118" s="53"/>
      <c r="W1118" s="258" t="s">
        <v>506</v>
      </c>
      <c r="X1118" s="305"/>
      <c r="Y1118" s="62"/>
      <c r="Z1118" s="297"/>
      <c r="AA1118" s="297"/>
    </row>
    <row r="1119" spans="2:27" ht="23">
      <c r="B1119" s="48">
        <v>1114</v>
      </c>
      <c r="C1119" s="252" t="s">
        <v>451</v>
      </c>
      <c r="D1119" s="253">
        <v>62</v>
      </c>
      <c r="E1119" s="274"/>
      <c r="F1119" s="50" t="str">
        <f>IF($E1119&lt;&gt;"",COUNTIF($E$6:$E1119,$E1119),"")</f>
        <v/>
      </c>
      <c r="G1119" s="56" t="str">
        <f>IF($E1119&lt;&gt;"",INDEX(TMSimMatrix[],5,MATCH($C1119&amp;$D1119&amp;"."&amp;$E1119,TMSimMatrix[#Headers],0)),"")</f>
        <v/>
      </c>
      <c r="H1119" s="56" t="str">
        <f>IF($E1119&lt;&gt;"",INDEX(TMSimMatrix[#Data],7,MATCH($C1119&amp;$D1119&amp;"."&amp;$E1119,TMSimMatrix[#Headers],0)),"")</f>
        <v/>
      </c>
      <c r="I1119" s="280" t="str">
        <f>IF($E1119&lt;&gt;"",INDEX(TMSimMatrix[],2,MATCH($C1119&amp;$D1119&amp;"."&amp;$E1119,TMSimMatrix[#Headers],0)),"")</f>
        <v/>
      </c>
      <c r="J1119" s="280" t="str">
        <f>IF($E1119&lt;&gt;"",IF(ISNUMBER(SEARCH("Utail",FlighTestSummary5[[#This Row],[A/C Configuration]])), "UTAIL", "TAILLESS"),"")</f>
        <v/>
      </c>
      <c r="K1119" s="280" t="str">
        <f>IF($E1119&lt;&gt;"",INDEX(TMSimMatrix[],4,MATCH($C1119&amp;$D1119&amp;"."&amp;$E1119,TMSimMatrix[#Headers],0)),"")</f>
        <v/>
      </c>
      <c r="L1119" s="280" t="str">
        <f>IF($E1119&lt;&gt;"",INDEX(TMSimMatrix[],3,MATCH($C1119&amp;$D1119&amp;"."&amp;$E1119,TMSimMatrix[#Headers],0)),"")</f>
        <v/>
      </c>
      <c r="M1119" s="272" t="str">
        <f>IF($E1119&lt;&gt;"",INDEX(TMSimMatrix[],8,MATCH($C1119&amp;$D1119&amp;"."&amp;$E1119,TMSimMatrix[#Headers],0)),"")</f>
        <v/>
      </c>
      <c r="N1119" s="52"/>
      <c r="O1119" s="72"/>
      <c r="P1119" s="310" t="str">
        <f>IF($E1119&lt;&gt;"",INDEX(TMSimMatrix[],9,MATCH($C1119&amp;$D1119&amp;"."&amp;$E1119,TMSimMatrix[#Headers],0)),"")</f>
        <v/>
      </c>
      <c r="Q1119" s="56"/>
      <c r="R1119" s="54"/>
      <c r="S1119" s="53"/>
      <c r="T1119" s="324"/>
      <c r="U1119" s="299"/>
      <c r="V1119" s="53"/>
      <c r="W1119" s="258" t="s">
        <v>506</v>
      </c>
      <c r="X1119" s="305"/>
      <c r="Y1119" s="62"/>
      <c r="Z1119" s="297"/>
      <c r="AA1119" s="297"/>
    </row>
    <row r="1120" spans="2:27" ht="23">
      <c r="B1120" s="48">
        <v>1115</v>
      </c>
      <c r="C1120" s="252" t="s">
        <v>451</v>
      </c>
      <c r="D1120" s="253">
        <v>62</v>
      </c>
      <c r="E1120" s="274"/>
      <c r="F1120" s="50" t="str">
        <f>IF($E1120&lt;&gt;"",COUNTIF($E$6:$E1120,$E1120),"")</f>
        <v/>
      </c>
      <c r="G1120" s="56" t="str">
        <f>IF($E1120&lt;&gt;"",INDEX(TMSimMatrix[],5,MATCH($C1120&amp;$D1120&amp;"."&amp;$E1120,TMSimMatrix[#Headers],0)),"")</f>
        <v/>
      </c>
      <c r="H1120" s="56" t="str">
        <f>IF($E1120&lt;&gt;"",INDEX(TMSimMatrix[#Data],7,MATCH($C1120&amp;$D1120&amp;"."&amp;$E1120,TMSimMatrix[#Headers],0)),"")</f>
        <v/>
      </c>
      <c r="I1120" s="280" t="str">
        <f>IF($E1120&lt;&gt;"",INDEX(TMSimMatrix[],2,MATCH($C1120&amp;$D1120&amp;"."&amp;$E1120,TMSimMatrix[#Headers],0)),"")</f>
        <v/>
      </c>
      <c r="J1120" s="280" t="str">
        <f>IF($E1120&lt;&gt;"",IF(ISNUMBER(SEARCH("Utail",FlighTestSummary5[[#This Row],[A/C Configuration]])), "UTAIL", "TAILLESS"),"")</f>
        <v/>
      </c>
      <c r="K1120" s="280" t="str">
        <f>IF($E1120&lt;&gt;"",INDEX(TMSimMatrix[],4,MATCH($C1120&amp;$D1120&amp;"."&amp;$E1120,TMSimMatrix[#Headers],0)),"")</f>
        <v/>
      </c>
      <c r="L1120" s="280" t="str">
        <f>IF($E1120&lt;&gt;"",INDEX(TMSimMatrix[],3,MATCH($C1120&amp;$D1120&amp;"."&amp;$E1120,TMSimMatrix[#Headers],0)),"")</f>
        <v/>
      </c>
      <c r="M1120" s="272" t="str">
        <f>IF($E1120&lt;&gt;"",INDEX(TMSimMatrix[],8,MATCH($C1120&amp;$D1120&amp;"."&amp;$E1120,TMSimMatrix[#Headers],0)),"")</f>
        <v/>
      </c>
      <c r="N1120" s="52"/>
      <c r="O1120" s="72"/>
      <c r="P1120" s="310" t="str">
        <f>IF($E1120&lt;&gt;"",INDEX(TMSimMatrix[],9,MATCH($C1120&amp;$D1120&amp;"."&amp;$E1120,TMSimMatrix[#Headers],0)),"")</f>
        <v/>
      </c>
      <c r="Q1120" s="56"/>
      <c r="R1120" s="54"/>
      <c r="S1120" s="53"/>
      <c r="T1120" s="324"/>
      <c r="U1120" s="299"/>
      <c r="V1120" s="53"/>
      <c r="W1120" s="258" t="s">
        <v>506</v>
      </c>
      <c r="X1120" s="305"/>
      <c r="Y1120" s="62"/>
      <c r="Z1120" s="297"/>
      <c r="AA1120" s="297"/>
    </row>
    <row r="1121" spans="2:27" ht="23">
      <c r="B1121" s="48">
        <v>1116</v>
      </c>
      <c r="C1121" s="252" t="s">
        <v>451</v>
      </c>
      <c r="D1121" s="253">
        <v>62</v>
      </c>
      <c r="E1121" s="274"/>
      <c r="F1121" s="50" t="str">
        <f>IF($E1121&lt;&gt;"",COUNTIF($E$6:$E1121,$E1121),"")</f>
        <v/>
      </c>
      <c r="G1121" s="56" t="str">
        <f>IF($E1121&lt;&gt;"",INDEX(TMSimMatrix[],5,MATCH($C1121&amp;$D1121&amp;"."&amp;$E1121,TMSimMatrix[#Headers],0)),"")</f>
        <v/>
      </c>
      <c r="H1121" s="56" t="str">
        <f>IF($E1121&lt;&gt;"",INDEX(TMSimMatrix[#Data],7,MATCH($C1121&amp;$D1121&amp;"."&amp;$E1121,TMSimMatrix[#Headers],0)),"")</f>
        <v/>
      </c>
      <c r="I1121" s="280" t="str">
        <f>IF($E1121&lt;&gt;"",INDEX(TMSimMatrix[],2,MATCH($C1121&amp;$D1121&amp;"."&amp;$E1121,TMSimMatrix[#Headers],0)),"")</f>
        <v/>
      </c>
      <c r="J1121" s="280" t="str">
        <f>IF($E1121&lt;&gt;"",IF(ISNUMBER(SEARCH("Utail",FlighTestSummary5[[#This Row],[A/C Configuration]])), "UTAIL", "TAILLESS"),"")</f>
        <v/>
      </c>
      <c r="K1121" s="280" t="str">
        <f>IF($E1121&lt;&gt;"",INDEX(TMSimMatrix[],4,MATCH($C1121&amp;$D1121&amp;"."&amp;$E1121,TMSimMatrix[#Headers],0)),"")</f>
        <v/>
      </c>
      <c r="L1121" s="280" t="str">
        <f>IF($E1121&lt;&gt;"",INDEX(TMSimMatrix[],3,MATCH($C1121&amp;$D1121&amp;"."&amp;$E1121,TMSimMatrix[#Headers],0)),"")</f>
        <v/>
      </c>
      <c r="M1121" s="272" t="str">
        <f>IF($E1121&lt;&gt;"",INDEX(TMSimMatrix[],8,MATCH($C1121&amp;$D1121&amp;"."&amp;$E1121,TMSimMatrix[#Headers],0)),"")</f>
        <v/>
      </c>
      <c r="N1121" s="52"/>
      <c r="O1121" s="72"/>
      <c r="P1121" s="310" t="str">
        <f>IF($E1121&lt;&gt;"",INDEX(TMSimMatrix[],9,MATCH($C1121&amp;$D1121&amp;"."&amp;$E1121,TMSimMatrix[#Headers],0)),"")</f>
        <v/>
      </c>
      <c r="Q1121" s="56"/>
      <c r="R1121" s="54"/>
      <c r="S1121" s="53"/>
      <c r="T1121" s="324"/>
      <c r="U1121" s="299"/>
      <c r="V1121" s="53"/>
      <c r="W1121" s="258" t="s">
        <v>506</v>
      </c>
      <c r="X1121" s="305"/>
      <c r="Y1121" s="62"/>
      <c r="Z1121" s="297"/>
      <c r="AA1121" s="297"/>
    </row>
    <row r="1122" spans="2:27" ht="23">
      <c r="B1122" s="48">
        <v>1117</v>
      </c>
      <c r="C1122" s="252" t="s">
        <v>451</v>
      </c>
      <c r="D1122" s="253">
        <v>62</v>
      </c>
      <c r="E1122" s="274"/>
      <c r="F1122" s="50" t="str">
        <f>IF($E1122&lt;&gt;"",COUNTIF($E$6:$E1122,$E1122),"")</f>
        <v/>
      </c>
      <c r="G1122" s="56" t="str">
        <f>IF($E1122&lt;&gt;"",INDEX(TMSimMatrix[],5,MATCH($C1122&amp;$D1122&amp;"."&amp;$E1122,TMSimMatrix[#Headers],0)),"")</f>
        <v/>
      </c>
      <c r="H1122" s="56" t="str">
        <f>IF($E1122&lt;&gt;"",INDEX(TMSimMatrix[#Data],7,MATCH($C1122&amp;$D1122&amp;"."&amp;$E1122,TMSimMatrix[#Headers],0)),"")</f>
        <v/>
      </c>
      <c r="I1122" s="280" t="str">
        <f>IF($E1122&lt;&gt;"",INDEX(TMSimMatrix[],2,MATCH($C1122&amp;$D1122&amp;"."&amp;$E1122,TMSimMatrix[#Headers],0)),"")</f>
        <v/>
      </c>
      <c r="J1122" s="280" t="str">
        <f>IF($E1122&lt;&gt;"",IF(ISNUMBER(SEARCH("Utail",FlighTestSummary5[[#This Row],[A/C Configuration]])), "UTAIL", "TAILLESS"),"")</f>
        <v/>
      </c>
      <c r="K1122" s="280" t="str">
        <f>IF($E1122&lt;&gt;"",INDEX(TMSimMatrix[],4,MATCH($C1122&amp;$D1122&amp;"."&amp;$E1122,TMSimMatrix[#Headers],0)),"")</f>
        <v/>
      </c>
      <c r="L1122" s="280" t="str">
        <f>IF($E1122&lt;&gt;"",INDEX(TMSimMatrix[],3,MATCH($C1122&amp;$D1122&amp;"."&amp;$E1122,TMSimMatrix[#Headers],0)),"")</f>
        <v/>
      </c>
      <c r="M1122" s="272" t="str">
        <f>IF($E1122&lt;&gt;"",INDEX(TMSimMatrix[],8,MATCH($C1122&amp;$D1122&amp;"."&amp;$E1122,TMSimMatrix[#Headers],0)),"")</f>
        <v/>
      </c>
      <c r="N1122" s="52"/>
      <c r="O1122" s="72"/>
      <c r="P1122" s="310" t="str">
        <f>IF($E1122&lt;&gt;"",INDEX(TMSimMatrix[],9,MATCH($C1122&amp;$D1122&amp;"."&amp;$E1122,TMSimMatrix[#Headers],0)),"")</f>
        <v/>
      </c>
      <c r="Q1122" s="56"/>
      <c r="R1122" s="54"/>
      <c r="S1122" s="53"/>
      <c r="T1122" s="324"/>
      <c r="U1122" s="299"/>
      <c r="V1122" s="53"/>
      <c r="W1122" s="258" t="s">
        <v>506</v>
      </c>
      <c r="X1122" s="305"/>
      <c r="Y1122" s="62"/>
      <c r="Z1122" s="297"/>
      <c r="AA1122" s="297"/>
    </row>
    <row r="1123" spans="2:27" ht="23">
      <c r="B1123" s="48">
        <v>1118</v>
      </c>
      <c r="C1123" s="252" t="s">
        <v>451</v>
      </c>
      <c r="D1123" s="253">
        <v>62</v>
      </c>
      <c r="E1123" s="274"/>
      <c r="F1123" s="50" t="str">
        <f>IF($E1123&lt;&gt;"",COUNTIF($E$6:$E1123,$E1123),"")</f>
        <v/>
      </c>
      <c r="G1123" s="56" t="str">
        <f>IF($E1123&lt;&gt;"",INDEX(TMSimMatrix[],5,MATCH($C1123&amp;$D1123&amp;"."&amp;$E1123,TMSimMatrix[#Headers],0)),"")</f>
        <v/>
      </c>
      <c r="H1123" s="56" t="str">
        <f>IF($E1123&lt;&gt;"",INDEX(TMSimMatrix[#Data],7,MATCH($C1123&amp;$D1123&amp;"."&amp;$E1123,TMSimMatrix[#Headers],0)),"")</f>
        <v/>
      </c>
      <c r="I1123" s="280" t="str">
        <f>IF($E1123&lt;&gt;"",INDEX(TMSimMatrix[],2,MATCH($C1123&amp;$D1123&amp;"."&amp;$E1123,TMSimMatrix[#Headers],0)),"")</f>
        <v/>
      </c>
      <c r="J1123" s="280" t="str">
        <f>IF($E1123&lt;&gt;"",IF(ISNUMBER(SEARCH("Utail",FlighTestSummary5[[#This Row],[A/C Configuration]])), "UTAIL", "TAILLESS"),"")</f>
        <v/>
      </c>
      <c r="K1123" s="280" t="str">
        <f>IF($E1123&lt;&gt;"",INDEX(TMSimMatrix[],4,MATCH($C1123&amp;$D1123&amp;"."&amp;$E1123,TMSimMatrix[#Headers],0)),"")</f>
        <v/>
      </c>
      <c r="L1123" s="280" t="str">
        <f>IF($E1123&lt;&gt;"",INDEX(TMSimMatrix[],3,MATCH($C1123&amp;$D1123&amp;"."&amp;$E1123,TMSimMatrix[#Headers],0)),"")</f>
        <v/>
      </c>
      <c r="M1123" s="272" t="str">
        <f>IF($E1123&lt;&gt;"",INDEX(TMSimMatrix[],8,MATCH($C1123&amp;$D1123&amp;"."&amp;$E1123,TMSimMatrix[#Headers],0)),"")</f>
        <v/>
      </c>
      <c r="N1123" s="52"/>
      <c r="O1123" s="72"/>
      <c r="P1123" s="310" t="str">
        <f>IF($E1123&lt;&gt;"",INDEX(TMSimMatrix[],9,MATCH($C1123&amp;$D1123&amp;"."&amp;$E1123,TMSimMatrix[#Headers],0)),"")</f>
        <v/>
      </c>
      <c r="Q1123" s="56"/>
      <c r="R1123" s="54"/>
      <c r="S1123" s="53"/>
      <c r="T1123" s="324"/>
      <c r="U1123" s="299"/>
      <c r="V1123" s="53"/>
      <c r="W1123" s="258" t="s">
        <v>506</v>
      </c>
      <c r="X1123" s="305"/>
      <c r="Y1123" s="62"/>
      <c r="Z1123" s="297"/>
      <c r="AA1123" s="297"/>
    </row>
    <row r="1124" spans="2:27" ht="23">
      <c r="B1124" s="48">
        <v>1119</v>
      </c>
      <c r="C1124" s="252" t="s">
        <v>451</v>
      </c>
      <c r="D1124" s="253">
        <v>62</v>
      </c>
      <c r="E1124" s="274"/>
      <c r="F1124" s="50" t="str">
        <f>IF($E1124&lt;&gt;"",COUNTIF($E$6:$E1124,$E1124),"")</f>
        <v/>
      </c>
      <c r="G1124" s="56" t="str">
        <f>IF($E1124&lt;&gt;"",INDEX(TMSimMatrix[],5,MATCH($C1124&amp;$D1124&amp;"."&amp;$E1124,TMSimMatrix[#Headers],0)),"")</f>
        <v/>
      </c>
      <c r="H1124" s="56" t="str">
        <f>IF($E1124&lt;&gt;"",INDEX(TMSimMatrix[#Data],7,MATCH($C1124&amp;$D1124&amp;"."&amp;$E1124,TMSimMatrix[#Headers],0)),"")</f>
        <v/>
      </c>
      <c r="I1124" s="280" t="str">
        <f>IF($E1124&lt;&gt;"",INDEX(TMSimMatrix[],2,MATCH($C1124&amp;$D1124&amp;"."&amp;$E1124,TMSimMatrix[#Headers],0)),"")</f>
        <v/>
      </c>
      <c r="J1124" s="280" t="str">
        <f>IF($E1124&lt;&gt;"",IF(ISNUMBER(SEARCH("Utail",FlighTestSummary5[[#This Row],[A/C Configuration]])), "UTAIL", "TAILLESS"),"")</f>
        <v/>
      </c>
      <c r="K1124" s="280" t="str">
        <f>IF($E1124&lt;&gt;"",INDEX(TMSimMatrix[],4,MATCH($C1124&amp;$D1124&amp;"."&amp;$E1124,TMSimMatrix[#Headers],0)),"")</f>
        <v/>
      </c>
      <c r="L1124" s="280" t="str">
        <f>IF($E1124&lt;&gt;"",INDEX(TMSimMatrix[],3,MATCH($C1124&amp;$D1124&amp;"."&amp;$E1124,TMSimMatrix[#Headers],0)),"")</f>
        <v/>
      </c>
      <c r="M1124" s="272" t="str">
        <f>IF($E1124&lt;&gt;"",INDEX(TMSimMatrix[],8,MATCH($C1124&amp;$D1124&amp;"."&amp;$E1124,TMSimMatrix[#Headers],0)),"")</f>
        <v/>
      </c>
      <c r="N1124" s="52"/>
      <c r="O1124" s="72"/>
      <c r="P1124" s="310" t="str">
        <f>IF($E1124&lt;&gt;"",INDEX(TMSimMatrix[],9,MATCH($C1124&amp;$D1124&amp;"."&amp;$E1124,TMSimMatrix[#Headers],0)),"")</f>
        <v/>
      </c>
      <c r="Q1124" s="56"/>
      <c r="R1124" s="54"/>
      <c r="S1124" s="53"/>
      <c r="T1124" s="324"/>
      <c r="U1124" s="299"/>
      <c r="V1124" s="53"/>
      <c r="W1124" s="258" t="s">
        <v>506</v>
      </c>
      <c r="X1124" s="305"/>
      <c r="Y1124" s="62"/>
      <c r="Z1124" s="297"/>
      <c r="AA1124" s="297"/>
    </row>
    <row r="1125" spans="2:27" ht="23">
      <c r="B1125" s="48">
        <v>1120</v>
      </c>
      <c r="C1125" s="252" t="s">
        <v>451</v>
      </c>
      <c r="D1125" s="253">
        <v>62</v>
      </c>
      <c r="E1125" s="274"/>
      <c r="F1125" s="50" t="str">
        <f>IF($E1125&lt;&gt;"",COUNTIF($E$6:$E1125,$E1125),"")</f>
        <v/>
      </c>
      <c r="G1125" s="56" t="str">
        <f>IF($E1125&lt;&gt;"",INDEX(TMSimMatrix[],5,MATCH($C1125&amp;$D1125&amp;"."&amp;$E1125,TMSimMatrix[#Headers],0)),"")</f>
        <v/>
      </c>
      <c r="H1125" s="56" t="str">
        <f>IF($E1125&lt;&gt;"",INDEX(TMSimMatrix[#Data],7,MATCH($C1125&amp;$D1125&amp;"."&amp;$E1125,TMSimMatrix[#Headers],0)),"")</f>
        <v/>
      </c>
      <c r="I1125" s="280" t="str">
        <f>IF($E1125&lt;&gt;"",INDEX(TMSimMatrix[],2,MATCH($C1125&amp;$D1125&amp;"."&amp;$E1125,TMSimMatrix[#Headers],0)),"")</f>
        <v/>
      </c>
      <c r="J1125" s="280" t="str">
        <f>IF($E1125&lt;&gt;"",IF(ISNUMBER(SEARCH("Utail",FlighTestSummary5[[#This Row],[A/C Configuration]])), "UTAIL", "TAILLESS"),"")</f>
        <v/>
      </c>
      <c r="K1125" s="280" t="str">
        <f>IF($E1125&lt;&gt;"",INDEX(TMSimMatrix[],4,MATCH($C1125&amp;$D1125&amp;"."&amp;$E1125,TMSimMatrix[#Headers],0)),"")</f>
        <v/>
      </c>
      <c r="L1125" s="280" t="str">
        <f>IF($E1125&lt;&gt;"",INDEX(TMSimMatrix[],3,MATCH($C1125&amp;$D1125&amp;"."&amp;$E1125,TMSimMatrix[#Headers],0)),"")</f>
        <v/>
      </c>
      <c r="M1125" s="272" t="str">
        <f>IF($E1125&lt;&gt;"",INDEX(TMSimMatrix[],8,MATCH($C1125&amp;$D1125&amp;"."&amp;$E1125,TMSimMatrix[#Headers],0)),"")</f>
        <v/>
      </c>
      <c r="N1125" s="52"/>
      <c r="O1125" s="72"/>
      <c r="P1125" s="310" t="str">
        <f>IF($E1125&lt;&gt;"",INDEX(TMSimMatrix[],9,MATCH($C1125&amp;$D1125&amp;"."&amp;$E1125,TMSimMatrix[#Headers],0)),"")</f>
        <v/>
      </c>
      <c r="Q1125" s="56"/>
      <c r="R1125" s="54"/>
      <c r="S1125" s="53"/>
      <c r="T1125" s="324"/>
      <c r="U1125" s="299"/>
      <c r="V1125" s="53"/>
      <c r="W1125" s="258" t="s">
        <v>506</v>
      </c>
      <c r="X1125" s="305"/>
      <c r="Y1125" s="62"/>
      <c r="Z1125" s="297"/>
      <c r="AA1125" s="297"/>
    </row>
    <row r="1126" spans="2:27" ht="23">
      <c r="B1126" s="48">
        <v>1121</v>
      </c>
      <c r="C1126" s="252" t="s">
        <v>451</v>
      </c>
      <c r="D1126" s="253">
        <v>62</v>
      </c>
      <c r="E1126" s="274"/>
      <c r="F1126" s="50" t="str">
        <f>IF($E1126&lt;&gt;"",COUNTIF($E$6:$E1126,$E1126),"")</f>
        <v/>
      </c>
      <c r="G1126" s="56" t="str">
        <f>IF($E1126&lt;&gt;"",INDEX(TMSimMatrix[],5,MATCH($C1126&amp;$D1126&amp;"."&amp;$E1126,TMSimMatrix[#Headers],0)),"")</f>
        <v/>
      </c>
      <c r="H1126" s="56" t="str">
        <f>IF($E1126&lt;&gt;"",INDEX(TMSimMatrix[#Data],7,MATCH($C1126&amp;$D1126&amp;"."&amp;$E1126,TMSimMatrix[#Headers],0)),"")</f>
        <v/>
      </c>
      <c r="I1126" s="280" t="str">
        <f>IF($E1126&lt;&gt;"",INDEX(TMSimMatrix[],2,MATCH($C1126&amp;$D1126&amp;"."&amp;$E1126,TMSimMatrix[#Headers],0)),"")</f>
        <v/>
      </c>
      <c r="J1126" s="280" t="str">
        <f>IF($E1126&lt;&gt;"",IF(ISNUMBER(SEARCH("Utail",FlighTestSummary5[[#This Row],[A/C Configuration]])), "UTAIL", "TAILLESS"),"")</f>
        <v/>
      </c>
      <c r="K1126" s="280" t="str">
        <f>IF($E1126&lt;&gt;"",INDEX(TMSimMatrix[],4,MATCH($C1126&amp;$D1126&amp;"."&amp;$E1126,TMSimMatrix[#Headers],0)),"")</f>
        <v/>
      </c>
      <c r="L1126" s="280" t="str">
        <f>IF($E1126&lt;&gt;"",INDEX(TMSimMatrix[],3,MATCH($C1126&amp;$D1126&amp;"."&amp;$E1126,TMSimMatrix[#Headers],0)),"")</f>
        <v/>
      </c>
      <c r="M1126" s="272" t="str">
        <f>IF($E1126&lt;&gt;"",INDEX(TMSimMatrix[],8,MATCH($C1126&amp;$D1126&amp;"."&amp;$E1126,TMSimMatrix[#Headers],0)),"")</f>
        <v/>
      </c>
      <c r="N1126" s="52"/>
      <c r="O1126" s="72"/>
      <c r="P1126" s="310" t="str">
        <f>IF($E1126&lt;&gt;"",INDEX(TMSimMatrix[],9,MATCH($C1126&amp;$D1126&amp;"."&amp;$E1126,TMSimMatrix[#Headers],0)),"")</f>
        <v/>
      </c>
      <c r="Q1126" s="56"/>
      <c r="R1126" s="54"/>
      <c r="S1126" s="53"/>
      <c r="T1126" s="324"/>
      <c r="U1126" s="299"/>
      <c r="V1126" s="53"/>
      <c r="W1126" s="258" t="s">
        <v>506</v>
      </c>
      <c r="X1126" s="305"/>
      <c r="Y1126" s="62"/>
      <c r="Z1126" s="297"/>
      <c r="AA1126" s="297"/>
    </row>
    <row r="1127" spans="2:27" ht="23">
      <c r="B1127" s="48">
        <v>1122</v>
      </c>
      <c r="C1127" s="252" t="s">
        <v>451</v>
      </c>
      <c r="D1127" s="253">
        <v>62</v>
      </c>
      <c r="E1127" s="274"/>
      <c r="F1127" s="50" t="str">
        <f>IF($E1127&lt;&gt;"",COUNTIF($E$6:$E1127,$E1127),"")</f>
        <v/>
      </c>
      <c r="G1127" s="56" t="str">
        <f>IF($E1127&lt;&gt;"",INDEX(TMSimMatrix[],5,MATCH($C1127&amp;$D1127&amp;"."&amp;$E1127,TMSimMatrix[#Headers],0)),"")</f>
        <v/>
      </c>
      <c r="H1127" s="56" t="str">
        <f>IF($E1127&lt;&gt;"",INDEX(TMSimMatrix[#Data],7,MATCH($C1127&amp;$D1127&amp;"."&amp;$E1127,TMSimMatrix[#Headers],0)),"")</f>
        <v/>
      </c>
      <c r="I1127" s="280" t="str">
        <f>IF($E1127&lt;&gt;"",INDEX(TMSimMatrix[],2,MATCH($C1127&amp;$D1127&amp;"."&amp;$E1127,TMSimMatrix[#Headers],0)),"")</f>
        <v/>
      </c>
      <c r="J1127" s="280" t="str">
        <f>IF($E1127&lt;&gt;"",IF(ISNUMBER(SEARCH("Utail",FlighTestSummary5[[#This Row],[A/C Configuration]])), "UTAIL", "TAILLESS"),"")</f>
        <v/>
      </c>
      <c r="K1127" s="280" t="str">
        <f>IF($E1127&lt;&gt;"",INDEX(TMSimMatrix[],4,MATCH($C1127&amp;$D1127&amp;"."&amp;$E1127,TMSimMatrix[#Headers],0)),"")</f>
        <v/>
      </c>
      <c r="L1127" s="280" t="str">
        <f>IF($E1127&lt;&gt;"",INDEX(TMSimMatrix[],3,MATCH($C1127&amp;$D1127&amp;"."&amp;$E1127,TMSimMatrix[#Headers],0)),"")</f>
        <v/>
      </c>
      <c r="M1127" s="272" t="str">
        <f>IF($E1127&lt;&gt;"",INDEX(TMSimMatrix[],8,MATCH($C1127&amp;$D1127&amp;"."&amp;$E1127,TMSimMatrix[#Headers],0)),"")</f>
        <v/>
      </c>
      <c r="N1127" s="52"/>
      <c r="O1127" s="72"/>
      <c r="P1127" s="310" t="str">
        <f>IF($E1127&lt;&gt;"",INDEX(TMSimMatrix[],9,MATCH($C1127&amp;$D1127&amp;"."&amp;$E1127,TMSimMatrix[#Headers],0)),"")</f>
        <v/>
      </c>
      <c r="Q1127" s="56"/>
      <c r="R1127" s="54"/>
      <c r="S1127" s="53"/>
      <c r="T1127" s="324"/>
      <c r="U1127" s="299"/>
      <c r="V1127" s="53"/>
      <c r="W1127" s="258" t="s">
        <v>506</v>
      </c>
      <c r="X1127" s="305"/>
      <c r="Y1127" s="62"/>
      <c r="Z1127" s="297"/>
      <c r="AA1127" s="297"/>
    </row>
    <row r="1128" spans="2:27" ht="23">
      <c r="B1128" s="48">
        <v>1123</v>
      </c>
      <c r="C1128" s="252" t="s">
        <v>451</v>
      </c>
      <c r="D1128" s="253">
        <v>62</v>
      </c>
      <c r="E1128" s="274"/>
      <c r="F1128" s="50" t="str">
        <f>IF($E1128&lt;&gt;"",COUNTIF($E$6:$E1128,$E1128),"")</f>
        <v/>
      </c>
      <c r="G1128" s="56" t="str">
        <f>IF($E1128&lt;&gt;"",INDEX(TMSimMatrix[],5,MATCH($C1128&amp;$D1128&amp;"."&amp;$E1128,TMSimMatrix[#Headers],0)),"")</f>
        <v/>
      </c>
      <c r="H1128" s="56" t="str">
        <f>IF($E1128&lt;&gt;"",INDEX(TMSimMatrix[#Data],7,MATCH($C1128&amp;$D1128&amp;"."&amp;$E1128,TMSimMatrix[#Headers],0)),"")</f>
        <v/>
      </c>
      <c r="I1128" s="280" t="str">
        <f>IF($E1128&lt;&gt;"",INDEX(TMSimMatrix[],2,MATCH($C1128&amp;$D1128&amp;"."&amp;$E1128,TMSimMatrix[#Headers],0)),"")</f>
        <v/>
      </c>
      <c r="J1128" s="280" t="str">
        <f>IF($E1128&lt;&gt;"",IF(ISNUMBER(SEARCH("Utail",FlighTestSummary5[[#This Row],[A/C Configuration]])), "UTAIL", "TAILLESS"),"")</f>
        <v/>
      </c>
      <c r="K1128" s="280" t="str">
        <f>IF($E1128&lt;&gt;"",INDEX(TMSimMatrix[],4,MATCH($C1128&amp;$D1128&amp;"."&amp;$E1128,TMSimMatrix[#Headers],0)),"")</f>
        <v/>
      </c>
      <c r="L1128" s="280" t="str">
        <f>IF($E1128&lt;&gt;"",INDEX(TMSimMatrix[],3,MATCH($C1128&amp;$D1128&amp;"."&amp;$E1128,TMSimMatrix[#Headers],0)),"")</f>
        <v/>
      </c>
      <c r="M1128" s="272" t="str">
        <f>IF($E1128&lt;&gt;"",INDEX(TMSimMatrix[],8,MATCH($C1128&amp;$D1128&amp;"."&amp;$E1128,TMSimMatrix[#Headers],0)),"")</f>
        <v/>
      </c>
      <c r="N1128" s="52"/>
      <c r="O1128" s="72"/>
      <c r="P1128" s="310" t="str">
        <f>IF($E1128&lt;&gt;"",INDEX(TMSimMatrix[],9,MATCH($C1128&amp;$D1128&amp;"."&amp;$E1128,TMSimMatrix[#Headers],0)),"")</f>
        <v/>
      </c>
      <c r="Q1128" s="56"/>
      <c r="R1128" s="54"/>
      <c r="S1128" s="53"/>
      <c r="T1128" s="324"/>
      <c r="U1128" s="299"/>
      <c r="V1128" s="53"/>
      <c r="W1128" s="258" t="s">
        <v>506</v>
      </c>
      <c r="X1128" s="305"/>
      <c r="Y1128" s="62"/>
      <c r="Z1128" s="297"/>
      <c r="AA1128" s="297"/>
    </row>
    <row r="1129" spans="2:27" ht="23">
      <c r="B1129" s="48">
        <v>1124</v>
      </c>
      <c r="C1129" s="252" t="s">
        <v>451</v>
      </c>
      <c r="D1129" s="253">
        <v>62</v>
      </c>
      <c r="E1129" s="274"/>
      <c r="F1129" s="50" t="str">
        <f>IF($E1129&lt;&gt;"",COUNTIF($E$6:$E1129,$E1129),"")</f>
        <v/>
      </c>
      <c r="G1129" s="56" t="str">
        <f>IF($E1129&lt;&gt;"",INDEX(TMSimMatrix[],5,MATCH($C1129&amp;$D1129&amp;"."&amp;$E1129,TMSimMatrix[#Headers],0)),"")</f>
        <v/>
      </c>
      <c r="H1129" s="56" t="str">
        <f>IF($E1129&lt;&gt;"",INDEX(TMSimMatrix[#Data],7,MATCH($C1129&amp;$D1129&amp;"."&amp;$E1129,TMSimMatrix[#Headers],0)),"")</f>
        <v/>
      </c>
      <c r="I1129" s="280" t="str">
        <f>IF($E1129&lt;&gt;"",INDEX(TMSimMatrix[],2,MATCH($C1129&amp;$D1129&amp;"."&amp;$E1129,TMSimMatrix[#Headers],0)),"")</f>
        <v/>
      </c>
      <c r="J1129" s="280" t="str">
        <f>IF($E1129&lt;&gt;"",IF(ISNUMBER(SEARCH("Utail",FlighTestSummary5[[#This Row],[A/C Configuration]])), "UTAIL", "TAILLESS"),"")</f>
        <v/>
      </c>
      <c r="K1129" s="280" t="str">
        <f>IF($E1129&lt;&gt;"",INDEX(TMSimMatrix[],4,MATCH($C1129&amp;$D1129&amp;"."&amp;$E1129,TMSimMatrix[#Headers],0)),"")</f>
        <v/>
      </c>
      <c r="L1129" s="280" t="str">
        <f>IF($E1129&lt;&gt;"",INDEX(TMSimMatrix[],3,MATCH($C1129&amp;$D1129&amp;"."&amp;$E1129,TMSimMatrix[#Headers],0)),"")</f>
        <v/>
      </c>
      <c r="M1129" s="272" t="str">
        <f>IF($E1129&lt;&gt;"",INDEX(TMSimMatrix[],8,MATCH($C1129&amp;$D1129&amp;"."&amp;$E1129,TMSimMatrix[#Headers],0)),"")</f>
        <v/>
      </c>
      <c r="N1129" s="52"/>
      <c r="O1129" s="72"/>
      <c r="P1129" s="310" t="str">
        <f>IF($E1129&lt;&gt;"",INDEX(TMSimMatrix[],9,MATCH($C1129&amp;$D1129&amp;"."&amp;$E1129,TMSimMatrix[#Headers],0)),"")</f>
        <v/>
      </c>
      <c r="Q1129" s="56"/>
      <c r="R1129" s="54"/>
      <c r="S1129" s="53"/>
      <c r="T1129" s="324"/>
      <c r="U1129" s="299"/>
      <c r="V1129" s="53"/>
      <c r="W1129" s="258" t="s">
        <v>506</v>
      </c>
      <c r="X1129" s="305"/>
      <c r="Y1129" s="62"/>
      <c r="Z1129" s="297"/>
      <c r="AA1129" s="297"/>
    </row>
    <row r="1130" spans="2:27" ht="23">
      <c r="B1130" s="48">
        <v>1125</v>
      </c>
      <c r="C1130" s="252" t="s">
        <v>451</v>
      </c>
      <c r="D1130" s="253">
        <v>62</v>
      </c>
      <c r="E1130" s="274"/>
      <c r="F1130" s="50" t="str">
        <f>IF($E1130&lt;&gt;"",COUNTIF($E$6:$E1130,$E1130),"")</f>
        <v/>
      </c>
      <c r="G1130" s="56" t="str">
        <f>IF($E1130&lt;&gt;"",INDEX(TMSimMatrix[],5,MATCH($C1130&amp;$D1130&amp;"."&amp;$E1130,TMSimMatrix[#Headers],0)),"")</f>
        <v/>
      </c>
      <c r="H1130" s="56" t="str">
        <f>IF($E1130&lt;&gt;"",INDEX(TMSimMatrix[#Data],7,MATCH($C1130&amp;$D1130&amp;"."&amp;$E1130,TMSimMatrix[#Headers],0)),"")</f>
        <v/>
      </c>
      <c r="I1130" s="280" t="str">
        <f>IF($E1130&lt;&gt;"",INDEX(TMSimMatrix[],2,MATCH($C1130&amp;$D1130&amp;"."&amp;$E1130,TMSimMatrix[#Headers],0)),"")</f>
        <v/>
      </c>
      <c r="J1130" s="280" t="str">
        <f>IF($E1130&lt;&gt;"",IF(ISNUMBER(SEARCH("Utail",FlighTestSummary5[[#This Row],[A/C Configuration]])), "UTAIL", "TAILLESS"),"")</f>
        <v/>
      </c>
      <c r="K1130" s="280" t="str">
        <f>IF($E1130&lt;&gt;"",INDEX(TMSimMatrix[],4,MATCH($C1130&amp;$D1130&amp;"."&amp;$E1130,TMSimMatrix[#Headers],0)),"")</f>
        <v/>
      </c>
      <c r="L1130" s="280" t="str">
        <f>IF($E1130&lt;&gt;"",INDEX(TMSimMatrix[],3,MATCH($C1130&amp;$D1130&amp;"."&amp;$E1130,TMSimMatrix[#Headers],0)),"")</f>
        <v/>
      </c>
      <c r="M1130" s="272" t="str">
        <f>IF($E1130&lt;&gt;"",INDEX(TMSimMatrix[],8,MATCH($C1130&amp;$D1130&amp;"."&amp;$E1130,TMSimMatrix[#Headers],0)),"")</f>
        <v/>
      </c>
      <c r="N1130" s="52"/>
      <c r="O1130" s="72"/>
      <c r="P1130" s="310" t="str">
        <f>IF($E1130&lt;&gt;"",INDEX(TMSimMatrix[],9,MATCH($C1130&amp;$D1130&amp;"."&amp;$E1130,TMSimMatrix[#Headers],0)),"")</f>
        <v/>
      </c>
      <c r="Q1130" s="56"/>
      <c r="R1130" s="54"/>
      <c r="S1130" s="53"/>
      <c r="T1130" s="324"/>
      <c r="U1130" s="299"/>
      <c r="V1130" s="53"/>
      <c r="W1130" s="258" t="s">
        <v>506</v>
      </c>
      <c r="X1130" s="305"/>
      <c r="Y1130" s="62"/>
      <c r="Z1130" s="297"/>
      <c r="AA1130" s="297"/>
    </row>
    <row r="1131" spans="2:27" ht="23">
      <c r="B1131" s="48">
        <v>1126</v>
      </c>
      <c r="C1131" s="252" t="s">
        <v>451</v>
      </c>
      <c r="D1131" s="253">
        <v>62</v>
      </c>
      <c r="E1131" s="274"/>
      <c r="F1131" s="50" t="str">
        <f>IF($E1131&lt;&gt;"",COUNTIF($E$6:$E1131,$E1131),"")</f>
        <v/>
      </c>
      <c r="G1131" s="56" t="str">
        <f>IF($E1131&lt;&gt;"",INDEX(TMSimMatrix[],5,MATCH($C1131&amp;$D1131&amp;"."&amp;$E1131,TMSimMatrix[#Headers],0)),"")</f>
        <v/>
      </c>
      <c r="H1131" s="56" t="str">
        <f>IF($E1131&lt;&gt;"",INDEX(TMSimMatrix[#Data],7,MATCH($C1131&amp;$D1131&amp;"."&amp;$E1131,TMSimMatrix[#Headers],0)),"")</f>
        <v/>
      </c>
      <c r="I1131" s="280" t="str">
        <f>IF($E1131&lt;&gt;"",INDEX(TMSimMatrix[],2,MATCH($C1131&amp;$D1131&amp;"."&amp;$E1131,TMSimMatrix[#Headers],0)),"")</f>
        <v/>
      </c>
      <c r="J1131" s="280" t="str">
        <f>IF($E1131&lt;&gt;"",IF(ISNUMBER(SEARCH("Utail",FlighTestSummary5[[#This Row],[A/C Configuration]])), "UTAIL", "TAILLESS"),"")</f>
        <v/>
      </c>
      <c r="K1131" s="280" t="str">
        <f>IF($E1131&lt;&gt;"",INDEX(TMSimMatrix[],4,MATCH($C1131&amp;$D1131&amp;"."&amp;$E1131,TMSimMatrix[#Headers],0)),"")</f>
        <v/>
      </c>
      <c r="L1131" s="280" t="str">
        <f>IF($E1131&lt;&gt;"",INDEX(TMSimMatrix[],3,MATCH($C1131&amp;$D1131&amp;"."&amp;$E1131,TMSimMatrix[#Headers],0)),"")</f>
        <v/>
      </c>
      <c r="M1131" s="272" t="str">
        <f>IF($E1131&lt;&gt;"",INDEX(TMSimMatrix[],8,MATCH($C1131&amp;$D1131&amp;"."&amp;$E1131,TMSimMatrix[#Headers],0)),"")</f>
        <v/>
      </c>
      <c r="N1131" s="52"/>
      <c r="O1131" s="72"/>
      <c r="P1131" s="310" t="str">
        <f>IF($E1131&lt;&gt;"",INDEX(TMSimMatrix[],9,MATCH($C1131&amp;$D1131&amp;"."&amp;$E1131,TMSimMatrix[#Headers],0)),"")</f>
        <v/>
      </c>
      <c r="Q1131" s="56"/>
      <c r="R1131" s="54"/>
      <c r="S1131" s="53"/>
      <c r="T1131" s="324"/>
      <c r="U1131" s="299"/>
      <c r="V1131" s="53"/>
      <c r="W1131" s="258" t="s">
        <v>506</v>
      </c>
      <c r="X1131" s="305"/>
      <c r="Y1131" s="62"/>
      <c r="Z1131" s="297"/>
      <c r="AA1131" s="297"/>
    </row>
    <row r="1132" spans="2:27" ht="23">
      <c r="B1132" s="48">
        <v>1127</v>
      </c>
      <c r="C1132" s="252" t="s">
        <v>451</v>
      </c>
      <c r="D1132" s="253">
        <v>62</v>
      </c>
      <c r="E1132" s="274"/>
      <c r="F1132" s="50" t="str">
        <f>IF($E1132&lt;&gt;"",COUNTIF($E$6:$E1132,$E1132),"")</f>
        <v/>
      </c>
      <c r="G1132" s="56" t="str">
        <f>IF($E1132&lt;&gt;"",INDEX(TMSimMatrix[],5,MATCH($C1132&amp;$D1132&amp;"."&amp;$E1132,TMSimMatrix[#Headers],0)),"")</f>
        <v/>
      </c>
      <c r="H1132" s="56" t="str">
        <f>IF($E1132&lt;&gt;"",INDEX(TMSimMatrix[#Data],7,MATCH($C1132&amp;$D1132&amp;"."&amp;$E1132,TMSimMatrix[#Headers],0)),"")</f>
        <v/>
      </c>
      <c r="I1132" s="280" t="str">
        <f>IF($E1132&lt;&gt;"",INDEX(TMSimMatrix[],2,MATCH($C1132&amp;$D1132&amp;"."&amp;$E1132,TMSimMatrix[#Headers],0)),"")</f>
        <v/>
      </c>
      <c r="J1132" s="280" t="str">
        <f>IF($E1132&lt;&gt;"",IF(ISNUMBER(SEARCH("Utail",FlighTestSummary5[[#This Row],[A/C Configuration]])), "UTAIL", "TAILLESS"),"")</f>
        <v/>
      </c>
      <c r="K1132" s="280" t="str">
        <f>IF($E1132&lt;&gt;"",INDEX(TMSimMatrix[],4,MATCH($C1132&amp;$D1132&amp;"."&amp;$E1132,TMSimMatrix[#Headers],0)),"")</f>
        <v/>
      </c>
      <c r="L1132" s="280" t="str">
        <f>IF($E1132&lt;&gt;"",INDEX(TMSimMatrix[],3,MATCH($C1132&amp;$D1132&amp;"."&amp;$E1132,TMSimMatrix[#Headers],0)),"")</f>
        <v/>
      </c>
      <c r="M1132" s="272" t="str">
        <f>IF($E1132&lt;&gt;"",INDEX(TMSimMatrix[],8,MATCH($C1132&amp;$D1132&amp;"."&amp;$E1132,TMSimMatrix[#Headers],0)),"")</f>
        <v/>
      </c>
      <c r="N1132" s="52"/>
      <c r="O1132" s="72"/>
      <c r="P1132" s="310" t="str">
        <f>IF($E1132&lt;&gt;"",INDEX(TMSimMatrix[],9,MATCH($C1132&amp;$D1132&amp;"."&amp;$E1132,TMSimMatrix[#Headers],0)),"")</f>
        <v/>
      </c>
      <c r="Q1132" s="56"/>
      <c r="R1132" s="54"/>
      <c r="S1132" s="53"/>
      <c r="T1132" s="324"/>
      <c r="U1132" s="299"/>
      <c r="V1132" s="53"/>
      <c r="W1132" s="258" t="s">
        <v>506</v>
      </c>
      <c r="X1132" s="305"/>
      <c r="Y1132" s="62"/>
      <c r="Z1132" s="297"/>
      <c r="AA1132" s="297"/>
    </row>
    <row r="1133" spans="2:27" ht="23">
      <c r="B1133" s="48">
        <v>1128</v>
      </c>
      <c r="C1133" s="252" t="s">
        <v>451</v>
      </c>
      <c r="D1133" s="253">
        <v>62</v>
      </c>
      <c r="E1133" s="274"/>
      <c r="F1133" s="50" t="str">
        <f>IF($E1133&lt;&gt;"",COUNTIF($E$6:$E1133,$E1133),"")</f>
        <v/>
      </c>
      <c r="G1133" s="56" t="str">
        <f>IF($E1133&lt;&gt;"",INDEX(TMSimMatrix[],5,MATCH($C1133&amp;$D1133&amp;"."&amp;$E1133,TMSimMatrix[#Headers],0)),"")</f>
        <v/>
      </c>
      <c r="H1133" s="56" t="str">
        <f>IF($E1133&lt;&gt;"",INDEX(TMSimMatrix[#Data],7,MATCH($C1133&amp;$D1133&amp;"."&amp;$E1133,TMSimMatrix[#Headers],0)),"")</f>
        <v/>
      </c>
      <c r="I1133" s="280" t="str">
        <f>IF($E1133&lt;&gt;"",INDEX(TMSimMatrix[],2,MATCH($C1133&amp;$D1133&amp;"."&amp;$E1133,TMSimMatrix[#Headers],0)),"")</f>
        <v/>
      </c>
      <c r="J1133" s="280" t="str">
        <f>IF($E1133&lt;&gt;"",IF(ISNUMBER(SEARCH("Utail",FlighTestSummary5[[#This Row],[A/C Configuration]])), "UTAIL", "TAILLESS"),"")</f>
        <v/>
      </c>
      <c r="K1133" s="280" t="str">
        <f>IF($E1133&lt;&gt;"",INDEX(TMSimMatrix[],4,MATCH($C1133&amp;$D1133&amp;"."&amp;$E1133,TMSimMatrix[#Headers],0)),"")</f>
        <v/>
      </c>
      <c r="L1133" s="280" t="str">
        <f>IF($E1133&lt;&gt;"",INDEX(TMSimMatrix[],3,MATCH($C1133&amp;$D1133&amp;"."&amp;$E1133,TMSimMatrix[#Headers],0)),"")</f>
        <v/>
      </c>
      <c r="M1133" s="272" t="str">
        <f>IF($E1133&lt;&gt;"",INDEX(TMSimMatrix[],8,MATCH($C1133&amp;$D1133&amp;"."&amp;$E1133,TMSimMatrix[#Headers],0)),"")</f>
        <v/>
      </c>
      <c r="N1133" s="52"/>
      <c r="O1133" s="72"/>
      <c r="P1133" s="310" t="str">
        <f>IF($E1133&lt;&gt;"",INDEX(TMSimMatrix[],9,MATCH($C1133&amp;$D1133&amp;"."&amp;$E1133,TMSimMatrix[#Headers],0)),"")</f>
        <v/>
      </c>
      <c r="Q1133" s="56"/>
      <c r="R1133" s="54"/>
      <c r="S1133" s="53"/>
      <c r="T1133" s="324"/>
      <c r="U1133" s="299"/>
      <c r="V1133" s="53"/>
      <c r="W1133" s="258" t="s">
        <v>506</v>
      </c>
      <c r="X1133" s="305"/>
      <c r="Y1133" s="62"/>
      <c r="Z1133" s="297"/>
      <c r="AA1133" s="297"/>
    </row>
    <row r="1134" spans="2:27" ht="23">
      <c r="B1134" s="48">
        <v>1129</v>
      </c>
      <c r="C1134" s="252" t="s">
        <v>451</v>
      </c>
      <c r="D1134" s="253">
        <v>62</v>
      </c>
      <c r="E1134" s="274"/>
      <c r="F1134" s="50" t="str">
        <f>IF($E1134&lt;&gt;"",COUNTIF($E$6:$E1134,$E1134),"")</f>
        <v/>
      </c>
      <c r="G1134" s="56" t="str">
        <f>IF($E1134&lt;&gt;"",INDEX(TMSimMatrix[],5,MATCH($C1134&amp;$D1134&amp;"."&amp;$E1134,TMSimMatrix[#Headers],0)),"")</f>
        <v/>
      </c>
      <c r="H1134" s="56" t="str">
        <f>IF($E1134&lt;&gt;"",INDEX(TMSimMatrix[#Data],7,MATCH($C1134&amp;$D1134&amp;"."&amp;$E1134,TMSimMatrix[#Headers],0)),"")</f>
        <v/>
      </c>
      <c r="I1134" s="280" t="str">
        <f>IF($E1134&lt;&gt;"",INDEX(TMSimMatrix[],2,MATCH($C1134&amp;$D1134&amp;"."&amp;$E1134,TMSimMatrix[#Headers],0)),"")</f>
        <v/>
      </c>
      <c r="J1134" s="280" t="str">
        <f>IF($E1134&lt;&gt;"",IF(ISNUMBER(SEARCH("Utail",FlighTestSummary5[[#This Row],[A/C Configuration]])), "UTAIL", "TAILLESS"),"")</f>
        <v/>
      </c>
      <c r="K1134" s="280" t="str">
        <f>IF($E1134&lt;&gt;"",INDEX(TMSimMatrix[],4,MATCH($C1134&amp;$D1134&amp;"."&amp;$E1134,TMSimMatrix[#Headers],0)),"")</f>
        <v/>
      </c>
      <c r="L1134" s="280" t="str">
        <f>IF($E1134&lt;&gt;"",INDEX(TMSimMatrix[],3,MATCH($C1134&amp;$D1134&amp;"."&amp;$E1134,TMSimMatrix[#Headers],0)),"")</f>
        <v/>
      </c>
      <c r="M1134" s="272" t="str">
        <f>IF($E1134&lt;&gt;"",INDEX(TMSimMatrix[],8,MATCH($C1134&amp;$D1134&amp;"."&amp;$E1134,TMSimMatrix[#Headers],0)),"")</f>
        <v/>
      </c>
      <c r="N1134" s="52"/>
      <c r="O1134" s="72"/>
      <c r="P1134" s="310" t="str">
        <f>IF($E1134&lt;&gt;"",INDEX(TMSimMatrix[],9,MATCH($C1134&amp;$D1134&amp;"."&amp;$E1134,TMSimMatrix[#Headers],0)),"")</f>
        <v/>
      </c>
      <c r="Q1134" s="56"/>
      <c r="R1134" s="54"/>
      <c r="S1134" s="53"/>
      <c r="T1134" s="324"/>
      <c r="U1134" s="299"/>
      <c r="V1134" s="53"/>
      <c r="W1134" s="258" t="s">
        <v>506</v>
      </c>
      <c r="X1134" s="305"/>
      <c r="Y1134" s="62"/>
      <c r="Z1134" s="297"/>
      <c r="AA1134" s="297"/>
    </row>
    <row r="1135" spans="2:27" ht="23">
      <c r="B1135" s="48">
        <v>1130</v>
      </c>
      <c r="C1135" s="252" t="s">
        <v>451</v>
      </c>
      <c r="D1135" s="253">
        <v>62</v>
      </c>
      <c r="E1135" s="274"/>
      <c r="F1135" s="50" t="str">
        <f>IF($E1135&lt;&gt;"",COUNTIF($E$6:$E1135,$E1135),"")</f>
        <v/>
      </c>
      <c r="G1135" s="56" t="str">
        <f>IF($E1135&lt;&gt;"",INDEX(TMSimMatrix[],5,MATCH($C1135&amp;$D1135&amp;"."&amp;$E1135,TMSimMatrix[#Headers],0)),"")</f>
        <v/>
      </c>
      <c r="H1135" s="56" t="str">
        <f>IF($E1135&lt;&gt;"",INDEX(TMSimMatrix[#Data],7,MATCH($C1135&amp;$D1135&amp;"."&amp;$E1135,TMSimMatrix[#Headers],0)),"")</f>
        <v/>
      </c>
      <c r="I1135" s="280" t="str">
        <f>IF($E1135&lt;&gt;"",INDEX(TMSimMatrix[],2,MATCH($C1135&amp;$D1135&amp;"."&amp;$E1135,TMSimMatrix[#Headers],0)),"")</f>
        <v/>
      </c>
      <c r="J1135" s="280" t="str">
        <f>IF($E1135&lt;&gt;"",IF(ISNUMBER(SEARCH("Utail",FlighTestSummary5[[#This Row],[A/C Configuration]])), "UTAIL", "TAILLESS"),"")</f>
        <v/>
      </c>
      <c r="K1135" s="280" t="str">
        <f>IF($E1135&lt;&gt;"",INDEX(TMSimMatrix[],4,MATCH($C1135&amp;$D1135&amp;"."&amp;$E1135,TMSimMatrix[#Headers],0)),"")</f>
        <v/>
      </c>
      <c r="L1135" s="280" t="str">
        <f>IF($E1135&lt;&gt;"",INDEX(TMSimMatrix[],3,MATCH($C1135&amp;$D1135&amp;"."&amp;$E1135,TMSimMatrix[#Headers],0)),"")</f>
        <v/>
      </c>
      <c r="M1135" s="272" t="str">
        <f>IF($E1135&lt;&gt;"",INDEX(TMSimMatrix[],8,MATCH($C1135&amp;$D1135&amp;"."&amp;$E1135,TMSimMatrix[#Headers],0)),"")</f>
        <v/>
      </c>
      <c r="N1135" s="52"/>
      <c r="O1135" s="72"/>
      <c r="P1135" s="310" t="str">
        <f>IF($E1135&lt;&gt;"",INDEX(TMSimMatrix[],9,MATCH($C1135&amp;$D1135&amp;"."&amp;$E1135,TMSimMatrix[#Headers],0)),"")</f>
        <v/>
      </c>
      <c r="Q1135" s="56"/>
      <c r="R1135" s="54"/>
      <c r="S1135" s="53"/>
      <c r="T1135" s="324"/>
      <c r="U1135" s="299"/>
      <c r="V1135" s="53"/>
      <c r="W1135" s="258" t="s">
        <v>506</v>
      </c>
      <c r="X1135" s="305"/>
      <c r="Y1135" s="62"/>
      <c r="Z1135" s="297"/>
      <c r="AA1135" s="297"/>
    </row>
    <row r="1136" spans="2:27" ht="23">
      <c r="B1136" s="48">
        <v>1131</v>
      </c>
      <c r="C1136" s="252" t="s">
        <v>451</v>
      </c>
      <c r="D1136" s="253">
        <v>62</v>
      </c>
      <c r="E1136" s="274"/>
      <c r="F1136" s="50" t="str">
        <f>IF($E1136&lt;&gt;"",COUNTIF($E$6:$E1136,$E1136),"")</f>
        <v/>
      </c>
      <c r="G1136" s="56" t="str">
        <f>IF($E1136&lt;&gt;"",INDEX(TMSimMatrix[],5,MATCH($C1136&amp;$D1136&amp;"."&amp;$E1136,TMSimMatrix[#Headers],0)),"")</f>
        <v/>
      </c>
      <c r="H1136" s="56" t="str">
        <f>IF($E1136&lt;&gt;"",INDEX(TMSimMatrix[#Data],7,MATCH($C1136&amp;$D1136&amp;"."&amp;$E1136,TMSimMatrix[#Headers],0)),"")</f>
        <v/>
      </c>
      <c r="I1136" s="280" t="str">
        <f>IF($E1136&lt;&gt;"",INDEX(TMSimMatrix[],2,MATCH($C1136&amp;$D1136&amp;"."&amp;$E1136,TMSimMatrix[#Headers],0)),"")</f>
        <v/>
      </c>
      <c r="J1136" s="280" t="str">
        <f>IF($E1136&lt;&gt;"",IF(ISNUMBER(SEARCH("Utail",FlighTestSummary5[[#This Row],[A/C Configuration]])), "UTAIL", "TAILLESS"),"")</f>
        <v/>
      </c>
      <c r="K1136" s="280" t="str">
        <f>IF($E1136&lt;&gt;"",INDEX(TMSimMatrix[],4,MATCH($C1136&amp;$D1136&amp;"."&amp;$E1136,TMSimMatrix[#Headers],0)),"")</f>
        <v/>
      </c>
      <c r="L1136" s="280" t="str">
        <f>IF($E1136&lt;&gt;"",INDEX(TMSimMatrix[],3,MATCH($C1136&amp;$D1136&amp;"."&amp;$E1136,TMSimMatrix[#Headers],0)),"")</f>
        <v/>
      </c>
      <c r="M1136" s="272" t="str">
        <f>IF($E1136&lt;&gt;"",INDEX(TMSimMatrix[],8,MATCH($C1136&amp;$D1136&amp;"."&amp;$E1136,TMSimMatrix[#Headers],0)),"")</f>
        <v/>
      </c>
      <c r="N1136" s="52"/>
      <c r="O1136" s="72"/>
      <c r="P1136" s="310" t="str">
        <f>IF($E1136&lt;&gt;"",INDEX(TMSimMatrix[],9,MATCH($C1136&amp;$D1136&amp;"."&amp;$E1136,TMSimMatrix[#Headers],0)),"")</f>
        <v/>
      </c>
      <c r="Q1136" s="56"/>
      <c r="R1136" s="54"/>
      <c r="S1136" s="53"/>
      <c r="T1136" s="324"/>
      <c r="U1136" s="299"/>
      <c r="V1136" s="53"/>
      <c r="W1136" s="258" t="s">
        <v>506</v>
      </c>
      <c r="X1136" s="305"/>
      <c r="Y1136" s="62"/>
      <c r="Z1136" s="297"/>
      <c r="AA1136" s="297"/>
    </row>
    <row r="1137" spans="2:27" ht="23">
      <c r="B1137" s="48">
        <v>1132</v>
      </c>
      <c r="C1137" s="252" t="s">
        <v>451</v>
      </c>
      <c r="D1137" s="253">
        <v>62</v>
      </c>
      <c r="E1137" s="274"/>
      <c r="F1137" s="50" t="str">
        <f>IF($E1137&lt;&gt;"",COUNTIF($E$6:$E1137,$E1137),"")</f>
        <v/>
      </c>
      <c r="G1137" s="56" t="str">
        <f>IF($E1137&lt;&gt;"",INDEX(TMSimMatrix[],5,MATCH($C1137&amp;$D1137&amp;"."&amp;$E1137,TMSimMatrix[#Headers],0)),"")</f>
        <v/>
      </c>
      <c r="H1137" s="56" t="str">
        <f>IF($E1137&lt;&gt;"",INDEX(TMSimMatrix[#Data],7,MATCH($C1137&amp;$D1137&amp;"."&amp;$E1137,TMSimMatrix[#Headers],0)),"")</f>
        <v/>
      </c>
      <c r="I1137" s="280" t="str">
        <f>IF($E1137&lt;&gt;"",INDEX(TMSimMatrix[],2,MATCH($C1137&amp;$D1137&amp;"."&amp;$E1137,TMSimMatrix[#Headers],0)),"")</f>
        <v/>
      </c>
      <c r="J1137" s="280" t="str">
        <f>IF($E1137&lt;&gt;"",IF(ISNUMBER(SEARCH("Utail",FlighTestSummary5[[#This Row],[A/C Configuration]])), "UTAIL", "TAILLESS"),"")</f>
        <v/>
      </c>
      <c r="K1137" s="280" t="str">
        <f>IF($E1137&lt;&gt;"",INDEX(TMSimMatrix[],4,MATCH($C1137&amp;$D1137&amp;"."&amp;$E1137,TMSimMatrix[#Headers],0)),"")</f>
        <v/>
      </c>
      <c r="L1137" s="280" t="str">
        <f>IF($E1137&lt;&gt;"",INDEX(TMSimMatrix[],3,MATCH($C1137&amp;$D1137&amp;"."&amp;$E1137,TMSimMatrix[#Headers],0)),"")</f>
        <v/>
      </c>
      <c r="M1137" s="272" t="str">
        <f>IF($E1137&lt;&gt;"",INDEX(TMSimMatrix[],8,MATCH($C1137&amp;$D1137&amp;"."&amp;$E1137,TMSimMatrix[#Headers],0)),"")</f>
        <v/>
      </c>
      <c r="N1137" s="52"/>
      <c r="O1137" s="72"/>
      <c r="P1137" s="310" t="str">
        <f>IF($E1137&lt;&gt;"",INDEX(TMSimMatrix[],9,MATCH($C1137&amp;$D1137&amp;"."&amp;$E1137,TMSimMatrix[#Headers],0)),"")</f>
        <v/>
      </c>
      <c r="Q1137" s="56"/>
      <c r="R1137" s="54"/>
      <c r="S1137" s="53"/>
      <c r="T1137" s="324"/>
      <c r="U1137" s="299"/>
      <c r="V1137" s="53"/>
      <c r="W1137" s="258" t="s">
        <v>506</v>
      </c>
      <c r="X1137" s="305"/>
      <c r="Y1137" s="62"/>
      <c r="Z1137" s="297"/>
      <c r="AA1137" s="297"/>
    </row>
    <row r="1138" spans="2:27" ht="23">
      <c r="B1138" s="48">
        <v>1133</v>
      </c>
      <c r="C1138" s="252" t="s">
        <v>451</v>
      </c>
      <c r="D1138" s="253">
        <v>62</v>
      </c>
      <c r="E1138" s="274"/>
      <c r="F1138" s="50" t="str">
        <f>IF($E1138&lt;&gt;"",COUNTIF($E$6:$E1138,$E1138),"")</f>
        <v/>
      </c>
      <c r="G1138" s="56" t="str">
        <f>IF($E1138&lt;&gt;"",INDEX(TMSimMatrix[],5,MATCH($C1138&amp;$D1138&amp;"."&amp;$E1138,TMSimMatrix[#Headers],0)),"")</f>
        <v/>
      </c>
      <c r="H1138" s="56" t="str">
        <f>IF($E1138&lt;&gt;"",INDEX(TMSimMatrix[#Data],7,MATCH($C1138&amp;$D1138&amp;"."&amp;$E1138,TMSimMatrix[#Headers],0)),"")</f>
        <v/>
      </c>
      <c r="I1138" s="280" t="str">
        <f>IF($E1138&lt;&gt;"",INDEX(TMSimMatrix[],2,MATCH($C1138&amp;$D1138&amp;"."&amp;$E1138,TMSimMatrix[#Headers],0)),"")</f>
        <v/>
      </c>
      <c r="J1138" s="280" t="str">
        <f>IF($E1138&lt;&gt;"",IF(ISNUMBER(SEARCH("Utail",FlighTestSummary5[[#This Row],[A/C Configuration]])), "UTAIL", "TAILLESS"),"")</f>
        <v/>
      </c>
      <c r="K1138" s="280" t="str">
        <f>IF($E1138&lt;&gt;"",INDEX(TMSimMatrix[],4,MATCH($C1138&amp;$D1138&amp;"."&amp;$E1138,TMSimMatrix[#Headers],0)),"")</f>
        <v/>
      </c>
      <c r="L1138" s="280" t="str">
        <f>IF($E1138&lt;&gt;"",INDEX(TMSimMatrix[],3,MATCH($C1138&amp;$D1138&amp;"."&amp;$E1138,TMSimMatrix[#Headers],0)),"")</f>
        <v/>
      </c>
      <c r="M1138" s="272" t="str">
        <f>IF($E1138&lt;&gt;"",INDEX(TMSimMatrix[],8,MATCH($C1138&amp;$D1138&amp;"."&amp;$E1138,TMSimMatrix[#Headers],0)),"")</f>
        <v/>
      </c>
      <c r="N1138" s="52"/>
      <c r="O1138" s="72"/>
      <c r="P1138" s="310" t="str">
        <f>IF($E1138&lt;&gt;"",INDEX(TMSimMatrix[],9,MATCH($C1138&amp;$D1138&amp;"."&amp;$E1138,TMSimMatrix[#Headers],0)),"")</f>
        <v/>
      </c>
      <c r="Q1138" s="56"/>
      <c r="R1138" s="54"/>
      <c r="S1138" s="53"/>
      <c r="T1138" s="324"/>
      <c r="U1138" s="299"/>
      <c r="V1138" s="53"/>
      <c r="W1138" s="258" t="s">
        <v>506</v>
      </c>
      <c r="X1138" s="305"/>
      <c r="Y1138" s="62"/>
      <c r="Z1138" s="297"/>
      <c r="AA1138" s="297"/>
    </row>
    <row r="1139" spans="2:27" ht="23">
      <c r="B1139" s="48">
        <v>1134</v>
      </c>
      <c r="C1139" s="252" t="s">
        <v>451</v>
      </c>
      <c r="D1139" s="253">
        <v>62</v>
      </c>
      <c r="E1139" s="274"/>
      <c r="F1139" s="50" t="str">
        <f>IF($E1139&lt;&gt;"",COUNTIF($E$6:$E1139,$E1139),"")</f>
        <v/>
      </c>
      <c r="G1139" s="56" t="str">
        <f>IF($E1139&lt;&gt;"",INDEX(TMSimMatrix[],5,MATCH($C1139&amp;$D1139&amp;"."&amp;$E1139,TMSimMatrix[#Headers],0)),"")</f>
        <v/>
      </c>
      <c r="H1139" s="56" t="str">
        <f>IF($E1139&lt;&gt;"",INDEX(TMSimMatrix[#Data],7,MATCH($C1139&amp;$D1139&amp;"."&amp;$E1139,TMSimMatrix[#Headers],0)),"")</f>
        <v/>
      </c>
      <c r="I1139" s="280" t="str">
        <f>IF($E1139&lt;&gt;"",INDEX(TMSimMatrix[],2,MATCH($C1139&amp;$D1139&amp;"."&amp;$E1139,TMSimMatrix[#Headers],0)),"")</f>
        <v/>
      </c>
      <c r="J1139" s="280" t="str">
        <f>IF($E1139&lt;&gt;"",IF(ISNUMBER(SEARCH("Utail",FlighTestSummary5[[#This Row],[A/C Configuration]])), "UTAIL", "TAILLESS"),"")</f>
        <v/>
      </c>
      <c r="K1139" s="280" t="str">
        <f>IF($E1139&lt;&gt;"",INDEX(TMSimMatrix[],4,MATCH($C1139&amp;$D1139&amp;"."&amp;$E1139,TMSimMatrix[#Headers],0)),"")</f>
        <v/>
      </c>
      <c r="L1139" s="280" t="str">
        <f>IF($E1139&lt;&gt;"",INDEX(TMSimMatrix[],3,MATCH($C1139&amp;$D1139&amp;"."&amp;$E1139,TMSimMatrix[#Headers],0)),"")</f>
        <v/>
      </c>
      <c r="M1139" s="272" t="str">
        <f>IF($E1139&lt;&gt;"",INDEX(TMSimMatrix[],8,MATCH($C1139&amp;$D1139&amp;"."&amp;$E1139,TMSimMatrix[#Headers],0)),"")</f>
        <v/>
      </c>
      <c r="N1139" s="52"/>
      <c r="O1139" s="72"/>
      <c r="P1139" s="310" t="str">
        <f>IF($E1139&lt;&gt;"",INDEX(TMSimMatrix[],9,MATCH($C1139&amp;$D1139&amp;"."&amp;$E1139,TMSimMatrix[#Headers],0)),"")</f>
        <v/>
      </c>
      <c r="Q1139" s="56"/>
      <c r="R1139" s="54"/>
      <c r="S1139" s="53"/>
      <c r="T1139" s="324"/>
      <c r="U1139" s="299"/>
      <c r="V1139" s="53"/>
      <c r="W1139" s="258" t="s">
        <v>506</v>
      </c>
      <c r="X1139" s="305"/>
      <c r="Y1139" s="62"/>
      <c r="Z1139" s="297"/>
      <c r="AA1139" s="297"/>
    </row>
    <row r="1140" spans="2:27" ht="23">
      <c r="B1140" s="48">
        <v>1135</v>
      </c>
      <c r="C1140" s="252" t="s">
        <v>451</v>
      </c>
      <c r="D1140" s="253">
        <v>62</v>
      </c>
      <c r="E1140" s="274"/>
      <c r="F1140" s="50" t="str">
        <f>IF($E1140&lt;&gt;"",COUNTIF($E$6:$E1140,$E1140),"")</f>
        <v/>
      </c>
      <c r="G1140" s="56" t="str">
        <f>IF($E1140&lt;&gt;"",INDEX(TMSimMatrix[],5,MATCH($C1140&amp;$D1140&amp;"."&amp;$E1140,TMSimMatrix[#Headers],0)),"")</f>
        <v/>
      </c>
      <c r="H1140" s="56" t="str">
        <f>IF($E1140&lt;&gt;"",INDEX(TMSimMatrix[#Data],7,MATCH($C1140&amp;$D1140&amp;"."&amp;$E1140,TMSimMatrix[#Headers],0)),"")</f>
        <v/>
      </c>
      <c r="I1140" s="280" t="str">
        <f>IF($E1140&lt;&gt;"",INDEX(TMSimMatrix[],2,MATCH($C1140&amp;$D1140&amp;"."&amp;$E1140,TMSimMatrix[#Headers],0)),"")</f>
        <v/>
      </c>
      <c r="J1140" s="280" t="str">
        <f>IF($E1140&lt;&gt;"",IF(ISNUMBER(SEARCH("Utail",FlighTestSummary5[[#This Row],[A/C Configuration]])), "UTAIL", "TAILLESS"),"")</f>
        <v/>
      </c>
      <c r="K1140" s="280" t="str">
        <f>IF($E1140&lt;&gt;"",INDEX(TMSimMatrix[],4,MATCH($C1140&amp;$D1140&amp;"."&amp;$E1140,TMSimMatrix[#Headers],0)),"")</f>
        <v/>
      </c>
      <c r="L1140" s="280" t="str">
        <f>IF($E1140&lt;&gt;"",INDEX(TMSimMatrix[],3,MATCH($C1140&amp;$D1140&amp;"."&amp;$E1140,TMSimMatrix[#Headers],0)),"")</f>
        <v/>
      </c>
      <c r="M1140" s="272" t="str">
        <f>IF($E1140&lt;&gt;"",INDEX(TMSimMatrix[],8,MATCH($C1140&amp;$D1140&amp;"."&amp;$E1140,TMSimMatrix[#Headers],0)),"")</f>
        <v/>
      </c>
      <c r="N1140" s="52"/>
      <c r="O1140" s="72"/>
      <c r="P1140" s="310" t="str">
        <f>IF($E1140&lt;&gt;"",INDEX(TMSimMatrix[],9,MATCH($C1140&amp;$D1140&amp;"."&amp;$E1140,TMSimMatrix[#Headers],0)),"")</f>
        <v/>
      </c>
      <c r="Q1140" s="56"/>
      <c r="R1140" s="54"/>
      <c r="S1140" s="53"/>
      <c r="T1140" s="324"/>
      <c r="U1140" s="299"/>
      <c r="V1140" s="53"/>
      <c r="W1140" s="258" t="s">
        <v>506</v>
      </c>
      <c r="X1140" s="305"/>
      <c r="Y1140" s="62"/>
      <c r="Z1140" s="297"/>
      <c r="AA1140" s="297"/>
    </row>
    <row r="1141" spans="2:27" ht="23">
      <c r="B1141" s="48">
        <v>1136</v>
      </c>
      <c r="C1141" s="252" t="s">
        <v>451</v>
      </c>
      <c r="D1141" s="253">
        <v>62</v>
      </c>
      <c r="E1141" s="274"/>
      <c r="F1141" s="50" t="str">
        <f>IF($E1141&lt;&gt;"",COUNTIF($E$6:$E1141,$E1141),"")</f>
        <v/>
      </c>
      <c r="G1141" s="56" t="str">
        <f>IF($E1141&lt;&gt;"",INDEX(TMSimMatrix[],5,MATCH($C1141&amp;$D1141&amp;"."&amp;$E1141,TMSimMatrix[#Headers],0)),"")</f>
        <v/>
      </c>
      <c r="H1141" s="56" t="str">
        <f>IF($E1141&lt;&gt;"",INDEX(TMSimMatrix[#Data],7,MATCH($C1141&amp;$D1141&amp;"."&amp;$E1141,TMSimMatrix[#Headers],0)),"")</f>
        <v/>
      </c>
      <c r="I1141" s="280" t="str">
        <f>IF($E1141&lt;&gt;"",INDEX(TMSimMatrix[],2,MATCH($C1141&amp;$D1141&amp;"."&amp;$E1141,TMSimMatrix[#Headers],0)),"")</f>
        <v/>
      </c>
      <c r="J1141" s="280" t="str">
        <f>IF($E1141&lt;&gt;"",IF(ISNUMBER(SEARCH("Utail",FlighTestSummary5[[#This Row],[A/C Configuration]])), "UTAIL", "TAILLESS"),"")</f>
        <v/>
      </c>
      <c r="K1141" s="280" t="str">
        <f>IF($E1141&lt;&gt;"",INDEX(TMSimMatrix[],4,MATCH($C1141&amp;$D1141&amp;"."&amp;$E1141,TMSimMatrix[#Headers],0)),"")</f>
        <v/>
      </c>
      <c r="L1141" s="280" t="str">
        <f>IF($E1141&lt;&gt;"",INDEX(TMSimMatrix[],3,MATCH($C1141&amp;$D1141&amp;"."&amp;$E1141,TMSimMatrix[#Headers],0)),"")</f>
        <v/>
      </c>
      <c r="M1141" s="272" t="str">
        <f>IF($E1141&lt;&gt;"",INDEX(TMSimMatrix[],8,MATCH($C1141&amp;$D1141&amp;"."&amp;$E1141,TMSimMatrix[#Headers],0)),"")</f>
        <v/>
      </c>
      <c r="N1141" s="52"/>
      <c r="O1141" s="72"/>
      <c r="P1141" s="310" t="str">
        <f>IF($E1141&lt;&gt;"",INDEX(TMSimMatrix[],9,MATCH($C1141&amp;$D1141&amp;"."&amp;$E1141,TMSimMatrix[#Headers],0)),"")</f>
        <v/>
      </c>
      <c r="Q1141" s="56"/>
      <c r="R1141" s="54"/>
      <c r="S1141" s="53"/>
      <c r="T1141" s="324"/>
      <c r="U1141" s="299"/>
      <c r="V1141" s="53"/>
      <c r="W1141" s="258" t="s">
        <v>506</v>
      </c>
      <c r="X1141" s="305"/>
      <c r="Y1141" s="62"/>
      <c r="Z1141" s="297"/>
      <c r="AA1141" s="297"/>
    </row>
    <row r="1142" spans="2:27" ht="23">
      <c r="B1142" s="48">
        <v>1137</v>
      </c>
      <c r="C1142" s="252" t="s">
        <v>451</v>
      </c>
      <c r="D1142" s="253">
        <v>62</v>
      </c>
      <c r="E1142" s="274"/>
      <c r="F1142" s="50" t="str">
        <f>IF($E1142&lt;&gt;"",COUNTIF($E$6:$E1142,$E1142),"")</f>
        <v/>
      </c>
      <c r="G1142" s="56" t="str">
        <f>IF($E1142&lt;&gt;"",INDEX(TMSimMatrix[],5,MATCH($C1142&amp;$D1142&amp;"."&amp;$E1142,TMSimMatrix[#Headers],0)),"")</f>
        <v/>
      </c>
      <c r="H1142" s="56" t="str">
        <f>IF($E1142&lt;&gt;"",INDEX(TMSimMatrix[#Data],7,MATCH($C1142&amp;$D1142&amp;"."&amp;$E1142,TMSimMatrix[#Headers],0)),"")</f>
        <v/>
      </c>
      <c r="I1142" s="280" t="str">
        <f>IF($E1142&lt;&gt;"",INDEX(TMSimMatrix[],2,MATCH($C1142&amp;$D1142&amp;"."&amp;$E1142,TMSimMatrix[#Headers],0)),"")</f>
        <v/>
      </c>
      <c r="J1142" s="280" t="str">
        <f>IF($E1142&lt;&gt;"",IF(ISNUMBER(SEARCH("Utail",FlighTestSummary5[[#This Row],[A/C Configuration]])), "UTAIL", "TAILLESS"),"")</f>
        <v/>
      </c>
      <c r="K1142" s="280" t="str">
        <f>IF($E1142&lt;&gt;"",INDEX(TMSimMatrix[],4,MATCH($C1142&amp;$D1142&amp;"."&amp;$E1142,TMSimMatrix[#Headers],0)),"")</f>
        <v/>
      </c>
      <c r="L1142" s="280" t="str">
        <f>IF($E1142&lt;&gt;"",INDEX(TMSimMatrix[],3,MATCH($C1142&amp;$D1142&amp;"."&amp;$E1142,TMSimMatrix[#Headers],0)),"")</f>
        <v/>
      </c>
      <c r="M1142" s="272" t="str">
        <f>IF($E1142&lt;&gt;"",INDEX(TMSimMatrix[],8,MATCH($C1142&amp;$D1142&amp;"."&amp;$E1142,TMSimMatrix[#Headers],0)),"")</f>
        <v/>
      </c>
      <c r="N1142" s="52"/>
      <c r="O1142" s="72"/>
      <c r="P1142" s="310" t="str">
        <f>IF($E1142&lt;&gt;"",INDEX(TMSimMatrix[],9,MATCH($C1142&amp;$D1142&amp;"."&amp;$E1142,TMSimMatrix[#Headers],0)),"")</f>
        <v/>
      </c>
      <c r="Q1142" s="56"/>
      <c r="R1142" s="54"/>
      <c r="S1142" s="53"/>
      <c r="T1142" s="324"/>
      <c r="U1142" s="299"/>
      <c r="V1142" s="53"/>
      <c r="W1142" s="258" t="s">
        <v>506</v>
      </c>
      <c r="X1142" s="305"/>
      <c r="Y1142" s="62"/>
      <c r="Z1142" s="297"/>
      <c r="AA1142" s="297"/>
    </row>
    <row r="1143" spans="2:27" ht="23">
      <c r="B1143" s="48">
        <v>1138</v>
      </c>
      <c r="C1143" s="252" t="s">
        <v>451</v>
      </c>
      <c r="D1143" s="253">
        <v>62</v>
      </c>
      <c r="E1143" s="274"/>
      <c r="F1143" s="50" t="str">
        <f>IF($E1143&lt;&gt;"",COUNTIF($E$6:$E1143,$E1143),"")</f>
        <v/>
      </c>
      <c r="G1143" s="56" t="str">
        <f>IF($E1143&lt;&gt;"",INDEX(TMSimMatrix[],5,MATCH($C1143&amp;$D1143&amp;"."&amp;$E1143,TMSimMatrix[#Headers],0)),"")</f>
        <v/>
      </c>
      <c r="H1143" s="56" t="str">
        <f>IF($E1143&lt;&gt;"",INDEX(TMSimMatrix[#Data],7,MATCH($C1143&amp;$D1143&amp;"."&amp;$E1143,TMSimMatrix[#Headers],0)),"")</f>
        <v/>
      </c>
      <c r="I1143" s="280" t="str">
        <f>IF($E1143&lt;&gt;"",INDEX(TMSimMatrix[],2,MATCH($C1143&amp;$D1143&amp;"."&amp;$E1143,TMSimMatrix[#Headers],0)),"")</f>
        <v/>
      </c>
      <c r="J1143" s="280" t="str">
        <f>IF($E1143&lt;&gt;"",IF(ISNUMBER(SEARCH("Utail",FlighTestSummary5[[#This Row],[A/C Configuration]])), "UTAIL", "TAILLESS"),"")</f>
        <v/>
      </c>
      <c r="K1143" s="280" t="str">
        <f>IF($E1143&lt;&gt;"",INDEX(TMSimMatrix[],4,MATCH($C1143&amp;$D1143&amp;"."&amp;$E1143,TMSimMatrix[#Headers],0)),"")</f>
        <v/>
      </c>
      <c r="L1143" s="280" t="str">
        <f>IF($E1143&lt;&gt;"",INDEX(TMSimMatrix[],3,MATCH($C1143&amp;$D1143&amp;"."&amp;$E1143,TMSimMatrix[#Headers],0)),"")</f>
        <v/>
      </c>
      <c r="M1143" s="272" t="str">
        <f>IF($E1143&lt;&gt;"",INDEX(TMSimMatrix[],8,MATCH($C1143&amp;$D1143&amp;"."&amp;$E1143,TMSimMatrix[#Headers],0)),"")</f>
        <v/>
      </c>
      <c r="N1143" s="52"/>
      <c r="O1143" s="72"/>
      <c r="P1143" s="310" t="str">
        <f>IF($E1143&lt;&gt;"",INDEX(TMSimMatrix[],9,MATCH($C1143&amp;$D1143&amp;"."&amp;$E1143,TMSimMatrix[#Headers],0)),"")</f>
        <v/>
      </c>
      <c r="Q1143" s="56"/>
      <c r="R1143" s="54"/>
      <c r="S1143" s="53"/>
      <c r="T1143" s="324"/>
      <c r="U1143" s="299"/>
      <c r="V1143" s="53"/>
      <c r="W1143" s="258" t="s">
        <v>506</v>
      </c>
      <c r="X1143" s="305"/>
      <c r="Y1143" s="62"/>
      <c r="Z1143" s="297"/>
      <c r="AA1143" s="297"/>
    </row>
    <row r="1144" spans="2:27" ht="23">
      <c r="B1144" s="48">
        <v>1139</v>
      </c>
      <c r="C1144" s="252" t="s">
        <v>451</v>
      </c>
      <c r="D1144" s="253">
        <v>62</v>
      </c>
      <c r="E1144" s="274"/>
      <c r="F1144" s="50" t="str">
        <f>IF($E1144&lt;&gt;"",COUNTIF($E$6:$E1144,$E1144),"")</f>
        <v/>
      </c>
      <c r="G1144" s="56" t="str">
        <f>IF($E1144&lt;&gt;"",INDEX(TMSimMatrix[],5,MATCH($C1144&amp;$D1144&amp;"."&amp;$E1144,TMSimMatrix[#Headers],0)),"")</f>
        <v/>
      </c>
      <c r="H1144" s="56" t="str">
        <f>IF($E1144&lt;&gt;"",INDEX(TMSimMatrix[#Data],7,MATCH($C1144&amp;$D1144&amp;"."&amp;$E1144,TMSimMatrix[#Headers],0)),"")</f>
        <v/>
      </c>
      <c r="I1144" s="280" t="str">
        <f>IF($E1144&lt;&gt;"",INDEX(TMSimMatrix[],2,MATCH($C1144&amp;$D1144&amp;"."&amp;$E1144,TMSimMatrix[#Headers],0)),"")</f>
        <v/>
      </c>
      <c r="J1144" s="280" t="str">
        <f>IF($E1144&lt;&gt;"",IF(ISNUMBER(SEARCH("Utail",FlighTestSummary5[[#This Row],[A/C Configuration]])), "UTAIL", "TAILLESS"),"")</f>
        <v/>
      </c>
      <c r="K1144" s="280" t="str">
        <f>IF($E1144&lt;&gt;"",INDEX(TMSimMatrix[],4,MATCH($C1144&amp;$D1144&amp;"."&amp;$E1144,TMSimMatrix[#Headers],0)),"")</f>
        <v/>
      </c>
      <c r="L1144" s="280" t="str">
        <f>IF($E1144&lt;&gt;"",INDEX(TMSimMatrix[],3,MATCH($C1144&amp;$D1144&amp;"."&amp;$E1144,TMSimMatrix[#Headers],0)),"")</f>
        <v/>
      </c>
      <c r="M1144" s="272" t="str">
        <f>IF($E1144&lt;&gt;"",INDEX(TMSimMatrix[],8,MATCH($C1144&amp;$D1144&amp;"."&amp;$E1144,TMSimMatrix[#Headers],0)),"")</f>
        <v/>
      </c>
      <c r="N1144" s="52"/>
      <c r="O1144" s="72"/>
      <c r="P1144" s="310" t="str">
        <f>IF($E1144&lt;&gt;"",INDEX(TMSimMatrix[],9,MATCH($C1144&amp;$D1144&amp;"."&amp;$E1144,TMSimMatrix[#Headers],0)),"")</f>
        <v/>
      </c>
      <c r="Q1144" s="56"/>
      <c r="R1144" s="54"/>
      <c r="S1144" s="53"/>
      <c r="T1144" s="324"/>
      <c r="U1144" s="299"/>
      <c r="V1144" s="53"/>
      <c r="W1144" s="258" t="s">
        <v>506</v>
      </c>
      <c r="X1144" s="305"/>
      <c r="Y1144" s="62"/>
      <c r="Z1144" s="297"/>
      <c r="AA1144" s="297"/>
    </row>
    <row r="1145" spans="2:27" ht="23">
      <c r="B1145" s="48">
        <v>1140</v>
      </c>
      <c r="C1145" s="252" t="s">
        <v>451</v>
      </c>
      <c r="D1145" s="253">
        <v>62</v>
      </c>
      <c r="E1145" s="274"/>
      <c r="F1145" s="50" t="str">
        <f>IF($E1145&lt;&gt;"",COUNTIF($E$6:$E1145,$E1145),"")</f>
        <v/>
      </c>
      <c r="G1145" s="56" t="str">
        <f>IF($E1145&lt;&gt;"",INDEX(TMSimMatrix[],5,MATCH($C1145&amp;$D1145&amp;"."&amp;$E1145,TMSimMatrix[#Headers],0)),"")</f>
        <v/>
      </c>
      <c r="H1145" s="56" t="str">
        <f>IF($E1145&lt;&gt;"",INDEX(TMSimMatrix[#Data],7,MATCH($C1145&amp;$D1145&amp;"."&amp;$E1145,TMSimMatrix[#Headers],0)),"")</f>
        <v/>
      </c>
      <c r="I1145" s="280" t="str">
        <f>IF($E1145&lt;&gt;"",INDEX(TMSimMatrix[],2,MATCH($C1145&amp;$D1145&amp;"."&amp;$E1145,TMSimMatrix[#Headers],0)),"")</f>
        <v/>
      </c>
      <c r="J1145" s="280" t="str">
        <f>IF($E1145&lt;&gt;"",IF(ISNUMBER(SEARCH("Utail",FlighTestSummary5[[#This Row],[A/C Configuration]])), "UTAIL", "TAILLESS"),"")</f>
        <v/>
      </c>
      <c r="K1145" s="280" t="str">
        <f>IF($E1145&lt;&gt;"",INDEX(TMSimMatrix[],4,MATCH($C1145&amp;$D1145&amp;"."&amp;$E1145,TMSimMatrix[#Headers],0)),"")</f>
        <v/>
      </c>
      <c r="L1145" s="280" t="str">
        <f>IF($E1145&lt;&gt;"",INDEX(TMSimMatrix[],3,MATCH($C1145&amp;$D1145&amp;"."&amp;$E1145,TMSimMatrix[#Headers],0)),"")</f>
        <v/>
      </c>
      <c r="M1145" s="272" t="str">
        <f>IF($E1145&lt;&gt;"",INDEX(TMSimMatrix[],8,MATCH($C1145&amp;$D1145&amp;"."&amp;$E1145,TMSimMatrix[#Headers],0)),"")</f>
        <v/>
      </c>
      <c r="N1145" s="52"/>
      <c r="O1145" s="72"/>
      <c r="P1145" s="310" t="str">
        <f>IF($E1145&lt;&gt;"",INDEX(TMSimMatrix[],9,MATCH($C1145&amp;$D1145&amp;"."&amp;$E1145,TMSimMatrix[#Headers],0)),"")</f>
        <v/>
      </c>
      <c r="Q1145" s="56"/>
      <c r="R1145" s="54"/>
      <c r="S1145" s="53"/>
      <c r="T1145" s="324"/>
      <c r="U1145" s="299"/>
      <c r="V1145" s="53"/>
      <c r="W1145" s="258" t="s">
        <v>506</v>
      </c>
      <c r="X1145" s="305"/>
      <c r="Y1145" s="62"/>
      <c r="Z1145" s="297"/>
      <c r="AA1145" s="297"/>
    </row>
    <row r="1146" spans="2:27" ht="23">
      <c r="B1146" s="48">
        <v>1141</v>
      </c>
      <c r="C1146" s="252" t="s">
        <v>451</v>
      </c>
      <c r="D1146" s="253">
        <v>62</v>
      </c>
      <c r="E1146" s="274"/>
      <c r="F1146" s="50" t="str">
        <f>IF($E1146&lt;&gt;"",COUNTIF($E$6:$E1146,$E1146),"")</f>
        <v/>
      </c>
      <c r="G1146" s="56" t="str">
        <f>IF($E1146&lt;&gt;"",INDEX(TMSimMatrix[],5,MATCH($C1146&amp;$D1146&amp;"."&amp;$E1146,TMSimMatrix[#Headers],0)),"")</f>
        <v/>
      </c>
      <c r="H1146" s="56" t="str">
        <f>IF($E1146&lt;&gt;"",INDEX(TMSimMatrix[#Data],7,MATCH($C1146&amp;$D1146&amp;"."&amp;$E1146,TMSimMatrix[#Headers],0)),"")</f>
        <v/>
      </c>
      <c r="I1146" s="280" t="str">
        <f>IF($E1146&lt;&gt;"",INDEX(TMSimMatrix[],2,MATCH($C1146&amp;$D1146&amp;"."&amp;$E1146,TMSimMatrix[#Headers],0)),"")</f>
        <v/>
      </c>
      <c r="J1146" s="280" t="str">
        <f>IF($E1146&lt;&gt;"",IF(ISNUMBER(SEARCH("Utail",FlighTestSummary5[[#This Row],[A/C Configuration]])), "UTAIL", "TAILLESS"),"")</f>
        <v/>
      </c>
      <c r="K1146" s="280" t="str">
        <f>IF($E1146&lt;&gt;"",INDEX(TMSimMatrix[],4,MATCH($C1146&amp;$D1146&amp;"."&amp;$E1146,TMSimMatrix[#Headers],0)),"")</f>
        <v/>
      </c>
      <c r="L1146" s="280" t="str">
        <f>IF($E1146&lt;&gt;"",INDEX(TMSimMatrix[],3,MATCH($C1146&amp;$D1146&amp;"."&amp;$E1146,TMSimMatrix[#Headers],0)),"")</f>
        <v/>
      </c>
      <c r="M1146" s="272" t="str">
        <f>IF($E1146&lt;&gt;"",INDEX(TMSimMatrix[],8,MATCH($C1146&amp;$D1146&amp;"."&amp;$E1146,TMSimMatrix[#Headers],0)),"")</f>
        <v/>
      </c>
      <c r="N1146" s="52"/>
      <c r="O1146" s="72"/>
      <c r="P1146" s="310" t="str">
        <f>IF($E1146&lt;&gt;"",INDEX(TMSimMatrix[],9,MATCH($C1146&amp;$D1146&amp;"."&amp;$E1146,TMSimMatrix[#Headers],0)),"")</f>
        <v/>
      </c>
      <c r="Q1146" s="56"/>
      <c r="R1146" s="54"/>
      <c r="S1146" s="53"/>
      <c r="T1146" s="324"/>
      <c r="U1146" s="299"/>
      <c r="V1146" s="53"/>
      <c r="W1146" s="258" t="s">
        <v>506</v>
      </c>
      <c r="X1146" s="305"/>
      <c r="Y1146" s="62"/>
      <c r="Z1146" s="297"/>
      <c r="AA1146" s="297"/>
    </row>
    <row r="1147" spans="2:27" ht="23">
      <c r="B1147" s="48">
        <v>1142</v>
      </c>
      <c r="C1147" s="252" t="s">
        <v>451</v>
      </c>
      <c r="D1147" s="253">
        <v>62</v>
      </c>
      <c r="E1147" s="274"/>
      <c r="F1147" s="50" t="str">
        <f>IF($E1147&lt;&gt;"",COUNTIF($E$6:$E1147,$E1147),"")</f>
        <v/>
      </c>
      <c r="G1147" s="56" t="str">
        <f>IF($E1147&lt;&gt;"",INDEX(TMSimMatrix[],5,MATCH($C1147&amp;$D1147&amp;"."&amp;$E1147,TMSimMatrix[#Headers],0)),"")</f>
        <v/>
      </c>
      <c r="H1147" s="56" t="str">
        <f>IF($E1147&lt;&gt;"",INDEX(TMSimMatrix[#Data],7,MATCH($C1147&amp;$D1147&amp;"."&amp;$E1147,TMSimMatrix[#Headers],0)),"")</f>
        <v/>
      </c>
      <c r="I1147" s="280" t="str">
        <f>IF($E1147&lt;&gt;"",INDEX(TMSimMatrix[],2,MATCH($C1147&amp;$D1147&amp;"."&amp;$E1147,TMSimMatrix[#Headers],0)),"")</f>
        <v/>
      </c>
      <c r="J1147" s="280" t="str">
        <f>IF($E1147&lt;&gt;"",IF(ISNUMBER(SEARCH("Utail",FlighTestSummary5[[#This Row],[A/C Configuration]])), "UTAIL", "TAILLESS"),"")</f>
        <v/>
      </c>
      <c r="K1147" s="280" t="str">
        <f>IF($E1147&lt;&gt;"",INDEX(TMSimMatrix[],4,MATCH($C1147&amp;$D1147&amp;"."&amp;$E1147,TMSimMatrix[#Headers],0)),"")</f>
        <v/>
      </c>
      <c r="L1147" s="280" t="str">
        <f>IF($E1147&lt;&gt;"",INDEX(TMSimMatrix[],3,MATCH($C1147&amp;$D1147&amp;"."&amp;$E1147,TMSimMatrix[#Headers],0)),"")</f>
        <v/>
      </c>
      <c r="M1147" s="272" t="str">
        <f>IF($E1147&lt;&gt;"",INDEX(TMSimMatrix[],8,MATCH($C1147&amp;$D1147&amp;"."&amp;$E1147,TMSimMatrix[#Headers],0)),"")</f>
        <v/>
      </c>
      <c r="N1147" s="52"/>
      <c r="O1147" s="72"/>
      <c r="P1147" s="310" t="str">
        <f>IF($E1147&lt;&gt;"",INDEX(TMSimMatrix[],9,MATCH($C1147&amp;$D1147&amp;"."&amp;$E1147,TMSimMatrix[#Headers],0)),"")</f>
        <v/>
      </c>
      <c r="Q1147" s="56"/>
      <c r="R1147" s="54"/>
      <c r="S1147" s="53"/>
      <c r="T1147" s="324"/>
      <c r="U1147" s="299"/>
      <c r="V1147" s="53"/>
      <c r="W1147" s="258" t="s">
        <v>506</v>
      </c>
      <c r="X1147" s="305"/>
      <c r="Y1147" s="62"/>
      <c r="Z1147" s="297"/>
      <c r="AA1147" s="297"/>
    </row>
    <row r="1148" spans="2:27" ht="23">
      <c r="B1148" s="48">
        <v>1143</v>
      </c>
      <c r="C1148" s="252" t="s">
        <v>451</v>
      </c>
      <c r="D1148" s="253">
        <v>62</v>
      </c>
      <c r="E1148" s="274"/>
      <c r="F1148" s="50" t="str">
        <f>IF($E1148&lt;&gt;"",COUNTIF($E$6:$E1148,$E1148),"")</f>
        <v/>
      </c>
      <c r="G1148" s="56" t="str">
        <f>IF($E1148&lt;&gt;"",INDEX(TMSimMatrix[],5,MATCH($C1148&amp;$D1148&amp;"."&amp;$E1148,TMSimMatrix[#Headers],0)),"")</f>
        <v/>
      </c>
      <c r="H1148" s="56" t="str">
        <f>IF($E1148&lt;&gt;"",INDEX(TMSimMatrix[#Data],7,MATCH($C1148&amp;$D1148&amp;"."&amp;$E1148,TMSimMatrix[#Headers],0)),"")</f>
        <v/>
      </c>
      <c r="I1148" s="280" t="str">
        <f>IF($E1148&lt;&gt;"",INDEX(TMSimMatrix[],2,MATCH($C1148&amp;$D1148&amp;"."&amp;$E1148,TMSimMatrix[#Headers],0)),"")</f>
        <v/>
      </c>
      <c r="J1148" s="280" t="str">
        <f>IF($E1148&lt;&gt;"",IF(ISNUMBER(SEARCH("Utail",FlighTestSummary5[[#This Row],[A/C Configuration]])), "UTAIL", "TAILLESS"),"")</f>
        <v/>
      </c>
      <c r="K1148" s="280" t="str">
        <f>IF($E1148&lt;&gt;"",INDEX(TMSimMatrix[],4,MATCH($C1148&amp;$D1148&amp;"."&amp;$E1148,TMSimMatrix[#Headers],0)),"")</f>
        <v/>
      </c>
      <c r="L1148" s="280" t="str">
        <f>IF($E1148&lt;&gt;"",INDEX(TMSimMatrix[],3,MATCH($C1148&amp;$D1148&amp;"."&amp;$E1148,TMSimMatrix[#Headers],0)),"")</f>
        <v/>
      </c>
      <c r="M1148" s="272" t="str">
        <f>IF($E1148&lt;&gt;"",INDEX(TMSimMatrix[],8,MATCH($C1148&amp;$D1148&amp;"."&amp;$E1148,TMSimMatrix[#Headers],0)),"")</f>
        <v/>
      </c>
      <c r="N1148" s="52"/>
      <c r="O1148" s="72"/>
      <c r="P1148" s="310" t="str">
        <f>IF($E1148&lt;&gt;"",INDEX(TMSimMatrix[],9,MATCH($C1148&amp;$D1148&amp;"."&amp;$E1148,TMSimMatrix[#Headers],0)),"")</f>
        <v/>
      </c>
      <c r="Q1148" s="56"/>
      <c r="R1148" s="54"/>
      <c r="S1148" s="53"/>
      <c r="T1148" s="324"/>
      <c r="U1148" s="299"/>
      <c r="V1148" s="53"/>
      <c r="W1148" s="258" t="s">
        <v>506</v>
      </c>
      <c r="X1148" s="305"/>
      <c r="Y1148" s="62"/>
      <c r="Z1148" s="297"/>
      <c r="AA1148" s="297"/>
    </row>
    <row r="1149" spans="2:27" ht="23">
      <c r="B1149" s="48">
        <v>1144</v>
      </c>
      <c r="C1149" s="252" t="s">
        <v>451</v>
      </c>
      <c r="D1149" s="253">
        <v>62</v>
      </c>
      <c r="E1149" s="274"/>
      <c r="F1149" s="50" t="str">
        <f>IF($E1149&lt;&gt;"",COUNTIF($E$6:$E1149,$E1149),"")</f>
        <v/>
      </c>
      <c r="G1149" s="56" t="str">
        <f>IF($E1149&lt;&gt;"",INDEX(TMSimMatrix[],5,MATCH($C1149&amp;$D1149&amp;"."&amp;$E1149,TMSimMatrix[#Headers],0)),"")</f>
        <v/>
      </c>
      <c r="H1149" s="56" t="str">
        <f>IF($E1149&lt;&gt;"",INDEX(TMSimMatrix[#Data],7,MATCH($C1149&amp;$D1149&amp;"."&amp;$E1149,TMSimMatrix[#Headers],0)),"")</f>
        <v/>
      </c>
      <c r="I1149" s="280" t="str">
        <f>IF($E1149&lt;&gt;"",INDEX(TMSimMatrix[],2,MATCH($C1149&amp;$D1149&amp;"."&amp;$E1149,TMSimMatrix[#Headers],0)),"")</f>
        <v/>
      </c>
      <c r="J1149" s="280" t="str">
        <f>IF($E1149&lt;&gt;"",IF(ISNUMBER(SEARCH("Utail",FlighTestSummary5[[#This Row],[A/C Configuration]])), "UTAIL", "TAILLESS"),"")</f>
        <v/>
      </c>
      <c r="K1149" s="280" t="str">
        <f>IF($E1149&lt;&gt;"",INDEX(TMSimMatrix[],4,MATCH($C1149&amp;$D1149&amp;"."&amp;$E1149,TMSimMatrix[#Headers],0)),"")</f>
        <v/>
      </c>
      <c r="L1149" s="280" t="str">
        <f>IF($E1149&lt;&gt;"",INDEX(TMSimMatrix[],3,MATCH($C1149&amp;$D1149&amp;"."&amp;$E1149,TMSimMatrix[#Headers],0)),"")</f>
        <v/>
      </c>
      <c r="M1149" s="272" t="str">
        <f>IF($E1149&lt;&gt;"",INDEX(TMSimMatrix[],8,MATCH($C1149&amp;$D1149&amp;"."&amp;$E1149,TMSimMatrix[#Headers],0)),"")</f>
        <v/>
      </c>
      <c r="N1149" s="52"/>
      <c r="O1149" s="72"/>
      <c r="P1149" s="310" t="str">
        <f>IF($E1149&lt;&gt;"",INDEX(TMSimMatrix[],9,MATCH($C1149&amp;$D1149&amp;"."&amp;$E1149,TMSimMatrix[#Headers],0)),"")</f>
        <v/>
      </c>
      <c r="Q1149" s="56"/>
      <c r="R1149" s="54"/>
      <c r="S1149" s="53"/>
      <c r="T1149" s="324"/>
      <c r="U1149" s="299"/>
      <c r="V1149" s="53"/>
      <c r="W1149" s="258" t="s">
        <v>506</v>
      </c>
      <c r="X1149" s="305"/>
      <c r="Y1149" s="62"/>
      <c r="Z1149" s="297"/>
      <c r="AA1149" s="297"/>
    </row>
    <row r="1150" spans="2:27" ht="23">
      <c r="B1150" s="48">
        <v>1145</v>
      </c>
      <c r="C1150" s="252" t="s">
        <v>451</v>
      </c>
      <c r="D1150" s="253">
        <v>62</v>
      </c>
      <c r="E1150" s="274"/>
      <c r="F1150" s="50" t="str">
        <f>IF($E1150&lt;&gt;"",COUNTIF($E$6:$E1150,$E1150),"")</f>
        <v/>
      </c>
      <c r="G1150" s="56" t="str">
        <f>IF($E1150&lt;&gt;"",INDEX(TMSimMatrix[],5,MATCH($C1150&amp;$D1150&amp;"."&amp;$E1150,TMSimMatrix[#Headers],0)),"")</f>
        <v/>
      </c>
      <c r="H1150" s="56" t="str">
        <f>IF($E1150&lt;&gt;"",INDEX(TMSimMatrix[#Data],7,MATCH($C1150&amp;$D1150&amp;"."&amp;$E1150,TMSimMatrix[#Headers],0)),"")</f>
        <v/>
      </c>
      <c r="I1150" s="280" t="str">
        <f>IF($E1150&lt;&gt;"",INDEX(TMSimMatrix[],2,MATCH($C1150&amp;$D1150&amp;"."&amp;$E1150,TMSimMatrix[#Headers],0)),"")</f>
        <v/>
      </c>
      <c r="J1150" s="280" t="str">
        <f>IF($E1150&lt;&gt;"",IF(ISNUMBER(SEARCH("Utail",FlighTestSummary5[[#This Row],[A/C Configuration]])), "UTAIL", "TAILLESS"),"")</f>
        <v/>
      </c>
      <c r="K1150" s="280" t="str">
        <f>IF($E1150&lt;&gt;"",INDEX(TMSimMatrix[],4,MATCH($C1150&amp;$D1150&amp;"."&amp;$E1150,TMSimMatrix[#Headers],0)),"")</f>
        <v/>
      </c>
      <c r="L1150" s="280" t="str">
        <f>IF($E1150&lt;&gt;"",INDEX(TMSimMatrix[],3,MATCH($C1150&amp;$D1150&amp;"."&amp;$E1150,TMSimMatrix[#Headers],0)),"")</f>
        <v/>
      </c>
      <c r="M1150" s="272" t="str">
        <f>IF($E1150&lt;&gt;"",INDEX(TMSimMatrix[],8,MATCH($C1150&amp;$D1150&amp;"."&amp;$E1150,TMSimMatrix[#Headers],0)),"")</f>
        <v/>
      </c>
      <c r="N1150" s="52"/>
      <c r="O1150" s="72"/>
      <c r="P1150" s="310" t="str">
        <f>IF($E1150&lt;&gt;"",INDEX(TMSimMatrix[],9,MATCH($C1150&amp;$D1150&amp;"."&amp;$E1150,TMSimMatrix[#Headers],0)),"")</f>
        <v/>
      </c>
      <c r="Q1150" s="56"/>
      <c r="R1150" s="54"/>
      <c r="S1150" s="53"/>
      <c r="T1150" s="324"/>
      <c r="U1150" s="299"/>
      <c r="V1150" s="53"/>
      <c r="W1150" s="258" t="s">
        <v>506</v>
      </c>
      <c r="X1150" s="305"/>
      <c r="Y1150" s="62"/>
      <c r="Z1150" s="297"/>
      <c r="AA1150" s="297"/>
    </row>
    <row r="1151" spans="2:27" ht="23">
      <c r="B1151" s="48">
        <v>1146</v>
      </c>
      <c r="C1151" s="252" t="s">
        <v>451</v>
      </c>
      <c r="D1151" s="253">
        <v>62</v>
      </c>
      <c r="E1151" s="274"/>
      <c r="F1151" s="50" t="str">
        <f>IF($E1151&lt;&gt;"",COUNTIF($E$6:$E1151,$E1151),"")</f>
        <v/>
      </c>
      <c r="G1151" s="56" t="str">
        <f>IF($E1151&lt;&gt;"",INDEX(TMSimMatrix[],5,MATCH($C1151&amp;$D1151&amp;"."&amp;$E1151,TMSimMatrix[#Headers],0)),"")</f>
        <v/>
      </c>
      <c r="H1151" s="56" t="str">
        <f>IF($E1151&lt;&gt;"",INDEX(TMSimMatrix[#Data],7,MATCH($C1151&amp;$D1151&amp;"."&amp;$E1151,TMSimMatrix[#Headers],0)),"")</f>
        <v/>
      </c>
      <c r="I1151" s="280" t="str">
        <f>IF($E1151&lt;&gt;"",INDEX(TMSimMatrix[],2,MATCH($C1151&amp;$D1151&amp;"."&amp;$E1151,TMSimMatrix[#Headers],0)),"")</f>
        <v/>
      </c>
      <c r="J1151" s="280" t="str">
        <f>IF($E1151&lt;&gt;"",IF(ISNUMBER(SEARCH("Utail",FlighTestSummary5[[#This Row],[A/C Configuration]])), "UTAIL", "TAILLESS"),"")</f>
        <v/>
      </c>
      <c r="K1151" s="280" t="str">
        <f>IF($E1151&lt;&gt;"",INDEX(TMSimMatrix[],4,MATCH($C1151&amp;$D1151&amp;"."&amp;$E1151,TMSimMatrix[#Headers],0)),"")</f>
        <v/>
      </c>
      <c r="L1151" s="280" t="str">
        <f>IF($E1151&lt;&gt;"",INDEX(TMSimMatrix[],3,MATCH($C1151&amp;$D1151&amp;"."&amp;$E1151,TMSimMatrix[#Headers],0)),"")</f>
        <v/>
      </c>
      <c r="M1151" s="272" t="str">
        <f>IF($E1151&lt;&gt;"",INDEX(TMSimMatrix[],8,MATCH($C1151&amp;$D1151&amp;"."&amp;$E1151,TMSimMatrix[#Headers],0)),"")</f>
        <v/>
      </c>
      <c r="N1151" s="52"/>
      <c r="O1151" s="72"/>
      <c r="P1151" s="310" t="str">
        <f>IF($E1151&lt;&gt;"",INDEX(TMSimMatrix[],9,MATCH($C1151&amp;$D1151&amp;"."&amp;$E1151,TMSimMatrix[#Headers],0)),"")</f>
        <v/>
      </c>
      <c r="Q1151" s="56"/>
      <c r="R1151" s="54"/>
      <c r="S1151" s="53"/>
      <c r="T1151" s="324"/>
      <c r="U1151" s="299"/>
      <c r="V1151" s="53"/>
      <c r="W1151" s="258" t="s">
        <v>506</v>
      </c>
      <c r="X1151" s="305"/>
      <c r="Y1151" s="62"/>
      <c r="Z1151" s="297"/>
      <c r="AA1151" s="297"/>
    </row>
    <row r="1152" spans="2:27" ht="23">
      <c r="B1152" s="48">
        <v>1147</v>
      </c>
      <c r="C1152" s="252" t="s">
        <v>451</v>
      </c>
      <c r="D1152" s="253">
        <v>62</v>
      </c>
      <c r="E1152" s="274"/>
      <c r="F1152" s="50" t="str">
        <f>IF($E1152&lt;&gt;"",COUNTIF($E$6:$E1152,$E1152),"")</f>
        <v/>
      </c>
      <c r="G1152" s="56" t="str">
        <f>IF($E1152&lt;&gt;"",INDEX(TMSimMatrix[],5,MATCH($C1152&amp;$D1152&amp;"."&amp;$E1152,TMSimMatrix[#Headers],0)),"")</f>
        <v/>
      </c>
      <c r="H1152" s="56" t="str">
        <f>IF($E1152&lt;&gt;"",INDEX(TMSimMatrix[#Data],7,MATCH($C1152&amp;$D1152&amp;"."&amp;$E1152,TMSimMatrix[#Headers],0)),"")</f>
        <v/>
      </c>
      <c r="I1152" s="280" t="str">
        <f>IF($E1152&lt;&gt;"",INDEX(TMSimMatrix[],2,MATCH($C1152&amp;$D1152&amp;"."&amp;$E1152,TMSimMatrix[#Headers],0)),"")</f>
        <v/>
      </c>
      <c r="J1152" s="280" t="str">
        <f>IF($E1152&lt;&gt;"",IF(ISNUMBER(SEARCH("Utail",FlighTestSummary5[[#This Row],[A/C Configuration]])), "UTAIL", "TAILLESS"),"")</f>
        <v/>
      </c>
      <c r="K1152" s="280" t="str">
        <f>IF($E1152&lt;&gt;"",INDEX(TMSimMatrix[],4,MATCH($C1152&amp;$D1152&amp;"."&amp;$E1152,TMSimMatrix[#Headers],0)),"")</f>
        <v/>
      </c>
      <c r="L1152" s="280" t="str">
        <f>IF($E1152&lt;&gt;"",INDEX(TMSimMatrix[],3,MATCH($C1152&amp;$D1152&amp;"."&amp;$E1152,TMSimMatrix[#Headers],0)),"")</f>
        <v/>
      </c>
      <c r="M1152" s="272" t="str">
        <f>IF($E1152&lt;&gt;"",INDEX(TMSimMatrix[],8,MATCH($C1152&amp;$D1152&amp;"."&amp;$E1152,TMSimMatrix[#Headers],0)),"")</f>
        <v/>
      </c>
      <c r="N1152" s="52"/>
      <c r="O1152" s="72"/>
      <c r="P1152" s="310" t="str">
        <f>IF($E1152&lt;&gt;"",INDEX(TMSimMatrix[],9,MATCH($C1152&amp;$D1152&amp;"."&amp;$E1152,TMSimMatrix[#Headers],0)),"")</f>
        <v/>
      </c>
      <c r="Q1152" s="56"/>
      <c r="R1152" s="54"/>
      <c r="S1152" s="53"/>
      <c r="T1152" s="324"/>
      <c r="U1152" s="299"/>
      <c r="V1152" s="53"/>
      <c r="W1152" s="258" t="s">
        <v>506</v>
      </c>
      <c r="X1152" s="305"/>
      <c r="Y1152" s="62"/>
      <c r="Z1152" s="297"/>
      <c r="AA1152" s="297"/>
    </row>
    <row r="1153" spans="2:27" ht="23">
      <c r="B1153" s="48">
        <v>1148</v>
      </c>
      <c r="C1153" s="252" t="s">
        <v>451</v>
      </c>
      <c r="D1153" s="253">
        <v>62</v>
      </c>
      <c r="E1153" s="274"/>
      <c r="F1153" s="50" t="str">
        <f>IF($E1153&lt;&gt;"",COUNTIF($E$6:$E1153,$E1153),"")</f>
        <v/>
      </c>
      <c r="G1153" s="56" t="str">
        <f>IF($E1153&lt;&gt;"",INDEX(TMSimMatrix[],5,MATCH($C1153&amp;$D1153&amp;"."&amp;$E1153,TMSimMatrix[#Headers],0)),"")</f>
        <v/>
      </c>
      <c r="H1153" s="56" t="str">
        <f>IF($E1153&lt;&gt;"",INDEX(TMSimMatrix[#Data],7,MATCH($C1153&amp;$D1153&amp;"."&amp;$E1153,TMSimMatrix[#Headers],0)),"")</f>
        <v/>
      </c>
      <c r="I1153" s="280" t="str">
        <f>IF($E1153&lt;&gt;"",INDEX(TMSimMatrix[],2,MATCH($C1153&amp;$D1153&amp;"."&amp;$E1153,TMSimMatrix[#Headers],0)),"")</f>
        <v/>
      </c>
      <c r="J1153" s="280" t="str">
        <f>IF($E1153&lt;&gt;"",IF(ISNUMBER(SEARCH("Utail",FlighTestSummary5[[#This Row],[A/C Configuration]])), "UTAIL", "TAILLESS"),"")</f>
        <v/>
      </c>
      <c r="K1153" s="280" t="str">
        <f>IF($E1153&lt;&gt;"",INDEX(TMSimMatrix[],4,MATCH($C1153&amp;$D1153&amp;"."&amp;$E1153,TMSimMatrix[#Headers],0)),"")</f>
        <v/>
      </c>
      <c r="L1153" s="280" t="str">
        <f>IF($E1153&lt;&gt;"",INDEX(TMSimMatrix[],3,MATCH($C1153&amp;$D1153&amp;"."&amp;$E1153,TMSimMatrix[#Headers],0)),"")</f>
        <v/>
      </c>
      <c r="M1153" s="272" t="str">
        <f>IF($E1153&lt;&gt;"",INDEX(TMSimMatrix[],8,MATCH($C1153&amp;$D1153&amp;"."&amp;$E1153,TMSimMatrix[#Headers],0)),"")</f>
        <v/>
      </c>
      <c r="N1153" s="52"/>
      <c r="O1153" s="72"/>
      <c r="P1153" s="310" t="str">
        <f>IF($E1153&lt;&gt;"",INDEX(TMSimMatrix[],9,MATCH($C1153&amp;$D1153&amp;"."&amp;$E1153,TMSimMatrix[#Headers],0)),"")</f>
        <v/>
      </c>
      <c r="Q1153" s="56"/>
      <c r="R1153" s="54"/>
      <c r="S1153" s="53"/>
      <c r="T1153" s="324"/>
      <c r="U1153" s="299"/>
      <c r="V1153" s="53"/>
      <c r="W1153" s="258" t="s">
        <v>506</v>
      </c>
      <c r="X1153" s="305"/>
      <c r="Y1153" s="62"/>
      <c r="Z1153" s="297"/>
      <c r="AA1153" s="297"/>
    </row>
    <row r="1154" spans="2:27" ht="23">
      <c r="B1154" s="48">
        <v>1149</v>
      </c>
      <c r="C1154" s="252" t="s">
        <v>451</v>
      </c>
      <c r="D1154" s="253">
        <v>62</v>
      </c>
      <c r="E1154" s="274"/>
      <c r="F1154" s="50" t="str">
        <f>IF($E1154&lt;&gt;"",COUNTIF($E$6:$E1154,$E1154),"")</f>
        <v/>
      </c>
      <c r="G1154" s="56" t="str">
        <f>IF($E1154&lt;&gt;"",INDEX(TMSimMatrix[],5,MATCH($C1154&amp;$D1154&amp;"."&amp;$E1154,TMSimMatrix[#Headers],0)),"")</f>
        <v/>
      </c>
      <c r="H1154" s="56" t="str">
        <f>IF($E1154&lt;&gt;"",INDEX(TMSimMatrix[#Data],7,MATCH($C1154&amp;$D1154&amp;"."&amp;$E1154,TMSimMatrix[#Headers],0)),"")</f>
        <v/>
      </c>
      <c r="I1154" s="280" t="str">
        <f>IF($E1154&lt;&gt;"",INDEX(TMSimMatrix[],2,MATCH($C1154&amp;$D1154&amp;"."&amp;$E1154,TMSimMatrix[#Headers],0)),"")</f>
        <v/>
      </c>
      <c r="J1154" s="280" t="str">
        <f>IF($E1154&lt;&gt;"",IF(ISNUMBER(SEARCH("Utail",FlighTestSummary5[[#This Row],[A/C Configuration]])), "UTAIL", "TAILLESS"),"")</f>
        <v/>
      </c>
      <c r="K1154" s="280" t="str">
        <f>IF($E1154&lt;&gt;"",INDEX(TMSimMatrix[],4,MATCH($C1154&amp;$D1154&amp;"."&amp;$E1154,TMSimMatrix[#Headers],0)),"")</f>
        <v/>
      </c>
      <c r="L1154" s="280" t="str">
        <f>IF($E1154&lt;&gt;"",INDEX(TMSimMatrix[],3,MATCH($C1154&amp;$D1154&amp;"."&amp;$E1154,TMSimMatrix[#Headers],0)),"")</f>
        <v/>
      </c>
      <c r="M1154" s="272" t="str">
        <f>IF($E1154&lt;&gt;"",INDEX(TMSimMatrix[],8,MATCH($C1154&amp;$D1154&amp;"."&amp;$E1154,TMSimMatrix[#Headers],0)),"")</f>
        <v/>
      </c>
      <c r="N1154" s="52"/>
      <c r="O1154" s="72"/>
      <c r="P1154" s="310" t="str">
        <f>IF($E1154&lt;&gt;"",INDEX(TMSimMatrix[],9,MATCH($C1154&amp;$D1154&amp;"."&amp;$E1154,TMSimMatrix[#Headers],0)),"")</f>
        <v/>
      </c>
      <c r="Q1154" s="56"/>
      <c r="R1154" s="54"/>
      <c r="S1154" s="53"/>
      <c r="T1154" s="324"/>
      <c r="U1154" s="299"/>
      <c r="V1154" s="53"/>
      <c r="W1154" s="258" t="s">
        <v>506</v>
      </c>
      <c r="X1154" s="305"/>
      <c r="Y1154" s="62"/>
      <c r="Z1154" s="297"/>
      <c r="AA1154" s="297"/>
    </row>
    <row r="1155" spans="2:27" ht="23">
      <c r="B1155" s="48">
        <v>1150</v>
      </c>
      <c r="C1155" s="252" t="s">
        <v>451</v>
      </c>
      <c r="D1155" s="253">
        <v>62</v>
      </c>
      <c r="E1155" s="274"/>
      <c r="F1155" s="50" t="str">
        <f>IF($E1155&lt;&gt;"",COUNTIF($E$6:$E1155,$E1155),"")</f>
        <v/>
      </c>
      <c r="G1155" s="56" t="str">
        <f>IF($E1155&lt;&gt;"",INDEX(TMSimMatrix[],5,MATCH($C1155&amp;$D1155&amp;"."&amp;$E1155,TMSimMatrix[#Headers],0)),"")</f>
        <v/>
      </c>
      <c r="H1155" s="56" t="str">
        <f>IF($E1155&lt;&gt;"",INDEX(TMSimMatrix[#Data],7,MATCH($C1155&amp;$D1155&amp;"."&amp;$E1155,TMSimMatrix[#Headers],0)),"")</f>
        <v/>
      </c>
      <c r="I1155" s="280" t="str">
        <f>IF($E1155&lt;&gt;"",INDEX(TMSimMatrix[],2,MATCH($C1155&amp;$D1155&amp;"."&amp;$E1155,TMSimMatrix[#Headers],0)),"")</f>
        <v/>
      </c>
      <c r="J1155" s="280" t="str">
        <f>IF($E1155&lt;&gt;"",IF(ISNUMBER(SEARCH("Utail",FlighTestSummary5[[#This Row],[A/C Configuration]])), "UTAIL", "TAILLESS"),"")</f>
        <v/>
      </c>
      <c r="K1155" s="280" t="str">
        <f>IF($E1155&lt;&gt;"",INDEX(TMSimMatrix[],4,MATCH($C1155&amp;$D1155&amp;"."&amp;$E1155,TMSimMatrix[#Headers],0)),"")</f>
        <v/>
      </c>
      <c r="L1155" s="280" t="str">
        <f>IF($E1155&lt;&gt;"",INDEX(TMSimMatrix[],3,MATCH($C1155&amp;$D1155&amp;"."&amp;$E1155,TMSimMatrix[#Headers],0)),"")</f>
        <v/>
      </c>
      <c r="M1155" s="272" t="str">
        <f>IF($E1155&lt;&gt;"",INDEX(TMSimMatrix[],8,MATCH($C1155&amp;$D1155&amp;"."&amp;$E1155,TMSimMatrix[#Headers],0)),"")</f>
        <v/>
      </c>
      <c r="N1155" s="52"/>
      <c r="O1155" s="72"/>
      <c r="P1155" s="310" t="str">
        <f>IF($E1155&lt;&gt;"",INDEX(TMSimMatrix[],9,MATCH($C1155&amp;$D1155&amp;"."&amp;$E1155,TMSimMatrix[#Headers],0)),"")</f>
        <v/>
      </c>
      <c r="Q1155" s="56"/>
      <c r="R1155" s="54"/>
      <c r="S1155" s="53"/>
      <c r="T1155" s="324"/>
      <c r="U1155" s="299"/>
      <c r="V1155" s="53"/>
      <c r="W1155" s="258" t="s">
        <v>506</v>
      </c>
      <c r="X1155" s="305"/>
      <c r="Y1155" s="62"/>
      <c r="Z1155" s="297"/>
      <c r="AA1155" s="297"/>
    </row>
    <row r="1156" spans="2:27" ht="23">
      <c r="B1156" s="48">
        <v>1151</v>
      </c>
      <c r="C1156" s="252" t="s">
        <v>451</v>
      </c>
      <c r="D1156" s="253">
        <v>62</v>
      </c>
      <c r="E1156" s="274"/>
      <c r="F1156" s="50" t="str">
        <f>IF($E1156&lt;&gt;"",COUNTIF($E$6:$E1156,$E1156),"")</f>
        <v/>
      </c>
      <c r="G1156" s="56" t="str">
        <f>IF($E1156&lt;&gt;"",INDEX(TMSimMatrix[],5,MATCH($C1156&amp;$D1156&amp;"."&amp;$E1156,TMSimMatrix[#Headers],0)),"")</f>
        <v/>
      </c>
      <c r="H1156" s="56" t="str">
        <f>IF($E1156&lt;&gt;"",INDEX(TMSimMatrix[#Data],7,MATCH($C1156&amp;$D1156&amp;"."&amp;$E1156,TMSimMatrix[#Headers],0)),"")</f>
        <v/>
      </c>
      <c r="I1156" s="280" t="str">
        <f>IF($E1156&lt;&gt;"",INDEX(TMSimMatrix[],2,MATCH($C1156&amp;$D1156&amp;"."&amp;$E1156,TMSimMatrix[#Headers],0)),"")</f>
        <v/>
      </c>
      <c r="J1156" s="280" t="str">
        <f>IF($E1156&lt;&gt;"",IF(ISNUMBER(SEARCH("Utail",FlighTestSummary5[[#This Row],[A/C Configuration]])), "UTAIL", "TAILLESS"),"")</f>
        <v/>
      </c>
      <c r="K1156" s="280" t="str">
        <f>IF($E1156&lt;&gt;"",INDEX(TMSimMatrix[],4,MATCH($C1156&amp;$D1156&amp;"."&amp;$E1156,TMSimMatrix[#Headers],0)),"")</f>
        <v/>
      </c>
      <c r="L1156" s="280" t="str">
        <f>IF($E1156&lt;&gt;"",INDEX(TMSimMatrix[],3,MATCH($C1156&amp;$D1156&amp;"."&amp;$E1156,TMSimMatrix[#Headers],0)),"")</f>
        <v/>
      </c>
      <c r="M1156" s="272" t="str">
        <f>IF($E1156&lt;&gt;"",INDEX(TMSimMatrix[],8,MATCH($C1156&amp;$D1156&amp;"."&amp;$E1156,TMSimMatrix[#Headers],0)),"")</f>
        <v/>
      </c>
      <c r="N1156" s="52"/>
      <c r="O1156" s="72"/>
      <c r="P1156" s="310" t="str">
        <f>IF($E1156&lt;&gt;"",INDEX(TMSimMatrix[],9,MATCH($C1156&amp;$D1156&amp;"."&amp;$E1156,TMSimMatrix[#Headers],0)),"")</f>
        <v/>
      </c>
      <c r="Q1156" s="56"/>
      <c r="R1156" s="54"/>
      <c r="S1156" s="53"/>
      <c r="T1156" s="324"/>
      <c r="U1156" s="299"/>
      <c r="V1156" s="53"/>
      <c r="W1156" s="258" t="s">
        <v>506</v>
      </c>
      <c r="X1156" s="305"/>
      <c r="Y1156" s="62"/>
      <c r="Z1156" s="297"/>
      <c r="AA1156" s="297"/>
    </row>
    <row r="1157" spans="2:27" ht="23">
      <c r="B1157" s="48">
        <v>1152</v>
      </c>
      <c r="C1157" s="252" t="s">
        <v>451</v>
      </c>
      <c r="D1157" s="253">
        <v>62</v>
      </c>
      <c r="E1157" s="274"/>
      <c r="F1157" s="50" t="str">
        <f>IF($E1157&lt;&gt;"",COUNTIF($E$6:$E1157,$E1157),"")</f>
        <v/>
      </c>
      <c r="G1157" s="56" t="str">
        <f>IF($E1157&lt;&gt;"",INDEX(TMSimMatrix[],5,MATCH($C1157&amp;$D1157&amp;"."&amp;$E1157,TMSimMatrix[#Headers],0)),"")</f>
        <v/>
      </c>
      <c r="H1157" s="56" t="str">
        <f>IF($E1157&lt;&gt;"",INDEX(TMSimMatrix[#Data],7,MATCH($C1157&amp;$D1157&amp;"."&amp;$E1157,TMSimMatrix[#Headers],0)),"")</f>
        <v/>
      </c>
      <c r="I1157" s="280" t="str">
        <f>IF($E1157&lt;&gt;"",INDEX(TMSimMatrix[],2,MATCH($C1157&amp;$D1157&amp;"."&amp;$E1157,TMSimMatrix[#Headers],0)),"")</f>
        <v/>
      </c>
      <c r="J1157" s="280" t="str">
        <f>IF($E1157&lt;&gt;"",IF(ISNUMBER(SEARCH("Utail",FlighTestSummary5[[#This Row],[A/C Configuration]])), "UTAIL", "TAILLESS"),"")</f>
        <v/>
      </c>
      <c r="K1157" s="280" t="str">
        <f>IF($E1157&lt;&gt;"",INDEX(TMSimMatrix[],4,MATCH($C1157&amp;$D1157&amp;"."&amp;$E1157,TMSimMatrix[#Headers],0)),"")</f>
        <v/>
      </c>
      <c r="L1157" s="280" t="str">
        <f>IF($E1157&lt;&gt;"",INDEX(TMSimMatrix[],3,MATCH($C1157&amp;$D1157&amp;"."&amp;$E1157,TMSimMatrix[#Headers],0)),"")</f>
        <v/>
      </c>
      <c r="M1157" s="272" t="str">
        <f>IF($E1157&lt;&gt;"",INDEX(TMSimMatrix[],8,MATCH($C1157&amp;$D1157&amp;"."&amp;$E1157,TMSimMatrix[#Headers],0)),"")</f>
        <v/>
      </c>
      <c r="N1157" s="52"/>
      <c r="O1157" s="72"/>
      <c r="P1157" s="310" t="str">
        <f>IF($E1157&lt;&gt;"",INDEX(TMSimMatrix[],9,MATCH($C1157&amp;$D1157&amp;"."&amp;$E1157,TMSimMatrix[#Headers],0)),"")</f>
        <v/>
      </c>
      <c r="Q1157" s="56"/>
      <c r="R1157" s="54"/>
      <c r="S1157" s="53"/>
      <c r="T1157" s="324"/>
      <c r="U1157" s="299"/>
      <c r="V1157" s="53"/>
      <c r="W1157" s="258" t="s">
        <v>506</v>
      </c>
      <c r="X1157" s="305"/>
      <c r="Y1157" s="62"/>
      <c r="Z1157" s="297"/>
      <c r="AA1157" s="297"/>
    </row>
    <row r="1158" spans="2:27" ht="23">
      <c r="B1158" s="48">
        <v>1153</v>
      </c>
      <c r="C1158" s="252" t="s">
        <v>451</v>
      </c>
      <c r="D1158" s="253">
        <v>62</v>
      </c>
      <c r="E1158" s="274"/>
      <c r="F1158" s="50" t="str">
        <f>IF($E1158&lt;&gt;"",COUNTIF($E$6:$E1158,$E1158),"")</f>
        <v/>
      </c>
      <c r="G1158" s="56" t="str">
        <f>IF($E1158&lt;&gt;"",INDEX(TMSimMatrix[],5,MATCH($C1158&amp;$D1158&amp;"."&amp;$E1158,TMSimMatrix[#Headers],0)),"")</f>
        <v/>
      </c>
      <c r="H1158" s="56" t="str">
        <f>IF($E1158&lt;&gt;"",INDEX(TMSimMatrix[#Data],7,MATCH($C1158&amp;$D1158&amp;"."&amp;$E1158,TMSimMatrix[#Headers],0)),"")</f>
        <v/>
      </c>
      <c r="I1158" s="280" t="str">
        <f>IF($E1158&lt;&gt;"",INDEX(TMSimMatrix[],2,MATCH($C1158&amp;$D1158&amp;"."&amp;$E1158,TMSimMatrix[#Headers],0)),"")</f>
        <v/>
      </c>
      <c r="J1158" s="280" t="str">
        <f>IF($E1158&lt;&gt;"",IF(ISNUMBER(SEARCH("Utail",FlighTestSummary5[[#This Row],[A/C Configuration]])), "UTAIL", "TAILLESS"),"")</f>
        <v/>
      </c>
      <c r="K1158" s="280" t="str">
        <f>IF($E1158&lt;&gt;"",INDEX(TMSimMatrix[],4,MATCH($C1158&amp;$D1158&amp;"."&amp;$E1158,TMSimMatrix[#Headers],0)),"")</f>
        <v/>
      </c>
      <c r="L1158" s="280" t="str">
        <f>IF($E1158&lt;&gt;"",INDEX(TMSimMatrix[],3,MATCH($C1158&amp;$D1158&amp;"."&amp;$E1158,TMSimMatrix[#Headers],0)),"")</f>
        <v/>
      </c>
      <c r="M1158" s="272" t="str">
        <f>IF($E1158&lt;&gt;"",INDEX(TMSimMatrix[],8,MATCH($C1158&amp;$D1158&amp;"."&amp;$E1158,TMSimMatrix[#Headers],0)),"")</f>
        <v/>
      </c>
      <c r="N1158" s="52"/>
      <c r="O1158" s="72"/>
      <c r="P1158" s="310" t="str">
        <f>IF($E1158&lt;&gt;"",INDEX(TMSimMatrix[],9,MATCH($C1158&amp;$D1158&amp;"."&amp;$E1158,TMSimMatrix[#Headers],0)),"")</f>
        <v/>
      </c>
      <c r="Q1158" s="56"/>
      <c r="R1158" s="54"/>
      <c r="S1158" s="53"/>
      <c r="T1158" s="324"/>
      <c r="U1158" s="299"/>
      <c r="V1158" s="53"/>
      <c r="W1158" s="258" t="s">
        <v>506</v>
      </c>
      <c r="X1158" s="305"/>
      <c r="Y1158" s="62"/>
      <c r="Z1158" s="297"/>
      <c r="AA1158" s="297"/>
    </row>
    <row r="1159" spans="2:27" ht="23">
      <c r="B1159" s="48">
        <v>1154</v>
      </c>
      <c r="C1159" s="252" t="s">
        <v>451</v>
      </c>
      <c r="D1159" s="253">
        <v>62</v>
      </c>
      <c r="E1159" s="274"/>
      <c r="F1159" s="50" t="str">
        <f>IF($E1159&lt;&gt;"",COUNTIF($E$6:$E1159,$E1159),"")</f>
        <v/>
      </c>
      <c r="G1159" s="56" t="str">
        <f>IF($E1159&lt;&gt;"",INDEX(TMSimMatrix[],5,MATCH($C1159&amp;$D1159&amp;"."&amp;$E1159,TMSimMatrix[#Headers],0)),"")</f>
        <v/>
      </c>
      <c r="H1159" s="56" t="str">
        <f>IF($E1159&lt;&gt;"",INDEX(TMSimMatrix[#Data],7,MATCH($C1159&amp;$D1159&amp;"."&amp;$E1159,TMSimMatrix[#Headers],0)),"")</f>
        <v/>
      </c>
      <c r="I1159" s="280" t="str">
        <f>IF($E1159&lt;&gt;"",INDEX(TMSimMatrix[],2,MATCH($C1159&amp;$D1159&amp;"."&amp;$E1159,TMSimMatrix[#Headers],0)),"")</f>
        <v/>
      </c>
      <c r="J1159" s="280" t="str">
        <f>IF($E1159&lt;&gt;"",IF(ISNUMBER(SEARCH("Utail",FlighTestSummary5[[#This Row],[A/C Configuration]])), "UTAIL", "TAILLESS"),"")</f>
        <v/>
      </c>
      <c r="K1159" s="280" t="str">
        <f>IF($E1159&lt;&gt;"",INDEX(TMSimMatrix[],4,MATCH($C1159&amp;$D1159&amp;"."&amp;$E1159,TMSimMatrix[#Headers],0)),"")</f>
        <v/>
      </c>
      <c r="L1159" s="280" t="str">
        <f>IF($E1159&lt;&gt;"",INDEX(TMSimMatrix[],3,MATCH($C1159&amp;$D1159&amp;"."&amp;$E1159,TMSimMatrix[#Headers],0)),"")</f>
        <v/>
      </c>
      <c r="M1159" s="272" t="str">
        <f>IF($E1159&lt;&gt;"",INDEX(TMSimMatrix[],8,MATCH($C1159&amp;$D1159&amp;"."&amp;$E1159,TMSimMatrix[#Headers],0)),"")</f>
        <v/>
      </c>
      <c r="N1159" s="52"/>
      <c r="O1159" s="72"/>
      <c r="P1159" s="310" t="str">
        <f>IF($E1159&lt;&gt;"",INDEX(TMSimMatrix[],9,MATCH($C1159&amp;$D1159&amp;"."&amp;$E1159,TMSimMatrix[#Headers],0)),"")</f>
        <v/>
      </c>
      <c r="Q1159" s="56"/>
      <c r="R1159" s="54"/>
      <c r="S1159" s="53"/>
      <c r="T1159" s="324"/>
      <c r="U1159" s="299"/>
      <c r="V1159" s="53"/>
      <c r="W1159" s="258" t="s">
        <v>506</v>
      </c>
      <c r="X1159" s="305"/>
      <c r="Y1159" s="62"/>
      <c r="Z1159" s="297"/>
      <c r="AA1159" s="297"/>
    </row>
    <row r="1160" spans="2:27" ht="23">
      <c r="B1160" s="48">
        <v>1155</v>
      </c>
      <c r="C1160" s="252" t="s">
        <v>451</v>
      </c>
      <c r="D1160" s="253">
        <v>62</v>
      </c>
      <c r="E1160" s="274"/>
      <c r="F1160" s="50" t="str">
        <f>IF($E1160&lt;&gt;"",COUNTIF($E$6:$E1160,$E1160),"")</f>
        <v/>
      </c>
      <c r="G1160" s="56" t="str">
        <f>IF($E1160&lt;&gt;"",INDEX(TMSimMatrix[],5,MATCH($C1160&amp;$D1160&amp;"."&amp;$E1160,TMSimMatrix[#Headers],0)),"")</f>
        <v/>
      </c>
      <c r="H1160" s="56" t="str">
        <f>IF($E1160&lt;&gt;"",INDEX(TMSimMatrix[#Data],7,MATCH($C1160&amp;$D1160&amp;"."&amp;$E1160,TMSimMatrix[#Headers],0)),"")</f>
        <v/>
      </c>
      <c r="I1160" s="280" t="str">
        <f>IF($E1160&lt;&gt;"",INDEX(TMSimMatrix[],2,MATCH($C1160&amp;$D1160&amp;"."&amp;$E1160,TMSimMatrix[#Headers],0)),"")</f>
        <v/>
      </c>
      <c r="J1160" s="280" t="str">
        <f>IF($E1160&lt;&gt;"",IF(ISNUMBER(SEARCH("Utail",FlighTestSummary5[[#This Row],[A/C Configuration]])), "UTAIL", "TAILLESS"),"")</f>
        <v/>
      </c>
      <c r="K1160" s="280" t="str">
        <f>IF($E1160&lt;&gt;"",INDEX(TMSimMatrix[],4,MATCH($C1160&amp;$D1160&amp;"."&amp;$E1160,TMSimMatrix[#Headers],0)),"")</f>
        <v/>
      </c>
      <c r="L1160" s="280" t="str">
        <f>IF($E1160&lt;&gt;"",INDEX(TMSimMatrix[],3,MATCH($C1160&amp;$D1160&amp;"."&amp;$E1160,TMSimMatrix[#Headers],0)),"")</f>
        <v/>
      </c>
      <c r="M1160" s="272" t="str">
        <f>IF($E1160&lt;&gt;"",INDEX(TMSimMatrix[],8,MATCH($C1160&amp;$D1160&amp;"."&amp;$E1160,TMSimMatrix[#Headers],0)),"")</f>
        <v/>
      </c>
      <c r="N1160" s="52"/>
      <c r="O1160" s="72"/>
      <c r="P1160" s="310" t="str">
        <f>IF($E1160&lt;&gt;"",INDEX(TMSimMatrix[],9,MATCH($C1160&amp;$D1160&amp;"."&amp;$E1160,TMSimMatrix[#Headers],0)),"")</f>
        <v/>
      </c>
      <c r="Q1160" s="56"/>
      <c r="R1160" s="54"/>
      <c r="S1160" s="53"/>
      <c r="T1160" s="324"/>
      <c r="U1160" s="299"/>
      <c r="V1160" s="53"/>
      <c r="W1160" s="258" t="s">
        <v>506</v>
      </c>
      <c r="X1160" s="305"/>
      <c r="Y1160" s="62"/>
      <c r="Z1160" s="297"/>
      <c r="AA1160" s="297"/>
    </row>
    <row r="1161" spans="2:27" ht="23">
      <c r="B1161" s="48">
        <v>1156</v>
      </c>
      <c r="C1161" s="252" t="s">
        <v>451</v>
      </c>
      <c r="D1161" s="253">
        <v>62</v>
      </c>
      <c r="E1161" s="274"/>
      <c r="F1161" s="50" t="str">
        <f>IF($E1161&lt;&gt;"",COUNTIF($E$6:$E1161,$E1161),"")</f>
        <v/>
      </c>
      <c r="G1161" s="56" t="str">
        <f>IF($E1161&lt;&gt;"",INDEX(TMSimMatrix[],5,MATCH($C1161&amp;$D1161&amp;"."&amp;$E1161,TMSimMatrix[#Headers],0)),"")</f>
        <v/>
      </c>
      <c r="H1161" s="56" t="str">
        <f>IF($E1161&lt;&gt;"",INDEX(TMSimMatrix[#Data],7,MATCH($C1161&amp;$D1161&amp;"."&amp;$E1161,TMSimMatrix[#Headers],0)),"")</f>
        <v/>
      </c>
      <c r="I1161" s="280" t="str">
        <f>IF($E1161&lt;&gt;"",INDEX(TMSimMatrix[],2,MATCH($C1161&amp;$D1161&amp;"."&amp;$E1161,TMSimMatrix[#Headers],0)),"")</f>
        <v/>
      </c>
      <c r="J1161" s="280" t="str">
        <f>IF($E1161&lt;&gt;"",IF(ISNUMBER(SEARCH("Utail",FlighTestSummary5[[#This Row],[A/C Configuration]])), "UTAIL", "TAILLESS"),"")</f>
        <v/>
      </c>
      <c r="K1161" s="280" t="str">
        <f>IF($E1161&lt;&gt;"",INDEX(TMSimMatrix[],4,MATCH($C1161&amp;$D1161&amp;"."&amp;$E1161,TMSimMatrix[#Headers],0)),"")</f>
        <v/>
      </c>
      <c r="L1161" s="280" t="str">
        <f>IF($E1161&lt;&gt;"",INDEX(TMSimMatrix[],3,MATCH($C1161&amp;$D1161&amp;"."&amp;$E1161,TMSimMatrix[#Headers],0)),"")</f>
        <v/>
      </c>
      <c r="M1161" s="272" t="str">
        <f>IF($E1161&lt;&gt;"",INDEX(TMSimMatrix[],8,MATCH($C1161&amp;$D1161&amp;"."&amp;$E1161,TMSimMatrix[#Headers],0)),"")</f>
        <v/>
      </c>
      <c r="N1161" s="52"/>
      <c r="O1161" s="72"/>
      <c r="P1161" s="310" t="str">
        <f>IF($E1161&lt;&gt;"",INDEX(TMSimMatrix[],9,MATCH($C1161&amp;$D1161&amp;"."&amp;$E1161,TMSimMatrix[#Headers],0)),"")</f>
        <v/>
      </c>
      <c r="Q1161" s="56"/>
      <c r="R1161" s="54"/>
      <c r="S1161" s="53"/>
      <c r="T1161" s="324"/>
      <c r="U1161" s="299"/>
      <c r="V1161" s="53"/>
      <c r="W1161" s="258" t="s">
        <v>506</v>
      </c>
      <c r="X1161" s="305"/>
      <c r="Y1161" s="62"/>
      <c r="Z1161" s="297"/>
      <c r="AA1161" s="297"/>
    </row>
    <row r="1162" spans="2:27" ht="23">
      <c r="B1162" s="48">
        <v>1157</v>
      </c>
      <c r="C1162" s="252" t="s">
        <v>451</v>
      </c>
      <c r="D1162" s="253">
        <v>62</v>
      </c>
      <c r="E1162" s="274"/>
      <c r="F1162" s="50" t="str">
        <f>IF($E1162&lt;&gt;"",COUNTIF($E$6:$E1162,$E1162),"")</f>
        <v/>
      </c>
      <c r="G1162" s="56" t="str">
        <f>IF($E1162&lt;&gt;"",INDEX(TMSimMatrix[],5,MATCH($C1162&amp;$D1162&amp;"."&amp;$E1162,TMSimMatrix[#Headers],0)),"")</f>
        <v/>
      </c>
      <c r="H1162" s="56" t="str">
        <f>IF($E1162&lt;&gt;"",INDEX(TMSimMatrix[#Data],7,MATCH($C1162&amp;$D1162&amp;"."&amp;$E1162,TMSimMatrix[#Headers],0)),"")</f>
        <v/>
      </c>
      <c r="I1162" s="280" t="str">
        <f>IF($E1162&lt;&gt;"",INDEX(TMSimMatrix[],2,MATCH($C1162&amp;$D1162&amp;"."&amp;$E1162,TMSimMatrix[#Headers],0)),"")</f>
        <v/>
      </c>
      <c r="J1162" s="280" t="str">
        <f>IF($E1162&lt;&gt;"",IF(ISNUMBER(SEARCH("Utail",FlighTestSummary5[[#This Row],[A/C Configuration]])), "UTAIL", "TAILLESS"),"")</f>
        <v/>
      </c>
      <c r="K1162" s="280" t="str">
        <f>IF($E1162&lt;&gt;"",INDEX(TMSimMatrix[],4,MATCH($C1162&amp;$D1162&amp;"."&amp;$E1162,TMSimMatrix[#Headers],0)),"")</f>
        <v/>
      </c>
      <c r="L1162" s="280" t="str">
        <f>IF($E1162&lt;&gt;"",INDEX(TMSimMatrix[],3,MATCH($C1162&amp;$D1162&amp;"."&amp;$E1162,TMSimMatrix[#Headers],0)),"")</f>
        <v/>
      </c>
      <c r="M1162" s="272" t="str">
        <f>IF($E1162&lt;&gt;"",INDEX(TMSimMatrix[],8,MATCH($C1162&amp;$D1162&amp;"."&amp;$E1162,TMSimMatrix[#Headers],0)),"")</f>
        <v/>
      </c>
      <c r="N1162" s="52"/>
      <c r="O1162" s="72"/>
      <c r="P1162" s="310" t="str">
        <f>IF($E1162&lt;&gt;"",INDEX(TMSimMatrix[],9,MATCH($C1162&amp;$D1162&amp;"."&amp;$E1162,TMSimMatrix[#Headers],0)),"")</f>
        <v/>
      </c>
      <c r="Q1162" s="56"/>
      <c r="R1162" s="54"/>
      <c r="S1162" s="53"/>
      <c r="T1162" s="324"/>
      <c r="U1162" s="299"/>
      <c r="V1162" s="53"/>
      <c r="W1162" s="258" t="s">
        <v>506</v>
      </c>
      <c r="X1162" s="305"/>
      <c r="Y1162" s="62"/>
      <c r="Z1162" s="297"/>
      <c r="AA1162" s="297"/>
    </row>
    <row r="1163" spans="2:27" ht="23">
      <c r="B1163" s="48">
        <v>1158</v>
      </c>
      <c r="C1163" s="252" t="s">
        <v>451</v>
      </c>
      <c r="D1163" s="253">
        <v>62</v>
      </c>
      <c r="E1163" s="274"/>
      <c r="F1163" s="50" t="str">
        <f>IF($E1163&lt;&gt;"",COUNTIF($E$6:$E1163,$E1163),"")</f>
        <v/>
      </c>
      <c r="G1163" s="56" t="str">
        <f>IF($E1163&lt;&gt;"",INDEX(TMSimMatrix[],5,MATCH($C1163&amp;$D1163&amp;"."&amp;$E1163,TMSimMatrix[#Headers],0)),"")</f>
        <v/>
      </c>
      <c r="H1163" s="56" t="str">
        <f>IF($E1163&lt;&gt;"",INDEX(TMSimMatrix[#Data],7,MATCH($C1163&amp;$D1163&amp;"."&amp;$E1163,TMSimMatrix[#Headers],0)),"")</f>
        <v/>
      </c>
      <c r="I1163" s="280" t="str">
        <f>IF($E1163&lt;&gt;"",INDEX(TMSimMatrix[],2,MATCH($C1163&amp;$D1163&amp;"."&amp;$E1163,TMSimMatrix[#Headers],0)),"")</f>
        <v/>
      </c>
      <c r="J1163" s="280" t="str">
        <f>IF($E1163&lt;&gt;"",IF(ISNUMBER(SEARCH("Utail",FlighTestSummary5[[#This Row],[A/C Configuration]])), "UTAIL", "TAILLESS"),"")</f>
        <v/>
      </c>
      <c r="K1163" s="280" t="str">
        <f>IF($E1163&lt;&gt;"",INDEX(TMSimMatrix[],4,MATCH($C1163&amp;$D1163&amp;"."&amp;$E1163,TMSimMatrix[#Headers],0)),"")</f>
        <v/>
      </c>
      <c r="L1163" s="280" t="str">
        <f>IF($E1163&lt;&gt;"",INDEX(TMSimMatrix[],3,MATCH($C1163&amp;$D1163&amp;"."&amp;$E1163,TMSimMatrix[#Headers],0)),"")</f>
        <v/>
      </c>
      <c r="M1163" s="272" t="str">
        <f>IF($E1163&lt;&gt;"",INDEX(TMSimMatrix[],8,MATCH($C1163&amp;$D1163&amp;"."&amp;$E1163,TMSimMatrix[#Headers],0)),"")</f>
        <v/>
      </c>
      <c r="N1163" s="52"/>
      <c r="O1163" s="72"/>
      <c r="P1163" s="310" t="str">
        <f>IF($E1163&lt;&gt;"",INDEX(TMSimMatrix[],9,MATCH($C1163&amp;$D1163&amp;"."&amp;$E1163,TMSimMatrix[#Headers],0)),"")</f>
        <v/>
      </c>
      <c r="Q1163" s="56"/>
      <c r="R1163" s="54"/>
      <c r="S1163" s="53"/>
      <c r="T1163" s="324"/>
      <c r="U1163" s="299"/>
      <c r="V1163" s="53"/>
      <c r="W1163" s="258" t="s">
        <v>506</v>
      </c>
      <c r="X1163" s="305"/>
      <c r="Y1163" s="62"/>
      <c r="Z1163" s="297"/>
      <c r="AA1163" s="297"/>
    </row>
    <row r="1164" spans="2:27" ht="23">
      <c r="B1164" s="48">
        <v>1159</v>
      </c>
      <c r="C1164" s="252" t="s">
        <v>451</v>
      </c>
      <c r="D1164" s="253">
        <v>62</v>
      </c>
      <c r="E1164" s="274"/>
      <c r="F1164" s="50" t="str">
        <f>IF($E1164&lt;&gt;"",COUNTIF($E$6:$E1164,$E1164),"")</f>
        <v/>
      </c>
      <c r="G1164" s="56" t="str">
        <f>IF($E1164&lt;&gt;"",INDEX(TMSimMatrix[],5,MATCH($C1164&amp;$D1164&amp;"."&amp;$E1164,TMSimMatrix[#Headers],0)),"")</f>
        <v/>
      </c>
      <c r="H1164" s="56" t="str">
        <f>IF($E1164&lt;&gt;"",INDEX(TMSimMatrix[#Data],7,MATCH($C1164&amp;$D1164&amp;"."&amp;$E1164,TMSimMatrix[#Headers],0)),"")</f>
        <v/>
      </c>
      <c r="I1164" s="280" t="str">
        <f>IF($E1164&lt;&gt;"",INDEX(TMSimMatrix[],2,MATCH($C1164&amp;$D1164&amp;"."&amp;$E1164,TMSimMatrix[#Headers],0)),"")</f>
        <v/>
      </c>
      <c r="J1164" s="280" t="str">
        <f>IF($E1164&lt;&gt;"",IF(ISNUMBER(SEARCH("Utail",FlighTestSummary5[[#This Row],[A/C Configuration]])), "UTAIL", "TAILLESS"),"")</f>
        <v/>
      </c>
      <c r="K1164" s="280" t="str">
        <f>IF($E1164&lt;&gt;"",INDEX(TMSimMatrix[],4,MATCH($C1164&amp;$D1164&amp;"."&amp;$E1164,TMSimMatrix[#Headers],0)),"")</f>
        <v/>
      </c>
      <c r="L1164" s="280" t="str">
        <f>IF($E1164&lt;&gt;"",INDEX(TMSimMatrix[],3,MATCH($C1164&amp;$D1164&amp;"."&amp;$E1164,TMSimMatrix[#Headers],0)),"")</f>
        <v/>
      </c>
      <c r="M1164" s="272" t="str">
        <f>IF($E1164&lt;&gt;"",INDEX(TMSimMatrix[],8,MATCH($C1164&amp;$D1164&amp;"."&amp;$E1164,TMSimMatrix[#Headers],0)),"")</f>
        <v/>
      </c>
      <c r="N1164" s="52"/>
      <c r="O1164" s="72"/>
      <c r="P1164" s="310" t="str">
        <f>IF($E1164&lt;&gt;"",INDEX(TMSimMatrix[],9,MATCH($C1164&amp;$D1164&amp;"."&amp;$E1164,TMSimMatrix[#Headers],0)),"")</f>
        <v/>
      </c>
      <c r="Q1164" s="56"/>
      <c r="R1164" s="54"/>
      <c r="S1164" s="53"/>
      <c r="T1164" s="324"/>
      <c r="U1164" s="299"/>
      <c r="V1164" s="53"/>
      <c r="W1164" s="258" t="s">
        <v>506</v>
      </c>
      <c r="X1164" s="305"/>
      <c r="Y1164" s="62"/>
      <c r="Z1164" s="297"/>
      <c r="AA1164" s="297"/>
    </row>
    <row r="1165" spans="2:27" ht="23">
      <c r="B1165" s="48">
        <v>1160</v>
      </c>
      <c r="C1165" s="252" t="s">
        <v>451</v>
      </c>
      <c r="D1165" s="253">
        <v>62</v>
      </c>
      <c r="E1165" s="274"/>
      <c r="F1165" s="50" t="str">
        <f>IF($E1165&lt;&gt;"",COUNTIF($E$6:$E1165,$E1165),"")</f>
        <v/>
      </c>
      <c r="G1165" s="56" t="str">
        <f>IF($E1165&lt;&gt;"",INDEX(TMSimMatrix[],5,MATCH($C1165&amp;$D1165&amp;"."&amp;$E1165,TMSimMatrix[#Headers],0)),"")</f>
        <v/>
      </c>
      <c r="H1165" s="56" t="str">
        <f>IF($E1165&lt;&gt;"",INDEX(TMSimMatrix[#Data],7,MATCH($C1165&amp;$D1165&amp;"."&amp;$E1165,TMSimMatrix[#Headers],0)),"")</f>
        <v/>
      </c>
      <c r="I1165" s="280" t="str">
        <f>IF($E1165&lt;&gt;"",INDEX(TMSimMatrix[],2,MATCH($C1165&amp;$D1165&amp;"."&amp;$E1165,TMSimMatrix[#Headers],0)),"")</f>
        <v/>
      </c>
      <c r="J1165" s="280" t="str">
        <f>IF($E1165&lt;&gt;"",IF(ISNUMBER(SEARCH("Utail",FlighTestSummary5[[#This Row],[A/C Configuration]])), "UTAIL", "TAILLESS"),"")</f>
        <v/>
      </c>
      <c r="K1165" s="280" t="str">
        <f>IF($E1165&lt;&gt;"",INDEX(TMSimMatrix[],4,MATCH($C1165&amp;$D1165&amp;"."&amp;$E1165,TMSimMatrix[#Headers],0)),"")</f>
        <v/>
      </c>
      <c r="L1165" s="280" t="str">
        <f>IF($E1165&lt;&gt;"",INDEX(TMSimMatrix[],3,MATCH($C1165&amp;$D1165&amp;"."&amp;$E1165,TMSimMatrix[#Headers],0)),"")</f>
        <v/>
      </c>
      <c r="M1165" s="272" t="str">
        <f>IF($E1165&lt;&gt;"",INDEX(TMSimMatrix[],8,MATCH($C1165&amp;$D1165&amp;"."&amp;$E1165,TMSimMatrix[#Headers],0)),"")</f>
        <v/>
      </c>
      <c r="N1165" s="52"/>
      <c r="O1165" s="72"/>
      <c r="P1165" s="310" t="str">
        <f>IF($E1165&lt;&gt;"",INDEX(TMSimMatrix[],9,MATCH($C1165&amp;$D1165&amp;"."&amp;$E1165,TMSimMatrix[#Headers],0)),"")</f>
        <v/>
      </c>
      <c r="Q1165" s="56"/>
      <c r="R1165" s="54"/>
      <c r="S1165" s="53"/>
      <c r="T1165" s="324"/>
      <c r="U1165" s="299"/>
      <c r="V1165" s="53"/>
      <c r="W1165" s="258" t="s">
        <v>506</v>
      </c>
      <c r="X1165" s="305"/>
      <c r="Y1165" s="62"/>
      <c r="Z1165" s="297"/>
      <c r="AA1165" s="297"/>
    </row>
    <row r="1166" spans="2:27" ht="23">
      <c r="B1166" s="48">
        <v>1161</v>
      </c>
      <c r="C1166" s="252" t="s">
        <v>451</v>
      </c>
      <c r="D1166" s="253">
        <v>62</v>
      </c>
      <c r="E1166" s="274"/>
      <c r="F1166" s="50" t="str">
        <f>IF($E1166&lt;&gt;"",COUNTIF($E$6:$E1166,$E1166),"")</f>
        <v/>
      </c>
      <c r="G1166" s="56" t="str">
        <f>IF($E1166&lt;&gt;"",INDEX(TMSimMatrix[],5,MATCH($C1166&amp;$D1166&amp;"."&amp;$E1166,TMSimMatrix[#Headers],0)),"")</f>
        <v/>
      </c>
      <c r="H1166" s="56" t="str">
        <f>IF($E1166&lt;&gt;"",INDEX(TMSimMatrix[#Data],7,MATCH($C1166&amp;$D1166&amp;"."&amp;$E1166,TMSimMatrix[#Headers],0)),"")</f>
        <v/>
      </c>
      <c r="I1166" s="280" t="str">
        <f>IF($E1166&lt;&gt;"",INDEX(TMSimMatrix[],2,MATCH($C1166&amp;$D1166&amp;"."&amp;$E1166,TMSimMatrix[#Headers],0)),"")</f>
        <v/>
      </c>
      <c r="J1166" s="280" t="str">
        <f>IF($E1166&lt;&gt;"",IF(ISNUMBER(SEARCH("Utail",FlighTestSummary5[[#This Row],[A/C Configuration]])), "UTAIL", "TAILLESS"),"")</f>
        <v/>
      </c>
      <c r="K1166" s="280" t="str">
        <f>IF($E1166&lt;&gt;"",INDEX(TMSimMatrix[],4,MATCH($C1166&amp;$D1166&amp;"."&amp;$E1166,TMSimMatrix[#Headers],0)),"")</f>
        <v/>
      </c>
      <c r="L1166" s="280" t="str">
        <f>IF($E1166&lt;&gt;"",INDEX(TMSimMatrix[],3,MATCH($C1166&amp;$D1166&amp;"."&amp;$E1166,TMSimMatrix[#Headers],0)),"")</f>
        <v/>
      </c>
      <c r="M1166" s="272" t="str">
        <f>IF($E1166&lt;&gt;"",INDEX(TMSimMatrix[],8,MATCH($C1166&amp;$D1166&amp;"."&amp;$E1166,TMSimMatrix[#Headers],0)),"")</f>
        <v/>
      </c>
      <c r="N1166" s="52"/>
      <c r="O1166" s="72"/>
      <c r="P1166" s="310" t="str">
        <f>IF($E1166&lt;&gt;"",INDEX(TMSimMatrix[],9,MATCH($C1166&amp;$D1166&amp;"."&amp;$E1166,TMSimMatrix[#Headers],0)),"")</f>
        <v/>
      </c>
      <c r="Q1166" s="56"/>
      <c r="R1166" s="54"/>
      <c r="S1166" s="53"/>
      <c r="T1166" s="324"/>
      <c r="U1166" s="299"/>
      <c r="V1166" s="53"/>
      <c r="W1166" s="258" t="s">
        <v>506</v>
      </c>
      <c r="X1166" s="305"/>
      <c r="Y1166" s="62"/>
      <c r="Z1166" s="297"/>
      <c r="AA1166" s="297"/>
    </row>
    <row r="1167" spans="2:27" ht="23">
      <c r="B1167" s="48">
        <v>1162</v>
      </c>
      <c r="C1167" s="252" t="s">
        <v>451</v>
      </c>
      <c r="D1167" s="253">
        <v>62</v>
      </c>
      <c r="E1167" s="274"/>
      <c r="F1167" s="50" t="str">
        <f>IF($E1167&lt;&gt;"",COUNTIF($E$6:$E1167,$E1167),"")</f>
        <v/>
      </c>
      <c r="G1167" s="56" t="str">
        <f>IF($E1167&lt;&gt;"",INDEX(TMSimMatrix[],5,MATCH($C1167&amp;$D1167&amp;"."&amp;$E1167,TMSimMatrix[#Headers],0)),"")</f>
        <v/>
      </c>
      <c r="H1167" s="56" t="str">
        <f>IF($E1167&lt;&gt;"",INDEX(TMSimMatrix[#Data],7,MATCH($C1167&amp;$D1167&amp;"."&amp;$E1167,TMSimMatrix[#Headers],0)),"")</f>
        <v/>
      </c>
      <c r="I1167" s="280" t="str">
        <f>IF($E1167&lt;&gt;"",INDEX(TMSimMatrix[],2,MATCH($C1167&amp;$D1167&amp;"."&amp;$E1167,TMSimMatrix[#Headers],0)),"")</f>
        <v/>
      </c>
      <c r="J1167" s="280" t="str">
        <f>IF($E1167&lt;&gt;"",IF(ISNUMBER(SEARCH("Utail",FlighTestSummary5[[#This Row],[A/C Configuration]])), "UTAIL", "TAILLESS"),"")</f>
        <v/>
      </c>
      <c r="K1167" s="280" t="str">
        <f>IF($E1167&lt;&gt;"",INDEX(TMSimMatrix[],4,MATCH($C1167&amp;$D1167&amp;"."&amp;$E1167,TMSimMatrix[#Headers],0)),"")</f>
        <v/>
      </c>
      <c r="L1167" s="280" t="str">
        <f>IF($E1167&lt;&gt;"",INDEX(TMSimMatrix[],3,MATCH($C1167&amp;$D1167&amp;"."&amp;$E1167,TMSimMatrix[#Headers],0)),"")</f>
        <v/>
      </c>
      <c r="M1167" s="272" t="str">
        <f>IF($E1167&lt;&gt;"",INDEX(TMSimMatrix[],8,MATCH($C1167&amp;$D1167&amp;"."&amp;$E1167,TMSimMatrix[#Headers],0)),"")</f>
        <v/>
      </c>
      <c r="N1167" s="52"/>
      <c r="O1167" s="72"/>
      <c r="P1167" s="310" t="str">
        <f>IF($E1167&lt;&gt;"",INDEX(TMSimMatrix[],9,MATCH($C1167&amp;$D1167&amp;"."&amp;$E1167,TMSimMatrix[#Headers],0)),"")</f>
        <v/>
      </c>
      <c r="Q1167" s="56"/>
      <c r="R1167" s="54"/>
      <c r="S1167" s="53"/>
      <c r="T1167" s="324"/>
      <c r="U1167" s="299"/>
      <c r="V1167" s="53"/>
      <c r="W1167" s="258" t="s">
        <v>506</v>
      </c>
      <c r="X1167" s="305"/>
      <c r="Y1167" s="62"/>
      <c r="Z1167" s="297"/>
      <c r="AA1167" s="297"/>
    </row>
    <row r="1168" spans="2:27" ht="23">
      <c r="B1168" s="48">
        <v>1163</v>
      </c>
      <c r="C1168" s="252" t="s">
        <v>451</v>
      </c>
      <c r="D1168" s="253">
        <v>62</v>
      </c>
      <c r="E1168" s="274"/>
      <c r="F1168" s="50" t="str">
        <f>IF($E1168&lt;&gt;"",COUNTIF($E$6:$E1168,$E1168),"")</f>
        <v/>
      </c>
      <c r="G1168" s="56" t="str">
        <f>IF($E1168&lt;&gt;"",INDEX(TMSimMatrix[],5,MATCH($C1168&amp;$D1168&amp;"."&amp;$E1168,TMSimMatrix[#Headers],0)),"")</f>
        <v/>
      </c>
      <c r="H1168" s="56" t="str">
        <f>IF($E1168&lt;&gt;"",INDEX(TMSimMatrix[#Data],7,MATCH($C1168&amp;$D1168&amp;"."&amp;$E1168,TMSimMatrix[#Headers],0)),"")</f>
        <v/>
      </c>
      <c r="I1168" s="280" t="str">
        <f>IF($E1168&lt;&gt;"",INDEX(TMSimMatrix[],2,MATCH($C1168&amp;$D1168&amp;"."&amp;$E1168,TMSimMatrix[#Headers],0)),"")</f>
        <v/>
      </c>
      <c r="J1168" s="280" t="str">
        <f>IF($E1168&lt;&gt;"",IF(ISNUMBER(SEARCH("Utail",FlighTestSummary5[[#This Row],[A/C Configuration]])), "UTAIL", "TAILLESS"),"")</f>
        <v/>
      </c>
      <c r="K1168" s="280" t="str">
        <f>IF($E1168&lt;&gt;"",INDEX(TMSimMatrix[],4,MATCH($C1168&amp;$D1168&amp;"."&amp;$E1168,TMSimMatrix[#Headers],0)),"")</f>
        <v/>
      </c>
      <c r="L1168" s="280" t="str">
        <f>IF($E1168&lt;&gt;"",INDEX(TMSimMatrix[],3,MATCH($C1168&amp;$D1168&amp;"."&amp;$E1168,TMSimMatrix[#Headers],0)),"")</f>
        <v/>
      </c>
      <c r="M1168" s="272" t="str">
        <f>IF($E1168&lt;&gt;"",INDEX(TMSimMatrix[],8,MATCH($C1168&amp;$D1168&amp;"."&amp;$E1168,TMSimMatrix[#Headers],0)),"")</f>
        <v/>
      </c>
      <c r="N1168" s="52"/>
      <c r="O1168" s="72"/>
      <c r="P1168" s="310" t="str">
        <f>IF($E1168&lt;&gt;"",INDEX(TMSimMatrix[],9,MATCH($C1168&amp;$D1168&amp;"."&amp;$E1168,TMSimMatrix[#Headers],0)),"")</f>
        <v/>
      </c>
      <c r="Q1168" s="56"/>
      <c r="R1168" s="54"/>
      <c r="S1168" s="53"/>
      <c r="T1168" s="324"/>
      <c r="U1168" s="299"/>
      <c r="V1168" s="53"/>
      <c r="W1168" s="258" t="s">
        <v>506</v>
      </c>
      <c r="X1168" s="305"/>
      <c r="Y1168" s="62"/>
      <c r="Z1168" s="297"/>
      <c r="AA1168" s="297"/>
    </row>
    <row r="1169" spans="2:27" ht="23">
      <c r="B1169" s="48">
        <v>1164</v>
      </c>
      <c r="C1169" s="252" t="s">
        <v>451</v>
      </c>
      <c r="D1169" s="253">
        <v>62</v>
      </c>
      <c r="E1169" s="274"/>
      <c r="F1169" s="50" t="str">
        <f>IF($E1169&lt;&gt;"",COUNTIF($E$6:$E1169,$E1169),"")</f>
        <v/>
      </c>
      <c r="G1169" s="56" t="str">
        <f>IF($E1169&lt;&gt;"",INDEX(TMSimMatrix[],5,MATCH($C1169&amp;$D1169&amp;"."&amp;$E1169,TMSimMatrix[#Headers],0)),"")</f>
        <v/>
      </c>
      <c r="H1169" s="56" t="str">
        <f>IF($E1169&lt;&gt;"",INDEX(TMSimMatrix[#Data],7,MATCH($C1169&amp;$D1169&amp;"."&amp;$E1169,TMSimMatrix[#Headers],0)),"")</f>
        <v/>
      </c>
      <c r="I1169" s="280" t="str">
        <f>IF($E1169&lt;&gt;"",INDEX(TMSimMatrix[],2,MATCH($C1169&amp;$D1169&amp;"."&amp;$E1169,TMSimMatrix[#Headers],0)),"")</f>
        <v/>
      </c>
      <c r="J1169" s="280" t="str">
        <f>IF($E1169&lt;&gt;"",IF(ISNUMBER(SEARCH("Utail",FlighTestSummary5[[#This Row],[A/C Configuration]])), "UTAIL", "TAILLESS"),"")</f>
        <v/>
      </c>
      <c r="K1169" s="280" t="str">
        <f>IF($E1169&lt;&gt;"",INDEX(TMSimMatrix[],4,MATCH($C1169&amp;$D1169&amp;"."&amp;$E1169,TMSimMatrix[#Headers],0)),"")</f>
        <v/>
      </c>
      <c r="L1169" s="280" t="str">
        <f>IF($E1169&lt;&gt;"",INDEX(TMSimMatrix[],3,MATCH($C1169&amp;$D1169&amp;"."&amp;$E1169,TMSimMatrix[#Headers],0)),"")</f>
        <v/>
      </c>
      <c r="M1169" s="272" t="str">
        <f>IF($E1169&lt;&gt;"",INDEX(TMSimMatrix[],8,MATCH($C1169&amp;$D1169&amp;"."&amp;$E1169,TMSimMatrix[#Headers],0)),"")</f>
        <v/>
      </c>
      <c r="N1169" s="52"/>
      <c r="O1169" s="72"/>
      <c r="P1169" s="310" t="str">
        <f>IF($E1169&lt;&gt;"",INDEX(TMSimMatrix[],9,MATCH($C1169&amp;$D1169&amp;"."&amp;$E1169,TMSimMatrix[#Headers],0)),"")</f>
        <v/>
      </c>
      <c r="Q1169" s="56"/>
      <c r="R1169" s="54"/>
      <c r="S1169" s="53"/>
      <c r="T1169" s="324"/>
      <c r="U1169" s="299"/>
      <c r="V1169" s="53"/>
      <c r="W1169" s="258" t="s">
        <v>506</v>
      </c>
      <c r="X1169" s="305"/>
      <c r="Y1169" s="62"/>
      <c r="Z1169" s="297"/>
      <c r="AA1169" s="297"/>
    </row>
    <row r="1170" spans="2:27" ht="23">
      <c r="B1170" s="48">
        <v>1165</v>
      </c>
      <c r="C1170" s="252" t="s">
        <v>451</v>
      </c>
      <c r="D1170" s="253">
        <v>62</v>
      </c>
      <c r="E1170" s="274"/>
      <c r="F1170" s="50" t="str">
        <f>IF($E1170&lt;&gt;"",COUNTIF($E$6:$E1170,$E1170),"")</f>
        <v/>
      </c>
      <c r="G1170" s="56" t="str">
        <f>IF($E1170&lt;&gt;"",INDEX(TMSimMatrix[],5,MATCH($C1170&amp;$D1170&amp;"."&amp;$E1170,TMSimMatrix[#Headers],0)),"")</f>
        <v/>
      </c>
      <c r="H1170" s="56" t="str">
        <f>IF($E1170&lt;&gt;"",INDEX(TMSimMatrix[#Data],7,MATCH($C1170&amp;$D1170&amp;"."&amp;$E1170,TMSimMatrix[#Headers],0)),"")</f>
        <v/>
      </c>
      <c r="I1170" s="280" t="str">
        <f>IF($E1170&lt;&gt;"",INDEX(TMSimMatrix[],2,MATCH($C1170&amp;$D1170&amp;"."&amp;$E1170,TMSimMatrix[#Headers],0)),"")</f>
        <v/>
      </c>
      <c r="J1170" s="280" t="str">
        <f>IF($E1170&lt;&gt;"",IF(ISNUMBER(SEARCH("Utail",FlighTestSummary5[[#This Row],[A/C Configuration]])), "UTAIL", "TAILLESS"),"")</f>
        <v/>
      </c>
      <c r="K1170" s="280" t="str">
        <f>IF($E1170&lt;&gt;"",INDEX(TMSimMatrix[],4,MATCH($C1170&amp;$D1170&amp;"."&amp;$E1170,TMSimMatrix[#Headers],0)),"")</f>
        <v/>
      </c>
      <c r="L1170" s="280" t="str">
        <f>IF($E1170&lt;&gt;"",INDEX(TMSimMatrix[],3,MATCH($C1170&amp;$D1170&amp;"."&amp;$E1170,TMSimMatrix[#Headers],0)),"")</f>
        <v/>
      </c>
      <c r="M1170" s="272" t="str">
        <f>IF($E1170&lt;&gt;"",INDEX(TMSimMatrix[],8,MATCH($C1170&amp;$D1170&amp;"."&amp;$E1170,TMSimMatrix[#Headers],0)),"")</f>
        <v/>
      </c>
      <c r="N1170" s="52"/>
      <c r="O1170" s="72"/>
      <c r="P1170" s="310" t="str">
        <f>IF($E1170&lt;&gt;"",INDEX(TMSimMatrix[],9,MATCH($C1170&amp;$D1170&amp;"."&amp;$E1170,TMSimMatrix[#Headers],0)),"")</f>
        <v/>
      </c>
      <c r="Q1170" s="56"/>
      <c r="R1170" s="54"/>
      <c r="S1170" s="53"/>
      <c r="T1170" s="324"/>
      <c r="U1170" s="299"/>
      <c r="V1170" s="53"/>
      <c r="W1170" s="258" t="s">
        <v>506</v>
      </c>
      <c r="X1170" s="305"/>
      <c r="Y1170" s="62"/>
      <c r="Z1170" s="297"/>
      <c r="AA1170" s="297"/>
    </row>
    <row r="1171" spans="2:27" ht="23">
      <c r="B1171" s="48">
        <v>1166</v>
      </c>
      <c r="C1171" s="252" t="s">
        <v>451</v>
      </c>
      <c r="D1171" s="253">
        <v>62</v>
      </c>
      <c r="E1171" s="274"/>
      <c r="F1171" s="50" t="str">
        <f>IF($E1171&lt;&gt;"",COUNTIF($E$6:$E1171,$E1171),"")</f>
        <v/>
      </c>
      <c r="G1171" s="56" t="str">
        <f>IF($E1171&lt;&gt;"",INDEX(TMSimMatrix[],5,MATCH($C1171&amp;$D1171&amp;"."&amp;$E1171,TMSimMatrix[#Headers],0)),"")</f>
        <v/>
      </c>
      <c r="H1171" s="56" t="str">
        <f>IF($E1171&lt;&gt;"",INDEX(TMSimMatrix[#Data],7,MATCH($C1171&amp;$D1171&amp;"."&amp;$E1171,TMSimMatrix[#Headers],0)),"")</f>
        <v/>
      </c>
      <c r="I1171" s="280" t="str">
        <f>IF($E1171&lt;&gt;"",INDEX(TMSimMatrix[],2,MATCH($C1171&amp;$D1171&amp;"."&amp;$E1171,TMSimMatrix[#Headers],0)),"")</f>
        <v/>
      </c>
      <c r="J1171" s="280" t="str">
        <f>IF($E1171&lt;&gt;"",IF(ISNUMBER(SEARCH("Utail",FlighTestSummary5[[#This Row],[A/C Configuration]])), "UTAIL", "TAILLESS"),"")</f>
        <v/>
      </c>
      <c r="K1171" s="280" t="str">
        <f>IF($E1171&lt;&gt;"",INDEX(TMSimMatrix[],4,MATCH($C1171&amp;$D1171&amp;"."&amp;$E1171,TMSimMatrix[#Headers],0)),"")</f>
        <v/>
      </c>
      <c r="L1171" s="280" t="str">
        <f>IF($E1171&lt;&gt;"",INDEX(TMSimMatrix[],3,MATCH($C1171&amp;$D1171&amp;"."&amp;$E1171,TMSimMatrix[#Headers],0)),"")</f>
        <v/>
      </c>
      <c r="M1171" s="272" t="str">
        <f>IF($E1171&lt;&gt;"",INDEX(TMSimMatrix[],8,MATCH($C1171&amp;$D1171&amp;"."&amp;$E1171,TMSimMatrix[#Headers],0)),"")</f>
        <v/>
      </c>
      <c r="N1171" s="52"/>
      <c r="O1171" s="72"/>
      <c r="P1171" s="310" t="str">
        <f>IF($E1171&lt;&gt;"",INDEX(TMSimMatrix[],9,MATCH($C1171&amp;$D1171&amp;"."&amp;$E1171,TMSimMatrix[#Headers],0)),"")</f>
        <v/>
      </c>
      <c r="Q1171" s="56"/>
      <c r="R1171" s="54"/>
      <c r="S1171" s="53"/>
      <c r="T1171" s="324"/>
      <c r="U1171" s="299"/>
      <c r="V1171" s="53"/>
      <c r="W1171" s="258" t="s">
        <v>506</v>
      </c>
      <c r="X1171" s="305"/>
      <c r="Y1171" s="62"/>
      <c r="Z1171" s="297"/>
      <c r="AA1171" s="297"/>
    </row>
    <row r="1172" spans="2:27" ht="23">
      <c r="B1172" s="48">
        <v>1167</v>
      </c>
      <c r="C1172" s="252" t="s">
        <v>451</v>
      </c>
      <c r="D1172" s="253">
        <v>62</v>
      </c>
      <c r="E1172" s="274"/>
      <c r="F1172" s="50" t="str">
        <f>IF($E1172&lt;&gt;"",COUNTIF($E$6:$E1172,$E1172),"")</f>
        <v/>
      </c>
      <c r="G1172" s="56" t="str">
        <f>IF($E1172&lt;&gt;"",INDEX(TMSimMatrix[],5,MATCH($C1172&amp;$D1172&amp;"."&amp;$E1172,TMSimMatrix[#Headers],0)),"")</f>
        <v/>
      </c>
      <c r="H1172" s="56" t="str">
        <f>IF($E1172&lt;&gt;"",INDEX(TMSimMatrix[#Data],7,MATCH($C1172&amp;$D1172&amp;"."&amp;$E1172,TMSimMatrix[#Headers],0)),"")</f>
        <v/>
      </c>
      <c r="I1172" s="280" t="str">
        <f>IF($E1172&lt;&gt;"",INDEX(TMSimMatrix[],2,MATCH($C1172&amp;$D1172&amp;"."&amp;$E1172,TMSimMatrix[#Headers],0)),"")</f>
        <v/>
      </c>
      <c r="J1172" s="280" t="str">
        <f>IF($E1172&lt;&gt;"",IF(ISNUMBER(SEARCH("Utail",FlighTestSummary5[[#This Row],[A/C Configuration]])), "UTAIL", "TAILLESS"),"")</f>
        <v/>
      </c>
      <c r="K1172" s="280" t="str">
        <f>IF($E1172&lt;&gt;"",INDEX(TMSimMatrix[],4,MATCH($C1172&amp;$D1172&amp;"."&amp;$E1172,TMSimMatrix[#Headers],0)),"")</f>
        <v/>
      </c>
      <c r="L1172" s="280" t="str">
        <f>IF($E1172&lt;&gt;"",INDEX(TMSimMatrix[],3,MATCH($C1172&amp;$D1172&amp;"."&amp;$E1172,TMSimMatrix[#Headers],0)),"")</f>
        <v/>
      </c>
      <c r="M1172" s="272" t="str">
        <f>IF($E1172&lt;&gt;"",INDEX(TMSimMatrix[],8,MATCH($C1172&amp;$D1172&amp;"."&amp;$E1172,TMSimMatrix[#Headers],0)),"")</f>
        <v/>
      </c>
      <c r="N1172" s="52"/>
      <c r="O1172" s="72"/>
      <c r="P1172" s="310" t="str">
        <f>IF($E1172&lt;&gt;"",INDEX(TMSimMatrix[],9,MATCH($C1172&amp;$D1172&amp;"."&amp;$E1172,TMSimMatrix[#Headers],0)),"")</f>
        <v/>
      </c>
      <c r="Q1172" s="56"/>
      <c r="R1172" s="54"/>
      <c r="S1172" s="53"/>
      <c r="T1172" s="324"/>
      <c r="U1172" s="299"/>
      <c r="V1172" s="53"/>
      <c r="W1172" s="258" t="s">
        <v>506</v>
      </c>
      <c r="X1172" s="305"/>
      <c r="Y1172" s="62"/>
      <c r="Z1172" s="297"/>
      <c r="AA1172" s="297"/>
    </row>
    <row r="1173" spans="2:27" ht="23">
      <c r="B1173" s="48">
        <v>1168</v>
      </c>
      <c r="C1173" s="252" t="s">
        <v>451</v>
      </c>
      <c r="D1173" s="253">
        <v>62</v>
      </c>
      <c r="E1173" s="274"/>
      <c r="F1173" s="50" t="str">
        <f>IF($E1162&lt;&gt;"",COUNTIF($E$6:$E1162,$E1162),"")</f>
        <v/>
      </c>
      <c r="G1173" s="56" t="str">
        <f>IF($E1162&lt;&gt;"",INDEX(TMSimMatrix[],5,MATCH($C1162&amp;$D1162&amp;"."&amp;$E1162,TMSimMatrix[#Headers],0)),"")</f>
        <v/>
      </c>
      <c r="H1173" s="56" t="str">
        <f>IF($E1162&lt;&gt;"",INDEX(TMSimMatrix[#Data],7,MATCH($C1162&amp;$D1162&amp;"."&amp;$E1162,TMSimMatrix[#Headers],0)),"")</f>
        <v/>
      </c>
      <c r="I1173" s="280" t="str">
        <f>IF($E1162&lt;&gt;"",INDEX(TMSimMatrix[],2,MATCH($C1162&amp;$D1162&amp;"."&amp;$E1162,TMSimMatrix[#Headers],0)),"")</f>
        <v/>
      </c>
      <c r="J1173" s="280" t="str">
        <f>IF($E1173&lt;&gt;"",IF(ISNUMBER(SEARCH("Utail",FlighTestSummary5[[#This Row],[A/C Configuration]])), "UTAIL", "TAILLESS"),"")</f>
        <v/>
      </c>
      <c r="K1173" s="280" t="str">
        <f>IF($E1173&lt;&gt;"",INDEX(TMSimMatrix[],4,MATCH($C1173&amp;$D1173&amp;"."&amp;$E1173,TMSimMatrix[#Headers],0)),"")</f>
        <v/>
      </c>
      <c r="L1173" s="280" t="str">
        <f>IF($E1162&lt;&gt;"",INDEX(TMSimMatrix[],3,MATCH($C1162&amp;$D1162&amp;"."&amp;$E1162,TMSimMatrix[#Headers],0)),"")</f>
        <v/>
      </c>
      <c r="M1173" s="272" t="str">
        <f>IF($E1162&lt;&gt;"",INDEX(TMSimMatrix[],8,MATCH($C1162&amp;$D1162&amp;"."&amp;$E1162,TMSimMatrix[#Headers],0)),"")</f>
        <v/>
      </c>
      <c r="N1173" s="52"/>
      <c r="O1173" s="72"/>
      <c r="P1173" s="310" t="str">
        <f>IF($E1162&lt;&gt;"",INDEX(TMSimMatrix[],9,MATCH($C1162&amp;$D1162&amp;"."&amp;$E1162,TMSimMatrix[#Headers],0)),"")</f>
        <v/>
      </c>
      <c r="Q1173" s="56"/>
      <c r="R1173" s="54"/>
      <c r="S1173" s="53"/>
      <c r="T1173" s="324"/>
      <c r="U1173" s="299"/>
      <c r="V1173" s="53"/>
      <c r="W1173" s="258" t="s">
        <v>506</v>
      </c>
      <c r="X1173" s="305"/>
      <c r="Y1173" s="62"/>
      <c r="Z1173" s="297"/>
      <c r="AA1173" s="297"/>
    </row>
    <row r="1174" spans="2:27" ht="23">
      <c r="B1174" s="48">
        <v>1169</v>
      </c>
      <c r="C1174" s="252" t="s">
        <v>451</v>
      </c>
      <c r="D1174" s="253">
        <v>62</v>
      </c>
      <c r="E1174" s="274"/>
      <c r="F1174" s="50" t="str">
        <f>IF($E1174&lt;&gt;"",COUNTIF($E$6:$E1174,$E1174),"")</f>
        <v/>
      </c>
      <c r="G1174" s="56" t="str">
        <f>IF($E1174&lt;&gt;"",INDEX(TMSimMatrix[],5,MATCH($C1174&amp;$D1174&amp;"."&amp;$E1174,TMSimMatrix[#Headers],0)),"")</f>
        <v/>
      </c>
      <c r="H1174" s="56" t="str">
        <f>IF($E1174&lt;&gt;"",INDEX(TMSimMatrix[#Data],7,MATCH($C1174&amp;$D1174&amp;"."&amp;$E1174,TMSimMatrix[#Headers],0)),"")</f>
        <v/>
      </c>
      <c r="I1174" s="280" t="str">
        <f>IF($E1174&lt;&gt;"",INDEX(TMSimMatrix[],2,MATCH($C1174&amp;$D1174&amp;"."&amp;$E1174,TMSimMatrix[#Headers],0)),"")</f>
        <v/>
      </c>
      <c r="J1174" s="280" t="str">
        <f>IF($E1174&lt;&gt;"",IF(ISNUMBER(SEARCH("Utail",FlighTestSummary5[[#This Row],[A/C Configuration]])), "UTAIL", "TAILLESS"),"")</f>
        <v/>
      </c>
      <c r="K1174" s="280" t="str">
        <f>IF($E1174&lt;&gt;"",INDEX(TMSimMatrix[],4,MATCH($C1174&amp;$D1174&amp;"."&amp;$E1174,TMSimMatrix[#Headers],0)),"")</f>
        <v/>
      </c>
      <c r="L1174" s="280" t="str">
        <f>IF($E1174&lt;&gt;"",INDEX(TMSimMatrix[],3,MATCH($C1174&amp;$D1174&amp;"."&amp;$E1174,TMSimMatrix[#Headers],0)),"")</f>
        <v/>
      </c>
      <c r="M1174" s="272" t="str">
        <f>IF($E1174&lt;&gt;"",INDEX(TMSimMatrix[],8,MATCH($C1174&amp;$D1174&amp;"."&amp;$E1174,TMSimMatrix[#Headers],0)),"")</f>
        <v/>
      </c>
      <c r="N1174" s="52"/>
      <c r="O1174" s="72"/>
      <c r="P1174" s="310" t="str">
        <f>IF($E1174&lt;&gt;"",INDEX(TMSimMatrix[],9,MATCH($C1174&amp;$D1174&amp;"."&amp;$E1174,TMSimMatrix[#Headers],0)),"")</f>
        <v/>
      </c>
      <c r="Q1174" s="56"/>
      <c r="R1174" s="54"/>
      <c r="S1174" s="53"/>
      <c r="T1174" s="324"/>
      <c r="U1174" s="299"/>
      <c r="V1174" s="53"/>
      <c r="W1174" s="258" t="s">
        <v>506</v>
      </c>
      <c r="X1174" s="305"/>
      <c r="Y1174" s="62"/>
      <c r="Z1174" s="297"/>
      <c r="AA1174" s="297"/>
    </row>
    <row r="1175" spans="2:27" ht="23">
      <c r="B1175" s="48">
        <v>1170</v>
      </c>
      <c r="C1175" s="252" t="s">
        <v>451</v>
      </c>
      <c r="D1175" s="253">
        <v>62</v>
      </c>
      <c r="E1175" s="274"/>
      <c r="F1175" s="50" t="str">
        <f>IF($E1175&lt;&gt;"",COUNTIF($E$6:$E1175,$E1175),"")</f>
        <v/>
      </c>
      <c r="G1175" s="56" t="str">
        <f>IF($E1175&lt;&gt;"",INDEX(TMSimMatrix[],5,MATCH($C1175&amp;$D1175&amp;"."&amp;$E1175,TMSimMatrix[#Headers],0)),"")</f>
        <v/>
      </c>
      <c r="H1175" s="56" t="str">
        <f>IF($E1175&lt;&gt;"",INDEX(TMSimMatrix[#Data],7,MATCH($C1175&amp;$D1175&amp;"."&amp;$E1175,TMSimMatrix[#Headers],0)),"")</f>
        <v/>
      </c>
      <c r="I1175" s="280" t="str">
        <f>IF($E1175&lt;&gt;"",INDEX(TMSimMatrix[],2,MATCH($C1175&amp;$D1175&amp;"."&amp;$E1175,TMSimMatrix[#Headers],0)),"")</f>
        <v/>
      </c>
      <c r="J1175" s="280" t="str">
        <f>IF($E1175&lt;&gt;"",IF(ISNUMBER(SEARCH("Utail",FlighTestSummary5[[#This Row],[A/C Configuration]])), "UTAIL", "TAILLESS"),"")</f>
        <v/>
      </c>
      <c r="K1175" s="280" t="str">
        <f>IF($E1175&lt;&gt;"",INDEX(TMSimMatrix[],4,MATCH($C1175&amp;$D1175&amp;"."&amp;$E1175,TMSimMatrix[#Headers],0)),"")</f>
        <v/>
      </c>
      <c r="L1175" s="280" t="str">
        <f>IF($E1175&lt;&gt;"",INDEX(TMSimMatrix[],3,MATCH($C1175&amp;$D1175&amp;"."&amp;$E1175,TMSimMatrix[#Headers],0)),"")</f>
        <v/>
      </c>
      <c r="M1175" s="272" t="str">
        <f>IF($E1175&lt;&gt;"",INDEX(TMSimMatrix[],8,MATCH($C1175&amp;$D1175&amp;"."&amp;$E1175,TMSimMatrix[#Headers],0)),"")</f>
        <v/>
      </c>
      <c r="N1175" s="52"/>
      <c r="O1175" s="72"/>
      <c r="P1175" s="310" t="str">
        <f>IF($E1175&lt;&gt;"",INDEX(TMSimMatrix[],9,MATCH($C1175&amp;$D1175&amp;"."&amp;$E1175,TMSimMatrix[#Headers],0)),"")</f>
        <v/>
      </c>
      <c r="Q1175" s="56"/>
      <c r="R1175" s="54"/>
      <c r="S1175" s="53"/>
      <c r="T1175" s="324"/>
      <c r="U1175" s="299"/>
      <c r="V1175" s="53"/>
      <c r="W1175" s="258" t="s">
        <v>506</v>
      </c>
      <c r="X1175" s="305"/>
      <c r="Y1175" s="62"/>
      <c r="Z1175" s="297"/>
      <c r="AA1175" s="297"/>
    </row>
    <row r="1176" spans="2:27" ht="23">
      <c r="B1176" s="48">
        <v>1171</v>
      </c>
      <c r="C1176" s="252" t="s">
        <v>451</v>
      </c>
      <c r="D1176" s="253">
        <v>62</v>
      </c>
      <c r="E1176" s="274"/>
      <c r="F1176" s="50" t="str">
        <f>IF($E1176&lt;&gt;"",COUNTIF($E$6:$E1176,$E1176),"")</f>
        <v/>
      </c>
      <c r="G1176" s="56" t="str">
        <f>IF($E1176&lt;&gt;"",INDEX(TMSimMatrix[],5,MATCH($C1176&amp;$D1176&amp;"."&amp;$E1176,TMSimMatrix[#Headers],0)),"")</f>
        <v/>
      </c>
      <c r="H1176" s="56" t="str">
        <f>IF($E1176&lt;&gt;"",INDEX(TMSimMatrix[#Data],7,MATCH($C1176&amp;$D1176&amp;"."&amp;$E1176,TMSimMatrix[#Headers],0)),"")</f>
        <v/>
      </c>
      <c r="I1176" s="280" t="str">
        <f>IF($E1176&lt;&gt;"",INDEX(TMSimMatrix[],2,MATCH($C1176&amp;$D1176&amp;"."&amp;$E1176,TMSimMatrix[#Headers],0)),"")</f>
        <v/>
      </c>
      <c r="J1176" s="280" t="str">
        <f>IF($E1176&lt;&gt;"",IF(ISNUMBER(SEARCH("Utail",FlighTestSummary5[[#This Row],[A/C Configuration]])), "UTAIL", "TAILLESS"),"")</f>
        <v/>
      </c>
      <c r="K1176" s="280" t="str">
        <f>IF($E1176&lt;&gt;"",INDEX(TMSimMatrix[],4,MATCH($C1176&amp;$D1176&amp;"."&amp;$E1176,TMSimMatrix[#Headers],0)),"")</f>
        <v/>
      </c>
      <c r="L1176" s="280" t="str">
        <f>IF($E1176&lt;&gt;"",INDEX(TMSimMatrix[],3,MATCH($C1176&amp;$D1176&amp;"."&amp;$E1176,TMSimMatrix[#Headers],0)),"")</f>
        <v/>
      </c>
      <c r="M1176" s="272" t="str">
        <f>IF($E1176&lt;&gt;"",INDEX(TMSimMatrix[],8,MATCH($C1176&amp;$D1176&amp;"."&amp;$E1176,TMSimMatrix[#Headers],0)),"")</f>
        <v/>
      </c>
      <c r="N1176" s="52"/>
      <c r="O1176" s="72"/>
      <c r="P1176" s="310" t="str">
        <f>IF($E1176&lt;&gt;"",INDEX(TMSimMatrix[],9,MATCH($C1176&amp;$D1176&amp;"."&amp;$E1176,TMSimMatrix[#Headers],0)),"")</f>
        <v/>
      </c>
      <c r="Q1176" s="56"/>
      <c r="R1176" s="54"/>
      <c r="S1176" s="53"/>
      <c r="T1176" s="324"/>
      <c r="U1176" s="299"/>
      <c r="V1176" s="53"/>
      <c r="W1176" s="258" t="s">
        <v>506</v>
      </c>
      <c r="X1176" s="305"/>
      <c r="Y1176" s="62"/>
      <c r="Z1176" s="297"/>
      <c r="AA1176" s="297"/>
    </row>
    <row r="1177" spans="2:27" ht="23">
      <c r="B1177" s="48">
        <v>1172</v>
      </c>
      <c r="C1177" s="252" t="s">
        <v>451</v>
      </c>
      <c r="D1177" s="253">
        <v>62</v>
      </c>
      <c r="E1177" s="274"/>
      <c r="F1177" s="50" t="str">
        <f>IF($E1177&lt;&gt;"",COUNTIF($E$6:$E1177,$E1177),"")</f>
        <v/>
      </c>
      <c r="G1177" s="56" t="str">
        <f>IF($E1177&lt;&gt;"",INDEX(TMSimMatrix[],5,MATCH($C1177&amp;$D1177&amp;"."&amp;$E1177,TMSimMatrix[#Headers],0)),"")</f>
        <v/>
      </c>
      <c r="H1177" s="56" t="str">
        <f>IF($E1177&lt;&gt;"",INDEX(TMSimMatrix[#Data],7,MATCH($C1177&amp;$D1177&amp;"."&amp;$E1177,TMSimMatrix[#Headers],0)),"")</f>
        <v/>
      </c>
      <c r="I1177" s="280" t="str">
        <f>IF($E1177&lt;&gt;"",INDEX(TMSimMatrix[],2,MATCH($C1177&amp;$D1177&amp;"."&amp;$E1177,TMSimMatrix[#Headers],0)),"")</f>
        <v/>
      </c>
      <c r="J1177" s="280" t="str">
        <f>IF($E1177&lt;&gt;"",IF(ISNUMBER(SEARCH("Utail",FlighTestSummary5[[#This Row],[A/C Configuration]])), "UTAIL", "TAILLESS"),"")</f>
        <v/>
      </c>
      <c r="K1177" s="280" t="str">
        <f>IF($E1177&lt;&gt;"",INDEX(TMSimMatrix[],4,MATCH($C1177&amp;$D1177&amp;"."&amp;$E1177,TMSimMatrix[#Headers],0)),"")</f>
        <v/>
      </c>
      <c r="L1177" s="280" t="str">
        <f>IF($E1177&lt;&gt;"",INDEX(TMSimMatrix[],3,MATCH($C1177&amp;$D1177&amp;"."&amp;$E1177,TMSimMatrix[#Headers],0)),"")</f>
        <v/>
      </c>
      <c r="M1177" s="272" t="str">
        <f>IF($E1177&lt;&gt;"",INDEX(TMSimMatrix[],8,MATCH($C1177&amp;$D1177&amp;"."&amp;$E1177,TMSimMatrix[#Headers],0)),"")</f>
        <v/>
      </c>
      <c r="N1177" s="52"/>
      <c r="O1177" s="72"/>
      <c r="P1177" s="310" t="str">
        <f>IF($E1177&lt;&gt;"",INDEX(TMSimMatrix[],9,MATCH($C1177&amp;$D1177&amp;"."&amp;$E1177,TMSimMatrix[#Headers],0)),"")</f>
        <v/>
      </c>
      <c r="Q1177" s="56"/>
      <c r="R1177" s="54"/>
      <c r="S1177" s="53"/>
      <c r="T1177" s="324"/>
      <c r="U1177" s="299"/>
      <c r="V1177" s="53"/>
      <c r="W1177" s="258" t="s">
        <v>506</v>
      </c>
      <c r="X1177" s="305"/>
      <c r="Y1177" s="62"/>
      <c r="Z1177" s="297"/>
      <c r="AA1177" s="297"/>
    </row>
    <row r="1178" spans="2:27" ht="23">
      <c r="B1178" s="48">
        <v>1162</v>
      </c>
      <c r="C1178" s="252" t="s">
        <v>451</v>
      </c>
      <c r="D1178" s="253">
        <v>62</v>
      </c>
      <c r="E1178" s="274"/>
      <c r="F1178" s="50" t="str">
        <f>IF($E1178&lt;&gt;"",COUNTIF($E$6:$E1178,$E1178),"")</f>
        <v/>
      </c>
      <c r="G1178" s="56" t="str">
        <f>IF($E1178&lt;&gt;"",INDEX(TMSimMatrix[],5,MATCH($C1178&amp;$D1178&amp;"."&amp;$E1178,TMSimMatrix[#Headers],0)),"")</f>
        <v/>
      </c>
      <c r="H1178" s="56" t="str">
        <f>IF($E1178&lt;&gt;"",INDEX(TMSimMatrix[#Data],7,MATCH($C1178&amp;$D1178&amp;"."&amp;$E1178,TMSimMatrix[#Headers],0)),"")</f>
        <v/>
      </c>
      <c r="I1178" s="280" t="str">
        <f>IF($E1178&lt;&gt;"",INDEX(TMSimMatrix[],2,MATCH($C1178&amp;$D1178&amp;"."&amp;$E1178,TMSimMatrix[#Headers],0)),"")</f>
        <v/>
      </c>
      <c r="J1178" s="280" t="str">
        <f>IF($E1178&lt;&gt;"",IF(ISNUMBER(SEARCH("Utail",FlighTestSummary5[[#This Row],[A/C Configuration]])), "UTAIL", "TAILLESS"),"")</f>
        <v/>
      </c>
      <c r="K1178" s="280" t="str">
        <f>IF($E1178&lt;&gt;"",INDEX(TMSimMatrix[],4,MATCH($C1178&amp;$D1178&amp;"."&amp;$E1178,TMSimMatrix[#Headers],0)),"")</f>
        <v/>
      </c>
      <c r="L1178" s="280" t="str">
        <f>IF($E1178&lt;&gt;"",INDEX(TMSimMatrix[],3,MATCH($C1178&amp;$D1178&amp;"."&amp;$E1178,TMSimMatrix[#Headers],0)),"")</f>
        <v/>
      </c>
      <c r="M1178" s="272" t="str">
        <f>IF($E1178&lt;&gt;"",INDEX(TMSimMatrix[],8,MATCH($C1178&amp;$D1178&amp;"."&amp;$E1178,TMSimMatrix[#Headers],0)),"")</f>
        <v/>
      </c>
      <c r="N1178" s="52"/>
      <c r="O1178" s="72"/>
      <c r="P1178" s="310" t="str">
        <f>IF($E1178&lt;&gt;"",INDEX(TMSimMatrix[],9,MATCH($C1178&amp;$D1178&amp;"."&amp;$E1178,TMSimMatrix[#Headers],0)),"")</f>
        <v/>
      </c>
      <c r="Q1178" s="56"/>
      <c r="R1178" s="54"/>
      <c r="S1178" s="53"/>
      <c r="T1178" s="324"/>
      <c r="U1178" s="299"/>
      <c r="V1178" s="53"/>
      <c r="W1178" s="258" t="s">
        <v>506</v>
      </c>
      <c r="X1178" s="305"/>
      <c r="Y1178" s="62"/>
      <c r="Z1178" s="297"/>
      <c r="AA1178" s="297"/>
    </row>
    <row r="1179" spans="2:27" ht="23">
      <c r="B1179" s="48">
        <v>1174</v>
      </c>
      <c r="C1179" s="252" t="s">
        <v>451</v>
      </c>
      <c r="D1179" s="253">
        <v>62</v>
      </c>
      <c r="E1179" s="274"/>
      <c r="F1179" s="50" t="str">
        <f>IF($E1179&lt;&gt;"",COUNTIF($E$6:$E1179,$E1179),"")</f>
        <v/>
      </c>
      <c r="G1179" s="56" t="str">
        <f>IF($E1179&lt;&gt;"",INDEX(TMSimMatrix[],5,MATCH($C1179&amp;$D1179&amp;"."&amp;$E1179,TMSimMatrix[#Headers],0)),"")</f>
        <v/>
      </c>
      <c r="H1179" s="56" t="str">
        <f>IF($E1179&lt;&gt;"",INDEX(TMSimMatrix[#Data],7,MATCH($C1179&amp;$D1179&amp;"."&amp;$E1179,TMSimMatrix[#Headers],0)),"")</f>
        <v/>
      </c>
      <c r="I1179" s="280" t="str">
        <f>IF($E1179&lt;&gt;"",INDEX(TMSimMatrix[],2,MATCH($C1179&amp;$D1179&amp;"."&amp;$E1179,TMSimMatrix[#Headers],0)),"")</f>
        <v/>
      </c>
      <c r="J1179" s="280" t="str">
        <f>IF($E1179&lt;&gt;"",IF(ISNUMBER(SEARCH("Utail",FlighTestSummary5[[#This Row],[A/C Configuration]])), "UTAIL", "TAILLESS"),"")</f>
        <v/>
      </c>
      <c r="K1179" s="280" t="str">
        <f>IF($E1179&lt;&gt;"",INDEX(TMSimMatrix[],4,MATCH($C1179&amp;$D1179&amp;"."&amp;$E1179,TMSimMatrix[#Headers],0)),"")</f>
        <v/>
      </c>
      <c r="L1179" s="280" t="str">
        <f>IF($E1179&lt;&gt;"",INDEX(TMSimMatrix[],3,MATCH($C1179&amp;$D1179&amp;"."&amp;$E1179,TMSimMatrix[#Headers],0)),"")</f>
        <v/>
      </c>
      <c r="M1179" s="272" t="str">
        <f>IF($E1179&lt;&gt;"",INDEX(TMSimMatrix[],8,MATCH($C1179&amp;$D1179&amp;"."&amp;$E1179,TMSimMatrix[#Headers],0)),"")</f>
        <v/>
      </c>
      <c r="N1179" s="52"/>
      <c r="O1179" s="72"/>
      <c r="P1179" s="310" t="str">
        <f>IF($E1179&lt;&gt;"",INDEX(TMSimMatrix[],9,MATCH($C1179&amp;$D1179&amp;"."&amp;$E1179,TMSimMatrix[#Headers],0)),"")</f>
        <v/>
      </c>
      <c r="Q1179" s="56"/>
      <c r="R1179" s="54"/>
      <c r="S1179" s="53"/>
      <c r="T1179" s="324"/>
      <c r="U1179" s="299"/>
      <c r="V1179" s="53"/>
      <c r="W1179" s="258" t="s">
        <v>506</v>
      </c>
      <c r="X1179" s="305"/>
      <c r="Y1179" s="62"/>
      <c r="Z1179" s="297"/>
      <c r="AA1179" s="297"/>
    </row>
    <row r="1180" spans="2:27" ht="23">
      <c r="B1180" s="48">
        <v>1175</v>
      </c>
      <c r="C1180" s="252" t="s">
        <v>451</v>
      </c>
      <c r="D1180" s="253">
        <v>62</v>
      </c>
      <c r="E1180" s="274"/>
      <c r="F1180" s="50" t="str">
        <f>IF($E1180&lt;&gt;"",COUNTIF($E$6:$E1180,$E1180),"")</f>
        <v/>
      </c>
      <c r="G1180" s="56" t="str">
        <f>IF($E1180&lt;&gt;"",INDEX(TMSimMatrix[],5,MATCH($C1180&amp;$D1180&amp;"."&amp;$E1180,TMSimMatrix[#Headers],0)),"")</f>
        <v/>
      </c>
      <c r="H1180" s="56" t="str">
        <f>IF($E1180&lt;&gt;"",INDEX(TMSimMatrix[#Data],7,MATCH($C1180&amp;$D1180&amp;"."&amp;$E1180,TMSimMatrix[#Headers],0)),"")</f>
        <v/>
      </c>
      <c r="I1180" s="280" t="str">
        <f>IF($E1180&lt;&gt;"",INDEX(TMSimMatrix[],2,MATCH($C1180&amp;$D1180&amp;"."&amp;$E1180,TMSimMatrix[#Headers],0)),"")</f>
        <v/>
      </c>
      <c r="J1180" s="280" t="str">
        <f>IF($E1180&lt;&gt;"",IF(ISNUMBER(SEARCH("Utail",FlighTestSummary5[[#This Row],[A/C Configuration]])), "UTAIL", "TAILLESS"),"")</f>
        <v/>
      </c>
      <c r="K1180" s="280" t="str">
        <f>IF($E1180&lt;&gt;"",INDEX(TMSimMatrix[],4,MATCH($C1180&amp;$D1180&amp;"."&amp;$E1180,TMSimMatrix[#Headers],0)),"")</f>
        <v/>
      </c>
      <c r="L1180" s="280" t="str">
        <f>IF($E1180&lt;&gt;"",INDEX(TMSimMatrix[],3,MATCH($C1180&amp;$D1180&amp;"."&amp;$E1180,TMSimMatrix[#Headers],0)),"")</f>
        <v/>
      </c>
      <c r="M1180" s="272" t="str">
        <f>IF($E1180&lt;&gt;"",INDEX(TMSimMatrix[],8,MATCH($C1180&amp;$D1180&amp;"."&amp;$E1180,TMSimMatrix[#Headers],0)),"")</f>
        <v/>
      </c>
      <c r="N1180" s="52"/>
      <c r="O1180" s="72"/>
      <c r="P1180" s="310" t="str">
        <f>IF($E1180&lt;&gt;"",INDEX(TMSimMatrix[],9,MATCH($C1180&amp;$D1180&amp;"."&amp;$E1180,TMSimMatrix[#Headers],0)),"")</f>
        <v/>
      </c>
      <c r="Q1180" s="56"/>
      <c r="R1180" s="54"/>
      <c r="S1180" s="53"/>
      <c r="T1180" s="324"/>
      <c r="U1180" s="299"/>
      <c r="V1180" s="53"/>
      <c r="W1180" s="258" t="s">
        <v>506</v>
      </c>
      <c r="X1180" s="305"/>
      <c r="Y1180" s="62"/>
      <c r="Z1180" s="297"/>
      <c r="AA1180" s="297"/>
    </row>
    <row r="1181" spans="2:27" ht="23">
      <c r="B1181" s="48">
        <v>1176</v>
      </c>
      <c r="C1181" s="252" t="s">
        <v>451</v>
      </c>
      <c r="D1181" s="253">
        <v>62</v>
      </c>
      <c r="E1181" s="274"/>
      <c r="F1181" s="50" t="str">
        <f>IF($E1181&lt;&gt;"",COUNTIF($E$6:$E1181,$E1181),"")</f>
        <v/>
      </c>
      <c r="G1181" s="56" t="str">
        <f>IF($E1181&lt;&gt;"",INDEX(TMSimMatrix[],5,MATCH($C1181&amp;$D1181&amp;"."&amp;$E1181,TMSimMatrix[#Headers],0)),"")</f>
        <v/>
      </c>
      <c r="H1181" s="56" t="str">
        <f>IF($E1181&lt;&gt;"",INDEX(TMSimMatrix[#Data],7,MATCH($C1181&amp;$D1181&amp;"."&amp;$E1181,TMSimMatrix[#Headers],0)),"")</f>
        <v/>
      </c>
      <c r="I1181" s="280" t="str">
        <f>IF($E1181&lt;&gt;"",INDEX(TMSimMatrix[],2,MATCH($C1181&amp;$D1181&amp;"."&amp;$E1181,TMSimMatrix[#Headers],0)),"")</f>
        <v/>
      </c>
      <c r="J1181" s="280" t="str">
        <f>IF($E1181&lt;&gt;"",IF(ISNUMBER(SEARCH("Utail",FlighTestSummary5[[#This Row],[A/C Configuration]])), "UTAIL", "TAILLESS"),"")</f>
        <v/>
      </c>
      <c r="K1181" s="280" t="str">
        <f>IF($E1181&lt;&gt;"",INDEX(TMSimMatrix[],4,MATCH($C1181&amp;$D1181&amp;"."&amp;$E1181,TMSimMatrix[#Headers],0)),"")</f>
        <v/>
      </c>
      <c r="L1181" s="280" t="str">
        <f>IF($E1181&lt;&gt;"",INDEX(TMSimMatrix[],3,MATCH($C1181&amp;$D1181&amp;"."&amp;$E1181,TMSimMatrix[#Headers],0)),"")</f>
        <v/>
      </c>
      <c r="M1181" s="272" t="str">
        <f>IF($E1181&lt;&gt;"",INDEX(TMSimMatrix[],8,MATCH($C1181&amp;$D1181&amp;"."&amp;$E1181,TMSimMatrix[#Headers],0)),"")</f>
        <v/>
      </c>
      <c r="N1181" s="52"/>
      <c r="O1181" s="72"/>
      <c r="P1181" s="310" t="str">
        <f>IF($E1181&lt;&gt;"",INDEX(TMSimMatrix[],9,MATCH($C1181&amp;$D1181&amp;"."&amp;$E1181,TMSimMatrix[#Headers],0)),"")</f>
        <v/>
      </c>
      <c r="Q1181" s="56"/>
      <c r="R1181" s="54"/>
      <c r="S1181" s="53"/>
      <c r="T1181" s="324"/>
      <c r="U1181" s="299"/>
      <c r="V1181" s="53"/>
      <c r="W1181" s="258" t="s">
        <v>506</v>
      </c>
      <c r="X1181" s="305"/>
      <c r="Y1181" s="62"/>
      <c r="Z1181" s="297"/>
      <c r="AA1181" s="297"/>
    </row>
    <row r="1182" spans="2:27" ht="23">
      <c r="B1182" s="48">
        <v>1177</v>
      </c>
      <c r="C1182" s="252" t="s">
        <v>451</v>
      </c>
      <c r="D1182" s="253">
        <v>62</v>
      </c>
      <c r="E1182" s="274"/>
      <c r="F1182" s="50" t="str">
        <f>IF($E1182&lt;&gt;"",COUNTIF($E$6:$E1182,$E1182),"")</f>
        <v/>
      </c>
      <c r="G1182" s="56" t="str">
        <f>IF($E1182&lt;&gt;"",INDEX(TMSimMatrix[],5,MATCH($C1182&amp;$D1182&amp;"."&amp;$E1182,TMSimMatrix[#Headers],0)),"")</f>
        <v/>
      </c>
      <c r="H1182" s="56" t="str">
        <f>IF($E1182&lt;&gt;"",INDEX(TMSimMatrix[#Data],7,MATCH($C1182&amp;$D1182&amp;"."&amp;$E1182,TMSimMatrix[#Headers],0)),"")</f>
        <v/>
      </c>
      <c r="I1182" s="280" t="str">
        <f>IF($E1182&lt;&gt;"",INDEX(TMSimMatrix[],2,MATCH($C1182&amp;$D1182&amp;"."&amp;$E1182,TMSimMatrix[#Headers],0)),"")</f>
        <v/>
      </c>
      <c r="J1182" s="280" t="str">
        <f>IF($E1182&lt;&gt;"",IF(ISNUMBER(SEARCH("Utail",FlighTestSummary5[[#This Row],[A/C Configuration]])), "UTAIL", "TAILLESS"),"")</f>
        <v/>
      </c>
      <c r="K1182" s="280" t="str">
        <f>IF($E1182&lt;&gt;"",INDEX(TMSimMatrix[],4,MATCH($C1182&amp;$D1182&amp;"."&amp;$E1182,TMSimMatrix[#Headers],0)),"")</f>
        <v/>
      </c>
      <c r="L1182" s="280" t="str">
        <f>IF($E1182&lt;&gt;"",INDEX(TMSimMatrix[],3,MATCH($C1182&amp;$D1182&amp;"."&amp;$E1182,TMSimMatrix[#Headers],0)),"")</f>
        <v/>
      </c>
      <c r="M1182" s="272" t="str">
        <f>IF($E1182&lt;&gt;"",INDEX(TMSimMatrix[],8,MATCH($C1182&amp;$D1182&amp;"."&amp;$E1182,TMSimMatrix[#Headers],0)),"")</f>
        <v/>
      </c>
      <c r="N1182" s="52"/>
      <c r="O1182" s="72"/>
      <c r="P1182" s="310" t="str">
        <f>IF($E1182&lt;&gt;"",INDEX(TMSimMatrix[],9,MATCH($C1182&amp;$D1182&amp;"."&amp;$E1182,TMSimMatrix[#Headers],0)),"")</f>
        <v/>
      </c>
      <c r="Q1182" s="56"/>
      <c r="R1182" s="54"/>
      <c r="S1182" s="53"/>
      <c r="T1182" s="324"/>
      <c r="U1182" s="299"/>
      <c r="V1182" s="53"/>
      <c r="W1182" s="258" t="s">
        <v>506</v>
      </c>
      <c r="X1182" s="305"/>
      <c r="Y1182" s="62"/>
      <c r="Z1182" s="297"/>
      <c r="AA1182" s="297"/>
    </row>
    <row r="1183" spans="2:27" ht="23">
      <c r="B1183" s="48">
        <v>1178</v>
      </c>
      <c r="C1183" s="252" t="s">
        <v>451</v>
      </c>
      <c r="D1183" s="253">
        <v>62</v>
      </c>
      <c r="E1183" s="274"/>
      <c r="F1183" s="50" t="str">
        <f>IF($E1183&lt;&gt;"",COUNTIF($E$6:$E1183,$E1183),"")</f>
        <v/>
      </c>
      <c r="G1183" s="56" t="str">
        <f>IF($E1183&lt;&gt;"",INDEX(TMSimMatrix[],5,MATCH($C1183&amp;$D1183&amp;"."&amp;$E1183,TMSimMatrix[#Headers],0)),"")</f>
        <v/>
      </c>
      <c r="H1183" s="56" t="str">
        <f>IF($E1183&lt;&gt;"",INDEX(TMSimMatrix[#Data],7,MATCH($C1183&amp;$D1183&amp;"."&amp;$E1183,TMSimMatrix[#Headers],0)),"")</f>
        <v/>
      </c>
      <c r="I1183" s="280" t="str">
        <f>IF($E1183&lt;&gt;"",INDEX(TMSimMatrix[],2,MATCH($C1183&amp;$D1183&amp;"."&amp;$E1183,TMSimMatrix[#Headers],0)),"")</f>
        <v/>
      </c>
      <c r="J1183" s="280" t="str">
        <f>IF($E1183&lt;&gt;"",IF(ISNUMBER(SEARCH("Utail",FlighTestSummary5[[#This Row],[A/C Configuration]])), "UTAIL", "TAILLESS"),"")</f>
        <v/>
      </c>
      <c r="K1183" s="280" t="str">
        <f>IF($E1183&lt;&gt;"",INDEX(TMSimMatrix[],4,MATCH($C1183&amp;$D1183&amp;"."&amp;$E1183,TMSimMatrix[#Headers],0)),"")</f>
        <v/>
      </c>
      <c r="L1183" s="280" t="str">
        <f>IF($E1183&lt;&gt;"",INDEX(TMSimMatrix[],3,MATCH($C1183&amp;$D1183&amp;"."&amp;$E1183,TMSimMatrix[#Headers],0)),"")</f>
        <v/>
      </c>
      <c r="M1183" s="272" t="str">
        <f>IF($E1183&lt;&gt;"",INDEX(TMSimMatrix[],8,MATCH($C1183&amp;$D1183&amp;"."&amp;$E1183,TMSimMatrix[#Headers],0)),"")</f>
        <v/>
      </c>
      <c r="N1183" s="52"/>
      <c r="O1183" s="72"/>
      <c r="P1183" s="310" t="str">
        <f>IF($E1183&lt;&gt;"",INDEX(TMSimMatrix[],9,MATCH($C1183&amp;$D1183&amp;"."&amp;$E1183,TMSimMatrix[#Headers],0)),"")</f>
        <v/>
      </c>
      <c r="Q1183" s="56"/>
      <c r="R1183" s="54"/>
      <c r="S1183" s="53"/>
      <c r="T1183" s="324"/>
      <c r="U1183" s="299"/>
      <c r="V1183" s="53"/>
      <c r="W1183" s="258" t="s">
        <v>506</v>
      </c>
      <c r="X1183" s="305"/>
      <c r="Y1183" s="62"/>
      <c r="Z1183" s="297"/>
      <c r="AA1183" s="297"/>
    </row>
    <row r="1184" spans="2:27" ht="23">
      <c r="B1184" s="48">
        <v>1179</v>
      </c>
      <c r="C1184" s="252" t="s">
        <v>451</v>
      </c>
      <c r="D1184" s="253">
        <v>62</v>
      </c>
      <c r="E1184" s="274"/>
      <c r="F1184" s="50" t="str">
        <f>IF($E1184&lt;&gt;"",COUNTIF($E$6:$E1184,$E1184),"")</f>
        <v/>
      </c>
      <c r="G1184" s="56" t="str">
        <f>IF($E1184&lt;&gt;"",INDEX(TMSimMatrix[],5,MATCH($C1184&amp;$D1184&amp;"."&amp;$E1184,TMSimMatrix[#Headers],0)),"")</f>
        <v/>
      </c>
      <c r="H1184" s="56" t="str">
        <f>IF($E1184&lt;&gt;"",INDEX(TMSimMatrix[#Data],7,MATCH($C1184&amp;$D1184&amp;"."&amp;$E1184,TMSimMatrix[#Headers],0)),"")</f>
        <v/>
      </c>
      <c r="I1184" s="280" t="str">
        <f>IF($E1184&lt;&gt;"",INDEX(TMSimMatrix[],2,MATCH($C1184&amp;$D1184&amp;"."&amp;$E1184,TMSimMatrix[#Headers],0)),"")</f>
        <v/>
      </c>
      <c r="J1184" s="280" t="str">
        <f>IF($E1184&lt;&gt;"",IF(ISNUMBER(SEARCH("Utail",FlighTestSummary5[[#This Row],[A/C Configuration]])), "UTAIL", "TAILLESS"),"")</f>
        <v/>
      </c>
      <c r="K1184" s="280" t="str">
        <f>IF($E1184&lt;&gt;"",INDEX(TMSimMatrix[],4,MATCH($C1184&amp;$D1184&amp;"."&amp;$E1184,TMSimMatrix[#Headers],0)),"")</f>
        <v/>
      </c>
      <c r="L1184" s="280" t="str">
        <f>IF($E1184&lt;&gt;"",INDEX(TMSimMatrix[],3,MATCH($C1184&amp;$D1184&amp;"."&amp;$E1184,TMSimMatrix[#Headers],0)),"")</f>
        <v/>
      </c>
      <c r="M1184" s="272" t="str">
        <f>IF($E1184&lt;&gt;"",INDEX(TMSimMatrix[],8,MATCH($C1184&amp;$D1184&amp;"."&amp;$E1184,TMSimMatrix[#Headers],0)),"")</f>
        <v/>
      </c>
      <c r="N1184" s="52"/>
      <c r="O1184" s="72"/>
      <c r="P1184" s="310" t="str">
        <f>IF($E1184&lt;&gt;"",INDEX(TMSimMatrix[],9,MATCH($C1184&amp;$D1184&amp;"."&amp;$E1184,TMSimMatrix[#Headers],0)),"")</f>
        <v/>
      </c>
      <c r="Q1184" s="56"/>
      <c r="R1184" s="54"/>
      <c r="S1184" s="53"/>
      <c r="T1184" s="324"/>
      <c r="U1184" s="299"/>
      <c r="V1184" s="53"/>
      <c r="W1184" s="258" t="s">
        <v>506</v>
      </c>
      <c r="X1184" s="305"/>
      <c r="Y1184" s="62"/>
      <c r="Z1184" s="297"/>
      <c r="AA1184" s="297"/>
    </row>
    <row r="1185" spans="2:27" ht="23">
      <c r="B1185" s="48">
        <v>1180</v>
      </c>
      <c r="C1185" s="252" t="s">
        <v>451</v>
      </c>
      <c r="D1185" s="253">
        <v>62</v>
      </c>
      <c r="E1185" s="274"/>
      <c r="F1185" s="50" t="str">
        <f>IF($E1185&lt;&gt;"",COUNTIF($E$6:$E1185,$E1185),"")</f>
        <v/>
      </c>
      <c r="G1185" s="56" t="str">
        <f>IF($E1185&lt;&gt;"",INDEX(TMSimMatrix[],5,MATCH($C1185&amp;$D1185&amp;"."&amp;$E1185,TMSimMatrix[#Headers],0)),"")</f>
        <v/>
      </c>
      <c r="H1185" s="56" t="str">
        <f>IF($E1185&lt;&gt;"",INDEX(TMSimMatrix[#Data],7,MATCH($C1185&amp;$D1185&amp;"."&amp;$E1185,TMSimMatrix[#Headers],0)),"")</f>
        <v/>
      </c>
      <c r="I1185" s="280" t="str">
        <f>IF($E1185&lt;&gt;"",INDEX(TMSimMatrix[],2,MATCH($C1185&amp;$D1185&amp;"."&amp;$E1185,TMSimMatrix[#Headers],0)),"")</f>
        <v/>
      </c>
      <c r="J1185" s="280" t="str">
        <f>IF($E1185&lt;&gt;"",IF(ISNUMBER(SEARCH("Utail",FlighTestSummary5[[#This Row],[A/C Configuration]])), "UTAIL", "TAILLESS"),"")</f>
        <v/>
      </c>
      <c r="K1185" s="280" t="str">
        <f>IF($E1185&lt;&gt;"",INDEX(TMSimMatrix[],4,MATCH($C1185&amp;$D1185&amp;"."&amp;$E1185,TMSimMatrix[#Headers],0)),"")</f>
        <v/>
      </c>
      <c r="L1185" s="280" t="str">
        <f>IF($E1185&lt;&gt;"",INDEX(TMSimMatrix[],3,MATCH($C1185&amp;$D1185&amp;"."&amp;$E1185,TMSimMatrix[#Headers],0)),"")</f>
        <v/>
      </c>
      <c r="M1185" s="272" t="str">
        <f>IF($E1185&lt;&gt;"",INDEX(TMSimMatrix[],8,MATCH($C1185&amp;$D1185&amp;"."&amp;$E1185,TMSimMatrix[#Headers],0)),"")</f>
        <v/>
      </c>
      <c r="N1185" s="52"/>
      <c r="O1185" s="72"/>
      <c r="P1185" s="310" t="str">
        <f>IF($E1185&lt;&gt;"",INDEX(TMSimMatrix[],9,MATCH($C1185&amp;$D1185&amp;"."&amp;$E1185,TMSimMatrix[#Headers],0)),"")</f>
        <v/>
      </c>
      <c r="Q1185" s="56"/>
      <c r="R1185" s="54"/>
      <c r="S1185" s="53"/>
      <c r="T1185" s="324"/>
      <c r="U1185" s="299"/>
      <c r="V1185" s="53"/>
      <c r="W1185" s="258" t="s">
        <v>506</v>
      </c>
      <c r="X1185" s="305"/>
      <c r="Y1185" s="62"/>
      <c r="Z1185" s="297"/>
      <c r="AA1185" s="297"/>
    </row>
    <row r="1186" spans="2:27" ht="23">
      <c r="B1186" s="48">
        <v>1181</v>
      </c>
      <c r="C1186" s="252" t="s">
        <v>451</v>
      </c>
      <c r="D1186" s="253">
        <v>62</v>
      </c>
      <c r="E1186" s="274"/>
      <c r="F1186" s="50" t="str">
        <f>IF($E1186&lt;&gt;"",COUNTIF($E$6:$E1186,$E1186),"")</f>
        <v/>
      </c>
      <c r="G1186" s="56" t="str">
        <f>IF($E1186&lt;&gt;"",INDEX(TMSimMatrix[],5,MATCH($C1186&amp;$D1186&amp;"."&amp;$E1186,TMSimMatrix[#Headers],0)),"")</f>
        <v/>
      </c>
      <c r="H1186" s="56" t="str">
        <f>IF($E1186&lt;&gt;"",INDEX(TMSimMatrix[#Data],7,MATCH($C1186&amp;$D1186&amp;"."&amp;$E1186,TMSimMatrix[#Headers],0)),"")</f>
        <v/>
      </c>
      <c r="I1186" s="280" t="str">
        <f>IF($E1186&lt;&gt;"",INDEX(TMSimMatrix[],2,MATCH($C1186&amp;$D1186&amp;"."&amp;$E1186,TMSimMatrix[#Headers],0)),"")</f>
        <v/>
      </c>
      <c r="J1186" s="280" t="str">
        <f>IF($E1186&lt;&gt;"",IF(ISNUMBER(SEARCH("Utail",FlighTestSummary5[[#This Row],[A/C Configuration]])), "UTAIL", "TAILLESS"),"")</f>
        <v/>
      </c>
      <c r="K1186" s="280" t="str">
        <f>IF($E1186&lt;&gt;"",INDEX(TMSimMatrix[],4,MATCH($C1186&amp;$D1186&amp;"."&amp;$E1186,TMSimMatrix[#Headers],0)),"")</f>
        <v/>
      </c>
      <c r="L1186" s="280" t="str">
        <f>IF($E1186&lt;&gt;"",INDEX(TMSimMatrix[],3,MATCH($C1186&amp;$D1186&amp;"."&amp;$E1186,TMSimMatrix[#Headers],0)),"")</f>
        <v/>
      </c>
      <c r="M1186" s="272" t="str">
        <f>IF($E1186&lt;&gt;"",INDEX(TMSimMatrix[],8,MATCH($C1186&amp;$D1186&amp;"."&amp;$E1186,TMSimMatrix[#Headers],0)),"")</f>
        <v/>
      </c>
      <c r="N1186" s="52"/>
      <c r="O1186" s="72"/>
      <c r="P1186" s="310" t="str">
        <f>IF($E1186&lt;&gt;"",INDEX(TMSimMatrix[],9,MATCH($C1186&amp;$D1186&amp;"."&amp;$E1186,TMSimMatrix[#Headers],0)),"")</f>
        <v/>
      </c>
      <c r="Q1186" s="56"/>
      <c r="R1186" s="54"/>
      <c r="S1186" s="53"/>
      <c r="T1186" s="324"/>
      <c r="U1186" s="299"/>
      <c r="V1186" s="53"/>
      <c r="W1186" s="258" t="s">
        <v>506</v>
      </c>
      <c r="X1186" s="305"/>
      <c r="Y1186" s="62"/>
      <c r="Z1186" s="297"/>
      <c r="AA1186" s="297"/>
    </row>
    <row r="1187" spans="2:27" ht="23">
      <c r="B1187" s="48">
        <v>1182</v>
      </c>
      <c r="C1187" s="252" t="s">
        <v>451</v>
      </c>
      <c r="D1187" s="253">
        <v>62</v>
      </c>
      <c r="E1187" s="274"/>
      <c r="F1187" s="50" t="str">
        <f>IF($E1187&lt;&gt;"",COUNTIF($E$6:$E1187,$E1187),"")</f>
        <v/>
      </c>
      <c r="G1187" s="56" t="str">
        <f>IF($E1187&lt;&gt;"",INDEX(TMSimMatrix[],5,MATCH($C1187&amp;$D1187&amp;"."&amp;$E1187,TMSimMatrix[#Headers],0)),"")</f>
        <v/>
      </c>
      <c r="H1187" s="56" t="str">
        <f>IF($E1187&lt;&gt;"",INDEX(TMSimMatrix[#Data],7,MATCH($C1187&amp;$D1187&amp;"."&amp;$E1187,TMSimMatrix[#Headers],0)),"")</f>
        <v/>
      </c>
      <c r="I1187" s="280" t="str">
        <f>IF($E1187&lt;&gt;"",INDEX(TMSimMatrix[],2,MATCH($C1187&amp;$D1187&amp;"."&amp;$E1187,TMSimMatrix[#Headers],0)),"")</f>
        <v/>
      </c>
      <c r="J1187" s="280" t="str">
        <f>IF($E1187&lt;&gt;"",IF(ISNUMBER(SEARCH("Utail",FlighTestSummary5[[#This Row],[A/C Configuration]])), "UTAIL", "TAILLESS"),"")</f>
        <v/>
      </c>
      <c r="K1187" s="280" t="str">
        <f>IF($E1187&lt;&gt;"",INDEX(TMSimMatrix[],4,MATCH($C1187&amp;$D1187&amp;"."&amp;$E1187,TMSimMatrix[#Headers],0)),"")</f>
        <v/>
      </c>
      <c r="L1187" s="280" t="str">
        <f>IF($E1187&lt;&gt;"",INDEX(TMSimMatrix[],3,MATCH($C1187&amp;$D1187&amp;"."&amp;$E1187,TMSimMatrix[#Headers],0)),"")</f>
        <v/>
      </c>
      <c r="M1187" s="272" t="str">
        <f>IF($E1187&lt;&gt;"",INDEX(TMSimMatrix[],8,MATCH($C1187&amp;$D1187&amp;"."&amp;$E1187,TMSimMatrix[#Headers],0)),"")</f>
        <v/>
      </c>
      <c r="N1187" s="52"/>
      <c r="O1187" s="72"/>
      <c r="P1187" s="310" t="str">
        <f>IF($E1187&lt;&gt;"",INDEX(TMSimMatrix[],9,MATCH($C1187&amp;$D1187&amp;"."&amp;$E1187,TMSimMatrix[#Headers],0)),"")</f>
        <v/>
      </c>
      <c r="Q1187" s="56"/>
      <c r="R1187" s="54"/>
      <c r="S1187" s="53"/>
      <c r="T1187" s="324"/>
      <c r="U1187" s="299"/>
      <c r="V1187" s="53"/>
      <c r="W1187" s="258" t="s">
        <v>506</v>
      </c>
      <c r="X1187" s="305"/>
      <c r="Y1187" s="62"/>
      <c r="Z1187" s="297"/>
      <c r="AA1187" s="297"/>
    </row>
    <row r="1188" spans="2:27" ht="23">
      <c r="B1188" s="48">
        <v>1183</v>
      </c>
      <c r="C1188" s="252" t="s">
        <v>451</v>
      </c>
      <c r="D1188" s="253">
        <v>62</v>
      </c>
      <c r="E1188" s="274"/>
      <c r="F1188" s="50" t="str">
        <f>IF($E1188&lt;&gt;"",COUNTIF($E$6:$E1188,$E1188),"")</f>
        <v/>
      </c>
      <c r="G1188" s="56" t="str">
        <f>IF($E1188&lt;&gt;"",INDEX(TMSimMatrix[],5,MATCH($C1188&amp;$D1188&amp;"."&amp;$E1188,TMSimMatrix[#Headers],0)),"")</f>
        <v/>
      </c>
      <c r="H1188" s="56" t="str">
        <f>IF($E1188&lt;&gt;"",INDEX(TMSimMatrix[#Data],7,MATCH($C1188&amp;$D1188&amp;"."&amp;$E1188,TMSimMatrix[#Headers],0)),"")</f>
        <v/>
      </c>
      <c r="I1188" s="280" t="str">
        <f>IF($E1188&lt;&gt;"",INDEX(TMSimMatrix[],2,MATCH($C1188&amp;$D1188&amp;"."&amp;$E1188,TMSimMatrix[#Headers],0)),"")</f>
        <v/>
      </c>
      <c r="J1188" s="280" t="str">
        <f>IF($E1188&lt;&gt;"",IF(ISNUMBER(SEARCH("Utail",FlighTestSummary5[[#This Row],[A/C Configuration]])), "UTAIL", "TAILLESS"),"")</f>
        <v/>
      </c>
      <c r="K1188" s="280" t="str">
        <f>IF($E1188&lt;&gt;"",INDEX(TMSimMatrix[],4,MATCH($C1188&amp;$D1188&amp;"."&amp;$E1188,TMSimMatrix[#Headers],0)),"")</f>
        <v/>
      </c>
      <c r="L1188" s="280" t="str">
        <f>IF($E1188&lt;&gt;"",INDEX(TMSimMatrix[],3,MATCH($C1188&amp;$D1188&amp;"."&amp;$E1188,TMSimMatrix[#Headers],0)),"")</f>
        <v/>
      </c>
      <c r="M1188" s="272" t="str">
        <f>IF($E1188&lt;&gt;"",INDEX(TMSimMatrix[],8,MATCH($C1188&amp;$D1188&amp;"."&amp;$E1188,TMSimMatrix[#Headers],0)),"")</f>
        <v/>
      </c>
      <c r="N1188" s="52"/>
      <c r="O1188" s="72"/>
      <c r="P1188" s="310" t="str">
        <f>IF($E1188&lt;&gt;"",INDEX(TMSimMatrix[],9,MATCH($C1188&amp;$D1188&amp;"."&amp;$E1188,TMSimMatrix[#Headers],0)),"")</f>
        <v/>
      </c>
      <c r="Q1188" s="56"/>
      <c r="R1188" s="54"/>
      <c r="S1188" s="53"/>
      <c r="T1188" s="324"/>
      <c r="U1188" s="299"/>
      <c r="V1188" s="53"/>
      <c r="W1188" s="258" t="s">
        <v>506</v>
      </c>
      <c r="X1188" s="305"/>
      <c r="Y1188" s="62"/>
      <c r="Z1188" s="297"/>
      <c r="AA1188" s="297"/>
    </row>
    <row r="1189" spans="2:27" ht="23">
      <c r="B1189" s="48">
        <v>1184</v>
      </c>
      <c r="C1189" s="252" t="s">
        <v>451</v>
      </c>
      <c r="D1189" s="253">
        <v>62</v>
      </c>
      <c r="E1189" s="274"/>
      <c r="F1189" s="50" t="str">
        <f>IF($E1189&lt;&gt;"",COUNTIF($E$6:$E1189,$E1189),"")</f>
        <v/>
      </c>
      <c r="G1189" s="56" t="str">
        <f>IF($E1189&lt;&gt;"",INDEX(TMSimMatrix[],5,MATCH($C1189&amp;$D1189&amp;"."&amp;$E1189,TMSimMatrix[#Headers],0)),"")</f>
        <v/>
      </c>
      <c r="H1189" s="56" t="str">
        <f>IF($E1189&lt;&gt;"",INDEX(TMSimMatrix[#Data],7,MATCH($C1189&amp;$D1189&amp;"."&amp;$E1189,TMSimMatrix[#Headers],0)),"")</f>
        <v/>
      </c>
      <c r="I1189" s="280" t="str">
        <f>IF($E1189&lt;&gt;"",INDEX(TMSimMatrix[],2,MATCH($C1189&amp;$D1189&amp;"."&amp;$E1189,TMSimMatrix[#Headers],0)),"")</f>
        <v/>
      </c>
      <c r="J1189" s="280" t="str">
        <f>IF($E1189&lt;&gt;"",IF(ISNUMBER(SEARCH("Utail",FlighTestSummary5[[#This Row],[A/C Configuration]])), "UTAIL", "TAILLESS"),"")</f>
        <v/>
      </c>
      <c r="K1189" s="280" t="str">
        <f>IF($E1189&lt;&gt;"",INDEX(TMSimMatrix[],4,MATCH($C1189&amp;$D1189&amp;"."&amp;$E1189,TMSimMatrix[#Headers],0)),"")</f>
        <v/>
      </c>
      <c r="L1189" s="280" t="str">
        <f>IF($E1189&lt;&gt;"",INDEX(TMSimMatrix[],3,MATCH($C1189&amp;$D1189&amp;"."&amp;$E1189,TMSimMatrix[#Headers],0)),"")</f>
        <v/>
      </c>
      <c r="M1189" s="272" t="str">
        <f>IF($E1189&lt;&gt;"",INDEX(TMSimMatrix[],8,MATCH($C1189&amp;$D1189&amp;"."&amp;$E1189,TMSimMatrix[#Headers],0)),"")</f>
        <v/>
      </c>
      <c r="N1189" s="52"/>
      <c r="O1189" s="72"/>
      <c r="P1189" s="310" t="str">
        <f>IF($E1189&lt;&gt;"",INDEX(TMSimMatrix[],9,MATCH($C1189&amp;$D1189&amp;"."&amp;$E1189,TMSimMatrix[#Headers],0)),"")</f>
        <v/>
      </c>
      <c r="Q1189" s="56"/>
      <c r="R1189" s="54"/>
      <c r="S1189" s="53"/>
      <c r="T1189" s="324"/>
      <c r="U1189" s="299"/>
      <c r="V1189" s="53"/>
      <c r="W1189" s="258" t="s">
        <v>506</v>
      </c>
      <c r="X1189" s="305"/>
      <c r="Y1189" s="62"/>
      <c r="Z1189" s="297"/>
      <c r="AA1189" s="297"/>
    </row>
    <row r="1190" spans="2:27" ht="23">
      <c r="B1190" s="48">
        <v>1185</v>
      </c>
      <c r="C1190" s="252" t="s">
        <v>451</v>
      </c>
      <c r="D1190" s="253">
        <v>62</v>
      </c>
      <c r="E1190" s="274"/>
      <c r="F1190" s="50" t="str">
        <f>IF($E1190&lt;&gt;"",COUNTIF($E$6:$E1190,$E1190),"")</f>
        <v/>
      </c>
      <c r="G1190" s="56" t="str">
        <f>IF($E1190&lt;&gt;"",INDEX(TMSimMatrix[],5,MATCH($C1190&amp;$D1190&amp;"."&amp;$E1190,TMSimMatrix[#Headers],0)),"")</f>
        <v/>
      </c>
      <c r="H1190" s="56" t="str">
        <f>IF($E1190&lt;&gt;"",INDEX(TMSimMatrix[#Data],7,MATCH($C1190&amp;$D1190&amp;"."&amp;$E1190,TMSimMatrix[#Headers],0)),"")</f>
        <v/>
      </c>
      <c r="I1190" s="280" t="str">
        <f>IF($E1190&lt;&gt;"",INDEX(TMSimMatrix[],2,MATCH($C1190&amp;$D1190&amp;"."&amp;$E1190,TMSimMatrix[#Headers],0)),"")</f>
        <v/>
      </c>
      <c r="J1190" s="280" t="str">
        <f>IF($E1190&lt;&gt;"",IF(ISNUMBER(SEARCH("Utail",FlighTestSummary5[[#This Row],[A/C Configuration]])), "UTAIL", "TAILLESS"),"")</f>
        <v/>
      </c>
      <c r="K1190" s="280" t="str">
        <f>IF($E1190&lt;&gt;"",INDEX(TMSimMatrix[],4,MATCH($C1190&amp;$D1190&amp;"."&amp;$E1190,TMSimMatrix[#Headers],0)),"")</f>
        <v/>
      </c>
      <c r="L1190" s="280" t="str">
        <f>IF($E1190&lt;&gt;"",INDEX(TMSimMatrix[],3,MATCH($C1190&amp;$D1190&amp;"."&amp;$E1190,TMSimMatrix[#Headers],0)),"")</f>
        <v/>
      </c>
      <c r="M1190" s="272" t="str">
        <f>IF($E1190&lt;&gt;"",INDEX(TMSimMatrix[],8,MATCH($C1190&amp;$D1190&amp;"."&amp;$E1190,TMSimMatrix[#Headers],0)),"")</f>
        <v/>
      </c>
      <c r="N1190" s="52"/>
      <c r="O1190" s="72"/>
      <c r="P1190" s="310" t="str">
        <f>IF($E1190&lt;&gt;"",INDEX(TMSimMatrix[],9,MATCH($C1190&amp;$D1190&amp;"."&amp;$E1190,TMSimMatrix[#Headers],0)),"")</f>
        <v/>
      </c>
      <c r="Q1190" s="56"/>
      <c r="R1190" s="54"/>
      <c r="S1190" s="53"/>
      <c r="T1190" s="324"/>
      <c r="U1190" s="299"/>
      <c r="V1190" s="53"/>
      <c r="W1190" s="258" t="s">
        <v>506</v>
      </c>
      <c r="X1190" s="305"/>
      <c r="Y1190" s="62"/>
      <c r="Z1190" s="297"/>
      <c r="AA1190" s="297"/>
    </row>
    <row r="1191" spans="2:27" ht="23">
      <c r="B1191" s="48">
        <v>1186</v>
      </c>
      <c r="C1191" s="252" t="s">
        <v>451</v>
      </c>
      <c r="D1191" s="253">
        <v>62</v>
      </c>
      <c r="E1191" s="274"/>
      <c r="F1191" s="50" t="str">
        <f>IF($E1191&lt;&gt;"",COUNTIF($E$6:$E1191,$E1191),"")</f>
        <v/>
      </c>
      <c r="G1191" s="56" t="str">
        <f>IF($E1191&lt;&gt;"",INDEX(TMSimMatrix[],5,MATCH($C1191&amp;$D1191&amp;"."&amp;$E1191,TMSimMatrix[#Headers],0)),"")</f>
        <v/>
      </c>
      <c r="H1191" s="56" t="str">
        <f>IF($E1191&lt;&gt;"",INDEX(TMSimMatrix[#Data],7,MATCH($C1191&amp;$D1191&amp;"."&amp;$E1191,TMSimMatrix[#Headers],0)),"")</f>
        <v/>
      </c>
      <c r="I1191" s="280" t="str">
        <f>IF($E1191&lt;&gt;"",INDEX(TMSimMatrix[],2,MATCH($C1191&amp;$D1191&amp;"."&amp;$E1191,TMSimMatrix[#Headers],0)),"")</f>
        <v/>
      </c>
      <c r="J1191" s="280" t="str">
        <f>IF($E1191&lt;&gt;"",IF(ISNUMBER(SEARCH("Utail",FlighTestSummary5[[#This Row],[A/C Configuration]])), "UTAIL", "TAILLESS"),"")</f>
        <v/>
      </c>
      <c r="K1191" s="280" t="str">
        <f>IF($E1191&lt;&gt;"",INDEX(TMSimMatrix[],4,MATCH($C1191&amp;$D1191&amp;"."&amp;$E1191,TMSimMatrix[#Headers],0)),"")</f>
        <v/>
      </c>
      <c r="L1191" s="280" t="str">
        <f>IF($E1191&lt;&gt;"",INDEX(TMSimMatrix[],3,MATCH($C1191&amp;$D1191&amp;"."&amp;$E1191,TMSimMatrix[#Headers],0)),"")</f>
        <v/>
      </c>
      <c r="M1191" s="272" t="str">
        <f>IF($E1191&lt;&gt;"",INDEX(TMSimMatrix[],8,MATCH($C1191&amp;$D1191&amp;"."&amp;$E1191,TMSimMatrix[#Headers],0)),"")</f>
        <v/>
      </c>
      <c r="N1191" s="52"/>
      <c r="O1191" s="72"/>
      <c r="P1191" s="310" t="str">
        <f>IF($E1191&lt;&gt;"",INDEX(TMSimMatrix[],9,MATCH($C1191&amp;$D1191&amp;"."&amp;$E1191,TMSimMatrix[#Headers],0)),"")</f>
        <v/>
      </c>
      <c r="Q1191" s="56"/>
      <c r="R1191" s="54"/>
      <c r="S1191" s="53"/>
      <c r="T1191" s="324"/>
      <c r="U1191" s="299"/>
      <c r="V1191" s="53"/>
      <c r="W1191" s="258" t="s">
        <v>506</v>
      </c>
      <c r="X1191" s="305"/>
      <c r="Y1191" s="62"/>
      <c r="Z1191" s="297"/>
      <c r="AA1191" s="297"/>
    </row>
    <row r="1192" spans="2:27" ht="23">
      <c r="B1192" s="48">
        <v>1187</v>
      </c>
      <c r="C1192" s="252" t="s">
        <v>451</v>
      </c>
      <c r="D1192" s="253">
        <v>62</v>
      </c>
      <c r="E1192" s="274"/>
      <c r="F1192" s="50" t="str">
        <f>IF($E1192&lt;&gt;"",COUNTIF($E$6:$E1192,$E1192),"")</f>
        <v/>
      </c>
      <c r="G1192" s="56" t="str">
        <f>IF($E1192&lt;&gt;"",INDEX(TMSimMatrix[],5,MATCH($C1192&amp;$D1192&amp;"."&amp;$E1192,TMSimMatrix[#Headers],0)),"")</f>
        <v/>
      </c>
      <c r="H1192" s="56" t="str">
        <f>IF($E1192&lt;&gt;"",INDEX(TMSimMatrix[#Data],7,MATCH($C1192&amp;$D1192&amp;"."&amp;$E1192,TMSimMatrix[#Headers],0)),"")</f>
        <v/>
      </c>
      <c r="I1192" s="280" t="str">
        <f>IF($E1192&lt;&gt;"",INDEX(TMSimMatrix[],2,MATCH($C1192&amp;$D1192&amp;"."&amp;$E1192,TMSimMatrix[#Headers],0)),"")</f>
        <v/>
      </c>
      <c r="J1192" s="280" t="str">
        <f>IF($E1192&lt;&gt;"",IF(ISNUMBER(SEARCH("Utail",FlighTestSummary5[[#This Row],[A/C Configuration]])), "UTAIL", "TAILLESS"),"")</f>
        <v/>
      </c>
      <c r="K1192" s="280" t="str">
        <f>IF($E1192&lt;&gt;"",INDEX(TMSimMatrix[],4,MATCH($C1192&amp;$D1192&amp;"."&amp;$E1192,TMSimMatrix[#Headers],0)),"")</f>
        <v/>
      </c>
      <c r="L1192" s="280" t="str">
        <f>IF($E1192&lt;&gt;"",INDEX(TMSimMatrix[],3,MATCH($C1192&amp;$D1192&amp;"."&amp;$E1192,TMSimMatrix[#Headers],0)),"")</f>
        <v/>
      </c>
      <c r="M1192" s="272" t="str">
        <f>IF($E1192&lt;&gt;"",INDEX(TMSimMatrix[],8,MATCH($C1192&amp;$D1192&amp;"."&amp;$E1192,TMSimMatrix[#Headers],0)),"")</f>
        <v/>
      </c>
      <c r="N1192" s="52"/>
      <c r="O1192" s="72"/>
      <c r="P1192" s="310" t="str">
        <f>IF($E1192&lt;&gt;"",INDEX(TMSimMatrix[],9,MATCH($C1192&amp;$D1192&amp;"."&amp;$E1192,TMSimMatrix[#Headers],0)),"")</f>
        <v/>
      </c>
      <c r="Q1192" s="56"/>
      <c r="R1192" s="54"/>
      <c r="S1192" s="53"/>
      <c r="T1192" s="324"/>
      <c r="U1192" s="299"/>
      <c r="V1192" s="53"/>
      <c r="W1192" s="258" t="s">
        <v>506</v>
      </c>
      <c r="X1192" s="305"/>
      <c r="Y1192" s="62"/>
      <c r="Z1192" s="297"/>
      <c r="AA1192" s="297"/>
    </row>
    <row r="1193" spans="2:27" ht="23">
      <c r="B1193" s="48">
        <v>1188</v>
      </c>
      <c r="C1193" s="252" t="s">
        <v>451</v>
      </c>
      <c r="D1193" s="253">
        <v>62</v>
      </c>
      <c r="E1193" s="274"/>
      <c r="F1193" s="50" t="str">
        <f>IF($E1193&lt;&gt;"",COUNTIF($E$6:$E1193,$E1193),"")</f>
        <v/>
      </c>
      <c r="G1193" s="56" t="str">
        <f>IF($E1193&lt;&gt;"",INDEX(TMSimMatrix[],5,MATCH($C1193&amp;$D1193&amp;"."&amp;$E1193,TMSimMatrix[#Headers],0)),"")</f>
        <v/>
      </c>
      <c r="H1193" s="56" t="str">
        <f>IF($E1193&lt;&gt;"",INDEX(TMSimMatrix[#Data],7,MATCH($C1193&amp;$D1193&amp;"."&amp;$E1193,TMSimMatrix[#Headers],0)),"")</f>
        <v/>
      </c>
      <c r="I1193" s="280" t="str">
        <f>IF($E1193&lt;&gt;"",INDEX(TMSimMatrix[],2,MATCH($C1193&amp;$D1193&amp;"."&amp;$E1193,TMSimMatrix[#Headers],0)),"")</f>
        <v/>
      </c>
      <c r="J1193" s="280" t="str">
        <f>IF($E1193&lt;&gt;"",IF(ISNUMBER(SEARCH("Utail",FlighTestSummary5[[#This Row],[A/C Configuration]])), "UTAIL", "TAILLESS"),"")</f>
        <v/>
      </c>
      <c r="K1193" s="280" t="str">
        <f>IF($E1193&lt;&gt;"",INDEX(TMSimMatrix[],4,MATCH($C1193&amp;$D1193&amp;"."&amp;$E1193,TMSimMatrix[#Headers],0)),"")</f>
        <v/>
      </c>
      <c r="L1193" s="280" t="str">
        <f>IF($E1193&lt;&gt;"",INDEX(TMSimMatrix[],3,MATCH($C1193&amp;$D1193&amp;"."&amp;$E1193,TMSimMatrix[#Headers],0)),"")</f>
        <v/>
      </c>
      <c r="M1193" s="272" t="str">
        <f>IF($E1193&lt;&gt;"",INDEX(TMSimMatrix[],8,MATCH($C1193&amp;$D1193&amp;"."&amp;$E1193,TMSimMatrix[#Headers],0)),"")</f>
        <v/>
      </c>
      <c r="N1193" s="52"/>
      <c r="O1193" s="72"/>
      <c r="P1193" s="310" t="str">
        <f>IF($E1193&lt;&gt;"",INDEX(TMSimMatrix[],9,MATCH($C1193&amp;$D1193&amp;"."&amp;$E1193,TMSimMatrix[#Headers],0)),"")</f>
        <v/>
      </c>
      <c r="Q1193" s="56"/>
      <c r="R1193" s="54"/>
      <c r="S1193" s="53"/>
      <c r="T1193" s="324"/>
      <c r="U1193" s="299"/>
      <c r="V1193" s="53"/>
      <c r="W1193" s="258" t="s">
        <v>506</v>
      </c>
      <c r="X1193" s="305"/>
      <c r="Y1193" s="62"/>
      <c r="Z1193" s="297"/>
      <c r="AA1193" s="297"/>
    </row>
    <row r="1194" spans="2:27" ht="23">
      <c r="B1194" s="48">
        <v>1189</v>
      </c>
      <c r="C1194" s="252" t="s">
        <v>451</v>
      </c>
      <c r="D1194" s="253">
        <v>62</v>
      </c>
      <c r="E1194" s="274"/>
      <c r="F1194" s="50" t="str">
        <f>IF($E1194&lt;&gt;"",COUNTIF($E$6:$E1194,$E1194),"")</f>
        <v/>
      </c>
      <c r="G1194" s="56" t="str">
        <f>IF($E1194&lt;&gt;"",INDEX(TMSimMatrix[],5,MATCH($C1194&amp;$D1194&amp;"."&amp;$E1194,TMSimMatrix[#Headers],0)),"")</f>
        <v/>
      </c>
      <c r="H1194" s="56" t="str">
        <f>IF($E1194&lt;&gt;"",INDEX(TMSimMatrix[#Data],7,MATCH($C1194&amp;$D1194&amp;"."&amp;$E1194,TMSimMatrix[#Headers],0)),"")</f>
        <v/>
      </c>
      <c r="I1194" s="280" t="str">
        <f>IF($E1194&lt;&gt;"",INDEX(TMSimMatrix[],2,MATCH($C1194&amp;$D1194&amp;"."&amp;$E1194,TMSimMatrix[#Headers],0)),"")</f>
        <v/>
      </c>
      <c r="J1194" s="280" t="str">
        <f>IF($E1194&lt;&gt;"",IF(ISNUMBER(SEARCH("Utail",FlighTestSummary5[[#This Row],[A/C Configuration]])), "UTAIL", "TAILLESS"),"")</f>
        <v/>
      </c>
      <c r="K1194" s="280" t="str">
        <f>IF($E1194&lt;&gt;"",INDEX(TMSimMatrix[],4,MATCH($C1194&amp;$D1194&amp;"."&amp;$E1194,TMSimMatrix[#Headers],0)),"")</f>
        <v/>
      </c>
      <c r="L1194" s="280" t="str">
        <f>IF($E1194&lt;&gt;"",INDEX(TMSimMatrix[],3,MATCH($C1194&amp;$D1194&amp;"."&amp;$E1194,TMSimMatrix[#Headers],0)),"")</f>
        <v/>
      </c>
      <c r="M1194" s="272" t="str">
        <f>IF($E1194&lt;&gt;"",INDEX(TMSimMatrix[],8,MATCH($C1194&amp;$D1194&amp;"."&amp;$E1194,TMSimMatrix[#Headers],0)),"")</f>
        <v/>
      </c>
      <c r="N1194" s="52"/>
      <c r="O1194" s="72"/>
      <c r="P1194" s="310" t="str">
        <f>IF($E1194&lt;&gt;"",INDEX(TMSimMatrix[],9,MATCH($C1194&amp;$D1194&amp;"."&amp;$E1194,TMSimMatrix[#Headers],0)),"")</f>
        <v/>
      </c>
      <c r="Q1194" s="56"/>
      <c r="R1194" s="54"/>
      <c r="S1194" s="53"/>
      <c r="T1194" s="324"/>
      <c r="U1194" s="299"/>
      <c r="V1194" s="53"/>
      <c r="W1194" s="258" t="s">
        <v>506</v>
      </c>
      <c r="X1194" s="305"/>
      <c r="Y1194" s="62"/>
      <c r="Z1194" s="297"/>
      <c r="AA1194" s="297"/>
    </row>
    <row r="1195" spans="2:27" ht="23">
      <c r="B1195" s="48">
        <v>1190</v>
      </c>
      <c r="C1195" s="252" t="s">
        <v>451</v>
      </c>
      <c r="D1195" s="253">
        <v>62</v>
      </c>
      <c r="E1195" s="274"/>
      <c r="F1195" s="50" t="str">
        <f>IF($E1195&lt;&gt;"",COUNTIF($E$6:$E1195,$E1195),"")</f>
        <v/>
      </c>
      <c r="G1195" s="56" t="str">
        <f>IF($E1195&lt;&gt;"",INDEX(TMSimMatrix[],5,MATCH($C1195&amp;$D1195&amp;"."&amp;$E1195,TMSimMatrix[#Headers],0)),"")</f>
        <v/>
      </c>
      <c r="H1195" s="56" t="str">
        <f>IF($E1195&lt;&gt;"",INDEX(TMSimMatrix[#Data],7,MATCH($C1195&amp;$D1195&amp;"."&amp;$E1195,TMSimMatrix[#Headers],0)),"")</f>
        <v/>
      </c>
      <c r="I1195" s="280" t="str">
        <f>IF($E1195&lt;&gt;"",INDEX(TMSimMatrix[],2,MATCH($C1195&amp;$D1195&amp;"."&amp;$E1195,TMSimMatrix[#Headers],0)),"")</f>
        <v/>
      </c>
      <c r="J1195" s="280" t="str">
        <f>IF($E1195&lt;&gt;"",IF(ISNUMBER(SEARCH("Utail",FlighTestSummary5[[#This Row],[A/C Configuration]])), "UTAIL", "TAILLESS"),"")</f>
        <v/>
      </c>
      <c r="K1195" s="280" t="str">
        <f>IF($E1195&lt;&gt;"",INDEX(TMSimMatrix[],4,MATCH($C1195&amp;$D1195&amp;"."&amp;$E1195,TMSimMatrix[#Headers],0)),"")</f>
        <v/>
      </c>
      <c r="L1195" s="280" t="str">
        <f>IF($E1195&lt;&gt;"",INDEX(TMSimMatrix[],3,MATCH($C1195&amp;$D1195&amp;"."&amp;$E1195,TMSimMatrix[#Headers],0)),"")</f>
        <v/>
      </c>
      <c r="M1195" s="272" t="str">
        <f>IF($E1195&lt;&gt;"",INDEX(TMSimMatrix[],8,MATCH($C1195&amp;$D1195&amp;"."&amp;$E1195,TMSimMatrix[#Headers],0)),"")</f>
        <v/>
      </c>
      <c r="N1195" s="52"/>
      <c r="O1195" s="72"/>
      <c r="P1195" s="310" t="str">
        <f>IF($E1195&lt;&gt;"",INDEX(TMSimMatrix[],9,MATCH($C1195&amp;$D1195&amp;"."&amp;$E1195,TMSimMatrix[#Headers],0)),"")</f>
        <v/>
      </c>
      <c r="Q1195" s="56"/>
      <c r="R1195" s="54"/>
      <c r="S1195" s="53"/>
      <c r="T1195" s="324"/>
      <c r="U1195" s="299"/>
      <c r="V1195" s="53"/>
      <c r="W1195" s="258" t="s">
        <v>506</v>
      </c>
      <c r="X1195" s="305"/>
      <c r="Y1195" s="62"/>
      <c r="Z1195" s="297"/>
      <c r="AA1195" s="297"/>
    </row>
    <row r="1196" spans="2:27" ht="23">
      <c r="B1196" s="48">
        <v>1191</v>
      </c>
      <c r="C1196" s="252" t="s">
        <v>451</v>
      </c>
      <c r="D1196" s="253">
        <v>62</v>
      </c>
      <c r="E1196" s="274"/>
      <c r="F1196" s="50" t="str">
        <f>IF($E1196&lt;&gt;"",COUNTIF($E$6:$E1196,$E1196),"")</f>
        <v/>
      </c>
      <c r="G1196" s="56" t="str">
        <f>IF($E1196&lt;&gt;"",INDEX(TMSimMatrix[],5,MATCH($C1196&amp;$D1196&amp;"."&amp;$E1196,TMSimMatrix[#Headers],0)),"")</f>
        <v/>
      </c>
      <c r="H1196" s="56" t="str">
        <f>IF($E1196&lt;&gt;"",INDEX(TMSimMatrix[#Data],7,MATCH($C1196&amp;$D1196&amp;"."&amp;$E1196,TMSimMatrix[#Headers],0)),"")</f>
        <v/>
      </c>
      <c r="I1196" s="280" t="str">
        <f>IF($E1196&lt;&gt;"",INDEX(TMSimMatrix[],2,MATCH($C1196&amp;$D1196&amp;"."&amp;$E1196,TMSimMatrix[#Headers],0)),"")</f>
        <v/>
      </c>
      <c r="J1196" s="280" t="str">
        <f>IF($E1196&lt;&gt;"",IF(ISNUMBER(SEARCH("Utail",FlighTestSummary5[[#This Row],[A/C Configuration]])), "UTAIL", "TAILLESS"),"")</f>
        <v/>
      </c>
      <c r="K1196" s="280" t="str">
        <f>IF($E1196&lt;&gt;"",INDEX(TMSimMatrix[],4,MATCH($C1196&amp;$D1196&amp;"."&amp;$E1196,TMSimMatrix[#Headers],0)),"")</f>
        <v/>
      </c>
      <c r="L1196" s="280" t="str">
        <f>IF($E1196&lt;&gt;"",INDEX(TMSimMatrix[],3,MATCH($C1196&amp;$D1196&amp;"."&amp;$E1196,TMSimMatrix[#Headers],0)),"")</f>
        <v/>
      </c>
      <c r="M1196" s="272" t="str">
        <f>IF($E1196&lt;&gt;"",INDEX(TMSimMatrix[],8,MATCH($C1196&amp;$D1196&amp;"."&amp;$E1196,TMSimMatrix[#Headers],0)),"")</f>
        <v/>
      </c>
      <c r="N1196" s="52"/>
      <c r="O1196" s="72"/>
      <c r="P1196" s="310" t="str">
        <f>IF($E1196&lt;&gt;"",INDEX(TMSimMatrix[],9,MATCH($C1196&amp;$D1196&amp;"."&amp;$E1196,TMSimMatrix[#Headers],0)),"")</f>
        <v/>
      </c>
      <c r="Q1196" s="56"/>
      <c r="R1196" s="54"/>
      <c r="S1196" s="53"/>
      <c r="T1196" s="324"/>
      <c r="U1196" s="299"/>
      <c r="V1196" s="53"/>
      <c r="W1196" s="258" t="s">
        <v>506</v>
      </c>
      <c r="X1196" s="305"/>
      <c r="Y1196" s="62"/>
      <c r="Z1196" s="297"/>
      <c r="AA1196" s="297"/>
    </row>
    <row r="1197" spans="2:27" ht="23">
      <c r="B1197" s="48">
        <v>1192</v>
      </c>
      <c r="C1197" s="252" t="s">
        <v>451</v>
      </c>
      <c r="D1197" s="253">
        <v>62</v>
      </c>
      <c r="E1197" s="274"/>
      <c r="F1197" s="50" t="str">
        <f>IF($E1197&lt;&gt;"",COUNTIF($E$6:$E1197,$E1197),"")</f>
        <v/>
      </c>
      <c r="G1197" s="56" t="str">
        <f>IF($E1197&lt;&gt;"",INDEX(TMSimMatrix[],5,MATCH($C1197&amp;$D1197&amp;"."&amp;$E1197,TMSimMatrix[#Headers],0)),"")</f>
        <v/>
      </c>
      <c r="H1197" s="56" t="str">
        <f>IF($E1197&lt;&gt;"",INDEX(TMSimMatrix[#Data],7,MATCH($C1197&amp;$D1197&amp;"."&amp;$E1197,TMSimMatrix[#Headers],0)),"")</f>
        <v/>
      </c>
      <c r="I1197" s="280" t="str">
        <f>IF($E1197&lt;&gt;"",INDEX(TMSimMatrix[],2,MATCH($C1197&amp;$D1197&amp;"."&amp;$E1197,TMSimMatrix[#Headers],0)),"")</f>
        <v/>
      </c>
      <c r="J1197" s="280" t="str">
        <f>IF($E1197&lt;&gt;"",IF(ISNUMBER(SEARCH("Utail",FlighTestSummary5[[#This Row],[A/C Configuration]])), "UTAIL", "TAILLESS"),"")</f>
        <v/>
      </c>
      <c r="K1197" s="280" t="str">
        <f>IF($E1197&lt;&gt;"",INDEX(TMSimMatrix[],4,MATCH($C1197&amp;$D1197&amp;"."&amp;$E1197,TMSimMatrix[#Headers],0)),"")</f>
        <v/>
      </c>
      <c r="L1197" s="280" t="str">
        <f>IF($E1197&lt;&gt;"",INDEX(TMSimMatrix[],3,MATCH($C1197&amp;$D1197&amp;"."&amp;$E1197,TMSimMatrix[#Headers],0)),"")</f>
        <v/>
      </c>
      <c r="M1197" s="272" t="str">
        <f>IF($E1197&lt;&gt;"",INDEX(TMSimMatrix[],8,MATCH($C1197&amp;$D1197&amp;"."&amp;$E1197,TMSimMatrix[#Headers],0)),"")</f>
        <v/>
      </c>
      <c r="N1197" s="52"/>
      <c r="O1197" s="72"/>
      <c r="P1197" s="310" t="str">
        <f>IF($E1197&lt;&gt;"",INDEX(TMSimMatrix[],9,MATCH($C1197&amp;$D1197&amp;"."&amp;$E1197,TMSimMatrix[#Headers],0)),"")</f>
        <v/>
      </c>
      <c r="Q1197" s="56"/>
      <c r="R1197" s="54"/>
      <c r="S1197" s="53"/>
      <c r="T1197" s="324"/>
      <c r="U1197" s="299"/>
      <c r="V1197" s="53"/>
      <c r="W1197" s="258" t="s">
        <v>506</v>
      </c>
      <c r="X1197" s="305"/>
      <c r="Y1197" s="62"/>
      <c r="Z1197" s="297"/>
      <c r="AA1197" s="297"/>
    </row>
    <row r="1198" spans="2:27" ht="23">
      <c r="B1198" s="48">
        <v>1193</v>
      </c>
      <c r="C1198" s="252" t="s">
        <v>451</v>
      </c>
      <c r="D1198" s="253">
        <v>62</v>
      </c>
      <c r="E1198" s="274"/>
      <c r="F1198" s="50" t="str">
        <f>IF($E1198&lt;&gt;"",COUNTIF($E$6:$E1198,$E1198),"")</f>
        <v/>
      </c>
      <c r="G1198" s="56" t="str">
        <f>IF($E1198&lt;&gt;"",INDEX(TMSimMatrix[],5,MATCH($C1198&amp;$D1198&amp;"."&amp;$E1198,TMSimMatrix[#Headers],0)),"")</f>
        <v/>
      </c>
      <c r="H1198" s="56" t="str">
        <f>IF($E1198&lt;&gt;"",INDEX(TMSimMatrix[#Data],7,MATCH($C1198&amp;$D1198&amp;"."&amp;$E1198,TMSimMatrix[#Headers],0)),"")</f>
        <v/>
      </c>
      <c r="I1198" s="280" t="str">
        <f>IF($E1198&lt;&gt;"",INDEX(TMSimMatrix[],2,MATCH($C1198&amp;$D1198&amp;"."&amp;$E1198,TMSimMatrix[#Headers],0)),"")</f>
        <v/>
      </c>
      <c r="J1198" s="280" t="str">
        <f>IF($E1198&lt;&gt;"",IF(ISNUMBER(SEARCH("Utail",FlighTestSummary5[[#This Row],[A/C Configuration]])), "UTAIL", "TAILLESS"),"")</f>
        <v/>
      </c>
      <c r="K1198" s="280" t="str">
        <f>IF($E1198&lt;&gt;"",INDEX(TMSimMatrix[],4,MATCH($C1198&amp;$D1198&amp;"."&amp;$E1198,TMSimMatrix[#Headers],0)),"")</f>
        <v/>
      </c>
      <c r="L1198" s="280" t="str">
        <f>IF($E1198&lt;&gt;"",INDEX(TMSimMatrix[],3,MATCH($C1198&amp;$D1198&amp;"."&amp;$E1198,TMSimMatrix[#Headers],0)),"")</f>
        <v/>
      </c>
      <c r="M1198" s="272" t="str">
        <f>IF($E1198&lt;&gt;"",INDEX(TMSimMatrix[],8,MATCH($C1198&amp;$D1198&amp;"."&amp;$E1198,TMSimMatrix[#Headers],0)),"")</f>
        <v/>
      </c>
      <c r="N1198" s="52"/>
      <c r="O1198" s="72"/>
      <c r="P1198" s="310" t="str">
        <f>IF($E1198&lt;&gt;"",INDEX(TMSimMatrix[],9,MATCH($C1198&amp;$D1198&amp;"."&amp;$E1198,TMSimMatrix[#Headers],0)),"")</f>
        <v/>
      </c>
      <c r="Q1198" s="56"/>
      <c r="R1198" s="54"/>
      <c r="S1198" s="53"/>
      <c r="T1198" s="324"/>
      <c r="U1198" s="299"/>
      <c r="V1198" s="53"/>
      <c r="W1198" s="258" t="s">
        <v>506</v>
      </c>
      <c r="X1198" s="305"/>
      <c r="Y1198" s="62"/>
      <c r="Z1198" s="297"/>
      <c r="AA1198" s="297"/>
    </row>
    <row r="1199" spans="2:27" ht="23">
      <c r="B1199" s="48">
        <v>1194</v>
      </c>
      <c r="C1199" s="252" t="s">
        <v>451</v>
      </c>
      <c r="D1199" s="253">
        <v>62</v>
      </c>
      <c r="E1199" s="274"/>
      <c r="F1199" s="50" t="str">
        <f>IF($E1199&lt;&gt;"",COUNTIF($E$6:$E1199,$E1199),"")</f>
        <v/>
      </c>
      <c r="G1199" s="56" t="str">
        <f>IF($E1199&lt;&gt;"",INDEX(TMSimMatrix[],5,MATCH($C1199&amp;$D1199&amp;"."&amp;$E1199,TMSimMatrix[#Headers],0)),"")</f>
        <v/>
      </c>
      <c r="H1199" s="56" t="str">
        <f>IF($E1199&lt;&gt;"",INDEX(TMSimMatrix[#Data],7,MATCH($C1199&amp;$D1199&amp;"."&amp;$E1199,TMSimMatrix[#Headers],0)),"")</f>
        <v/>
      </c>
      <c r="I1199" s="280" t="str">
        <f>IF($E1199&lt;&gt;"",INDEX(TMSimMatrix[],2,MATCH($C1199&amp;$D1199&amp;"."&amp;$E1199,TMSimMatrix[#Headers],0)),"")</f>
        <v/>
      </c>
      <c r="J1199" s="280" t="str">
        <f>IF($E1199&lt;&gt;"",IF(ISNUMBER(SEARCH("Utail",FlighTestSummary5[[#This Row],[A/C Configuration]])), "UTAIL", "TAILLESS"),"")</f>
        <v/>
      </c>
      <c r="K1199" s="280" t="str">
        <f>IF($E1199&lt;&gt;"",INDEX(TMSimMatrix[],4,MATCH($C1199&amp;$D1199&amp;"."&amp;$E1199,TMSimMatrix[#Headers],0)),"")</f>
        <v/>
      </c>
      <c r="L1199" s="280" t="str">
        <f>IF($E1199&lt;&gt;"",INDEX(TMSimMatrix[],3,MATCH($C1199&amp;$D1199&amp;"."&amp;$E1199,TMSimMatrix[#Headers],0)),"")</f>
        <v/>
      </c>
      <c r="M1199" s="272" t="str">
        <f>IF($E1199&lt;&gt;"",INDEX(TMSimMatrix[],8,MATCH($C1199&amp;$D1199&amp;"."&amp;$E1199,TMSimMatrix[#Headers],0)),"")</f>
        <v/>
      </c>
      <c r="N1199" s="52"/>
      <c r="O1199" s="72"/>
      <c r="P1199" s="310" t="str">
        <f>IF($E1199&lt;&gt;"",INDEX(TMSimMatrix[],9,MATCH($C1199&amp;$D1199&amp;"."&amp;$E1199,TMSimMatrix[#Headers],0)),"")</f>
        <v/>
      </c>
      <c r="Q1199" s="56"/>
      <c r="R1199" s="54"/>
      <c r="S1199" s="53"/>
      <c r="T1199" s="324"/>
      <c r="U1199" s="299"/>
      <c r="V1199" s="53"/>
      <c r="W1199" s="258" t="s">
        <v>506</v>
      </c>
      <c r="X1199" s="305"/>
      <c r="Y1199" s="62"/>
      <c r="Z1199" s="297"/>
      <c r="AA1199" s="297"/>
    </row>
    <row r="1200" spans="2:27" ht="23">
      <c r="B1200" s="48">
        <v>1195</v>
      </c>
      <c r="C1200" s="252" t="s">
        <v>451</v>
      </c>
      <c r="D1200" s="253">
        <v>62</v>
      </c>
      <c r="E1200" s="274"/>
      <c r="F1200" s="50" t="str">
        <f>IF($E1200&lt;&gt;"",COUNTIF($E$6:$E1200,$E1200),"")</f>
        <v/>
      </c>
      <c r="G1200" s="56" t="str">
        <f>IF($E1200&lt;&gt;"",INDEX(TMSimMatrix[],5,MATCH($C1200&amp;$D1200&amp;"."&amp;$E1200,TMSimMatrix[#Headers],0)),"")</f>
        <v/>
      </c>
      <c r="H1200" s="56" t="str">
        <f>IF($E1200&lt;&gt;"",INDEX(TMSimMatrix[#Data],7,MATCH($C1200&amp;$D1200&amp;"."&amp;$E1200,TMSimMatrix[#Headers],0)),"")</f>
        <v/>
      </c>
      <c r="I1200" s="280" t="str">
        <f>IF($E1200&lt;&gt;"",INDEX(TMSimMatrix[],2,MATCH($C1200&amp;$D1200&amp;"."&amp;$E1200,TMSimMatrix[#Headers],0)),"")</f>
        <v/>
      </c>
      <c r="J1200" s="280" t="str">
        <f>IF($E1200&lt;&gt;"",IF(ISNUMBER(SEARCH("Utail",FlighTestSummary5[[#This Row],[A/C Configuration]])), "UTAIL", "TAILLESS"),"")</f>
        <v/>
      </c>
      <c r="K1200" s="280" t="str">
        <f>IF($E1200&lt;&gt;"",INDEX(TMSimMatrix[],4,MATCH($C1200&amp;$D1200&amp;"."&amp;$E1200,TMSimMatrix[#Headers],0)),"")</f>
        <v/>
      </c>
      <c r="L1200" s="280" t="str">
        <f>IF($E1200&lt;&gt;"",INDEX(TMSimMatrix[],3,MATCH($C1200&amp;$D1200&amp;"."&amp;$E1200,TMSimMatrix[#Headers],0)),"")</f>
        <v/>
      </c>
      <c r="M1200" s="272" t="str">
        <f>IF($E1200&lt;&gt;"",INDEX(TMSimMatrix[],8,MATCH($C1200&amp;$D1200&amp;"."&amp;$E1200,TMSimMatrix[#Headers],0)),"")</f>
        <v/>
      </c>
      <c r="N1200" s="52"/>
      <c r="O1200" s="72"/>
      <c r="P1200" s="310" t="str">
        <f>IF($E1200&lt;&gt;"",INDEX(TMSimMatrix[],9,MATCH($C1200&amp;$D1200&amp;"."&amp;$E1200,TMSimMatrix[#Headers],0)),"")</f>
        <v/>
      </c>
      <c r="Q1200" s="56"/>
      <c r="R1200" s="54"/>
      <c r="S1200" s="53"/>
      <c r="T1200" s="324"/>
      <c r="U1200" s="299"/>
      <c r="V1200" s="53"/>
      <c r="W1200" s="258" t="s">
        <v>506</v>
      </c>
      <c r="X1200" s="305"/>
      <c r="Y1200" s="62"/>
      <c r="Z1200" s="297"/>
      <c r="AA1200" s="297"/>
    </row>
    <row r="1201" spans="2:27" ht="23">
      <c r="B1201" s="48">
        <v>1196</v>
      </c>
      <c r="C1201" s="252" t="s">
        <v>451</v>
      </c>
      <c r="D1201" s="253">
        <v>62</v>
      </c>
      <c r="E1201" s="274"/>
      <c r="F1201" s="50" t="str">
        <f>IF($E1201&lt;&gt;"",COUNTIF($E$6:$E1201,$E1201),"")</f>
        <v/>
      </c>
      <c r="G1201" s="56" t="str">
        <f>IF($E1201&lt;&gt;"",INDEX(TMSimMatrix[],5,MATCH($C1201&amp;$D1201&amp;"."&amp;$E1201,TMSimMatrix[#Headers],0)),"")</f>
        <v/>
      </c>
      <c r="H1201" s="56" t="str">
        <f>IF($E1201&lt;&gt;"",INDEX(TMSimMatrix[#Data],7,MATCH($C1201&amp;$D1201&amp;"."&amp;$E1201,TMSimMatrix[#Headers],0)),"")</f>
        <v/>
      </c>
      <c r="I1201" s="280" t="str">
        <f>IF($E1201&lt;&gt;"",INDEX(TMSimMatrix[],2,MATCH($C1201&amp;$D1201&amp;"."&amp;$E1201,TMSimMatrix[#Headers],0)),"")</f>
        <v/>
      </c>
      <c r="J1201" s="280" t="str">
        <f>IF($E1201&lt;&gt;"",IF(ISNUMBER(SEARCH("Utail",FlighTestSummary5[[#This Row],[A/C Configuration]])), "UTAIL", "TAILLESS"),"")</f>
        <v/>
      </c>
      <c r="K1201" s="280" t="str">
        <f>IF($E1201&lt;&gt;"",INDEX(TMSimMatrix[],4,MATCH($C1201&amp;$D1201&amp;"."&amp;$E1201,TMSimMatrix[#Headers],0)),"")</f>
        <v/>
      </c>
      <c r="L1201" s="280" t="str">
        <f>IF($E1201&lt;&gt;"",INDEX(TMSimMatrix[],3,MATCH($C1201&amp;$D1201&amp;"."&amp;$E1201,TMSimMatrix[#Headers],0)),"")</f>
        <v/>
      </c>
      <c r="M1201" s="272" t="str">
        <f>IF($E1201&lt;&gt;"",INDEX(TMSimMatrix[],8,MATCH($C1201&amp;$D1201&amp;"."&amp;$E1201,TMSimMatrix[#Headers],0)),"")</f>
        <v/>
      </c>
      <c r="N1201" s="52"/>
      <c r="O1201" s="72"/>
      <c r="P1201" s="310" t="str">
        <f>IF($E1201&lt;&gt;"",INDEX(TMSimMatrix[],9,MATCH($C1201&amp;$D1201&amp;"."&amp;$E1201,TMSimMatrix[#Headers],0)),"")</f>
        <v/>
      </c>
      <c r="Q1201" s="56"/>
      <c r="R1201" s="54"/>
      <c r="S1201" s="53"/>
      <c r="T1201" s="324"/>
      <c r="U1201" s="299"/>
      <c r="V1201" s="53"/>
      <c r="W1201" s="258" t="s">
        <v>506</v>
      </c>
      <c r="X1201" s="305"/>
      <c r="Y1201" s="62"/>
      <c r="Z1201" s="297"/>
      <c r="AA1201" s="297"/>
    </row>
    <row r="1202" spans="2:27" ht="23">
      <c r="B1202" s="48">
        <v>1197</v>
      </c>
      <c r="C1202" s="252" t="s">
        <v>451</v>
      </c>
      <c r="D1202" s="253">
        <v>62</v>
      </c>
      <c r="E1202" s="274"/>
      <c r="F1202" s="50" t="str">
        <f>IF($E1202&lt;&gt;"",COUNTIF($E$6:$E1202,$E1202),"")</f>
        <v/>
      </c>
      <c r="G1202" s="56" t="str">
        <f>IF($E1202&lt;&gt;"",INDEX(TMSimMatrix[],5,MATCH($C1202&amp;$D1202&amp;"."&amp;$E1202,TMSimMatrix[#Headers],0)),"")</f>
        <v/>
      </c>
      <c r="H1202" s="56" t="str">
        <f>IF($E1202&lt;&gt;"",INDEX(TMSimMatrix[#Data],7,MATCH($C1202&amp;$D1202&amp;"."&amp;$E1202,TMSimMatrix[#Headers],0)),"")</f>
        <v/>
      </c>
      <c r="I1202" s="280" t="str">
        <f>IF($E1202&lt;&gt;"",INDEX(TMSimMatrix[],2,MATCH($C1202&amp;$D1202&amp;"."&amp;$E1202,TMSimMatrix[#Headers],0)),"")</f>
        <v/>
      </c>
      <c r="J1202" s="280" t="str">
        <f>IF($E1202&lt;&gt;"",IF(ISNUMBER(SEARCH("Utail",FlighTestSummary5[[#This Row],[A/C Configuration]])), "UTAIL", "TAILLESS"),"")</f>
        <v/>
      </c>
      <c r="K1202" s="280" t="str">
        <f>IF($E1202&lt;&gt;"",INDEX(TMSimMatrix[],4,MATCH($C1202&amp;$D1202&amp;"."&amp;$E1202,TMSimMatrix[#Headers],0)),"")</f>
        <v/>
      </c>
      <c r="L1202" s="280" t="str">
        <f>IF($E1202&lt;&gt;"",INDEX(TMSimMatrix[],3,MATCH($C1202&amp;$D1202&amp;"."&amp;$E1202,TMSimMatrix[#Headers],0)),"")</f>
        <v/>
      </c>
      <c r="M1202" s="272" t="str">
        <f>IF($E1202&lt;&gt;"",INDEX(TMSimMatrix[],8,MATCH($C1202&amp;$D1202&amp;"."&amp;$E1202,TMSimMatrix[#Headers],0)),"")</f>
        <v/>
      </c>
      <c r="N1202" s="52"/>
      <c r="O1202" s="72"/>
      <c r="P1202" s="310" t="str">
        <f>IF($E1202&lt;&gt;"",INDEX(TMSimMatrix[],9,MATCH($C1202&amp;$D1202&amp;"."&amp;$E1202,TMSimMatrix[#Headers],0)),"")</f>
        <v/>
      </c>
      <c r="Q1202" s="56"/>
      <c r="R1202" s="54"/>
      <c r="S1202" s="53"/>
      <c r="T1202" s="324"/>
      <c r="U1202" s="299"/>
      <c r="V1202" s="53"/>
      <c r="W1202" s="258" t="s">
        <v>506</v>
      </c>
      <c r="X1202" s="305"/>
      <c r="Y1202" s="62"/>
      <c r="Z1202" s="297"/>
      <c r="AA1202" s="297"/>
    </row>
    <row r="1203" spans="2:27" ht="23">
      <c r="B1203" s="48">
        <v>1198</v>
      </c>
      <c r="C1203" s="252" t="s">
        <v>451</v>
      </c>
      <c r="D1203" s="253">
        <v>62</v>
      </c>
      <c r="E1203" s="274"/>
      <c r="F1203" s="50" t="str">
        <f>IF($E1203&lt;&gt;"",COUNTIF($E$6:$E1203,$E1203),"")</f>
        <v/>
      </c>
      <c r="G1203" s="56" t="str">
        <f>IF($E1203&lt;&gt;"",INDEX(TMSimMatrix[],5,MATCH($C1203&amp;$D1203&amp;"."&amp;$E1203,TMSimMatrix[#Headers],0)),"")</f>
        <v/>
      </c>
      <c r="H1203" s="56" t="str">
        <f>IF($E1203&lt;&gt;"",INDEX(TMSimMatrix[#Data],7,MATCH($C1203&amp;$D1203&amp;"."&amp;$E1203,TMSimMatrix[#Headers],0)),"")</f>
        <v/>
      </c>
      <c r="I1203" s="280" t="str">
        <f>IF($E1203&lt;&gt;"",INDEX(TMSimMatrix[],2,MATCH($C1203&amp;$D1203&amp;"."&amp;$E1203,TMSimMatrix[#Headers],0)),"")</f>
        <v/>
      </c>
      <c r="J1203" s="280" t="str">
        <f>IF($E1203&lt;&gt;"",IF(ISNUMBER(SEARCH("Utail",FlighTestSummary5[[#This Row],[A/C Configuration]])), "UTAIL", "TAILLESS"),"")</f>
        <v/>
      </c>
      <c r="K1203" s="280" t="str">
        <f>IF($E1203&lt;&gt;"",INDEX(TMSimMatrix[],4,MATCH($C1203&amp;$D1203&amp;"."&amp;$E1203,TMSimMatrix[#Headers],0)),"")</f>
        <v/>
      </c>
      <c r="L1203" s="280" t="str">
        <f>IF($E1203&lt;&gt;"",INDEX(TMSimMatrix[],3,MATCH($C1203&amp;$D1203&amp;"."&amp;$E1203,TMSimMatrix[#Headers],0)),"")</f>
        <v/>
      </c>
      <c r="M1203" s="272" t="str">
        <f>IF($E1203&lt;&gt;"",INDEX(TMSimMatrix[],8,MATCH($C1203&amp;$D1203&amp;"."&amp;$E1203,TMSimMatrix[#Headers],0)),"")</f>
        <v/>
      </c>
      <c r="N1203" s="52"/>
      <c r="O1203" s="72"/>
      <c r="P1203" s="310" t="str">
        <f>IF($E1203&lt;&gt;"",INDEX(TMSimMatrix[],9,MATCH($C1203&amp;$D1203&amp;"."&amp;$E1203,TMSimMatrix[#Headers],0)),"")</f>
        <v/>
      </c>
      <c r="Q1203" s="56"/>
      <c r="R1203" s="54"/>
      <c r="S1203" s="53"/>
      <c r="T1203" s="324"/>
      <c r="U1203" s="299"/>
      <c r="V1203" s="53"/>
      <c r="W1203" s="258" t="s">
        <v>506</v>
      </c>
      <c r="X1203" s="305"/>
      <c r="Y1203" s="62"/>
      <c r="Z1203" s="297"/>
      <c r="AA1203" s="297"/>
    </row>
    <row r="1204" spans="2:27" ht="23">
      <c r="B1204" s="48">
        <v>1199</v>
      </c>
      <c r="C1204" s="252" t="s">
        <v>451</v>
      </c>
      <c r="D1204" s="253">
        <v>62</v>
      </c>
      <c r="E1204" s="274"/>
      <c r="F1204" s="50" t="str">
        <f>IF($E1204&lt;&gt;"",COUNTIF($E$6:$E1204,$E1204),"")</f>
        <v/>
      </c>
      <c r="G1204" s="56" t="str">
        <f>IF($E1204&lt;&gt;"",INDEX(TMSimMatrix[],5,MATCH($C1204&amp;$D1204&amp;"."&amp;$E1204,TMSimMatrix[#Headers],0)),"")</f>
        <v/>
      </c>
      <c r="H1204" s="56" t="str">
        <f>IF($E1204&lt;&gt;"",INDEX(TMSimMatrix[#Data],7,MATCH($C1204&amp;$D1204&amp;"."&amp;$E1204,TMSimMatrix[#Headers],0)),"")</f>
        <v/>
      </c>
      <c r="I1204" s="280" t="str">
        <f>IF($E1204&lt;&gt;"",INDEX(TMSimMatrix[],2,MATCH($C1204&amp;$D1204&amp;"."&amp;$E1204,TMSimMatrix[#Headers],0)),"")</f>
        <v/>
      </c>
      <c r="J1204" s="280" t="str">
        <f>IF($E1204&lt;&gt;"",IF(ISNUMBER(SEARCH("Utail",FlighTestSummary5[[#This Row],[A/C Configuration]])), "UTAIL", "TAILLESS"),"")</f>
        <v/>
      </c>
      <c r="K1204" s="280" t="str">
        <f>IF($E1204&lt;&gt;"",INDEX(TMSimMatrix[],4,MATCH($C1204&amp;$D1204&amp;"."&amp;$E1204,TMSimMatrix[#Headers],0)),"")</f>
        <v/>
      </c>
      <c r="L1204" s="280" t="str">
        <f>IF($E1204&lt;&gt;"",INDEX(TMSimMatrix[],3,MATCH($C1204&amp;$D1204&amp;"."&amp;$E1204,TMSimMatrix[#Headers],0)),"")</f>
        <v/>
      </c>
      <c r="M1204" s="272" t="str">
        <f>IF($E1204&lt;&gt;"",INDEX(TMSimMatrix[],8,MATCH($C1204&amp;$D1204&amp;"."&amp;$E1204,TMSimMatrix[#Headers],0)),"")</f>
        <v/>
      </c>
      <c r="N1204" s="52"/>
      <c r="O1204" s="72"/>
      <c r="P1204" s="310" t="str">
        <f>IF($E1204&lt;&gt;"",INDEX(TMSimMatrix[],9,MATCH($C1204&amp;$D1204&amp;"."&amp;$E1204,TMSimMatrix[#Headers],0)),"")</f>
        <v/>
      </c>
      <c r="Q1204" s="56"/>
      <c r="R1204" s="54"/>
      <c r="S1204" s="53"/>
      <c r="T1204" s="324"/>
      <c r="U1204" s="299"/>
      <c r="V1204" s="53"/>
      <c r="W1204" s="258" t="s">
        <v>506</v>
      </c>
      <c r="X1204" s="305"/>
      <c r="Y1204" s="62"/>
      <c r="Z1204" s="297"/>
      <c r="AA1204" s="297"/>
    </row>
    <row r="1205" spans="2:27" ht="23">
      <c r="B1205" s="48">
        <v>1200</v>
      </c>
      <c r="C1205" s="252" t="s">
        <v>451</v>
      </c>
      <c r="D1205" s="253">
        <v>62</v>
      </c>
      <c r="E1205" s="274"/>
      <c r="F1205" s="50" t="str">
        <f>IF($E1205&lt;&gt;"",COUNTIF($E$6:$E1205,$E1205),"")</f>
        <v/>
      </c>
      <c r="G1205" s="56" t="str">
        <f>IF($E1205&lt;&gt;"",INDEX(TMSimMatrix[],5,MATCH($C1205&amp;$D1205&amp;"."&amp;$E1205,TMSimMatrix[#Headers],0)),"")</f>
        <v/>
      </c>
      <c r="H1205" s="56" t="str">
        <f>IF($E1205&lt;&gt;"",INDEX(TMSimMatrix[#Data],7,MATCH($C1205&amp;$D1205&amp;"."&amp;$E1205,TMSimMatrix[#Headers],0)),"")</f>
        <v/>
      </c>
      <c r="I1205" s="280" t="str">
        <f>IF($E1205&lt;&gt;"",INDEX(TMSimMatrix[],2,MATCH($C1205&amp;$D1205&amp;"."&amp;$E1205,TMSimMatrix[#Headers],0)),"")</f>
        <v/>
      </c>
      <c r="J1205" s="280" t="str">
        <f>IF($E1205&lt;&gt;"",IF(ISNUMBER(SEARCH("Utail",FlighTestSummary5[[#This Row],[A/C Configuration]])), "UTAIL", "TAILLESS"),"")</f>
        <v/>
      </c>
      <c r="K1205" s="280" t="str">
        <f>IF($E1205&lt;&gt;"",INDEX(TMSimMatrix[],4,MATCH($C1205&amp;$D1205&amp;"."&amp;$E1205,TMSimMatrix[#Headers],0)),"")</f>
        <v/>
      </c>
      <c r="L1205" s="280" t="str">
        <f>IF($E1205&lt;&gt;"",INDEX(TMSimMatrix[],3,MATCH($C1205&amp;$D1205&amp;"."&amp;$E1205,TMSimMatrix[#Headers],0)),"")</f>
        <v/>
      </c>
      <c r="M1205" s="272" t="str">
        <f>IF($E1205&lt;&gt;"",INDEX(TMSimMatrix[],8,MATCH($C1205&amp;$D1205&amp;"."&amp;$E1205,TMSimMatrix[#Headers],0)),"")</f>
        <v/>
      </c>
      <c r="N1205" s="52"/>
      <c r="O1205" s="72"/>
      <c r="P1205" s="310" t="str">
        <f>IF($E1205&lt;&gt;"",INDEX(TMSimMatrix[],9,MATCH($C1205&amp;$D1205&amp;"."&amp;$E1205,TMSimMatrix[#Headers],0)),"")</f>
        <v/>
      </c>
      <c r="Q1205" s="56"/>
      <c r="R1205" s="54"/>
      <c r="S1205" s="53"/>
      <c r="T1205" s="324"/>
      <c r="U1205" s="299"/>
      <c r="V1205" s="53"/>
      <c r="W1205" s="258" t="s">
        <v>506</v>
      </c>
      <c r="X1205" s="305"/>
      <c r="Y1205" s="62"/>
      <c r="Z1205" s="297"/>
      <c r="AA1205" s="297"/>
    </row>
    <row r="1206" spans="2:27" ht="23">
      <c r="B1206" s="48">
        <v>1201</v>
      </c>
      <c r="C1206" s="252" t="s">
        <v>451</v>
      </c>
      <c r="D1206" s="253">
        <v>62</v>
      </c>
      <c r="E1206" s="274"/>
      <c r="F1206" s="50" t="str">
        <f>IF($E1206&lt;&gt;"",COUNTIF($E$6:$E1206,$E1206),"")</f>
        <v/>
      </c>
      <c r="G1206" s="56" t="str">
        <f>IF($E1206&lt;&gt;"",INDEX(TMSimMatrix[],5,MATCH($C1206&amp;$D1206&amp;"."&amp;$E1206,TMSimMatrix[#Headers],0)),"")</f>
        <v/>
      </c>
      <c r="H1206" s="56" t="str">
        <f>IF($E1206&lt;&gt;"",INDEX(TMSimMatrix[#Data],7,MATCH($C1206&amp;$D1206&amp;"."&amp;$E1206,TMSimMatrix[#Headers],0)),"")</f>
        <v/>
      </c>
      <c r="I1206" s="280" t="str">
        <f>IF($E1206&lt;&gt;"",INDEX(TMSimMatrix[],2,MATCH($C1206&amp;$D1206&amp;"."&amp;$E1206,TMSimMatrix[#Headers],0)),"")</f>
        <v/>
      </c>
      <c r="J1206" s="280" t="str">
        <f>IF($E1206&lt;&gt;"",IF(ISNUMBER(SEARCH("Utail",FlighTestSummary5[[#This Row],[A/C Configuration]])), "UTAIL", "TAILLESS"),"")</f>
        <v/>
      </c>
      <c r="K1206" s="280" t="str">
        <f>IF($E1206&lt;&gt;"",INDEX(TMSimMatrix[],4,MATCH($C1206&amp;$D1206&amp;"."&amp;$E1206,TMSimMatrix[#Headers],0)),"")</f>
        <v/>
      </c>
      <c r="L1206" s="280" t="str">
        <f>IF($E1206&lt;&gt;"",INDEX(TMSimMatrix[],3,MATCH($C1206&amp;$D1206&amp;"."&amp;$E1206,TMSimMatrix[#Headers],0)),"")</f>
        <v/>
      </c>
      <c r="M1206" s="272" t="str">
        <f>IF($E1206&lt;&gt;"",INDEX(TMSimMatrix[],8,MATCH($C1206&amp;$D1206&amp;"."&amp;$E1206,TMSimMatrix[#Headers],0)),"")</f>
        <v/>
      </c>
      <c r="N1206" s="52"/>
      <c r="O1206" s="72"/>
      <c r="P1206" s="310" t="str">
        <f>IF($E1206&lt;&gt;"",INDEX(TMSimMatrix[],9,MATCH($C1206&amp;$D1206&amp;"."&amp;$E1206,TMSimMatrix[#Headers],0)),"")</f>
        <v/>
      </c>
      <c r="Q1206" s="56"/>
      <c r="R1206" s="54"/>
      <c r="S1206" s="53"/>
      <c r="T1206" s="324"/>
      <c r="U1206" s="299"/>
      <c r="V1206" s="53"/>
      <c r="W1206" s="258" t="s">
        <v>506</v>
      </c>
      <c r="X1206" s="305"/>
      <c r="Y1206" s="62"/>
      <c r="Z1206" s="297"/>
      <c r="AA1206" s="297"/>
    </row>
    <row r="1207" spans="2:27" ht="23">
      <c r="B1207" s="48">
        <v>1202</v>
      </c>
      <c r="C1207" s="252" t="s">
        <v>451</v>
      </c>
      <c r="D1207" s="253">
        <v>62</v>
      </c>
      <c r="E1207" s="274"/>
      <c r="F1207" s="50" t="str">
        <f>IF($E1207&lt;&gt;"",COUNTIF($E$6:$E1207,$E1207),"")</f>
        <v/>
      </c>
      <c r="G1207" s="56" t="str">
        <f>IF($E1207&lt;&gt;"",INDEX(TMSimMatrix[],5,MATCH($C1207&amp;$D1207&amp;"."&amp;$E1207,TMSimMatrix[#Headers],0)),"")</f>
        <v/>
      </c>
      <c r="H1207" s="56" t="str">
        <f>IF($E1207&lt;&gt;"",INDEX(TMSimMatrix[#Data],7,MATCH($C1207&amp;$D1207&amp;"."&amp;$E1207,TMSimMatrix[#Headers],0)),"")</f>
        <v/>
      </c>
      <c r="I1207" s="280" t="str">
        <f>IF($E1207&lt;&gt;"",INDEX(TMSimMatrix[],2,MATCH($C1207&amp;$D1207&amp;"."&amp;$E1207,TMSimMatrix[#Headers],0)),"")</f>
        <v/>
      </c>
      <c r="J1207" s="280" t="str">
        <f>IF($E1207&lt;&gt;"",IF(ISNUMBER(SEARCH("Utail",FlighTestSummary5[[#This Row],[A/C Configuration]])), "UTAIL", "TAILLESS"),"")</f>
        <v/>
      </c>
      <c r="K1207" s="280" t="str">
        <f>IF($E1207&lt;&gt;"",INDEX(TMSimMatrix[],4,MATCH($C1207&amp;$D1207&amp;"."&amp;$E1207,TMSimMatrix[#Headers],0)),"")</f>
        <v/>
      </c>
      <c r="L1207" s="280" t="str">
        <f>IF($E1207&lt;&gt;"",INDEX(TMSimMatrix[],3,MATCH($C1207&amp;$D1207&amp;"."&amp;$E1207,TMSimMatrix[#Headers],0)),"")</f>
        <v/>
      </c>
      <c r="M1207" s="272" t="str">
        <f>IF($E1207&lt;&gt;"",INDEX(TMSimMatrix[],8,MATCH($C1207&amp;$D1207&amp;"."&amp;$E1207,TMSimMatrix[#Headers],0)),"")</f>
        <v/>
      </c>
      <c r="N1207" s="52"/>
      <c r="O1207" s="72"/>
      <c r="P1207" s="310" t="str">
        <f>IF($E1207&lt;&gt;"",INDEX(TMSimMatrix[],9,MATCH($C1207&amp;$D1207&amp;"."&amp;$E1207,TMSimMatrix[#Headers],0)),"")</f>
        <v/>
      </c>
      <c r="Q1207" s="56"/>
      <c r="R1207" s="54"/>
      <c r="S1207" s="53"/>
      <c r="T1207" s="324"/>
      <c r="U1207" s="299"/>
      <c r="V1207" s="53"/>
      <c r="W1207" s="258" t="s">
        <v>506</v>
      </c>
      <c r="X1207" s="305"/>
      <c r="Y1207" s="62"/>
      <c r="Z1207" s="297"/>
      <c r="AA1207" s="297"/>
    </row>
    <row r="1208" spans="2:27" ht="23">
      <c r="B1208" s="48">
        <v>1203</v>
      </c>
      <c r="C1208" s="252" t="s">
        <v>451</v>
      </c>
      <c r="D1208" s="253">
        <v>62</v>
      </c>
      <c r="E1208" s="274"/>
      <c r="F1208" s="50" t="str">
        <f>IF($E1208&lt;&gt;"",COUNTIF($E$6:$E1208,$E1208),"")</f>
        <v/>
      </c>
      <c r="G1208" s="56" t="str">
        <f>IF($E1208&lt;&gt;"",INDEX(TMSimMatrix[],5,MATCH($C1208&amp;$D1208&amp;"."&amp;$E1208,TMSimMatrix[#Headers],0)),"")</f>
        <v/>
      </c>
      <c r="H1208" s="56" t="str">
        <f>IF($E1208&lt;&gt;"",INDEX(TMSimMatrix[#Data],7,MATCH($C1208&amp;$D1208&amp;"."&amp;$E1208,TMSimMatrix[#Headers],0)),"")</f>
        <v/>
      </c>
      <c r="I1208" s="280" t="str">
        <f>IF($E1208&lt;&gt;"",INDEX(TMSimMatrix[],2,MATCH($C1208&amp;$D1208&amp;"."&amp;$E1208,TMSimMatrix[#Headers],0)),"")</f>
        <v/>
      </c>
      <c r="J1208" s="280" t="str">
        <f>IF($E1208&lt;&gt;"",IF(ISNUMBER(SEARCH("Utail",FlighTestSummary5[[#This Row],[A/C Configuration]])), "UTAIL", "TAILLESS"),"")</f>
        <v/>
      </c>
      <c r="K1208" s="280" t="str">
        <f>IF($E1208&lt;&gt;"",INDEX(TMSimMatrix[],4,MATCH($C1208&amp;$D1208&amp;"."&amp;$E1208,TMSimMatrix[#Headers],0)),"")</f>
        <v/>
      </c>
      <c r="L1208" s="280" t="str">
        <f>IF($E1208&lt;&gt;"",INDEX(TMSimMatrix[],3,MATCH($C1208&amp;$D1208&amp;"."&amp;$E1208,TMSimMatrix[#Headers],0)),"")</f>
        <v/>
      </c>
      <c r="M1208" s="272" t="str">
        <f>IF($E1208&lt;&gt;"",INDEX(TMSimMatrix[],8,MATCH($C1208&amp;$D1208&amp;"."&amp;$E1208,TMSimMatrix[#Headers],0)),"")</f>
        <v/>
      </c>
      <c r="N1208" s="52"/>
      <c r="O1208" s="72"/>
      <c r="P1208" s="310" t="str">
        <f>IF($E1208&lt;&gt;"",INDEX(TMSimMatrix[],9,MATCH($C1208&amp;$D1208&amp;"."&amp;$E1208,TMSimMatrix[#Headers],0)),"")</f>
        <v/>
      </c>
      <c r="Q1208" s="56"/>
      <c r="R1208" s="54"/>
      <c r="S1208" s="53"/>
      <c r="T1208" s="324"/>
      <c r="U1208" s="299"/>
      <c r="V1208" s="53"/>
      <c r="W1208" s="258" t="s">
        <v>506</v>
      </c>
      <c r="X1208" s="305"/>
      <c r="Y1208" s="62"/>
      <c r="Z1208" s="297"/>
      <c r="AA1208" s="297"/>
    </row>
    <row r="1209" spans="2:27" ht="23">
      <c r="B1209" s="48">
        <v>1204</v>
      </c>
      <c r="C1209" s="252" t="s">
        <v>451</v>
      </c>
      <c r="D1209" s="253">
        <v>62</v>
      </c>
      <c r="E1209" s="274"/>
      <c r="F1209" s="50" t="str">
        <f>IF($E1209&lt;&gt;"",COUNTIF($E$6:$E1209,$E1209),"")</f>
        <v/>
      </c>
      <c r="G1209" s="56" t="str">
        <f>IF($E1209&lt;&gt;"",INDEX(TMSimMatrix[],5,MATCH($C1209&amp;$D1209&amp;"."&amp;$E1209,TMSimMatrix[#Headers],0)),"")</f>
        <v/>
      </c>
      <c r="H1209" s="56" t="str">
        <f>IF($E1209&lt;&gt;"",INDEX(TMSimMatrix[#Data],7,MATCH($C1209&amp;$D1209&amp;"."&amp;$E1209,TMSimMatrix[#Headers],0)),"")</f>
        <v/>
      </c>
      <c r="I1209" s="280" t="str">
        <f>IF($E1209&lt;&gt;"",INDEX(TMSimMatrix[],2,MATCH($C1209&amp;$D1209&amp;"."&amp;$E1209,TMSimMatrix[#Headers],0)),"")</f>
        <v/>
      </c>
      <c r="J1209" s="280" t="str">
        <f>IF($E1209&lt;&gt;"",IF(ISNUMBER(SEARCH("Utail",FlighTestSummary5[[#This Row],[A/C Configuration]])), "UTAIL", "TAILLESS"),"")</f>
        <v/>
      </c>
      <c r="K1209" s="280" t="str">
        <f>IF($E1209&lt;&gt;"",INDEX(TMSimMatrix[],4,MATCH($C1209&amp;$D1209&amp;"."&amp;$E1209,TMSimMatrix[#Headers],0)),"")</f>
        <v/>
      </c>
      <c r="L1209" s="280" t="str">
        <f>IF($E1209&lt;&gt;"",INDEX(TMSimMatrix[],3,MATCH($C1209&amp;$D1209&amp;"."&amp;$E1209,TMSimMatrix[#Headers],0)),"")</f>
        <v/>
      </c>
      <c r="M1209" s="272" t="str">
        <f>IF($E1209&lt;&gt;"",INDEX(TMSimMatrix[],8,MATCH($C1209&amp;$D1209&amp;"."&amp;$E1209,TMSimMatrix[#Headers],0)),"")</f>
        <v/>
      </c>
      <c r="N1209" s="52"/>
      <c r="O1209" s="72"/>
      <c r="P1209" s="310" t="str">
        <f>IF($E1209&lt;&gt;"",INDEX(TMSimMatrix[],9,MATCH($C1209&amp;$D1209&amp;"."&amp;$E1209,TMSimMatrix[#Headers],0)),"")</f>
        <v/>
      </c>
      <c r="Q1209" s="56"/>
      <c r="R1209" s="54"/>
      <c r="S1209" s="53"/>
      <c r="T1209" s="324"/>
      <c r="U1209" s="299"/>
      <c r="V1209" s="53"/>
      <c r="W1209" s="258" t="s">
        <v>506</v>
      </c>
      <c r="X1209" s="305"/>
      <c r="Y1209" s="62"/>
      <c r="Z1209" s="297"/>
      <c r="AA1209" s="297"/>
    </row>
    <row r="1210" spans="2:27" ht="23">
      <c r="B1210" s="48">
        <v>1205</v>
      </c>
      <c r="C1210" s="252" t="s">
        <v>451</v>
      </c>
      <c r="D1210" s="253">
        <v>62</v>
      </c>
      <c r="E1210" s="274"/>
      <c r="F1210" s="50" t="str">
        <f>IF($E1210&lt;&gt;"",COUNTIF($E$6:$E1210,$E1210),"")</f>
        <v/>
      </c>
      <c r="G1210" s="56" t="str">
        <f>IF($E1210&lt;&gt;"",INDEX(TMSimMatrix[],5,MATCH($C1210&amp;$D1210&amp;"."&amp;$E1210,TMSimMatrix[#Headers],0)),"")</f>
        <v/>
      </c>
      <c r="H1210" s="56" t="str">
        <f>IF($E1210&lt;&gt;"",INDEX(TMSimMatrix[#Data],7,MATCH($C1210&amp;$D1210&amp;"."&amp;$E1210,TMSimMatrix[#Headers],0)),"")</f>
        <v/>
      </c>
      <c r="I1210" s="280" t="str">
        <f>IF($E1210&lt;&gt;"",INDEX(TMSimMatrix[],2,MATCH($C1210&amp;$D1210&amp;"."&amp;$E1210,TMSimMatrix[#Headers],0)),"")</f>
        <v/>
      </c>
      <c r="J1210" s="280" t="str">
        <f>IF($E1210&lt;&gt;"",IF(ISNUMBER(SEARCH("Utail",FlighTestSummary5[[#This Row],[A/C Configuration]])), "UTAIL", "TAILLESS"),"")</f>
        <v/>
      </c>
      <c r="K1210" s="280" t="str">
        <f>IF($E1210&lt;&gt;"",INDEX(TMSimMatrix[],4,MATCH($C1210&amp;$D1210&amp;"."&amp;$E1210,TMSimMatrix[#Headers],0)),"")</f>
        <v/>
      </c>
      <c r="L1210" s="280" t="str">
        <f>IF($E1210&lt;&gt;"",INDEX(TMSimMatrix[],3,MATCH($C1210&amp;$D1210&amp;"."&amp;$E1210,TMSimMatrix[#Headers],0)),"")</f>
        <v/>
      </c>
      <c r="M1210" s="272" t="str">
        <f>IF($E1210&lt;&gt;"",INDEX(TMSimMatrix[],8,MATCH($C1210&amp;$D1210&amp;"."&amp;$E1210,TMSimMatrix[#Headers],0)),"")</f>
        <v/>
      </c>
      <c r="N1210" s="52"/>
      <c r="O1210" s="72"/>
      <c r="P1210" s="310" t="str">
        <f>IF($E1210&lt;&gt;"",INDEX(TMSimMatrix[],9,MATCH($C1210&amp;$D1210&amp;"."&amp;$E1210,TMSimMatrix[#Headers],0)),"")</f>
        <v/>
      </c>
      <c r="Q1210" s="56"/>
      <c r="R1210" s="54"/>
      <c r="S1210" s="53"/>
      <c r="T1210" s="324"/>
      <c r="U1210" s="299"/>
      <c r="V1210" s="53"/>
      <c r="W1210" s="258" t="s">
        <v>506</v>
      </c>
      <c r="X1210" s="305"/>
      <c r="Y1210" s="62"/>
      <c r="Z1210" s="297"/>
      <c r="AA1210" s="297"/>
    </row>
    <row r="1211" spans="2:27" ht="23">
      <c r="B1211" s="48">
        <v>1206</v>
      </c>
      <c r="C1211" s="252" t="s">
        <v>451</v>
      </c>
      <c r="D1211" s="253">
        <v>62</v>
      </c>
      <c r="E1211" s="274"/>
      <c r="F1211" s="50" t="str">
        <f>IF($E1211&lt;&gt;"",COUNTIF($E$6:$E1211,$E1211),"")</f>
        <v/>
      </c>
      <c r="G1211" s="56" t="str">
        <f>IF($E1211&lt;&gt;"",INDEX(TMSimMatrix[],5,MATCH($C1211&amp;$D1211&amp;"."&amp;$E1211,TMSimMatrix[#Headers],0)),"")</f>
        <v/>
      </c>
      <c r="H1211" s="56" t="str">
        <f>IF($E1211&lt;&gt;"",INDEX(TMSimMatrix[#Data],7,MATCH($C1211&amp;$D1211&amp;"."&amp;$E1211,TMSimMatrix[#Headers],0)),"")</f>
        <v/>
      </c>
      <c r="I1211" s="280" t="str">
        <f>IF($E1211&lt;&gt;"",INDEX(TMSimMatrix[],2,MATCH($C1211&amp;$D1211&amp;"."&amp;$E1211,TMSimMatrix[#Headers],0)),"")</f>
        <v/>
      </c>
      <c r="J1211" s="280" t="str">
        <f>IF($E1211&lt;&gt;"",IF(ISNUMBER(SEARCH("Utail",FlighTestSummary5[[#This Row],[A/C Configuration]])), "UTAIL", "TAILLESS"),"")</f>
        <v/>
      </c>
      <c r="K1211" s="280" t="str">
        <f>IF($E1211&lt;&gt;"",INDEX(TMSimMatrix[],4,MATCH($C1211&amp;$D1211&amp;"."&amp;$E1211,TMSimMatrix[#Headers],0)),"")</f>
        <v/>
      </c>
      <c r="L1211" s="280" t="str">
        <f>IF($E1211&lt;&gt;"",INDEX(TMSimMatrix[],3,MATCH($C1211&amp;$D1211&amp;"."&amp;$E1211,TMSimMatrix[#Headers],0)),"")</f>
        <v/>
      </c>
      <c r="M1211" s="272" t="str">
        <f>IF($E1211&lt;&gt;"",INDEX(TMSimMatrix[],8,MATCH($C1211&amp;$D1211&amp;"."&amp;$E1211,TMSimMatrix[#Headers],0)),"")</f>
        <v/>
      </c>
      <c r="N1211" s="52"/>
      <c r="O1211" s="72"/>
      <c r="P1211" s="310" t="str">
        <f>IF($E1211&lt;&gt;"",INDEX(TMSimMatrix[],9,MATCH($C1211&amp;$D1211&amp;"."&amp;$E1211,TMSimMatrix[#Headers],0)),"")</f>
        <v/>
      </c>
      <c r="Q1211" s="56"/>
      <c r="R1211" s="54"/>
      <c r="S1211" s="53"/>
      <c r="T1211" s="324"/>
      <c r="U1211" s="299"/>
      <c r="V1211" s="53"/>
      <c r="W1211" s="258" t="s">
        <v>506</v>
      </c>
      <c r="X1211" s="305"/>
      <c r="Y1211" s="62"/>
      <c r="Z1211" s="297"/>
      <c r="AA1211" s="297"/>
    </row>
    <row r="1212" spans="2:27" ht="23">
      <c r="B1212" s="48">
        <v>1207</v>
      </c>
      <c r="C1212" s="252" t="s">
        <v>451</v>
      </c>
      <c r="D1212" s="253">
        <v>62</v>
      </c>
      <c r="E1212" s="274"/>
      <c r="F1212" s="50" t="str">
        <f>IF($E1212&lt;&gt;"",COUNTIF($E$6:$E1212,$E1212),"")</f>
        <v/>
      </c>
      <c r="G1212" s="56" t="str">
        <f>IF($E1212&lt;&gt;"",INDEX(TMSimMatrix[],5,MATCH($C1212&amp;$D1212&amp;"."&amp;$E1212,TMSimMatrix[#Headers],0)),"")</f>
        <v/>
      </c>
      <c r="H1212" s="56" t="str">
        <f>IF($E1212&lt;&gt;"",INDEX(TMSimMatrix[#Data],7,MATCH($C1212&amp;$D1212&amp;"."&amp;$E1212,TMSimMatrix[#Headers],0)),"")</f>
        <v/>
      </c>
      <c r="I1212" s="280" t="str">
        <f>IF($E1212&lt;&gt;"",INDEX(TMSimMatrix[],2,MATCH($C1212&amp;$D1212&amp;"."&amp;$E1212,TMSimMatrix[#Headers],0)),"")</f>
        <v/>
      </c>
      <c r="J1212" s="280" t="str">
        <f>IF($E1212&lt;&gt;"",IF(ISNUMBER(SEARCH("Utail",FlighTestSummary5[[#This Row],[A/C Configuration]])), "UTAIL", "TAILLESS"),"")</f>
        <v/>
      </c>
      <c r="K1212" s="280" t="str">
        <f>IF($E1212&lt;&gt;"",INDEX(TMSimMatrix[],4,MATCH($C1212&amp;$D1212&amp;"."&amp;$E1212,TMSimMatrix[#Headers],0)),"")</f>
        <v/>
      </c>
      <c r="L1212" s="280" t="str">
        <f>IF($E1212&lt;&gt;"",INDEX(TMSimMatrix[],3,MATCH($C1212&amp;$D1212&amp;"."&amp;$E1212,TMSimMatrix[#Headers],0)),"")</f>
        <v/>
      </c>
      <c r="M1212" s="272" t="str">
        <f>IF($E1212&lt;&gt;"",INDEX(TMSimMatrix[],8,MATCH($C1212&amp;$D1212&amp;"."&amp;$E1212,TMSimMatrix[#Headers],0)),"")</f>
        <v/>
      </c>
      <c r="N1212" s="52"/>
      <c r="O1212" s="72"/>
      <c r="P1212" s="310" t="str">
        <f>IF($E1212&lt;&gt;"",INDEX(TMSimMatrix[],9,MATCH($C1212&amp;$D1212&amp;"."&amp;$E1212,TMSimMatrix[#Headers],0)),"")</f>
        <v/>
      </c>
      <c r="Q1212" s="56"/>
      <c r="R1212" s="54"/>
      <c r="S1212" s="53"/>
      <c r="T1212" s="324"/>
      <c r="U1212" s="299"/>
      <c r="V1212" s="53"/>
      <c r="W1212" s="258" t="s">
        <v>506</v>
      </c>
      <c r="X1212" s="305"/>
      <c r="Y1212" s="62"/>
      <c r="Z1212" s="297"/>
      <c r="AA1212" s="297"/>
    </row>
    <row r="1213" spans="2:27" ht="23.5" thickBot="1">
      <c r="B1213" s="48">
        <v>1208</v>
      </c>
      <c r="C1213" s="252" t="s">
        <v>451</v>
      </c>
      <c r="D1213" s="253">
        <v>62</v>
      </c>
      <c r="E1213" s="274"/>
      <c r="F1213" s="50" t="str">
        <f>IF($E1213&lt;&gt;"",COUNTIF($E$6:$E1213,$E1213),"")</f>
        <v/>
      </c>
      <c r="G1213" s="271" t="str">
        <f>IF($E1213&lt;&gt;"",INDEX(TMSimMatrix[],5,MATCH($C1213&amp;$D1213&amp;"."&amp;$E1213,TMSimMatrix[#Headers],0)),"")</f>
        <v/>
      </c>
      <c r="H1213" s="56" t="str">
        <f>IF($E1213&lt;&gt;"",INDEX(TMSimMatrix[#Data],7,MATCH($C1213&amp;$D1213&amp;"."&amp;$E1213,TMSimMatrix[#Headers],0)),"")</f>
        <v/>
      </c>
      <c r="I1213" s="280" t="str">
        <f>IF($E1213&lt;&gt;"",INDEX(TMSimMatrix[],2,MATCH($C1213&amp;$D1213&amp;"."&amp;$E1213,TMSimMatrix[#Headers],0)),"")</f>
        <v/>
      </c>
      <c r="J1213" s="281" t="str">
        <f>IF($E1213&lt;&gt;"",IF(ISNUMBER(SEARCH("Utail",FlighTestSummary5[[#This Row],[A/C Configuration]])), "UTAIL", "TAILLESS"),"")</f>
        <v/>
      </c>
      <c r="K1213" s="281" t="str">
        <f>IF($E1213&lt;&gt;"",INDEX(TMSimMatrix[],4,MATCH($C1213&amp;$D1213&amp;"."&amp;$E1213,TMSimMatrix[#Headers],0)),"")</f>
        <v/>
      </c>
      <c r="L1213" s="281" t="str">
        <f>IF($E1213&lt;&gt;"",INDEX(TMSimMatrix[],3,MATCH($C1213&amp;$D1213&amp;"."&amp;$E1213,TMSimMatrix[#Headers],0)),"")</f>
        <v/>
      </c>
      <c r="M1213" s="272" t="str">
        <f>IF($E1213&lt;&gt;"",INDEX(TMSimMatrix[],8,MATCH($C1213&amp;$D1213&amp;"."&amp;$E1213,TMSimMatrix[#Headers],0)),"")</f>
        <v/>
      </c>
      <c r="N1213" s="52"/>
      <c r="O1213" s="72"/>
      <c r="P1213" s="310" t="str">
        <f>IF($E1213&lt;&gt;"",INDEX(TMSimMatrix[],9,MATCH($C1213&amp;$D1213&amp;"."&amp;$E1213,TMSimMatrix[#Headers],0)),"")</f>
        <v/>
      </c>
      <c r="Q1213" s="56"/>
      <c r="R1213" s="54"/>
      <c r="S1213" s="53"/>
      <c r="T1213" s="324"/>
      <c r="U1213" s="299"/>
      <c r="V1213" s="53"/>
      <c r="W1213" s="258" t="s">
        <v>506</v>
      </c>
      <c r="X1213" s="305"/>
      <c r="Y1213" s="62"/>
      <c r="Z1213" s="297"/>
      <c r="AA1213" s="297"/>
    </row>
  </sheetData>
  <conditionalFormatting sqref="Y30">
    <cfRule type="iconSet" priority="7">
      <iconSet iconSet="3Symbols" reverse="1">
        <cfvo type="percent" val="0"/>
        <cfvo type="num" val="2"/>
        <cfvo type="num" val="3"/>
      </iconSet>
    </cfRule>
  </conditionalFormatting>
  <conditionalFormatting sqref="Y125:Y128">
    <cfRule type="iconSet" priority="5">
      <iconSet iconSet="3Symbols" reverse="1">
        <cfvo type="percent" val="0"/>
        <cfvo type="num" val="2"/>
        <cfvo type="num" val="3"/>
      </iconSet>
    </cfRule>
  </conditionalFormatting>
  <conditionalFormatting sqref="Y130">
    <cfRule type="iconSet" priority="4">
      <iconSet iconSet="3Symbols" reverse="1">
        <cfvo type="percent" val="0"/>
        <cfvo type="num" val="2"/>
        <cfvo type="num" val="3"/>
      </iconSet>
    </cfRule>
  </conditionalFormatting>
  <conditionalFormatting sqref="Y129">
    <cfRule type="iconSet" priority="3">
      <iconSet iconSet="3Symbols" reverse="1">
        <cfvo type="percent" val="0"/>
        <cfvo type="num" val="2"/>
        <cfvo type="num" val="3"/>
      </iconSet>
    </cfRule>
  </conditionalFormatting>
  <conditionalFormatting sqref="Y131">
    <cfRule type="iconSet" priority="2">
      <iconSet iconSet="3Symbols" reverse="1">
        <cfvo type="percent" val="0"/>
        <cfvo type="num" val="2"/>
        <cfvo type="num" val="3"/>
      </iconSet>
    </cfRule>
  </conditionalFormatting>
  <conditionalFormatting sqref="Y200:Y206">
    <cfRule type="iconSet" priority="1">
      <iconSet iconSet="3Symbols" reverse="1">
        <cfvo type="percent" val="0"/>
        <cfvo type="num" val="2"/>
        <cfvo type="num" val="3"/>
      </iconSet>
    </cfRule>
  </conditionalFormatting>
  <conditionalFormatting sqref="Y6:Y29 Y31:Y124 Y132:Y199 Y207:Y1213">
    <cfRule type="iconSet" priority="5082">
      <iconSet iconSet="3Symbols" reverse="1">
        <cfvo type="percent" val="0"/>
        <cfvo type="num" val="2"/>
        <cfvo type="num" val="3"/>
      </iconSet>
    </cfRule>
  </conditionalFormatting>
  <pageMargins left="0.7" right="0.7" top="0.75" bottom="0.75" header="0.3" footer="0.3"/>
  <pageSetup paperSize="17" scale="58" orientation="landscape" r:id="rId1"/>
  <rowBreaks count="1" manualBreakCount="1">
    <brk id="35" max="15" man="1"/>
  </rowBreaks>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7" tint="0.39997558519241921"/>
    <pageSetUpPr fitToPage="1"/>
  </sheetPr>
  <dimension ref="A1:RV265"/>
  <sheetViews>
    <sheetView workbookViewId="0">
      <selection activeCell="I30" sqref="I30"/>
    </sheetView>
  </sheetViews>
  <sheetFormatPr defaultRowHeight="18.75" customHeight="1"/>
  <cols>
    <col min="1" max="1" width="2.25" customWidth="1"/>
    <col min="2" max="2" width="6" style="6" customWidth="1"/>
    <col min="3" max="3" width="8" customWidth="1"/>
    <col min="4" max="4" width="5.83203125" bestFit="1" customWidth="1"/>
    <col min="5" max="5" width="12.5" customWidth="1"/>
    <col min="6" max="6" width="36.75" style="5" customWidth="1"/>
    <col min="7" max="7" width="12.25" style="1" bestFit="1" customWidth="1"/>
    <col min="8" max="8" width="14" style="1" customWidth="1"/>
    <col min="9" max="9" width="19.08203125" customWidth="1"/>
    <col min="10" max="10" width="9" customWidth="1"/>
    <col min="11" max="11" width="14.5" customWidth="1"/>
    <col min="12" max="12" width="10.58203125" hidden="1" customWidth="1"/>
    <col min="13" max="145" width="40.75" customWidth="1"/>
    <col min="146" max="210" width="40.75" hidden="1" customWidth="1"/>
    <col min="211" max="240" width="40.75" customWidth="1"/>
    <col min="241" max="242" width="19.33203125" hidden="1" customWidth="1"/>
    <col min="243" max="472" width="9.58203125" hidden="1" customWidth="1"/>
    <col min="473" max="473" width="5.33203125" hidden="1" customWidth="1"/>
    <col min="474" max="475" width="9.58203125" hidden="1" customWidth="1"/>
    <col min="476" max="476" width="0" hidden="1" customWidth="1"/>
    <col min="477" max="477" width="3.5" customWidth="1"/>
    <col min="478" max="478" width="6.08203125" customWidth="1"/>
    <col min="479" max="479" width="11.83203125" customWidth="1"/>
    <col min="480" max="480" width="6" customWidth="1"/>
  </cols>
  <sheetData>
    <row r="1" spans="1:490" ht="31.5" customHeight="1">
      <c r="A1" s="85"/>
      <c r="B1" s="156" t="s">
        <v>1078</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155"/>
      <c r="AV1" s="155"/>
      <c r="AW1" s="155"/>
      <c r="AX1" s="155"/>
      <c r="AY1" s="155"/>
      <c r="AZ1" s="155"/>
      <c r="BA1" s="155"/>
      <c r="BB1" s="155"/>
      <c r="BC1" s="155"/>
      <c r="BD1" s="155"/>
      <c r="BE1" s="155"/>
      <c r="BF1" s="155"/>
      <c r="BG1" s="155"/>
      <c r="BH1" s="155"/>
      <c r="BI1" s="155"/>
      <c r="BJ1" s="155"/>
      <c r="BK1" s="155"/>
      <c r="BL1" s="155"/>
      <c r="BM1" s="155"/>
      <c r="BN1" s="155"/>
      <c r="BO1" s="155"/>
      <c r="BP1" s="155"/>
      <c r="BQ1" s="155"/>
      <c r="BR1" s="155"/>
      <c r="BS1" s="155"/>
      <c r="BT1" s="155"/>
      <c r="BU1" s="155"/>
      <c r="BV1" s="155"/>
      <c r="BW1" s="155"/>
      <c r="BX1" s="155"/>
      <c r="BY1" s="155"/>
      <c r="BZ1" s="155"/>
      <c r="CA1" s="155"/>
      <c r="CB1" s="155"/>
      <c r="CC1" s="155"/>
      <c r="CD1" s="155"/>
      <c r="CE1" s="155"/>
      <c r="CF1" s="155"/>
      <c r="CG1" s="155"/>
      <c r="CH1" s="155"/>
      <c r="CI1" s="155"/>
      <c r="CJ1" s="155"/>
      <c r="CK1" s="155"/>
      <c r="CL1" s="155"/>
      <c r="CM1" s="155"/>
      <c r="CN1" s="155"/>
      <c r="CO1" s="155"/>
      <c r="CP1" s="155"/>
      <c r="CQ1" s="155"/>
      <c r="CR1" s="155"/>
      <c r="CS1" s="155"/>
      <c r="CT1" s="155"/>
      <c r="CU1" s="155"/>
      <c r="CV1" s="155"/>
      <c r="CW1" s="155"/>
      <c r="CX1" s="155"/>
      <c r="CY1" s="155"/>
      <c r="CZ1" s="155"/>
      <c r="DA1" s="155"/>
      <c r="DB1" s="155"/>
      <c r="DC1" s="155"/>
      <c r="DD1" s="155"/>
      <c r="DE1" s="155"/>
      <c r="DF1" s="155"/>
      <c r="DG1" s="155"/>
      <c r="DH1" s="155"/>
      <c r="DI1" s="155"/>
      <c r="DJ1" s="155"/>
      <c r="DK1" s="155"/>
      <c r="DL1" s="155"/>
      <c r="DM1" s="155"/>
      <c r="DN1" s="155"/>
      <c r="DO1" s="155"/>
      <c r="DP1" s="155"/>
      <c r="DQ1" s="155"/>
      <c r="DR1" s="155"/>
      <c r="DS1" s="155"/>
      <c r="DT1" s="155"/>
      <c r="DU1" s="155"/>
      <c r="DV1" s="155"/>
      <c r="DW1" s="155"/>
      <c r="DX1" s="155"/>
      <c r="DY1" s="155"/>
      <c r="DZ1" s="155"/>
      <c r="EA1" s="155"/>
      <c r="EB1" s="155"/>
      <c r="EC1" s="155"/>
      <c r="ED1" s="155"/>
      <c r="EE1" s="155"/>
      <c r="EF1" s="155"/>
      <c r="EG1" s="155"/>
      <c r="EH1" s="155"/>
      <c r="EI1" s="155"/>
      <c r="EJ1" s="155"/>
      <c r="EK1" s="155"/>
      <c r="EL1" s="155"/>
      <c r="EM1" s="155"/>
      <c r="EN1" s="155"/>
      <c r="EO1" s="155"/>
      <c r="EP1" s="155"/>
      <c r="EQ1" s="155"/>
      <c r="ER1" s="155"/>
      <c r="ES1" s="155"/>
      <c r="ET1" s="155"/>
      <c r="EU1" s="155"/>
      <c r="EV1" s="155"/>
      <c r="EW1" s="155"/>
      <c r="EX1" s="155"/>
      <c r="EY1" s="155"/>
      <c r="EZ1" s="155"/>
      <c r="FA1" s="155"/>
      <c r="FB1" s="155"/>
      <c r="FC1" s="155"/>
      <c r="FD1" s="155"/>
      <c r="FE1" s="155"/>
      <c r="FF1" s="155"/>
      <c r="FG1" s="155"/>
      <c r="FH1" s="155"/>
      <c r="FI1" s="155"/>
      <c r="FJ1" s="155"/>
      <c r="FK1" s="155"/>
      <c r="FL1" s="155"/>
      <c r="FM1" s="155"/>
      <c r="FN1" s="155"/>
      <c r="FO1" s="155"/>
      <c r="FP1" s="155"/>
      <c r="FQ1" s="155"/>
      <c r="FR1" s="155"/>
      <c r="FS1" s="155"/>
      <c r="FT1" s="155"/>
      <c r="FU1" s="155"/>
      <c r="FV1" s="155"/>
      <c r="FW1" s="155"/>
      <c r="FX1" s="155"/>
      <c r="FY1" s="155"/>
      <c r="FZ1" s="155"/>
      <c r="GA1" s="155"/>
      <c r="GB1" s="155"/>
      <c r="GC1" s="155"/>
      <c r="GD1" s="155"/>
      <c r="GE1" s="155"/>
      <c r="GF1" s="155"/>
      <c r="GG1" s="155"/>
      <c r="GH1" s="155"/>
      <c r="GI1" s="155"/>
      <c r="GJ1" s="155"/>
      <c r="GK1" s="155"/>
      <c r="GL1" s="155"/>
      <c r="GM1" s="155"/>
      <c r="GN1" s="155"/>
      <c r="GO1" s="155"/>
      <c r="GP1" s="155"/>
      <c r="GQ1" s="155"/>
      <c r="GR1" s="155"/>
      <c r="GS1" s="155"/>
      <c r="GT1" s="155"/>
      <c r="GU1" s="155"/>
      <c r="GV1" s="155"/>
      <c r="GW1" s="155"/>
      <c r="GX1" s="155"/>
      <c r="GY1" s="155"/>
      <c r="GZ1" s="155"/>
      <c r="HA1" s="155"/>
      <c r="HB1" s="155"/>
      <c r="HC1" s="155"/>
      <c r="HD1" s="155"/>
      <c r="HE1" s="155"/>
      <c r="HF1" s="155"/>
      <c r="HG1" s="155"/>
      <c r="HH1" s="155"/>
      <c r="HI1" s="155"/>
      <c r="HJ1" s="155"/>
      <c r="HK1" s="155"/>
      <c r="HL1" s="155"/>
      <c r="HM1" s="155"/>
      <c r="HN1" s="155"/>
      <c r="HO1" s="155"/>
      <c r="HP1" s="155"/>
      <c r="HQ1" s="155"/>
      <c r="HR1" s="155"/>
      <c r="HS1" s="155"/>
      <c r="HT1" s="155"/>
      <c r="HU1" s="155"/>
      <c r="HV1" s="155"/>
      <c r="HW1" s="155"/>
      <c r="HX1" s="155"/>
      <c r="HY1" s="155"/>
      <c r="HZ1" s="155"/>
      <c r="IA1" s="155"/>
      <c r="IB1" s="155"/>
      <c r="IC1" s="155"/>
      <c r="ID1" s="155"/>
      <c r="IE1" s="155"/>
      <c r="IF1" s="155"/>
      <c r="IG1" s="155"/>
      <c r="IH1" s="155"/>
      <c r="II1" s="155"/>
      <c r="IJ1" s="155"/>
      <c r="IK1" s="155"/>
      <c r="IL1" s="155"/>
      <c r="IM1" s="155"/>
      <c r="IN1" s="155"/>
      <c r="IO1" s="155"/>
      <c r="IP1" s="155"/>
      <c r="IQ1" s="155"/>
      <c r="IR1" s="155"/>
      <c r="IS1" s="155"/>
      <c r="IT1" s="155"/>
      <c r="IU1" s="155"/>
      <c r="IV1" s="155"/>
      <c r="IW1" s="155"/>
      <c r="IX1" s="155"/>
      <c r="IY1" s="155"/>
      <c r="IZ1" s="155"/>
      <c r="JA1" s="155"/>
      <c r="JB1" s="155"/>
      <c r="JC1" s="155"/>
      <c r="JD1" s="155"/>
      <c r="JE1" s="155"/>
      <c r="JF1" s="155"/>
      <c r="JG1" s="155"/>
      <c r="JH1" s="155"/>
      <c r="JI1" s="155"/>
      <c r="JJ1" s="155"/>
      <c r="JK1" s="155"/>
      <c r="JL1" s="155"/>
      <c r="JM1" s="155"/>
      <c r="JN1" s="155"/>
      <c r="JO1" s="155"/>
      <c r="JP1" s="155"/>
      <c r="JQ1" s="155"/>
      <c r="JR1" s="155"/>
      <c r="JS1" s="155"/>
      <c r="JT1" s="155"/>
      <c r="JU1" s="155"/>
      <c r="JV1" s="155"/>
      <c r="JW1" s="155"/>
      <c r="JX1" s="155"/>
      <c r="JY1" s="155"/>
      <c r="JZ1" s="155"/>
      <c r="KA1" s="155"/>
      <c r="KB1" s="155"/>
      <c r="KC1" s="155"/>
      <c r="KD1" s="155"/>
      <c r="KE1" s="155"/>
      <c r="KF1" s="155"/>
      <c r="KG1" s="155"/>
      <c r="KH1" s="155"/>
      <c r="KI1" s="155"/>
      <c r="KJ1" s="155"/>
      <c r="KK1" s="155"/>
      <c r="KL1" s="155"/>
      <c r="KM1" s="155"/>
      <c r="KN1" s="155"/>
      <c r="KO1" s="155"/>
      <c r="KP1" s="155"/>
      <c r="KQ1" s="155"/>
      <c r="KR1" s="155"/>
      <c r="KS1" s="155"/>
      <c r="KT1" s="155"/>
      <c r="KU1" s="155"/>
      <c r="KV1" s="155"/>
      <c r="KW1" s="155"/>
      <c r="KX1" s="155"/>
      <c r="KY1" s="155"/>
      <c r="KZ1" s="155"/>
      <c r="LA1" s="155"/>
      <c r="LB1" s="155"/>
      <c r="LC1" s="155"/>
      <c r="LD1" s="155"/>
      <c r="LE1" s="155"/>
      <c r="LF1" s="155"/>
      <c r="LG1" s="155"/>
      <c r="LH1" s="155"/>
      <c r="LI1" s="155"/>
      <c r="LJ1" s="155"/>
      <c r="LK1" s="155"/>
      <c r="LL1" s="155"/>
      <c r="LM1" s="155"/>
      <c r="LN1" s="155"/>
      <c r="LO1" s="155"/>
      <c r="LP1" s="155"/>
      <c r="LQ1" s="155"/>
      <c r="LR1" s="155"/>
      <c r="LS1" s="155"/>
      <c r="LT1" s="155"/>
      <c r="LU1" s="155"/>
      <c r="LV1" s="155"/>
      <c r="LW1" s="155"/>
      <c r="LX1" s="155"/>
      <c r="LY1" s="155"/>
      <c r="LZ1" s="155"/>
      <c r="MA1" s="155"/>
      <c r="MB1" s="155"/>
      <c r="MC1" s="155"/>
      <c r="MD1" s="155"/>
      <c r="ME1" s="155"/>
      <c r="MF1" s="155"/>
      <c r="MG1" s="155"/>
      <c r="MH1" s="155"/>
      <c r="MI1" s="155"/>
      <c r="MJ1" s="155"/>
      <c r="MK1" s="155"/>
      <c r="ML1" s="155"/>
      <c r="MM1" s="155"/>
      <c r="MN1" s="155"/>
      <c r="MO1" s="155"/>
      <c r="MP1" s="155"/>
      <c r="MQ1" s="155"/>
      <c r="MR1" s="155"/>
      <c r="MS1" s="155"/>
      <c r="MT1" s="155"/>
      <c r="MU1" s="155"/>
      <c r="MV1" s="155"/>
      <c r="MW1" s="155"/>
      <c r="MX1" s="155"/>
      <c r="MY1" s="155"/>
      <c r="MZ1" s="155"/>
      <c r="NA1" s="155"/>
      <c r="NB1" s="155"/>
      <c r="NC1" s="155"/>
      <c r="ND1" s="155"/>
      <c r="NE1" s="155"/>
      <c r="NF1" s="155"/>
      <c r="NG1" s="155"/>
      <c r="NH1" s="155"/>
      <c r="NI1" s="155"/>
      <c r="NJ1" s="155"/>
      <c r="NK1" s="155"/>
      <c r="NL1" s="155"/>
      <c r="NM1" s="155"/>
      <c r="NN1" s="155"/>
      <c r="NO1" s="155"/>
      <c r="NP1" s="155"/>
      <c r="NQ1" s="155"/>
      <c r="NR1" s="155"/>
      <c r="NS1" s="155"/>
      <c r="NT1" s="155"/>
      <c r="NU1" s="155"/>
      <c r="NV1" s="155"/>
      <c r="NW1" s="155"/>
      <c r="NX1" s="155"/>
      <c r="NY1" s="155"/>
      <c r="NZ1" s="155"/>
      <c r="OA1" s="155"/>
      <c r="OB1" s="155"/>
      <c r="OC1" s="155"/>
      <c r="OD1" s="155"/>
      <c r="OE1" s="155"/>
      <c r="OF1" s="155"/>
      <c r="OG1" s="155"/>
      <c r="OH1" s="155"/>
      <c r="OI1" s="155"/>
      <c r="OJ1" s="155"/>
      <c r="OK1" s="155"/>
      <c r="OL1" s="155"/>
      <c r="OM1" s="155"/>
      <c r="ON1" s="155"/>
      <c r="OO1" s="155"/>
      <c r="OP1" s="155"/>
      <c r="OQ1" s="155"/>
      <c r="OR1" s="155"/>
      <c r="OS1" s="155"/>
      <c r="OT1" s="155"/>
      <c r="OU1" s="155"/>
      <c r="OV1" s="155"/>
      <c r="OW1" s="155"/>
      <c r="OX1" s="155"/>
      <c r="OY1" s="155"/>
      <c r="OZ1" s="155"/>
      <c r="PA1" s="155"/>
      <c r="PB1" s="155"/>
      <c r="PC1" s="155"/>
      <c r="PD1" s="155"/>
      <c r="PE1" s="155"/>
      <c r="PF1" s="155"/>
      <c r="PG1" s="155"/>
      <c r="PH1" s="155"/>
      <c r="PI1" s="155"/>
      <c r="PJ1" s="155"/>
      <c r="PK1" s="155"/>
      <c r="PL1" s="155"/>
      <c r="PM1" s="155"/>
      <c r="PN1" s="155"/>
      <c r="PO1" s="155"/>
      <c r="PP1" s="155"/>
      <c r="PQ1" s="155"/>
      <c r="PR1" s="155"/>
      <c r="PS1" s="155"/>
      <c r="PT1" s="155"/>
      <c r="PU1" s="155"/>
      <c r="PV1" s="155"/>
      <c r="PW1" s="155"/>
      <c r="PX1" s="155"/>
      <c r="PY1" s="155"/>
      <c r="PZ1" s="155"/>
      <c r="QA1" s="155"/>
      <c r="QB1" s="155"/>
      <c r="QC1" s="155"/>
      <c r="QD1" s="155"/>
      <c r="QE1" s="155"/>
      <c r="QF1" s="155"/>
      <c r="QG1" s="155"/>
      <c r="QH1" s="155"/>
      <c r="QI1" s="155"/>
      <c r="QJ1" s="155"/>
      <c r="QK1" s="155"/>
      <c r="QL1" s="155"/>
      <c r="QM1" s="155"/>
      <c r="QN1" s="155"/>
      <c r="QO1" s="155"/>
      <c r="QP1" s="155"/>
      <c r="QQ1" s="155"/>
      <c r="QR1" s="155"/>
      <c r="QS1" s="155"/>
      <c r="QT1" s="155"/>
      <c r="QU1" s="155"/>
      <c r="QV1" s="155"/>
      <c r="QW1" s="155"/>
      <c r="QX1" s="155"/>
      <c r="QY1" s="155"/>
      <c r="QZ1" s="155"/>
      <c r="RA1" s="155"/>
      <c r="RB1" s="155"/>
      <c r="RC1" s="155"/>
      <c r="RD1" s="155"/>
      <c r="RE1" s="155"/>
      <c r="RF1" s="155"/>
      <c r="RG1" s="155"/>
      <c r="RH1" s="155"/>
    </row>
    <row r="2" spans="1:490" ht="17.25" customHeight="1" thickBot="1">
      <c r="B2" s="292" t="str">
        <f>revision</f>
        <v>Version 3 (March 10, 2025)</v>
      </c>
    </row>
    <row r="3" spans="1:490" ht="18.75" customHeight="1" thickBot="1">
      <c r="B3" s="293" t="str">
        <f>modifiedBy</f>
        <v>JF</v>
      </c>
      <c r="C3" s="3"/>
      <c r="D3" s="3"/>
      <c r="E3" s="4"/>
      <c r="F3" s="5">
        <v>3</v>
      </c>
      <c r="G3" s="3"/>
      <c r="H3" s="3"/>
      <c r="M3" s="12" t="s">
        <v>1</v>
      </c>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c r="DO3" s="13"/>
      <c r="DP3" s="13"/>
      <c r="DQ3" s="13"/>
      <c r="DR3" s="13"/>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3"/>
      <c r="ES3" s="13"/>
      <c r="ET3" s="13"/>
      <c r="EU3" s="13"/>
      <c r="EV3" s="13"/>
      <c r="EW3" s="13"/>
      <c r="EX3" s="13"/>
      <c r="EY3" s="13"/>
      <c r="EZ3" s="13"/>
      <c r="FA3" s="13"/>
      <c r="FB3" s="13"/>
      <c r="FC3" s="13"/>
      <c r="FD3" s="13"/>
      <c r="FE3" s="13"/>
      <c r="FF3" s="13"/>
      <c r="FG3" s="13"/>
      <c r="FH3" s="13"/>
      <c r="FI3" s="13"/>
      <c r="FJ3" s="13"/>
      <c r="FK3" s="13"/>
      <c r="FL3" s="13"/>
      <c r="FM3" s="13"/>
      <c r="FN3" s="13"/>
      <c r="FO3" s="13"/>
      <c r="FP3" s="13"/>
      <c r="FQ3" s="13"/>
      <c r="FR3" s="13"/>
      <c r="FS3" s="13"/>
      <c r="FT3" s="13"/>
      <c r="FU3" s="13"/>
      <c r="FV3" s="13"/>
      <c r="FW3" s="13"/>
      <c r="FX3" s="13"/>
      <c r="FY3" s="13"/>
      <c r="FZ3" s="13"/>
      <c r="GA3" s="13"/>
      <c r="GB3" s="13"/>
      <c r="GC3" s="13"/>
      <c r="GD3" s="13"/>
      <c r="GE3" s="13"/>
      <c r="GF3" s="13"/>
      <c r="GG3" s="13"/>
      <c r="GH3" s="13"/>
      <c r="GI3" s="13"/>
      <c r="GJ3" s="13"/>
      <c r="GK3" s="13"/>
      <c r="GL3" s="13"/>
      <c r="GM3" s="13"/>
      <c r="GN3" s="13"/>
      <c r="GO3" s="13"/>
      <c r="GP3" s="13"/>
      <c r="GQ3" s="13"/>
      <c r="GR3" s="13"/>
      <c r="GS3" s="13"/>
      <c r="GT3" s="13"/>
      <c r="GU3" s="13"/>
      <c r="GV3" s="13"/>
      <c r="GW3" s="13"/>
      <c r="GX3" s="13"/>
      <c r="GY3" s="13"/>
      <c r="GZ3" s="13"/>
      <c r="HA3" s="13"/>
      <c r="HB3" s="13"/>
      <c r="HC3" s="13"/>
      <c r="HD3" s="13"/>
      <c r="HE3" s="13"/>
      <c r="HF3" s="13"/>
      <c r="HG3" s="13"/>
      <c r="HH3" s="13"/>
      <c r="HI3" s="13"/>
      <c r="HJ3" s="13"/>
      <c r="HK3" s="13"/>
      <c r="HL3" s="13"/>
      <c r="HM3" s="13"/>
      <c r="HN3" s="13"/>
      <c r="HO3" s="13"/>
      <c r="HP3" s="13"/>
      <c r="HQ3" s="13"/>
      <c r="HR3" s="13"/>
      <c r="HS3" s="13"/>
      <c r="HT3" s="13"/>
      <c r="HU3" s="13"/>
      <c r="HV3" s="13"/>
      <c r="HW3" s="13"/>
      <c r="HX3" s="13"/>
      <c r="HY3" s="13"/>
      <c r="HZ3" s="13"/>
      <c r="IA3" s="13"/>
      <c r="IB3" s="13"/>
      <c r="IC3" s="13"/>
      <c r="ID3" s="13"/>
      <c r="IE3" s="13"/>
      <c r="IF3" s="13"/>
      <c r="IG3" s="13"/>
      <c r="IH3" s="13"/>
      <c r="II3" s="13"/>
      <c r="IJ3" s="13"/>
      <c r="IK3" s="13"/>
      <c r="IL3" s="13"/>
      <c r="IM3" s="13"/>
      <c r="IN3" s="13"/>
      <c r="IO3" s="13"/>
      <c r="IP3" s="13"/>
      <c r="IQ3" s="13"/>
      <c r="IR3" s="13"/>
      <c r="IS3" s="13"/>
      <c r="IT3" s="13"/>
      <c r="IU3" s="13"/>
      <c r="IV3" s="13"/>
      <c r="IW3" s="13"/>
      <c r="IX3" s="13"/>
      <c r="IY3" s="13"/>
      <c r="IZ3" s="13"/>
      <c r="JA3" s="13"/>
      <c r="JB3" s="13"/>
      <c r="JC3" s="13"/>
      <c r="JD3" s="13"/>
      <c r="JE3" s="13"/>
      <c r="JF3" s="13"/>
      <c r="JG3" s="13"/>
      <c r="JH3" s="13"/>
      <c r="JI3" s="13"/>
      <c r="JJ3" s="13"/>
      <c r="JK3" s="13"/>
      <c r="JL3" s="13"/>
      <c r="JM3" s="13"/>
      <c r="JN3" s="13"/>
      <c r="JO3" s="13"/>
      <c r="JP3" s="13"/>
      <c r="JQ3" s="13"/>
      <c r="JR3" s="13"/>
      <c r="JS3" s="13"/>
      <c r="JT3" s="13"/>
      <c r="JU3" s="13"/>
      <c r="JV3" s="13"/>
      <c r="JW3" s="13"/>
      <c r="JX3" s="13"/>
      <c r="JY3" s="13"/>
      <c r="JZ3" s="13"/>
      <c r="KA3" s="13"/>
      <c r="KB3" s="13"/>
      <c r="KC3" s="13"/>
      <c r="KD3" s="13"/>
      <c r="KE3" s="13"/>
      <c r="KF3" s="13"/>
      <c r="KG3" s="13"/>
      <c r="KH3" s="13"/>
      <c r="KI3" s="13"/>
      <c r="KJ3" s="13"/>
      <c r="KK3" s="13"/>
      <c r="KL3" s="13"/>
      <c r="KM3" s="13"/>
      <c r="KN3" s="13"/>
      <c r="KO3" s="13"/>
      <c r="KP3" s="13"/>
      <c r="KQ3" s="13"/>
      <c r="KR3" s="13"/>
      <c r="KS3" s="13"/>
      <c r="KT3" s="13"/>
      <c r="KU3" s="13"/>
      <c r="KV3" s="13"/>
      <c r="KW3" s="13"/>
      <c r="KX3" s="13"/>
      <c r="KY3" s="13"/>
      <c r="KZ3" s="13"/>
      <c r="LA3" s="13"/>
      <c r="LB3" s="13"/>
      <c r="LC3" s="13"/>
      <c r="LD3" s="13"/>
      <c r="LE3" s="13"/>
      <c r="LF3" s="13"/>
      <c r="LG3" s="13"/>
      <c r="LH3" s="13"/>
      <c r="LI3" s="13"/>
      <c r="LJ3" s="13"/>
      <c r="LK3" s="13"/>
      <c r="LL3" s="13"/>
      <c r="LM3" s="13"/>
      <c r="LN3" s="13"/>
      <c r="LO3" s="13"/>
      <c r="LP3" s="13"/>
      <c r="LQ3" s="13"/>
      <c r="LR3" s="13"/>
      <c r="LS3" s="13"/>
      <c r="LT3" s="13"/>
      <c r="LU3" s="13"/>
      <c r="LV3" s="13"/>
      <c r="LW3" s="13"/>
      <c r="LX3" s="13"/>
      <c r="LY3" s="13"/>
      <c r="LZ3" s="13"/>
      <c r="MA3" s="13"/>
      <c r="MB3" s="13"/>
      <c r="MC3" s="13"/>
      <c r="MD3" s="13"/>
      <c r="ME3" s="13"/>
      <c r="MF3" s="13"/>
      <c r="MG3" s="13"/>
      <c r="MH3" s="13"/>
      <c r="MI3" s="13"/>
      <c r="MJ3" s="13"/>
      <c r="MK3" s="13"/>
      <c r="ML3" s="13"/>
      <c r="MM3" s="13"/>
      <c r="MN3" s="13"/>
      <c r="MO3" s="13"/>
      <c r="MP3" s="13"/>
      <c r="MQ3" s="13"/>
      <c r="MR3" s="13"/>
      <c r="MS3" s="13"/>
      <c r="MT3" s="13"/>
      <c r="MU3" s="13"/>
      <c r="MV3" s="13"/>
      <c r="MW3" s="13"/>
      <c r="MX3" s="13"/>
      <c r="MY3" s="13"/>
      <c r="MZ3" s="13"/>
      <c r="NA3" s="13"/>
      <c r="NB3" s="13"/>
      <c r="NC3" s="13"/>
      <c r="ND3" s="13"/>
      <c r="NE3" s="13"/>
      <c r="NF3" s="13"/>
      <c r="NG3" s="13"/>
      <c r="NH3" s="13"/>
      <c r="NI3" s="13"/>
      <c r="NJ3" s="13"/>
      <c r="NK3" s="13"/>
      <c r="NL3" s="13"/>
      <c r="NM3" s="13"/>
      <c r="NN3" s="13"/>
      <c r="NO3" s="13"/>
      <c r="NP3" s="13"/>
      <c r="NQ3" s="13"/>
      <c r="NR3" s="13"/>
      <c r="NS3" s="13"/>
      <c r="NT3" s="13"/>
      <c r="NU3" s="13"/>
      <c r="NV3" s="13"/>
      <c r="NW3" s="13"/>
      <c r="NX3" s="13"/>
      <c r="NY3" s="13"/>
      <c r="NZ3" s="13"/>
      <c r="OA3" s="13"/>
      <c r="OB3" s="13"/>
      <c r="OC3" s="13"/>
      <c r="OD3" s="13"/>
      <c r="OE3" s="13"/>
      <c r="OF3" s="13"/>
      <c r="OG3" s="13"/>
      <c r="OH3" s="13"/>
      <c r="OI3" s="13"/>
      <c r="OJ3" s="13"/>
      <c r="OK3" s="13"/>
      <c r="OL3" s="13"/>
      <c r="OM3" s="13"/>
      <c r="ON3" s="13"/>
      <c r="OO3" s="13"/>
      <c r="OP3" s="13"/>
      <c r="OQ3" s="13"/>
      <c r="OR3" s="13"/>
      <c r="OS3" s="13"/>
      <c r="OT3" s="13"/>
      <c r="OU3" s="13"/>
      <c r="OV3" s="13"/>
      <c r="OW3" s="13"/>
      <c r="OX3" s="13"/>
      <c r="OY3" s="13"/>
      <c r="OZ3" s="13"/>
      <c r="PA3" s="13"/>
      <c r="PB3" s="13"/>
      <c r="PC3" s="13"/>
      <c r="PD3" s="13"/>
      <c r="PE3" s="13"/>
      <c r="PF3" s="13"/>
      <c r="PG3" s="13"/>
      <c r="PH3" s="13"/>
      <c r="PI3" s="13"/>
      <c r="PJ3" s="13"/>
      <c r="PK3" s="13"/>
      <c r="PL3" s="13"/>
      <c r="PM3" s="13"/>
      <c r="PN3" s="13"/>
      <c r="PO3" s="13"/>
      <c r="PP3" s="13"/>
      <c r="PQ3" s="13"/>
      <c r="PR3" s="13"/>
      <c r="PS3" s="13"/>
      <c r="PT3" s="13"/>
      <c r="PU3" s="13"/>
      <c r="PV3" s="13"/>
      <c r="PW3" s="13"/>
      <c r="PX3" s="13"/>
      <c r="PY3" s="13"/>
      <c r="PZ3" s="13"/>
      <c r="QA3" s="13"/>
      <c r="QB3" s="13"/>
      <c r="QC3" s="13"/>
      <c r="QD3" s="13"/>
      <c r="QE3" s="13"/>
      <c r="QF3" s="13"/>
      <c r="QG3" s="13"/>
      <c r="QH3" s="13"/>
      <c r="QI3" s="13"/>
      <c r="QJ3" s="13"/>
      <c r="QK3" s="13"/>
      <c r="QL3" s="13"/>
      <c r="QM3" s="13"/>
      <c r="QN3" s="13"/>
      <c r="QO3" s="13"/>
      <c r="QP3" s="13"/>
      <c r="QQ3" s="13"/>
      <c r="QR3" s="13"/>
      <c r="QS3" s="13"/>
      <c r="QT3" s="13"/>
      <c r="QU3" s="13"/>
      <c r="QV3" s="13"/>
      <c r="QW3" s="13"/>
      <c r="QX3" s="13"/>
      <c r="QY3" s="13"/>
      <c r="QZ3" s="13"/>
      <c r="RA3" s="13"/>
      <c r="RB3" s="13"/>
      <c r="RC3" s="13"/>
      <c r="RD3" s="13"/>
      <c r="RE3" s="13"/>
      <c r="RF3" s="13"/>
      <c r="RG3" s="13"/>
      <c r="RH3" s="38"/>
    </row>
    <row r="4" spans="1:490" ht="18.75" customHeight="1" thickBot="1">
      <c r="C4" s="3"/>
      <c r="D4" s="3"/>
      <c r="E4" s="4"/>
      <c r="G4" s="3"/>
      <c r="H4" s="3"/>
      <c r="M4" s="32" t="s">
        <v>15</v>
      </c>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c r="QB4" s="33"/>
      <c r="QC4" s="33"/>
      <c r="QD4" s="33"/>
      <c r="QE4" s="33"/>
      <c r="QF4" s="33"/>
      <c r="QG4" s="33"/>
      <c r="QH4" s="33"/>
      <c r="QI4" s="33"/>
      <c r="QJ4" s="33"/>
      <c r="QK4" s="33"/>
      <c r="QL4" s="33"/>
      <c r="QM4" s="33"/>
      <c r="QN4" s="33"/>
      <c r="QO4" s="33"/>
      <c r="QP4" s="33"/>
      <c r="QQ4" s="33"/>
      <c r="QR4" s="33"/>
      <c r="QS4" s="33"/>
      <c r="QT4" s="33"/>
      <c r="QU4" s="33"/>
      <c r="QV4" s="33"/>
      <c r="QW4" s="33"/>
      <c r="QX4" s="33"/>
      <c r="QY4" s="33"/>
      <c r="QZ4" s="33"/>
      <c r="RA4" s="33"/>
      <c r="RB4" s="33"/>
      <c r="RC4" s="33"/>
      <c r="RD4" s="33"/>
      <c r="RE4" s="33"/>
      <c r="RF4" s="33"/>
      <c r="RG4" s="33"/>
      <c r="RH4" s="39"/>
    </row>
    <row r="5" spans="1:490" s="286" customFormat="1" ht="18.75" customHeight="1" thickBot="1">
      <c r="B5" s="283" t="s">
        <v>12</v>
      </c>
      <c r="C5" s="284" t="s">
        <v>48</v>
      </c>
      <c r="D5" s="284" t="s">
        <v>450</v>
      </c>
      <c r="E5" s="120" t="s">
        <v>47</v>
      </c>
      <c r="F5" s="120" t="s">
        <v>0</v>
      </c>
      <c r="G5" s="120" t="s">
        <v>49</v>
      </c>
      <c r="H5" s="120" t="s">
        <v>542</v>
      </c>
      <c r="I5" s="120" t="s">
        <v>543</v>
      </c>
      <c r="J5" s="120" t="s">
        <v>544</v>
      </c>
      <c r="K5" s="285" t="s">
        <v>83</v>
      </c>
      <c r="L5" s="120" t="s">
        <v>84</v>
      </c>
      <c r="M5" s="287" t="s">
        <v>743</v>
      </c>
      <c r="N5" s="287" t="s">
        <v>745</v>
      </c>
      <c r="O5" s="287" t="s">
        <v>746</v>
      </c>
      <c r="P5" s="287" t="s">
        <v>747</v>
      </c>
      <c r="Q5" s="287" t="s">
        <v>748</v>
      </c>
      <c r="R5" s="287" t="s">
        <v>749</v>
      </c>
      <c r="S5" s="287" t="s">
        <v>750</v>
      </c>
      <c r="T5" s="287" t="s">
        <v>751</v>
      </c>
      <c r="U5" s="287" t="s">
        <v>752</v>
      </c>
      <c r="V5" s="287" t="s">
        <v>753</v>
      </c>
      <c r="W5" s="287" t="s">
        <v>754</v>
      </c>
      <c r="X5" s="287" t="s">
        <v>755</v>
      </c>
      <c r="Y5" s="287" t="s">
        <v>756</v>
      </c>
      <c r="Z5" s="287" t="s">
        <v>757</v>
      </c>
      <c r="AA5" s="287" t="s">
        <v>758</v>
      </c>
      <c r="AB5" s="287" t="s">
        <v>759</v>
      </c>
      <c r="AC5" s="287" t="s">
        <v>760</v>
      </c>
      <c r="AD5" s="287" t="s">
        <v>761</v>
      </c>
      <c r="AE5" s="287" t="s">
        <v>762</v>
      </c>
      <c r="AF5" s="287" t="s">
        <v>763</v>
      </c>
      <c r="AG5" s="287" t="s">
        <v>764</v>
      </c>
      <c r="AH5" s="287" t="s">
        <v>765</v>
      </c>
      <c r="AI5" s="287" t="s">
        <v>766</v>
      </c>
      <c r="AJ5" s="287" t="s">
        <v>767</v>
      </c>
      <c r="AK5" s="287" t="s">
        <v>768</v>
      </c>
      <c r="AL5" s="287" t="s">
        <v>769</v>
      </c>
      <c r="AM5" s="287" t="s">
        <v>770</v>
      </c>
      <c r="AN5" s="287" t="s">
        <v>771</v>
      </c>
      <c r="AO5" s="287" t="s">
        <v>772</v>
      </c>
      <c r="AP5" s="287" t="s">
        <v>773</v>
      </c>
      <c r="AQ5" s="287" t="s">
        <v>774</v>
      </c>
      <c r="AR5" s="287" t="s">
        <v>775</v>
      </c>
      <c r="AS5" s="287" t="s">
        <v>776</v>
      </c>
      <c r="AT5" s="287" t="s">
        <v>777</v>
      </c>
      <c r="AU5" s="287" t="s">
        <v>778</v>
      </c>
      <c r="AV5" s="287" t="s">
        <v>779</v>
      </c>
      <c r="AW5" s="287" t="s">
        <v>780</v>
      </c>
      <c r="AX5" s="287" t="s">
        <v>781</v>
      </c>
      <c r="AY5" s="287" t="s">
        <v>782</v>
      </c>
      <c r="AZ5" s="287" t="s">
        <v>783</v>
      </c>
      <c r="BA5" s="287" t="s">
        <v>784</v>
      </c>
      <c r="BB5" s="287" t="s">
        <v>785</v>
      </c>
      <c r="BC5" s="287" t="s">
        <v>786</v>
      </c>
      <c r="BD5" s="287" t="s">
        <v>787</v>
      </c>
      <c r="BE5" s="287" t="s">
        <v>788</v>
      </c>
      <c r="BF5" s="287" t="s">
        <v>789</v>
      </c>
      <c r="BG5" s="287" t="s">
        <v>790</v>
      </c>
      <c r="BH5" s="287" t="s">
        <v>791</v>
      </c>
      <c r="BI5" s="287" t="s">
        <v>792</v>
      </c>
      <c r="BJ5" s="287" t="s">
        <v>793</v>
      </c>
      <c r="BK5" s="287" t="s">
        <v>794</v>
      </c>
      <c r="BL5" s="287" t="s">
        <v>795</v>
      </c>
      <c r="BM5" s="287" t="s">
        <v>796</v>
      </c>
      <c r="BN5" s="287" t="s">
        <v>797</v>
      </c>
      <c r="BO5" s="287" t="s">
        <v>798</v>
      </c>
      <c r="BP5" s="287" t="s">
        <v>799</v>
      </c>
      <c r="BQ5" s="287" t="s">
        <v>800</v>
      </c>
      <c r="BR5" s="287" t="s">
        <v>801</v>
      </c>
      <c r="BS5" s="287" t="s">
        <v>802</v>
      </c>
      <c r="BT5" s="287" t="s">
        <v>803</v>
      </c>
      <c r="BU5" s="287" t="s">
        <v>804</v>
      </c>
      <c r="BV5" s="287" t="s">
        <v>805</v>
      </c>
      <c r="BW5" s="287" t="s">
        <v>806</v>
      </c>
      <c r="BX5" s="287" t="s">
        <v>807</v>
      </c>
      <c r="BY5" s="287" t="s">
        <v>808</v>
      </c>
      <c r="BZ5" s="287" t="s">
        <v>809</v>
      </c>
      <c r="CA5" s="287" t="s">
        <v>810</v>
      </c>
      <c r="CB5" s="287" t="s">
        <v>811</v>
      </c>
      <c r="CC5" s="287" t="s">
        <v>812</v>
      </c>
      <c r="CD5" s="287" t="s">
        <v>813</v>
      </c>
      <c r="CE5" s="287" t="s">
        <v>814</v>
      </c>
      <c r="CF5" s="287" t="s">
        <v>815</v>
      </c>
      <c r="CG5" s="287" t="s">
        <v>816</v>
      </c>
      <c r="CH5" s="287" t="s">
        <v>817</v>
      </c>
      <c r="CI5" s="287" t="s">
        <v>818</v>
      </c>
      <c r="CJ5" s="287" t="s">
        <v>819</v>
      </c>
      <c r="CK5" s="287" t="s">
        <v>820</v>
      </c>
      <c r="CL5" s="287" t="s">
        <v>821</v>
      </c>
      <c r="CM5" s="287" t="s">
        <v>822</v>
      </c>
      <c r="CN5" s="287" t="s">
        <v>823</v>
      </c>
      <c r="CO5" s="287" t="s">
        <v>824</v>
      </c>
      <c r="CP5" s="287" t="s">
        <v>825</v>
      </c>
      <c r="CQ5" s="287" t="s">
        <v>826</v>
      </c>
      <c r="CR5" s="287" t="s">
        <v>827</v>
      </c>
      <c r="CS5" s="287" t="s">
        <v>828</v>
      </c>
      <c r="CT5" s="287" t="s">
        <v>829</v>
      </c>
      <c r="CU5" s="287" t="s">
        <v>833</v>
      </c>
      <c r="CV5" s="287" t="s">
        <v>834</v>
      </c>
      <c r="CW5" s="287" t="s">
        <v>835</v>
      </c>
      <c r="CX5" s="287" t="s">
        <v>836</v>
      </c>
      <c r="CY5" s="287" t="s">
        <v>837</v>
      </c>
      <c r="CZ5" s="287" t="s">
        <v>838</v>
      </c>
      <c r="DA5" s="287" t="s">
        <v>839</v>
      </c>
      <c r="DB5" s="287" t="s">
        <v>1188</v>
      </c>
      <c r="DC5" s="287" t="s">
        <v>840</v>
      </c>
      <c r="DD5" s="287" t="s">
        <v>841</v>
      </c>
      <c r="DE5" s="287" t="s">
        <v>842</v>
      </c>
      <c r="DF5" s="287" t="s">
        <v>843</v>
      </c>
      <c r="DG5" s="287" t="s">
        <v>844</v>
      </c>
      <c r="DH5" s="287" t="s">
        <v>845</v>
      </c>
      <c r="DI5" s="287" t="s">
        <v>846</v>
      </c>
      <c r="DJ5" s="287" t="s">
        <v>847</v>
      </c>
      <c r="DK5" s="287" t="s">
        <v>1189</v>
      </c>
      <c r="DL5" s="287" t="s">
        <v>848</v>
      </c>
      <c r="DM5" s="287" t="s">
        <v>849</v>
      </c>
      <c r="DN5" s="287" t="s">
        <v>850</v>
      </c>
      <c r="DO5" s="287" t="s">
        <v>851</v>
      </c>
      <c r="DP5" s="287" t="s">
        <v>852</v>
      </c>
      <c r="DQ5" s="287" t="s">
        <v>853</v>
      </c>
      <c r="DR5" s="287" t="s">
        <v>854</v>
      </c>
      <c r="DS5" s="287" t="s">
        <v>855</v>
      </c>
      <c r="DT5" s="287" t="s">
        <v>856</v>
      </c>
      <c r="DU5" s="287" t="s">
        <v>857</v>
      </c>
      <c r="DV5" s="287" t="s">
        <v>858</v>
      </c>
      <c r="DW5" s="287" t="s">
        <v>859</v>
      </c>
      <c r="DX5" s="287" t="s">
        <v>860</v>
      </c>
      <c r="DY5" s="287" t="s">
        <v>861</v>
      </c>
      <c r="DZ5" s="287" t="s">
        <v>862</v>
      </c>
      <c r="EA5" s="287" t="s">
        <v>863</v>
      </c>
      <c r="EB5" s="287" t="s">
        <v>864</v>
      </c>
      <c r="EC5" s="287" t="s">
        <v>865</v>
      </c>
      <c r="ED5" s="287" t="s">
        <v>866</v>
      </c>
      <c r="EE5" s="287" t="s">
        <v>867</v>
      </c>
      <c r="EF5" s="287" t="s">
        <v>868</v>
      </c>
      <c r="EG5" s="287" t="s">
        <v>869</v>
      </c>
      <c r="EH5" s="287" t="s">
        <v>870</v>
      </c>
      <c r="EI5" s="287" t="s">
        <v>871</v>
      </c>
      <c r="EJ5" s="287" t="s">
        <v>872</v>
      </c>
      <c r="EK5" s="287" t="s">
        <v>873</v>
      </c>
      <c r="EL5" s="287" t="s">
        <v>874</v>
      </c>
      <c r="EM5" s="287" t="s">
        <v>875</v>
      </c>
      <c r="EN5" s="287" t="s">
        <v>876</v>
      </c>
      <c r="EO5" s="287" t="s">
        <v>877</v>
      </c>
      <c r="EP5" s="287" t="s">
        <v>878</v>
      </c>
      <c r="EQ5" s="287" t="s">
        <v>879</v>
      </c>
      <c r="ER5" s="287" t="s">
        <v>880</v>
      </c>
      <c r="ES5" s="287" t="s">
        <v>881</v>
      </c>
      <c r="ET5" s="287" t="s">
        <v>882</v>
      </c>
      <c r="EU5" s="287" t="s">
        <v>883</v>
      </c>
      <c r="EV5" s="287" t="s">
        <v>884</v>
      </c>
      <c r="EW5" s="287" t="s">
        <v>885</v>
      </c>
      <c r="EX5" s="287" t="s">
        <v>886</v>
      </c>
      <c r="EY5" s="287" t="s">
        <v>887</v>
      </c>
      <c r="EZ5" s="287" t="s">
        <v>888</v>
      </c>
      <c r="FA5" s="287" t="s">
        <v>889</v>
      </c>
      <c r="FB5" s="287" t="s">
        <v>890</v>
      </c>
      <c r="FC5" s="287" t="s">
        <v>891</v>
      </c>
      <c r="FD5" s="287" t="s">
        <v>892</v>
      </c>
      <c r="FE5" s="287" t="s">
        <v>893</v>
      </c>
      <c r="FF5" s="287" t="s">
        <v>894</v>
      </c>
      <c r="FG5" s="287" t="s">
        <v>895</v>
      </c>
      <c r="FH5" s="287" t="s">
        <v>896</v>
      </c>
      <c r="FI5" s="287" t="s">
        <v>1241</v>
      </c>
      <c r="FJ5" s="287" t="s">
        <v>897</v>
      </c>
      <c r="FK5" s="287" t="s">
        <v>1242</v>
      </c>
      <c r="FL5" s="287" t="s">
        <v>1243</v>
      </c>
      <c r="FM5" s="287" t="s">
        <v>898</v>
      </c>
      <c r="FN5" s="287" t="s">
        <v>899</v>
      </c>
      <c r="FO5" s="287" t="s">
        <v>900</v>
      </c>
      <c r="FP5" s="287" t="s">
        <v>901</v>
      </c>
      <c r="FQ5" s="287" t="s">
        <v>902</v>
      </c>
      <c r="FR5" s="287" t="s">
        <v>903</v>
      </c>
      <c r="FS5" s="287" t="s">
        <v>904</v>
      </c>
      <c r="FT5" s="287" t="s">
        <v>905</v>
      </c>
      <c r="FU5" s="287" t="s">
        <v>906</v>
      </c>
      <c r="FV5" s="287" t="s">
        <v>907</v>
      </c>
      <c r="FW5" s="287" t="s">
        <v>908</v>
      </c>
      <c r="FX5" s="287" t="s">
        <v>909</v>
      </c>
      <c r="FY5" s="287" t="s">
        <v>910</v>
      </c>
      <c r="FZ5" s="287" t="s">
        <v>911</v>
      </c>
      <c r="GA5" s="287" t="s">
        <v>912</v>
      </c>
      <c r="GB5" s="287" t="s">
        <v>913</v>
      </c>
      <c r="GC5" s="287" t="s">
        <v>914</v>
      </c>
      <c r="GD5" s="287" t="s">
        <v>915</v>
      </c>
      <c r="GE5" s="287" t="s">
        <v>916</v>
      </c>
      <c r="GF5" s="287" t="s">
        <v>917</v>
      </c>
      <c r="GG5" s="287" t="s">
        <v>918</v>
      </c>
      <c r="GH5" s="287" t="s">
        <v>919</v>
      </c>
      <c r="GI5" s="287" t="s">
        <v>920</v>
      </c>
      <c r="GJ5" s="287" t="s">
        <v>921</v>
      </c>
      <c r="GK5" s="287" t="s">
        <v>922</v>
      </c>
      <c r="GL5" s="287" t="s">
        <v>923</v>
      </c>
      <c r="GM5" s="287" t="s">
        <v>924</v>
      </c>
      <c r="GN5" s="287" t="s">
        <v>925</v>
      </c>
      <c r="GO5" s="287" t="s">
        <v>926</v>
      </c>
      <c r="GP5" s="287" t="s">
        <v>927</v>
      </c>
      <c r="GQ5" s="287" t="s">
        <v>928</v>
      </c>
      <c r="GR5" s="287" t="s">
        <v>929</v>
      </c>
      <c r="GS5" s="287" t="s">
        <v>930</v>
      </c>
      <c r="GT5" s="287" t="s">
        <v>931</v>
      </c>
      <c r="GU5" s="287" t="s">
        <v>932</v>
      </c>
      <c r="GV5" s="287" t="s">
        <v>933</v>
      </c>
      <c r="GW5" s="287" t="s">
        <v>934</v>
      </c>
      <c r="GX5" s="287" t="s">
        <v>935</v>
      </c>
      <c r="GY5" s="287" t="s">
        <v>936</v>
      </c>
      <c r="GZ5" s="287" t="s">
        <v>937</v>
      </c>
      <c r="HA5" s="287" t="s">
        <v>938</v>
      </c>
      <c r="HB5" s="287" t="s">
        <v>939</v>
      </c>
      <c r="HC5" s="287" t="s">
        <v>940</v>
      </c>
      <c r="HD5" s="287" t="s">
        <v>941</v>
      </c>
      <c r="HE5" s="287" t="s">
        <v>942</v>
      </c>
      <c r="HF5" s="287" t="s">
        <v>943</v>
      </c>
      <c r="HG5" s="287" t="s">
        <v>944</v>
      </c>
      <c r="HH5" s="287" t="s">
        <v>945</v>
      </c>
      <c r="HI5" s="287" t="s">
        <v>946</v>
      </c>
      <c r="HJ5" s="287" t="s">
        <v>947</v>
      </c>
      <c r="HK5" s="287" t="s">
        <v>948</v>
      </c>
      <c r="HL5" s="287" t="s">
        <v>949</v>
      </c>
      <c r="HM5" s="287" t="s">
        <v>950</v>
      </c>
      <c r="HN5" s="287" t="s">
        <v>951</v>
      </c>
      <c r="HO5" s="287" t="s">
        <v>952</v>
      </c>
      <c r="HP5" s="287" t="s">
        <v>953</v>
      </c>
      <c r="HQ5" s="287" t="s">
        <v>954</v>
      </c>
      <c r="HR5" s="287" t="s">
        <v>955</v>
      </c>
      <c r="HS5" s="287" t="s">
        <v>956</v>
      </c>
      <c r="HT5" s="287" t="s">
        <v>957</v>
      </c>
      <c r="HU5" s="287" t="s">
        <v>958</v>
      </c>
      <c r="HV5" s="287" t="s">
        <v>959</v>
      </c>
      <c r="HW5" s="287" t="s">
        <v>960</v>
      </c>
      <c r="HX5" s="287" t="s">
        <v>961</v>
      </c>
      <c r="HY5" s="287" t="s">
        <v>962</v>
      </c>
      <c r="HZ5" s="287" t="s">
        <v>963</v>
      </c>
      <c r="IA5" s="287" t="s">
        <v>964</v>
      </c>
      <c r="IB5" s="287" t="s">
        <v>965</v>
      </c>
      <c r="IC5" s="287" t="s">
        <v>966</v>
      </c>
      <c r="ID5" s="287" t="s">
        <v>967</v>
      </c>
      <c r="IE5" s="287" t="s">
        <v>968</v>
      </c>
      <c r="IF5" s="287" t="s">
        <v>969</v>
      </c>
      <c r="IG5" s="287" t="s">
        <v>1070</v>
      </c>
      <c r="IH5" s="287" t="s">
        <v>1071</v>
      </c>
      <c r="II5" s="287" t="s">
        <v>830</v>
      </c>
      <c r="IJ5" s="287" t="s">
        <v>831</v>
      </c>
      <c r="IK5" s="287" t="s">
        <v>1110</v>
      </c>
      <c r="IL5" s="287" t="s">
        <v>832</v>
      </c>
      <c r="IM5" s="287" t="s">
        <v>1072</v>
      </c>
      <c r="IN5" s="287" t="s">
        <v>1073</v>
      </c>
      <c r="IO5" s="287" t="s">
        <v>1074</v>
      </c>
      <c r="IP5" s="287" t="s">
        <v>1075</v>
      </c>
      <c r="IQ5" s="287" t="s">
        <v>1079</v>
      </c>
      <c r="IR5" s="287" t="s">
        <v>1080</v>
      </c>
      <c r="IS5" s="287" t="s">
        <v>1081</v>
      </c>
      <c r="IT5" s="287" t="s">
        <v>1082</v>
      </c>
      <c r="IU5" s="287" t="s">
        <v>1113</v>
      </c>
      <c r="IV5" s="287" t="s">
        <v>1083</v>
      </c>
      <c r="IW5" s="287" t="s">
        <v>1084</v>
      </c>
      <c r="IX5" s="287" t="s">
        <v>1085</v>
      </c>
      <c r="IY5" s="287" t="s">
        <v>1086</v>
      </c>
      <c r="IZ5" s="287" t="s">
        <v>1087</v>
      </c>
      <c r="JA5" s="287" t="s">
        <v>1088</v>
      </c>
      <c r="JB5" s="287" t="s">
        <v>1089</v>
      </c>
      <c r="JC5" s="287" t="s">
        <v>1120</v>
      </c>
      <c r="JD5" s="287" t="s">
        <v>1121</v>
      </c>
      <c r="JE5" s="287" t="s">
        <v>1122</v>
      </c>
      <c r="JF5" s="287" t="s">
        <v>1123</v>
      </c>
      <c r="JG5" s="287" t="s">
        <v>1124</v>
      </c>
      <c r="JH5" s="287" t="s">
        <v>1125</v>
      </c>
      <c r="JI5" s="287" t="s">
        <v>1137</v>
      </c>
      <c r="JJ5" s="287" t="s">
        <v>1138</v>
      </c>
      <c r="JK5" s="287" t="s">
        <v>1139</v>
      </c>
      <c r="JL5" s="287" t="s">
        <v>1140</v>
      </c>
      <c r="JM5" s="287" t="s">
        <v>1141</v>
      </c>
      <c r="JN5" s="287" t="s">
        <v>1142</v>
      </c>
      <c r="JO5" s="287" t="s">
        <v>1143</v>
      </c>
      <c r="JP5" s="287" t="s">
        <v>1144</v>
      </c>
      <c r="JQ5" s="287" t="s">
        <v>1145</v>
      </c>
      <c r="JR5" s="287" t="s">
        <v>1146</v>
      </c>
      <c r="JS5" s="287" t="s">
        <v>1147</v>
      </c>
      <c r="JT5" s="287" t="s">
        <v>1148</v>
      </c>
      <c r="JU5" s="287" t="s">
        <v>1149</v>
      </c>
      <c r="JV5" s="287" t="s">
        <v>1150</v>
      </c>
      <c r="JW5" s="287" t="s">
        <v>1151</v>
      </c>
      <c r="JX5" s="287" t="s">
        <v>1152</v>
      </c>
      <c r="JY5" s="287" t="s">
        <v>1153</v>
      </c>
      <c r="JZ5" s="287" t="s">
        <v>1154</v>
      </c>
      <c r="KA5" s="287" t="s">
        <v>1155</v>
      </c>
      <c r="KB5" s="287" t="s">
        <v>1156</v>
      </c>
      <c r="KC5" s="287" t="s">
        <v>1157</v>
      </c>
      <c r="KD5" s="287" t="s">
        <v>1158</v>
      </c>
      <c r="KE5" s="287" t="s">
        <v>1190</v>
      </c>
      <c r="KF5" s="287" t="s">
        <v>1191</v>
      </c>
      <c r="KG5" s="287" t="s">
        <v>1192</v>
      </c>
      <c r="KH5" s="287" t="s">
        <v>1193</v>
      </c>
      <c r="KI5" s="287" t="s">
        <v>1194</v>
      </c>
      <c r="KJ5" s="287" t="s">
        <v>1195</v>
      </c>
      <c r="KK5" s="287" t="s">
        <v>1205</v>
      </c>
      <c r="KL5" s="287" t="s">
        <v>1206</v>
      </c>
      <c r="KM5" s="287" t="s">
        <v>1207</v>
      </c>
      <c r="KN5" s="287" t="s">
        <v>1208</v>
      </c>
      <c r="KO5" s="287" t="s">
        <v>1209</v>
      </c>
      <c r="KP5" s="287" t="s">
        <v>1210</v>
      </c>
      <c r="KQ5" s="287" t="s">
        <v>1244</v>
      </c>
      <c r="KR5" s="287" t="s">
        <v>1245</v>
      </c>
      <c r="KS5" s="287" t="s">
        <v>1246</v>
      </c>
      <c r="KT5" s="287" t="s">
        <v>1247</v>
      </c>
      <c r="KU5" s="287" t="s">
        <v>1248</v>
      </c>
      <c r="KV5" s="287" t="s">
        <v>1249</v>
      </c>
      <c r="KW5" s="287" t="s">
        <v>1250</v>
      </c>
      <c r="KX5" s="287" t="s">
        <v>1251</v>
      </c>
      <c r="KY5" s="287" t="s">
        <v>1252</v>
      </c>
      <c r="KZ5" s="287" t="s">
        <v>1253</v>
      </c>
      <c r="LA5" s="287" t="s">
        <v>1254</v>
      </c>
      <c r="LB5" s="287" t="s">
        <v>1111</v>
      </c>
      <c r="LC5" s="287" t="s">
        <v>1255</v>
      </c>
      <c r="LD5" s="287" t="s">
        <v>1114</v>
      </c>
      <c r="LE5" s="287" t="s">
        <v>1098</v>
      </c>
      <c r="LF5" s="287" t="s">
        <v>1271</v>
      </c>
      <c r="LG5" s="287" t="s">
        <v>1272</v>
      </c>
      <c r="LH5" s="287" t="s">
        <v>1273</v>
      </c>
      <c r="LI5" s="287" t="s">
        <v>1274</v>
      </c>
      <c r="LJ5" s="287" t="s">
        <v>1275</v>
      </c>
      <c r="LK5" s="287" t="s">
        <v>1287</v>
      </c>
      <c r="LL5" s="287" t="s">
        <v>1288</v>
      </c>
      <c r="LM5" s="287" t="s">
        <v>1289</v>
      </c>
      <c r="LN5" s="287" t="s">
        <v>1290</v>
      </c>
      <c r="LO5" s="287" t="s">
        <v>1291</v>
      </c>
      <c r="LP5" s="287" t="s">
        <v>1292</v>
      </c>
      <c r="LQ5" s="287" t="s">
        <v>1293</v>
      </c>
      <c r="LR5" s="287" t="s">
        <v>1294</v>
      </c>
      <c r="LS5" s="287" t="s">
        <v>1295</v>
      </c>
      <c r="LT5" s="287" t="s">
        <v>1301</v>
      </c>
      <c r="LU5" s="287" t="s">
        <v>1302</v>
      </c>
      <c r="LV5" s="287" t="s">
        <v>1303</v>
      </c>
      <c r="LW5" s="287" t="s">
        <v>1304</v>
      </c>
      <c r="LX5" s="287" t="s">
        <v>1305</v>
      </c>
      <c r="LY5" s="287" t="s">
        <v>1306</v>
      </c>
      <c r="LZ5" s="287" t="s">
        <v>1307</v>
      </c>
      <c r="MA5" s="287" t="s">
        <v>1308</v>
      </c>
      <c r="MB5" s="287" t="s">
        <v>1309</v>
      </c>
      <c r="MC5" s="287" t="s">
        <v>1310</v>
      </c>
      <c r="MD5" s="287" t="s">
        <v>1311</v>
      </c>
      <c r="ME5" s="287" t="s">
        <v>1312</v>
      </c>
      <c r="MF5" s="287" t="s">
        <v>1313</v>
      </c>
      <c r="MG5" s="287" t="s">
        <v>1332</v>
      </c>
      <c r="MH5" s="287" t="s">
        <v>1333</v>
      </c>
      <c r="MI5" s="287" t="s">
        <v>1334</v>
      </c>
      <c r="MJ5" s="287" t="s">
        <v>1335</v>
      </c>
      <c r="MK5" s="287" t="s">
        <v>1336</v>
      </c>
      <c r="ML5" s="287" t="s">
        <v>1337</v>
      </c>
      <c r="MM5" s="287" t="s">
        <v>1338</v>
      </c>
      <c r="MN5" s="287" t="s">
        <v>1370</v>
      </c>
      <c r="MO5" s="287" t="s">
        <v>1371</v>
      </c>
      <c r="MP5" s="287" t="s">
        <v>1372</v>
      </c>
      <c r="MQ5" s="287" t="s">
        <v>1373</v>
      </c>
      <c r="MR5" s="287" t="s">
        <v>1374</v>
      </c>
      <c r="MS5" s="287" t="s">
        <v>1375</v>
      </c>
      <c r="MT5" s="287" t="s">
        <v>1376</v>
      </c>
      <c r="MU5" s="287" t="s">
        <v>1377</v>
      </c>
      <c r="MV5" s="287" t="s">
        <v>1378</v>
      </c>
      <c r="MW5" s="287" t="s">
        <v>1379</v>
      </c>
      <c r="MX5" s="287" t="s">
        <v>1380</v>
      </c>
      <c r="MY5" s="287" t="s">
        <v>1381</v>
      </c>
      <c r="MZ5" s="287" t="s">
        <v>1382</v>
      </c>
      <c r="NA5" s="287" t="s">
        <v>1383</v>
      </c>
      <c r="NB5" s="287" t="s">
        <v>1384</v>
      </c>
      <c r="NC5" s="287" t="s">
        <v>1385</v>
      </c>
      <c r="ND5" s="287" t="s">
        <v>1386</v>
      </c>
      <c r="NE5" s="287" t="s">
        <v>1467</v>
      </c>
      <c r="NF5" s="287" t="s">
        <v>1540</v>
      </c>
      <c r="NG5" s="287" t="s">
        <v>1646</v>
      </c>
      <c r="NH5" s="287" t="s">
        <v>1647</v>
      </c>
      <c r="NI5" s="287" t="s">
        <v>1648</v>
      </c>
      <c r="NJ5" s="287" t="s">
        <v>1649</v>
      </c>
      <c r="NK5" s="287" t="s">
        <v>1650</v>
      </c>
      <c r="NL5" s="287" t="s">
        <v>1651</v>
      </c>
      <c r="NM5" s="287" t="s">
        <v>1652</v>
      </c>
      <c r="NN5" s="287" t="s">
        <v>1653</v>
      </c>
      <c r="NO5" s="287" t="s">
        <v>1665</v>
      </c>
      <c r="NP5" s="287" t="s">
        <v>1666</v>
      </c>
      <c r="NQ5" s="287" t="s">
        <v>1667</v>
      </c>
      <c r="NR5" s="287" t="s">
        <v>1710</v>
      </c>
      <c r="NS5" s="287" t="s">
        <v>1711</v>
      </c>
      <c r="NT5" s="287" t="s">
        <v>1712</v>
      </c>
      <c r="NU5" s="287" t="s">
        <v>1713</v>
      </c>
      <c r="NV5" s="287" t="s">
        <v>1714</v>
      </c>
      <c r="NW5" s="287" t="s">
        <v>1715</v>
      </c>
      <c r="NX5" s="287" t="s">
        <v>1716</v>
      </c>
      <c r="NY5" s="287" t="s">
        <v>1717</v>
      </c>
      <c r="NZ5" s="287" t="s">
        <v>970</v>
      </c>
      <c r="OA5" s="287" t="s">
        <v>971</v>
      </c>
      <c r="OB5" s="287" t="s">
        <v>972</v>
      </c>
      <c r="OC5" s="287" t="s">
        <v>973</v>
      </c>
      <c r="OD5" s="287" t="s">
        <v>974</v>
      </c>
      <c r="OE5" s="287" t="s">
        <v>975</v>
      </c>
      <c r="OF5" s="287" t="s">
        <v>976</v>
      </c>
      <c r="OG5" s="287" t="s">
        <v>977</v>
      </c>
      <c r="OH5" s="287" t="s">
        <v>978</v>
      </c>
      <c r="OI5" s="287" t="s">
        <v>979</v>
      </c>
      <c r="OJ5" s="287" t="s">
        <v>980</v>
      </c>
      <c r="OK5" s="287" t="s">
        <v>981</v>
      </c>
      <c r="OL5" s="287" t="s">
        <v>982</v>
      </c>
      <c r="OM5" s="287" t="s">
        <v>983</v>
      </c>
      <c r="ON5" s="287" t="s">
        <v>984</v>
      </c>
      <c r="OO5" s="287" t="s">
        <v>985</v>
      </c>
      <c r="OP5" s="287" t="s">
        <v>986</v>
      </c>
      <c r="OQ5" s="287" t="s">
        <v>987</v>
      </c>
      <c r="OR5" s="287" t="s">
        <v>988</v>
      </c>
      <c r="OS5" s="287" t="s">
        <v>989</v>
      </c>
      <c r="OT5" s="287" t="s">
        <v>990</v>
      </c>
      <c r="OU5" s="287" t="s">
        <v>991</v>
      </c>
      <c r="OV5" s="287" t="s">
        <v>992</v>
      </c>
      <c r="OW5" s="287" t="s">
        <v>993</v>
      </c>
      <c r="OX5" s="287" t="s">
        <v>1112</v>
      </c>
      <c r="OY5" s="287" t="s">
        <v>994</v>
      </c>
      <c r="OZ5" s="287" t="s">
        <v>1115</v>
      </c>
      <c r="PA5" s="287" t="s">
        <v>1099</v>
      </c>
      <c r="PB5" s="287" t="s">
        <v>995</v>
      </c>
      <c r="PC5" s="287" t="s">
        <v>996</v>
      </c>
      <c r="PD5" s="287" t="s">
        <v>997</v>
      </c>
      <c r="PE5" s="287" t="s">
        <v>998</v>
      </c>
      <c r="PF5" s="287" t="s">
        <v>999</v>
      </c>
      <c r="PG5" s="287" t="s">
        <v>1000</v>
      </c>
      <c r="PH5" s="287" t="s">
        <v>1001</v>
      </c>
      <c r="PI5" s="287" t="s">
        <v>1002</v>
      </c>
      <c r="PJ5" s="287" t="s">
        <v>1003</v>
      </c>
      <c r="PK5" s="287" t="s">
        <v>1004</v>
      </c>
      <c r="PL5" s="287" t="s">
        <v>1005</v>
      </c>
      <c r="PM5" s="287" t="s">
        <v>1006</v>
      </c>
      <c r="PN5" s="287" t="s">
        <v>1007</v>
      </c>
      <c r="PO5" s="287" t="s">
        <v>1008</v>
      </c>
      <c r="PP5" s="287" t="s">
        <v>1009</v>
      </c>
      <c r="PQ5" s="287" t="s">
        <v>1010</v>
      </c>
      <c r="PR5" s="287" t="s">
        <v>1011</v>
      </c>
      <c r="PS5" s="287" t="s">
        <v>1012</v>
      </c>
      <c r="PT5" s="287" t="s">
        <v>1013</v>
      </c>
      <c r="PU5" s="287" t="s">
        <v>1014</v>
      </c>
      <c r="PV5" s="287" t="s">
        <v>1015</v>
      </c>
      <c r="PW5" s="287" t="s">
        <v>1016</v>
      </c>
      <c r="PX5" s="287" t="s">
        <v>1017</v>
      </c>
      <c r="PY5" s="287" t="s">
        <v>1018</v>
      </c>
      <c r="PZ5" s="287" t="s">
        <v>1019</v>
      </c>
      <c r="QA5" s="287" t="s">
        <v>1020</v>
      </c>
      <c r="QB5" s="287" t="s">
        <v>1021</v>
      </c>
      <c r="QC5" s="287" t="s">
        <v>1022</v>
      </c>
      <c r="QD5" s="287" t="s">
        <v>1023</v>
      </c>
      <c r="QE5" s="287" t="s">
        <v>1024</v>
      </c>
      <c r="QF5" s="287" t="s">
        <v>1025</v>
      </c>
      <c r="QG5" s="287" t="s">
        <v>1026</v>
      </c>
      <c r="QH5" s="287" t="s">
        <v>1027</v>
      </c>
      <c r="QI5" s="287" t="s">
        <v>1028</v>
      </c>
      <c r="QJ5" s="287" t="s">
        <v>1029</v>
      </c>
      <c r="QK5" s="287" t="s">
        <v>1030</v>
      </c>
      <c r="QL5" s="287" t="s">
        <v>1031</v>
      </c>
      <c r="QM5" s="287" t="s">
        <v>1032</v>
      </c>
      <c r="QN5" s="287" t="s">
        <v>1033</v>
      </c>
      <c r="QO5" s="287" t="s">
        <v>1034</v>
      </c>
      <c r="QP5" s="287" t="s">
        <v>1035</v>
      </c>
      <c r="QQ5" s="287" t="s">
        <v>1036</v>
      </c>
      <c r="QR5" s="287" t="s">
        <v>1037</v>
      </c>
      <c r="QS5" s="287" t="s">
        <v>1038</v>
      </c>
      <c r="QT5" s="287" t="s">
        <v>1039</v>
      </c>
      <c r="QU5" s="287" t="s">
        <v>1040</v>
      </c>
      <c r="QV5" s="287" t="s">
        <v>1041</v>
      </c>
      <c r="QW5" s="287" t="s">
        <v>1042</v>
      </c>
      <c r="QX5" s="287" t="s">
        <v>1043</v>
      </c>
      <c r="QY5" s="287" t="s">
        <v>1044</v>
      </c>
      <c r="QZ5" s="287" t="s">
        <v>1045</v>
      </c>
      <c r="RA5" s="287" t="s">
        <v>1046</v>
      </c>
      <c r="RB5" s="287" t="s">
        <v>1047</v>
      </c>
      <c r="RC5" s="287" t="s">
        <v>1048</v>
      </c>
      <c r="RD5" s="287" t="s">
        <v>1049</v>
      </c>
      <c r="RE5" s="287" t="s">
        <v>1050</v>
      </c>
      <c r="RF5" s="287" t="s">
        <v>1051</v>
      </c>
      <c r="RG5" s="287" t="s">
        <v>1052</v>
      </c>
      <c r="RH5" s="287" t="s">
        <v>1053</v>
      </c>
      <c r="RI5" s="288" t="s">
        <v>17</v>
      </c>
      <c r="RJ5" s="289"/>
      <c r="RK5" s="290"/>
      <c r="RL5" s="291"/>
      <c r="RM5" s="291"/>
    </row>
    <row r="6" spans="1:490" s="7" customFormat="1" ht="18.75" customHeight="1" thickBot="1">
      <c r="B6" s="113"/>
      <c r="C6" s="116"/>
      <c r="D6" s="116"/>
      <c r="E6" s="106"/>
      <c r="F6" s="106"/>
      <c r="G6" s="106"/>
      <c r="H6" s="106"/>
      <c r="I6" s="106"/>
      <c r="J6" s="106"/>
      <c r="K6" s="282" t="s">
        <v>535</v>
      </c>
      <c r="L6" s="122">
        <f>SUM(TMSimMatrix[#This Row])</f>
        <v>0</v>
      </c>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0"/>
      <c r="CG6" s="89"/>
      <c r="CH6" s="89"/>
      <c r="CI6" s="89"/>
      <c r="CJ6" s="89"/>
      <c r="CK6" s="89"/>
      <c r="CL6" s="89"/>
      <c r="CM6" s="89"/>
      <c r="CN6" s="89"/>
      <c r="CO6" s="89"/>
      <c r="CP6" s="89"/>
      <c r="CQ6" s="89"/>
      <c r="CR6" s="89"/>
      <c r="CS6" s="89"/>
      <c r="CT6" s="89"/>
      <c r="CU6" s="89"/>
      <c r="CV6" s="105"/>
      <c r="CW6" s="105"/>
      <c r="CX6" s="105"/>
      <c r="CY6" s="105"/>
      <c r="CZ6" s="105"/>
      <c r="DA6" s="105"/>
      <c r="DB6" s="105"/>
      <c r="DC6" s="105"/>
      <c r="DD6" s="105"/>
      <c r="DE6" s="105"/>
      <c r="DF6" s="105"/>
      <c r="DG6" s="105"/>
      <c r="DH6" s="105"/>
      <c r="DI6" s="105"/>
      <c r="DJ6" s="105"/>
      <c r="DK6" s="105"/>
      <c r="DL6" s="105"/>
      <c r="DM6" s="105"/>
      <c r="DN6" s="105"/>
      <c r="DO6" s="105"/>
      <c r="DP6" s="105"/>
      <c r="DQ6" s="105"/>
      <c r="DR6" s="105"/>
      <c r="DS6" s="105"/>
      <c r="DT6" s="105"/>
      <c r="DU6" s="105"/>
      <c r="DV6" s="105"/>
      <c r="DW6" s="105"/>
      <c r="DX6" s="105"/>
      <c r="DY6" s="105"/>
      <c r="DZ6" s="105"/>
      <c r="EA6" s="105"/>
      <c r="EB6" s="105"/>
      <c r="EC6" s="105"/>
      <c r="ED6" s="105"/>
      <c r="EE6" s="105"/>
      <c r="EF6" s="105"/>
      <c r="EG6" s="105"/>
      <c r="EH6" s="105"/>
      <c r="EI6" s="105"/>
      <c r="EJ6" s="105"/>
      <c r="EK6" s="101"/>
      <c r="EL6" s="101"/>
      <c r="EM6" s="101"/>
      <c r="EN6" s="101"/>
      <c r="EO6" s="100"/>
      <c r="EP6" s="89"/>
      <c r="EQ6" s="89"/>
      <c r="ER6" s="89"/>
      <c r="ES6" s="89"/>
      <c r="ET6" s="89"/>
      <c r="EU6" s="89"/>
      <c r="EV6" s="89"/>
      <c r="EW6" s="89"/>
      <c r="EX6" s="104"/>
      <c r="EY6" s="104"/>
      <c r="EZ6" s="104"/>
      <c r="FA6" s="104"/>
      <c r="FB6" s="104"/>
      <c r="FC6" s="104"/>
      <c r="FD6" s="104"/>
      <c r="FE6" s="104"/>
      <c r="FF6" s="104"/>
      <c r="FG6" s="104"/>
      <c r="FH6" s="104"/>
      <c r="FI6" s="104"/>
      <c r="FJ6" s="104"/>
      <c r="FK6" s="104"/>
      <c r="FL6" s="104"/>
      <c r="FM6" s="104"/>
      <c r="FN6" s="104"/>
      <c r="FO6" s="104"/>
      <c r="FP6" s="104"/>
      <c r="FQ6" s="104"/>
      <c r="FR6" s="104"/>
      <c r="FS6" s="104"/>
      <c r="FT6" s="104"/>
      <c r="FU6" s="104"/>
      <c r="FV6" s="104"/>
      <c r="FW6" s="104"/>
      <c r="FX6" s="101"/>
      <c r="FY6" s="101"/>
      <c r="FZ6" s="101"/>
      <c r="GA6" s="101"/>
      <c r="GB6" s="100"/>
      <c r="GC6" s="89"/>
      <c r="GD6" s="89"/>
      <c r="GE6" s="89"/>
      <c r="GF6" s="89"/>
      <c r="GG6" s="89"/>
      <c r="GH6" s="89"/>
      <c r="GI6" s="89"/>
      <c r="GJ6" s="89"/>
      <c r="GK6" s="89"/>
      <c r="GL6" s="89"/>
      <c r="GM6" s="89"/>
      <c r="GN6" s="89"/>
      <c r="GO6" s="89"/>
      <c r="GP6" s="89"/>
      <c r="GQ6" s="89"/>
      <c r="GR6" s="89"/>
      <c r="GS6" s="89"/>
      <c r="GT6" s="89"/>
      <c r="GU6" s="89"/>
      <c r="GV6" s="89"/>
      <c r="GW6" s="89"/>
      <c r="GX6" s="89"/>
      <c r="GY6" s="105"/>
      <c r="GZ6" s="105"/>
      <c r="HA6" s="105"/>
      <c r="HB6" s="105"/>
      <c r="HC6" s="105"/>
      <c r="HD6" s="105"/>
      <c r="HE6" s="105"/>
      <c r="HF6" s="105"/>
      <c r="HG6" s="105"/>
      <c r="HH6" s="105"/>
      <c r="HI6" s="105"/>
      <c r="HJ6" s="105"/>
      <c r="HK6" s="105"/>
      <c r="HL6" s="105"/>
      <c r="HM6" s="105"/>
      <c r="HN6" s="105"/>
      <c r="HO6" s="105"/>
      <c r="HP6" s="105"/>
      <c r="HQ6" s="105"/>
      <c r="HR6" s="105"/>
      <c r="HS6" s="105"/>
      <c r="HT6" s="105"/>
      <c r="HU6" s="105"/>
      <c r="HV6" s="105"/>
      <c r="HW6" s="105"/>
      <c r="HX6" s="105"/>
      <c r="HY6" s="105"/>
      <c r="HZ6" s="105"/>
      <c r="IA6" s="105"/>
      <c r="IB6" s="105"/>
      <c r="IC6" s="105"/>
      <c r="ID6" s="105"/>
      <c r="IE6" s="105"/>
      <c r="IF6" s="105"/>
      <c r="IG6" s="105"/>
      <c r="IH6" s="105"/>
      <c r="II6" s="105"/>
      <c r="IJ6" s="105"/>
      <c r="IK6" s="105"/>
      <c r="IL6" s="105"/>
      <c r="IM6" s="105"/>
      <c r="IN6" s="105"/>
      <c r="IO6" s="105"/>
      <c r="IP6" s="105"/>
      <c r="IQ6" s="105"/>
      <c r="IR6" s="105"/>
      <c r="IS6" s="105"/>
      <c r="IT6" s="105"/>
      <c r="IU6" s="105"/>
      <c r="IV6" s="105"/>
      <c r="IW6" s="105"/>
      <c r="IX6" s="105"/>
      <c r="IY6" s="105"/>
      <c r="IZ6" s="105"/>
      <c r="JA6" s="105"/>
      <c r="JB6" s="105"/>
      <c r="JC6" s="105"/>
      <c r="JD6" s="105"/>
      <c r="JE6" s="105"/>
      <c r="JF6" s="105"/>
      <c r="JG6" s="105"/>
      <c r="JH6" s="105"/>
      <c r="JI6" s="105"/>
      <c r="JJ6" s="105"/>
      <c r="JK6" s="105"/>
      <c r="JL6" s="105"/>
      <c r="JM6" s="105"/>
      <c r="JN6" s="105"/>
      <c r="JO6" s="105"/>
      <c r="JP6" s="105"/>
      <c r="JQ6" s="105"/>
      <c r="JR6" s="105"/>
      <c r="JS6" s="105"/>
      <c r="JT6" s="105"/>
      <c r="JU6" s="105"/>
      <c r="JV6" s="105"/>
      <c r="JW6" s="105"/>
      <c r="JX6" s="105"/>
      <c r="JY6" s="105"/>
      <c r="JZ6" s="105"/>
      <c r="KA6" s="105"/>
      <c r="KB6" s="105"/>
      <c r="KC6" s="105"/>
      <c r="KD6" s="105"/>
      <c r="KE6" s="105"/>
      <c r="KF6" s="105"/>
      <c r="KG6" s="105"/>
      <c r="KH6" s="105"/>
      <c r="KI6" s="105"/>
      <c r="KJ6" s="105"/>
      <c r="KK6" s="105"/>
      <c r="KL6" s="105"/>
      <c r="KM6" s="105"/>
      <c r="KN6" s="105"/>
      <c r="KO6" s="105"/>
      <c r="KP6" s="105"/>
      <c r="KQ6" s="105"/>
      <c r="KR6" s="105"/>
      <c r="KS6" s="105"/>
      <c r="KT6" s="105"/>
      <c r="KU6" s="105"/>
      <c r="KV6" s="105"/>
      <c r="KW6" s="105"/>
      <c r="KX6" s="105"/>
      <c r="KY6" s="105"/>
      <c r="KZ6" s="105"/>
      <c r="LA6" s="105"/>
      <c r="LB6" s="105"/>
      <c r="LC6" s="105"/>
      <c r="LD6" s="105"/>
      <c r="LE6" s="105"/>
      <c r="LF6" s="105"/>
      <c r="LG6" s="105"/>
      <c r="LH6" s="105"/>
      <c r="LI6" s="105"/>
      <c r="LJ6" s="105"/>
      <c r="LK6" s="105"/>
      <c r="LL6" s="105"/>
      <c r="LM6" s="105"/>
      <c r="LN6" s="105"/>
      <c r="LO6" s="105"/>
      <c r="LP6" s="105"/>
      <c r="LQ6" s="105"/>
      <c r="LR6" s="105"/>
      <c r="LS6" s="105"/>
      <c r="LT6" s="105"/>
      <c r="LU6" s="105"/>
      <c r="LV6" s="105"/>
      <c r="LW6" s="105"/>
      <c r="LX6" s="105"/>
      <c r="LY6" s="105"/>
      <c r="LZ6" s="105"/>
      <c r="MA6" s="105"/>
      <c r="MB6" s="105"/>
      <c r="MC6" s="105"/>
      <c r="MD6" s="105"/>
      <c r="ME6" s="105"/>
      <c r="MF6" s="105"/>
      <c r="MG6" s="105"/>
      <c r="MH6" s="105"/>
      <c r="MI6" s="105"/>
      <c r="MJ6" s="105"/>
      <c r="MK6" s="105"/>
      <c r="ML6" s="105"/>
      <c r="MM6" s="105"/>
      <c r="MN6" s="105"/>
      <c r="MO6" s="105"/>
      <c r="MP6" s="105"/>
      <c r="MQ6" s="105"/>
      <c r="MR6" s="105"/>
      <c r="MS6" s="105"/>
      <c r="MT6" s="105"/>
      <c r="MU6" s="105"/>
      <c r="MV6" s="105"/>
      <c r="MW6" s="105"/>
      <c r="MX6" s="105"/>
      <c r="MY6" s="105"/>
      <c r="MZ6" s="105"/>
      <c r="NA6" s="105"/>
      <c r="NB6" s="105"/>
      <c r="NC6" s="105"/>
      <c r="ND6" s="105"/>
      <c r="NE6" s="105"/>
      <c r="NF6" s="105"/>
      <c r="NG6" s="105"/>
      <c r="NH6" s="105"/>
      <c r="NI6" s="105"/>
      <c r="NJ6" s="105"/>
      <c r="NK6" s="105"/>
      <c r="NL6" s="105"/>
      <c r="NM6" s="105"/>
      <c r="NN6" s="105"/>
      <c r="NO6" s="105"/>
      <c r="NP6" s="105"/>
      <c r="NQ6" s="105"/>
      <c r="NR6" s="105"/>
      <c r="NS6" s="105"/>
      <c r="NT6" s="105"/>
      <c r="NU6" s="105"/>
      <c r="NV6" s="105"/>
      <c r="NW6" s="105"/>
      <c r="NX6" s="105"/>
      <c r="NY6" s="105"/>
      <c r="NZ6" s="105"/>
      <c r="OA6" s="105"/>
      <c r="OB6" s="105"/>
      <c r="OC6" s="105"/>
      <c r="OD6" s="105"/>
      <c r="OE6" s="105"/>
      <c r="OF6" s="105"/>
      <c r="OG6" s="105"/>
      <c r="OH6" s="105"/>
      <c r="OI6" s="105"/>
      <c r="OJ6" s="105"/>
      <c r="OK6" s="105"/>
      <c r="OL6" s="105"/>
      <c r="OM6" s="105"/>
      <c r="ON6" s="105"/>
      <c r="OO6" s="105"/>
      <c r="OP6" s="105"/>
      <c r="OQ6" s="105"/>
      <c r="OR6" s="105"/>
      <c r="OS6" s="105"/>
      <c r="OT6" s="105"/>
      <c r="OU6" s="105"/>
      <c r="OV6" s="105"/>
      <c r="OW6" s="105"/>
      <c r="OX6" s="105"/>
      <c r="OY6" s="105"/>
      <c r="OZ6" s="105"/>
      <c r="PA6" s="105"/>
      <c r="PB6" s="105"/>
      <c r="PC6" s="105"/>
      <c r="PD6" s="105"/>
      <c r="PE6" s="105"/>
      <c r="PF6" s="105"/>
      <c r="PG6" s="105"/>
      <c r="PH6" s="105"/>
      <c r="PI6" s="105"/>
      <c r="PJ6" s="105"/>
      <c r="PK6" s="105"/>
      <c r="PL6" s="105"/>
      <c r="PM6" s="105"/>
      <c r="PN6" s="105"/>
      <c r="PO6" s="105"/>
      <c r="PP6" s="105"/>
      <c r="PQ6" s="105"/>
      <c r="PR6" s="105"/>
      <c r="PS6" s="105"/>
      <c r="PT6" s="105"/>
      <c r="PU6" s="105"/>
      <c r="PV6" s="105"/>
      <c r="PW6" s="105"/>
      <c r="PX6" s="105"/>
      <c r="PY6" s="105"/>
      <c r="PZ6" s="105"/>
      <c r="QA6" s="105"/>
      <c r="QB6" s="105"/>
      <c r="QC6" s="105"/>
      <c r="QD6" s="105"/>
      <c r="QE6" s="105"/>
      <c r="QF6" s="105"/>
      <c r="QG6" s="105"/>
      <c r="QH6" s="105"/>
      <c r="QI6" s="105"/>
      <c r="QJ6" s="105"/>
      <c r="QK6" s="105"/>
      <c r="QL6" s="105"/>
      <c r="QM6" s="105"/>
      <c r="QN6" s="105"/>
      <c r="QO6" s="105"/>
      <c r="QP6" s="105"/>
      <c r="QQ6" s="105"/>
      <c r="QR6" s="105"/>
      <c r="QS6" s="105"/>
      <c r="QT6" s="105"/>
      <c r="QU6" s="105"/>
      <c r="QV6" s="105"/>
      <c r="QW6" s="105"/>
      <c r="QX6" s="105"/>
      <c r="QY6" s="105"/>
      <c r="QZ6" s="105"/>
      <c r="RA6" s="105"/>
      <c r="RB6" s="105"/>
      <c r="RC6" s="105"/>
      <c r="RD6" s="105"/>
      <c r="RE6" s="105"/>
      <c r="RF6" s="105"/>
      <c r="RG6" s="105"/>
      <c r="RH6" s="105"/>
      <c r="RI6" s="94" t="s">
        <v>16</v>
      </c>
      <c r="RJ6" s="127"/>
      <c r="RK6" s="95"/>
      <c r="RL6"/>
      <c r="RM6"/>
    </row>
    <row r="7" spans="1:490" s="7" customFormat="1" ht="18.75" customHeight="1" thickBot="1">
      <c r="B7" s="185"/>
      <c r="C7" s="116"/>
      <c r="D7" s="116"/>
      <c r="E7" s="106"/>
      <c r="F7" s="106"/>
      <c r="G7" s="106"/>
      <c r="H7" s="106"/>
      <c r="I7" s="106"/>
      <c r="J7" s="106"/>
      <c r="K7" s="282" t="s">
        <v>536</v>
      </c>
      <c r="L7" s="177">
        <f>SUM(TMSimMatrix[#This Row])</f>
        <v>0</v>
      </c>
      <c r="M7" s="204" t="s">
        <v>1232</v>
      </c>
      <c r="N7" s="204" t="s">
        <v>1234</v>
      </c>
      <c r="O7" s="204" t="s">
        <v>1233</v>
      </c>
      <c r="P7" s="204" t="s">
        <v>1236</v>
      </c>
      <c r="Q7" s="204" t="s">
        <v>1240</v>
      </c>
      <c r="R7" s="204" t="s">
        <v>1232</v>
      </c>
      <c r="S7" s="204" t="s">
        <v>1234</v>
      </c>
      <c r="T7" s="204" t="s">
        <v>1233</v>
      </c>
      <c r="U7" s="204" t="s">
        <v>1236</v>
      </c>
      <c r="V7" s="204" t="s">
        <v>1240</v>
      </c>
      <c r="W7" s="204" t="s">
        <v>1232</v>
      </c>
      <c r="X7" s="204" t="s">
        <v>1234</v>
      </c>
      <c r="Y7" s="204" t="s">
        <v>1233</v>
      </c>
      <c r="Z7" s="204" t="s">
        <v>1236</v>
      </c>
      <c r="AA7" s="204" t="s">
        <v>1240</v>
      </c>
      <c r="AB7" s="204" t="s">
        <v>1232</v>
      </c>
      <c r="AC7" s="204" t="s">
        <v>1232</v>
      </c>
      <c r="AD7" s="204" t="s">
        <v>1234</v>
      </c>
      <c r="AE7" s="204" t="s">
        <v>1233</v>
      </c>
      <c r="AF7" s="204" t="s">
        <v>1236</v>
      </c>
      <c r="AG7" s="204" t="s">
        <v>1240</v>
      </c>
      <c r="AH7" s="204" t="s">
        <v>1232</v>
      </c>
      <c r="AI7" s="204" t="s">
        <v>1232</v>
      </c>
      <c r="AJ7" s="204" t="s">
        <v>1234</v>
      </c>
      <c r="AK7" s="204" t="s">
        <v>1233</v>
      </c>
      <c r="AL7" s="204" t="s">
        <v>1236</v>
      </c>
      <c r="AM7" s="204" t="s">
        <v>1240</v>
      </c>
      <c r="AN7" s="204" t="s">
        <v>1232</v>
      </c>
      <c r="AO7" s="204" t="s">
        <v>1232</v>
      </c>
      <c r="AP7" s="204" t="s">
        <v>1234</v>
      </c>
      <c r="AQ7" s="204" t="s">
        <v>1233</v>
      </c>
      <c r="AR7" s="204" t="s">
        <v>1236</v>
      </c>
      <c r="AS7" s="204" t="s">
        <v>1240</v>
      </c>
      <c r="AT7" s="204" t="s">
        <v>1232</v>
      </c>
      <c r="AU7" s="204" t="s">
        <v>1234</v>
      </c>
      <c r="AV7" s="204" t="s">
        <v>1233</v>
      </c>
      <c r="AW7" s="204" t="s">
        <v>1236</v>
      </c>
      <c r="AX7" s="204" t="s">
        <v>1240</v>
      </c>
      <c r="AY7" s="204" t="s">
        <v>1232</v>
      </c>
      <c r="AZ7" s="204" t="s">
        <v>1232</v>
      </c>
      <c r="BA7" s="204" t="s">
        <v>1232</v>
      </c>
      <c r="BB7" s="204" t="s">
        <v>1232</v>
      </c>
      <c r="BC7" s="204" t="s">
        <v>1232</v>
      </c>
      <c r="BD7" s="204" t="s">
        <v>1232</v>
      </c>
      <c r="BE7" s="204" t="s">
        <v>1232</v>
      </c>
      <c r="BF7" s="204" t="s">
        <v>1232</v>
      </c>
      <c r="BG7" s="204" t="s">
        <v>1232</v>
      </c>
      <c r="BH7" s="204" t="s">
        <v>1232</v>
      </c>
      <c r="BI7" s="204" t="s">
        <v>1236</v>
      </c>
      <c r="BJ7" s="204" t="s">
        <v>1240</v>
      </c>
      <c r="BK7" s="204" t="s">
        <v>1232</v>
      </c>
      <c r="BL7" s="204" t="s">
        <v>1232</v>
      </c>
      <c r="BM7" s="204" t="s">
        <v>1232</v>
      </c>
      <c r="BN7" s="204" t="s">
        <v>1232</v>
      </c>
      <c r="BO7" s="204" t="s">
        <v>1232</v>
      </c>
      <c r="BP7" s="204" t="s">
        <v>1234</v>
      </c>
      <c r="BQ7" s="204" t="s">
        <v>1233</v>
      </c>
      <c r="BR7" s="204" t="s">
        <v>1236</v>
      </c>
      <c r="BS7" s="204" t="s">
        <v>1240</v>
      </c>
      <c r="BT7" s="204" t="s">
        <v>1232</v>
      </c>
      <c r="BU7" s="204" t="s">
        <v>1232</v>
      </c>
      <c r="BV7" s="204" t="s">
        <v>1232</v>
      </c>
      <c r="BW7" s="204" t="s">
        <v>1232</v>
      </c>
      <c r="BX7" s="204" t="s">
        <v>1232</v>
      </c>
      <c r="BY7" s="204" t="s">
        <v>1232</v>
      </c>
      <c r="BZ7" s="204" t="s">
        <v>1232</v>
      </c>
      <c r="CA7" s="204" t="s">
        <v>1240</v>
      </c>
      <c r="CB7" s="204" t="s">
        <v>1232</v>
      </c>
      <c r="CC7" s="204" t="s">
        <v>1232</v>
      </c>
      <c r="CD7" s="204" t="s">
        <v>1232</v>
      </c>
      <c r="CE7" s="204" t="s">
        <v>1232</v>
      </c>
      <c r="CF7" s="204" t="s">
        <v>1232</v>
      </c>
      <c r="CG7" s="204" t="s">
        <v>1232</v>
      </c>
      <c r="CH7" s="204" t="s">
        <v>1232</v>
      </c>
      <c r="CI7" s="204" t="s">
        <v>1234</v>
      </c>
      <c r="CJ7" s="204" t="s">
        <v>1234</v>
      </c>
      <c r="CK7" s="204" t="s">
        <v>1234</v>
      </c>
      <c r="CL7" s="204" t="s">
        <v>1234</v>
      </c>
      <c r="CM7" s="204" t="s">
        <v>1234</v>
      </c>
      <c r="CN7" s="204" t="s">
        <v>1233</v>
      </c>
      <c r="CO7" s="204" t="s">
        <v>1233</v>
      </c>
      <c r="CP7" s="204" t="s">
        <v>1233</v>
      </c>
      <c r="CQ7" s="204" t="s">
        <v>1232</v>
      </c>
      <c r="CR7" s="204" t="s">
        <v>1232</v>
      </c>
      <c r="CS7" s="204" t="s">
        <v>1784</v>
      </c>
      <c r="CT7" s="204" t="s">
        <v>1784</v>
      </c>
      <c r="CU7" s="204" t="s">
        <v>1784</v>
      </c>
      <c r="CV7" s="204" t="s">
        <v>1784</v>
      </c>
      <c r="CW7" s="204" t="s">
        <v>1784</v>
      </c>
      <c r="CX7" s="204" t="s">
        <v>1784</v>
      </c>
      <c r="CY7" s="204" t="s">
        <v>1785</v>
      </c>
      <c r="CZ7" s="204" t="s">
        <v>1785</v>
      </c>
      <c r="DA7" s="204" t="s">
        <v>1785</v>
      </c>
      <c r="DB7" s="204" t="s">
        <v>1787</v>
      </c>
      <c r="DC7" s="204" t="s">
        <v>1787</v>
      </c>
      <c r="DD7" s="204" t="s">
        <v>1787</v>
      </c>
      <c r="DE7" s="204" t="s">
        <v>1788</v>
      </c>
      <c r="DF7" s="204" t="s">
        <v>1788</v>
      </c>
      <c r="DG7" s="204" t="s">
        <v>1788</v>
      </c>
      <c r="DH7" s="204" t="s">
        <v>1788</v>
      </c>
      <c r="DI7" s="204" t="s">
        <v>1788</v>
      </c>
      <c r="DJ7" s="204" t="s">
        <v>1789</v>
      </c>
      <c r="DK7" s="204" t="s">
        <v>1789</v>
      </c>
      <c r="DL7" s="204" t="s">
        <v>1789</v>
      </c>
      <c r="DM7" s="204" t="s">
        <v>1790</v>
      </c>
      <c r="DN7" s="204" t="s">
        <v>1790</v>
      </c>
      <c r="DO7" s="204" t="s">
        <v>1790</v>
      </c>
      <c r="DP7" s="204" t="s">
        <v>1796</v>
      </c>
      <c r="DQ7" s="204" t="s">
        <v>1796</v>
      </c>
      <c r="DR7" s="204" t="s">
        <v>1796</v>
      </c>
      <c r="DS7" s="204" t="s">
        <v>1796</v>
      </c>
      <c r="DT7" s="204" t="s">
        <v>1797</v>
      </c>
      <c r="DU7" s="204" t="s">
        <v>1797</v>
      </c>
      <c r="DV7" s="204" t="s">
        <v>1797</v>
      </c>
      <c r="DW7" s="204" t="s">
        <v>1797</v>
      </c>
      <c r="DX7" s="204" t="s">
        <v>1232</v>
      </c>
      <c r="DY7" s="204" t="s">
        <v>1232</v>
      </c>
      <c r="DZ7" s="384" t="s">
        <v>1388</v>
      </c>
      <c r="EA7" s="124" t="s">
        <v>1788</v>
      </c>
      <c r="EB7" s="204" t="s">
        <v>1784</v>
      </c>
      <c r="EC7" s="204" t="s">
        <v>1232</v>
      </c>
      <c r="ED7" s="204" t="s">
        <v>1232</v>
      </c>
      <c r="EE7" s="204" t="s">
        <v>1201</v>
      </c>
      <c r="EF7" s="204" t="s">
        <v>1201</v>
      </c>
      <c r="EG7" s="204" t="s">
        <v>1232</v>
      </c>
      <c r="EH7" s="204" t="s">
        <v>1232</v>
      </c>
      <c r="EI7" s="204" t="s">
        <v>1232</v>
      </c>
      <c r="EJ7" s="204" t="s">
        <v>1232</v>
      </c>
      <c r="EK7" s="204" t="s">
        <v>1232</v>
      </c>
      <c r="EL7" s="204" t="s">
        <v>1232</v>
      </c>
      <c r="EM7" s="204" t="s">
        <v>1232</v>
      </c>
      <c r="EN7" s="204" t="s">
        <v>1232</v>
      </c>
      <c r="EO7" s="204" t="s">
        <v>1232</v>
      </c>
      <c r="EP7" s="204" t="s">
        <v>1232</v>
      </c>
      <c r="EQ7" s="204"/>
      <c r="ER7" s="204"/>
      <c r="ES7" s="204"/>
      <c r="ET7" s="204"/>
      <c r="EU7" s="204"/>
      <c r="EV7" s="204"/>
      <c r="EW7" s="204"/>
      <c r="EX7" s="204"/>
      <c r="EY7" s="204"/>
      <c r="EZ7" s="204"/>
      <c r="FA7" s="204"/>
      <c r="FB7" s="204"/>
      <c r="FC7" s="204"/>
      <c r="FD7" s="204"/>
      <c r="FE7" s="204"/>
      <c r="FF7" s="204"/>
      <c r="FG7" s="204"/>
      <c r="FH7" s="204"/>
      <c r="FI7" s="204"/>
      <c r="FJ7" s="204"/>
      <c r="FK7" s="204"/>
      <c r="FL7" s="204"/>
      <c r="FM7" s="204"/>
      <c r="FN7" s="204"/>
      <c r="FO7" s="204"/>
      <c r="FP7" s="204"/>
      <c r="FQ7" s="204"/>
      <c r="FR7" s="124"/>
      <c r="FS7" s="124"/>
      <c r="FT7" s="124"/>
      <c r="FU7" s="124"/>
      <c r="FV7" s="124"/>
      <c r="FW7" s="124"/>
      <c r="FX7" s="124"/>
      <c r="FY7" s="124"/>
      <c r="FZ7" s="124"/>
      <c r="GA7" s="124"/>
      <c r="GB7" s="204"/>
      <c r="GC7" s="204"/>
      <c r="GD7" s="204"/>
      <c r="GE7" s="204"/>
      <c r="GF7" s="204"/>
      <c r="GG7" s="204"/>
      <c r="GH7" s="204"/>
      <c r="GI7" s="204"/>
      <c r="GJ7" s="204"/>
      <c r="GK7" s="204"/>
      <c r="GL7" s="204"/>
      <c r="GM7" s="204"/>
      <c r="GN7" s="204"/>
      <c r="GO7" s="204"/>
      <c r="GP7" s="204"/>
      <c r="GQ7" s="204"/>
      <c r="GR7" s="204"/>
      <c r="GS7" s="204"/>
      <c r="GT7" s="204"/>
      <c r="GU7" s="204"/>
      <c r="GV7" s="204"/>
      <c r="GW7" s="204"/>
      <c r="GX7" s="204"/>
      <c r="GY7" s="204"/>
      <c r="GZ7" s="204"/>
      <c r="HA7" s="204"/>
      <c r="HB7" s="204"/>
      <c r="HC7" s="204" t="s">
        <v>1232</v>
      </c>
      <c r="HD7" s="204" t="s">
        <v>1232</v>
      </c>
      <c r="HE7" s="204" t="s">
        <v>1232</v>
      </c>
      <c r="HF7" s="204" t="s">
        <v>1232</v>
      </c>
      <c r="HG7" s="204" t="s">
        <v>1232</v>
      </c>
      <c r="HH7" s="204" t="s">
        <v>1232</v>
      </c>
      <c r="HI7" s="204" t="s">
        <v>1232</v>
      </c>
      <c r="HJ7" s="204" t="s">
        <v>1232</v>
      </c>
      <c r="HK7" s="204" t="s">
        <v>1232</v>
      </c>
      <c r="HL7" s="204" t="s">
        <v>1232</v>
      </c>
      <c r="HM7" s="403" t="s">
        <v>1232</v>
      </c>
      <c r="HN7" s="403" t="s">
        <v>1232</v>
      </c>
      <c r="HO7" s="403" t="s">
        <v>1232</v>
      </c>
      <c r="HP7" s="403" t="s">
        <v>1232</v>
      </c>
      <c r="HQ7" s="403" t="s">
        <v>1232</v>
      </c>
      <c r="HR7" s="403" t="s">
        <v>1232</v>
      </c>
      <c r="HS7" s="403" t="s">
        <v>1232</v>
      </c>
      <c r="HT7" s="403" t="s">
        <v>1232</v>
      </c>
      <c r="HU7" s="403" t="s">
        <v>1232</v>
      </c>
      <c r="HV7" s="403" t="s">
        <v>1232</v>
      </c>
      <c r="HW7" s="406" t="s">
        <v>1232</v>
      </c>
      <c r="HX7" s="406" t="s">
        <v>1232</v>
      </c>
      <c r="HY7" s="406" t="s">
        <v>1232</v>
      </c>
      <c r="HZ7" s="406" t="s">
        <v>1726</v>
      </c>
      <c r="IA7" s="406" t="s">
        <v>1727</v>
      </c>
      <c r="IB7" s="403"/>
      <c r="IC7" s="403"/>
      <c r="ID7" s="403"/>
      <c r="IE7" s="403"/>
      <c r="IF7" s="204"/>
      <c r="IG7" s="124"/>
      <c r="IH7" s="124"/>
      <c r="II7" s="124"/>
      <c r="IJ7" s="124"/>
      <c r="IK7" s="124"/>
      <c r="IL7" s="124"/>
      <c r="IM7" s="124"/>
      <c r="IN7" s="124"/>
      <c r="IO7" s="124"/>
      <c r="IP7" s="124"/>
      <c r="IQ7" s="124"/>
      <c r="IR7" s="124"/>
      <c r="IS7" s="124"/>
      <c r="IT7" s="124"/>
      <c r="IU7" s="124"/>
      <c r="IV7" s="124"/>
      <c r="IW7" s="124"/>
      <c r="IX7" s="124"/>
      <c r="IY7" s="124"/>
      <c r="IZ7" s="124"/>
      <c r="JA7" s="124"/>
      <c r="JB7" s="124"/>
      <c r="JC7" s="124"/>
      <c r="JD7" s="124"/>
      <c r="JE7" s="124"/>
      <c r="JF7" s="124"/>
      <c r="JG7" s="124"/>
      <c r="JH7" s="124"/>
      <c r="JI7" s="124"/>
      <c r="JJ7" s="124"/>
      <c r="JK7" s="124"/>
      <c r="JL7" s="124"/>
      <c r="JM7" s="124"/>
      <c r="JN7" s="124"/>
      <c r="JO7" s="124"/>
      <c r="JP7" s="124"/>
      <c r="JQ7" s="124"/>
      <c r="JR7" s="124"/>
      <c r="JS7" s="124"/>
      <c r="JT7" s="124"/>
      <c r="JU7" s="124"/>
      <c r="JV7" s="124"/>
      <c r="JW7" s="124"/>
      <c r="JX7" s="124"/>
      <c r="JY7" s="124"/>
      <c r="JZ7" s="124"/>
      <c r="KA7" s="124"/>
      <c r="KB7" s="124"/>
      <c r="KC7" s="124"/>
      <c r="KD7" s="124"/>
      <c r="KE7" s="124"/>
      <c r="KF7" s="124"/>
      <c r="KG7" s="124"/>
      <c r="KH7" s="124"/>
      <c r="KI7" s="124"/>
      <c r="KJ7" s="124"/>
      <c r="KK7" s="124"/>
      <c r="KL7" s="124"/>
      <c r="KM7" s="124"/>
      <c r="KN7" s="124"/>
      <c r="KO7" s="124"/>
      <c r="KP7" s="124"/>
      <c r="KQ7" s="124"/>
      <c r="KR7" s="124"/>
      <c r="KS7" s="124"/>
      <c r="KT7" s="124"/>
      <c r="KU7" s="124"/>
      <c r="KV7" s="124"/>
      <c r="KW7" s="124"/>
      <c r="KX7" s="124"/>
      <c r="KY7" s="124"/>
      <c r="KZ7" s="124"/>
      <c r="LA7" s="124"/>
      <c r="LB7" s="124"/>
      <c r="LC7" s="124"/>
      <c r="LD7" s="124"/>
      <c r="LE7" s="124"/>
      <c r="LF7" s="124"/>
      <c r="LG7" s="124"/>
      <c r="LH7" s="124"/>
      <c r="LI7" s="124"/>
      <c r="LJ7" s="124"/>
      <c r="LK7" s="124"/>
      <c r="LL7" s="124"/>
      <c r="LM7" s="124"/>
      <c r="LN7" s="124"/>
      <c r="LO7" s="124"/>
      <c r="LP7" s="124"/>
      <c r="LQ7" s="124"/>
      <c r="LR7" s="124"/>
      <c r="LS7" s="124"/>
      <c r="LT7" s="124"/>
      <c r="LU7" s="124"/>
      <c r="LV7" s="124"/>
      <c r="LW7" s="124"/>
      <c r="LX7" s="124"/>
      <c r="LY7" s="124"/>
      <c r="LZ7" s="124"/>
      <c r="MA7" s="124"/>
      <c r="MB7" s="124"/>
      <c r="MC7" s="124"/>
      <c r="MD7" s="124"/>
      <c r="ME7" s="124"/>
      <c r="MF7" s="124"/>
      <c r="MG7" s="124"/>
      <c r="MH7" s="124"/>
      <c r="MI7" s="124"/>
      <c r="MJ7" s="124"/>
      <c r="MK7" s="124"/>
      <c r="ML7" s="124"/>
      <c r="MM7" s="124"/>
      <c r="MN7" s="124"/>
      <c r="MO7" s="124"/>
      <c r="MP7" s="124"/>
      <c r="MQ7" s="124"/>
      <c r="MR7" s="124"/>
      <c r="MS7" s="124"/>
      <c r="MT7" s="124"/>
      <c r="MU7" s="124"/>
      <c r="MV7" s="124"/>
      <c r="MW7" s="124"/>
      <c r="MX7" s="124"/>
      <c r="MY7" s="124"/>
      <c r="MZ7" s="124"/>
      <c r="NA7" s="124"/>
      <c r="NB7" s="124"/>
      <c r="NC7" s="124"/>
      <c r="ND7" s="124"/>
      <c r="NE7" s="124"/>
      <c r="NF7" s="124"/>
      <c r="NG7" s="124"/>
      <c r="NH7" s="124"/>
      <c r="NI7" s="124"/>
      <c r="NJ7" s="124"/>
      <c r="NK7" s="124"/>
      <c r="NL7" s="124"/>
      <c r="NM7" s="124"/>
      <c r="NN7" s="124"/>
      <c r="NO7" s="124"/>
      <c r="NP7" s="124"/>
      <c r="NQ7" s="124"/>
      <c r="NR7" s="124"/>
      <c r="NS7" s="124"/>
      <c r="NT7" s="124"/>
      <c r="NU7" s="124"/>
      <c r="NV7" s="124"/>
      <c r="NW7" s="124"/>
      <c r="NX7" s="124"/>
      <c r="NY7" s="124"/>
      <c r="NZ7" s="124"/>
      <c r="OA7" s="124"/>
      <c r="OB7" s="124"/>
      <c r="OC7" s="124"/>
      <c r="OD7" s="124"/>
      <c r="OE7" s="124"/>
      <c r="OF7" s="124"/>
      <c r="OG7" s="124"/>
      <c r="OH7" s="124"/>
      <c r="OI7" s="124"/>
      <c r="OJ7" s="124"/>
      <c r="OK7" s="124"/>
      <c r="OL7" s="124"/>
      <c r="OM7" s="124"/>
      <c r="ON7" s="124"/>
      <c r="OO7" s="124"/>
      <c r="OP7" s="124"/>
      <c r="OQ7" s="124"/>
      <c r="OR7" s="124"/>
      <c r="OS7" s="124"/>
      <c r="OT7" s="124"/>
      <c r="OU7" s="124"/>
      <c r="OV7" s="124"/>
      <c r="OW7" s="124"/>
      <c r="OX7" s="124"/>
      <c r="OY7" s="124"/>
      <c r="OZ7" s="124"/>
      <c r="PA7" s="124"/>
      <c r="PB7" s="124"/>
      <c r="PC7" s="124"/>
      <c r="PD7" s="124"/>
      <c r="PE7" s="124"/>
      <c r="PF7" s="124"/>
      <c r="PG7" s="124"/>
      <c r="PH7" s="124"/>
      <c r="PI7" s="124"/>
      <c r="PJ7" s="124"/>
      <c r="PK7" s="124"/>
      <c r="PL7" s="124"/>
      <c r="PM7" s="124"/>
      <c r="PN7" s="124"/>
      <c r="PO7" s="124"/>
      <c r="PP7" s="124"/>
      <c r="PQ7" s="124"/>
      <c r="PR7" s="124"/>
      <c r="PS7" s="124"/>
      <c r="PT7" s="124"/>
      <c r="PU7" s="124"/>
      <c r="PV7" s="124"/>
      <c r="PW7" s="124"/>
      <c r="PX7" s="124"/>
      <c r="PY7" s="124"/>
      <c r="PZ7" s="124"/>
      <c r="QA7" s="124"/>
      <c r="QB7" s="124"/>
      <c r="QC7" s="124"/>
      <c r="QD7" s="124"/>
      <c r="QE7" s="124"/>
      <c r="QF7" s="124"/>
      <c r="QG7" s="124"/>
      <c r="QH7" s="124"/>
      <c r="QI7" s="124"/>
      <c r="QJ7" s="124"/>
      <c r="QK7" s="124"/>
      <c r="QL7" s="124"/>
      <c r="QM7" s="124"/>
      <c r="QN7" s="124"/>
      <c r="QO7" s="124"/>
      <c r="QP7" s="124"/>
      <c r="QQ7" s="124"/>
      <c r="QR7" s="124"/>
      <c r="QS7" s="124"/>
      <c r="QT7" s="124"/>
      <c r="QU7" s="124"/>
      <c r="QV7" s="124"/>
      <c r="QW7" s="124"/>
      <c r="QX7" s="124"/>
      <c r="QY7" s="124"/>
      <c r="QZ7" s="124"/>
      <c r="RA7" s="124"/>
      <c r="RB7" s="124"/>
      <c r="RC7" s="124"/>
      <c r="RD7" s="124"/>
      <c r="RE7" s="124"/>
      <c r="RF7" s="124"/>
      <c r="RG7" s="124"/>
      <c r="RH7" s="124"/>
      <c r="RI7" s="92" t="s">
        <v>60</v>
      </c>
      <c r="RJ7" s="128"/>
      <c r="RK7" s="93"/>
      <c r="RL7"/>
      <c r="RM7"/>
    </row>
    <row r="8" spans="1:490" s="37" customFormat="1" ht="18.75" customHeight="1" thickBot="1">
      <c r="B8" s="185"/>
      <c r="C8" s="116"/>
      <c r="D8" s="116"/>
      <c r="E8" s="106"/>
      <c r="F8" s="106"/>
      <c r="G8" s="106"/>
      <c r="H8" s="106"/>
      <c r="I8" s="106"/>
      <c r="J8" s="106"/>
      <c r="K8" s="282" t="s">
        <v>537</v>
      </c>
      <c r="L8" s="177">
        <f>SUM(TMSimMatrix[#This Row])</f>
        <v>9272.3177714416524</v>
      </c>
      <c r="M8" s="205">
        <f>IF(ISBLANK(M7),"",LOOKUP(VALUE(MID(M7,12, 1)), Table724[['#]:['#]],Table724[[CG '[%MAC']]:[CG '[%MAC']]]))</f>
        <v>58.25</v>
      </c>
      <c r="N8" s="205">
        <f>IF(ISBLANK(N7),"",LOOKUP(VALUE(MID(N7,12, 1)), Table724[['#]:['#]],Table724[[CG '[%MAC']]:[CG '[%MAC']]]))</f>
        <v>56.75</v>
      </c>
      <c r="O8" s="205">
        <f>IF(ISBLANK(O7),"",LOOKUP(VALUE(MID(O7,12, 1)), Table724[['#]:['#]],Table724[[CG '[%MAC']]:[CG '[%MAC']]]))</f>
        <v>60.5</v>
      </c>
      <c r="P8" s="389">
        <f>IF(ISBLANK(P7),"",LOOKUP(VALUE(MID(P7,12, 1)), Table724[['#]:['#]],Table724[[CG '[%MAC']]:[CG '[%MAC']]]))</f>
        <v>56.75</v>
      </c>
      <c r="Q8" s="205">
        <f>IF(ISBLANK(Q7),"",LOOKUP(VALUE(MID(Q7,12, 2)), Table724[['#]:['#]],Table724[[CG '[%MAC']]:[CG '[%MAC']]]))</f>
        <v>58.172338180104276</v>
      </c>
      <c r="R8" s="205">
        <f>IF(ISBLANK(R7),"",LOOKUP(VALUE(MID(R7,12, 1)), Table724[['#]:['#]],Table724[[CG '[%MAC']]:[CG '[%MAC']]]))</f>
        <v>58.25</v>
      </c>
      <c r="S8" s="205">
        <f>IF(ISBLANK(S7),"",LOOKUP(VALUE(MID(S7,12, 1)), Table724[['#]:['#]],Table724[[CG '[%MAC']]:[CG '[%MAC']]]))</f>
        <v>56.75</v>
      </c>
      <c r="T8" s="205">
        <f>IF(ISBLANK(T7),"",LOOKUP(VALUE(MID(T7,12, 1)), Table724[['#]:['#]],Table724[[CG '[%MAC']]:[CG '[%MAC']]]))</f>
        <v>60.5</v>
      </c>
      <c r="U8" s="205">
        <f>IF(ISBLANK(U7),"",LOOKUP(VALUE(MID(U7,12, 1)), Table724[['#]:['#]],Table724[[CG '[%MAC']]:[CG '[%MAC']]]))</f>
        <v>56.75</v>
      </c>
      <c r="V8" s="205">
        <f>IF(ISBLANK(V7),"",LOOKUP(VALUE(MID(V7,12, 2)), Table724[['#]:['#]],Table724[[CG '[%MAC']]:[CG '[%MAC']]]))</f>
        <v>58.172338180104276</v>
      </c>
      <c r="W8" s="205">
        <f>IF(ISBLANK(W7),"",LOOKUP(VALUE(MID(W7,12, 1)), Table724[['#]:['#]],Table724[[CG '[%MAC']]:[CG '[%MAC']]]))</f>
        <v>58.25</v>
      </c>
      <c r="X8" s="205">
        <f>IF(ISBLANK(X7),"",LOOKUP(VALUE(MID(X7,12, 1)), Table724[['#]:['#]],Table724[[CG '[%MAC']]:[CG '[%MAC']]]))</f>
        <v>56.75</v>
      </c>
      <c r="Y8" s="205">
        <f>IF(ISBLANK(Y7),"",LOOKUP(VALUE(MID(Y7,12, 1)), Table724[['#]:['#]],Table724[[CG '[%MAC']]:[CG '[%MAC']]]))</f>
        <v>60.5</v>
      </c>
      <c r="Z8" s="205">
        <f>IF(ISBLANK(Z7),"",LOOKUP(VALUE(MID(Z7,12, 1)), Table724[['#]:['#]],Table724[[CG '[%MAC']]:[CG '[%MAC']]]))</f>
        <v>56.75</v>
      </c>
      <c r="AA8" s="205">
        <f>IF(ISBLANK(AA7),"",LOOKUP(VALUE(MID(AA7,12,2)), Table724[['#]:['#]],Table724[[CG '[%MAC']]:[CG '[%MAC']]]))</f>
        <v>58.172338180104276</v>
      </c>
      <c r="AB8" s="205">
        <f>IF(ISBLANK(AB7),"",LOOKUP(VALUE(MID(AB7,12,1)), Table724[['#]:['#]],Table724[[CG '[%MAC']]:[CG '[%MAC']]]))</f>
        <v>58.25</v>
      </c>
      <c r="AC8" s="205">
        <f>IF(ISBLANK(AC7),"",LOOKUP(VALUE(MID(AC7,12, 1)), Table724[['#]:['#]],Table724[[CG '[%MAC']]:[CG '[%MAC']]]))</f>
        <v>58.25</v>
      </c>
      <c r="AD8" s="205">
        <f>IF(ISBLANK(AD7),"",LOOKUP(VALUE(MID(AD7,12, 1)), Table724[['#]:['#]],Table724[[CG '[%MAC']]:[CG '[%MAC']]]))</f>
        <v>56.75</v>
      </c>
      <c r="AE8" s="205">
        <f>IF(ISBLANK(AE7),"",LOOKUP(VALUE(MID(AE7,12, 1)), Table724[['#]:['#]],Table724[[CG '[%MAC']]:[CG '[%MAC']]]))</f>
        <v>60.5</v>
      </c>
      <c r="AF8" s="205">
        <f>IF(ISBLANK(AF7),"",LOOKUP(VALUE(MID(AF7,12, 1)), Table724[['#]:['#]],Table724[[CG '[%MAC']]:[CG '[%MAC']]]))</f>
        <v>56.75</v>
      </c>
      <c r="AG8" s="205">
        <f>IF(ISBLANK(AG7),"",LOOKUP(VALUE(MID(AG7,12, 2)), Table724[['#]:['#]],Table724[[CG '[%MAC']]:[CG '[%MAC']]]))</f>
        <v>58.172338180104276</v>
      </c>
      <c r="AH8" s="205">
        <f>IF(ISBLANK(AH7),"",LOOKUP(VALUE(MID(AH7,12, 1)), Table724[['#]:['#]],Table724[[CG '[%MAC']]:[CG '[%MAC']]]))</f>
        <v>58.25</v>
      </c>
      <c r="AI8" s="205">
        <f>IF(ISBLANK(AI7),"",LOOKUP(VALUE(MID(AI7,12, 1)), Table724[['#]:['#]],Table724[[CG '[%MAC']]:[CG '[%MAC']]]))</f>
        <v>58.25</v>
      </c>
      <c r="AJ8" s="205">
        <f>IF(ISBLANK(AJ7),"",LOOKUP(VALUE(MID(AJ7,12, 1)), Table724[['#]:['#]],Table724[[CG '[%MAC']]:[CG '[%MAC']]]))</f>
        <v>56.75</v>
      </c>
      <c r="AK8" s="205">
        <f>IF(ISBLANK(AK7),"",LOOKUP(VALUE(MID(AK7,12, 1)), Table724[['#]:['#]],Table724[[CG '[%MAC']]:[CG '[%MAC']]]))</f>
        <v>60.5</v>
      </c>
      <c r="AL8" s="205">
        <f>IF(ISBLANK(AL7),"",LOOKUP(VALUE(MID(AL7,12, 1)), Table724[['#]:['#]],Table724[[CG '[%MAC']]:[CG '[%MAC']]]))</f>
        <v>56.75</v>
      </c>
      <c r="AM8" s="205">
        <f>IF(ISBLANK(AM7),"",LOOKUP(VALUE(MID(AM7,12, 2)), Table724[['#]:['#]],Table724[[CG '[%MAC']]:[CG '[%MAC']]]))</f>
        <v>58.172338180104276</v>
      </c>
      <c r="AN8" s="205">
        <f>IF(ISBLANK(AN7),"",LOOKUP(VALUE(MID(AN7,12, 1)), Table724[['#]:['#]],Table724[[CG '[%MAC']]:[CG '[%MAC']]]))</f>
        <v>58.25</v>
      </c>
      <c r="AO8" s="205">
        <f>IF(ISBLANK(AO7),"",LOOKUP(VALUE(MID(AO7,12, 1)), Table724[['#]:['#]],Table724[[CG '[%MAC']]:[CG '[%MAC']]]))</f>
        <v>58.25</v>
      </c>
      <c r="AP8" s="205">
        <f>IF(ISBLANK(AP7),"",LOOKUP(VALUE(MID(AP7,12, 1)), Table724[['#]:['#]],Table724[[CG '[%MAC']]:[CG '[%MAC']]]))</f>
        <v>56.75</v>
      </c>
      <c r="AQ8" s="205">
        <f>IF(ISBLANK(AQ7),"",LOOKUP(VALUE(MID(AQ7,12, 1)), Table724[['#]:['#]],Table724[[CG '[%MAC']]:[CG '[%MAC']]]))</f>
        <v>60.5</v>
      </c>
      <c r="AR8" s="205">
        <f>IF(ISBLANK(AR7),"",LOOKUP(VALUE(MID(AR7,12, 1)), Table724[['#]:['#]],Table724[[CG '[%MAC']]:[CG '[%MAC']]]))</f>
        <v>56.75</v>
      </c>
      <c r="AS8" s="205">
        <f>IF(ISBLANK(AS7),"",LOOKUP(VALUE(MID(AS7,12, 2)), Table724[['#]:['#]],Table724[[CG '[%MAC']]:[CG '[%MAC']]]))</f>
        <v>58.172338180104276</v>
      </c>
      <c r="AT8" s="205">
        <f>IF(ISBLANK(AT7),"",LOOKUP(VALUE(MID(AT7,12, 1)), Table724[['#]:['#]],Table724[[CG '[%MAC']]:[CG '[%MAC']]]))</f>
        <v>58.25</v>
      </c>
      <c r="AU8" s="205">
        <f>IF(ISBLANK(AU7),"",LOOKUP(VALUE(MID(AU7,12, 1)), Table724[['#]:['#]],Table724[[CG '[%MAC']]:[CG '[%MAC']]]))</f>
        <v>56.75</v>
      </c>
      <c r="AV8" s="205">
        <f>IF(ISBLANK(AV7),"",LOOKUP(VALUE(MID(AV7,12, 1)), Table724[['#]:['#]],Table724[[CG '[%MAC']]:[CG '[%MAC']]]))</f>
        <v>60.5</v>
      </c>
      <c r="AW8" s="205">
        <f>IF(ISBLANK(AW7),"",LOOKUP(VALUE(MID(AW7,12, 1)), Table724[['#]:['#]],Table724[[CG '[%MAC']]:[CG '[%MAC']]]))</f>
        <v>56.75</v>
      </c>
      <c r="AX8" s="205">
        <f>IF(ISBLANK(AX7),"",LOOKUP(VALUE(MID(AX7,12, 2)), Table724[['#]:['#]],Table724[[CG '[%MAC']]:[CG '[%MAC']]]))</f>
        <v>58.172338180104276</v>
      </c>
      <c r="AY8" s="205">
        <f>IF(ISBLANK(AY7),"",LOOKUP(VALUE(MID(AY7,12, 1)), Table724[['#]:['#]],Table724[[CG '[%MAC']]:[CG '[%MAC']]]))</f>
        <v>58.25</v>
      </c>
      <c r="AZ8" s="205">
        <f>IF(ISBLANK(AZ7),"",LOOKUP(VALUE(MID(AZ7,12, 1)), Table724[['#]:['#]],Table724[[CG '[%MAC']]:[CG '[%MAC']]]))</f>
        <v>58.25</v>
      </c>
      <c r="BA8" s="205">
        <f>IF(ISBLANK(BA7),"",LOOKUP(VALUE(MID(BA7,12, 1)), Table724[['#]:['#]],Table724[[CG '[%MAC']]:[CG '[%MAC']]]))</f>
        <v>58.25</v>
      </c>
      <c r="BB8" s="205">
        <f>IF(ISBLANK(BB7),"",LOOKUP(VALUE(MID(BB7,12, 1)), Table724[['#]:['#]],Table724[[CG '[%MAC']]:[CG '[%MAC']]]))</f>
        <v>58.25</v>
      </c>
      <c r="BC8" s="205">
        <f>IF(ISBLANK(BC7),"",LOOKUP(VALUE(MID(BC7,12, 1)), Table724[['#]:['#]],Table724[[CG '[%MAC']]:[CG '[%MAC']]]))</f>
        <v>58.25</v>
      </c>
      <c r="BD8" s="205">
        <f>IF(ISBLANK(BD7),"",LOOKUP(VALUE(MID(BD7,12, 1)), Table724[['#]:['#]],Table724[[CG '[%MAC']]:[CG '[%MAC']]]))</f>
        <v>58.25</v>
      </c>
      <c r="BE8" s="205">
        <f>IF(ISBLANK(BE7),"",LOOKUP(VALUE(MID(BE7,12, 1)), Table724[['#]:['#]],Table724[[CG '[%MAC']]:[CG '[%MAC']]]))</f>
        <v>58.25</v>
      </c>
      <c r="BF8" s="205">
        <f>IF(ISBLANK(BF7),"",LOOKUP(VALUE(MID(BF7,12, 1)), Table724[['#]:['#]],Table724[[CG '[%MAC']]:[CG '[%MAC']]]))</f>
        <v>58.25</v>
      </c>
      <c r="BG8" s="205">
        <f>IF(ISBLANK(BG7),"",LOOKUP(VALUE(MID(BG7,12, 1)), Table724[['#]:['#]],Table724[[CG '[%MAC']]:[CG '[%MAC']]]))</f>
        <v>58.25</v>
      </c>
      <c r="BH8" s="205">
        <f>IF(ISBLANK(BH7),"",LOOKUP(VALUE(MID(BH7,12, 1)), Table724[['#]:['#]],Table724[[CG '[%MAC']]:[CG '[%MAC']]]))</f>
        <v>58.25</v>
      </c>
      <c r="BI8" s="205">
        <f>IF(ISBLANK(BI7),"",LOOKUP(VALUE(MID(BI7,12, 1)), Table724[['#]:['#]],Table724[[CG '[%MAC']]:[CG '[%MAC']]]))</f>
        <v>56.75</v>
      </c>
      <c r="BJ8" s="205">
        <f>IF(ISBLANK(BJ7),"",LOOKUP(VALUE(MID(BJ7,12, 2)), Table724[['#]:['#]],Table724[[CG '[%MAC']]:[CG '[%MAC']]]))</f>
        <v>58.172338180104276</v>
      </c>
      <c r="BK8" s="205">
        <f>IF(ISBLANK(BK7),"",LOOKUP(VALUE(MID(BK7,12, 1)), Table724[['#]:['#]],Table724[[CG '[%MAC']]:[CG '[%MAC']]]))</f>
        <v>58.25</v>
      </c>
      <c r="BL8" s="205">
        <f>IF(ISBLANK(BL7),"",LOOKUP(VALUE(MID(BL7,12, 1)), Table724[['#]:['#]],Table724[[CG '[%MAC']]:[CG '[%MAC']]]))</f>
        <v>58.25</v>
      </c>
      <c r="BM8" s="205">
        <f>IF(ISBLANK(BM7),"",LOOKUP(VALUE(MID(BM7,12, 1)), Table724[['#]:['#]],Table724[[CG '[%MAC']]:[CG '[%MAC']]]))</f>
        <v>58.25</v>
      </c>
      <c r="BN8" s="205">
        <f>IF(ISBLANK(BN7),"",LOOKUP(VALUE(MID(BN7,12, 1)), Table724[['#]:['#]],Table724[[CG '[%MAC']]:[CG '[%MAC']]]))</f>
        <v>58.25</v>
      </c>
      <c r="BO8" s="205">
        <f>IF(ISBLANK(BO7),"",LOOKUP(VALUE(MID(BO7,12, 1)), Table724[['#]:['#]],Table724[[CG '[%MAC']]:[CG '[%MAC']]]))</f>
        <v>58.25</v>
      </c>
      <c r="BP8" s="205">
        <f>IF(ISBLANK(BP7),"",LOOKUP(VALUE(MID(BP7,12, 1)), Table724[['#]:['#]],Table724[[CG '[%MAC']]:[CG '[%MAC']]]))</f>
        <v>56.75</v>
      </c>
      <c r="BQ8" s="205">
        <f>IF(ISBLANK(BQ7),"",LOOKUP(VALUE(MID(BQ7,12, 1)), Table724[['#]:['#]],Table724[[CG '[%MAC']]:[CG '[%MAC']]]))</f>
        <v>60.5</v>
      </c>
      <c r="BR8" s="205">
        <f>IF(ISBLANK(BR7),"",LOOKUP(VALUE(MID(BR7,12, 1)), Table724[['#]:['#]],Table724[[CG '[%MAC']]:[CG '[%MAC']]]))</f>
        <v>56.75</v>
      </c>
      <c r="BS8" s="205">
        <f>IF(ISBLANK(BS7),"",LOOKUP(VALUE(MID(BS7,12, 1)), Table724[['#]:['#]],Table724[[CG '[%MAC']]:[CG '[%MAC']]]))</f>
        <v>58.25</v>
      </c>
      <c r="BT8" s="205">
        <f>IF(ISBLANK(BT7),"",LOOKUP(VALUE(MID(BT7,12, 1)), Table724[['#]:['#]],Table724[[CG '[%MAC']]:[CG '[%MAC']]]))</f>
        <v>58.25</v>
      </c>
      <c r="BU8" s="205">
        <f>IF(ISBLANK(BU7),"",LOOKUP(VALUE(MID(BU7,12, 1)), Table724[['#]:['#]],Table724[[CG '[%MAC']]:[CG '[%MAC']]]))</f>
        <v>58.25</v>
      </c>
      <c r="BV8" s="205">
        <f>IF(ISBLANK(BV7),"",LOOKUP(VALUE(MID(BV7,12, 1)), Table724[['#]:['#]],Table724[[CG '[%MAC']]:[CG '[%MAC']]]))</f>
        <v>58.25</v>
      </c>
      <c r="BW8" s="205">
        <f>IF(ISBLANK(BW7),"",LOOKUP(VALUE(MID(BW7,12, 1)), Table724[['#]:['#]],Table724[[CG '[%MAC']]:[CG '[%MAC']]]))</f>
        <v>58.25</v>
      </c>
      <c r="BX8" s="205">
        <f>IF(ISBLANK(BX7),"",LOOKUP(VALUE(MID(BX7,12, 1)), Table724[['#]:['#]],Table724[[CG '[%MAC']]:[CG '[%MAC']]]))</f>
        <v>58.25</v>
      </c>
      <c r="BY8" s="205">
        <f>IF(ISBLANK(BY7),"",LOOKUP(VALUE(MID(BY7,12, 1)), Table724[['#]:['#]],Table724[[CG '[%MAC']]:[CG '[%MAC']]]))</f>
        <v>58.25</v>
      </c>
      <c r="BZ8" s="205">
        <f>IF(ISBLANK(BZ7),"",LOOKUP(VALUE(MID(BZ7,12, 1)), Table724[['#]:['#]],Table724[[CG '[%MAC']]:[CG '[%MAC']]]))</f>
        <v>58.25</v>
      </c>
      <c r="CA8" s="205">
        <f>IF(ISBLANK(CA7),"",LOOKUP(VALUE(MID(CA7,12, 1)), Table724[['#]:['#]],Table724[[CG '[%MAC']]:[CG '[%MAC']]]))</f>
        <v>58.25</v>
      </c>
      <c r="CB8" s="205">
        <f>IF(ISBLANK(CB7),"",LOOKUP(VALUE(MID(CB7,12, 1)), Table724[['#]:['#]],Table724[[CG '[%MAC']]:[CG '[%MAC']]]))</f>
        <v>58.25</v>
      </c>
      <c r="CC8" s="205">
        <f>IF(ISBLANK(CC7),"",LOOKUP(VALUE(MID(CC7,12, 1)), Table724[['#]:['#]],Table724[[CG '[%MAC']]:[CG '[%MAC']]]))</f>
        <v>58.25</v>
      </c>
      <c r="CD8" s="205">
        <f>IF(ISBLANK(CD7),"",LOOKUP(VALUE(MID(CD7,12, 1)), Table724[['#]:['#]],Table724[[CG '[%MAC']]:[CG '[%MAC']]]))</f>
        <v>58.25</v>
      </c>
      <c r="CE8" s="205">
        <f>IF(ISBLANK(CE7),"",LOOKUP(VALUE(MID(CE7,12, 1)), Table724[['#]:['#]],Table724[[CG '[%MAC']]:[CG '[%MAC']]]))</f>
        <v>58.25</v>
      </c>
      <c r="CF8" s="205">
        <f>IF(ISBLANK(CF7),"",LOOKUP(VALUE(MID(CF7,12, 1)), Table724[['#]:['#]],Table724[[CG '[%MAC']]:[CG '[%MAC']]]))</f>
        <v>58.25</v>
      </c>
      <c r="CG8" s="205">
        <f>IF(ISBLANK(CG7),"",LOOKUP(VALUE(MID(CG7,12, 1)), Table724[['#]:['#]],Table724[[CG '[%MAC']]:[CG '[%MAC']]]))</f>
        <v>58.25</v>
      </c>
      <c r="CH8" s="205">
        <f>IF(ISBLANK(CH7),"",LOOKUP(VALUE(MID(CH7,12, 1)), Table724[['#]:['#]],Table724[[CG '[%MAC']]:[CG '[%MAC']]]))</f>
        <v>58.25</v>
      </c>
      <c r="CI8" s="205">
        <f>IF(ISBLANK(CI7),"",LOOKUP(VALUE(MID(CI7,12, 1)), Table724[['#]:['#]],Table724[[CG '[%MAC']]:[CG '[%MAC']]]))</f>
        <v>56.75</v>
      </c>
      <c r="CJ8" s="205">
        <f>IF(ISBLANK(CJ7),"",LOOKUP(VALUE(MID(CJ7,12, 1)), Table724[['#]:['#]],Table724[[CG '[%MAC']]:[CG '[%MAC']]]))</f>
        <v>56.75</v>
      </c>
      <c r="CK8" s="205">
        <f>IF(ISBLANK(CK7),"",LOOKUP(VALUE(MID(CK7,12, 1)), Table724[['#]:['#]],Table724[[CG '[%MAC']]:[CG '[%MAC']]]))</f>
        <v>56.75</v>
      </c>
      <c r="CL8" s="205">
        <f>IF(ISBLANK(CL7),"",LOOKUP(VALUE(MID(CL7,12, 1)), Table724[['#]:['#]],Table724[[CG '[%MAC']]:[CG '[%MAC']]]))</f>
        <v>56.75</v>
      </c>
      <c r="CM8" s="205">
        <f>IF(ISBLANK(CM7),"",LOOKUP(VALUE(MID(CM7,12, 1)), Table724[['#]:['#]],Table724[[CG '[%MAC']]:[CG '[%MAC']]]))</f>
        <v>56.75</v>
      </c>
      <c r="CN8" s="205">
        <f>IF(ISBLANK(CN7),"",LOOKUP(VALUE(MID(CN7,12, 1)), Table724[['#]:['#]],Table724[[CG '[%MAC']]:[CG '[%MAC']]]))</f>
        <v>60.5</v>
      </c>
      <c r="CO8" s="205">
        <f>IF(ISBLANK(CO7),"",LOOKUP(VALUE(MID(CO7,12, 1)), Table724[['#]:['#]],Table724[[CG '[%MAC']]:[CG '[%MAC']]]))</f>
        <v>60.5</v>
      </c>
      <c r="CP8" s="205">
        <f>IF(ISBLANK(CP7),"",LOOKUP(VALUE(MID(CP7,12, 1)), Table724[['#]:['#]],Table724[[CG '[%MAC']]:[CG '[%MAC']]]))</f>
        <v>60.5</v>
      </c>
      <c r="CQ8" s="205">
        <f>IF(ISBLANK(CQ7),"",LOOKUP(VALUE(MID(CQ7,12, 1)), Table724[['#]:['#]],Table724[[CG '[%MAC']]:[CG '[%MAC']]]))</f>
        <v>58.25</v>
      </c>
      <c r="CR8" s="205">
        <f>IF(ISBLANK(CR7),"",LOOKUP(VALUE(MID(CR7,12, 1)), Table724[['#]:['#]],Table724[[CG '[%MAC']]:[CG '[%MAC']]]))</f>
        <v>58.25</v>
      </c>
      <c r="CS8" s="205">
        <f>IF(ISBLANK(CS7),"",LOOKUP(VALUE(MID(CS7,12, 1)), Table724[['#]:['#]],Table724[[CG '[%MAC']]:[CG '[%MAC']]]))</f>
        <v>60.5</v>
      </c>
      <c r="CT8" s="205">
        <f>IF(ISBLANK(CT7),"",LOOKUP(VALUE(MID(CT7,12, 1)), Table724[['#]:['#]],Table724[[CG '[%MAC']]:[CG '[%MAC']]]))</f>
        <v>60.5</v>
      </c>
      <c r="CU8" s="205">
        <f>IF(ISBLANK(CU7),"",LOOKUP(VALUE(MID(CU7,12, 1)), Table724[['#]:['#]],Table724[[CG '[%MAC']]:[CG '[%MAC']]]))</f>
        <v>60.5</v>
      </c>
      <c r="CV8" s="205">
        <f>IF(ISBLANK(CV7),"",LOOKUP(VALUE(MID(CV7,12, 1)), Table724[['#]:['#]],Table724[[CG '[%MAC']]:[CG '[%MAC']]]))</f>
        <v>60.5</v>
      </c>
      <c r="CW8" s="205">
        <f>IF(ISBLANK(CW7),"",LOOKUP(VALUE(MID(CW7,12, 1)), Table724[['#]:['#]],Table724[[CG '[%MAC']]:[CG '[%MAC']]]))</f>
        <v>60.5</v>
      </c>
      <c r="CX8" s="205">
        <f>IF(ISBLANK(CX7),"",LOOKUP(VALUE(MID(CX7,12, 1)), Table724[['#]:['#]],Table724[[CG '[%MAC']]:[CG '[%MAC']]]))</f>
        <v>60.5</v>
      </c>
      <c r="CY8" s="205">
        <f>IF(ISBLANK(CY7),"",LOOKUP(VALUE(MID(CY7,12, 2)), Table724[['#]:['#]],Table724[[CG '[%MAC']]:[CG '[%MAC']]]))</f>
        <v>58.377509756673163</v>
      </c>
      <c r="CZ8" s="205">
        <f>IF(ISBLANK(CZ7),"",LOOKUP(VALUE(MID(CZ7,12, 2)), Table724[['#]:['#]],Table724[[CG '[%MAC']]:[CG '[%MAC']]]))</f>
        <v>58.377509756673163</v>
      </c>
      <c r="DA8" s="205">
        <f>IF(ISBLANK(DA7),"",LOOKUP(VALUE(MID(DA7,12, 2)), Table724[['#]:['#]],Table724[[CG '[%MAC']]:[CG '[%MAC']]]))</f>
        <v>58.377509756673163</v>
      </c>
      <c r="DB8" s="205">
        <f>IF(ISBLANK(DB7),"",LOOKUP(VALUE(MID(DB7,12, 2)), Table724[['#]:['#]],Table724[[CG '[%MAC']]:[CG '[%MAC']]]))</f>
        <v>58.172338180104276</v>
      </c>
      <c r="DC8" s="205">
        <f>IF(ISBLANK(DC7),"",LOOKUP(VALUE(MID(DC7,12, 2)), Table724[['#]:['#]],Table724[[CG '[%MAC']]:[CG '[%MAC']]]))</f>
        <v>58.172338180104276</v>
      </c>
      <c r="DD8" s="205">
        <f>IF(ISBLANK(DD7),"",LOOKUP(VALUE(MID(DD7,12, 2)), Table724[['#]:['#]],Table724[[CG '[%MAC']]:[CG '[%MAC']]]))</f>
        <v>58.172338180104276</v>
      </c>
      <c r="DE8" s="205">
        <f>IF(ISBLANK(DE7),"",LOOKUP(VALUE(MID(DE7,12, 1)), Table724[['#]:['#]],Table724[[CG '[%MAC']]:[CG '[%MAC']]]))</f>
        <v>56.75</v>
      </c>
      <c r="DF8" s="205">
        <f>IF(ISBLANK(DF7),"",LOOKUP(VALUE(MID(DF7,12, 1)), Table724[['#]:['#]],Table724[[CG '[%MAC']]:[CG '[%MAC']]]))</f>
        <v>56.75</v>
      </c>
      <c r="DG8" s="205">
        <f>IF(ISBLANK(DG7),"",LOOKUP(VALUE(MID(DG7,12, 1)), Table724[['#]:['#]],Table724[[CG '[%MAC']]:[CG '[%MAC']]]))</f>
        <v>56.75</v>
      </c>
      <c r="DH8" s="205">
        <f>IF(ISBLANK(DH7),"",LOOKUP(VALUE(MID(DH7,12, 1)), Table724[['#]:['#]],Table724[[CG '[%MAC']]:[CG '[%MAC']]]))</f>
        <v>56.75</v>
      </c>
      <c r="DI8" s="205">
        <f>IF(ISBLANK(DI7),"",LOOKUP(VALUE(MID(DI7,12, 1)), Table724[['#]:['#]],Table724[[CG '[%MAC']]:[CG '[%MAC']]]))</f>
        <v>56.75</v>
      </c>
      <c r="DJ8" s="205">
        <f>IF(ISBLANK(DJ7),"",LOOKUP(VALUE(MID(DJ7,12, 1)), Table724[['#]:['#]],Table724[[CG '[%MAC']]:[CG '[%MAC']]]))</f>
        <v>60.5</v>
      </c>
      <c r="DK8" s="205">
        <f>IF(ISBLANK(DK7),"",LOOKUP(VALUE(MID(DK7,12, 1)), Table724[['#]:['#]],Table724[[CG '[%MAC']]:[CG '[%MAC']]]))</f>
        <v>60.5</v>
      </c>
      <c r="DL8" s="205">
        <f>IF(ISBLANK(DL7),"",LOOKUP(VALUE(MID(DL7,12, 1)), Table724[['#]:['#]],Table724[[CG '[%MAC']]:[CG '[%MAC']]]))</f>
        <v>60.5</v>
      </c>
      <c r="DM8" s="205">
        <f>IF(ISBLANK(DM7),"",LOOKUP(VALUE(MID(DM7,12, 1)), Table724[['#]:['#]],Table724[[CG '[%MAC']]:[CG '[%MAC']]]))</f>
        <v>58.25</v>
      </c>
      <c r="DN8" s="205">
        <f>IF(ISBLANK(DN7),"",LOOKUP(VALUE(MID(DN7,12, 1)), Table724[['#]:['#]],Table724[[CG '[%MAC']]:[CG '[%MAC']]]))</f>
        <v>58.25</v>
      </c>
      <c r="DO8" s="205">
        <f>IF(ISBLANK(DO7),"",LOOKUP(VALUE(MID(DO7,12, 1)), Table724[['#]:['#]],Table724[[CG '[%MAC']]:[CG '[%MAC']]]))</f>
        <v>58.25</v>
      </c>
      <c r="DP8" s="205">
        <f>IF(ISBLANK(DP7),"",LOOKUP(VALUE(MID(DP7,12, 2)), Table724[['#]:['#]],Table724[[CG '[%MAC']]:[CG '[%MAC']]]))</f>
        <v>59.176412192165209</v>
      </c>
      <c r="DQ8" s="205">
        <f>IF(ISBLANK(DQ7),"",LOOKUP(VALUE(MID(DQ7,12, 2)), Table724[['#]:['#]],Table724[[CG '[%MAC']]:[CG '[%MAC']]]))</f>
        <v>59.176412192165209</v>
      </c>
      <c r="DR8" s="205">
        <f>IF(ISBLANK(DR7),"",LOOKUP(VALUE(MID(DR7,12, 2)), Table724[['#]:['#]],Table724[[CG '[%MAC']]:[CG '[%MAC']]]))</f>
        <v>59.176412192165209</v>
      </c>
      <c r="DS8" s="205">
        <f>IF(ISBLANK(DS7),"",LOOKUP(VALUE(MID(DS7,12, 2)), Table724[['#]:['#]],Table724[[CG '[%MAC']]:[CG '[%MAC']]]))</f>
        <v>59.176412192165209</v>
      </c>
      <c r="DT8" s="205">
        <f>IF(ISBLANK(DT7),"",LOOKUP(VALUE(MID(DT7,12, 2)), Table724[['#]:['#]],Table724[[CG '[%MAC']]:[CG '[%MAC']]]))</f>
        <v>58.666774684365343</v>
      </c>
      <c r="DU8" s="205">
        <f>IF(ISBLANK(DU7),"",LOOKUP(VALUE(MID(DU7,12, 2)), Table724[['#]:['#]],Table724[[CG '[%MAC']]:[CG '[%MAC']]]))</f>
        <v>58.666774684365343</v>
      </c>
      <c r="DV8" s="205">
        <f>IF(ISBLANK(DV7),"",LOOKUP(VALUE(MID(DV7,12, 2)), Table724[['#]:['#]],Table724[[CG '[%MAC']]:[CG '[%MAC']]]))</f>
        <v>58.666774684365343</v>
      </c>
      <c r="DW8" s="205">
        <f>IF(ISBLANK(DW7),"",LOOKUP(VALUE(MID(DW7,12, 2)), Table724[['#]:['#]],Table724[[CG '[%MAC']]:[CG '[%MAC']]]))</f>
        <v>58.666774684365343</v>
      </c>
      <c r="DX8" s="205">
        <f>IF(ISBLANK(DX7),"",LOOKUP(VALUE(MID(DX7,12, 1)), Table724[['#]:['#]],Table724[[CG '[%MAC']]:[CG '[%MAC']]]))</f>
        <v>58.25</v>
      </c>
      <c r="DY8" s="205">
        <f>IF(ISBLANK(DY7),"",LOOKUP(VALUE(MID(DY7,12, 1)), Table724[['#]:['#]],Table724[[CG '[%MAC']]:[CG '[%MAC']]]))</f>
        <v>58.25</v>
      </c>
      <c r="DZ8" s="205">
        <f>IF(ISBLANK(DZ7),"",LOOKUP(VALUE(MID(DZ7,12, 2)), Table724[['#]:['#]],Table724[[CG '[%MAC']]:[CG '[%MAC']]]))</f>
        <v>58.666774684365343</v>
      </c>
      <c r="EA8" s="184">
        <f>IF(ISBLANK(EA7),"",LOOKUP(VALUE(MID(EA7,12, 1)), Table724[['#]:['#]],Table724[[CG '[%MAC']]:[CG '[%MAC']]]))</f>
        <v>56.75</v>
      </c>
      <c r="EB8" s="205">
        <f>IF(ISBLANK(EB7),"",LOOKUP(VALUE(MID(EB7,12, 1)), Table724[['#]:['#]],Table724[[CG '[%MAC']]:[CG '[%MAC']]]))</f>
        <v>60.5</v>
      </c>
      <c r="EC8" s="205">
        <f>IF(ISBLANK(EC7),"",LOOKUP(VALUE(MID(EC7,12, 1)), Table724[['#]:['#]],Table724[[CG '[%MAC']]:[CG '[%MAC']]]))</f>
        <v>58.25</v>
      </c>
      <c r="ED8" s="205">
        <f>IF(ISBLANK(ED7),"",LOOKUP(VALUE(MID(ED7,12, 1)), Table724[['#]:['#]],Table724[[CG '[%MAC']]:[CG '[%MAC']]]))</f>
        <v>58.25</v>
      </c>
      <c r="EE8" s="205">
        <f>IF(ISBLANK(EE7),"",LOOKUP(VALUE(MID(EE7,12, 1)), Table724[['#]:['#]],Table724[[CG '[%MAC']]:[CG '[%MAC']]]))</f>
        <v>58.25</v>
      </c>
      <c r="EF8" s="205">
        <f>IF(ISBLANK(EF7),"",LOOKUP(VALUE(MID(EF7,12, 1)), Table724[['#]:['#]],Table724[[CG '[%MAC']]:[CG '[%MAC']]]))</f>
        <v>58.25</v>
      </c>
      <c r="EG8" s="205">
        <f>IF(ISBLANK(EG7),"",LOOKUP(VALUE(MID(EG7,12, 1)), Table724[['#]:['#]],Table724[[CG '[%MAC']]:[CG '[%MAC']]]))</f>
        <v>58.25</v>
      </c>
      <c r="EH8" s="205">
        <f>IF(ISBLANK(EH7),"",LOOKUP(VALUE(MID(EH7,12, 1)), Table724[['#]:['#]],Table724[[CG '[%MAC']]:[CG '[%MAC']]]))</f>
        <v>58.25</v>
      </c>
      <c r="EI8" s="205">
        <f>IF(ISBLANK(EI7),"",LOOKUP(VALUE(MID(EI7,12, 1)), Table724[['#]:['#]],Table724[[CG '[%MAC']]:[CG '[%MAC']]]))</f>
        <v>58.25</v>
      </c>
      <c r="EJ8" s="205">
        <f>IF(ISBLANK(EJ7),"",LOOKUP(VALUE(MID(EJ7,12, 1)), Table724[['#]:['#]],Table724[[CG '[%MAC']]:[CG '[%MAC']]]))</f>
        <v>58.25</v>
      </c>
      <c r="EK8" s="205">
        <f>IF(ISBLANK(EK7),"",LOOKUP(VALUE(MID(EK7,12, 1)), Table724[['#]:['#]],Table724[[CG '[%MAC']]:[CG '[%MAC']]]))</f>
        <v>58.25</v>
      </c>
      <c r="EL8" s="205">
        <f>IF(ISBLANK(EL7),"",LOOKUP(VALUE(MID(EL7,12, 1)), Table724[['#]:['#]],Table724[[CG '[%MAC']]:[CG '[%MAC']]]))</f>
        <v>58.25</v>
      </c>
      <c r="EM8" s="205">
        <f>IF(ISBLANK(EM7),"",LOOKUP(VALUE(MID(EM7,12, 1)), Table724[['#]:['#]],Table724[[CG '[%MAC']]:[CG '[%MAC']]]))</f>
        <v>58.25</v>
      </c>
      <c r="EN8" s="205">
        <f>IF(ISBLANK(EN7),"",LOOKUP(VALUE(MID(EN7,12, 1)), Table724[['#]:['#]],Table724[[CG '[%MAC']]:[CG '[%MAC']]]))</f>
        <v>58.25</v>
      </c>
      <c r="EO8" s="205">
        <f>IF(ISBLANK(EO7),"",LOOKUP(VALUE(MID(EO7,12, 1)), Table724[['#]:['#]],Table724[[CG '[%MAC']]:[CG '[%MAC']]]))</f>
        <v>58.25</v>
      </c>
      <c r="EP8" s="205">
        <f>IF(ISBLANK(EP7),"",LOOKUP(VALUE(MID(EP7,12, 1)), Table724[['#]:['#]],Table724[[CG '[%MAC']]:[CG '[%MAC']]]))</f>
        <v>58.25</v>
      </c>
      <c r="EQ8" s="205" t="str">
        <f>IF(ISBLANK(EQ7),"",LOOKUP(VALUE(MID(EQ7,12, 1)), Table724[['#]:['#]],Table724[[CG '[%MAC']]:[CG '[%MAC']]]))</f>
        <v/>
      </c>
      <c r="ER8" s="205" t="str">
        <f>IF(ISBLANK(ER7),"",LOOKUP(VALUE(MID(ER7,12, 1)), Table724[['#]:['#]],Table724[[CG '[%MAC']]:[CG '[%MAC']]]))</f>
        <v/>
      </c>
      <c r="ES8" s="205" t="str">
        <f>IF(ISBLANK(ES7),"",LOOKUP(VALUE(MID(ES7,12, 1)), Table724[['#]:['#]],Table724[[CG '[%MAC']]:[CG '[%MAC']]]))</f>
        <v/>
      </c>
      <c r="ET8" s="205" t="str">
        <f>IF(ISBLANK(ET7),"",LOOKUP(VALUE(MID(ET7,12, 1)), Table724[['#]:['#]],Table724[[CG '[%MAC']]:[CG '[%MAC']]]))</f>
        <v/>
      </c>
      <c r="EU8" s="205" t="str">
        <f>IF(ISBLANK(EU7),"",LOOKUP(VALUE(MID(EU7,12, 1)), Table724[['#]:['#]],Table724[[CG '[%MAC']]:[CG '[%MAC']]]))</f>
        <v/>
      </c>
      <c r="EV8" s="205" t="str">
        <f>IF(ISBLANK(EV7),"",LOOKUP(VALUE(MID(EV7,12, 1)), Table724[['#]:['#]],Table724[[CG '[%MAC']]:[CG '[%MAC']]]))</f>
        <v/>
      </c>
      <c r="EW8" s="205" t="str">
        <f>IF(ISBLANK(EW7),"",LOOKUP(VALUE(MID(EW7,12, 1)), Table724[['#]:['#]],Table724[[CG '[%MAC']]:[CG '[%MAC']]]))</f>
        <v/>
      </c>
      <c r="EX8" s="205" t="str">
        <f>IF(ISBLANK(EX7),"",LOOKUP(VALUE(MID(EX7,12, 1)), Table724[['#]:['#]],Table724[[CG '[%MAC']]:[CG '[%MAC']]]))</f>
        <v/>
      </c>
      <c r="EY8" s="205" t="str">
        <f>IF(ISBLANK(EY7),"",LOOKUP(VALUE(MID(EY7,12, 1)), Table724[['#]:['#]],Table724[[CG '[%MAC']]:[CG '[%MAC']]]))</f>
        <v/>
      </c>
      <c r="EZ8" s="205" t="str">
        <f>IF(ISBLANK(EZ7),"",LOOKUP(VALUE(MID(EZ7,12, 1)), Table724[['#]:['#]],Table724[[CG '[%MAC']]:[CG '[%MAC']]]))</f>
        <v/>
      </c>
      <c r="FA8" s="205" t="str">
        <f>IF(ISBLANK(FA7),"",LOOKUP(VALUE(MID(FA7,12, 1)), Table724[['#]:['#]],Table724[[CG '[%MAC']]:[CG '[%MAC']]]))</f>
        <v/>
      </c>
      <c r="FB8" s="205" t="str">
        <f>IF(ISBLANK(FB7),"",LOOKUP(VALUE(MID(FB7,12, 1)), Table724[['#]:['#]],Table724[[CG '[%MAC']]:[CG '[%MAC']]]))</f>
        <v/>
      </c>
      <c r="FC8" s="205" t="str">
        <f>IF(ISBLANK(FC7),"",LOOKUP(VALUE(MID(FC7,12, 1)), Table724[['#]:['#]],Table724[[CG '[%MAC']]:[CG '[%MAC']]]))</f>
        <v/>
      </c>
      <c r="FD8" s="205" t="str">
        <f>IF(ISBLANK(FD7),"",LOOKUP(VALUE(MID(FD7,12, 1)), Table724[['#]:['#]],Table724[[CG '[%MAC']]:[CG '[%MAC']]]))</f>
        <v/>
      </c>
      <c r="FE8" s="205" t="str">
        <f>IF(ISBLANK(FE7),"",LOOKUP(VALUE(MID(FE7,12, 1)), Table724[['#]:['#]],Table724[[CG '[%MAC']]:[CG '[%MAC']]]))</f>
        <v/>
      </c>
      <c r="FF8" s="205" t="str">
        <f>IF(ISBLANK(FF7),"",LOOKUP(VALUE(MID(FF7,12, 1)), Table724[['#]:['#]],Table724[[CG '[%MAC']]:[CG '[%MAC']]]))</f>
        <v/>
      </c>
      <c r="FG8" s="205" t="str">
        <f>IF(ISBLANK(FG7),"",LOOKUP(VALUE(MID(FG7,12, 1)), Table724[['#]:['#]],Table724[[CG '[%MAC']]:[CG '[%MAC']]]))</f>
        <v/>
      </c>
      <c r="FH8" s="205" t="str">
        <f>IF(ISBLANK(FH7),"",LOOKUP(VALUE(MID(FH7,12, 1)), Table724[['#]:['#]],Table724[[CG '[%MAC']]:[CG '[%MAC']]]))</f>
        <v/>
      </c>
      <c r="FI8" s="205" t="str">
        <f>IF(ISBLANK(FI7),"",LOOKUP(VALUE(MID(FI7,12, 1)), Table724[['#]:['#]],Table724[[CG '[%MAC']]:[CG '[%MAC']]]))</f>
        <v/>
      </c>
      <c r="FJ8" s="205" t="str">
        <f>IF(ISBLANK(FJ7),"",LOOKUP(VALUE(MID(FJ7,12, 1)), Table724[['#]:['#]],Table724[[CG '[%MAC']]:[CG '[%MAC']]]))</f>
        <v/>
      </c>
      <c r="FK8" s="205" t="str">
        <f>IF(ISBLANK(FK7),"",LOOKUP(VALUE(MID(FK7,12, 1)), Table724[['#]:['#]],Table724[[CG '[%MAC']]:[CG '[%MAC']]]))</f>
        <v/>
      </c>
      <c r="FL8" s="205" t="str">
        <f>IF(ISBLANK(FL7),"",LOOKUP(VALUE(MID(FL7,12, 1)), Table724[['#]:['#]],Table724[[CG '[%MAC']]:[CG '[%MAC']]]))</f>
        <v/>
      </c>
      <c r="FM8" s="205" t="str">
        <f>IF(ISBLANK(FM7),"",LOOKUP(VALUE(MID(FM7,12, 1)), Table724[['#]:['#]],Table724[[CG '[%MAC']]:[CG '[%MAC']]]))</f>
        <v/>
      </c>
      <c r="FN8" s="205" t="str">
        <f>IF(ISBLANK(FN7),"",LOOKUP(VALUE(MID(FN7,12, 1)), Table724[['#]:['#]],Table724[[CG '[%MAC']]:[CG '[%MAC']]]))</f>
        <v/>
      </c>
      <c r="FO8" s="205" t="str">
        <f>IF(ISBLANK(FO7),"",LOOKUP(VALUE(MID(FO7,12, 1)), Table724[['#]:['#]],Table724[[CG '[%MAC']]:[CG '[%MAC']]]))</f>
        <v/>
      </c>
      <c r="FP8" s="205" t="str">
        <f>IF(ISBLANK(FP7),"",LOOKUP(VALUE(MID(FP7,12, 1)), Table724[['#]:['#]],Table724[[CG '[%MAC']]:[CG '[%MAC']]]))</f>
        <v/>
      </c>
      <c r="FQ8" s="205" t="str">
        <f>IF(ISBLANK(FQ7),"",LOOKUP(VALUE(MID(FQ7,12, 1)), Table724[['#]:['#]],Table724[[CG '[%MAC']]:[CG '[%MAC']]]))</f>
        <v/>
      </c>
      <c r="FR8" s="205" t="str">
        <f>IF(ISBLANK(FR7),"",LOOKUP(VALUE(MID(FR7,12, 1)), Table724[['#]:['#]],Table724[[CG '[%MAC']]:[CG '[%MAC']]]))</f>
        <v/>
      </c>
      <c r="FS8" s="205" t="str">
        <f>IF(ISBLANK(FS7),"",LOOKUP(VALUE(MID(FS7,12, 1)), Table724[['#]:['#]],Table724[[CG '[%MAC']]:[CG '[%MAC']]]))</f>
        <v/>
      </c>
      <c r="FT8" s="205" t="str">
        <f>IF(ISBLANK(FT7),"",LOOKUP(VALUE(MID(FT7,12, 1)), Table724[['#]:['#]],Table724[[CG '[%MAC']]:[CG '[%MAC']]]))</f>
        <v/>
      </c>
      <c r="FU8" s="205" t="str">
        <f>IF(ISBLANK(FU7),"",LOOKUP(VALUE(MID(FU7,12, 1)), Table724[['#]:['#]],Table724[[CG '[%MAC']]:[CG '[%MAC']]]))</f>
        <v/>
      </c>
      <c r="FV8" s="205" t="str">
        <f>IF(ISBLANK(FV7),"",LOOKUP(VALUE(MID(FV7,12, 1)), Table724[['#]:['#]],Table724[[CG '[%MAC']]:[CG '[%MAC']]]))</f>
        <v/>
      </c>
      <c r="FW8" s="205" t="str">
        <f>IF(ISBLANK(FW7),"",LOOKUP(VALUE(MID(FW7,12, 1)), Table724[['#]:['#]],Table724[[CG '[%MAC']]:[CG '[%MAC']]]))</f>
        <v/>
      </c>
      <c r="FX8" s="205" t="str">
        <f>IF(ISBLANK(FX7),"",LOOKUP(VALUE(MID(FX7,12, 1)), Table724[['#]:['#]],Table724[[CG '[%MAC']]:[CG '[%MAC']]]))</f>
        <v/>
      </c>
      <c r="FY8" s="205" t="str">
        <f>IF(ISBLANK(FY7),"",LOOKUP(VALUE(MID(FY7,12, 1)), Table724[['#]:['#]],Table724[[CG '[%MAC']]:[CG '[%MAC']]]))</f>
        <v/>
      </c>
      <c r="FZ8" s="205" t="str">
        <f>IF(ISBLANK(FZ7),"",LOOKUP(VALUE(MID(FZ7,12, 1)), Table724[['#]:['#]],Table724[[CG '[%MAC']]:[CG '[%MAC']]]))</f>
        <v/>
      </c>
      <c r="GA8" s="205" t="str">
        <f>IF(ISBLANK(GA7),"",LOOKUP(VALUE(MID(GA7,12, 1)), Table724[['#]:['#]],Table724[[CG '[%MAC']]:[CG '[%MAC']]]))</f>
        <v/>
      </c>
      <c r="GB8" s="205" t="str">
        <f>IF(ISBLANK(GB7),"",LOOKUP(VALUE(MID(GB7,12, 1)), Table724[['#]:['#]],Table724[[CG '[%MAC']]:[CG '[%MAC']]]))</f>
        <v/>
      </c>
      <c r="GC8" s="205" t="str">
        <f>IF(ISBLANK(GC7),"",LOOKUP(VALUE(MID(GC7,12, 1)), Table724[['#]:['#]],Table724[[CG '[%MAC']]:[CG '[%MAC']]]))</f>
        <v/>
      </c>
      <c r="GD8" s="205" t="str">
        <f>IF(ISBLANK(GD7),"",LOOKUP(VALUE(MID(GD7,12, 1)), Table724[['#]:['#]],Table724[[CG '[%MAC']]:[CG '[%MAC']]]))</f>
        <v/>
      </c>
      <c r="GE8" s="205" t="str">
        <f>IF(ISBLANK(GE7),"",LOOKUP(VALUE(MID(GE7,12, 1)), Table724[['#]:['#]],Table724[[CG '[%MAC']]:[CG '[%MAC']]]))</f>
        <v/>
      </c>
      <c r="GF8" s="205" t="str">
        <f>IF(ISBLANK(GF7),"",LOOKUP(VALUE(MID(GF7,12, 1)), Table724[['#]:['#]],Table724[[CG '[%MAC']]:[CG '[%MAC']]]))</f>
        <v/>
      </c>
      <c r="GG8" s="205" t="str">
        <f>IF(ISBLANK(GG7),"",LOOKUP(VALUE(MID(GG7,12, 1)), Table724[['#]:['#]],Table724[[CG '[%MAC']]:[CG '[%MAC']]]))</f>
        <v/>
      </c>
      <c r="GH8" s="205" t="str">
        <f>IF(ISBLANK(GH7),"",LOOKUP(VALUE(MID(GH7,12, 1)), Table724[['#]:['#]],Table724[[CG '[%MAC']]:[CG '[%MAC']]]))</f>
        <v/>
      </c>
      <c r="GI8" s="205" t="str">
        <f>IF(ISBLANK(GI7),"",LOOKUP(VALUE(MID(GI7,12, 1)), Table724[['#]:['#]],Table724[[CG '[%MAC']]:[CG '[%MAC']]]))</f>
        <v/>
      </c>
      <c r="GJ8" s="205" t="str">
        <f>IF(ISBLANK(GJ7),"",LOOKUP(VALUE(MID(GJ7,12, 1)), Table724[['#]:['#]],Table724[[CG '[%MAC']]:[CG '[%MAC']]]))</f>
        <v/>
      </c>
      <c r="GK8" s="205" t="str">
        <f>IF(ISBLANK(GK7),"",LOOKUP(VALUE(MID(GK7,12, 1)), Table724[['#]:['#]],Table724[[CG '[%MAC']]:[CG '[%MAC']]]))</f>
        <v/>
      </c>
      <c r="GL8" s="205" t="str">
        <f>IF(ISBLANK(GL7),"",LOOKUP(VALUE(MID(GL7,12, 1)), Table724[['#]:['#]],Table724[[CG '[%MAC']]:[CG '[%MAC']]]))</f>
        <v/>
      </c>
      <c r="GM8" s="205" t="str">
        <f>IF(ISBLANK(GM7),"",LOOKUP(VALUE(MID(GM7,12, 1)), Table724[['#]:['#]],Table724[[CG '[%MAC']]:[CG '[%MAC']]]))</f>
        <v/>
      </c>
      <c r="GN8" s="205" t="str">
        <f>IF(ISBLANK(GN7),"",LOOKUP(VALUE(MID(GN7,12, 1)), Table724[['#]:['#]],Table724[[CG '[%MAC']]:[CG '[%MAC']]]))</f>
        <v/>
      </c>
      <c r="GO8" s="205" t="str">
        <f>IF(ISBLANK(GO7),"",LOOKUP(VALUE(MID(GO7,12, 1)), Table724[['#]:['#]],Table724[[CG '[%MAC']]:[CG '[%MAC']]]))</f>
        <v/>
      </c>
      <c r="GP8" s="205" t="str">
        <f>IF(ISBLANK(GP7),"",LOOKUP(VALUE(MID(GP7,12, 1)), Table724[['#]:['#]],Table724[[CG '[%MAC']]:[CG '[%MAC']]]))</f>
        <v/>
      </c>
      <c r="GQ8" s="205" t="str">
        <f>IF(ISBLANK(GQ7),"",LOOKUP(VALUE(MID(GQ7,12, 1)), Table724[['#]:['#]],Table724[[CG '[%MAC']]:[CG '[%MAC']]]))</f>
        <v/>
      </c>
      <c r="GR8" s="205" t="str">
        <f>IF(ISBLANK(GR7),"",LOOKUP(VALUE(MID(GR7,12, 1)), Table724[['#]:['#]],Table724[[CG '[%MAC']]:[CG '[%MAC']]]))</f>
        <v/>
      </c>
      <c r="GS8" s="205" t="str">
        <f>IF(ISBLANK(GS7),"",LOOKUP(VALUE(MID(GS7,12, 1)), Table724[['#]:['#]],Table724[[CG '[%MAC']]:[CG '[%MAC']]]))</f>
        <v/>
      </c>
      <c r="GT8" s="205" t="str">
        <f>IF(ISBLANK(GT7),"",LOOKUP(VALUE(MID(GT7,12, 1)), Table724[['#]:['#]],Table724[[CG '[%MAC']]:[CG '[%MAC']]]))</f>
        <v/>
      </c>
      <c r="GU8" s="205" t="str">
        <f>IF(ISBLANK(GU7),"",LOOKUP(VALUE(MID(GU7,12, 1)), Table724[['#]:['#]],Table724[[CG '[%MAC']]:[CG '[%MAC']]]))</f>
        <v/>
      </c>
      <c r="GV8" s="205" t="str">
        <f>IF(ISBLANK(GV7),"",LOOKUP(VALUE(MID(GV7,12, 1)), Table724[['#]:['#]],Table724[[CG '[%MAC']]:[CG '[%MAC']]]))</f>
        <v/>
      </c>
      <c r="GW8" s="205" t="str">
        <f>IF(ISBLANK(GW7),"",LOOKUP(VALUE(MID(GW7,12, 1)), Table724[['#]:['#]],Table724[[CG '[%MAC']]:[CG '[%MAC']]]))</f>
        <v/>
      </c>
      <c r="GX8" s="205" t="str">
        <f>IF(ISBLANK(GX7),"",LOOKUP(VALUE(MID(GX7,12, 1)), Table724[['#]:['#]],Table724[[CG '[%MAC']]:[CG '[%MAC']]]))</f>
        <v/>
      </c>
      <c r="GY8" s="205" t="str">
        <f>IF(ISBLANK(GY7),"",LOOKUP(VALUE(MID(GY7,12, 1)), Table724[['#]:['#]],Table724[[CG '[%MAC']]:[CG '[%MAC']]]))</f>
        <v/>
      </c>
      <c r="GZ8" s="205" t="str">
        <f>IF(ISBLANK(GZ7),"",LOOKUP(VALUE(MID(GZ7,12, 1)), Table724[['#]:['#]],Table724[[CG '[%MAC']]:[CG '[%MAC']]]))</f>
        <v/>
      </c>
      <c r="HA8" s="205" t="str">
        <f>IF(ISBLANK(HA7),"",LOOKUP(VALUE(MID(HA7,12, 1)), Table724[['#]:['#]],Table724[[CG '[%MAC']]:[CG '[%MAC']]]))</f>
        <v/>
      </c>
      <c r="HB8" s="205" t="str">
        <f>IF(ISBLANK(HB7),"",LOOKUP(VALUE(MID(HB7,12, 1)), Table724[['#]:['#]],Table724[[CG '[%MAC']]:[CG '[%MAC']]]))</f>
        <v/>
      </c>
      <c r="HC8" s="205">
        <f>IF(ISBLANK(HC7),"",LOOKUP(VALUE(MID(HC7,12, 1)), Table724[['#]:['#]],Table724[[CG '[%MAC']]:[CG '[%MAC']]]))</f>
        <v>58.25</v>
      </c>
      <c r="HD8" s="205">
        <f>IF(ISBLANK(HD7),"",LOOKUP(VALUE(MID(HD7,12, 1)), Table724[['#]:['#]],Table724[[CG '[%MAC']]:[CG '[%MAC']]]))</f>
        <v>58.25</v>
      </c>
      <c r="HE8" s="205">
        <f>IF(ISBLANK(HE7),"",LOOKUP(VALUE(MID(HE7,12, 1)), Table724[['#]:['#]],Table724[[CG '[%MAC']]:[CG '[%MAC']]]))</f>
        <v>58.25</v>
      </c>
      <c r="HF8" s="205">
        <f>IF(ISBLANK(HF7),"",LOOKUP(VALUE(MID(HF7,12, 1)), Table724[['#]:['#]],Table724[[CG '[%MAC']]:[CG '[%MAC']]]))</f>
        <v>58.25</v>
      </c>
      <c r="HG8" s="205">
        <f>IF(ISBLANK(HG7),"",LOOKUP(VALUE(MID(HG7,12, 1)), Table724[['#]:['#]],Table724[[CG '[%MAC']]:[CG '[%MAC']]]))</f>
        <v>58.25</v>
      </c>
      <c r="HH8" s="205">
        <f>IF(ISBLANK(HH7),"",LOOKUP(VALUE(MID(HH7,12, 1)), Table724[['#]:['#]],Table724[[CG '[%MAC']]:[CG '[%MAC']]]))</f>
        <v>58.25</v>
      </c>
      <c r="HI8" s="205">
        <f>IF(ISBLANK(HI7),"",LOOKUP(VALUE(MID(HI7,12, 1)), Table724[['#]:['#]],Table724[[CG '[%MAC']]:[CG '[%MAC']]]))</f>
        <v>58.25</v>
      </c>
      <c r="HJ8" s="205">
        <f>IF(ISBLANK(HJ7),"",LOOKUP(VALUE(MID(HJ7,12, 1)), Table724[['#]:['#]],Table724[[CG '[%MAC']]:[CG '[%MAC']]]))</f>
        <v>58.25</v>
      </c>
      <c r="HK8" s="205">
        <f>IF(ISBLANK(HK7),"",LOOKUP(VALUE(MID(HK7,12, 1)), Table724[['#]:['#]],Table724[[CG '[%MAC']]:[CG '[%MAC']]]))</f>
        <v>58.25</v>
      </c>
      <c r="HL8" s="205">
        <f>IF(ISBLANK(HL7),"",LOOKUP(VALUE(MID(HL7,12, 1)), Table724[['#]:['#]],Table724[[CG '[%MAC']]:[CG '[%MAC']]]))</f>
        <v>58.25</v>
      </c>
      <c r="HM8" s="205">
        <f>IF(ISBLANK(HM7),"",LOOKUP(VALUE(MID(HM7,12, 1)), Table724[['#]:['#]],Table724[[CG '[%MAC']]:[CG '[%MAC']]]))</f>
        <v>58.25</v>
      </c>
      <c r="HN8" s="205">
        <f>IF(ISBLANK(HN7),"",LOOKUP(VALUE(MID(HN7,12, 1)), Table724[['#]:['#]],Table724[[CG '[%MAC']]:[CG '[%MAC']]]))</f>
        <v>58.25</v>
      </c>
      <c r="HO8" s="205">
        <f>IF(ISBLANK(HO7),"",LOOKUP(VALUE(MID(HO7,12, 1)), Table724[['#]:['#]],Table724[[CG '[%MAC']]:[CG '[%MAC']]]))</f>
        <v>58.25</v>
      </c>
      <c r="HP8" s="205">
        <f>IF(ISBLANK(HP7),"",LOOKUP(VALUE(MID(HP7,12, 1)), Table724[['#]:['#]],Table724[[CG '[%MAC']]:[CG '[%MAC']]]))</f>
        <v>58.25</v>
      </c>
      <c r="HQ8" s="205">
        <f>IF(ISBLANK(HQ7),"",LOOKUP(VALUE(MID(HQ7,12, 1)), Table724[['#]:['#]],Table724[[CG '[%MAC']]:[CG '[%MAC']]]))</f>
        <v>58.25</v>
      </c>
      <c r="HR8" s="205">
        <f>IF(ISBLANK(HR7),"",LOOKUP(VALUE(MID(HR7,12, 1)), Table724[['#]:['#]],Table724[[CG '[%MAC']]:[CG '[%MAC']]]))</f>
        <v>58.25</v>
      </c>
      <c r="HS8" s="205">
        <f>IF(ISBLANK(HS7),"",LOOKUP(VALUE(MID(HS7,12, 1)), Table724[['#]:['#]],Table724[[CG '[%MAC']]:[CG '[%MAC']]]))</f>
        <v>58.25</v>
      </c>
      <c r="HT8" s="205">
        <f>IF(ISBLANK(HT7),"",LOOKUP(VALUE(MID(HT7,12, 1)), Table724[['#]:['#]],Table724[[CG '[%MAC']]:[CG '[%MAC']]]))</f>
        <v>58.25</v>
      </c>
      <c r="HU8" s="205">
        <f>IF(ISBLANK(HU7),"",LOOKUP(VALUE(MID(HU7,12, 1)), Table724[['#]:['#]],Table724[[CG '[%MAC']]:[CG '[%MAC']]]))</f>
        <v>58.25</v>
      </c>
      <c r="HV8" s="205">
        <f>IF(ISBLANK(HV7),"",LOOKUP(VALUE(MID(HV7,12, 1)), Table724[['#]:['#]],Table724[[CG '[%MAC']]:[CG '[%MAC']]]))</f>
        <v>58.25</v>
      </c>
      <c r="HW8" s="205">
        <f>IF(ISBLANK(HW7),"",LOOKUP(VALUE(MID(HW7,12, 1)), Table724[['#]:['#]],Table724[[CG '[%MAC']]:[CG '[%MAC']]]))</f>
        <v>58.25</v>
      </c>
      <c r="HX8" s="205">
        <f>IF(ISBLANK(HX7),"",LOOKUP(VALUE(MID(HX7,12, 1)), Table724[['#]:['#]],Table724[[CG '[%MAC']]:[CG '[%MAC']]]))</f>
        <v>58.25</v>
      </c>
      <c r="HY8" s="205">
        <f>IF(ISBLANK(HY7),"",LOOKUP(VALUE(MID(HY7,12, 1)), Table724[['#]:['#]],Table724[[CG '[%MAC']]:[CG '[%MAC']]]))</f>
        <v>58.25</v>
      </c>
      <c r="HZ8" s="205">
        <f>IF(ISBLANK(HZ7),"",LOOKUP(VALUE(MID(HZ7,12, 1)), Table724[['#]:['#]],Table724[[CG '[%MAC']]:[CG '[%MAC']]]))</f>
        <v>58.25</v>
      </c>
      <c r="IA8" s="205">
        <f>IF(ISBLANK(IA7),"",LOOKUP(VALUE(MID(IA7,12, 1)), Table724[['#]:['#]],Table724[[CG '[%MAC']]:[CG '[%MAC']]]))</f>
        <v>58.25</v>
      </c>
      <c r="IB8" s="205"/>
      <c r="IC8" s="205"/>
      <c r="ID8" s="205"/>
      <c r="IE8" s="205"/>
      <c r="IF8" s="205"/>
      <c r="IG8" s="205"/>
      <c r="IH8" s="205"/>
      <c r="II8" s="205"/>
      <c r="IJ8" s="205"/>
      <c r="IK8" s="205"/>
      <c r="IL8" s="205"/>
      <c r="IM8" s="205"/>
      <c r="IN8" s="205"/>
      <c r="IO8" s="205"/>
      <c r="IP8" s="205"/>
      <c r="IQ8" s="205"/>
      <c r="IR8" s="205"/>
      <c r="IS8" s="205"/>
      <c r="IT8" s="205"/>
      <c r="IU8" s="205"/>
      <c r="IV8" s="205"/>
      <c r="IW8" s="205"/>
      <c r="IX8" s="205"/>
      <c r="IY8" s="205"/>
      <c r="IZ8" s="205"/>
      <c r="JA8" s="205"/>
      <c r="JB8" s="205"/>
      <c r="JC8" s="205"/>
      <c r="JD8" s="205"/>
      <c r="JE8" s="205"/>
      <c r="JF8" s="205"/>
      <c r="JG8" s="205"/>
      <c r="JH8" s="205"/>
      <c r="JI8" s="205"/>
      <c r="JJ8" s="205"/>
      <c r="JK8" s="205"/>
      <c r="JL8" s="205"/>
      <c r="JM8" s="205"/>
      <c r="JN8" s="205"/>
      <c r="JO8" s="205"/>
      <c r="JP8" s="205"/>
      <c r="JQ8" s="205"/>
      <c r="JR8" s="205"/>
      <c r="JS8" s="205"/>
      <c r="JT8" s="205"/>
      <c r="JU8" s="205"/>
      <c r="JV8" s="205"/>
      <c r="JW8" s="205"/>
      <c r="JX8" s="205"/>
      <c r="JY8" s="205"/>
      <c r="JZ8" s="205"/>
      <c r="KA8" s="205"/>
      <c r="KB8" s="205"/>
      <c r="KC8" s="205"/>
      <c r="KD8" s="205"/>
      <c r="KE8" s="205"/>
      <c r="KF8" s="205"/>
      <c r="KG8" s="205"/>
      <c r="KH8" s="205"/>
      <c r="KI8" s="205"/>
      <c r="KJ8" s="205"/>
      <c r="KK8" s="205"/>
      <c r="KL8" s="205"/>
      <c r="KM8" s="205"/>
      <c r="KN8" s="205"/>
      <c r="KO8" s="205"/>
      <c r="KP8" s="205"/>
      <c r="KQ8" s="205"/>
      <c r="KR8" s="205"/>
      <c r="KS8" s="205"/>
      <c r="KT8" s="205"/>
      <c r="KU8" s="205"/>
      <c r="KV8" s="205"/>
      <c r="KW8" s="205"/>
      <c r="KX8" s="205"/>
      <c r="KY8" s="205"/>
      <c r="KZ8" s="205"/>
      <c r="LA8" s="205"/>
      <c r="LB8" s="205"/>
      <c r="LC8" s="205"/>
      <c r="LD8" s="205"/>
      <c r="LE8" s="205"/>
      <c r="LF8" s="205"/>
      <c r="LG8" s="205"/>
      <c r="LH8" s="205"/>
      <c r="LI8" s="205"/>
      <c r="LJ8" s="205"/>
      <c r="LK8" s="205"/>
      <c r="LL8" s="205"/>
      <c r="LM8" s="205"/>
      <c r="LN8" s="205"/>
      <c r="LO8" s="205"/>
      <c r="LP8" s="205"/>
      <c r="LQ8" s="205"/>
      <c r="LR8" s="205"/>
      <c r="LS8" s="205"/>
      <c r="LT8" s="205"/>
      <c r="LU8" s="205"/>
      <c r="LV8" s="205"/>
      <c r="LW8" s="205"/>
      <c r="LX8" s="205"/>
      <c r="LY8" s="205"/>
      <c r="LZ8" s="205"/>
      <c r="MA8" s="205"/>
      <c r="MB8" s="205"/>
      <c r="MC8" s="205"/>
      <c r="MD8" s="205"/>
      <c r="ME8" s="205"/>
      <c r="MF8" s="205"/>
      <c r="MG8" s="205"/>
      <c r="MH8" s="205"/>
      <c r="MI8" s="205"/>
      <c r="MJ8" s="205"/>
      <c r="MK8" s="205"/>
      <c r="ML8" s="205"/>
      <c r="MM8" s="205"/>
      <c r="MN8" s="205"/>
      <c r="MO8" s="205"/>
      <c r="MP8" s="205"/>
      <c r="MQ8" s="205"/>
      <c r="MR8" s="205"/>
      <c r="MS8" s="205"/>
      <c r="MT8" s="205"/>
      <c r="MU8" s="205"/>
      <c r="MV8" s="205"/>
      <c r="MW8" s="205"/>
      <c r="MX8" s="205"/>
      <c r="MY8" s="205"/>
      <c r="MZ8" s="205"/>
      <c r="NA8" s="205"/>
      <c r="NB8" s="205"/>
      <c r="NC8" s="205"/>
      <c r="ND8" s="205"/>
      <c r="NE8" s="205"/>
      <c r="NF8" s="205"/>
      <c r="NG8" s="205"/>
      <c r="NH8" s="205"/>
      <c r="NI8" s="205"/>
      <c r="NJ8" s="205"/>
      <c r="NK8" s="205"/>
      <c r="NL8" s="205"/>
      <c r="NM8" s="205"/>
      <c r="NN8" s="205"/>
      <c r="NO8" s="205"/>
      <c r="NP8" s="205"/>
      <c r="NQ8" s="205"/>
      <c r="NR8" s="205"/>
      <c r="NS8" s="205"/>
      <c r="NT8" s="205"/>
      <c r="NU8" s="205"/>
      <c r="NV8" s="205"/>
      <c r="NW8" s="205"/>
      <c r="NX8" s="205"/>
      <c r="NY8" s="205"/>
      <c r="NZ8" s="205"/>
      <c r="OA8" s="205"/>
      <c r="OB8" s="205"/>
      <c r="OC8" s="205"/>
      <c r="OD8" s="205"/>
      <c r="OE8" s="205"/>
      <c r="OF8" s="205"/>
      <c r="OG8" s="205"/>
      <c r="OH8" s="205"/>
      <c r="OI8" s="205"/>
      <c r="OJ8" s="205"/>
      <c r="OK8" s="205"/>
      <c r="OL8" s="205"/>
      <c r="OM8" s="205"/>
      <c r="ON8" s="205"/>
      <c r="OO8" s="205"/>
      <c r="OP8" s="205"/>
      <c r="OQ8" s="205"/>
      <c r="OR8" s="205"/>
      <c r="OS8" s="205"/>
      <c r="OT8" s="205"/>
      <c r="OU8" s="205"/>
      <c r="OV8" s="205"/>
      <c r="OW8" s="205"/>
      <c r="OX8" s="205"/>
      <c r="OY8" s="205"/>
      <c r="OZ8" s="205"/>
      <c r="PA8" s="205"/>
      <c r="PB8" s="205"/>
      <c r="PC8" s="205"/>
      <c r="PD8" s="205"/>
      <c r="PE8" s="205"/>
      <c r="PF8" s="205"/>
      <c r="PG8" s="205"/>
      <c r="PH8" s="205"/>
      <c r="PI8" s="205"/>
      <c r="PJ8" s="205"/>
      <c r="PK8" s="205"/>
      <c r="PL8" s="205"/>
      <c r="PM8" s="205"/>
      <c r="PN8" s="205"/>
      <c r="PO8" s="205"/>
      <c r="PP8" s="205"/>
      <c r="PQ8" s="205"/>
      <c r="PR8" s="205"/>
      <c r="PS8" s="205"/>
      <c r="PT8" s="205" t="str">
        <f>IF(ISBLANK(PT7),"",LOOKUP(VALUE(MID(PT7,12, 1)), Table724[['#]:['#]],Table724[[CG '[%MAC']]:[CG '[%MAC']]]))</f>
        <v/>
      </c>
      <c r="PU8" s="205" t="str">
        <f>IF(ISBLANK(PU7),"",LOOKUP(VALUE(MID(PU7,12, 1)), Table724[['#]:['#]],Table724[[CG '[%MAC']]:[CG '[%MAC']]]))</f>
        <v/>
      </c>
      <c r="PV8" s="205" t="str">
        <f>IF(ISBLANK(PV7),"",LOOKUP(VALUE(MID(PV7,12, 1)), Table724[['#]:['#]],Table724[[CG '[%MAC']]:[CG '[%MAC']]]))</f>
        <v/>
      </c>
      <c r="PW8" s="205" t="str">
        <f>IF(ISBLANK(PW7),"",LOOKUP(VALUE(MID(PW7,12, 1)), Table724[['#]:['#]],Table724[[CG '[%MAC']]:[CG '[%MAC']]]))</f>
        <v/>
      </c>
      <c r="PX8" s="205"/>
      <c r="PY8" s="205"/>
      <c r="PZ8" s="205"/>
      <c r="QA8" s="205"/>
      <c r="QB8" s="205"/>
      <c r="QC8" s="205"/>
      <c r="QD8" s="205"/>
      <c r="QE8" s="205"/>
      <c r="QF8" s="205"/>
      <c r="QG8" s="205"/>
      <c r="QH8" s="205"/>
      <c r="QI8" s="205"/>
      <c r="QJ8" s="205"/>
      <c r="QK8" s="205"/>
      <c r="QL8" s="205"/>
      <c r="QM8" s="205"/>
      <c r="QN8" s="205"/>
      <c r="QO8" s="205"/>
      <c r="QP8" s="205"/>
      <c r="QQ8" s="205"/>
      <c r="QR8" s="205"/>
      <c r="QS8" s="205"/>
      <c r="QT8" s="205"/>
      <c r="QU8" s="205"/>
      <c r="QV8" s="205"/>
      <c r="QW8" s="205"/>
      <c r="QX8" s="205"/>
      <c r="QY8" s="205" t="str">
        <f>IF(ISBLANK(QY7),"",LOOKUP(VALUE(MID(QY7,12, 1)), Table724[['#]:['#]],Table724[[CG '[%MAC']]:[CG '[%MAC']]]))</f>
        <v/>
      </c>
      <c r="QZ8" s="205" t="str">
        <f>IF(ISBLANK(QZ7),"",LOOKUP(VALUE(MID(QZ7,12, 1)), Table724[['#]:['#]],Table724[[CG '[%MAC']]:[CG '[%MAC']]]))</f>
        <v/>
      </c>
      <c r="RA8" s="205" t="str">
        <f>IF(ISBLANK(RA7),"",LOOKUP(VALUE(MID(RA7,12, 1)), Table724[['#]:['#]],Table724[[CG '[%MAC']]:[CG '[%MAC']]]))</f>
        <v/>
      </c>
      <c r="RB8" s="205" t="str">
        <f>IF(ISBLANK(RB7),"",LOOKUP(VALUE(MID(RB7,12, 1)), Table724[['#]:['#]],Table724[[CG '[%MAC']]:[CG '[%MAC']]]))</f>
        <v/>
      </c>
      <c r="RC8" s="205" t="str">
        <f>IF(ISBLANK(RC7),"",LOOKUP(VALUE(MID(RC7,12, 1)), Table724[['#]:['#]],Table724[[CG '[%MAC']]:[CG '[%MAC']]]))</f>
        <v/>
      </c>
      <c r="RD8" s="205" t="str">
        <f>IF(ISBLANK(RD7),"",LOOKUP(VALUE(MID(RD7,12, 1)), Table724[['#]:['#]],Table724[[CG '[%MAC']]:[CG '[%MAC']]]))</f>
        <v/>
      </c>
      <c r="RE8" s="205" t="str">
        <f>IF(ISBLANK(RE7),"",LOOKUP(VALUE(MID(RE7,12, 1)), Table724[['#]:['#]],Table724[[CG '[%MAC']]:[CG '[%MAC']]]))</f>
        <v/>
      </c>
      <c r="RF8" s="205" t="str">
        <f>IF(ISBLANK(RF7),"",LOOKUP(VALUE(MID(RF7,12, 1)), Table724[['#]:['#]],Table724[[CG '[%MAC']]:[CG '[%MAC']]]))</f>
        <v/>
      </c>
      <c r="RG8" s="205"/>
      <c r="RH8" s="205" t="str">
        <f>IF(ISBLANK(RH7),"",LOOKUP(VALUE(MID(RH7,12, 1)), Table724[['#]:['#]],Table724[[CG '[%MAC']]:[CG '[%MAC']]]))</f>
        <v/>
      </c>
      <c r="RI8" s="94" t="s">
        <v>223</v>
      </c>
      <c r="RJ8" s="127"/>
      <c r="RK8" s="95"/>
      <c r="RM8"/>
      <c r="RN8"/>
      <c r="RO8"/>
      <c r="RP8"/>
      <c r="RQ8"/>
      <c r="RR8"/>
      <c r="RS8"/>
      <c r="RT8"/>
      <c r="RU8"/>
      <c r="RV8"/>
    </row>
    <row r="9" spans="1:490" s="37" customFormat="1" ht="18.75" customHeight="1" thickBot="1">
      <c r="B9" s="185"/>
      <c r="C9" s="116"/>
      <c r="D9" s="116"/>
      <c r="E9" s="106"/>
      <c r="F9" s="106"/>
      <c r="G9" s="106"/>
      <c r="H9" s="106"/>
      <c r="I9" s="106"/>
      <c r="J9" s="106"/>
      <c r="K9" s="282" t="s">
        <v>1076</v>
      </c>
      <c r="L9" s="177">
        <f>SUM(TMSimMatrix[#This Row])</f>
        <v>28692.630142059672</v>
      </c>
      <c r="M9" s="205">
        <f>IF(ISBLANK(M7),"",LOOKUP(VALUE(MID(M7,12, 1)), Table724[['#]:['#]],Table724[[Mass '[kg']]:[Mass '[kg']]]))</f>
        <v>180</v>
      </c>
      <c r="N9" s="205">
        <f>IF(ISBLANK(N7),"",LOOKUP(VALUE(MID(N7,12, 1)), Table724[['#]:['#]],Table724[[Mass '[kg']]:[Mass '[kg']]]))</f>
        <v>180</v>
      </c>
      <c r="O9" s="205">
        <f>IF(ISBLANK(O7),"",LOOKUP(VALUE(MID(O7,12, 1)), Table724[['#]:['#]],Table724[[Mass '[kg']]:[Mass '[kg']]]))</f>
        <v>180</v>
      </c>
      <c r="P9" s="205">
        <f>IF(ISBLANK(P7),"",LOOKUP(VALUE(MID(P7,12, 1)), Table724[['#]:['#]],Table724[[Mass '[kg']]:[Mass '[kg']]]))</f>
        <v>190</v>
      </c>
      <c r="Q9" s="205">
        <f>IF(ISBLANK(Q7),"",LOOKUP(VALUE(MID(Q7,12, 2)), Table724[['#]:['#]],Table724[[Mass '[kg']]:[Mass '[kg']]]))</f>
        <v>192.29</v>
      </c>
      <c r="R9" s="205">
        <f>IF(ISBLANK(R7),"",LOOKUP(VALUE(MID(R7,12, 1)), Table724[['#]:['#]],Table724[[Mass '[kg']]:[Mass '[kg']]]))</f>
        <v>180</v>
      </c>
      <c r="S9" s="205">
        <f>IF(ISBLANK(S7),"",LOOKUP(VALUE(MID(S7,12, 1)), Table724[['#]:['#]],Table724[[Mass '[kg']]:[Mass '[kg']]]))</f>
        <v>180</v>
      </c>
      <c r="T9" s="205">
        <f>IF(ISBLANK(T7),"",LOOKUP(VALUE(MID(T7,12, 1)), Table724[['#]:['#]],Table724[[Mass '[kg']]:[Mass '[kg']]]))</f>
        <v>180</v>
      </c>
      <c r="U9" s="205">
        <f>IF(ISBLANK(U7),"",LOOKUP(VALUE(MID(U7,12, 1)), Table724[['#]:['#]],Table724[[Mass '[kg']]:[Mass '[kg']]]))</f>
        <v>190</v>
      </c>
      <c r="V9" s="205">
        <f>IF(ISBLANK(V7),"",LOOKUP(VALUE(MID(V7,12, 2)), Table724[['#]:['#]],Table724[[Mass '[kg']]:[Mass '[kg']]]))</f>
        <v>192.29</v>
      </c>
      <c r="W9" s="205">
        <f>IF(ISBLANK(W7),"",LOOKUP(VALUE(MID(W7,12, 1)), Table724[['#]:['#]],Table724[[Mass '[kg']]:[Mass '[kg']]]))</f>
        <v>180</v>
      </c>
      <c r="X9" s="205">
        <f>IF(ISBLANK(X7),"",LOOKUP(VALUE(MID(X7,12, 1)), Table724[['#]:['#]],Table724[[Mass '[kg']]:[Mass '[kg']]]))</f>
        <v>180</v>
      </c>
      <c r="Y9" s="205">
        <f>IF(ISBLANK(Y7),"",LOOKUP(VALUE(MID(Y7,12, 1)), Table724[['#]:['#]],Table724[[Mass '[kg']]:[Mass '[kg']]]))</f>
        <v>180</v>
      </c>
      <c r="Z9" s="205">
        <f>IF(ISBLANK(Z7),"",LOOKUP(VALUE(MID(Z7,12, 1)), Table724[['#]:['#]],Table724[[Mass '[kg']]:[Mass '[kg']]]))</f>
        <v>190</v>
      </c>
      <c r="AA9" s="205">
        <f>IF(ISBLANK(AA7),"",LOOKUP(VALUE(MID(AA7,12,2)), Table724[['#]:['#]],Table724[[Mass '[kg']]:[Mass '[kg']]]))</f>
        <v>192.29</v>
      </c>
      <c r="AB9" s="205">
        <f>IF(ISBLANK(AB7),"",LOOKUP(VALUE(MID(AB7,12,1)), Table724[['#]:['#]],Table724[[Mass '[kg']]:[Mass '[kg']]]))</f>
        <v>180</v>
      </c>
      <c r="AC9" s="205">
        <f>IF(ISBLANK(AC7),"",LOOKUP(VALUE(MID(AC7,12, 1)), Table724[['#]:['#]],Table724[[Mass '[kg']]:[Mass '[kg']]]))</f>
        <v>180</v>
      </c>
      <c r="AD9" s="205">
        <f>IF(ISBLANK(AD7),"",LOOKUP(VALUE(MID(AD7,12, 1)), Table724[['#]:['#]],Table724[[Mass '[kg']]:[Mass '[kg']]]))</f>
        <v>180</v>
      </c>
      <c r="AE9" s="205">
        <f>IF(ISBLANK(AE7),"",LOOKUP(VALUE(MID(AE7,12, 1)), Table724[['#]:['#]],Table724[[Mass '[kg']]:[Mass '[kg']]]))</f>
        <v>180</v>
      </c>
      <c r="AF9" s="205">
        <f>IF(ISBLANK(AF7),"",LOOKUP(VALUE(MID(AF7,12, 1)), Table724[['#]:['#]],Table724[[Mass '[kg']]:[Mass '[kg']]]))</f>
        <v>190</v>
      </c>
      <c r="AG9" s="205">
        <f>IF(ISBLANK(AG7),"",LOOKUP(VALUE(MID(AG7,12, 2)), Table724[['#]:['#]],Table724[[Mass '[kg']]:[Mass '[kg']]]))</f>
        <v>192.29</v>
      </c>
      <c r="AH9" s="205">
        <f>IF(ISBLANK(AH7),"",LOOKUP(VALUE(MID(AH7,12, 1)), Table724[['#]:['#]],Table724[[Mass '[kg']]:[Mass '[kg']]]))</f>
        <v>180</v>
      </c>
      <c r="AI9" s="205">
        <f>IF(ISBLANK(AI7),"",LOOKUP(VALUE(MID(AI7,12, 1)), Table724[['#]:['#]],Table724[[Mass '[kg']]:[Mass '[kg']]]))</f>
        <v>180</v>
      </c>
      <c r="AJ9" s="205">
        <f>IF(ISBLANK(AJ7),"",LOOKUP(VALUE(MID(AJ7,12, 1)), Table724[['#]:['#]],Table724[[Mass '[kg']]:[Mass '[kg']]]))</f>
        <v>180</v>
      </c>
      <c r="AK9" s="205">
        <f>IF(ISBLANK(AK7),"",LOOKUP(VALUE(MID(AK7,12, 1)), Table724[['#]:['#]],Table724[[Mass '[kg']]:[Mass '[kg']]]))</f>
        <v>180</v>
      </c>
      <c r="AL9" s="205">
        <f>IF(ISBLANK(AL7),"",LOOKUP(VALUE(MID(AL7,12,1)), Table724[['#]:['#]],Table724[[Mass '[kg']]:[Mass '[kg']]]))</f>
        <v>190</v>
      </c>
      <c r="AM9" s="205">
        <f>IF(ISBLANK(AM7),"",LOOKUP(VALUE(MID(AM7,12, 2)), Table724[['#]:['#]],Table724[[Mass '[kg']]:[Mass '[kg']]]))</f>
        <v>192.29</v>
      </c>
      <c r="AN9" s="205">
        <f>IF(ISBLANK(AN7),"",LOOKUP(VALUE(MID(AN7,12, 1)), Table724[['#]:['#]],Table724[[Mass '[kg']]:[Mass '[kg']]]))</f>
        <v>180</v>
      </c>
      <c r="AO9" s="205">
        <f>IF(ISBLANK(AO7),"",LOOKUP(VALUE(MID(AO7,12, 1)), Table724[['#]:['#]],Table724[[Mass '[kg']]:[Mass '[kg']]]))</f>
        <v>180</v>
      </c>
      <c r="AP9" s="205">
        <f>IF(ISBLANK(AP7),"",LOOKUP(VALUE(MID(AP7,12, 1)), Table724[['#]:['#]],Table724[[Mass '[kg']]:[Mass '[kg']]]))</f>
        <v>180</v>
      </c>
      <c r="AQ9" s="205">
        <f>IF(ISBLANK(AQ7),"",LOOKUP(VALUE(MID(AQ7,12, 1)), Table724[['#]:['#]],Table724[[Mass '[kg']]:[Mass '[kg']]]))</f>
        <v>180</v>
      </c>
      <c r="AR9" s="205">
        <f>IF(ISBLANK(AR7),"",LOOKUP(VALUE(MID(AR7,12, 1)), Table724[['#]:['#]],Table724[[Mass '[kg']]:[Mass '[kg']]]))</f>
        <v>190</v>
      </c>
      <c r="AS9" s="205">
        <f>IF(ISBLANK(AS7),"",LOOKUP(VALUE(MID(AS7,12, 2)), Table724[['#]:['#]],Table724[[Mass '[kg']]:[Mass '[kg']]]))</f>
        <v>192.29</v>
      </c>
      <c r="AT9" s="205">
        <f>IF(ISBLANK(AT7),"",LOOKUP(VALUE(MID(AT7,12, 1)), Table724[['#]:['#]],Table724[[Mass '[kg']]:[Mass '[kg']]]))</f>
        <v>180</v>
      </c>
      <c r="AU9" s="205">
        <f>IF(ISBLANK(AU7),"",LOOKUP(VALUE(MID(AU7,12, 1)), Table724[['#]:['#]],Table724[[Mass '[kg']]:[Mass '[kg']]]))</f>
        <v>180</v>
      </c>
      <c r="AV9" s="205">
        <f>IF(ISBLANK(AV7),"",LOOKUP(VALUE(MID(AV7,12, 1)), Table724[['#]:['#]],Table724[[Mass '[kg']]:[Mass '[kg']]]))</f>
        <v>180</v>
      </c>
      <c r="AW9" s="205">
        <f>IF(ISBLANK(AW7),"",LOOKUP(VALUE(MID(AW7,12, 1)), Table724[['#]:['#]],Table724[[Mass '[kg']]:[Mass '[kg']]]))</f>
        <v>190</v>
      </c>
      <c r="AX9" s="205">
        <f>IF(ISBLANK(AX7),"",LOOKUP(VALUE(MID(AX7,12, 2)), Table724[['#]:['#]],Table724[[Mass '[kg']]:[Mass '[kg']]]))</f>
        <v>192.29</v>
      </c>
      <c r="AY9" s="205">
        <f>IF(ISBLANK(AY7),"",LOOKUP(VALUE(MID(AY7,12,1)), Table724[['#]:['#]],Table724[[Mass '[kg']]:[Mass '[kg']]]))</f>
        <v>180</v>
      </c>
      <c r="AZ9" s="205">
        <f>IF(ISBLANK(AZ7),"",LOOKUP(VALUE(MID(AZ7,12, 1)), Table724[['#]:['#]],Table724[[Mass '[kg']]:[Mass '[kg']]]))</f>
        <v>180</v>
      </c>
      <c r="BA9" s="205">
        <f>IF(ISBLANK(BA7),"",LOOKUP(VALUE(MID(BA7,12, 1)), Table724[['#]:['#]],Table724[[Mass '[kg']]:[Mass '[kg']]]))</f>
        <v>180</v>
      </c>
      <c r="BB9" s="205">
        <f>IF(ISBLANK(BB7),"",LOOKUP(VALUE(MID(BB7,12, 1)), Table724[['#]:['#]],Table724[[Mass '[kg']]:[Mass '[kg']]]))</f>
        <v>180</v>
      </c>
      <c r="BC9" s="205">
        <f>IF(ISBLANK(BC7),"",LOOKUP(VALUE(MID(BC7,12, 1)), Table724[['#]:['#]],Table724[[Mass '[kg']]:[Mass '[kg']]]))</f>
        <v>180</v>
      </c>
      <c r="BD9" s="205">
        <f>IF(ISBLANK(BD7),"",LOOKUP(VALUE(MID(BD7,12, 1)), Table724[['#]:['#]],Table724[[Mass '[kg']]:[Mass '[kg']]]))</f>
        <v>180</v>
      </c>
      <c r="BE9" s="205">
        <f>IF(ISBLANK(BE7),"",LOOKUP(VALUE(MID(BE7,12, 1)), Table724[['#]:['#]],Table724[[Mass '[kg']]:[Mass '[kg']]]))</f>
        <v>180</v>
      </c>
      <c r="BF9" s="205">
        <f>IF(ISBLANK(BF7),"",LOOKUP(VALUE(MID(BF7,12, 1)), Table724[['#]:['#]],Table724[[Mass '[kg']]:[Mass '[kg']]]))</f>
        <v>180</v>
      </c>
      <c r="BG9" s="205">
        <f>IF(ISBLANK(BG7),"",LOOKUP(VALUE(MID(BG7,12, 1)), Table724[['#]:['#]],Table724[[Mass '[kg']]:[Mass '[kg']]]))</f>
        <v>180</v>
      </c>
      <c r="BH9" s="205">
        <f>IF(ISBLANK(BH7),"",LOOKUP(VALUE(MID(BH7,12, 1)), Table724[['#]:['#]],Table724[[Mass '[kg']]:[Mass '[kg']]]))</f>
        <v>180</v>
      </c>
      <c r="BI9" s="205">
        <f>IF(ISBLANK(BI7),"",LOOKUP(VALUE(MID(BI7,12, 1)), Table724[['#]:['#]],Table724[[Mass '[kg']]:[Mass '[kg']]]))</f>
        <v>190</v>
      </c>
      <c r="BJ9" s="205">
        <f>IF(ISBLANK(BJ7),"",LOOKUP(VALUE(MID(BJ7,12, 2)), Table724[['#]:['#]],Table724[[Mass '[kg']]:[Mass '[kg']]]))</f>
        <v>192.29</v>
      </c>
      <c r="BK9" s="205">
        <f>IF(ISBLANK(BK7),"",LOOKUP(VALUE(MID(BK7,12, 1)), Table724[['#]:['#]],Table724[[Mass '[kg']]:[Mass '[kg']]]))</f>
        <v>180</v>
      </c>
      <c r="BL9" s="205">
        <f>IF(ISBLANK(BL7),"",LOOKUP(VALUE(MID(BL7,12, 1)), Table724[['#]:['#]],Table724[[Mass '[kg']]:[Mass '[kg']]]))</f>
        <v>180</v>
      </c>
      <c r="BM9" s="205">
        <f>IF(ISBLANK(BM7),"",LOOKUP(VALUE(MID(BM7,12, 1)), Table724[['#]:['#]],Table724[[Mass '[kg']]:[Mass '[kg']]]))</f>
        <v>180</v>
      </c>
      <c r="BN9" s="205">
        <f>IF(ISBLANK(BN7),"",LOOKUP(VALUE(MID(BN7,12, 1)), Table724[['#]:['#]],Table724[[Mass '[kg']]:[Mass '[kg']]]))</f>
        <v>180</v>
      </c>
      <c r="BO9" s="205">
        <f>IF(ISBLANK(BO7),"",LOOKUP(VALUE(MID(BO7,12, 1)), Table724[['#]:['#]],Table724[[Mass '[kg']]:[Mass '[kg']]]))</f>
        <v>180</v>
      </c>
      <c r="BP9" s="205">
        <f>IF(ISBLANK(BP7),"",LOOKUP(VALUE(MID(BP7,12, 1)), Table724[['#]:['#]],Table724[[Mass '[kg']]:[Mass '[kg']]]))</f>
        <v>180</v>
      </c>
      <c r="BQ9" s="205">
        <f>IF(ISBLANK(BQ7),"",LOOKUP(VALUE(MID(BQ7,12, 1)), Table724[['#]:['#]],Table724[[Mass '[kg']]:[Mass '[kg']]]))</f>
        <v>180</v>
      </c>
      <c r="BR9" s="205">
        <f>IF(ISBLANK(BR7),"",LOOKUP(VALUE(MID(BR7,12, 1)), Table724[['#]:['#]],Table724[[Mass '[kg']]:[Mass '[kg']]]))</f>
        <v>190</v>
      </c>
      <c r="BS9" s="205">
        <f>IF(ISBLANK(BS7),"",LOOKUP(VALUE(MID(BS7,12, 2)), Table724[['#]:['#]],Table724[[Mass '[kg']]:[Mass '[kg']]]))</f>
        <v>192.29</v>
      </c>
      <c r="BT9" s="205">
        <f>IF(ISBLANK(BT7),"",LOOKUP(VALUE(MID(BT7,12, 1)), Table724[['#]:['#]],Table724[[Mass '[kg']]:[Mass '[kg']]]))</f>
        <v>180</v>
      </c>
      <c r="BU9" s="205">
        <f>IF(ISBLANK(BU7),"",LOOKUP(VALUE(MID(BU7,12, 1)), Table724[['#]:['#]],Table724[[Mass '[kg']]:[Mass '[kg']]]))</f>
        <v>180</v>
      </c>
      <c r="BV9" s="205">
        <f>IF(ISBLANK(BV7),"",LOOKUP(VALUE(MID(BV7,12, 1)), Table724[['#]:['#]],Table724[[Mass '[kg']]:[Mass '[kg']]]))</f>
        <v>180</v>
      </c>
      <c r="BW9" s="205">
        <f>IF(ISBLANK(BW7),"",LOOKUP(VALUE(MID(BW7,12, 1)), Table724[['#]:['#]],Table724[[Mass '[kg']]:[Mass '[kg']]]))</f>
        <v>180</v>
      </c>
      <c r="BX9" s="205">
        <f>IF(ISBLANK(BX7),"",LOOKUP(VALUE(MID(BX7,12, 1)), Table724[['#]:['#]],Table724[[Mass '[kg']]:[Mass '[kg']]]))</f>
        <v>180</v>
      </c>
      <c r="BY9" s="205">
        <f>IF(ISBLANK(BY7),"",LOOKUP(VALUE(MID(BY7,12, 1)), Table724[['#]:['#]],Table724[[Mass '[kg']]:[Mass '[kg']]]))</f>
        <v>180</v>
      </c>
      <c r="BZ9" s="205">
        <f>IF(ISBLANK(BZ7),"",LOOKUP(VALUE(MID(BZ7,12, 1)), Table724[['#]:['#]],Table724[[Mass '[kg']]:[Mass '[kg']]]))</f>
        <v>180</v>
      </c>
      <c r="CA9" s="205">
        <f>IF(ISBLANK(CA7),"",LOOKUP(VALUE(MID(CA7,12, 2)), Table724[['#]:['#]],Table724[[Mass '[kg']]:[Mass '[kg']]]))</f>
        <v>192.29</v>
      </c>
      <c r="CB9" s="205">
        <f>IF(ISBLANK(CB7),"",LOOKUP(VALUE(MID(CB7,12, 1)), Table724[['#]:['#]],Table724[[Mass '[kg']]:[Mass '[kg']]]))</f>
        <v>180</v>
      </c>
      <c r="CC9" s="205">
        <f>IF(ISBLANK(CC7),"",LOOKUP(VALUE(MID(CC7,12, 1)), Table724[['#]:['#]],Table724[[Mass '[kg']]:[Mass '[kg']]]))</f>
        <v>180</v>
      </c>
      <c r="CD9" s="205">
        <f>IF(ISBLANK(CD7),"",LOOKUP(VALUE(MID(CD7,12, 1)), Table724[['#]:['#]],Table724[[Mass '[kg']]:[Mass '[kg']]]))</f>
        <v>180</v>
      </c>
      <c r="CE9" s="205">
        <f>IF(ISBLANK(CE7),"",LOOKUP(VALUE(MID(CE7,12, 1)), Table724[['#]:['#]],Table724[[Mass '[kg']]:[Mass '[kg']]]))</f>
        <v>180</v>
      </c>
      <c r="CF9" s="205">
        <f>IF(ISBLANK(CF7),"",LOOKUP(VALUE(MID(CF7,12, 1)), Table724[['#]:['#]],Table724[[Mass '[kg']]:[Mass '[kg']]]))</f>
        <v>180</v>
      </c>
      <c r="CG9" s="205">
        <f>IF(ISBLANK(CG7),"",LOOKUP(VALUE(MID(CG7,12, 1)), Table724[['#]:['#]],Table724[[Mass '[kg']]:[Mass '[kg']]]))</f>
        <v>180</v>
      </c>
      <c r="CH9" s="205">
        <f>IF(ISBLANK(CH7),"",LOOKUP(VALUE(MID(CH7,12, 1)), Table724[['#]:['#]],Table724[[Mass '[kg']]:[Mass '[kg']]]))</f>
        <v>180</v>
      </c>
      <c r="CI9" s="205">
        <f>IF(ISBLANK(CI7),"",LOOKUP(VALUE(MID(CI7,12, 1)), Table724[['#]:['#]],Table724[[Mass '[kg']]:[Mass '[kg']]]))</f>
        <v>180</v>
      </c>
      <c r="CJ9" s="205">
        <f>IF(ISBLANK(CJ7),"",LOOKUP(VALUE(MID(CJ7,12, 1)), Table724[['#]:['#]],Table724[[Mass '[kg']]:[Mass '[kg']]]))</f>
        <v>180</v>
      </c>
      <c r="CK9" s="205">
        <f>IF(ISBLANK(CK7),"",LOOKUP(VALUE(MID(CK7,12, 1)), Table724[['#]:['#]],Table724[[Mass '[kg']]:[Mass '[kg']]]))</f>
        <v>180</v>
      </c>
      <c r="CL9" s="205">
        <f>IF(ISBLANK(CL7),"",LOOKUP(VALUE(MID(CL7,12, 1)), Table724[['#]:['#]],Table724[[Mass '[kg']]:[Mass '[kg']]]))</f>
        <v>180</v>
      </c>
      <c r="CM9" s="205">
        <f>IF(ISBLANK(CM7),"",LOOKUP(VALUE(MID(CM7,12, 1)), Table724[['#]:['#]],Table724[[Mass '[kg']]:[Mass '[kg']]]))</f>
        <v>180</v>
      </c>
      <c r="CN9" s="205">
        <f>IF(ISBLANK(CN7),"",LOOKUP(VALUE(MID(CN7,12, 1)), Table724[['#]:['#]],Table724[[Mass '[kg']]:[Mass '[kg']]]))</f>
        <v>180</v>
      </c>
      <c r="CO9" s="205">
        <f>IF(ISBLANK(CO7),"",LOOKUP(VALUE(MID(CO7,12, 1)), Table724[['#]:['#]],Table724[[Mass '[kg']]:[Mass '[kg']]]))</f>
        <v>180</v>
      </c>
      <c r="CP9" s="205">
        <f>IF(ISBLANK(CP7),"",LOOKUP(VALUE(MID(CP7,12, 1)), Table724[['#]:['#]],Table724[[Mass '[kg']]:[Mass '[kg']]]))</f>
        <v>180</v>
      </c>
      <c r="CQ9" s="205">
        <f>IF(ISBLANK(CQ7),"",LOOKUP(VALUE(MID(CQ7,12, 1)), Table724[['#]:['#]],Table724[[Mass '[kg']]:[Mass '[kg']]]))</f>
        <v>180</v>
      </c>
      <c r="CR9" s="205">
        <f>IF(ISBLANK(CR7),"",LOOKUP(VALUE(MID(CR7,12, 1)), Table724[['#]:['#]],Table724[[Mass '[kg']]:[Mass '[kg']]]))</f>
        <v>180</v>
      </c>
      <c r="CS9" s="205">
        <f>IF(ISBLANK(CS7),"",LOOKUP(VALUE(MID(CS7,12, 1)), Table724[['#]:['#]],Table724[[Mass '[kg']]:[Mass '[kg']]]))</f>
        <v>159.80000000000001</v>
      </c>
      <c r="CT9" s="205">
        <f>IF(ISBLANK(CT7),"",LOOKUP(VALUE(MID(CT7,12, 1)), Table724[['#]:['#]],Table724[[Mass '[kg']]:[Mass '[kg']]]))</f>
        <v>159.80000000000001</v>
      </c>
      <c r="CU9" s="205">
        <f>IF(ISBLANK(CU7),"",LOOKUP(VALUE(MID(CU7,12, 1)), Table724[['#]:['#]],Table724[[Mass '[kg']]:[Mass '[kg']]]))</f>
        <v>159.80000000000001</v>
      </c>
      <c r="CV9" s="205">
        <f>IF(ISBLANK(CV7),"",LOOKUP(VALUE(MID(CV7,12, 1)), Table724[['#]:['#]],Table724[[Mass '[kg']]:[Mass '[kg']]]))</f>
        <v>159.80000000000001</v>
      </c>
      <c r="CW9" s="205">
        <f>IF(ISBLANK(CW7),"",LOOKUP(VALUE(MID(CW7,12, 1)), Table724[['#]:['#]],Table724[[Mass '[kg']]:[Mass '[kg']]]))</f>
        <v>159.80000000000001</v>
      </c>
      <c r="CX9" s="205">
        <f>IF(ISBLANK(CX7),"",LOOKUP(VALUE(MID(CX7,12, 1)), Table724[['#]:['#]],Table724[[Mass '[kg']]:[Mass '[kg']]]))</f>
        <v>159.80000000000001</v>
      </c>
      <c r="CY9" s="205">
        <f>IF(ISBLANK(CY7),"",LOOKUP(VALUE(MID(CY7,12, 2)), Table724[['#]:['#]],Table724[[Mass '[kg']]:[Mass '[kg']]]))</f>
        <v>180</v>
      </c>
      <c r="CZ9" s="205">
        <f>IF(ISBLANK(CZ7),"",LOOKUP(VALUE(MID(CZ7,12, 2)), Table724[['#]:['#]],Table724[[Mass '[kg']]:[Mass '[kg']]]))</f>
        <v>180</v>
      </c>
      <c r="DA9" s="205">
        <f>IF(ISBLANK(DA7),"",LOOKUP(VALUE(MID(DA7,12, 2)), Table724[['#]:['#]],Table724[[Mass '[kg']]:[Mass '[kg']]]))</f>
        <v>180</v>
      </c>
      <c r="DB9" s="205">
        <f>IF(ISBLANK(DB7),"",LOOKUP(VALUE(MID(DB7,12, 2)), Table724[['#]:['#]],Table724[[Mass '[kg']]:[Mass '[kg']]]))</f>
        <v>192.29</v>
      </c>
      <c r="DC9" s="205">
        <f>IF(ISBLANK(DC7),"",LOOKUP(VALUE(MID(DC7,12, 2)), Table724[['#]:['#]],Table724[[Mass '[kg']]:[Mass '[kg']]]))</f>
        <v>192.29</v>
      </c>
      <c r="DD9" s="205">
        <f>IF(ISBLANK(DD7),"",LOOKUP(VALUE(MID(DD7,12, 2)), Table724[['#]:['#]],Table724[[Mass '[kg']]:[Mass '[kg']]]))</f>
        <v>192.29</v>
      </c>
      <c r="DE9" s="205">
        <f>IF(ISBLANK(DE7),"",LOOKUP(VALUE(MID(DE7,12, 1)), Table724[['#]:['#]],Table724[[Mass '[kg']]:[Mass '[kg']]]))</f>
        <v>190</v>
      </c>
      <c r="DF9" s="205">
        <f>IF(ISBLANK(DF7),"",LOOKUP(VALUE(MID(DF7,12, 1)), Table724[['#]:['#]],Table724[[Mass '[kg']]:[Mass '[kg']]]))</f>
        <v>190</v>
      </c>
      <c r="DG9" s="205">
        <f>IF(ISBLANK(DG7),"",LOOKUP(VALUE(MID(DG7,12, 1)), Table724[['#]:['#]],Table724[[Mass '[kg']]:[Mass '[kg']]]))</f>
        <v>190</v>
      </c>
      <c r="DH9" s="205">
        <f>IF(ISBLANK(DH7),"",LOOKUP(VALUE(MID(DH7,12, 1)), Table724[['#]:['#]],Table724[[Mass '[kg']]:[Mass '[kg']]]))</f>
        <v>190</v>
      </c>
      <c r="DI9" s="205">
        <f>IF(ISBLANK(DI7),"",LOOKUP(VALUE(MID(DI7,12, 1)), Table724[['#]:['#]],Table724[[Mass '[kg']]:[Mass '[kg']]]))</f>
        <v>190</v>
      </c>
      <c r="DJ9" s="205">
        <f>IF(ISBLANK(DJ7),"",LOOKUP(VALUE(MID(DJ7,12, 1)), Table724[['#]:['#]],Table724[[Mass '[kg']]:[Mass '[kg']]]))</f>
        <v>190</v>
      </c>
      <c r="DK9" s="205">
        <f>IF(ISBLANK(DK7),"",LOOKUP(VALUE(MID(DK7,12, 1)), Table724[['#]:['#]],Table724[[Mass '[kg']]:[Mass '[kg']]]))</f>
        <v>190</v>
      </c>
      <c r="DL9" s="205">
        <f>IF(ISBLANK(DL7),"",LOOKUP(VALUE(MID(DL7,12, 1)), Table724[['#]:['#]],Table724[[Mass '[kg']]:[Mass '[kg']]]))</f>
        <v>190</v>
      </c>
      <c r="DM9" s="205">
        <f>IF(ISBLANK(DM7),"",LOOKUP(VALUE(MID(DM7,12, 1)), Table724[['#]:['#]],Table724[[Mass '[kg']]:[Mass '[kg']]]))</f>
        <v>159.80000000000001</v>
      </c>
      <c r="DN9" s="205">
        <f>IF(ISBLANK(DN7),"",LOOKUP(VALUE(MID(DN7,12, 1)), Table724[['#]:['#]],Table724[[Mass '[kg']]:[Mass '[kg']]]))</f>
        <v>159.80000000000001</v>
      </c>
      <c r="DO9" s="205">
        <f>IF(ISBLANK(DO7),"",LOOKUP(VALUE(MID(DO7,12, 1)), Table724[['#]:['#]],Table724[[Mass '[kg']]:[Mass '[kg']]]))</f>
        <v>159.80000000000001</v>
      </c>
      <c r="DP9" s="205">
        <f>IF(ISBLANK(DP7),"",LOOKUP(VALUE(MID(DP7,12, 2)), Table724[['#]:['#]],Table724[[Mass '[kg']]:[Mass '[kg']]]))</f>
        <v>169.1</v>
      </c>
      <c r="DQ9" s="205">
        <f>IF(ISBLANK(DQ7),"",LOOKUP(VALUE(MID(DQ7,12, 2)), Table724[['#]:['#]],Table724[[Mass '[kg']]:[Mass '[kg']]]))</f>
        <v>169.1</v>
      </c>
      <c r="DR9" s="205">
        <f>IF(ISBLANK(DR7),"",LOOKUP(VALUE(MID(DR7,12, 2)), Table724[['#]:['#]],Table724[[Mass '[kg']]:[Mass '[kg']]]))</f>
        <v>169.1</v>
      </c>
      <c r="DS9" s="205">
        <f>IF(ISBLANK(DS7),"",LOOKUP(VALUE(MID(DS7,12, 2)), Table724[['#]:['#]],Table724[[Mass '[kg']]:[Mass '[kg']]]))</f>
        <v>169.1</v>
      </c>
      <c r="DT9" s="205">
        <f>IF(ISBLANK(DT7),"",LOOKUP(VALUE(MID(DT7,12, 2)), Table724[['#]:['#]],Table724[[Mass '[kg']]:[Mass '[kg']]]))</f>
        <v>169.23007102983888</v>
      </c>
      <c r="DU9" s="205">
        <f>IF(ISBLANK(DU7),"",LOOKUP(VALUE(MID(DU7,12, 1)), Table724[['#]:['#]],Table724[[Mass '[kg']]:[Mass '[kg']]]))</f>
        <v>180</v>
      </c>
      <c r="DV9" s="205">
        <f>IF(ISBLANK(DV7),"",LOOKUP(VALUE(MID(DV7,12, 1)), Table724[['#]:['#]],Table724[[Mass '[kg']]:[Mass '[kg']]]))</f>
        <v>180</v>
      </c>
      <c r="DW9" s="205">
        <f>IF(ISBLANK(DW7),"",LOOKUP(VALUE(MID(DW7,12, 1)), Table724[['#]:['#]],Table724[[Mass '[kg']]:[Mass '[kg']]]))</f>
        <v>180</v>
      </c>
      <c r="DX9" s="205">
        <f>IF(ISBLANK(DX7),"",LOOKUP(VALUE(MID(DX7,12, 1)), Table724[['#]:['#]],Table724[[Mass '[kg']]:[Mass '[kg']]]))</f>
        <v>180</v>
      </c>
      <c r="DY9" s="205">
        <f>IF(ISBLANK(DY7),"",LOOKUP(VALUE(MID(DY7,12, 1)), Table724[['#]:['#]],Table724[[Mass '[kg']]:[Mass '[kg']]]))</f>
        <v>180</v>
      </c>
      <c r="DZ9" s="205">
        <f>IF(ISBLANK(DZ7),"",LOOKUP(VALUE(MID(DZ7,12, 2)), Table724[['#]:['#]],Table724[[Mass '[kg']]:[Mass '[kg']]]))</f>
        <v>169.23007102983888</v>
      </c>
      <c r="EA9" s="184">
        <f>IF(ISBLANK(EA7),"",LOOKUP(VALUE(MID(EA7,12, 1)), Table724[['#]:['#]],Table724[[Mass '[kg']]:[Mass '[kg']]]))</f>
        <v>190</v>
      </c>
      <c r="EB9" s="205">
        <f>IF(ISBLANK(EB7),"",LOOKUP(VALUE(MID(EB7,12, 1)), Table724[['#]:['#]],Table724[[Mass '[kg']]:[Mass '[kg']]]))</f>
        <v>159.80000000000001</v>
      </c>
      <c r="EC9" s="205">
        <f>IF(ISBLANK(EC7),"",LOOKUP(VALUE(MID(EC7,12, 1)), Table724[['#]:['#]],Table724[[Mass '[kg']]:[Mass '[kg']]]))</f>
        <v>180</v>
      </c>
      <c r="ED9" s="205">
        <f>IF(ISBLANK(ED7),"",LOOKUP(VALUE(MID(ED7,12, 1)), Table724[['#]:['#]],Table724[[Mass '[kg']]:[Mass '[kg']]]))</f>
        <v>180</v>
      </c>
      <c r="EE9" s="205">
        <f>IF(ISBLANK(EE7),"",LOOKUP(VALUE(MID(EE7,12, 1)), Table724[['#]:['#]],Table724[[Mass '[kg']]:[Mass '[kg']]]))</f>
        <v>180</v>
      </c>
      <c r="EF9" s="205">
        <f>IF(ISBLANK(EF7),"",LOOKUP(VALUE(MID(EF7,12, 1)), Table724[['#]:['#]],Table724[[Mass '[kg']]:[Mass '[kg']]]))</f>
        <v>180</v>
      </c>
      <c r="EG9" s="205">
        <f>IF(ISBLANK(EG7),"",LOOKUP(VALUE(MID(EG7,12, 1)), Table724[['#]:['#]],Table724[[Mass '[kg']]:[Mass '[kg']]]))</f>
        <v>180</v>
      </c>
      <c r="EH9" s="205">
        <f>IF(ISBLANK(EH7),"",LOOKUP(VALUE(MID(EH7,12, 1)), Table724[['#]:['#]],Table724[[Mass '[kg']]:[Mass '[kg']]]))</f>
        <v>180</v>
      </c>
      <c r="EI9" s="205">
        <f>IF(ISBLANK(EI7),"",LOOKUP(VALUE(MID(EI7,12, 1)), Table724[['#]:['#]],Table724[[Mass '[kg']]:[Mass '[kg']]]))</f>
        <v>180</v>
      </c>
      <c r="EJ9" s="205">
        <f>IF(ISBLANK(EJ7),"",LOOKUP(VALUE(MID(EJ7,12, 1)), Table724[['#]:['#]],Table724[[Mass '[kg']]:[Mass '[kg']]]))</f>
        <v>180</v>
      </c>
      <c r="EK9" s="205">
        <f>IF(ISBLANK(EK7),"",LOOKUP(VALUE(MID(EK7,12, 1)), Table724[['#]:['#]],Table724[[Mass '[kg']]:[Mass '[kg']]]))</f>
        <v>180</v>
      </c>
      <c r="EL9" s="205">
        <f>IF(ISBLANK(EL7),"",LOOKUP(VALUE(MID(EL7,12, 1)), Table724[['#]:['#]],Table724[[Mass '[kg']]:[Mass '[kg']]]))</f>
        <v>180</v>
      </c>
      <c r="EM9" s="205">
        <f>IF(ISBLANK(EM7),"",LOOKUP(VALUE(MID(EM7,12, 1)), Table724[['#]:['#]],Table724[[Mass '[kg']]:[Mass '[kg']]]))</f>
        <v>180</v>
      </c>
      <c r="EN9" s="205">
        <f>IF(ISBLANK(EN7),"",LOOKUP(VALUE(MID(EN7,12, 1)), Table724[['#]:['#]],Table724[[Mass '[kg']]:[Mass '[kg']]]))</f>
        <v>180</v>
      </c>
      <c r="EO9" s="205">
        <f>IF(ISBLANK(EO7),"",LOOKUP(VALUE(MID(EO7,12, 1)), Table724[['#]:['#]],Table724[[Mass '[kg']]:[Mass '[kg']]]))</f>
        <v>180</v>
      </c>
      <c r="EP9" s="205">
        <f>IF(ISBLANK(EP7),"",LOOKUP(VALUE(MID(EP7,12, 1)), Table724[['#]:['#]],Table724[[Mass '[kg']]:[Mass '[kg']]]))</f>
        <v>180</v>
      </c>
      <c r="EQ9" s="205" t="str">
        <f>IF(ISBLANK(EQ7),"",LOOKUP(VALUE(MID(EQ7,12, 1)), Table724[['#]:['#]],Table724[[Mass '[kg']]:[Mass '[kg']]]))</f>
        <v/>
      </c>
      <c r="ER9" s="205" t="str">
        <f>IF(ISBLANK(ER7),"",LOOKUP(VALUE(MID(ER7,12, 1)), Table724[['#]:['#]],Table724[[Mass '[kg']]:[Mass '[kg']]]))</f>
        <v/>
      </c>
      <c r="ES9" s="205" t="str">
        <f>IF(ISBLANK(ES7),"",LOOKUP(VALUE(MID(ES7,12, 1)), Table724[['#]:['#]],Table724[[Mass '[kg']]:[Mass '[kg']]]))</f>
        <v/>
      </c>
      <c r="ET9" s="205" t="str">
        <f>IF(ISBLANK(ET7),"",LOOKUP(VALUE(MID(ET7,12, 1)), Table724[['#]:['#]],Table724[[Mass '[kg']]:[Mass '[kg']]]))</f>
        <v/>
      </c>
      <c r="EU9" s="205" t="str">
        <f>IF(ISBLANK(EU7),"",LOOKUP(VALUE(MID(EU7,12, 1)), Table724[['#]:['#]],Table724[[Mass '[kg']]:[Mass '[kg']]]))</f>
        <v/>
      </c>
      <c r="EV9" s="205" t="str">
        <f>IF(ISBLANK(EV7),"",LOOKUP(VALUE(MID(EV7,12, 1)), Table724[['#]:['#]],Table724[[Mass '[kg']]:[Mass '[kg']]]))</f>
        <v/>
      </c>
      <c r="EW9" s="205" t="str">
        <f>IF(ISBLANK(EW7),"",LOOKUP(VALUE(MID(EW7,12, 1)), Table724[['#]:['#]],Table724[[Mass '[kg']]:[Mass '[kg']]]))</f>
        <v/>
      </c>
      <c r="EX9" s="205" t="str">
        <f>IF(ISBLANK(EX7),"",LOOKUP(VALUE(MID(EX7,12, 1)), Table724[['#]:['#]],Table724[[Mass '[kg']]:[Mass '[kg']]]))</f>
        <v/>
      </c>
      <c r="EY9" s="205" t="str">
        <f>IF(ISBLANK(EY7),"",LOOKUP(VALUE(MID(EY7,12, 1)), Table724[['#]:['#]],Table724[[Mass '[kg']]:[Mass '[kg']]]))</f>
        <v/>
      </c>
      <c r="EZ9" s="205" t="str">
        <f>IF(ISBLANK(EZ7),"",LOOKUP(VALUE(MID(EZ7,12, 1)), Table724[['#]:['#]],Table724[[Mass '[kg']]:[Mass '[kg']]]))</f>
        <v/>
      </c>
      <c r="FA9" s="205" t="str">
        <f>IF(ISBLANK(FA7),"",LOOKUP(VALUE(MID(FA7,12, 1)), Table724[['#]:['#]],Table724[[Mass '[kg']]:[Mass '[kg']]]))</f>
        <v/>
      </c>
      <c r="FB9" s="205" t="str">
        <f>IF(ISBLANK(FB7),"",LOOKUP(VALUE(MID(FB7,12, 1)), Table724[['#]:['#]],Table724[[Mass '[kg']]:[Mass '[kg']]]))</f>
        <v/>
      </c>
      <c r="FC9" s="205" t="str">
        <f>IF(ISBLANK(FC7),"",LOOKUP(VALUE(MID(FC7,12, 1)), Table724[['#]:['#]],Table724[[Mass '[kg']]:[Mass '[kg']]]))</f>
        <v/>
      </c>
      <c r="FD9" s="205" t="str">
        <f>IF(ISBLANK(FD7),"",LOOKUP(VALUE(MID(FD7,12, 1)), Table724[['#]:['#]],Table724[[Mass '[kg']]:[Mass '[kg']]]))</f>
        <v/>
      </c>
      <c r="FE9" s="205" t="str">
        <f>IF(ISBLANK(FE7),"",LOOKUP(VALUE(MID(FE7,12, 1)), Table724[['#]:['#]],Table724[[Mass '[kg']]:[Mass '[kg']]]))</f>
        <v/>
      </c>
      <c r="FF9" s="205" t="str">
        <f>IF(ISBLANK(FF7),"",LOOKUP(VALUE(MID(FF7,12, 1)), Table724[['#]:['#]],Table724[[Mass '[kg']]:[Mass '[kg']]]))</f>
        <v/>
      </c>
      <c r="FG9" s="205" t="str">
        <f>IF(ISBLANK(FG7),"",LOOKUP(VALUE(MID(FG7,12, 1)), Table724[['#]:['#]],Table724[[Mass '[kg']]:[Mass '[kg']]]))</f>
        <v/>
      </c>
      <c r="FH9" s="205" t="str">
        <f>IF(ISBLANK(FH7),"",LOOKUP(VALUE(MID(FH7,12, 1)), Table724[['#]:['#]],Table724[[Mass '[kg']]:[Mass '[kg']]]))</f>
        <v/>
      </c>
      <c r="FI9" s="205" t="str">
        <f>IF(ISBLANK(FI7),"",LOOKUP(VALUE(MID(FI7,12, 1)), Table724[['#]:['#]],Table724[[Mass '[kg']]:[Mass '[kg']]]))</f>
        <v/>
      </c>
      <c r="FJ9" s="205" t="str">
        <f>IF(ISBLANK(FJ7),"",LOOKUP(VALUE(MID(FJ7,12, 1)), Table724[['#]:['#]],Table724[[Mass '[kg']]:[Mass '[kg']]]))</f>
        <v/>
      </c>
      <c r="FK9" s="205" t="str">
        <f>IF(ISBLANK(FK7),"",LOOKUP(VALUE(MID(FK7,12, 1)), Table724[['#]:['#]],Table724[[Mass '[kg']]:[Mass '[kg']]]))</f>
        <v/>
      </c>
      <c r="FL9" s="205" t="str">
        <f>IF(ISBLANK(FL7),"",LOOKUP(VALUE(MID(FL7,12, 1)), Table724[['#]:['#]],Table724[[Mass '[kg']]:[Mass '[kg']]]))</f>
        <v/>
      </c>
      <c r="FM9" s="205" t="str">
        <f>IF(ISBLANK(FM7),"",LOOKUP(VALUE(MID(FM7,12, 1)), Table724[['#]:['#]],Table724[[Mass '[kg']]:[Mass '[kg']]]))</f>
        <v/>
      </c>
      <c r="FN9" s="205" t="str">
        <f>IF(ISBLANK(FN7),"",LOOKUP(VALUE(MID(FN7,12, 1)), Table724[['#]:['#]],Table724[[Mass '[kg']]:[Mass '[kg']]]))</f>
        <v/>
      </c>
      <c r="FO9" s="205" t="str">
        <f>IF(ISBLANK(FO7),"",LOOKUP(VALUE(MID(FO7,12, 1)), Table724[['#]:['#]],Table724[[Mass '[kg']]:[Mass '[kg']]]))</f>
        <v/>
      </c>
      <c r="FP9" s="205" t="str">
        <f>IF(ISBLANK(FP7),"",LOOKUP(VALUE(MID(FP7,12, 1)), Table724[['#]:['#]],Table724[[Mass '[kg']]:[Mass '[kg']]]))</f>
        <v/>
      </c>
      <c r="FQ9" s="205" t="str">
        <f>IF(ISBLANK(FQ7),"",LOOKUP(VALUE(MID(FQ7,12, 1)), Table724[['#]:['#]],Table724[[Mass '[kg']]:[Mass '[kg']]]))</f>
        <v/>
      </c>
      <c r="FR9" s="205" t="str">
        <f>IF(ISBLANK(FR7),"",LOOKUP(VALUE(MID(FR7,12, 1)), Table724[['#]:['#]],Table724[[Mass '[kg']]:[Mass '[kg']]]))</f>
        <v/>
      </c>
      <c r="FS9" s="205" t="str">
        <f>IF(ISBLANK(FS7),"",LOOKUP(VALUE(MID(FS7,12, 1)), Table724[['#]:['#]],Table724[[Mass '[kg']]:[Mass '[kg']]]))</f>
        <v/>
      </c>
      <c r="FT9" s="205" t="str">
        <f>IF(ISBLANK(FT7),"",LOOKUP(VALUE(MID(FT7,12, 1)), Table724[['#]:['#]],Table724[[Mass '[kg']]:[Mass '[kg']]]))</f>
        <v/>
      </c>
      <c r="FU9" s="205" t="str">
        <f>IF(ISBLANK(FU7),"",LOOKUP(VALUE(MID(FU7,12, 1)), Table724[['#]:['#]],Table724[[Mass '[kg']]:[Mass '[kg']]]))</f>
        <v/>
      </c>
      <c r="FV9" s="205" t="str">
        <f>IF(ISBLANK(FV7),"",LOOKUP(VALUE(MID(FV7,12, 1)), Table724[['#]:['#]],Table724[[Mass '[kg']]:[Mass '[kg']]]))</f>
        <v/>
      </c>
      <c r="FW9" s="205" t="str">
        <f>IF(ISBLANK(FW7),"",LOOKUP(VALUE(MID(FW7,12, 1)), Table724[['#]:['#]],Table724[[Mass '[kg']]:[Mass '[kg']]]))</f>
        <v/>
      </c>
      <c r="FX9" s="205" t="str">
        <f>IF(ISBLANK(FX7),"",LOOKUP(VALUE(MID(FX7,12, 1)), Table724[['#]:['#]],Table724[[Mass '[kg']]:[Mass '[kg']]]))</f>
        <v/>
      </c>
      <c r="FY9" s="205" t="str">
        <f>IF(ISBLANK(FY7),"",LOOKUP(VALUE(MID(FY7,12, 1)), Table724[['#]:['#]],Table724[[Mass '[kg']]:[Mass '[kg']]]))</f>
        <v/>
      </c>
      <c r="FZ9" s="205" t="str">
        <f>IF(ISBLANK(FZ7),"",LOOKUP(VALUE(MID(FZ7,12, 1)), Table724[['#]:['#]],Table724[[Mass '[kg']]:[Mass '[kg']]]))</f>
        <v/>
      </c>
      <c r="GA9" s="205" t="str">
        <f>IF(ISBLANK(GA7),"",LOOKUP(VALUE(MID(GA7,12, 1)), Table724[['#]:['#]],Table724[[Mass '[kg']]:[Mass '[kg']]]))</f>
        <v/>
      </c>
      <c r="GB9" s="205" t="str">
        <f>IF(ISBLANK(GB7),"",LOOKUP(VALUE(MID(GB7,12, 1)), Table724[['#]:['#]],Table724[[Mass '[kg']]:[Mass '[kg']]]))</f>
        <v/>
      </c>
      <c r="GC9" s="205" t="str">
        <f>IF(ISBLANK(GC7),"",LOOKUP(VALUE(MID(GC7,12, 1)), Table724[['#]:['#]],Table724[[Mass '[kg']]:[Mass '[kg']]]))</f>
        <v/>
      </c>
      <c r="GD9" s="205" t="str">
        <f>IF(ISBLANK(GD7),"",LOOKUP(VALUE(MID(GD7,12, 1)), Table724[['#]:['#]],Table724[[Mass '[kg']]:[Mass '[kg']]]))</f>
        <v/>
      </c>
      <c r="GE9" s="205" t="str">
        <f>IF(ISBLANK(GE7),"",LOOKUP(VALUE(MID(GE7,12, 1)), Table724[['#]:['#]],Table724[[Mass '[kg']]:[Mass '[kg']]]))</f>
        <v/>
      </c>
      <c r="GF9" s="205" t="str">
        <f>IF(ISBLANK(GF7),"",LOOKUP(VALUE(MID(GF7,12, 1)), Table724[['#]:['#]],Table724[[Mass '[kg']]:[Mass '[kg']]]))</f>
        <v/>
      </c>
      <c r="GG9" s="205" t="str">
        <f>IF(ISBLANK(GG7),"",LOOKUP(VALUE(MID(GG7,12, 1)), Table724[['#]:['#]],Table724[[Mass '[kg']]:[Mass '[kg']]]))</f>
        <v/>
      </c>
      <c r="GH9" s="205" t="str">
        <f>IF(ISBLANK(GH7),"",LOOKUP(VALUE(MID(GH7,12, 1)), Table724[['#]:['#]],Table724[[Mass '[kg']]:[Mass '[kg']]]))</f>
        <v/>
      </c>
      <c r="GI9" s="205" t="str">
        <f>IF(ISBLANK(GI7),"",LOOKUP(VALUE(MID(GI7,12, 1)), Table724[['#]:['#]],Table724[[Mass '[kg']]:[Mass '[kg']]]))</f>
        <v/>
      </c>
      <c r="GJ9" s="205" t="str">
        <f>IF(ISBLANK(GJ7),"",LOOKUP(VALUE(MID(GJ7,12, 1)), Table724[['#]:['#]],Table724[[Mass '[kg']]:[Mass '[kg']]]))</f>
        <v/>
      </c>
      <c r="GK9" s="205" t="str">
        <f>IF(ISBLANK(GK7),"",LOOKUP(VALUE(MID(GK7,12, 1)), Table724[['#]:['#]],Table724[[Mass '[kg']]:[Mass '[kg']]]))</f>
        <v/>
      </c>
      <c r="GL9" s="205" t="str">
        <f>IF(ISBLANK(GL7),"",LOOKUP(VALUE(MID(GL7,12, 1)), Table724[['#]:['#]],Table724[[Mass '[kg']]:[Mass '[kg']]]))</f>
        <v/>
      </c>
      <c r="GM9" s="205" t="str">
        <f>IF(ISBLANK(GM7),"",LOOKUP(VALUE(MID(GM7,12, 1)), Table724[['#]:['#]],Table724[[Mass '[kg']]:[Mass '[kg']]]))</f>
        <v/>
      </c>
      <c r="GN9" s="205" t="str">
        <f>IF(ISBLANK(GN7),"",LOOKUP(VALUE(MID(GN7,12, 1)), Table724[['#]:['#]],Table724[[Mass '[kg']]:[Mass '[kg']]]))</f>
        <v/>
      </c>
      <c r="GO9" s="205" t="str">
        <f>IF(ISBLANK(GO7),"",LOOKUP(VALUE(MID(GO7,12, 1)), Table724[['#]:['#]],Table724[[Mass '[kg']]:[Mass '[kg']]]))</f>
        <v/>
      </c>
      <c r="GP9" s="205" t="str">
        <f>IF(ISBLANK(GP7),"",LOOKUP(VALUE(MID(GP7,12, 1)), Table724[['#]:['#]],Table724[[Mass '[kg']]:[Mass '[kg']]]))</f>
        <v/>
      </c>
      <c r="GQ9" s="205" t="str">
        <f>IF(ISBLANK(GQ7),"",LOOKUP(VALUE(MID(GQ7,12, 1)), Table724[['#]:['#]],Table724[[Mass '[kg']]:[Mass '[kg']]]))</f>
        <v/>
      </c>
      <c r="GR9" s="205" t="str">
        <f>IF(ISBLANK(GR7),"",LOOKUP(VALUE(MID(GR7,12, 1)), Table724[['#]:['#]],Table724[[Mass '[kg']]:[Mass '[kg']]]))</f>
        <v/>
      </c>
      <c r="GS9" s="205" t="str">
        <f>IF(ISBLANK(GS7),"",LOOKUP(VALUE(MID(GS7,12, 1)), Table724[['#]:['#]],Table724[[Mass '[kg']]:[Mass '[kg']]]))</f>
        <v/>
      </c>
      <c r="GT9" s="205" t="str">
        <f>IF(ISBLANK(GT7),"",LOOKUP(VALUE(MID(GT7,12, 1)), Table724[['#]:['#]],Table724[[Mass '[kg']]:[Mass '[kg']]]))</f>
        <v/>
      </c>
      <c r="GU9" s="205" t="str">
        <f>IF(ISBLANK(GU7),"",LOOKUP(VALUE(MID(GU7,12, 1)), Table724[['#]:['#]],Table724[[Mass '[kg']]:[Mass '[kg']]]))</f>
        <v/>
      </c>
      <c r="GV9" s="205" t="str">
        <f>IF(ISBLANK(GV7),"",LOOKUP(VALUE(MID(GV7,12, 1)), Table724[['#]:['#]],Table724[[Mass '[kg']]:[Mass '[kg']]]))</f>
        <v/>
      </c>
      <c r="GW9" s="205" t="str">
        <f>IF(ISBLANK(GW7),"",LOOKUP(VALUE(MID(GW7,12, 1)), Table724[['#]:['#]],Table724[[Mass '[kg']]:[Mass '[kg']]]))</f>
        <v/>
      </c>
      <c r="GX9" s="205" t="str">
        <f>IF(ISBLANK(GX7),"",LOOKUP(VALUE(MID(GX7,12, 1)), Table724[['#]:['#]],Table724[[Mass '[kg']]:[Mass '[kg']]]))</f>
        <v/>
      </c>
      <c r="GY9" s="205" t="str">
        <f>IF(ISBLANK(GY7),"",LOOKUP(VALUE(MID(GY7,12, 1)), Table724[['#]:['#]],Table724[[Mass '[kg']]:[Mass '[kg']]]))</f>
        <v/>
      </c>
      <c r="GZ9" s="205" t="str">
        <f>IF(ISBLANK(GZ7),"",LOOKUP(VALUE(MID(GZ7,12, 1)), Table724[['#]:['#]],Table724[[Mass '[kg']]:[Mass '[kg']]]))</f>
        <v/>
      </c>
      <c r="HA9" s="205" t="str">
        <f>IF(ISBLANK(HA7),"",LOOKUP(VALUE(MID(HA7,12, 1)), Table724[['#]:['#]],Table724[[Mass '[kg']]:[Mass '[kg']]]))</f>
        <v/>
      </c>
      <c r="HB9" s="205" t="str">
        <f>IF(ISBLANK(HB7),"",LOOKUP(VALUE(MID(HB7,12, 1)), Table724[['#]:['#]],Table724[[Mass '[kg']]:[Mass '[kg']]]))</f>
        <v/>
      </c>
      <c r="HC9" s="205">
        <f>IF(ISBLANK(HC7),"",LOOKUP(VALUE(MID(HC7,12, 1)), Table724[['#]:['#]],Table724[[Mass '[kg']]:[Mass '[kg']]]))</f>
        <v>180</v>
      </c>
      <c r="HD9" s="205">
        <f>IF(ISBLANK(HD7),"",LOOKUP(VALUE(MID(HD7,12, 1)), Table724[['#]:['#]],Table724[[Mass '[kg']]:[Mass '[kg']]]))</f>
        <v>180</v>
      </c>
      <c r="HE9" s="205">
        <f>IF(ISBLANK(HE7),"",LOOKUP(VALUE(MID(HE7,12, 1)), Table724[['#]:['#]],Table724[[Mass '[kg']]:[Mass '[kg']]]))</f>
        <v>180</v>
      </c>
      <c r="HF9" s="205">
        <f>IF(ISBLANK(HF7),"",LOOKUP(VALUE(MID(HF7,12, 1)), Table724[['#]:['#]],Table724[[Mass '[kg']]:[Mass '[kg']]]))</f>
        <v>180</v>
      </c>
      <c r="HG9" s="205">
        <f>IF(ISBLANK(HG7),"",LOOKUP(VALUE(MID(HG7,12, 1)), Table724[['#]:['#]],Table724[[Mass '[kg']]:[Mass '[kg']]]))</f>
        <v>180</v>
      </c>
      <c r="HH9" s="205">
        <f>IF(ISBLANK(HH7),"",LOOKUP(VALUE(MID(HH7,12, 1)), Table724[['#]:['#]],Table724[[Mass '[kg']]:[Mass '[kg']]]))</f>
        <v>180</v>
      </c>
      <c r="HI9" s="205">
        <f>IF(ISBLANK(HI7),"",LOOKUP(VALUE(MID(HI7,12, 1)), Table724[['#]:['#]],Table724[[Mass '[kg']]:[Mass '[kg']]]))</f>
        <v>180</v>
      </c>
      <c r="HJ9" s="205">
        <f>IF(ISBLANK(HJ7),"",LOOKUP(VALUE(MID(HJ7,12, 1)), Table724[['#]:['#]],Table724[[Mass '[kg']]:[Mass '[kg']]]))</f>
        <v>180</v>
      </c>
      <c r="HK9" s="205">
        <f>IF(ISBLANK(HK7),"",LOOKUP(VALUE(MID(HK7,12, 1)), Table724[['#]:['#]],Table724[[Mass '[kg']]:[Mass '[kg']]]))</f>
        <v>180</v>
      </c>
      <c r="HL9" s="205">
        <f>IF(ISBLANK(HL7),"",LOOKUP(VALUE(MID(HL7,12, 1)), Table724[['#]:['#]],Table724[[Mass '[kg']]:[Mass '[kg']]]))</f>
        <v>180</v>
      </c>
      <c r="HM9" s="205">
        <f>IF(ISBLANK(HM7),"",LOOKUP(VALUE(MID(HM7,12, 1)), Table724[['#]:['#]],Table724[[Mass '[kg']]:[Mass '[kg']]]))</f>
        <v>180</v>
      </c>
      <c r="HN9" s="205">
        <f>IF(ISBLANK(HN7),"",LOOKUP(VALUE(MID(HN7,12, 1)), Table724[['#]:['#]],Table724[[Mass '[kg']]:[Mass '[kg']]]))</f>
        <v>180</v>
      </c>
      <c r="HO9" s="205">
        <f>IF(ISBLANK(HO7),"",LOOKUP(VALUE(MID(HO7,12, 1)), Table724[['#]:['#]],Table724[[Mass '[kg']]:[Mass '[kg']]]))</f>
        <v>180</v>
      </c>
      <c r="HP9" s="205">
        <f>IF(ISBLANK(HP7),"",LOOKUP(VALUE(MID(HP7,12, 1)), Table724[['#]:['#]],Table724[[Mass '[kg']]:[Mass '[kg']]]))</f>
        <v>180</v>
      </c>
      <c r="HQ9" s="205">
        <f>IF(ISBLANK(HQ7),"",LOOKUP(VALUE(MID(HQ7,12, 1)), Table724[['#]:['#]],Table724[[Mass '[kg']]:[Mass '[kg']]]))</f>
        <v>180</v>
      </c>
      <c r="HR9" s="205">
        <f>IF(ISBLANK(HR7),"",LOOKUP(VALUE(MID(HR7,12, 1)), Table724[['#]:['#]],Table724[[Mass '[kg']]:[Mass '[kg']]]))</f>
        <v>180</v>
      </c>
      <c r="HS9" s="205">
        <f>IF(ISBLANK(HS7),"",LOOKUP(VALUE(MID(HS7,12, 1)), Table724[['#]:['#]],Table724[[Mass '[kg']]:[Mass '[kg']]]))</f>
        <v>180</v>
      </c>
      <c r="HT9" s="205">
        <f>IF(ISBLANK(HT7),"",LOOKUP(VALUE(MID(HT7,12, 1)), Table724[['#]:['#]],Table724[[Mass '[kg']]:[Mass '[kg']]]))</f>
        <v>180</v>
      </c>
      <c r="HU9" s="205">
        <f>IF(ISBLANK(HU7),"",LOOKUP(VALUE(MID(HU7,12, 1)), Table724[['#]:['#]],Table724[[Mass '[kg']]:[Mass '[kg']]]))</f>
        <v>180</v>
      </c>
      <c r="HV9" s="205">
        <f>IF(ISBLANK(HV7),"",LOOKUP(VALUE(MID(HV7,12, 1)), Table724[['#]:['#]],Table724[[Mass '[kg']]:[Mass '[kg']]]))</f>
        <v>180</v>
      </c>
      <c r="HW9" s="205">
        <f>IF(ISBLANK(HW7),"",LOOKUP(VALUE(MID(HW7,12, 1)), Table724[['#]:['#]],Table724[[Mass '[kg']]:[Mass '[kg']]]))</f>
        <v>180</v>
      </c>
      <c r="HX9" s="205">
        <f>IF(ISBLANK(HX7),"",LOOKUP(VALUE(MID(HX7,12, 1)), Table724[['#]:['#]],Table724[[Mass '[kg']]:[Mass '[kg']]]))</f>
        <v>180</v>
      </c>
      <c r="HY9" s="205">
        <f>IF(ISBLANK(HY7),"",LOOKUP(VALUE(MID(HY7,12, 1)), Table724[['#]:['#]],Table724[[Mass '[kg']]:[Mass '[kg']]]))</f>
        <v>180</v>
      </c>
      <c r="HZ9" s="205">
        <f>IF(ISBLANK(HZ7),"",LOOKUP(VALUE(MID(HZ7,12, 1)), Table724[['#]:['#]],Table724[[Mass '[kg']]:[Mass '[kg']]]))</f>
        <v>180</v>
      </c>
      <c r="IA9" s="205">
        <f>IF(ISBLANK(IA7),"",LOOKUP(VALUE(MID(IA7,12, 1)), Table724[['#]:['#]],Table724[[Mass '[kg']]:[Mass '[kg']]]))</f>
        <v>180</v>
      </c>
      <c r="IB9" s="241"/>
      <c r="IC9" s="241"/>
      <c r="ID9" s="241"/>
      <c r="IE9" s="241"/>
      <c r="IF9" s="241"/>
      <c r="IG9" s="205"/>
      <c r="IH9" s="205"/>
      <c r="II9" s="205"/>
      <c r="IJ9" s="205"/>
      <c r="IK9" s="205"/>
      <c r="IL9" s="205"/>
      <c r="IM9" s="205"/>
      <c r="IN9" s="205"/>
      <c r="IO9" s="205"/>
      <c r="IP9" s="205"/>
      <c r="IQ9" s="205"/>
      <c r="IR9" s="205"/>
      <c r="IS9" s="205"/>
      <c r="IT9" s="205"/>
      <c r="IU9" s="205"/>
      <c r="IV9" s="205"/>
      <c r="IW9" s="205"/>
      <c r="IX9" s="205"/>
      <c r="IY9" s="205"/>
      <c r="IZ9" s="205"/>
      <c r="JA9" s="205"/>
      <c r="JB9" s="205"/>
      <c r="JC9" s="205"/>
      <c r="JD9" s="205"/>
      <c r="JE9" s="205"/>
      <c r="JF9" s="205"/>
      <c r="JG9" s="205"/>
      <c r="JH9" s="205"/>
      <c r="JI9" s="205"/>
      <c r="JJ9" s="205"/>
      <c r="JK9" s="205"/>
      <c r="JL9" s="205"/>
      <c r="JM9" s="205"/>
      <c r="JN9" s="205"/>
      <c r="JO9" s="205"/>
      <c r="JP9" s="205"/>
      <c r="JQ9" s="205"/>
      <c r="JR9" s="205"/>
      <c r="JS9" s="205"/>
      <c r="JT9" s="205"/>
      <c r="JU9" s="205"/>
      <c r="JV9" s="205"/>
      <c r="JW9" s="205"/>
      <c r="JX9" s="205"/>
      <c r="JY9" s="205"/>
      <c r="JZ9" s="205"/>
      <c r="KA9" s="205"/>
      <c r="KB9" s="205"/>
      <c r="KC9" s="205"/>
      <c r="KD9" s="205"/>
      <c r="KE9" s="205"/>
      <c r="KF9" s="205"/>
      <c r="KG9" s="205"/>
      <c r="KH9" s="205"/>
      <c r="KI9" s="205"/>
      <c r="KJ9" s="205"/>
      <c r="KK9" s="205"/>
      <c r="KL9" s="205"/>
      <c r="KM9" s="205"/>
      <c r="KN9" s="205"/>
      <c r="KO9" s="205"/>
      <c r="KP9" s="205"/>
      <c r="KQ9" s="205"/>
      <c r="KR9" s="205"/>
      <c r="KS9" s="205"/>
      <c r="KT9" s="205"/>
      <c r="KU9" s="205"/>
      <c r="KV9" s="205"/>
      <c r="KW9" s="205"/>
      <c r="KX9" s="205"/>
      <c r="KY9" s="205"/>
      <c r="KZ9" s="205"/>
      <c r="LA9" s="205"/>
      <c r="LB9" s="205"/>
      <c r="LC9" s="205"/>
      <c r="LD9" s="205"/>
      <c r="LE9" s="205"/>
      <c r="LF9" s="205"/>
      <c r="LG9" s="205"/>
      <c r="LH9" s="205"/>
      <c r="LI9" s="205"/>
      <c r="LJ9" s="205"/>
      <c r="LK9" s="205"/>
      <c r="LL9" s="205"/>
      <c r="LM9" s="205"/>
      <c r="LN9" s="205"/>
      <c r="LO9" s="205"/>
      <c r="LP9" s="205"/>
      <c r="LQ9" s="205"/>
      <c r="LR9" s="205"/>
      <c r="LS9" s="205"/>
      <c r="LT9" s="205"/>
      <c r="LU9" s="205"/>
      <c r="LV9" s="205"/>
      <c r="LW9" s="205"/>
      <c r="LX9" s="205"/>
      <c r="LY9" s="205"/>
      <c r="LZ9" s="205"/>
      <c r="MA9" s="205"/>
      <c r="MB9" s="205"/>
      <c r="MC9" s="205"/>
      <c r="MD9" s="205"/>
      <c r="ME9" s="205"/>
      <c r="MF9" s="205"/>
      <c r="MG9" s="205"/>
      <c r="MH9" s="205"/>
      <c r="MI9" s="205"/>
      <c r="MJ9" s="205"/>
      <c r="MK9" s="205"/>
      <c r="ML9" s="205"/>
      <c r="MM9" s="205"/>
      <c r="MN9" s="205"/>
      <c r="MO9" s="205"/>
      <c r="MP9" s="205"/>
      <c r="MQ9" s="205"/>
      <c r="MR9" s="205"/>
      <c r="MS9" s="205"/>
      <c r="MT9" s="205"/>
      <c r="MU9" s="205"/>
      <c r="MV9" s="205"/>
      <c r="MW9" s="205"/>
      <c r="MX9" s="205"/>
      <c r="MY9" s="205"/>
      <c r="MZ9" s="205"/>
      <c r="NA9" s="205"/>
      <c r="NB9" s="205"/>
      <c r="NC9" s="205"/>
      <c r="ND9" s="205"/>
      <c r="NE9" s="205"/>
      <c r="NF9" s="205"/>
      <c r="NG9" s="205"/>
      <c r="NH9" s="205"/>
      <c r="NI9" s="205"/>
      <c r="NJ9" s="205"/>
      <c r="NK9" s="205"/>
      <c r="NL9" s="205"/>
      <c r="NM9" s="205"/>
      <c r="NN9" s="205"/>
      <c r="NO9" s="205"/>
      <c r="NP9" s="205"/>
      <c r="NQ9" s="205"/>
      <c r="NR9" s="205"/>
      <c r="NS9" s="205"/>
      <c r="NT9" s="205"/>
      <c r="NU9" s="205"/>
      <c r="NV9" s="205"/>
      <c r="NW9" s="205"/>
      <c r="NX9" s="205"/>
      <c r="NY9" s="205"/>
      <c r="NZ9" s="205"/>
      <c r="OA9" s="205"/>
      <c r="OB9" s="205"/>
      <c r="OC9" s="205"/>
      <c r="OD9" s="205"/>
      <c r="OE9" s="205"/>
      <c r="OF9" s="205"/>
      <c r="OG9" s="205"/>
      <c r="OH9" s="205"/>
      <c r="OI9" s="205"/>
      <c r="OJ9" s="205"/>
      <c r="OK9" s="205"/>
      <c r="OL9" s="205"/>
      <c r="OM9" s="205"/>
      <c r="ON9" s="205"/>
      <c r="OO9" s="205"/>
      <c r="OP9" s="205"/>
      <c r="OQ9" s="205"/>
      <c r="OR9" s="205"/>
      <c r="OS9" s="205"/>
      <c r="OT9" s="205"/>
      <c r="OU9" s="205"/>
      <c r="OV9" s="205"/>
      <c r="OW9" s="205"/>
      <c r="OX9" s="205"/>
      <c r="OY9" s="205"/>
      <c r="OZ9" s="205"/>
      <c r="PA9" s="205"/>
      <c r="PB9" s="205"/>
      <c r="PC9" s="205"/>
      <c r="PD9" s="205"/>
      <c r="PE9" s="205"/>
      <c r="PF9" s="205"/>
      <c r="PG9" s="205"/>
      <c r="PH9" s="205"/>
      <c r="PI9" s="205"/>
      <c r="PJ9" s="205"/>
      <c r="PK9" s="205"/>
      <c r="PL9" s="205"/>
      <c r="PM9" s="205"/>
      <c r="PN9" s="205"/>
      <c r="PO9" s="205"/>
      <c r="PP9" s="205"/>
      <c r="PQ9" s="205"/>
      <c r="PR9" s="205"/>
      <c r="PS9" s="205"/>
      <c r="PT9" s="205" t="str">
        <f>IF(ISBLANK(PT7),"",MID(LOOKUP(VALUE(MID(PT7, 12, 1)), Table7[['#]:['#]],Table7[[Surfaces Matrix]:[Surfaces Matrix]]),2,2))</f>
        <v/>
      </c>
      <c r="PU9" s="205" t="str">
        <f>IF(ISBLANK(PU7),"",MID(LOOKUP(VALUE(MID(PU7, 12, 1)), Table7[['#]:['#]],Table7[[Surfaces Matrix]:[Surfaces Matrix]]),2,2))</f>
        <v/>
      </c>
      <c r="PV9" s="205" t="str">
        <f>IF(ISBLANK(PV7),"",MID(LOOKUP(VALUE(MID(PV7, 12, 1)), Table7[['#]:['#]],Table7[[Surfaces Matrix]:[Surfaces Matrix]]),2,2))</f>
        <v/>
      </c>
      <c r="PW9" s="205" t="str">
        <f>IF(ISBLANK(PW7),"",MID(LOOKUP(VALUE(MID(PW7, 12, 1)), Table7[['#]:['#]],Table7[[Surfaces Matrix]:[Surfaces Matrix]]),2,2))</f>
        <v/>
      </c>
      <c r="PX9" s="205"/>
      <c r="PY9" s="205"/>
      <c r="PZ9" s="205"/>
      <c r="QA9" s="205"/>
      <c r="QB9" s="205"/>
      <c r="QC9" s="205"/>
      <c r="QD9" s="205"/>
      <c r="QE9" s="205"/>
      <c r="QF9" s="205"/>
      <c r="QG9" s="205"/>
      <c r="QH9" s="205"/>
      <c r="QI9" s="205"/>
      <c r="QJ9" s="205"/>
      <c r="QK9" s="205"/>
      <c r="QL9" s="205"/>
      <c r="QM9" s="205"/>
      <c r="QN9" s="205"/>
      <c r="QO9" s="205"/>
      <c r="QP9" s="205"/>
      <c r="QQ9" s="205"/>
      <c r="QR9" s="205"/>
      <c r="QS9" s="205"/>
      <c r="QT9" s="205"/>
      <c r="QU9" s="205"/>
      <c r="QV9" s="205"/>
      <c r="QW9" s="205"/>
      <c r="QX9" s="205"/>
      <c r="QY9" s="205" t="str">
        <f>IF(ISBLANK(QY7),"",MID(LOOKUP(VALUE(MID(QY7, 12, 1)), Table7[['#]:['#]],Table7[[Surfaces Matrix]:[Surfaces Matrix]]),2,2))</f>
        <v/>
      </c>
      <c r="QZ9" s="205" t="str">
        <f>IF(ISBLANK(QZ7),"",MID(LOOKUP(VALUE(MID(QZ7, 12, 1)), Table7[['#]:['#]],Table7[[Surfaces Matrix]:[Surfaces Matrix]]),2,2))</f>
        <v/>
      </c>
      <c r="RA9" s="205" t="str">
        <f>IF(ISBLANK(RA7),"",MID(LOOKUP(VALUE(MID(RA7, 12, 1)), Table7[['#]:['#]],Table7[[Surfaces Matrix]:[Surfaces Matrix]]),2,2))</f>
        <v/>
      </c>
      <c r="RB9" s="205" t="str">
        <f>IF(ISBLANK(RB7),"",MID(LOOKUP(VALUE(MID(RB7, 12, 1)), Table7[['#]:['#]],Table7[[Surfaces Matrix]:[Surfaces Matrix]]),2,2))</f>
        <v/>
      </c>
      <c r="RC9" s="205" t="str">
        <f>IF(ISBLANK(RC7),"",MID(LOOKUP(VALUE(MID(RC7, 12, 1)), Table7[['#]:['#]],Table7[[Surfaces Matrix]:[Surfaces Matrix]]),2,2))</f>
        <v/>
      </c>
      <c r="RD9" s="205" t="str">
        <f>IF(ISBLANK(RD7),"",MID(LOOKUP(VALUE(MID(RD7, 12, 1)), Table7[['#]:['#]],Table7[[Surfaces Matrix]:[Surfaces Matrix]]),2,2))</f>
        <v/>
      </c>
      <c r="RE9" s="205" t="str">
        <f>IF(ISBLANK(RE7),"",MID(LOOKUP(VALUE(MID(RE7, 12, 1)), Table7[['#]:['#]],Table7[[Surfaces Matrix]:[Surfaces Matrix]]),2,2))</f>
        <v/>
      </c>
      <c r="RF9" s="205" t="str">
        <f>IF(ISBLANK(RF7),"",MID(LOOKUP(VALUE(MID(RF7, 12, 1)), Table7[['#]:['#]],Table7[[Surfaces Matrix]:[Surfaces Matrix]]),2,2))</f>
        <v/>
      </c>
      <c r="RG9" s="205"/>
      <c r="RH9" s="205" t="str">
        <f>IF(ISBLANK(RH7),"",MID(LOOKUP(VALUE(MID(RH7, 12, 1)), Table7[['#]:['#]],Table7[[Surfaces Matrix]:[Surfaces Matrix]]),2,2))</f>
        <v/>
      </c>
      <c r="RI9" s="92" t="s">
        <v>224</v>
      </c>
      <c r="RJ9" s="128"/>
      <c r="RK9" s="93"/>
      <c r="RM9"/>
      <c r="RN9"/>
      <c r="RO9"/>
      <c r="RP9"/>
      <c r="RQ9"/>
      <c r="RR9"/>
      <c r="RS9"/>
      <c r="RT9"/>
      <c r="RU9"/>
      <c r="RV9"/>
    </row>
    <row r="10" spans="1:490" s="37" customFormat="1" ht="18.75" customHeight="1" thickBot="1">
      <c r="B10" s="113"/>
      <c r="C10" s="116"/>
      <c r="D10" s="116"/>
      <c r="E10" s="106"/>
      <c r="F10" s="106"/>
      <c r="G10" s="106"/>
      <c r="H10" s="106"/>
      <c r="I10" s="106"/>
      <c r="J10" s="106"/>
      <c r="K10" s="282" t="s">
        <v>538</v>
      </c>
      <c r="L10" s="122">
        <f>SUM(TMSimMatrix[#This Row])</f>
        <v>0</v>
      </c>
      <c r="M10" s="241" t="s">
        <v>1235</v>
      </c>
      <c r="N10" s="241" t="s">
        <v>1235</v>
      </c>
      <c r="O10" s="241" t="s">
        <v>1235</v>
      </c>
      <c r="P10" s="241" t="s">
        <v>1235</v>
      </c>
      <c r="Q10" s="241" t="s">
        <v>1235</v>
      </c>
      <c r="R10" s="241" t="s">
        <v>1235</v>
      </c>
      <c r="S10" s="241" t="s">
        <v>1235</v>
      </c>
      <c r="T10" s="241" t="s">
        <v>1235</v>
      </c>
      <c r="U10" s="241" t="s">
        <v>1235</v>
      </c>
      <c r="V10" s="241" t="s">
        <v>1235</v>
      </c>
      <c r="W10" s="241" t="s">
        <v>1235</v>
      </c>
      <c r="X10" s="241" t="s">
        <v>1235</v>
      </c>
      <c r="Y10" s="241" t="s">
        <v>1235</v>
      </c>
      <c r="Z10" s="241" t="s">
        <v>1235</v>
      </c>
      <c r="AA10" s="241" t="s">
        <v>1235</v>
      </c>
      <c r="AB10" s="241" t="s">
        <v>1367</v>
      </c>
      <c r="AC10" s="241" t="s">
        <v>1235</v>
      </c>
      <c r="AD10" s="241" t="s">
        <v>1235</v>
      </c>
      <c r="AE10" s="241" t="s">
        <v>1235</v>
      </c>
      <c r="AF10" s="241" t="s">
        <v>1235</v>
      </c>
      <c r="AG10" s="241" t="s">
        <v>1235</v>
      </c>
      <c r="AH10" s="241" t="s">
        <v>1350</v>
      </c>
      <c r="AI10" s="241" t="s">
        <v>1235</v>
      </c>
      <c r="AJ10" s="241" t="s">
        <v>1235</v>
      </c>
      <c r="AK10" s="241" t="s">
        <v>1235</v>
      </c>
      <c r="AL10" s="241" t="s">
        <v>1235</v>
      </c>
      <c r="AM10" s="241" t="s">
        <v>1235</v>
      </c>
      <c r="AN10" s="241" t="s">
        <v>1800</v>
      </c>
      <c r="AO10" s="241" t="s">
        <v>1235</v>
      </c>
      <c r="AP10" s="241" t="s">
        <v>1235</v>
      </c>
      <c r="AQ10" s="241" t="s">
        <v>1235</v>
      </c>
      <c r="AR10" s="241" t="s">
        <v>1235</v>
      </c>
      <c r="AS10" s="241" t="s">
        <v>1235</v>
      </c>
      <c r="AT10" s="241" t="s">
        <v>1235</v>
      </c>
      <c r="AU10" s="241" t="s">
        <v>1235</v>
      </c>
      <c r="AV10" s="241" t="s">
        <v>1235</v>
      </c>
      <c r="AW10" s="241" t="s">
        <v>1235</v>
      </c>
      <c r="AX10" s="241" t="s">
        <v>1235</v>
      </c>
      <c r="AY10" s="241" t="s">
        <v>1798</v>
      </c>
      <c r="AZ10" s="241" t="s">
        <v>1324</v>
      </c>
      <c r="BA10" s="241" t="s">
        <v>1358</v>
      </c>
      <c r="BB10" s="241" t="s">
        <v>1800</v>
      </c>
      <c r="BC10" s="241" t="s">
        <v>1330</v>
      </c>
      <c r="BD10" s="241" t="s">
        <v>1350</v>
      </c>
      <c r="BE10" s="241" t="s">
        <v>1353</v>
      </c>
      <c r="BF10" s="241" t="s">
        <v>1235</v>
      </c>
      <c r="BG10" s="241" t="s">
        <v>1235</v>
      </c>
      <c r="BH10" s="241" t="s">
        <v>526</v>
      </c>
      <c r="BI10" s="241" t="s">
        <v>526</v>
      </c>
      <c r="BJ10" s="241" t="s">
        <v>526</v>
      </c>
      <c r="BK10" s="241" t="s">
        <v>1798</v>
      </c>
      <c r="BL10" s="241" t="s">
        <v>1324</v>
      </c>
      <c r="BM10" s="241" t="s">
        <v>1328</v>
      </c>
      <c r="BN10" s="241" t="s">
        <v>1330</v>
      </c>
      <c r="BO10" s="241" t="s">
        <v>526</v>
      </c>
      <c r="BP10" s="241" t="s">
        <v>526</v>
      </c>
      <c r="BQ10" s="241" t="s">
        <v>526</v>
      </c>
      <c r="BR10" s="241" t="s">
        <v>526</v>
      </c>
      <c r="BS10" s="241" t="s">
        <v>526</v>
      </c>
      <c r="BT10" s="241" t="s">
        <v>1798</v>
      </c>
      <c r="BU10" s="241" t="s">
        <v>1324</v>
      </c>
      <c r="BV10" s="241" t="s">
        <v>1328</v>
      </c>
      <c r="BW10" s="241" t="s">
        <v>1800</v>
      </c>
      <c r="BX10" s="241" t="s">
        <v>1341</v>
      </c>
      <c r="BY10" s="241" t="s">
        <v>1350</v>
      </c>
      <c r="BZ10" s="241" t="s">
        <v>1353</v>
      </c>
      <c r="CA10" s="241" t="s">
        <v>1235</v>
      </c>
      <c r="CB10" s="241" t="s">
        <v>526</v>
      </c>
      <c r="CC10" s="241" t="s">
        <v>526</v>
      </c>
      <c r="CD10" s="241" t="s">
        <v>1798</v>
      </c>
      <c r="CE10" s="184" t="s">
        <v>1799</v>
      </c>
      <c r="CF10" s="184" t="s">
        <v>1801</v>
      </c>
      <c r="CG10" s="184" t="s">
        <v>1800</v>
      </c>
      <c r="CH10" s="184" t="s">
        <v>1802</v>
      </c>
      <c r="CI10" s="241" t="s">
        <v>526</v>
      </c>
      <c r="CJ10" s="241" t="s">
        <v>1798</v>
      </c>
      <c r="CK10" s="241" t="s">
        <v>1799</v>
      </c>
      <c r="CL10" s="241" t="s">
        <v>1800</v>
      </c>
      <c r="CM10" s="241" t="s">
        <v>1802</v>
      </c>
      <c r="CN10" s="241" t="s">
        <v>526</v>
      </c>
      <c r="CO10" s="241" t="s">
        <v>1798</v>
      </c>
      <c r="CP10" s="241" t="s">
        <v>1799</v>
      </c>
      <c r="CQ10" s="241" t="s">
        <v>1798</v>
      </c>
      <c r="CR10" s="241" t="s">
        <v>1798</v>
      </c>
      <c r="CS10" s="241" t="s">
        <v>526</v>
      </c>
      <c r="CT10" s="241" t="s">
        <v>526</v>
      </c>
      <c r="CU10" s="241" t="s">
        <v>1798</v>
      </c>
      <c r="CV10" s="241" t="s">
        <v>1799</v>
      </c>
      <c r="CW10" s="241" t="s">
        <v>1800</v>
      </c>
      <c r="CX10" s="241" t="s">
        <v>1802</v>
      </c>
      <c r="CY10" s="241" t="s">
        <v>526</v>
      </c>
      <c r="CZ10" s="241" t="s">
        <v>1798</v>
      </c>
      <c r="DA10" s="241" t="s">
        <v>1799</v>
      </c>
      <c r="DB10" s="241" t="s">
        <v>526</v>
      </c>
      <c r="DC10" s="241" t="s">
        <v>1798</v>
      </c>
      <c r="DD10" s="241" t="s">
        <v>1387</v>
      </c>
      <c r="DE10" s="241" t="s">
        <v>526</v>
      </c>
      <c r="DF10" s="241" t="s">
        <v>1798</v>
      </c>
      <c r="DG10" s="241" t="s">
        <v>1799</v>
      </c>
      <c r="DH10" s="241" t="s">
        <v>1800</v>
      </c>
      <c r="DI10" s="241" t="s">
        <v>1802</v>
      </c>
      <c r="DJ10" s="241" t="s">
        <v>526</v>
      </c>
      <c r="DK10" s="241" t="s">
        <v>1798</v>
      </c>
      <c r="DL10" s="241" t="s">
        <v>1799</v>
      </c>
      <c r="DM10" s="241" t="s">
        <v>526</v>
      </c>
      <c r="DN10" s="241" t="s">
        <v>1798</v>
      </c>
      <c r="DO10" s="241" t="s">
        <v>1799</v>
      </c>
      <c r="DP10" s="241" t="s">
        <v>1798</v>
      </c>
      <c r="DQ10" s="241" t="s">
        <v>1799</v>
      </c>
      <c r="DR10" s="241" t="s">
        <v>1800</v>
      </c>
      <c r="DS10" s="241" t="s">
        <v>1802</v>
      </c>
      <c r="DT10" s="241" t="s">
        <v>1798</v>
      </c>
      <c r="DU10" s="241" t="s">
        <v>1387</v>
      </c>
      <c r="DV10" s="241" t="s">
        <v>1800</v>
      </c>
      <c r="DW10" s="241" t="s">
        <v>1802</v>
      </c>
      <c r="DX10" s="241" t="s">
        <v>526</v>
      </c>
      <c r="DY10" s="241" t="s">
        <v>526</v>
      </c>
      <c r="DZ10" s="241" t="s">
        <v>1798</v>
      </c>
      <c r="EA10" s="242" t="s">
        <v>1798</v>
      </c>
      <c r="EB10" s="241" t="s">
        <v>1798</v>
      </c>
      <c r="EC10" s="241" t="s">
        <v>1798</v>
      </c>
      <c r="ED10" s="241" t="s">
        <v>1798</v>
      </c>
      <c r="EE10" s="241" t="s">
        <v>1798</v>
      </c>
      <c r="EF10" s="241" t="s">
        <v>1798</v>
      </c>
      <c r="EG10" s="241" t="s">
        <v>526</v>
      </c>
      <c r="EH10" s="241" t="s">
        <v>526</v>
      </c>
      <c r="EI10" s="241" t="s">
        <v>526</v>
      </c>
      <c r="EJ10" s="241" t="s">
        <v>526</v>
      </c>
      <c r="EK10" s="241" t="s">
        <v>526</v>
      </c>
      <c r="EL10" s="241" t="s">
        <v>526</v>
      </c>
      <c r="EM10" s="241" t="s">
        <v>526</v>
      </c>
      <c r="EN10" s="241" t="s">
        <v>526</v>
      </c>
      <c r="EO10" s="241" t="s">
        <v>526</v>
      </c>
      <c r="EP10" s="184"/>
      <c r="EQ10" s="184"/>
      <c r="ER10" s="241"/>
      <c r="ES10" s="241"/>
      <c r="ET10" s="241"/>
      <c r="EU10" s="241"/>
      <c r="EV10" s="241"/>
      <c r="EW10" s="241"/>
      <c r="EX10" s="241"/>
      <c r="EY10" s="241"/>
      <c r="EZ10" s="241"/>
      <c r="FA10" s="241"/>
      <c r="FB10" s="241"/>
      <c r="FC10" s="241"/>
      <c r="FD10" s="241"/>
      <c r="FE10" s="241"/>
      <c r="FF10" s="241"/>
      <c r="FG10" s="241"/>
      <c r="FH10" s="241"/>
      <c r="FI10" s="241"/>
      <c r="FJ10" s="241"/>
      <c r="FK10" s="241"/>
      <c r="FL10" s="241"/>
      <c r="FM10" s="241"/>
      <c r="FN10" s="241"/>
      <c r="FO10" s="241"/>
      <c r="FP10" s="241"/>
      <c r="FQ10" s="241"/>
      <c r="FR10" s="241"/>
      <c r="FS10" s="241"/>
      <c r="FT10" s="241"/>
      <c r="FU10" s="241"/>
      <c r="FV10" s="241"/>
      <c r="FW10" s="241"/>
      <c r="FX10" s="241"/>
      <c r="FY10" s="241"/>
      <c r="FZ10" s="241"/>
      <c r="GA10" s="184"/>
      <c r="GB10" s="241"/>
      <c r="GC10" s="241"/>
      <c r="GD10" s="241"/>
      <c r="GE10" s="184"/>
      <c r="GF10" s="241"/>
      <c r="GG10" s="241"/>
      <c r="GH10" s="241"/>
      <c r="GI10" s="241"/>
      <c r="GJ10" s="241"/>
      <c r="GK10" s="241"/>
      <c r="GL10" s="241"/>
      <c r="GM10" s="241"/>
      <c r="GN10" s="241"/>
      <c r="GO10" s="241"/>
      <c r="GP10" s="241"/>
      <c r="GQ10" s="241"/>
      <c r="GR10" s="241"/>
      <c r="GS10" s="241"/>
      <c r="GT10" s="241"/>
      <c r="GU10" s="241"/>
      <c r="GV10" s="241"/>
      <c r="GW10" s="241"/>
      <c r="GX10" s="241"/>
      <c r="GY10" s="241"/>
      <c r="GZ10" s="241"/>
      <c r="HA10" s="241"/>
      <c r="HB10" s="241"/>
      <c r="HC10" s="241" t="s">
        <v>526</v>
      </c>
      <c r="HD10" s="241" t="s">
        <v>526</v>
      </c>
      <c r="HE10" s="241" t="s">
        <v>526</v>
      </c>
      <c r="HF10" s="241" t="s">
        <v>526</v>
      </c>
      <c r="HG10" s="241" t="s">
        <v>526</v>
      </c>
      <c r="HH10" s="241" t="s">
        <v>526</v>
      </c>
      <c r="HI10" s="241" t="s">
        <v>526</v>
      </c>
      <c r="HJ10" s="241" t="s">
        <v>526</v>
      </c>
      <c r="HK10" s="241" t="s">
        <v>526</v>
      </c>
      <c r="HL10" s="241" t="s">
        <v>526</v>
      </c>
      <c r="HM10" s="241" t="s">
        <v>526</v>
      </c>
      <c r="HN10" s="241" t="s">
        <v>526</v>
      </c>
      <c r="HO10" s="241" t="s">
        <v>526</v>
      </c>
      <c r="HP10" s="241" t="s">
        <v>526</v>
      </c>
      <c r="HQ10" s="241" t="s">
        <v>526</v>
      </c>
      <c r="HR10" s="241" t="s">
        <v>526</v>
      </c>
      <c r="HS10" s="241" t="s">
        <v>526</v>
      </c>
      <c r="HT10" s="241" t="s">
        <v>526</v>
      </c>
      <c r="HU10" s="241" t="s">
        <v>526</v>
      </c>
      <c r="HV10" s="241" t="s">
        <v>526</v>
      </c>
      <c r="HW10" s="241" t="s">
        <v>526</v>
      </c>
      <c r="HX10" s="241" t="s">
        <v>526</v>
      </c>
      <c r="HY10" s="241" t="s">
        <v>526</v>
      </c>
      <c r="HZ10" s="241" t="s">
        <v>526</v>
      </c>
      <c r="IA10" s="241" t="s">
        <v>526</v>
      </c>
      <c r="IB10" s="241"/>
      <c r="IC10" s="241"/>
      <c r="ID10" s="241"/>
      <c r="IE10" s="241"/>
      <c r="IF10" s="241"/>
      <c r="IG10" s="240"/>
      <c r="IH10" s="240"/>
      <c r="II10" s="240"/>
      <c r="IJ10" s="240"/>
      <c r="IK10" s="240"/>
      <c r="IL10" s="240"/>
      <c r="IM10" s="240"/>
      <c r="IN10" s="240"/>
      <c r="IO10" s="240"/>
      <c r="IP10" s="240"/>
      <c r="IQ10" s="240"/>
      <c r="IR10" s="240"/>
      <c r="IS10" s="240"/>
      <c r="IT10" s="240"/>
      <c r="IU10" s="240"/>
      <c r="IV10" s="240"/>
      <c r="IW10" s="240"/>
      <c r="IX10" s="240"/>
      <c r="IY10" s="240"/>
      <c r="IZ10" s="240"/>
      <c r="JA10" s="240"/>
      <c r="JB10" s="240"/>
      <c r="JC10" s="240"/>
      <c r="JD10" s="240"/>
      <c r="JE10" s="240"/>
      <c r="JF10" s="240"/>
      <c r="JG10" s="240"/>
      <c r="JH10" s="240"/>
      <c r="JI10" s="240"/>
      <c r="JJ10" s="240"/>
      <c r="JK10" s="240"/>
      <c r="JL10" s="240"/>
      <c r="JM10" s="240"/>
      <c r="JN10" s="240"/>
      <c r="JO10" s="240"/>
      <c r="JP10" s="240"/>
      <c r="JQ10" s="240"/>
      <c r="JR10" s="240"/>
      <c r="JS10" s="240"/>
      <c r="JT10" s="240"/>
      <c r="JU10" s="240"/>
      <c r="JV10" s="240"/>
      <c r="JW10" s="240"/>
      <c r="JX10" s="240"/>
      <c r="JY10" s="240"/>
      <c r="JZ10" s="240"/>
      <c r="KA10" s="240"/>
      <c r="KB10" s="240"/>
      <c r="KC10" s="240"/>
      <c r="KD10" s="240"/>
      <c r="KE10" s="240"/>
      <c r="KF10" s="240"/>
      <c r="KG10" s="240"/>
      <c r="KH10" s="240"/>
      <c r="KI10" s="240"/>
      <c r="KJ10" s="240"/>
      <c r="KK10" s="240"/>
      <c r="KL10" s="240"/>
      <c r="KM10" s="240"/>
      <c r="KN10" s="240"/>
      <c r="KO10" s="240"/>
      <c r="KP10" s="240"/>
      <c r="KQ10" s="240"/>
      <c r="KR10" s="240"/>
      <c r="KS10" s="240"/>
      <c r="KT10" s="240"/>
      <c r="KU10" s="240"/>
      <c r="KV10" s="240"/>
      <c r="KW10" s="240"/>
      <c r="KX10" s="240"/>
      <c r="KY10" s="240"/>
      <c r="KZ10" s="240"/>
      <c r="LA10" s="240"/>
      <c r="LB10" s="240"/>
      <c r="LC10" s="240"/>
      <c r="LD10" s="240"/>
      <c r="LE10" s="240"/>
      <c r="LF10" s="240"/>
      <c r="LG10" s="240"/>
      <c r="LH10" s="240"/>
      <c r="LI10" s="240"/>
      <c r="LJ10" s="240"/>
      <c r="LK10" s="240"/>
      <c r="LL10" s="240"/>
      <c r="LM10" s="240"/>
      <c r="LN10" s="240"/>
      <c r="LO10" s="240"/>
      <c r="LP10" s="240"/>
      <c r="LQ10" s="240"/>
      <c r="LR10" s="240"/>
      <c r="LS10" s="240"/>
      <c r="LT10" s="240"/>
      <c r="LU10" s="240"/>
      <c r="LV10" s="240"/>
      <c r="LW10" s="240"/>
      <c r="LX10" s="240"/>
      <c r="LY10" s="240"/>
      <c r="LZ10" s="240"/>
      <c r="MA10" s="240"/>
      <c r="MB10" s="240"/>
      <c r="MC10" s="240"/>
      <c r="MD10" s="240"/>
      <c r="ME10" s="240"/>
      <c r="MF10" s="240"/>
      <c r="MG10" s="240"/>
      <c r="MH10" s="240"/>
      <c r="MI10" s="240"/>
      <c r="MJ10" s="240"/>
      <c r="MK10" s="240"/>
      <c r="ML10" s="240"/>
      <c r="MM10" s="240"/>
      <c r="MN10" s="240"/>
      <c r="MO10" s="240"/>
      <c r="MP10" s="240"/>
      <c r="MQ10" s="240"/>
      <c r="MR10" s="240"/>
      <c r="MS10" s="240"/>
      <c r="MT10" s="240"/>
      <c r="MU10" s="240"/>
      <c r="MV10" s="240"/>
      <c r="MW10" s="240"/>
      <c r="MX10" s="240"/>
      <c r="MY10" s="240"/>
      <c r="MZ10" s="240"/>
      <c r="NA10" s="240"/>
      <c r="NB10" s="240"/>
      <c r="NC10" s="240"/>
      <c r="ND10" s="240"/>
      <c r="NE10" s="240"/>
      <c r="NF10" s="240"/>
      <c r="NG10" s="240"/>
      <c r="NH10" s="240"/>
      <c r="NI10" s="240"/>
      <c r="NJ10" s="240"/>
      <c r="NK10" s="240"/>
      <c r="NL10" s="240"/>
      <c r="NM10" s="240"/>
      <c r="NN10" s="240"/>
      <c r="NO10" s="240"/>
      <c r="NP10" s="240"/>
      <c r="NQ10" s="240"/>
      <c r="NR10" s="240"/>
      <c r="NS10" s="240"/>
      <c r="NT10" s="240"/>
      <c r="NU10" s="240"/>
      <c r="NV10" s="240"/>
      <c r="NW10" s="240"/>
      <c r="NX10" s="240"/>
      <c r="NY10" s="240"/>
      <c r="NZ10" s="240"/>
      <c r="OA10" s="240"/>
      <c r="OB10" s="240"/>
      <c r="OC10" s="240"/>
      <c r="OD10" s="240"/>
      <c r="OE10" s="240"/>
      <c r="OF10" s="240"/>
      <c r="OG10" s="240"/>
      <c r="OH10" s="240"/>
      <c r="OI10" s="240"/>
      <c r="OJ10" s="240"/>
      <c r="OK10" s="240"/>
      <c r="OL10" s="240"/>
      <c r="OM10" s="240"/>
      <c r="ON10" s="240"/>
      <c r="OO10" s="240"/>
      <c r="OP10" s="240"/>
      <c r="OQ10" s="240"/>
      <c r="OR10" s="240"/>
      <c r="OS10" s="240"/>
      <c r="OT10" s="240"/>
      <c r="OU10" s="240"/>
      <c r="OV10" s="240"/>
      <c r="OW10" s="240"/>
      <c r="OX10" s="240"/>
      <c r="OY10" s="240"/>
      <c r="OZ10" s="240"/>
      <c r="PA10" s="240"/>
      <c r="PB10" s="240"/>
      <c r="PC10" s="240"/>
      <c r="PD10" s="240"/>
      <c r="PE10" s="240"/>
      <c r="PF10" s="240"/>
      <c r="PG10" s="240"/>
      <c r="PH10" s="240"/>
      <c r="PI10" s="240"/>
      <c r="PJ10" s="240"/>
      <c r="PK10" s="240"/>
      <c r="PL10" s="240"/>
      <c r="PM10" s="240"/>
      <c r="PN10" s="240"/>
      <c r="PO10" s="240"/>
      <c r="PP10" s="240"/>
      <c r="PQ10" s="240"/>
      <c r="PR10" s="240"/>
      <c r="PS10" s="240"/>
      <c r="PT10" s="240"/>
      <c r="PU10" s="240"/>
      <c r="PV10" s="240"/>
      <c r="PW10" s="240"/>
      <c r="PX10" s="240"/>
      <c r="PY10" s="240"/>
      <c r="PZ10" s="240"/>
      <c r="QA10" s="240"/>
      <c r="QB10" s="240"/>
      <c r="QC10" s="240"/>
      <c r="QD10" s="240"/>
      <c r="QE10" s="240"/>
      <c r="QF10" s="240"/>
      <c r="QG10" s="240"/>
      <c r="QH10" s="240"/>
      <c r="QI10" s="240"/>
      <c r="QJ10" s="240"/>
      <c r="QK10" s="240"/>
      <c r="QL10" s="240"/>
      <c r="QM10" s="240"/>
      <c r="QN10" s="240"/>
      <c r="QO10" s="240"/>
      <c r="QP10" s="240"/>
      <c r="QQ10" s="240"/>
      <c r="QR10" s="240"/>
      <c r="QS10" s="240"/>
      <c r="QT10" s="240"/>
      <c r="QU10" s="240"/>
      <c r="QV10" s="240"/>
      <c r="QW10" s="240"/>
      <c r="QX10" s="240"/>
      <c r="QY10" s="240"/>
      <c r="QZ10" s="240"/>
      <c r="RA10" s="240"/>
      <c r="RB10" s="240"/>
      <c r="RC10" s="240"/>
      <c r="RD10" s="240"/>
      <c r="RE10" s="184"/>
      <c r="RF10" s="184"/>
      <c r="RG10" s="184"/>
      <c r="RH10" s="184"/>
      <c r="RI10" s="94" t="s">
        <v>453</v>
      </c>
      <c r="RJ10" s="127"/>
      <c r="RK10" s="95"/>
      <c r="RN10"/>
      <c r="RO10"/>
      <c r="RP10"/>
      <c r="RQ10"/>
      <c r="RR10"/>
      <c r="RS10"/>
      <c r="RT10"/>
      <c r="RU10"/>
      <c r="RV10"/>
    </row>
    <row r="11" spans="1:490" ht="18.75" customHeight="1" thickBot="1">
      <c r="B11" s="113"/>
      <c r="C11" s="116"/>
      <c r="D11" s="116"/>
      <c r="E11" s="106"/>
      <c r="F11" s="106"/>
      <c r="G11" s="106"/>
      <c r="H11" s="106"/>
      <c r="I11" s="106"/>
      <c r="J11" s="106"/>
      <c r="K11" s="282" t="s">
        <v>539</v>
      </c>
      <c r="L11" s="122"/>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c r="BS11" s="241"/>
      <c r="BT11" s="241"/>
      <c r="BU11" s="241"/>
      <c r="BV11" s="241"/>
      <c r="BW11" s="241"/>
      <c r="BX11" s="241"/>
      <c r="BY11" s="241"/>
      <c r="BZ11" s="241"/>
      <c r="CA11" s="241"/>
      <c r="CB11" s="241"/>
      <c r="CC11" s="241"/>
      <c r="CD11" s="241"/>
      <c r="CE11" s="242"/>
      <c r="CF11" s="242"/>
      <c r="CG11" s="242"/>
      <c r="CH11" s="242"/>
      <c r="CI11" s="241"/>
      <c r="CJ11" s="241"/>
      <c r="CK11" s="241"/>
      <c r="CL11" s="241"/>
      <c r="CM11" s="241"/>
      <c r="CN11" s="241"/>
      <c r="CO11" s="241"/>
      <c r="CP11" s="241"/>
      <c r="CQ11" s="241"/>
      <c r="CR11" s="241"/>
      <c r="CS11" s="241"/>
      <c r="CT11" s="241"/>
      <c r="CU11" s="241"/>
      <c r="CV11" s="241"/>
      <c r="CW11" s="241"/>
      <c r="CX11" s="241"/>
      <c r="CY11" s="241"/>
      <c r="CZ11" s="241"/>
      <c r="DA11" s="241"/>
      <c r="DB11" s="241"/>
      <c r="DC11" s="241"/>
      <c r="DD11" s="241"/>
      <c r="DE11" s="241"/>
      <c r="DF11" s="241"/>
      <c r="DG11" s="241"/>
      <c r="DH11" s="241"/>
      <c r="DI11" s="241"/>
      <c r="DJ11" s="241"/>
      <c r="DK11" s="241"/>
      <c r="DL11" s="241"/>
      <c r="DM11" s="241"/>
      <c r="DN11" s="241"/>
      <c r="DO11" s="241"/>
      <c r="DP11" s="241"/>
      <c r="DQ11" s="241"/>
      <c r="DR11" s="241"/>
      <c r="DS11" s="241"/>
      <c r="DT11" s="241"/>
      <c r="DU11" s="241"/>
      <c r="DV11" s="241"/>
      <c r="DW11" s="241"/>
      <c r="DX11" s="241"/>
      <c r="DY11" s="241"/>
      <c r="DZ11" s="241"/>
      <c r="EA11" s="242"/>
      <c r="EB11" s="241"/>
      <c r="EC11" s="241"/>
      <c r="ED11" s="241"/>
      <c r="EE11" s="241"/>
      <c r="EF11" s="241"/>
      <c r="EG11" s="241"/>
      <c r="EH11" s="241"/>
      <c r="EI11" s="244"/>
      <c r="EJ11" s="244"/>
      <c r="EK11" s="241"/>
      <c r="EL11" s="241"/>
      <c r="EM11" s="241"/>
      <c r="EN11" s="242"/>
      <c r="EO11" s="242"/>
      <c r="EP11" s="242"/>
      <c r="EQ11" s="242"/>
      <c r="ER11" s="241"/>
      <c r="ES11" s="241"/>
      <c r="ET11" s="241"/>
      <c r="EU11" s="241"/>
      <c r="EV11" s="241"/>
      <c r="EW11" s="241"/>
      <c r="EX11" s="241"/>
      <c r="EY11" s="241"/>
      <c r="EZ11" s="241"/>
      <c r="FA11" s="241"/>
      <c r="FB11" s="241"/>
      <c r="FC11" s="241"/>
      <c r="FD11" s="241"/>
      <c r="FE11" s="241"/>
      <c r="FF11" s="241"/>
      <c r="FG11" s="241"/>
      <c r="FH11" s="241"/>
      <c r="FI11" s="241"/>
      <c r="FJ11" s="241"/>
      <c r="FK11" s="241"/>
      <c r="FL11" s="241"/>
      <c r="FM11" s="241"/>
      <c r="FN11" s="241"/>
      <c r="FO11" s="241"/>
      <c r="FP11" s="241"/>
      <c r="FQ11" s="241"/>
      <c r="FR11" s="241"/>
      <c r="FS11" s="241"/>
      <c r="FT11" s="241"/>
      <c r="FU11" s="241"/>
      <c r="FV11" s="241"/>
      <c r="FW11" s="241"/>
      <c r="FX11" s="241"/>
      <c r="FY11" s="241"/>
      <c r="FZ11" s="241"/>
      <c r="GA11" s="242"/>
      <c r="GB11" s="241"/>
      <c r="GC11" s="241"/>
      <c r="GD11" s="241"/>
      <c r="GE11" s="242"/>
      <c r="GF11" s="241"/>
      <c r="GG11" s="241"/>
      <c r="GH11" s="241"/>
      <c r="GI11" s="241"/>
      <c r="GJ11" s="241"/>
      <c r="GK11" s="241"/>
      <c r="GL11" s="241"/>
      <c r="GM11" s="241"/>
      <c r="GN11" s="241"/>
      <c r="GO11" s="241"/>
      <c r="GP11" s="241"/>
      <c r="GQ11" s="241"/>
      <c r="GR11" s="241"/>
      <c r="GS11" s="241"/>
      <c r="GT11" s="241"/>
      <c r="GU11" s="241"/>
      <c r="GV11" s="241"/>
      <c r="GW11" s="241"/>
      <c r="GX11" s="241"/>
      <c r="GY11" s="241"/>
      <c r="GZ11" s="241"/>
      <c r="HA11" s="241"/>
      <c r="HB11" s="241"/>
      <c r="HC11" s="242"/>
      <c r="HD11" s="242"/>
      <c r="HE11" s="242"/>
      <c r="HF11" s="242"/>
      <c r="HG11" s="241"/>
      <c r="HH11" s="241"/>
      <c r="HI11" s="241"/>
      <c r="HJ11" s="241"/>
      <c r="HK11" s="241"/>
      <c r="HL11" s="241"/>
      <c r="HM11" s="241"/>
      <c r="HN11" s="241"/>
      <c r="HO11" s="241"/>
      <c r="HP11" s="241"/>
      <c r="HQ11" s="241"/>
      <c r="HR11" s="241"/>
      <c r="HS11" s="241"/>
      <c r="HT11" s="241"/>
      <c r="HU11" s="241"/>
      <c r="HV11" s="241"/>
      <c r="HW11" s="241"/>
      <c r="HX11" s="241"/>
      <c r="HY11" s="241"/>
      <c r="HZ11" s="241"/>
      <c r="IA11" s="241"/>
      <c r="IB11" s="241"/>
      <c r="IC11" s="241"/>
      <c r="ID11" s="241"/>
      <c r="IE11" s="241"/>
      <c r="IF11" s="241"/>
      <c r="IG11" s="244"/>
      <c r="IH11" s="244"/>
      <c r="II11" s="244"/>
      <c r="IJ11" s="244"/>
      <c r="IK11" s="244"/>
      <c r="IL11" s="244"/>
      <c r="IM11" s="244"/>
      <c r="IN11" s="244"/>
      <c r="IO11" s="244"/>
      <c r="IP11" s="244"/>
      <c r="IQ11" s="244"/>
      <c r="IR11" s="244"/>
      <c r="IS11" s="244"/>
      <c r="IT11" s="244"/>
      <c r="IU11" s="244"/>
      <c r="IV11" s="244"/>
      <c r="IW11" s="244"/>
      <c r="IX11" s="244"/>
      <c r="IY11" s="244"/>
      <c r="IZ11" s="244"/>
      <c r="JA11" s="244"/>
      <c r="JB11" s="244"/>
      <c r="JC11" s="244"/>
      <c r="JD11" s="244"/>
      <c r="JE11" s="244"/>
      <c r="JF11" s="244"/>
      <c r="JG11" s="244"/>
      <c r="JH11" s="244"/>
      <c r="JI11" s="244"/>
      <c r="JJ11" s="244"/>
      <c r="JK11" s="244"/>
      <c r="JL11" s="244"/>
      <c r="JM11" s="244"/>
      <c r="JN11" s="244"/>
      <c r="JO11" s="244"/>
      <c r="JP11" s="244"/>
      <c r="JQ11" s="244"/>
      <c r="JR11" s="244"/>
      <c r="JS11" s="244"/>
      <c r="JT11" s="244"/>
      <c r="JU11" s="244"/>
      <c r="JV11" s="244"/>
      <c r="JW11" s="244"/>
      <c r="JX11" s="244"/>
      <c r="JY11" s="244"/>
      <c r="JZ11" s="244"/>
      <c r="KA11" s="244"/>
      <c r="KB11" s="244"/>
      <c r="KC11" s="244"/>
      <c r="KD11" s="244"/>
      <c r="KE11" s="244"/>
      <c r="KF11" s="244"/>
      <c r="KG11" s="244"/>
      <c r="KH11" s="244"/>
      <c r="KI11" s="244"/>
      <c r="KJ11" s="244"/>
      <c r="KK11" s="244"/>
      <c r="KL11" s="244"/>
      <c r="KM11" s="244"/>
      <c r="KN11" s="244"/>
      <c r="KO11" s="244"/>
      <c r="KP11" s="244"/>
      <c r="KQ11" s="244"/>
      <c r="KR11" s="244"/>
      <c r="KS11" s="244"/>
      <c r="KT11" s="244"/>
      <c r="KU11" s="244"/>
      <c r="KV11" s="244"/>
      <c r="KW11" s="244"/>
      <c r="KX11" s="244"/>
      <c r="KY11" s="244"/>
      <c r="KZ11" s="244"/>
      <c r="LA11" s="244"/>
      <c r="LB11" s="244"/>
      <c r="LC11" s="244"/>
      <c r="LD11" s="244"/>
      <c r="LE11" s="244"/>
      <c r="LF11" s="244"/>
      <c r="LG11" s="244"/>
      <c r="LH11" s="244"/>
      <c r="LI11" s="244"/>
      <c r="LJ11" s="244"/>
      <c r="LK11" s="244"/>
      <c r="LL11" s="244"/>
      <c r="LM11" s="244"/>
      <c r="LN11" s="244"/>
      <c r="LO11" s="244"/>
      <c r="LP11" s="244"/>
      <c r="LQ11" s="244"/>
      <c r="LR11" s="244"/>
      <c r="LS11" s="244"/>
      <c r="LT11" s="244"/>
      <c r="LU11" s="244"/>
      <c r="LV11" s="244"/>
      <c r="LW11" s="244"/>
      <c r="LX11" s="244"/>
      <c r="LY11" s="244"/>
      <c r="LZ11" s="244"/>
      <c r="MA11" s="244"/>
      <c r="MB11" s="244"/>
      <c r="MC11" s="244"/>
      <c r="MD11" s="244"/>
      <c r="ME11" s="244"/>
      <c r="MF11" s="244"/>
      <c r="MG11" s="244"/>
      <c r="MH11" s="244"/>
      <c r="MI11" s="244"/>
      <c r="MJ11" s="244"/>
      <c r="MK11" s="244"/>
      <c r="ML11" s="244"/>
      <c r="MM11" s="244"/>
      <c r="MN11" s="244"/>
      <c r="MO11" s="244"/>
      <c r="MP11" s="244"/>
      <c r="MQ11" s="244"/>
      <c r="MR11" s="244"/>
      <c r="MS11" s="244"/>
      <c r="MT11" s="244"/>
      <c r="MU11" s="244"/>
      <c r="MV11" s="244"/>
      <c r="MW11" s="244"/>
      <c r="MX11" s="244"/>
      <c r="MY11" s="244"/>
      <c r="MZ11" s="244"/>
      <c r="NA11" s="244"/>
      <c r="NB11" s="244"/>
      <c r="NC11" s="244"/>
      <c r="ND11" s="244"/>
      <c r="NE11" s="244"/>
      <c r="NF11" s="244"/>
      <c r="NG11" s="244"/>
      <c r="NH11" s="244"/>
      <c r="NI11" s="244"/>
      <c r="NJ11" s="244"/>
      <c r="NK11" s="244"/>
      <c r="NL11" s="244"/>
      <c r="NM11" s="244"/>
      <c r="NN11" s="244"/>
      <c r="NO11" s="244"/>
      <c r="NP11" s="244"/>
      <c r="NQ11" s="244"/>
      <c r="NR11" s="244"/>
      <c r="NS11" s="244"/>
      <c r="NT11" s="244"/>
      <c r="NU11" s="244"/>
      <c r="NV11" s="244"/>
      <c r="NW11" s="244"/>
      <c r="NX11" s="244"/>
      <c r="NY11" s="244"/>
      <c r="NZ11" s="244"/>
      <c r="OA11" s="244"/>
      <c r="OB11" s="244"/>
      <c r="OC11" s="244"/>
      <c r="OD11" s="244"/>
      <c r="OE11" s="244"/>
      <c r="OF11" s="244"/>
      <c r="OG11" s="244"/>
      <c r="OH11" s="244"/>
      <c r="OI11" s="244"/>
      <c r="OJ11" s="244"/>
      <c r="OK11" s="244"/>
      <c r="OL11" s="244"/>
      <c r="OM11" s="244"/>
      <c r="ON11" s="244"/>
      <c r="OO11" s="244"/>
      <c r="OP11" s="244"/>
      <c r="OQ11" s="244"/>
      <c r="OR11" s="244"/>
      <c r="OS11" s="244"/>
      <c r="OT11" s="244"/>
      <c r="OU11" s="244"/>
      <c r="OV11" s="244"/>
      <c r="OW11" s="244"/>
      <c r="OX11" s="244"/>
      <c r="OY11" s="244"/>
      <c r="OZ11" s="244"/>
      <c r="PA11" s="244"/>
      <c r="PB11" s="244"/>
      <c r="PC11" s="244"/>
      <c r="PD11" s="244"/>
      <c r="PE11" s="244"/>
      <c r="PF11" s="244"/>
      <c r="PG11" s="244"/>
      <c r="PH11" s="244"/>
      <c r="PI11" s="244"/>
      <c r="PJ11" s="244"/>
      <c r="PK11" s="244"/>
      <c r="PL11" s="244"/>
      <c r="PM11" s="244"/>
      <c r="PN11" s="244"/>
      <c r="PO11" s="244"/>
      <c r="PP11" s="244"/>
      <c r="PQ11" s="244"/>
      <c r="PR11" s="244"/>
      <c r="PS11" s="244"/>
      <c r="PT11" s="244"/>
      <c r="PU11" s="244"/>
      <c r="PV11" s="244"/>
      <c r="PW11" s="244"/>
      <c r="PX11" s="244"/>
      <c r="PY11" s="244"/>
      <c r="PZ11" s="244"/>
      <c r="QA11" s="244"/>
      <c r="QB11" s="244"/>
      <c r="QC11" s="244"/>
      <c r="QD11" s="244"/>
      <c r="QE11" s="244"/>
      <c r="QF11" s="244"/>
      <c r="QG11" s="244"/>
      <c r="QH11" s="244"/>
      <c r="QI11" s="244"/>
      <c r="QJ11" s="244"/>
      <c r="QK11" s="244"/>
      <c r="QL11" s="244"/>
      <c r="QM11" s="244"/>
      <c r="QN11" s="244"/>
      <c r="QO11" s="244"/>
      <c r="QP11" s="244"/>
      <c r="QQ11" s="244"/>
      <c r="QR11" s="244"/>
      <c r="QS11" s="244"/>
      <c r="QT11" s="244"/>
      <c r="QU11" s="244"/>
      <c r="QV11" s="244"/>
      <c r="QW11" s="244"/>
      <c r="QX11" s="244"/>
      <c r="QY11" s="244"/>
      <c r="QZ11" s="244"/>
      <c r="RA11" s="244"/>
      <c r="RB11" s="244"/>
      <c r="RC11" s="244"/>
      <c r="RD11" s="244"/>
      <c r="RE11" s="242"/>
      <c r="RF11" s="242"/>
      <c r="RG11" s="242"/>
      <c r="RH11" s="242"/>
      <c r="RI11" s="94" t="s">
        <v>452</v>
      </c>
      <c r="RJ11" s="127"/>
      <c r="RK11" s="95"/>
      <c r="RL11" s="37"/>
    </row>
    <row r="12" spans="1:490" ht="18.75" customHeight="1" thickBot="1">
      <c r="B12" s="113"/>
      <c r="C12" s="116"/>
      <c r="D12" s="116"/>
      <c r="E12" s="106"/>
      <c r="F12" s="106"/>
      <c r="G12" s="106"/>
      <c r="H12" s="106"/>
      <c r="I12" s="106"/>
      <c r="J12" s="106"/>
      <c r="K12" s="282" t="s">
        <v>540</v>
      </c>
      <c r="L12" s="122">
        <f>SUM(TMSimMatrix[#This Row])</f>
        <v>0</v>
      </c>
      <c r="M12" s="241" t="s">
        <v>528</v>
      </c>
      <c r="N12" s="241" t="s">
        <v>528</v>
      </c>
      <c r="O12" s="241" t="s">
        <v>528</v>
      </c>
      <c r="P12" s="241" t="s">
        <v>528</v>
      </c>
      <c r="Q12" s="241" t="s">
        <v>528</v>
      </c>
      <c r="R12" s="241" t="s">
        <v>528</v>
      </c>
      <c r="S12" s="241" t="s">
        <v>528</v>
      </c>
      <c r="T12" s="241" t="s">
        <v>528</v>
      </c>
      <c r="U12" s="241" t="s">
        <v>528</v>
      </c>
      <c r="V12" s="241" t="s">
        <v>528</v>
      </c>
      <c r="W12" s="241" t="s">
        <v>528</v>
      </c>
      <c r="X12" s="241" t="s">
        <v>528</v>
      </c>
      <c r="Y12" s="241" t="s">
        <v>528</v>
      </c>
      <c r="Z12" s="241" t="s">
        <v>528</v>
      </c>
      <c r="AA12" s="241" t="s">
        <v>528</v>
      </c>
      <c r="AB12" s="241" t="s">
        <v>528</v>
      </c>
      <c r="AC12" s="241" t="s">
        <v>528</v>
      </c>
      <c r="AD12" s="241" t="s">
        <v>528</v>
      </c>
      <c r="AE12" s="241" t="s">
        <v>528</v>
      </c>
      <c r="AF12" s="241" t="s">
        <v>528</v>
      </c>
      <c r="AG12" s="241" t="s">
        <v>528</v>
      </c>
      <c r="AH12" s="241" t="s">
        <v>528</v>
      </c>
      <c r="AI12" s="241" t="s">
        <v>528</v>
      </c>
      <c r="AJ12" s="241" t="s">
        <v>528</v>
      </c>
      <c r="AK12" s="241" t="s">
        <v>528</v>
      </c>
      <c r="AL12" s="241" t="s">
        <v>528</v>
      </c>
      <c r="AM12" s="241" t="s">
        <v>528</v>
      </c>
      <c r="AN12" s="241" t="s">
        <v>528</v>
      </c>
      <c r="AO12" s="241" t="s">
        <v>528</v>
      </c>
      <c r="AP12" s="241" t="s">
        <v>528</v>
      </c>
      <c r="AQ12" s="241" t="s">
        <v>528</v>
      </c>
      <c r="AR12" s="241" t="s">
        <v>528</v>
      </c>
      <c r="AS12" s="241" t="s">
        <v>528</v>
      </c>
      <c r="AT12" s="241" t="s">
        <v>528</v>
      </c>
      <c r="AU12" s="241" t="s">
        <v>528</v>
      </c>
      <c r="AV12" s="241" t="s">
        <v>528</v>
      </c>
      <c r="AW12" s="241" t="s">
        <v>528</v>
      </c>
      <c r="AX12" s="241" t="s">
        <v>528</v>
      </c>
      <c r="AY12" s="241" t="s">
        <v>528</v>
      </c>
      <c r="AZ12" s="241" t="s">
        <v>528</v>
      </c>
      <c r="BA12" s="241" t="s">
        <v>528</v>
      </c>
      <c r="BB12" s="241" t="s">
        <v>528</v>
      </c>
      <c r="BC12" s="241" t="s">
        <v>528</v>
      </c>
      <c r="BD12" s="241" t="s">
        <v>528</v>
      </c>
      <c r="BE12" s="241" t="s">
        <v>528</v>
      </c>
      <c r="BF12" s="241" t="s">
        <v>528</v>
      </c>
      <c r="BG12" s="241" t="s">
        <v>528</v>
      </c>
      <c r="BH12" s="241" t="s">
        <v>528</v>
      </c>
      <c r="BI12" s="241" t="s">
        <v>528</v>
      </c>
      <c r="BJ12" s="241" t="s">
        <v>528</v>
      </c>
      <c r="BK12" s="241" t="s">
        <v>528</v>
      </c>
      <c r="BL12" s="241" t="s">
        <v>528</v>
      </c>
      <c r="BM12" s="241" t="s">
        <v>528</v>
      </c>
      <c r="BN12" s="241" t="s">
        <v>528</v>
      </c>
      <c r="BO12" s="241" t="s">
        <v>528</v>
      </c>
      <c r="BP12" s="241" t="s">
        <v>528</v>
      </c>
      <c r="BQ12" s="241" t="s">
        <v>528</v>
      </c>
      <c r="BR12" s="241" t="s">
        <v>528</v>
      </c>
      <c r="BS12" s="241" t="s">
        <v>528</v>
      </c>
      <c r="BT12" s="241" t="s">
        <v>528</v>
      </c>
      <c r="BU12" s="241" t="s">
        <v>528</v>
      </c>
      <c r="BV12" s="241" t="s">
        <v>528</v>
      </c>
      <c r="BW12" s="241" t="s">
        <v>528</v>
      </c>
      <c r="BX12" s="241" t="s">
        <v>528</v>
      </c>
      <c r="BY12" s="241" t="s">
        <v>528</v>
      </c>
      <c r="BZ12" s="241" t="s">
        <v>528</v>
      </c>
      <c r="CA12" s="241" t="s">
        <v>528</v>
      </c>
      <c r="CB12" s="241" t="s">
        <v>528</v>
      </c>
      <c r="CC12" s="241" t="s">
        <v>528</v>
      </c>
      <c r="CD12" s="241" t="s">
        <v>528</v>
      </c>
      <c r="CE12" s="241" t="s">
        <v>528</v>
      </c>
      <c r="CF12" s="241" t="s">
        <v>528</v>
      </c>
      <c r="CG12" s="241" t="s">
        <v>528</v>
      </c>
      <c r="CH12" s="241" t="s">
        <v>528</v>
      </c>
      <c r="CI12" s="241" t="s">
        <v>528</v>
      </c>
      <c r="CJ12" s="241" t="s">
        <v>528</v>
      </c>
      <c r="CK12" s="241" t="s">
        <v>528</v>
      </c>
      <c r="CL12" s="241" t="s">
        <v>528</v>
      </c>
      <c r="CM12" s="241" t="s">
        <v>528</v>
      </c>
      <c r="CN12" s="241" t="s">
        <v>528</v>
      </c>
      <c r="CO12" s="241" t="s">
        <v>528</v>
      </c>
      <c r="CP12" s="241" t="s">
        <v>528</v>
      </c>
      <c r="CQ12" s="241" t="s">
        <v>528</v>
      </c>
      <c r="CR12" s="241" t="s">
        <v>528</v>
      </c>
      <c r="CS12" s="241" t="s">
        <v>528</v>
      </c>
      <c r="CT12" s="241" t="s">
        <v>528</v>
      </c>
      <c r="CU12" s="241" t="s">
        <v>528</v>
      </c>
      <c r="CV12" s="241" t="s">
        <v>528</v>
      </c>
      <c r="CW12" s="241" t="s">
        <v>528</v>
      </c>
      <c r="CX12" s="241" t="s">
        <v>528</v>
      </c>
      <c r="CY12" s="241" t="s">
        <v>528</v>
      </c>
      <c r="CZ12" s="241" t="s">
        <v>528</v>
      </c>
      <c r="DA12" s="241" t="s">
        <v>528</v>
      </c>
      <c r="DB12" s="241" t="s">
        <v>528</v>
      </c>
      <c r="DC12" s="241" t="s">
        <v>528</v>
      </c>
      <c r="DD12" s="241" t="s">
        <v>528</v>
      </c>
      <c r="DE12" s="241" t="s">
        <v>528</v>
      </c>
      <c r="DF12" s="241" t="s">
        <v>528</v>
      </c>
      <c r="DG12" s="241" t="s">
        <v>528</v>
      </c>
      <c r="DH12" s="241"/>
      <c r="DI12" s="241"/>
      <c r="DJ12" s="241" t="s">
        <v>528</v>
      </c>
      <c r="DK12" s="241" t="s">
        <v>528</v>
      </c>
      <c r="DL12" s="241" t="s">
        <v>528</v>
      </c>
      <c r="DM12" s="241" t="s">
        <v>528</v>
      </c>
      <c r="DN12" s="241" t="s">
        <v>528</v>
      </c>
      <c r="DO12" s="241" t="s">
        <v>528</v>
      </c>
      <c r="DP12" s="241" t="s">
        <v>528</v>
      </c>
      <c r="DQ12" s="241" t="s">
        <v>528</v>
      </c>
      <c r="DR12" s="241" t="s">
        <v>528</v>
      </c>
      <c r="DS12" s="241" t="s">
        <v>528</v>
      </c>
      <c r="DT12" s="241" t="s">
        <v>528</v>
      </c>
      <c r="DU12" s="241" t="s">
        <v>528</v>
      </c>
      <c r="DV12" s="241" t="s">
        <v>528</v>
      </c>
      <c r="DW12" s="241" t="s">
        <v>528</v>
      </c>
      <c r="DX12" s="241" t="s">
        <v>528</v>
      </c>
      <c r="DY12" s="241" t="s">
        <v>528</v>
      </c>
      <c r="DZ12" s="241" t="s">
        <v>528</v>
      </c>
      <c r="EA12" s="242" t="s">
        <v>528</v>
      </c>
      <c r="EB12" s="241" t="s">
        <v>528</v>
      </c>
      <c r="EC12" s="241" t="s">
        <v>528</v>
      </c>
      <c r="ED12" s="241" t="s">
        <v>528</v>
      </c>
      <c r="EE12" s="241" t="s">
        <v>528</v>
      </c>
      <c r="EF12" s="241" t="s">
        <v>528</v>
      </c>
      <c r="EG12" s="241" t="s">
        <v>528</v>
      </c>
      <c r="EH12" s="241" t="s">
        <v>528</v>
      </c>
      <c r="EI12" s="241" t="s">
        <v>528</v>
      </c>
      <c r="EJ12" s="241" t="s">
        <v>528</v>
      </c>
      <c r="EK12" s="241" t="s">
        <v>528</v>
      </c>
      <c r="EL12" s="241" t="s">
        <v>528</v>
      </c>
      <c r="EM12" s="241" t="s">
        <v>528</v>
      </c>
      <c r="EN12" s="241" t="s">
        <v>528</v>
      </c>
      <c r="EO12" s="241" t="s">
        <v>528</v>
      </c>
      <c r="EP12" s="241" t="s">
        <v>528</v>
      </c>
      <c r="EQ12" s="241" t="s">
        <v>528</v>
      </c>
      <c r="ER12" s="241" t="s">
        <v>528</v>
      </c>
      <c r="ES12" s="241" t="s">
        <v>528</v>
      </c>
      <c r="ET12" s="241" t="s">
        <v>528</v>
      </c>
      <c r="EU12" s="241" t="s">
        <v>528</v>
      </c>
      <c r="EV12" s="241" t="s">
        <v>528</v>
      </c>
      <c r="EW12" s="241" t="s">
        <v>528</v>
      </c>
      <c r="EX12" s="241" t="s">
        <v>528</v>
      </c>
      <c r="EY12" s="241" t="s">
        <v>528</v>
      </c>
      <c r="EZ12" s="241" t="s">
        <v>528</v>
      </c>
      <c r="FA12" s="241" t="s">
        <v>528</v>
      </c>
      <c r="FB12" s="241" t="s">
        <v>528</v>
      </c>
      <c r="FC12" s="241" t="s">
        <v>528</v>
      </c>
      <c r="FD12" s="241" t="s">
        <v>528</v>
      </c>
      <c r="FE12" s="241" t="s">
        <v>528</v>
      </c>
      <c r="FF12" s="241" t="s">
        <v>528</v>
      </c>
      <c r="FG12" s="241" t="s">
        <v>528</v>
      </c>
      <c r="FH12" s="241" t="s">
        <v>528</v>
      </c>
      <c r="FI12" s="241" t="s">
        <v>528</v>
      </c>
      <c r="FJ12" s="241"/>
      <c r="FK12" s="241"/>
      <c r="FL12" s="241"/>
      <c r="FM12" s="241" t="s">
        <v>528</v>
      </c>
      <c r="FN12" s="241" t="s">
        <v>528</v>
      </c>
      <c r="FO12" s="241" t="s">
        <v>528</v>
      </c>
      <c r="FP12" s="241" t="s">
        <v>528</v>
      </c>
      <c r="FQ12" s="241" t="s">
        <v>528</v>
      </c>
      <c r="FR12" s="241" t="s">
        <v>528</v>
      </c>
      <c r="FS12" s="241" t="s">
        <v>528</v>
      </c>
      <c r="FT12" s="241" t="s">
        <v>528</v>
      </c>
      <c r="FU12" s="241" t="s">
        <v>528</v>
      </c>
      <c r="FV12" s="241" t="s">
        <v>528</v>
      </c>
      <c r="FW12" s="241" t="s">
        <v>528</v>
      </c>
      <c r="FX12" s="241" t="s">
        <v>528</v>
      </c>
      <c r="FY12" s="241" t="s">
        <v>528</v>
      </c>
      <c r="FZ12" s="241" t="s">
        <v>528</v>
      </c>
      <c r="GA12" s="241" t="s">
        <v>528</v>
      </c>
      <c r="GB12" s="241" t="s">
        <v>528</v>
      </c>
      <c r="GC12" s="241" t="s">
        <v>528</v>
      </c>
      <c r="GD12" s="241" t="s">
        <v>528</v>
      </c>
      <c r="GE12" s="241" t="s">
        <v>528</v>
      </c>
      <c r="GF12" s="241" t="s">
        <v>528</v>
      </c>
      <c r="GG12" s="241" t="s">
        <v>528</v>
      </c>
      <c r="GH12" s="241" t="s">
        <v>528</v>
      </c>
      <c r="GI12" s="241" t="s">
        <v>528</v>
      </c>
      <c r="GJ12" s="241" t="s">
        <v>528</v>
      </c>
      <c r="GK12" s="241" t="s">
        <v>528</v>
      </c>
      <c r="GL12" s="241" t="s">
        <v>528</v>
      </c>
      <c r="GM12" s="241" t="s">
        <v>528</v>
      </c>
      <c r="GN12" s="241" t="s">
        <v>528</v>
      </c>
      <c r="GO12" s="241" t="s">
        <v>528</v>
      </c>
      <c r="GP12" s="241" t="s">
        <v>528</v>
      </c>
      <c r="GQ12" s="241" t="s">
        <v>528</v>
      </c>
      <c r="GR12" s="241" t="s">
        <v>528</v>
      </c>
      <c r="GS12" s="241" t="s">
        <v>528</v>
      </c>
      <c r="GT12" s="241" t="s">
        <v>528</v>
      </c>
      <c r="GU12" s="241" t="s">
        <v>528</v>
      </c>
      <c r="GV12" s="241" t="s">
        <v>528</v>
      </c>
      <c r="GW12" s="241" t="s">
        <v>528</v>
      </c>
      <c r="GX12" s="241" t="s">
        <v>528</v>
      </c>
      <c r="GY12" s="241" t="s">
        <v>528</v>
      </c>
      <c r="GZ12" s="241"/>
      <c r="HA12" s="241"/>
      <c r="HB12" s="241"/>
      <c r="HC12" s="241" t="s">
        <v>528</v>
      </c>
      <c r="HD12" s="241" t="s">
        <v>528</v>
      </c>
      <c r="HE12" s="241" t="s">
        <v>528</v>
      </c>
      <c r="HF12" s="241" t="s">
        <v>528</v>
      </c>
      <c r="HG12" s="241" t="s">
        <v>528</v>
      </c>
      <c r="HH12" s="241" t="s">
        <v>528</v>
      </c>
      <c r="HI12" s="241" t="s">
        <v>528</v>
      </c>
      <c r="HJ12" s="241" t="s">
        <v>528</v>
      </c>
      <c r="HK12" s="241" t="s">
        <v>528</v>
      </c>
      <c r="HL12" s="241" t="s">
        <v>528</v>
      </c>
      <c r="HM12" s="241" t="s">
        <v>528</v>
      </c>
      <c r="HN12" s="241" t="s">
        <v>528</v>
      </c>
      <c r="HO12" s="241" t="s">
        <v>528</v>
      </c>
      <c r="HP12" s="241" t="s">
        <v>528</v>
      </c>
      <c r="HQ12" s="241" t="s">
        <v>528</v>
      </c>
      <c r="HR12" s="241" t="s">
        <v>528</v>
      </c>
      <c r="HS12" s="241" t="s">
        <v>528</v>
      </c>
      <c r="HT12" s="241" t="s">
        <v>528</v>
      </c>
      <c r="HU12" s="241" t="s">
        <v>528</v>
      </c>
      <c r="HV12" s="241" t="s">
        <v>528</v>
      </c>
      <c r="HW12" s="241" t="s">
        <v>528</v>
      </c>
      <c r="HX12" s="241" t="s">
        <v>528</v>
      </c>
      <c r="HY12" s="241" t="s">
        <v>528</v>
      </c>
      <c r="HZ12" s="241" t="s">
        <v>528</v>
      </c>
      <c r="IA12" s="241" t="s">
        <v>528</v>
      </c>
      <c r="IB12" s="241"/>
      <c r="IC12" s="241"/>
      <c r="ID12" s="241"/>
      <c r="IE12" s="241"/>
      <c r="IF12" s="241"/>
      <c r="IG12" s="244"/>
      <c r="IH12" s="244"/>
      <c r="II12" s="244"/>
      <c r="IJ12" s="244"/>
      <c r="IK12" s="244"/>
      <c r="IL12" s="244"/>
      <c r="IM12" s="244"/>
      <c r="IN12" s="244"/>
      <c r="IO12" s="244"/>
      <c r="IP12" s="244"/>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c r="MU12" s="244"/>
      <c r="MV12" s="244"/>
      <c r="MW12" s="244"/>
      <c r="MX12" s="244"/>
      <c r="MY12" s="244"/>
      <c r="MZ12" s="244"/>
      <c r="NA12" s="244"/>
      <c r="NB12" s="244"/>
      <c r="NC12" s="244"/>
      <c r="ND12" s="244"/>
      <c r="NE12" s="244"/>
      <c r="NF12" s="244"/>
      <c r="NG12" s="244"/>
      <c r="NH12" s="244"/>
      <c r="NI12" s="244"/>
      <c r="NJ12" s="244"/>
      <c r="NK12" s="244"/>
      <c r="NL12" s="244"/>
      <c r="NM12" s="244"/>
      <c r="NN12" s="244"/>
      <c r="NO12" s="244"/>
      <c r="NP12" s="244"/>
      <c r="NQ12" s="244"/>
      <c r="NR12" s="244"/>
      <c r="NS12" s="244"/>
      <c r="NT12" s="244"/>
      <c r="NU12" s="244"/>
      <c r="NV12" s="244"/>
      <c r="NW12" s="244"/>
      <c r="NX12" s="244"/>
      <c r="NY12" s="244"/>
      <c r="NZ12" s="244"/>
      <c r="OA12" s="244"/>
      <c r="OB12" s="244"/>
      <c r="OC12" s="244"/>
      <c r="OD12" s="244"/>
      <c r="OE12" s="244"/>
      <c r="OF12" s="244"/>
      <c r="OG12" s="244"/>
      <c r="OH12" s="244"/>
      <c r="OI12" s="244"/>
      <c r="OJ12" s="244"/>
      <c r="OK12" s="244"/>
      <c r="OL12" s="244"/>
      <c r="OM12" s="244"/>
      <c r="ON12" s="244"/>
      <c r="OO12" s="244"/>
      <c r="OP12" s="244"/>
      <c r="OQ12" s="244"/>
      <c r="OR12" s="244"/>
      <c r="OS12" s="244"/>
      <c r="OT12" s="244"/>
      <c r="OU12" s="244"/>
      <c r="OV12" s="244"/>
      <c r="OW12" s="244"/>
      <c r="OX12" s="244"/>
      <c r="OY12" s="244"/>
      <c r="OZ12" s="244"/>
      <c r="PA12" s="244"/>
      <c r="PB12" s="244"/>
      <c r="PC12" s="244"/>
      <c r="PD12" s="244"/>
      <c r="PE12" s="244"/>
      <c r="PF12" s="244"/>
      <c r="PG12" s="244"/>
      <c r="PH12" s="244"/>
      <c r="PI12" s="244"/>
      <c r="PJ12" s="244"/>
      <c r="PK12" s="244"/>
      <c r="PL12" s="244"/>
      <c r="PM12" s="244"/>
      <c r="PN12" s="244"/>
      <c r="PO12" s="244"/>
      <c r="PP12" s="244"/>
      <c r="PQ12" s="244"/>
      <c r="PR12" s="244"/>
      <c r="PS12" s="244"/>
      <c r="PT12" s="244"/>
      <c r="PU12" s="244"/>
      <c r="PV12" s="244"/>
      <c r="PW12" s="244"/>
      <c r="PX12" s="244"/>
      <c r="PY12" s="244"/>
      <c r="PZ12" s="244"/>
      <c r="QA12" s="244"/>
      <c r="QB12" s="244"/>
      <c r="QC12" s="244"/>
      <c r="QD12" s="244"/>
      <c r="QE12" s="244"/>
      <c r="QF12" s="244"/>
      <c r="QG12" s="244"/>
      <c r="QH12" s="244"/>
      <c r="QI12" s="244"/>
      <c r="QJ12" s="244"/>
      <c r="QK12" s="244"/>
      <c r="QL12" s="244"/>
      <c r="QM12" s="244"/>
      <c r="QN12" s="244"/>
      <c r="QO12" s="244"/>
      <c r="QP12" s="244"/>
      <c r="QQ12" s="244"/>
      <c r="QR12" s="244"/>
      <c r="QS12" s="244"/>
      <c r="QT12" s="244"/>
      <c r="QU12" s="244"/>
      <c r="QV12" s="244"/>
      <c r="QW12" s="244"/>
      <c r="QX12" s="244"/>
      <c r="QY12" s="244"/>
      <c r="QZ12" s="244"/>
      <c r="RA12" s="244"/>
      <c r="RB12" s="244"/>
      <c r="RC12" s="244"/>
      <c r="RD12" s="244"/>
      <c r="RE12" s="242"/>
      <c r="RF12" s="242"/>
      <c r="RG12" s="242"/>
      <c r="RH12" s="242"/>
      <c r="RI12" s="94" t="s">
        <v>527</v>
      </c>
      <c r="RJ12" s="127"/>
      <c r="RK12" s="95"/>
      <c r="RL12" s="37"/>
    </row>
    <row r="13" spans="1:490" ht="18.75" customHeight="1" thickBot="1">
      <c r="B13" s="113"/>
      <c r="C13" s="116"/>
      <c r="D13" s="116"/>
      <c r="E13" s="106"/>
      <c r="F13" s="106"/>
      <c r="G13" s="106"/>
      <c r="H13" s="106"/>
      <c r="I13" s="106"/>
      <c r="J13" s="106"/>
      <c r="K13" s="282" t="s">
        <v>541</v>
      </c>
      <c r="L13" s="122">
        <f>SUM(TMSimMatrix[#This Row])</f>
        <v>0</v>
      </c>
      <c r="M13" s="241" t="s">
        <v>221</v>
      </c>
      <c r="N13" s="241" t="s">
        <v>221</v>
      </c>
      <c r="O13" s="241" t="s">
        <v>221</v>
      </c>
      <c r="P13" s="241" t="s">
        <v>221</v>
      </c>
      <c r="Q13" s="241" t="s">
        <v>221</v>
      </c>
      <c r="R13" s="241" t="s">
        <v>221</v>
      </c>
      <c r="S13" s="241" t="s">
        <v>221</v>
      </c>
      <c r="T13" s="241" t="s">
        <v>221</v>
      </c>
      <c r="U13" s="241" t="s">
        <v>221</v>
      </c>
      <c r="V13" s="241" t="s">
        <v>221</v>
      </c>
      <c r="W13" s="241" t="s">
        <v>221</v>
      </c>
      <c r="X13" s="241" t="s">
        <v>221</v>
      </c>
      <c r="Y13" s="241" t="s">
        <v>221</v>
      </c>
      <c r="Z13" s="241" t="s">
        <v>221</v>
      </c>
      <c r="AA13" s="241" t="s">
        <v>221</v>
      </c>
      <c r="AB13" s="241" t="s">
        <v>221</v>
      </c>
      <c r="AC13" s="241" t="s">
        <v>221</v>
      </c>
      <c r="AD13" s="241" t="s">
        <v>221</v>
      </c>
      <c r="AE13" s="241" t="s">
        <v>221</v>
      </c>
      <c r="AF13" s="241" t="s">
        <v>221</v>
      </c>
      <c r="AG13" s="241" t="s">
        <v>221</v>
      </c>
      <c r="AH13" s="241" t="s">
        <v>221</v>
      </c>
      <c r="AI13" s="241" t="s">
        <v>221</v>
      </c>
      <c r="AJ13" s="241" t="s">
        <v>221</v>
      </c>
      <c r="AK13" s="241" t="s">
        <v>221</v>
      </c>
      <c r="AL13" s="241" t="s">
        <v>221</v>
      </c>
      <c r="AM13" s="241" t="s">
        <v>221</v>
      </c>
      <c r="AN13" s="241" t="s">
        <v>221</v>
      </c>
      <c r="AO13" s="241" t="s">
        <v>221</v>
      </c>
      <c r="AP13" s="241" t="s">
        <v>221</v>
      </c>
      <c r="AQ13" s="241" t="s">
        <v>221</v>
      </c>
      <c r="AR13" s="241" t="s">
        <v>221</v>
      </c>
      <c r="AS13" s="241" t="s">
        <v>221</v>
      </c>
      <c r="AT13" s="241" t="s">
        <v>221</v>
      </c>
      <c r="AU13" s="241" t="s">
        <v>221</v>
      </c>
      <c r="AV13" s="241" t="s">
        <v>221</v>
      </c>
      <c r="AW13" s="241" t="s">
        <v>221</v>
      </c>
      <c r="AX13" s="241" t="s">
        <v>221</v>
      </c>
      <c r="AY13" s="241" t="s">
        <v>221</v>
      </c>
      <c r="AZ13" s="241" t="s">
        <v>221</v>
      </c>
      <c r="BA13" s="241" t="s">
        <v>221</v>
      </c>
      <c r="BB13" s="241" t="s">
        <v>221</v>
      </c>
      <c r="BC13" s="241" t="s">
        <v>221</v>
      </c>
      <c r="BD13" s="241" t="s">
        <v>221</v>
      </c>
      <c r="BE13" s="241" t="s">
        <v>221</v>
      </c>
      <c r="BF13" s="241" t="s">
        <v>221</v>
      </c>
      <c r="BG13" s="241" t="s">
        <v>221</v>
      </c>
      <c r="BH13" s="241" t="s">
        <v>221</v>
      </c>
      <c r="BI13" s="241" t="s">
        <v>221</v>
      </c>
      <c r="BJ13" s="241" t="s">
        <v>221</v>
      </c>
      <c r="BK13" s="241" t="s">
        <v>221</v>
      </c>
      <c r="BL13" s="241" t="s">
        <v>221</v>
      </c>
      <c r="BM13" s="241" t="s">
        <v>221</v>
      </c>
      <c r="BN13" s="241" t="s">
        <v>221</v>
      </c>
      <c r="BO13" s="241" t="s">
        <v>221</v>
      </c>
      <c r="BP13" s="241" t="s">
        <v>221</v>
      </c>
      <c r="BQ13" s="241" t="s">
        <v>221</v>
      </c>
      <c r="BR13" s="241" t="s">
        <v>221</v>
      </c>
      <c r="BS13" s="241" t="s">
        <v>221</v>
      </c>
      <c r="BT13" s="241" t="s">
        <v>221</v>
      </c>
      <c r="BU13" s="241" t="s">
        <v>221</v>
      </c>
      <c r="BV13" s="241" t="s">
        <v>221</v>
      </c>
      <c r="BW13" s="241" t="s">
        <v>221</v>
      </c>
      <c r="BX13" s="241" t="s">
        <v>221</v>
      </c>
      <c r="BY13" s="241" t="s">
        <v>221</v>
      </c>
      <c r="BZ13" s="241" t="s">
        <v>221</v>
      </c>
      <c r="CA13" s="241" t="s">
        <v>221</v>
      </c>
      <c r="CB13" s="241" t="s">
        <v>229</v>
      </c>
      <c r="CC13" s="241" t="s">
        <v>229</v>
      </c>
      <c r="CD13" s="241" t="s">
        <v>229</v>
      </c>
      <c r="CE13" s="241" t="s">
        <v>229</v>
      </c>
      <c r="CF13" s="241" t="s">
        <v>229</v>
      </c>
      <c r="CG13" s="241" t="s">
        <v>229</v>
      </c>
      <c r="CH13" s="241" t="s">
        <v>229</v>
      </c>
      <c r="CI13" s="241" t="s">
        <v>229</v>
      </c>
      <c r="CJ13" s="241" t="s">
        <v>229</v>
      </c>
      <c r="CK13" s="241" t="s">
        <v>229</v>
      </c>
      <c r="CL13" s="241" t="s">
        <v>229</v>
      </c>
      <c r="CM13" s="241" t="s">
        <v>229</v>
      </c>
      <c r="CN13" s="241" t="s">
        <v>229</v>
      </c>
      <c r="CO13" s="241" t="s">
        <v>229</v>
      </c>
      <c r="CP13" s="241" t="s">
        <v>229</v>
      </c>
      <c r="CQ13" s="241" t="s">
        <v>229</v>
      </c>
      <c r="CR13" s="241" t="s">
        <v>229</v>
      </c>
      <c r="CS13" s="241" t="s">
        <v>229</v>
      </c>
      <c r="CT13" s="241" t="s">
        <v>229</v>
      </c>
      <c r="CU13" s="241" t="s">
        <v>229</v>
      </c>
      <c r="CV13" s="241" t="s">
        <v>229</v>
      </c>
      <c r="CW13" s="241" t="s">
        <v>229</v>
      </c>
      <c r="CX13" s="241" t="s">
        <v>229</v>
      </c>
      <c r="CY13" s="241" t="s">
        <v>229</v>
      </c>
      <c r="CZ13" s="241" t="s">
        <v>229</v>
      </c>
      <c r="DA13" s="241" t="s">
        <v>229</v>
      </c>
      <c r="DB13" s="241" t="s">
        <v>229</v>
      </c>
      <c r="DC13" s="241" t="s">
        <v>229</v>
      </c>
      <c r="DD13" s="241" t="s">
        <v>229</v>
      </c>
      <c r="DE13" s="241" t="s">
        <v>229</v>
      </c>
      <c r="DF13" s="241" t="s">
        <v>229</v>
      </c>
      <c r="DG13" s="241" t="s">
        <v>229</v>
      </c>
      <c r="DH13" s="241" t="s">
        <v>229</v>
      </c>
      <c r="DI13" s="241" t="s">
        <v>229</v>
      </c>
      <c r="DJ13" s="241" t="s">
        <v>229</v>
      </c>
      <c r="DK13" s="241" t="s">
        <v>229</v>
      </c>
      <c r="DL13" s="241" t="s">
        <v>229</v>
      </c>
      <c r="DM13" s="241" t="s">
        <v>229</v>
      </c>
      <c r="DN13" s="241" t="s">
        <v>229</v>
      </c>
      <c r="DO13" s="241" t="s">
        <v>229</v>
      </c>
      <c r="DP13" s="241" t="s">
        <v>229</v>
      </c>
      <c r="DQ13" s="241" t="s">
        <v>229</v>
      </c>
      <c r="DR13" s="241" t="s">
        <v>229</v>
      </c>
      <c r="DS13" s="241" t="s">
        <v>229</v>
      </c>
      <c r="DT13" s="241" t="s">
        <v>229</v>
      </c>
      <c r="DU13" s="241" t="s">
        <v>229</v>
      </c>
      <c r="DV13" s="241" t="s">
        <v>229</v>
      </c>
      <c r="DW13" s="241" t="s">
        <v>229</v>
      </c>
      <c r="DX13" s="241" t="s">
        <v>229</v>
      </c>
      <c r="DY13" s="241" t="s">
        <v>229</v>
      </c>
      <c r="DZ13" s="241" t="s">
        <v>229</v>
      </c>
      <c r="EA13" s="241" t="s">
        <v>229</v>
      </c>
      <c r="EB13" s="241" t="s">
        <v>229</v>
      </c>
      <c r="EC13" s="241" t="s">
        <v>229</v>
      </c>
      <c r="ED13" s="241" t="s">
        <v>229</v>
      </c>
      <c r="EE13" s="241" t="s">
        <v>229</v>
      </c>
      <c r="EF13" s="241" t="s">
        <v>229</v>
      </c>
      <c r="EG13" s="241" t="s">
        <v>221</v>
      </c>
      <c r="EH13" s="241" t="s">
        <v>221</v>
      </c>
      <c r="EI13" s="241" t="s">
        <v>221</v>
      </c>
      <c r="EJ13" s="241" t="s">
        <v>221</v>
      </c>
      <c r="EK13" s="241" t="s">
        <v>221</v>
      </c>
      <c r="EL13" s="241" t="s">
        <v>221</v>
      </c>
      <c r="EM13" s="241" t="s">
        <v>221</v>
      </c>
      <c r="EN13" s="241" t="s">
        <v>221</v>
      </c>
      <c r="EO13" s="241" t="s">
        <v>221</v>
      </c>
      <c r="EP13" s="241" t="s">
        <v>221</v>
      </c>
      <c r="EQ13" s="241" t="s">
        <v>221</v>
      </c>
      <c r="ER13" s="241" t="s">
        <v>221</v>
      </c>
      <c r="ES13" s="241" t="s">
        <v>221</v>
      </c>
      <c r="ET13" s="241" t="s">
        <v>221</v>
      </c>
      <c r="EU13" s="241" t="s">
        <v>221</v>
      </c>
      <c r="EV13" s="241" t="s">
        <v>221</v>
      </c>
      <c r="EW13" s="241" t="s">
        <v>221</v>
      </c>
      <c r="EX13" s="241" t="s">
        <v>221</v>
      </c>
      <c r="EY13" s="241" t="s">
        <v>221</v>
      </c>
      <c r="EZ13" s="241" t="s">
        <v>221</v>
      </c>
      <c r="FA13" s="241" t="s">
        <v>221</v>
      </c>
      <c r="FB13" s="241" t="s">
        <v>221</v>
      </c>
      <c r="FC13" s="241" t="s">
        <v>221</v>
      </c>
      <c r="FD13" s="241" t="s">
        <v>221</v>
      </c>
      <c r="FE13" s="241" t="s">
        <v>221</v>
      </c>
      <c r="FF13" s="241" t="s">
        <v>221</v>
      </c>
      <c r="FG13" s="241" t="s">
        <v>221</v>
      </c>
      <c r="FH13" s="241" t="s">
        <v>221</v>
      </c>
      <c r="FI13" s="241" t="s">
        <v>221</v>
      </c>
      <c r="FJ13" s="241"/>
      <c r="FK13" s="241"/>
      <c r="FL13" s="241"/>
      <c r="FM13" s="241" t="s">
        <v>221</v>
      </c>
      <c r="FN13" s="241" t="s">
        <v>221</v>
      </c>
      <c r="FO13" s="241" t="s">
        <v>221</v>
      </c>
      <c r="FP13" s="241" t="s">
        <v>221</v>
      </c>
      <c r="FQ13" s="241" t="s">
        <v>221</v>
      </c>
      <c r="FR13" s="241" t="s">
        <v>221</v>
      </c>
      <c r="FS13" s="241" t="s">
        <v>221</v>
      </c>
      <c r="FT13" s="241" t="s">
        <v>221</v>
      </c>
      <c r="FU13" s="241" t="s">
        <v>221</v>
      </c>
      <c r="FV13" s="241" t="s">
        <v>221</v>
      </c>
      <c r="FW13" s="241" t="s">
        <v>221</v>
      </c>
      <c r="FX13" s="241" t="s">
        <v>221</v>
      </c>
      <c r="FY13" s="241" t="s">
        <v>221</v>
      </c>
      <c r="FZ13" s="241" t="s">
        <v>221</v>
      </c>
      <c r="GA13" s="241" t="s">
        <v>221</v>
      </c>
      <c r="GB13" s="241" t="s">
        <v>221</v>
      </c>
      <c r="GC13" s="241" t="s">
        <v>221</v>
      </c>
      <c r="GD13" s="241" t="s">
        <v>221</v>
      </c>
      <c r="GE13" s="241" t="s">
        <v>221</v>
      </c>
      <c r="GF13" s="241" t="s">
        <v>221</v>
      </c>
      <c r="GG13" s="241" t="s">
        <v>221</v>
      </c>
      <c r="GH13" s="241" t="s">
        <v>221</v>
      </c>
      <c r="GI13" s="241" t="s">
        <v>221</v>
      </c>
      <c r="GJ13" s="241" t="s">
        <v>221</v>
      </c>
      <c r="GK13" s="241" t="s">
        <v>221</v>
      </c>
      <c r="GL13" s="241" t="s">
        <v>221</v>
      </c>
      <c r="GM13" s="241" t="s">
        <v>221</v>
      </c>
      <c r="GN13" s="241" t="s">
        <v>221</v>
      </c>
      <c r="GO13" s="241" t="s">
        <v>221</v>
      </c>
      <c r="GP13" s="241" t="s">
        <v>221</v>
      </c>
      <c r="GQ13" s="241" t="s">
        <v>221</v>
      </c>
      <c r="GR13" s="241" t="s">
        <v>221</v>
      </c>
      <c r="GS13" s="241" t="s">
        <v>221</v>
      </c>
      <c r="GT13" s="241" t="s">
        <v>221</v>
      </c>
      <c r="GU13" s="241" t="s">
        <v>221</v>
      </c>
      <c r="GV13" s="241" t="s">
        <v>221</v>
      </c>
      <c r="GW13" s="241" t="s">
        <v>221</v>
      </c>
      <c r="GX13" s="241" t="s">
        <v>221</v>
      </c>
      <c r="GY13" s="241" t="s">
        <v>221</v>
      </c>
      <c r="GZ13" s="241"/>
      <c r="HA13" s="241"/>
      <c r="HB13" s="241"/>
      <c r="HC13" s="241" t="s">
        <v>221</v>
      </c>
      <c r="HD13" s="241" t="s">
        <v>221</v>
      </c>
      <c r="HE13" s="241" t="s">
        <v>221</v>
      </c>
      <c r="HF13" s="241" t="s">
        <v>221</v>
      </c>
      <c r="HG13" s="241" t="s">
        <v>221</v>
      </c>
      <c r="HH13" s="241" t="s">
        <v>221</v>
      </c>
      <c r="HI13" s="241" t="s">
        <v>221</v>
      </c>
      <c r="HJ13" s="241" t="s">
        <v>221</v>
      </c>
      <c r="HK13" s="241" t="s">
        <v>221</v>
      </c>
      <c r="HL13" s="241" t="s">
        <v>221</v>
      </c>
      <c r="HM13" s="241" t="s">
        <v>221</v>
      </c>
      <c r="HN13" s="241" t="s">
        <v>221</v>
      </c>
      <c r="HO13" s="241" t="s">
        <v>221</v>
      </c>
      <c r="HP13" s="241" t="s">
        <v>221</v>
      </c>
      <c r="HQ13" s="241" t="s">
        <v>221</v>
      </c>
      <c r="HR13" s="241" t="s">
        <v>221</v>
      </c>
      <c r="HS13" s="241" t="s">
        <v>221</v>
      </c>
      <c r="HT13" s="241" t="s">
        <v>221</v>
      </c>
      <c r="HU13" s="241" t="s">
        <v>221</v>
      </c>
      <c r="HV13" s="241" t="s">
        <v>221</v>
      </c>
      <c r="HW13" s="241" t="s">
        <v>221</v>
      </c>
      <c r="HX13" s="241" t="s">
        <v>221</v>
      </c>
      <c r="HY13" s="241" t="s">
        <v>221</v>
      </c>
      <c r="HZ13" s="241" t="s">
        <v>221</v>
      </c>
      <c r="IA13" s="241" t="s">
        <v>221</v>
      </c>
      <c r="IB13" s="241"/>
      <c r="IC13" s="241"/>
      <c r="ID13" s="241"/>
      <c r="IE13" s="241"/>
      <c r="IF13" s="241"/>
      <c r="IG13" s="243"/>
      <c r="IH13" s="243"/>
      <c r="II13" s="243"/>
      <c r="IJ13" s="243"/>
      <c r="IK13" s="243"/>
      <c r="IL13" s="243"/>
      <c r="IM13" s="243"/>
      <c r="IN13" s="243"/>
      <c r="IO13" s="243"/>
      <c r="IP13" s="243"/>
      <c r="IQ13" s="243"/>
      <c r="IR13" s="243"/>
      <c r="IS13" s="243"/>
      <c r="IT13" s="243"/>
      <c r="IU13" s="243"/>
      <c r="IV13" s="243"/>
      <c r="IW13" s="243"/>
      <c r="IX13" s="243"/>
      <c r="IY13" s="243"/>
      <c r="IZ13" s="243"/>
      <c r="JA13" s="243"/>
      <c r="JB13" s="243"/>
      <c r="JC13" s="243"/>
      <c r="JD13" s="243"/>
      <c r="JE13" s="243"/>
      <c r="JF13" s="243"/>
      <c r="JG13" s="243"/>
      <c r="JH13" s="243"/>
      <c r="JI13" s="243"/>
      <c r="JJ13" s="243"/>
      <c r="JK13" s="243"/>
      <c r="JL13" s="243"/>
      <c r="JM13" s="243"/>
      <c r="JN13" s="243"/>
      <c r="JO13" s="243"/>
      <c r="JP13" s="243"/>
      <c r="JQ13" s="243"/>
      <c r="JR13" s="243"/>
      <c r="JS13" s="243"/>
      <c r="JT13" s="243"/>
      <c r="JU13" s="243"/>
      <c r="JV13" s="243"/>
      <c r="JW13" s="243"/>
      <c r="JX13" s="243"/>
      <c r="JY13" s="243"/>
      <c r="JZ13" s="243"/>
      <c r="KA13" s="243"/>
      <c r="KB13" s="243"/>
      <c r="KC13" s="243"/>
      <c r="KD13" s="243"/>
      <c r="KE13" s="243"/>
      <c r="KF13" s="243"/>
      <c r="KG13" s="243"/>
      <c r="KH13" s="243"/>
      <c r="KI13" s="243"/>
      <c r="KJ13" s="243"/>
      <c r="KK13" s="243"/>
      <c r="KL13" s="243"/>
      <c r="KM13" s="243"/>
      <c r="KN13" s="243"/>
      <c r="KO13" s="243"/>
      <c r="KP13" s="243"/>
      <c r="KQ13" s="243"/>
      <c r="KR13" s="243"/>
      <c r="KS13" s="243"/>
      <c r="KT13" s="243"/>
      <c r="KU13" s="243"/>
      <c r="KV13" s="243"/>
      <c r="KW13" s="243"/>
      <c r="KX13" s="243"/>
      <c r="KY13" s="243"/>
      <c r="KZ13" s="243"/>
      <c r="LA13" s="243"/>
      <c r="LB13" s="243"/>
      <c r="LC13" s="243"/>
      <c r="LD13" s="243"/>
      <c r="LE13" s="243"/>
      <c r="LF13" s="243"/>
      <c r="LG13" s="243"/>
      <c r="LH13" s="243"/>
      <c r="LI13" s="243"/>
      <c r="LJ13" s="243"/>
      <c r="LK13" s="243"/>
      <c r="LL13" s="243"/>
      <c r="LM13" s="243"/>
      <c r="LN13" s="243"/>
      <c r="LO13" s="243"/>
      <c r="LP13" s="243"/>
      <c r="LQ13" s="243"/>
      <c r="LR13" s="243"/>
      <c r="LS13" s="243"/>
      <c r="LT13" s="243"/>
      <c r="LU13" s="243"/>
      <c r="LV13" s="243"/>
      <c r="LW13" s="243"/>
      <c r="LX13" s="243"/>
      <c r="LY13" s="243"/>
      <c r="LZ13" s="243"/>
      <c r="MA13" s="243"/>
      <c r="MB13" s="243"/>
      <c r="MC13" s="243"/>
      <c r="MD13" s="243"/>
      <c r="ME13" s="243"/>
      <c r="MF13" s="243"/>
      <c r="MG13" s="243"/>
      <c r="MH13" s="243"/>
      <c r="MI13" s="243"/>
      <c r="MJ13" s="243"/>
      <c r="MK13" s="243"/>
      <c r="ML13" s="243"/>
      <c r="MM13" s="243"/>
      <c r="MN13" s="243"/>
      <c r="MO13" s="243"/>
      <c r="MP13" s="243"/>
      <c r="MQ13" s="243"/>
      <c r="MR13" s="243"/>
      <c r="MS13" s="243"/>
      <c r="MT13" s="243"/>
      <c r="MU13" s="243"/>
      <c r="MV13" s="243"/>
      <c r="MW13" s="243"/>
      <c r="MX13" s="243"/>
      <c r="MY13" s="243"/>
      <c r="MZ13" s="243"/>
      <c r="NA13" s="243"/>
      <c r="NB13" s="243"/>
      <c r="NC13" s="243"/>
      <c r="ND13" s="243"/>
      <c r="NE13" s="243"/>
      <c r="NF13" s="243"/>
      <c r="NG13" s="243"/>
      <c r="NH13" s="243"/>
      <c r="NI13" s="243"/>
      <c r="NJ13" s="243"/>
      <c r="NK13" s="243"/>
      <c r="NL13" s="243"/>
      <c r="NM13" s="243"/>
      <c r="NN13" s="243"/>
      <c r="NO13" s="243"/>
      <c r="NP13" s="243"/>
      <c r="NQ13" s="243"/>
      <c r="NR13" s="243"/>
      <c r="NS13" s="243"/>
      <c r="NT13" s="243"/>
      <c r="NU13" s="243"/>
      <c r="NV13" s="243"/>
      <c r="NW13" s="243"/>
      <c r="NX13" s="243"/>
      <c r="NY13" s="243"/>
      <c r="NZ13" s="243"/>
      <c r="OA13" s="243"/>
      <c r="OB13" s="243"/>
      <c r="OC13" s="243"/>
      <c r="OD13" s="243"/>
      <c r="OE13" s="243"/>
      <c r="OF13" s="243"/>
      <c r="OG13" s="243"/>
      <c r="OH13" s="243"/>
      <c r="OI13" s="243"/>
      <c r="OJ13" s="243"/>
      <c r="OK13" s="243"/>
      <c r="OL13" s="243"/>
      <c r="OM13" s="243"/>
      <c r="ON13" s="243"/>
      <c r="OO13" s="243"/>
      <c r="OP13" s="243"/>
      <c r="OQ13" s="243"/>
      <c r="OR13" s="243"/>
      <c r="OS13" s="243"/>
      <c r="OT13" s="243"/>
      <c r="OU13" s="243"/>
      <c r="OV13" s="243"/>
      <c r="OW13" s="243"/>
      <c r="OX13" s="243"/>
      <c r="OY13" s="243"/>
      <c r="OZ13" s="243"/>
      <c r="PA13" s="243"/>
      <c r="PB13" s="243"/>
      <c r="PC13" s="243"/>
      <c r="PD13" s="243"/>
      <c r="PE13" s="243"/>
      <c r="PF13" s="243"/>
      <c r="PG13" s="243"/>
      <c r="PH13" s="243"/>
      <c r="PI13" s="243"/>
      <c r="PJ13" s="243"/>
      <c r="PK13" s="243"/>
      <c r="PL13" s="243"/>
      <c r="PM13" s="243"/>
      <c r="PN13" s="243"/>
      <c r="PO13" s="243"/>
      <c r="PP13" s="243"/>
      <c r="PQ13" s="243"/>
      <c r="PR13" s="243"/>
      <c r="PS13" s="243"/>
      <c r="PT13" s="243"/>
      <c r="PU13" s="243"/>
      <c r="PV13" s="243"/>
      <c r="PW13" s="243"/>
      <c r="PX13" s="243"/>
      <c r="PY13" s="243"/>
      <c r="PZ13" s="243"/>
      <c r="QA13" s="243"/>
      <c r="QB13" s="243"/>
      <c r="QC13" s="243"/>
      <c r="QD13" s="243"/>
      <c r="QE13" s="243"/>
      <c r="QF13" s="243"/>
      <c r="QG13" s="243"/>
      <c r="QH13" s="243"/>
      <c r="QI13" s="243"/>
      <c r="QJ13" s="243"/>
      <c r="QK13" s="243"/>
      <c r="QL13" s="243"/>
      <c r="QM13" s="243"/>
      <c r="QN13" s="243"/>
      <c r="QO13" s="243"/>
      <c r="QP13" s="243"/>
      <c r="QQ13" s="243"/>
      <c r="QR13" s="243"/>
      <c r="QS13" s="243"/>
      <c r="QT13" s="243"/>
      <c r="QU13" s="243"/>
      <c r="QV13" s="243"/>
      <c r="QW13" s="243"/>
      <c r="QX13" s="243"/>
      <c r="QY13" s="243"/>
      <c r="QZ13" s="243"/>
      <c r="RA13" s="243"/>
      <c r="RB13" s="243"/>
      <c r="RC13" s="243"/>
      <c r="RD13" s="243"/>
      <c r="RE13" s="243"/>
      <c r="RF13" s="243"/>
      <c r="RG13" s="243"/>
      <c r="RH13" s="243"/>
      <c r="RI13" s="94" t="s">
        <v>225</v>
      </c>
      <c r="RJ13" s="127"/>
      <c r="RK13" s="95"/>
      <c r="RL13" s="37"/>
    </row>
    <row r="14" spans="1:490" s="312" customFormat="1" ht="95" thickBot="1">
      <c r="B14" s="313"/>
      <c r="C14" s="314"/>
      <c r="D14" s="314"/>
      <c r="E14" s="315"/>
      <c r="F14" s="315"/>
      <c r="G14" s="315"/>
      <c r="H14" s="315"/>
      <c r="I14" s="315"/>
      <c r="J14" s="315"/>
      <c r="K14" s="316" t="s">
        <v>567</v>
      </c>
      <c r="L14" s="317">
        <f>SUM(TMSimMatrix[#This Row])</f>
        <v>0</v>
      </c>
      <c r="M14" s="318" t="s">
        <v>1258</v>
      </c>
      <c r="N14" s="318" t="s">
        <v>1259</v>
      </c>
      <c r="O14" s="318" t="s">
        <v>1260</v>
      </c>
      <c r="P14" s="318" t="s">
        <v>1261</v>
      </c>
      <c r="Q14" s="318" t="s">
        <v>1262</v>
      </c>
      <c r="R14" s="318" t="s">
        <v>1257</v>
      </c>
      <c r="S14" s="318" t="s">
        <v>1263</v>
      </c>
      <c r="T14" s="318" t="s">
        <v>1264</v>
      </c>
      <c r="U14" s="318" t="s">
        <v>1265</v>
      </c>
      <c r="V14" s="318" t="s">
        <v>1266</v>
      </c>
      <c r="W14" s="318" t="s">
        <v>1276</v>
      </c>
      <c r="X14" s="318" t="s">
        <v>1267</v>
      </c>
      <c r="Y14" s="318" t="s">
        <v>1268</v>
      </c>
      <c r="Z14" s="318" t="s">
        <v>1269</v>
      </c>
      <c r="AA14" s="318" t="s">
        <v>1270</v>
      </c>
      <c r="AB14" s="318" t="s">
        <v>1366</v>
      </c>
      <c r="AC14" s="318" t="s">
        <v>1280</v>
      </c>
      <c r="AD14" s="318" t="s">
        <v>1281</v>
      </c>
      <c r="AE14" s="318" t="s">
        <v>1279</v>
      </c>
      <c r="AF14" s="318" t="s">
        <v>1278</v>
      </c>
      <c r="AG14" s="318" t="s">
        <v>1277</v>
      </c>
      <c r="AH14" s="318" t="s">
        <v>1369</v>
      </c>
      <c r="AI14" s="318" t="s">
        <v>1282</v>
      </c>
      <c r="AJ14" s="318" t="s">
        <v>1283</v>
      </c>
      <c r="AK14" s="318" t="s">
        <v>1284</v>
      </c>
      <c r="AL14" s="318" t="s">
        <v>1285</v>
      </c>
      <c r="AM14" s="318" t="s">
        <v>1286</v>
      </c>
      <c r="AN14" s="318" t="s">
        <v>1368</v>
      </c>
      <c r="AO14" s="318" t="s">
        <v>1296</v>
      </c>
      <c r="AP14" s="318" t="s">
        <v>1297</v>
      </c>
      <c r="AQ14" s="318" t="s">
        <v>1298</v>
      </c>
      <c r="AR14" s="318" t="s">
        <v>1299</v>
      </c>
      <c r="AS14" s="318" t="s">
        <v>1300</v>
      </c>
      <c r="AT14" s="318" t="s">
        <v>1314</v>
      </c>
      <c r="AU14" s="318" t="s">
        <v>1316</v>
      </c>
      <c r="AV14" s="318" t="s">
        <v>1317</v>
      </c>
      <c r="AW14" s="318" t="s">
        <v>1354</v>
      </c>
      <c r="AX14" s="318" t="s">
        <v>1355</v>
      </c>
      <c r="AY14" s="318" t="s">
        <v>1356</v>
      </c>
      <c r="AZ14" s="318" t="s">
        <v>1357</v>
      </c>
      <c r="BA14" s="318" t="s">
        <v>1359</v>
      </c>
      <c r="BB14" s="318" t="s">
        <v>1360</v>
      </c>
      <c r="BC14" s="318" t="s">
        <v>1361</v>
      </c>
      <c r="BD14" s="318" t="s">
        <v>1362</v>
      </c>
      <c r="BE14" s="318" t="s">
        <v>1363</v>
      </c>
      <c r="BF14" s="318" t="s">
        <v>1364</v>
      </c>
      <c r="BG14" s="318" t="s">
        <v>1365</v>
      </c>
      <c r="BH14" s="318" t="s">
        <v>1321</v>
      </c>
      <c r="BI14" s="318" t="s">
        <v>1322</v>
      </c>
      <c r="BJ14" s="318" t="s">
        <v>1323</v>
      </c>
      <c r="BK14" s="318" t="s">
        <v>1326</v>
      </c>
      <c r="BL14" s="318" t="s">
        <v>1325</v>
      </c>
      <c r="BM14" s="318" t="s">
        <v>1329</v>
      </c>
      <c r="BN14" s="318" t="s">
        <v>1331</v>
      </c>
      <c r="BO14" s="318" t="s">
        <v>1342</v>
      </c>
      <c r="BP14" s="318" t="s">
        <v>1343</v>
      </c>
      <c r="BQ14" s="318" t="s">
        <v>1344</v>
      </c>
      <c r="BR14" s="318" t="s">
        <v>1346</v>
      </c>
      <c r="BS14" s="318" t="s">
        <v>1345</v>
      </c>
      <c r="BT14" s="318" t="s">
        <v>1347</v>
      </c>
      <c r="BU14" s="318" t="s">
        <v>1348</v>
      </c>
      <c r="BV14" s="318" t="s">
        <v>1349</v>
      </c>
      <c r="BW14" s="318" t="s">
        <v>1339</v>
      </c>
      <c r="BX14" s="318" t="s">
        <v>1340</v>
      </c>
      <c r="BY14" s="318" t="s">
        <v>1351</v>
      </c>
      <c r="BZ14" s="318" t="s">
        <v>1352</v>
      </c>
      <c r="CA14" s="383" t="s">
        <v>1541</v>
      </c>
      <c r="CB14" s="318" t="s">
        <v>1058</v>
      </c>
      <c r="CC14" s="318" t="s">
        <v>1059</v>
      </c>
      <c r="CD14" s="318" t="s">
        <v>1060</v>
      </c>
      <c r="CE14" s="318" t="s">
        <v>1061</v>
      </c>
      <c r="CF14" s="318" t="s">
        <v>1062</v>
      </c>
      <c r="CG14" s="318" t="s">
        <v>1063</v>
      </c>
      <c r="CH14" s="318" t="s">
        <v>1064</v>
      </c>
      <c r="CI14" s="318" t="s">
        <v>1100</v>
      </c>
      <c r="CJ14" s="318" t="s">
        <v>1101</v>
      </c>
      <c r="CK14" s="318" t="s">
        <v>1102</v>
      </c>
      <c r="CL14" s="318" t="s">
        <v>1103</v>
      </c>
      <c r="CM14" s="318" t="s">
        <v>1119</v>
      </c>
      <c r="CN14" s="318" t="s">
        <v>1116</v>
      </c>
      <c r="CO14" s="318" t="s">
        <v>1117</v>
      </c>
      <c r="CP14" s="318" t="s">
        <v>1118</v>
      </c>
      <c r="CQ14" s="318" t="s">
        <v>1065</v>
      </c>
      <c r="CR14" s="350" t="s">
        <v>1066</v>
      </c>
      <c r="CS14" s="318" t="s">
        <v>1067</v>
      </c>
      <c r="CT14" s="318" t="s">
        <v>1068</v>
      </c>
      <c r="CU14" s="318" t="s">
        <v>1069</v>
      </c>
      <c r="CV14" s="318" t="s">
        <v>1092</v>
      </c>
      <c r="CW14" s="318" t="s">
        <v>1095</v>
      </c>
      <c r="CX14" s="318" t="s">
        <v>1096</v>
      </c>
      <c r="CY14" s="318" t="s">
        <v>1786</v>
      </c>
      <c r="CZ14" s="318" t="s">
        <v>1791</v>
      </c>
      <c r="DA14" s="318" t="s">
        <v>1792</v>
      </c>
      <c r="DB14" s="318" t="s">
        <v>1793</v>
      </c>
      <c r="DC14" s="318" t="s">
        <v>1794</v>
      </c>
      <c r="DD14" s="318" t="s">
        <v>1795</v>
      </c>
      <c r="DE14" s="318" t="s">
        <v>1090</v>
      </c>
      <c r="DF14" s="318" t="s">
        <v>1091</v>
      </c>
      <c r="DG14" s="318" t="s">
        <v>1093</v>
      </c>
      <c r="DH14" s="318" t="s">
        <v>1095</v>
      </c>
      <c r="DI14" s="318" t="s">
        <v>1096</v>
      </c>
      <c r="DJ14" s="318" t="s">
        <v>1104</v>
      </c>
      <c r="DK14" s="318" t="s">
        <v>1105</v>
      </c>
      <c r="DL14" s="318" t="s">
        <v>1106</v>
      </c>
      <c r="DM14" s="318" t="s">
        <v>1107</v>
      </c>
      <c r="DN14" s="318" t="s">
        <v>1108</v>
      </c>
      <c r="DO14" s="318" t="s">
        <v>1109</v>
      </c>
      <c r="DP14" s="318" t="s">
        <v>571</v>
      </c>
      <c r="DQ14" s="318" t="s">
        <v>571</v>
      </c>
      <c r="DR14" s="318" t="s">
        <v>571</v>
      </c>
      <c r="DS14" s="318" t="s">
        <v>571</v>
      </c>
      <c r="DT14" s="318" t="s">
        <v>571</v>
      </c>
      <c r="DU14" s="318" t="s">
        <v>571</v>
      </c>
      <c r="DV14" s="318" t="s">
        <v>571</v>
      </c>
      <c r="DW14" s="318" t="s">
        <v>571</v>
      </c>
      <c r="DX14" s="318" t="s">
        <v>1461</v>
      </c>
      <c r="DY14" s="318" t="s">
        <v>1462</v>
      </c>
      <c r="DZ14" s="385" t="s">
        <v>1392</v>
      </c>
      <c r="EA14" s="383" t="s">
        <v>1391</v>
      </c>
      <c r="EB14" s="318" t="s">
        <v>1390</v>
      </c>
      <c r="EC14" s="318" t="s">
        <v>1389</v>
      </c>
      <c r="ED14" s="318" t="s">
        <v>1202</v>
      </c>
      <c r="EE14" s="318" t="s">
        <v>1203</v>
      </c>
      <c r="EF14" s="318" t="s">
        <v>1204</v>
      </c>
      <c r="EG14" s="318" t="s">
        <v>1128</v>
      </c>
      <c r="EH14" s="318" t="s">
        <v>1129</v>
      </c>
      <c r="EI14" s="318" t="s">
        <v>1130</v>
      </c>
      <c r="EJ14" s="318" t="s">
        <v>1131</v>
      </c>
      <c r="EK14" s="318" t="s">
        <v>1132</v>
      </c>
      <c r="EL14" s="318" t="s">
        <v>1133</v>
      </c>
      <c r="EM14" s="318" t="s">
        <v>1134</v>
      </c>
      <c r="EN14" s="318" t="s">
        <v>1135</v>
      </c>
      <c r="EO14" s="318" t="s">
        <v>1136</v>
      </c>
      <c r="EP14" s="318" t="s">
        <v>1575</v>
      </c>
      <c r="EQ14" s="318"/>
      <c r="ER14" s="318"/>
      <c r="ES14" s="318"/>
      <c r="ET14" s="318"/>
      <c r="EU14" s="318"/>
      <c r="EV14" s="318"/>
      <c r="EW14" s="318"/>
      <c r="EX14" s="318"/>
      <c r="EY14" s="318"/>
      <c r="EZ14" s="318"/>
      <c r="FA14" s="318"/>
      <c r="FB14" s="318"/>
      <c r="FC14" s="318"/>
      <c r="FD14" s="318"/>
      <c r="FE14" s="318"/>
      <c r="FF14" s="318"/>
      <c r="FG14" s="318"/>
      <c r="FH14" s="318"/>
      <c r="FI14" s="318"/>
      <c r="FJ14" s="318"/>
      <c r="FK14" s="318"/>
      <c r="FL14" s="318"/>
      <c r="FM14" s="318"/>
      <c r="FN14" s="318"/>
      <c r="FO14" s="318"/>
      <c r="FP14" s="318"/>
      <c r="FQ14" s="318"/>
      <c r="FR14" s="318"/>
      <c r="FS14" s="318"/>
      <c r="FT14" s="318"/>
      <c r="FU14" s="318"/>
      <c r="FV14" s="318"/>
      <c r="FW14" s="318"/>
      <c r="FX14" s="318"/>
      <c r="FY14" s="318"/>
      <c r="FZ14" s="318"/>
      <c r="GA14" s="318"/>
      <c r="GB14" s="318"/>
      <c r="GC14" s="318"/>
      <c r="GD14" s="318"/>
      <c r="GE14" s="318"/>
      <c r="GF14" s="318"/>
      <c r="GG14" s="318"/>
      <c r="GH14" s="318"/>
      <c r="GI14" s="350"/>
      <c r="GJ14" s="385"/>
      <c r="GK14" s="383"/>
      <c r="GL14" s="318"/>
      <c r="GM14" s="318"/>
      <c r="GN14" s="318"/>
      <c r="GO14" s="318"/>
      <c r="GP14" s="318"/>
      <c r="GQ14" s="318"/>
      <c r="GR14" s="318"/>
      <c r="GS14" s="318"/>
      <c r="GT14" s="318"/>
      <c r="GU14" s="318"/>
      <c r="GV14" s="318"/>
      <c r="GW14" s="318"/>
      <c r="GX14" s="318"/>
      <c r="GY14" s="318"/>
      <c r="GZ14" s="318"/>
      <c r="HA14" s="318"/>
      <c r="HB14" s="318"/>
      <c r="HC14" s="318" t="s">
        <v>1633</v>
      </c>
      <c r="HD14" s="318" t="s">
        <v>1635</v>
      </c>
      <c r="HE14" s="318" t="s">
        <v>1636</v>
      </c>
      <c r="HF14" s="318" t="s">
        <v>1637</v>
      </c>
      <c r="HG14" s="318" t="s">
        <v>1645</v>
      </c>
      <c r="HH14" s="318" t="s">
        <v>1686</v>
      </c>
      <c r="HI14" s="318" t="s">
        <v>1654</v>
      </c>
      <c r="HJ14" s="318" t="s">
        <v>1694</v>
      </c>
      <c r="HK14" s="318" t="s">
        <v>1655</v>
      </c>
      <c r="HL14" s="318" t="s">
        <v>1656</v>
      </c>
      <c r="HM14" s="318" t="s">
        <v>1657</v>
      </c>
      <c r="HN14" s="318" t="s">
        <v>1658</v>
      </c>
      <c r="HO14" s="318" t="s">
        <v>1659</v>
      </c>
      <c r="HP14" s="318" t="s">
        <v>1661</v>
      </c>
      <c r="HQ14" s="318" t="s">
        <v>1662</v>
      </c>
      <c r="HR14" s="318" t="s">
        <v>1663</v>
      </c>
      <c r="HS14" s="318" t="s">
        <v>1664</v>
      </c>
      <c r="HT14" s="318" t="s">
        <v>1668</v>
      </c>
      <c r="HU14" s="318" t="s">
        <v>1670</v>
      </c>
      <c r="HV14" s="318" t="s">
        <v>1669</v>
      </c>
      <c r="HW14" s="385" t="s">
        <v>1596</v>
      </c>
      <c r="HX14" s="385" t="s">
        <v>1599</v>
      </c>
      <c r="HY14" s="407" t="s">
        <v>1723</v>
      </c>
      <c r="HZ14" s="407" t="s">
        <v>1721</v>
      </c>
      <c r="IA14" s="407" t="s">
        <v>1725</v>
      </c>
      <c r="IB14" s="318"/>
      <c r="IC14" s="318"/>
      <c r="ID14" s="318"/>
      <c r="IE14" s="318"/>
      <c r="IF14" s="318"/>
      <c r="IG14" s="318"/>
      <c r="IH14" s="318"/>
      <c r="II14" s="318"/>
      <c r="IJ14" s="318"/>
      <c r="IK14" s="318"/>
      <c r="IL14" s="318"/>
      <c r="IM14" s="318"/>
      <c r="IN14" s="318"/>
      <c r="IO14" s="318"/>
      <c r="IP14" s="318"/>
      <c r="IQ14" s="318"/>
      <c r="IR14" s="318"/>
      <c r="IS14" s="318"/>
      <c r="IT14" s="318"/>
      <c r="IU14" s="318"/>
      <c r="IV14" s="318"/>
      <c r="IW14" s="318"/>
      <c r="IX14" s="318"/>
      <c r="IY14" s="318"/>
      <c r="IZ14" s="318"/>
      <c r="JA14" s="318"/>
      <c r="JB14" s="318"/>
      <c r="JC14" s="318"/>
      <c r="JD14" s="318"/>
      <c r="JE14" s="318"/>
      <c r="JF14" s="318"/>
      <c r="JG14" s="318"/>
      <c r="JH14" s="318"/>
      <c r="JI14" s="318"/>
      <c r="JJ14" s="318"/>
      <c r="JK14" s="318"/>
      <c r="JL14" s="318"/>
      <c r="JM14" s="318"/>
      <c r="JN14" s="318"/>
      <c r="JO14" s="318"/>
      <c r="JP14" s="318"/>
      <c r="JQ14" s="318"/>
      <c r="JR14" s="318"/>
      <c r="JS14" s="318"/>
      <c r="JT14" s="318"/>
      <c r="JU14" s="318"/>
      <c r="JV14" s="318"/>
      <c r="JW14" s="318"/>
      <c r="JX14" s="318"/>
      <c r="JY14" s="318"/>
      <c r="JZ14" s="318"/>
      <c r="KA14" s="318"/>
      <c r="KB14" s="318"/>
      <c r="KC14" s="318"/>
      <c r="KD14" s="318"/>
      <c r="KE14" s="318"/>
      <c r="KF14" s="318"/>
      <c r="KG14" s="318"/>
      <c r="KH14" s="318"/>
      <c r="KI14" s="318"/>
      <c r="KJ14" s="318"/>
      <c r="KK14" s="318"/>
      <c r="KL14" s="318"/>
      <c r="KM14" s="318"/>
      <c r="KN14" s="318"/>
      <c r="KO14" s="318"/>
      <c r="KP14" s="318"/>
      <c r="KQ14" s="318"/>
      <c r="KR14" s="318"/>
      <c r="KS14" s="318"/>
      <c r="KT14" s="318"/>
      <c r="KU14" s="318"/>
      <c r="KV14" s="318"/>
      <c r="KW14" s="318"/>
      <c r="KX14" s="318"/>
      <c r="KY14" s="318"/>
      <c r="KZ14" s="318"/>
      <c r="LA14" s="318"/>
      <c r="LB14" s="318"/>
      <c r="LC14" s="318"/>
      <c r="LD14" s="318"/>
      <c r="LE14" s="318"/>
      <c r="LF14" s="318"/>
      <c r="LG14" s="318"/>
      <c r="LH14" s="318"/>
      <c r="LI14" s="318"/>
      <c r="LJ14" s="318"/>
      <c r="LK14" s="318"/>
      <c r="LL14" s="318"/>
      <c r="LM14" s="318"/>
      <c r="LN14" s="318"/>
      <c r="LO14" s="318"/>
      <c r="LP14" s="318"/>
      <c r="LQ14" s="318"/>
      <c r="LR14" s="318"/>
      <c r="LS14" s="318"/>
      <c r="LT14" s="318"/>
      <c r="LU14" s="318"/>
      <c r="LV14" s="318"/>
      <c r="LW14" s="318"/>
      <c r="LX14" s="318"/>
      <c r="LY14" s="318"/>
      <c r="LZ14" s="318"/>
      <c r="MA14" s="318"/>
      <c r="MB14" s="318"/>
      <c r="MC14" s="318"/>
      <c r="MD14" s="318"/>
      <c r="ME14" s="318"/>
      <c r="MF14" s="318"/>
      <c r="MG14" s="318"/>
      <c r="MH14" s="318"/>
      <c r="MI14" s="318"/>
      <c r="MJ14" s="318"/>
      <c r="MK14" s="318"/>
      <c r="ML14" s="318"/>
      <c r="MM14" s="318"/>
      <c r="MN14" s="318"/>
      <c r="MO14" s="318"/>
      <c r="MP14" s="318"/>
      <c r="MQ14" s="318"/>
      <c r="MR14" s="318"/>
      <c r="MS14" s="318"/>
      <c r="MT14" s="318"/>
      <c r="MU14" s="318"/>
      <c r="MV14" s="318"/>
      <c r="MW14" s="318"/>
      <c r="MX14" s="318"/>
      <c r="MY14" s="318"/>
      <c r="MZ14" s="318"/>
      <c r="NA14" s="318"/>
      <c r="NB14" s="318"/>
      <c r="NC14" s="318"/>
      <c r="ND14" s="318"/>
      <c r="NE14" s="318"/>
      <c r="NF14" s="318"/>
      <c r="NG14" s="318"/>
      <c r="NH14" s="318"/>
      <c r="NI14" s="318"/>
      <c r="NJ14" s="318"/>
      <c r="NK14" s="318"/>
      <c r="NL14" s="318"/>
      <c r="NM14" s="318"/>
      <c r="NN14" s="318"/>
      <c r="NO14" s="318"/>
      <c r="NP14" s="318"/>
      <c r="NQ14" s="318"/>
      <c r="NR14" s="318"/>
      <c r="NS14" s="318"/>
      <c r="NT14" s="318"/>
      <c r="NU14" s="318"/>
      <c r="NV14" s="318"/>
      <c r="NW14" s="318"/>
      <c r="NX14" s="318"/>
      <c r="NY14" s="318"/>
      <c r="NZ14" s="318"/>
      <c r="OA14" s="318"/>
      <c r="OB14" s="318"/>
      <c r="OC14" s="318"/>
      <c r="OD14" s="318"/>
      <c r="OE14" s="318"/>
      <c r="OF14" s="318"/>
      <c r="OG14" s="318"/>
      <c r="OH14" s="318"/>
      <c r="OI14" s="318"/>
      <c r="OJ14" s="318"/>
      <c r="OK14" s="318"/>
      <c r="OL14" s="318"/>
      <c r="OM14" s="318"/>
      <c r="ON14" s="318"/>
      <c r="OO14" s="318"/>
      <c r="OP14" s="318"/>
      <c r="OQ14" s="318"/>
      <c r="OR14" s="318"/>
      <c r="OS14" s="318"/>
      <c r="OT14" s="318"/>
      <c r="OU14" s="318"/>
      <c r="OV14" s="318"/>
      <c r="OW14" s="318"/>
      <c r="OX14" s="318"/>
      <c r="OY14" s="318"/>
      <c r="OZ14" s="318"/>
      <c r="PA14" s="318"/>
      <c r="PB14" s="318"/>
      <c r="PC14" s="318"/>
      <c r="PD14" s="318"/>
      <c r="PE14" s="318"/>
      <c r="PF14" s="318"/>
      <c r="PG14" s="318"/>
      <c r="PH14" s="318"/>
      <c r="PI14" s="318"/>
      <c r="PJ14" s="318"/>
      <c r="PK14" s="318"/>
      <c r="PL14" s="318"/>
      <c r="PM14" s="318"/>
      <c r="PN14" s="318"/>
      <c r="PO14" s="318"/>
      <c r="PP14" s="318"/>
      <c r="PQ14" s="318"/>
      <c r="PR14" s="318"/>
      <c r="PS14" s="318"/>
      <c r="PT14" s="318"/>
      <c r="PU14" s="318"/>
      <c r="PV14" s="318"/>
      <c r="PW14" s="318"/>
      <c r="PX14" s="318"/>
      <c r="PY14" s="318"/>
      <c r="PZ14" s="318"/>
      <c r="QA14" s="318"/>
      <c r="QB14" s="318"/>
      <c r="QC14" s="318"/>
      <c r="QD14" s="318"/>
      <c r="QE14" s="318"/>
      <c r="QF14" s="318"/>
      <c r="QG14" s="318"/>
      <c r="QH14" s="318"/>
      <c r="QI14" s="318"/>
      <c r="QJ14" s="318"/>
      <c r="QK14" s="318"/>
      <c r="QL14" s="318"/>
      <c r="QM14" s="318"/>
      <c r="QN14" s="318"/>
      <c r="QO14" s="318"/>
      <c r="QP14" s="318"/>
      <c r="QQ14" s="318"/>
      <c r="QR14" s="318"/>
      <c r="QS14" s="318"/>
      <c r="QT14" s="318"/>
      <c r="QU14" s="318"/>
      <c r="QV14" s="318"/>
      <c r="QW14" s="318"/>
      <c r="QX14" s="318"/>
      <c r="QY14" s="318"/>
      <c r="QZ14" s="318"/>
      <c r="RA14" s="318"/>
      <c r="RB14" s="318"/>
      <c r="RC14" s="318"/>
      <c r="RD14" s="318"/>
      <c r="RE14" s="318"/>
      <c r="RF14" s="318"/>
      <c r="RG14" s="318"/>
      <c r="RH14" s="318"/>
      <c r="RI14" s="322" t="s">
        <v>565</v>
      </c>
      <c r="RJ14" s="319"/>
      <c r="RK14" s="320"/>
      <c r="RM14" s="321"/>
      <c r="RN14" s="321"/>
      <c r="RO14" s="321"/>
      <c r="RP14" s="321"/>
      <c r="RQ14" s="321"/>
      <c r="RR14" s="321"/>
      <c r="RS14" s="321"/>
      <c r="RT14" s="321"/>
      <c r="RU14" s="321"/>
      <c r="RV14" s="321"/>
    </row>
    <row r="15" spans="1:490" s="37" customFormat="1" ht="18.75" customHeight="1">
      <c r="B15" s="301">
        <v>1</v>
      </c>
      <c r="C15" s="246">
        <v>1</v>
      </c>
      <c r="D15" s="246" t="s">
        <v>451</v>
      </c>
      <c r="E15" s="132" t="str">
        <f ca="1">IF(ISBLANK(TMSimList[[#This Row],[Test n'#]]),"",LOOKUP(TMSimList[[#This Row],[Test n'#]],TP_CFAR_DB[TPnum],TP_CFAR_DB[TP ID]))</f>
        <v>FT-SP-1</v>
      </c>
      <c r="F15" s="133" t="str">
        <f ca="1">IF(ISBLANK(TMSimList[[#This Row],[Test n'#]]),"",LOOKUP(TMSimList[[#This Row],[Test n'#]],TP_CFAR_DB[TPnum],TP_CFAR_DB[Test Point Name]))</f>
        <v>Takeoff</v>
      </c>
      <c r="G15" s="132" t="str">
        <f ca="1">IF(ISBLANK(TMSimList[[#This Row],[Test n'#]]),"",LOOKUP(TMSimList[[#This Row],[Test n'#]],TP_CFAR_DB[TPnum],TP_CFAR_DB[Mode]))</f>
        <v>-</v>
      </c>
      <c r="H15" s="132" t="str">
        <f ca="1">IF(ISBLANK(TMSimList[[#This Row],[Test n'#]]),"",LOOKUP(TMSimList[[#This Row],[Test n'#]],TP_CFAR_DB[TPnum],TP_CFAR_DB[Time '[sec']]))</f>
        <v>-</v>
      </c>
      <c r="I15" s="132" t="s">
        <v>8</v>
      </c>
      <c r="J15" s="132" t="s">
        <v>8</v>
      </c>
      <c r="K15" s="132" t="s">
        <v>8</v>
      </c>
      <c r="L15" s="34">
        <f>SUM(TMSimMatrix[#This Row])</f>
        <v>0</v>
      </c>
      <c r="M15" s="107" t="s">
        <v>427</v>
      </c>
      <c r="N15" s="107" t="s">
        <v>427</v>
      </c>
      <c r="O15" s="107" t="s">
        <v>427</v>
      </c>
      <c r="P15" s="107" t="s">
        <v>427</v>
      </c>
      <c r="Q15" s="107" t="s">
        <v>427</v>
      </c>
      <c r="R15" s="107" t="s">
        <v>427</v>
      </c>
      <c r="S15" s="107" t="s">
        <v>427</v>
      </c>
      <c r="T15" s="107" t="s">
        <v>427</v>
      </c>
      <c r="U15" s="107" t="s">
        <v>427</v>
      </c>
      <c r="V15" s="107" t="s">
        <v>427</v>
      </c>
      <c r="W15" s="107" t="s">
        <v>427</v>
      </c>
      <c r="X15" s="107" t="s">
        <v>427</v>
      </c>
      <c r="Y15" s="107" t="s">
        <v>427</v>
      </c>
      <c r="Z15" s="107" t="s">
        <v>427</v>
      </c>
      <c r="AA15" s="107" t="s">
        <v>427</v>
      </c>
      <c r="AB15" s="107" t="s">
        <v>427</v>
      </c>
      <c r="AC15" s="107" t="s">
        <v>427</v>
      </c>
      <c r="AD15" s="107" t="s">
        <v>427</v>
      </c>
      <c r="AE15" s="107" t="s">
        <v>427</v>
      </c>
      <c r="AF15" s="107" t="s">
        <v>427</v>
      </c>
      <c r="AG15" s="107" t="s">
        <v>427</v>
      </c>
      <c r="AH15" s="107" t="s">
        <v>427</v>
      </c>
      <c r="AI15" s="107" t="s">
        <v>427</v>
      </c>
      <c r="AJ15" s="107" t="s">
        <v>427</v>
      </c>
      <c r="AK15" s="107" t="s">
        <v>427</v>
      </c>
      <c r="AL15" s="107" t="s">
        <v>427</v>
      </c>
      <c r="AM15" s="107" t="s">
        <v>427</v>
      </c>
      <c r="AN15" s="107" t="s">
        <v>427</v>
      </c>
      <c r="AO15" s="107" t="s">
        <v>427</v>
      </c>
      <c r="AP15" s="107" t="s">
        <v>427</v>
      </c>
      <c r="AQ15" s="107" t="s">
        <v>427</v>
      </c>
      <c r="AR15" s="107" t="s">
        <v>427</v>
      </c>
      <c r="AS15" s="107" t="s">
        <v>427</v>
      </c>
      <c r="AT15" s="107" t="s">
        <v>427</v>
      </c>
      <c r="AU15" s="107" t="s">
        <v>427</v>
      </c>
      <c r="AV15" s="107" t="s">
        <v>427</v>
      </c>
      <c r="AW15" s="107" t="s">
        <v>427</v>
      </c>
      <c r="AX15" s="107" t="s">
        <v>427</v>
      </c>
      <c r="AY15" s="107" t="s">
        <v>427</v>
      </c>
      <c r="AZ15" s="107" t="s">
        <v>427</v>
      </c>
      <c r="BA15" s="107" t="s">
        <v>427</v>
      </c>
      <c r="BB15" s="107" t="s">
        <v>427</v>
      </c>
      <c r="BC15" s="107" t="s">
        <v>427</v>
      </c>
      <c r="BD15" s="107" t="s">
        <v>427</v>
      </c>
      <c r="BE15" s="107" t="s">
        <v>427</v>
      </c>
      <c r="BF15" s="107" t="s">
        <v>427</v>
      </c>
      <c r="BG15" s="107" t="s">
        <v>427</v>
      </c>
      <c r="BH15" s="107" t="s">
        <v>71</v>
      </c>
      <c r="BI15" s="107" t="s">
        <v>71</v>
      </c>
      <c r="BJ15" s="107" t="s">
        <v>71</v>
      </c>
      <c r="BK15" s="107" t="s">
        <v>427</v>
      </c>
      <c r="BL15" s="107" t="s">
        <v>427</v>
      </c>
      <c r="BM15" s="107" t="s">
        <v>427</v>
      </c>
      <c r="BN15" s="107" t="s">
        <v>427</v>
      </c>
      <c r="BO15" s="107" t="s">
        <v>71</v>
      </c>
      <c r="BP15" s="107" t="s">
        <v>71</v>
      </c>
      <c r="BQ15" s="107" t="s">
        <v>71</v>
      </c>
      <c r="BR15" s="107" t="s">
        <v>71</v>
      </c>
      <c r="BS15" s="107" t="s">
        <v>71</v>
      </c>
      <c r="BT15" s="107" t="s">
        <v>71</v>
      </c>
      <c r="BU15" s="107" t="s">
        <v>71</v>
      </c>
      <c r="BV15" s="107" t="s">
        <v>71</v>
      </c>
      <c r="BW15" s="107" t="s">
        <v>71</v>
      </c>
      <c r="BX15" s="107" t="s">
        <v>71</v>
      </c>
      <c r="BY15" s="107" t="s">
        <v>71</v>
      </c>
      <c r="BZ15" s="107" t="s">
        <v>71</v>
      </c>
      <c r="CA15" s="107" t="s">
        <v>71</v>
      </c>
      <c r="CB15" s="107" t="s">
        <v>71</v>
      </c>
      <c r="CC15" s="107" t="s">
        <v>71</v>
      </c>
      <c r="CD15" s="107" t="s">
        <v>71</v>
      </c>
      <c r="CE15" s="107" t="s">
        <v>71</v>
      </c>
      <c r="CF15" s="107" t="s">
        <v>71</v>
      </c>
      <c r="CG15" s="107" t="s">
        <v>71</v>
      </c>
      <c r="CH15" s="107" t="s">
        <v>71</v>
      </c>
      <c r="CI15" s="107" t="s">
        <v>71</v>
      </c>
      <c r="CJ15" s="107" t="s">
        <v>71</v>
      </c>
      <c r="CK15" s="107" t="s">
        <v>71</v>
      </c>
      <c r="CL15" s="107" t="s">
        <v>71</v>
      </c>
      <c r="CM15" s="107" t="s">
        <v>71</v>
      </c>
      <c r="CN15" s="107" t="s">
        <v>71</v>
      </c>
      <c r="CO15" s="107" t="s">
        <v>71</v>
      </c>
      <c r="CP15" s="107" t="s">
        <v>71</v>
      </c>
      <c r="CQ15" s="107" t="s">
        <v>71</v>
      </c>
      <c r="CR15" s="107" t="s">
        <v>71</v>
      </c>
      <c r="CS15" s="107" t="s">
        <v>71</v>
      </c>
      <c r="CT15" s="107" t="s">
        <v>71</v>
      </c>
      <c r="CU15" s="107" t="s">
        <v>71</v>
      </c>
      <c r="CV15" s="107" t="s">
        <v>71</v>
      </c>
      <c r="CW15" s="107" t="s">
        <v>71</v>
      </c>
      <c r="CX15" s="107" t="s">
        <v>71</v>
      </c>
      <c r="CY15" s="107" t="s">
        <v>71</v>
      </c>
      <c r="CZ15" s="107" t="s">
        <v>71</v>
      </c>
      <c r="DA15" s="107" t="s">
        <v>71</v>
      </c>
      <c r="DB15" s="107" t="s">
        <v>71</v>
      </c>
      <c r="DC15" s="107" t="s">
        <v>71</v>
      </c>
      <c r="DD15" s="107" t="s">
        <v>71</v>
      </c>
      <c r="DE15" s="107" t="s">
        <v>71</v>
      </c>
      <c r="DF15" s="107" t="s">
        <v>71</v>
      </c>
      <c r="DG15" s="107" t="s">
        <v>71</v>
      </c>
      <c r="DH15" s="107" t="s">
        <v>71</v>
      </c>
      <c r="DI15" s="107" t="s">
        <v>71</v>
      </c>
      <c r="DJ15" s="107" t="s">
        <v>71</v>
      </c>
      <c r="DK15" s="107" t="s">
        <v>71</v>
      </c>
      <c r="DL15" s="107" t="s">
        <v>71</v>
      </c>
      <c r="DM15" s="107" t="s">
        <v>71</v>
      </c>
      <c r="DN15" s="107" t="s">
        <v>71</v>
      </c>
      <c r="DO15" s="107" t="s">
        <v>71</v>
      </c>
      <c r="DP15" s="107" t="s">
        <v>71</v>
      </c>
      <c r="DQ15" s="107" t="s">
        <v>71</v>
      </c>
      <c r="DR15" s="107" t="s">
        <v>71</v>
      </c>
      <c r="DS15" s="107" t="s">
        <v>71</v>
      </c>
      <c r="DT15" s="107" t="s">
        <v>71</v>
      </c>
      <c r="DU15" s="107" t="s">
        <v>71</v>
      </c>
      <c r="DV15" s="107" t="s">
        <v>71</v>
      </c>
      <c r="DW15" s="107" t="s">
        <v>71</v>
      </c>
      <c r="DX15" s="107" t="s">
        <v>71</v>
      </c>
      <c r="DY15" s="107" t="s">
        <v>71</v>
      </c>
      <c r="DZ15" s="107" t="s">
        <v>71</v>
      </c>
      <c r="EA15" s="107" t="s">
        <v>71</v>
      </c>
      <c r="EB15" s="107" t="s">
        <v>71</v>
      </c>
      <c r="EC15" s="107" t="s">
        <v>71</v>
      </c>
      <c r="ED15" s="107" t="s">
        <v>71</v>
      </c>
      <c r="EE15" s="107" t="s">
        <v>71</v>
      </c>
      <c r="EF15" s="107" t="s">
        <v>71</v>
      </c>
      <c r="EG15" s="107" t="s">
        <v>427</v>
      </c>
      <c r="EH15" s="107" t="s">
        <v>427</v>
      </c>
      <c r="EI15" s="107" t="s">
        <v>427</v>
      </c>
      <c r="EJ15" s="107" t="s">
        <v>427</v>
      </c>
      <c r="EK15" s="107" t="s">
        <v>427</v>
      </c>
      <c r="EL15" s="107" t="s">
        <v>427</v>
      </c>
      <c r="EM15" s="107" t="s">
        <v>427</v>
      </c>
      <c r="EN15" s="107" t="s">
        <v>427</v>
      </c>
      <c r="EO15" s="107" t="s">
        <v>427</v>
      </c>
      <c r="EP15" s="107" t="s">
        <v>71</v>
      </c>
      <c r="EQ15" s="107" t="s">
        <v>71</v>
      </c>
      <c r="ER15" s="107" t="s">
        <v>71</v>
      </c>
      <c r="ES15" s="107" t="s">
        <v>71</v>
      </c>
      <c r="ET15" s="107" t="s">
        <v>71</v>
      </c>
      <c r="EU15" s="107" t="s">
        <v>71</v>
      </c>
      <c r="EV15" s="107" t="s">
        <v>71</v>
      </c>
      <c r="EW15" s="107" t="s">
        <v>71</v>
      </c>
      <c r="EX15" s="107" t="s">
        <v>427</v>
      </c>
      <c r="EY15" s="107" t="s">
        <v>427</v>
      </c>
      <c r="EZ15" s="107" t="s">
        <v>427</v>
      </c>
      <c r="FA15" s="107" t="s">
        <v>427</v>
      </c>
      <c r="FB15" s="107" t="s">
        <v>427</v>
      </c>
      <c r="FC15" s="107" t="s">
        <v>427</v>
      </c>
      <c r="FD15" s="107" t="s">
        <v>427</v>
      </c>
      <c r="FE15" s="107" t="s">
        <v>427</v>
      </c>
      <c r="FF15" s="107" t="s">
        <v>427</v>
      </c>
      <c r="FG15" s="107" t="s">
        <v>71</v>
      </c>
      <c r="FH15" s="107" t="s">
        <v>71</v>
      </c>
      <c r="FI15" s="107" t="s">
        <v>71</v>
      </c>
      <c r="FJ15" s="107" t="s">
        <v>71</v>
      </c>
      <c r="FK15" s="107" t="s">
        <v>71</v>
      </c>
      <c r="FL15" s="107" t="s">
        <v>71</v>
      </c>
      <c r="FM15" s="107" t="s">
        <v>427</v>
      </c>
      <c r="FN15" s="107" t="s">
        <v>427</v>
      </c>
      <c r="FO15" s="107" t="s">
        <v>427</v>
      </c>
      <c r="FP15" s="107" t="s">
        <v>71</v>
      </c>
      <c r="FQ15" s="107" t="s">
        <v>71</v>
      </c>
      <c r="FR15" s="107" t="s">
        <v>71</v>
      </c>
      <c r="FS15" s="107" t="s">
        <v>71</v>
      </c>
      <c r="FT15" s="107" t="s">
        <v>71</v>
      </c>
      <c r="FU15" s="107" t="s">
        <v>71</v>
      </c>
      <c r="FV15" s="107" t="s">
        <v>71</v>
      </c>
      <c r="FW15" s="107" t="s">
        <v>71</v>
      </c>
      <c r="FX15" s="107" t="s">
        <v>71</v>
      </c>
      <c r="FY15" s="107" t="s">
        <v>71</v>
      </c>
      <c r="FZ15" s="107" t="s">
        <v>71</v>
      </c>
      <c r="GA15" s="107" t="s">
        <v>71</v>
      </c>
      <c r="GB15" s="107" t="s">
        <v>71</v>
      </c>
      <c r="GC15" s="107" t="s">
        <v>71</v>
      </c>
      <c r="GD15" s="107" t="s">
        <v>71</v>
      </c>
      <c r="GE15" s="107" t="s">
        <v>71</v>
      </c>
      <c r="GF15" s="107" t="s">
        <v>71</v>
      </c>
      <c r="GG15" s="107" t="s">
        <v>71</v>
      </c>
      <c r="GH15" s="107" t="s">
        <v>71</v>
      </c>
      <c r="GI15" s="107" t="s">
        <v>71</v>
      </c>
      <c r="GJ15" s="107" t="s">
        <v>71</v>
      </c>
      <c r="GK15" s="107" t="s">
        <v>71</v>
      </c>
      <c r="GL15" s="107" t="s">
        <v>71</v>
      </c>
      <c r="GM15" s="107" t="s">
        <v>71</v>
      </c>
      <c r="GN15" s="107" t="s">
        <v>71</v>
      </c>
      <c r="GO15" s="107" t="s">
        <v>71</v>
      </c>
      <c r="GP15" s="107" t="s">
        <v>71</v>
      </c>
      <c r="GQ15" s="107" t="s">
        <v>71</v>
      </c>
      <c r="GR15" s="107" t="s">
        <v>71</v>
      </c>
      <c r="GS15" s="107" t="s">
        <v>427</v>
      </c>
      <c r="GT15" s="107" t="s">
        <v>427</v>
      </c>
      <c r="GU15" s="107" t="s">
        <v>427</v>
      </c>
      <c r="GV15" s="107" t="s">
        <v>427</v>
      </c>
      <c r="GW15" s="107" t="s">
        <v>71</v>
      </c>
      <c r="GX15" s="107" t="s">
        <v>71</v>
      </c>
      <c r="GY15" s="107" t="s">
        <v>71</v>
      </c>
      <c r="GZ15" s="107"/>
      <c r="HA15" s="107"/>
      <c r="HB15" s="107"/>
      <c r="HC15" s="107" t="s">
        <v>427</v>
      </c>
      <c r="HD15" s="107" t="s">
        <v>427</v>
      </c>
      <c r="HE15" s="107" t="s">
        <v>427</v>
      </c>
      <c r="HF15" s="107" t="s">
        <v>427</v>
      </c>
      <c r="HG15" s="107" t="s">
        <v>427</v>
      </c>
      <c r="HH15" s="107" t="s">
        <v>427</v>
      </c>
      <c r="HI15" s="107" t="s">
        <v>427</v>
      </c>
      <c r="HJ15" s="107" t="s">
        <v>427</v>
      </c>
      <c r="HK15" s="107" t="s">
        <v>427</v>
      </c>
      <c r="HL15" s="107" t="s">
        <v>427</v>
      </c>
      <c r="HM15" s="107" t="s">
        <v>427</v>
      </c>
      <c r="HN15" s="107" t="s">
        <v>427</v>
      </c>
      <c r="HO15" s="107" t="s">
        <v>427</v>
      </c>
      <c r="HP15" s="107" t="s">
        <v>427</v>
      </c>
      <c r="HQ15" s="107" t="s">
        <v>427</v>
      </c>
      <c r="HR15" s="107" t="s">
        <v>427</v>
      </c>
      <c r="HS15" s="107" t="s">
        <v>427</v>
      </c>
      <c r="HT15" s="107" t="s">
        <v>427</v>
      </c>
      <c r="HU15" s="107" t="s">
        <v>427</v>
      </c>
      <c r="HV15" s="107" t="s">
        <v>427</v>
      </c>
      <c r="HW15" s="107" t="s">
        <v>427</v>
      </c>
      <c r="HX15" s="107" t="s">
        <v>427</v>
      </c>
      <c r="HY15" s="107" t="s">
        <v>427</v>
      </c>
      <c r="HZ15" s="107" t="s">
        <v>427</v>
      </c>
      <c r="IA15" s="107" t="s">
        <v>427</v>
      </c>
      <c r="IB15" s="107"/>
      <c r="IC15" s="107"/>
      <c r="ID15" s="107"/>
      <c r="IE15" s="107"/>
      <c r="IF15" s="107" t="s">
        <v>71</v>
      </c>
      <c r="IG15" s="228"/>
      <c r="IH15" s="228"/>
      <c r="II15" s="228"/>
      <c r="IJ15" s="228"/>
      <c r="IK15" s="228"/>
      <c r="IL15" s="228"/>
      <c r="IM15" s="228"/>
      <c r="IN15" s="228"/>
      <c r="IO15" s="228"/>
      <c r="IP15" s="228"/>
      <c r="IQ15" s="228"/>
      <c r="IR15" s="228"/>
      <c r="IS15" s="228"/>
      <c r="IT15" s="228"/>
      <c r="IU15" s="228"/>
      <c r="IV15" s="228"/>
      <c r="IW15" s="228"/>
      <c r="IX15" s="228"/>
      <c r="IY15" s="228"/>
      <c r="IZ15" s="228"/>
      <c r="JA15" s="228"/>
      <c r="JB15" s="228"/>
      <c r="JC15" s="228"/>
      <c r="JD15" s="228"/>
      <c r="JE15" s="228"/>
      <c r="JF15" s="228"/>
      <c r="JG15" s="228"/>
      <c r="JH15" s="228"/>
      <c r="JI15" s="228"/>
      <c r="JJ15" s="228"/>
      <c r="JK15" s="228"/>
      <c r="JL15" s="228"/>
      <c r="JM15" s="228"/>
      <c r="JN15" s="228"/>
      <c r="JO15" s="228"/>
      <c r="JP15" s="228"/>
      <c r="JQ15" s="228"/>
      <c r="JR15" s="228"/>
      <c r="JS15" s="228"/>
      <c r="JT15" s="228"/>
      <c r="JU15" s="228"/>
      <c r="JV15" s="228"/>
      <c r="JW15" s="228"/>
      <c r="JX15" s="228"/>
      <c r="JY15" s="228"/>
      <c r="JZ15" s="228"/>
      <c r="KA15" s="228"/>
      <c r="KB15" s="228"/>
      <c r="KC15" s="228"/>
      <c r="KD15" s="228"/>
      <c r="KE15" s="228"/>
      <c r="KF15" s="228"/>
      <c r="KG15" s="228"/>
      <c r="KH15" s="228"/>
      <c r="KI15" s="228"/>
      <c r="KJ15" s="228"/>
      <c r="KK15" s="228"/>
      <c r="KL15" s="228"/>
      <c r="KM15" s="228"/>
      <c r="KN15" s="228"/>
      <c r="KO15" s="228"/>
      <c r="KP15" s="228"/>
      <c r="KQ15" s="228"/>
      <c r="KR15" s="228"/>
      <c r="KS15" s="228"/>
      <c r="KT15" s="228"/>
      <c r="KU15" s="228"/>
      <c r="KV15" s="228"/>
      <c r="KW15" s="228"/>
      <c r="KX15" s="228"/>
      <c r="KY15" s="228"/>
      <c r="KZ15" s="228"/>
      <c r="LA15" s="228"/>
      <c r="LB15" s="228"/>
      <c r="LC15" s="228"/>
      <c r="LD15" s="228"/>
      <c r="LE15" s="228"/>
      <c r="LF15" s="228"/>
      <c r="LG15" s="228"/>
      <c r="LH15" s="228"/>
      <c r="LI15" s="228"/>
      <c r="LJ15" s="228"/>
      <c r="LK15" s="228"/>
      <c r="LL15" s="228"/>
      <c r="LM15" s="228"/>
      <c r="LN15" s="228"/>
      <c r="LO15" s="228"/>
      <c r="LP15" s="228"/>
      <c r="LQ15" s="228"/>
      <c r="LR15" s="228"/>
      <c r="LS15" s="228"/>
      <c r="LT15" s="228"/>
      <c r="LU15" s="228"/>
      <c r="LV15" s="228"/>
      <c r="LW15" s="228"/>
      <c r="LX15" s="228"/>
      <c r="LY15" s="228"/>
      <c r="LZ15" s="228"/>
      <c r="MA15" s="228"/>
      <c r="MB15" s="228"/>
      <c r="MC15" s="228"/>
      <c r="MD15" s="228"/>
      <c r="ME15" s="228"/>
      <c r="MF15" s="228"/>
      <c r="MG15" s="228"/>
      <c r="MH15" s="228"/>
      <c r="MI15" s="228"/>
      <c r="MJ15" s="228"/>
      <c r="MK15" s="228"/>
      <c r="ML15" s="228"/>
      <c r="MM15" s="228"/>
      <c r="MN15" s="228"/>
      <c r="MO15" s="228"/>
      <c r="MP15" s="228"/>
      <c r="MQ15" s="228"/>
      <c r="MR15" s="228"/>
      <c r="MS15" s="228"/>
      <c r="MT15" s="228"/>
      <c r="MU15" s="228"/>
      <c r="MV15" s="228"/>
      <c r="MW15" s="228"/>
      <c r="MX15" s="228"/>
      <c r="MY15" s="228"/>
      <c r="MZ15" s="228"/>
      <c r="NA15" s="228"/>
      <c r="NB15" s="228"/>
      <c r="NC15" s="228"/>
      <c r="ND15" s="228"/>
      <c r="NE15" s="228"/>
      <c r="NF15" s="228"/>
      <c r="NG15" s="228"/>
      <c r="NH15" s="228"/>
      <c r="NI15" s="228"/>
      <c r="NJ15" s="228"/>
      <c r="NK15" s="228"/>
      <c r="NL15" s="228"/>
      <c r="NM15" s="228"/>
      <c r="NN15" s="228"/>
      <c r="NO15" s="228"/>
      <c r="NP15" s="228"/>
      <c r="NQ15" s="228"/>
      <c r="NR15" s="228"/>
      <c r="NS15" s="228"/>
      <c r="NT15" s="228"/>
      <c r="NU15" s="228"/>
      <c r="NV15" s="228"/>
      <c r="NW15" s="228"/>
      <c r="NX15" s="228"/>
      <c r="NY15" s="228"/>
      <c r="NZ15" s="228"/>
      <c r="OA15" s="228"/>
      <c r="OB15" s="228"/>
      <c r="OC15" s="228"/>
      <c r="OD15" s="228"/>
      <c r="OE15" s="228"/>
      <c r="OF15" s="228"/>
      <c r="OG15" s="228"/>
      <c r="OH15" s="228"/>
      <c r="OI15" s="228"/>
      <c r="OJ15" s="228"/>
      <c r="OK15" s="228"/>
      <c r="OL15" s="228"/>
      <c r="OM15" s="228"/>
      <c r="ON15" s="228"/>
      <c r="OO15" s="228"/>
      <c r="OP15" s="228"/>
      <c r="OQ15" s="228"/>
      <c r="OR15" s="228"/>
      <c r="OS15" s="228"/>
      <c r="OT15" s="228"/>
      <c r="OU15" s="228"/>
      <c r="OV15" s="228"/>
      <c r="OW15" s="228"/>
      <c r="OX15" s="228"/>
      <c r="OY15" s="228"/>
      <c r="OZ15" s="228"/>
      <c r="PA15" s="228"/>
      <c r="PB15" s="228"/>
      <c r="PC15" s="228"/>
      <c r="PD15" s="228"/>
      <c r="PE15" s="228"/>
      <c r="PF15" s="228"/>
      <c r="PG15" s="228"/>
      <c r="PH15" s="228"/>
      <c r="PI15" s="228"/>
      <c r="PJ15" s="228"/>
      <c r="PK15" s="228"/>
      <c r="PL15" s="228"/>
      <c r="PM15" s="228"/>
      <c r="PN15" s="228"/>
      <c r="PO15" s="228"/>
      <c r="PP15" s="228"/>
      <c r="PQ15" s="228"/>
      <c r="PR15" s="228"/>
      <c r="PS15" s="228"/>
      <c r="PT15" s="228"/>
      <c r="PU15" s="228"/>
      <c r="PV15" s="228"/>
      <c r="PW15" s="228"/>
      <c r="PX15" s="228"/>
      <c r="PY15" s="228"/>
      <c r="PZ15" s="228"/>
      <c r="QA15" s="228"/>
      <c r="QB15" s="228"/>
      <c r="QC15" s="228"/>
      <c r="QD15" s="228"/>
      <c r="QE15" s="228"/>
      <c r="QF15" s="228"/>
      <c r="QG15" s="228"/>
      <c r="QH15" s="228"/>
      <c r="QI15" s="228"/>
      <c r="QJ15" s="228"/>
      <c r="QK15" s="228"/>
      <c r="QL15" s="228"/>
      <c r="QM15" s="228"/>
      <c r="QN15" s="228"/>
      <c r="QO15" s="228"/>
      <c r="QP15" s="228"/>
      <c r="QQ15" s="228"/>
      <c r="QR15" s="228"/>
      <c r="QS15" s="228"/>
      <c r="QT15" s="228"/>
      <c r="QU15" s="228"/>
      <c r="QV15" s="228"/>
      <c r="QW15" s="228"/>
      <c r="QX15" s="228"/>
      <c r="QY15" s="228"/>
      <c r="QZ15" s="228"/>
      <c r="RA15" s="228"/>
      <c r="RB15" s="228"/>
      <c r="RC15" s="228"/>
      <c r="RD15" s="228"/>
      <c r="RE15" s="107"/>
      <c r="RF15" s="107"/>
      <c r="RG15" s="107"/>
      <c r="RH15" s="107"/>
      <c r="RI15" s="36"/>
      <c r="RJ15" s="36"/>
      <c r="RM15"/>
      <c r="RN15"/>
      <c r="RO15"/>
      <c r="RP15"/>
      <c r="RQ15"/>
      <c r="RR15"/>
      <c r="RS15"/>
      <c r="RT15"/>
      <c r="RU15"/>
      <c r="RV15"/>
    </row>
    <row r="16" spans="1:490" s="37" customFormat="1" ht="18.75" customHeight="1">
      <c r="B16" s="302">
        <v>2</v>
      </c>
      <c r="C16" s="87">
        <v>2</v>
      </c>
      <c r="D16" s="87" t="s">
        <v>451</v>
      </c>
      <c r="E16" s="34" t="str">
        <f ca="1">IF(ISBLANK(TMSimList[[#This Row],[Test n'#]]),"",LOOKUP(TMSimList[[#This Row],[Test n'#]],TP_CFAR_DB[TPnum],TP_CFAR_DB[TP ID]))</f>
        <v>FT-SP-2</v>
      </c>
      <c r="F16" s="103" t="str">
        <f ca="1">IF(ISBLANK(TMSimList[[#This Row],[Test n'#]]),"",LOOKUP(TMSimList[[#This Row],[Test n'#]],TP_CFAR_DB[TPnum],TP_CFAR_DB[Test Point Name]))</f>
        <v>Takeoff Flight Mode</v>
      </c>
      <c r="G16" s="34" t="str">
        <f ca="1">IF(ISBLANK(TMSimList[[#This Row],[Test n'#]]),"",LOOKUP(TMSimList[[#This Row],[Test n'#]],TP_CFAR_DB[TPnum],TP_CFAR_DB[Mode]))</f>
        <v>-</v>
      </c>
      <c r="H16" s="34" t="str">
        <f ca="1">IF(ISBLANK(TMSimList[[#This Row],[Test n'#]]),"",LOOKUP(TMSimList[[#This Row],[Test n'#]],TP_CFAR_DB[TPnum],TP_CFAR_DB[Time '[sec']]))</f>
        <v>-</v>
      </c>
      <c r="I16" s="34" t="s">
        <v>8</v>
      </c>
      <c r="J16" s="34" t="s">
        <v>8</v>
      </c>
      <c r="K16" s="34" t="s">
        <v>8</v>
      </c>
      <c r="L16" s="34">
        <f>SUM(TMSimMatrix[#This Row])</f>
        <v>0</v>
      </c>
      <c r="M16" s="104" t="s">
        <v>4</v>
      </c>
      <c r="N16" s="104" t="s">
        <v>4</v>
      </c>
      <c r="O16" s="104" t="s">
        <v>4</v>
      </c>
      <c r="P16" s="104" t="s">
        <v>4</v>
      </c>
      <c r="Q16" s="104" t="s">
        <v>4</v>
      </c>
      <c r="R16" s="104" t="s">
        <v>4</v>
      </c>
      <c r="S16" s="104" t="s">
        <v>4</v>
      </c>
      <c r="T16" s="104" t="s">
        <v>4</v>
      </c>
      <c r="U16" s="104" t="s">
        <v>4</v>
      </c>
      <c r="V16" s="104" t="s">
        <v>4</v>
      </c>
      <c r="W16" s="104" t="s">
        <v>4</v>
      </c>
      <c r="X16" s="104" t="s">
        <v>4</v>
      </c>
      <c r="Y16" s="104" t="s">
        <v>4</v>
      </c>
      <c r="Z16" s="104" t="s">
        <v>4</v>
      </c>
      <c r="AA16" s="104" t="s">
        <v>4</v>
      </c>
      <c r="AB16" s="104" t="s">
        <v>4</v>
      </c>
      <c r="AC16" s="104" t="s">
        <v>4</v>
      </c>
      <c r="AD16" s="104" t="s">
        <v>4</v>
      </c>
      <c r="AE16" s="104" t="s">
        <v>4</v>
      </c>
      <c r="AF16" s="104" t="s">
        <v>4</v>
      </c>
      <c r="AG16" s="104" t="s">
        <v>4</v>
      </c>
      <c r="AH16" s="104" t="s">
        <v>4</v>
      </c>
      <c r="AI16" s="104" t="s">
        <v>4</v>
      </c>
      <c r="AJ16" s="104" t="s">
        <v>4</v>
      </c>
      <c r="AK16" s="104" t="s">
        <v>4</v>
      </c>
      <c r="AL16" s="104" t="s">
        <v>4</v>
      </c>
      <c r="AM16" s="104" t="s">
        <v>4</v>
      </c>
      <c r="AN16" s="104" t="s">
        <v>4</v>
      </c>
      <c r="AO16" s="104" t="s">
        <v>4</v>
      </c>
      <c r="AP16" s="104" t="s">
        <v>4</v>
      </c>
      <c r="AQ16" s="104" t="s">
        <v>4</v>
      </c>
      <c r="AR16" s="104" t="s">
        <v>4</v>
      </c>
      <c r="AS16" s="104" t="s">
        <v>4</v>
      </c>
      <c r="AT16" s="104" t="s">
        <v>4</v>
      </c>
      <c r="AU16" s="104" t="s">
        <v>4</v>
      </c>
      <c r="AV16" s="104" t="s">
        <v>4</v>
      </c>
      <c r="AW16" s="104" t="s">
        <v>4</v>
      </c>
      <c r="AX16" s="104" t="s">
        <v>4</v>
      </c>
      <c r="AY16" s="104" t="s">
        <v>4</v>
      </c>
      <c r="AZ16" s="104" t="s">
        <v>4</v>
      </c>
      <c r="BA16" s="104" t="s">
        <v>4</v>
      </c>
      <c r="BB16" s="104" t="s">
        <v>4</v>
      </c>
      <c r="BC16" s="104" t="s">
        <v>4</v>
      </c>
      <c r="BD16" s="104" t="s">
        <v>4</v>
      </c>
      <c r="BE16" s="104" t="s">
        <v>4</v>
      </c>
      <c r="BF16" s="104" t="s">
        <v>4</v>
      </c>
      <c r="BG16" s="104" t="s">
        <v>4</v>
      </c>
      <c r="BH16" s="104" t="s">
        <v>4</v>
      </c>
      <c r="BI16" s="104" t="s">
        <v>4</v>
      </c>
      <c r="BJ16" s="104" t="s">
        <v>4</v>
      </c>
      <c r="BK16" s="104" t="s">
        <v>4</v>
      </c>
      <c r="BL16" s="104" t="s">
        <v>4</v>
      </c>
      <c r="BM16" s="104" t="s">
        <v>4</v>
      </c>
      <c r="BN16" s="104" t="s">
        <v>4</v>
      </c>
      <c r="BO16" s="104" t="s">
        <v>4</v>
      </c>
      <c r="BP16" s="104" t="s">
        <v>4</v>
      </c>
      <c r="BQ16" s="104" t="s">
        <v>4</v>
      </c>
      <c r="BR16" s="104" t="s">
        <v>4</v>
      </c>
      <c r="BS16" s="104" t="s">
        <v>4</v>
      </c>
      <c r="BT16" s="104" t="s">
        <v>4</v>
      </c>
      <c r="BU16" s="104" t="s">
        <v>4</v>
      </c>
      <c r="BV16" s="104" t="s">
        <v>4</v>
      </c>
      <c r="BW16" s="104" t="s">
        <v>4</v>
      </c>
      <c r="BX16" s="104" t="s">
        <v>4</v>
      </c>
      <c r="BY16" s="104" t="s">
        <v>4</v>
      </c>
      <c r="BZ16" s="104" t="s">
        <v>4</v>
      </c>
      <c r="CA16" s="104" t="s">
        <v>4</v>
      </c>
      <c r="CB16" s="104" t="s">
        <v>4</v>
      </c>
      <c r="CC16" s="104" t="s">
        <v>4</v>
      </c>
      <c r="CD16" s="104" t="s">
        <v>4</v>
      </c>
      <c r="CE16" s="104" t="s">
        <v>4</v>
      </c>
      <c r="CF16" s="104" t="s">
        <v>4</v>
      </c>
      <c r="CG16" s="104" t="s">
        <v>4</v>
      </c>
      <c r="CH16" s="104" t="s">
        <v>4</v>
      </c>
      <c r="CI16" s="104" t="s">
        <v>4</v>
      </c>
      <c r="CJ16" s="104" t="s">
        <v>4</v>
      </c>
      <c r="CK16" s="104" t="s">
        <v>4</v>
      </c>
      <c r="CL16" s="104" t="s">
        <v>4</v>
      </c>
      <c r="CM16" s="104" t="s">
        <v>4</v>
      </c>
      <c r="CN16" s="104" t="s">
        <v>4</v>
      </c>
      <c r="CO16" s="104" t="s">
        <v>4</v>
      </c>
      <c r="CP16" s="104" t="s">
        <v>4</v>
      </c>
      <c r="CQ16" s="104" t="s">
        <v>4</v>
      </c>
      <c r="CR16" s="104" t="s">
        <v>4</v>
      </c>
      <c r="CS16" s="104" t="s">
        <v>4</v>
      </c>
      <c r="CT16" s="104" t="s">
        <v>4</v>
      </c>
      <c r="CU16" s="104" t="s">
        <v>4</v>
      </c>
      <c r="CV16" s="104" t="s">
        <v>4</v>
      </c>
      <c r="CW16" s="104" t="s">
        <v>4</v>
      </c>
      <c r="CX16" s="104" t="s">
        <v>4</v>
      </c>
      <c r="CY16" s="104" t="s">
        <v>4</v>
      </c>
      <c r="CZ16" s="104" t="s">
        <v>4</v>
      </c>
      <c r="DA16" s="104" t="s">
        <v>4</v>
      </c>
      <c r="DB16" s="104" t="s">
        <v>4</v>
      </c>
      <c r="DC16" s="104" t="s">
        <v>4</v>
      </c>
      <c r="DD16" s="104" t="s">
        <v>4</v>
      </c>
      <c r="DE16" s="104" t="s">
        <v>4</v>
      </c>
      <c r="DF16" s="104" t="s">
        <v>4</v>
      </c>
      <c r="DG16" s="104" t="s">
        <v>4</v>
      </c>
      <c r="DH16" s="104" t="s">
        <v>4</v>
      </c>
      <c r="DI16" s="104" t="s">
        <v>4</v>
      </c>
      <c r="DJ16" s="104" t="s">
        <v>4</v>
      </c>
      <c r="DK16" s="104" t="s">
        <v>4</v>
      </c>
      <c r="DL16" s="104" t="s">
        <v>4</v>
      </c>
      <c r="DM16" s="104" t="s">
        <v>4</v>
      </c>
      <c r="DN16" s="104" t="s">
        <v>4</v>
      </c>
      <c r="DO16" s="104" t="s">
        <v>4</v>
      </c>
      <c r="DP16" s="104" t="s">
        <v>4</v>
      </c>
      <c r="DQ16" s="104" t="s">
        <v>4</v>
      </c>
      <c r="DR16" s="104" t="s">
        <v>4</v>
      </c>
      <c r="DS16" s="104" t="s">
        <v>4</v>
      </c>
      <c r="DT16" s="104" t="s">
        <v>4</v>
      </c>
      <c r="DU16" s="104" t="s">
        <v>4</v>
      </c>
      <c r="DV16" s="104" t="s">
        <v>4</v>
      </c>
      <c r="DW16" s="104" t="s">
        <v>4</v>
      </c>
      <c r="DX16" s="104" t="s">
        <v>4</v>
      </c>
      <c r="DY16" s="104" t="s">
        <v>4</v>
      </c>
      <c r="DZ16" s="104" t="s">
        <v>4</v>
      </c>
      <c r="EA16" s="104" t="s">
        <v>4</v>
      </c>
      <c r="EB16" s="104" t="s">
        <v>4</v>
      </c>
      <c r="EC16" s="104" t="s">
        <v>4</v>
      </c>
      <c r="ED16" s="104" t="s">
        <v>4</v>
      </c>
      <c r="EE16" s="104" t="s">
        <v>4</v>
      </c>
      <c r="EF16" s="104" t="s">
        <v>4</v>
      </c>
      <c r="EG16" s="104" t="s">
        <v>4</v>
      </c>
      <c r="EH16" s="104" t="s">
        <v>4</v>
      </c>
      <c r="EI16" s="104" t="s">
        <v>4</v>
      </c>
      <c r="EJ16" s="104" t="s">
        <v>4</v>
      </c>
      <c r="EK16" s="104" t="s">
        <v>4</v>
      </c>
      <c r="EL16" s="104" t="s">
        <v>4</v>
      </c>
      <c r="EM16" s="104" t="s">
        <v>4</v>
      </c>
      <c r="EN16" s="104" t="s">
        <v>4</v>
      </c>
      <c r="EO16" s="104" t="s">
        <v>4</v>
      </c>
      <c r="EP16" s="104" t="s">
        <v>4</v>
      </c>
      <c r="EQ16" s="104" t="s">
        <v>4</v>
      </c>
      <c r="ER16" s="104" t="s">
        <v>4</v>
      </c>
      <c r="ES16" s="104" t="s">
        <v>4</v>
      </c>
      <c r="ET16" s="104" t="s">
        <v>4</v>
      </c>
      <c r="EU16" s="104" t="s">
        <v>4</v>
      </c>
      <c r="EV16" s="104" t="s">
        <v>4</v>
      </c>
      <c r="EW16" s="104" t="s">
        <v>4</v>
      </c>
      <c r="EX16" s="104"/>
      <c r="EY16" s="104"/>
      <c r="EZ16" s="104"/>
      <c r="FA16" s="104"/>
      <c r="FB16" s="104"/>
      <c r="FC16" s="104"/>
      <c r="FD16" s="104"/>
      <c r="FE16" s="104"/>
      <c r="FF16" s="104"/>
      <c r="FG16" s="104" t="s">
        <v>4</v>
      </c>
      <c r="FH16" s="104" t="s">
        <v>4</v>
      </c>
      <c r="FI16" s="104" t="s">
        <v>4</v>
      </c>
      <c r="FJ16" s="104" t="s">
        <v>4</v>
      </c>
      <c r="FK16" s="104" t="s">
        <v>4</v>
      </c>
      <c r="FL16" s="104" t="s">
        <v>4</v>
      </c>
      <c r="FM16" s="104" t="s">
        <v>4</v>
      </c>
      <c r="FN16" s="104" t="s">
        <v>4</v>
      </c>
      <c r="FO16" s="104" t="s">
        <v>4</v>
      </c>
      <c r="FP16" s="104" t="s">
        <v>4</v>
      </c>
      <c r="FQ16" s="104" t="s">
        <v>4</v>
      </c>
      <c r="FR16" s="104" t="s">
        <v>4</v>
      </c>
      <c r="FS16" s="104" t="s">
        <v>4</v>
      </c>
      <c r="FT16" s="104" t="s">
        <v>4</v>
      </c>
      <c r="FU16" s="104" t="s">
        <v>4</v>
      </c>
      <c r="FV16" s="104" t="s">
        <v>4</v>
      </c>
      <c r="FW16" s="104" t="s">
        <v>4</v>
      </c>
      <c r="FX16" s="104" t="s">
        <v>4</v>
      </c>
      <c r="FY16" s="104" t="s">
        <v>4</v>
      </c>
      <c r="FZ16" s="104" t="s">
        <v>4</v>
      </c>
      <c r="GA16" s="104" t="s">
        <v>4</v>
      </c>
      <c r="GB16" s="104" t="s">
        <v>4</v>
      </c>
      <c r="GC16" s="104" t="s">
        <v>4</v>
      </c>
      <c r="GD16" s="104" t="s">
        <v>4</v>
      </c>
      <c r="GE16" s="104" t="s">
        <v>4</v>
      </c>
      <c r="GF16" s="104" t="s">
        <v>4</v>
      </c>
      <c r="GG16" s="104" t="s">
        <v>4</v>
      </c>
      <c r="GH16" s="104" t="s">
        <v>4</v>
      </c>
      <c r="GI16" s="104" t="s">
        <v>4</v>
      </c>
      <c r="GJ16" s="104" t="s">
        <v>4</v>
      </c>
      <c r="GK16" s="104" t="s">
        <v>4</v>
      </c>
      <c r="GL16" s="104" t="s">
        <v>4</v>
      </c>
      <c r="GM16" s="104" t="s">
        <v>4</v>
      </c>
      <c r="GN16" s="104" t="s">
        <v>4</v>
      </c>
      <c r="GO16" s="104" t="s">
        <v>4</v>
      </c>
      <c r="GP16" s="104" t="s">
        <v>4</v>
      </c>
      <c r="GQ16" s="104" t="s">
        <v>4</v>
      </c>
      <c r="GR16" s="104" t="s">
        <v>4</v>
      </c>
      <c r="GS16" s="104" t="s">
        <v>4</v>
      </c>
      <c r="GT16" s="104" t="s">
        <v>4</v>
      </c>
      <c r="GU16" s="104" t="s">
        <v>4</v>
      </c>
      <c r="GV16" s="104" t="s">
        <v>4</v>
      </c>
      <c r="GW16" s="104" t="s">
        <v>4</v>
      </c>
      <c r="GX16" s="104" t="s">
        <v>4</v>
      </c>
      <c r="GY16" s="104" t="s">
        <v>4</v>
      </c>
      <c r="GZ16" s="104"/>
      <c r="HA16" s="104"/>
      <c r="HB16" s="104"/>
      <c r="HC16" s="104" t="s">
        <v>4</v>
      </c>
      <c r="HD16" s="104" t="s">
        <v>4</v>
      </c>
      <c r="HE16" s="104" t="s">
        <v>4</v>
      </c>
      <c r="HF16" s="104" t="s">
        <v>4</v>
      </c>
      <c r="HG16" s="104" t="s">
        <v>4</v>
      </c>
      <c r="HH16" s="104" t="s">
        <v>4</v>
      </c>
      <c r="HI16" s="104" t="s">
        <v>4</v>
      </c>
      <c r="HJ16" s="104" t="s">
        <v>4</v>
      </c>
      <c r="HK16" s="104" t="s">
        <v>4</v>
      </c>
      <c r="HL16" s="104" t="s">
        <v>4</v>
      </c>
      <c r="HM16" s="104" t="s">
        <v>4</v>
      </c>
      <c r="HN16" s="104" t="s">
        <v>4</v>
      </c>
      <c r="HO16" s="104" t="s">
        <v>4</v>
      </c>
      <c r="HP16" s="104" t="s">
        <v>4</v>
      </c>
      <c r="HQ16" s="104" t="s">
        <v>4</v>
      </c>
      <c r="HR16" s="104" t="s">
        <v>4</v>
      </c>
      <c r="HS16" s="104" t="s">
        <v>4</v>
      </c>
      <c r="HT16" s="104" t="s">
        <v>4</v>
      </c>
      <c r="HU16" s="104" t="s">
        <v>4</v>
      </c>
      <c r="HV16" s="104" t="s">
        <v>4</v>
      </c>
      <c r="HW16" s="104" t="s">
        <v>4</v>
      </c>
      <c r="HX16" s="104" t="s">
        <v>4</v>
      </c>
      <c r="HY16" s="104" t="s">
        <v>4</v>
      </c>
      <c r="HZ16" s="104" t="s">
        <v>4</v>
      </c>
      <c r="IA16" s="104" t="s">
        <v>4</v>
      </c>
      <c r="IB16" s="104"/>
      <c r="IC16" s="104"/>
      <c r="ID16" s="104"/>
      <c r="IE16" s="104"/>
      <c r="IF16" s="104" t="s">
        <v>4</v>
      </c>
      <c r="IG16" s="225"/>
      <c r="IH16" s="225"/>
      <c r="II16" s="225"/>
      <c r="IJ16" s="225"/>
      <c r="IK16" s="225"/>
      <c r="IL16" s="225"/>
      <c r="IM16" s="225"/>
      <c r="IN16" s="225"/>
      <c r="IO16" s="225"/>
      <c r="IP16" s="225"/>
      <c r="IQ16" s="225"/>
      <c r="IR16" s="225"/>
      <c r="IS16" s="225"/>
      <c r="IT16" s="225"/>
      <c r="IU16" s="225"/>
      <c r="IV16" s="225"/>
      <c r="IW16" s="225"/>
      <c r="IX16" s="225"/>
      <c r="IY16" s="225"/>
      <c r="IZ16" s="225"/>
      <c r="JA16" s="225"/>
      <c r="JB16" s="225"/>
      <c r="JC16" s="225"/>
      <c r="JD16" s="225"/>
      <c r="JE16" s="225"/>
      <c r="JF16" s="225"/>
      <c r="JG16" s="225"/>
      <c r="JH16" s="225"/>
      <c r="JI16" s="225"/>
      <c r="JJ16" s="225"/>
      <c r="JK16" s="225"/>
      <c r="JL16" s="225"/>
      <c r="JM16" s="225"/>
      <c r="JN16" s="225"/>
      <c r="JO16" s="225"/>
      <c r="JP16" s="225"/>
      <c r="JQ16" s="225"/>
      <c r="JR16" s="225"/>
      <c r="JS16" s="225"/>
      <c r="JT16" s="225"/>
      <c r="JU16" s="225"/>
      <c r="JV16" s="225"/>
      <c r="JW16" s="225"/>
      <c r="JX16" s="225"/>
      <c r="JY16" s="225"/>
      <c r="JZ16" s="225"/>
      <c r="KA16" s="225"/>
      <c r="KB16" s="225"/>
      <c r="KC16" s="225"/>
      <c r="KD16" s="225"/>
      <c r="KE16" s="225"/>
      <c r="KF16" s="225"/>
      <c r="KG16" s="225"/>
      <c r="KH16" s="225"/>
      <c r="KI16" s="225"/>
      <c r="KJ16" s="225"/>
      <c r="KK16" s="225"/>
      <c r="KL16" s="225"/>
      <c r="KM16" s="225"/>
      <c r="KN16" s="225"/>
      <c r="KO16" s="225"/>
      <c r="KP16" s="225"/>
      <c r="KQ16" s="225"/>
      <c r="KR16" s="225"/>
      <c r="KS16" s="225"/>
      <c r="KT16" s="225"/>
      <c r="KU16" s="225"/>
      <c r="KV16" s="225"/>
      <c r="KW16" s="225"/>
      <c r="KX16" s="225"/>
      <c r="KY16" s="225"/>
      <c r="KZ16" s="225"/>
      <c r="LA16" s="225"/>
      <c r="LB16" s="225"/>
      <c r="LC16" s="225"/>
      <c r="LD16" s="225"/>
      <c r="LE16" s="225"/>
      <c r="LF16" s="225"/>
      <c r="LG16" s="225"/>
      <c r="LH16" s="225"/>
      <c r="LI16" s="225"/>
      <c r="LJ16" s="225"/>
      <c r="LK16" s="225"/>
      <c r="LL16" s="225"/>
      <c r="LM16" s="225"/>
      <c r="LN16" s="225"/>
      <c r="LO16" s="225"/>
      <c r="LP16" s="225"/>
      <c r="LQ16" s="225"/>
      <c r="LR16" s="225"/>
      <c r="LS16" s="225"/>
      <c r="LT16" s="225"/>
      <c r="LU16" s="225"/>
      <c r="LV16" s="225"/>
      <c r="LW16" s="225"/>
      <c r="LX16" s="225"/>
      <c r="LY16" s="225"/>
      <c r="LZ16" s="225"/>
      <c r="MA16" s="225"/>
      <c r="MB16" s="225"/>
      <c r="MC16" s="225"/>
      <c r="MD16" s="225"/>
      <c r="ME16" s="225"/>
      <c r="MF16" s="225"/>
      <c r="MG16" s="225"/>
      <c r="MH16" s="225"/>
      <c r="MI16" s="225"/>
      <c r="MJ16" s="225"/>
      <c r="MK16" s="225"/>
      <c r="ML16" s="225"/>
      <c r="MM16" s="225"/>
      <c r="MN16" s="225"/>
      <c r="MO16" s="225"/>
      <c r="MP16" s="225"/>
      <c r="MQ16" s="225"/>
      <c r="MR16" s="225"/>
      <c r="MS16" s="225"/>
      <c r="MT16" s="225"/>
      <c r="MU16" s="225"/>
      <c r="MV16" s="225"/>
      <c r="MW16" s="225"/>
      <c r="MX16" s="225"/>
      <c r="MY16" s="225"/>
      <c r="MZ16" s="225"/>
      <c r="NA16" s="225"/>
      <c r="NB16" s="225"/>
      <c r="NC16" s="225"/>
      <c r="ND16" s="225"/>
      <c r="NE16" s="225"/>
      <c r="NF16" s="225"/>
      <c r="NG16" s="225"/>
      <c r="NH16" s="225"/>
      <c r="NI16" s="225"/>
      <c r="NJ16" s="225"/>
      <c r="NK16" s="225"/>
      <c r="NL16" s="225"/>
      <c r="NM16" s="225"/>
      <c r="NN16" s="225"/>
      <c r="NO16" s="225"/>
      <c r="NP16" s="225"/>
      <c r="NQ16" s="225"/>
      <c r="NR16" s="225"/>
      <c r="NS16" s="225"/>
      <c r="NT16" s="225"/>
      <c r="NU16" s="225"/>
      <c r="NV16" s="225"/>
      <c r="NW16" s="225"/>
      <c r="NX16" s="225"/>
      <c r="NY16" s="225"/>
      <c r="NZ16" s="225"/>
      <c r="OA16" s="225"/>
      <c r="OB16" s="225"/>
      <c r="OC16" s="225"/>
      <c r="OD16" s="225"/>
      <c r="OE16" s="225"/>
      <c r="OF16" s="225"/>
      <c r="OG16" s="225"/>
      <c r="OH16" s="225"/>
      <c r="OI16" s="225"/>
      <c r="OJ16" s="225"/>
      <c r="OK16" s="225"/>
      <c r="OL16" s="225"/>
      <c r="OM16" s="225"/>
      <c r="ON16" s="225"/>
      <c r="OO16" s="225"/>
      <c r="OP16" s="225"/>
      <c r="OQ16" s="225"/>
      <c r="OR16" s="225"/>
      <c r="OS16" s="225"/>
      <c r="OT16" s="225"/>
      <c r="OU16" s="225"/>
      <c r="OV16" s="225"/>
      <c r="OW16" s="225"/>
      <c r="OX16" s="225"/>
      <c r="OY16" s="225"/>
      <c r="OZ16" s="225"/>
      <c r="PA16" s="225"/>
      <c r="PB16" s="225"/>
      <c r="PC16" s="225"/>
      <c r="PD16" s="225"/>
      <c r="PE16" s="225"/>
      <c r="PF16" s="225"/>
      <c r="PG16" s="225"/>
      <c r="PH16" s="225"/>
      <c r="PI16" s="225"/>
      <c r="PJ16" s="225"/>
      <c r="PK16" s="225"/>
      <c r="PL16" s="225"/>
      <c r="PM16" s="225"/>
      <c r="PN16" s="225"/>
      <c r="PO16" s="225"/>
      <c r="PP16" s="225"/>
      <c r="PQ16" s="225"/>
      <c r="PR16" s="225"/>
      <c r="PS16" s="225"/>
      <c r="PT16" s="225"/>
      <c r="PU16" s="225"/>
      <c r="PV16" s="225"/>
      <c r="PW16" s="225"/>
      <c r="PX16" s="225"/>
      <c r="PY16" s="225"/>
      <c r="PZ16" s="225"/>
      <c r="QA16" s="225"/>
      <c r="QB16" s="225"/>
      <c r="QC16" s="225"/>
      <c r="QD16" s="225"/>
      <c r="QE16" s="225"/>
      <c r="QF16" s="225"/>
      <c r="QG16" s="225"/>
      <c r="QH16" s="225"/>
      <c r="QI16" s="225"/>
      <c r="QJ16" s="225"/>
      <c r="QK16" s="225"/>
      <c r="QL16" s="225"/>
      <c r="QM16" s="225"/>
      <c r="QN16" s="225"/>
      <c r="QO16" s="225"/>
      <c r="QP16" s="225"/>
      <c r="QQ16" s="225"/>
      <c r="QR16" s="225"/>
      <c r="QS16" s="225"/>
      <c r="QT16" s="225"/>
      <c r="QU16" s="225"/>
      <c r="QV16" s="225"/>
      <c r="QW16" s="225"/>
      <c r="QX16" s="225"/>
      <c r="QY16" s="225"/>
      <c r="QZ16" s="225"/>
      <c r="RA16" s="225"/>
      <c r="RB16" s="225"/>
      <c r="RC16" s="225"/>
      <c r="RD16" s="225"/>
      <c r="RE16" s="104"/>
      <c r="RF16" s="104"/>
      <c r="RG16" s="104"/>
      <c r="RH16" s="104"/>
      <c r="RI16" s="36"/>
      <c r="RJ16" s="36"/>
      <c r="RM16"/>
      <c r="RN16"/>
      <c r="RO16"/>
      <c r="RP16"/>
      <c r="RQ16"/>
      <c r="RR16"/>
      <c r="RS16"/>
      <c r="RT16"/>
      <c r="RU16"/>
      <c r="RV16"/>
    </row>
    <row r="17" spans="1:490" ht="18.75" customHeight="1">
      <c r="B17" s="302">
        <v>3</v>
      </c>
      <c r="C17" s="87">
        <v>3</v>
      </c>
      <c r="D17" s="87" t="s">
        <v>451</v>
      </c>
      <c r="E17" s="34" t="str">
        <f ca="1">IF(ISBLANK(TMSimList[[#This Row],[Test n'#]]),"",LOOKUP(TMSimList[[#This Row],[Test n'#]],TP_CFAR_DB[TPnum],TP_CFAR_DB[TP ID]))</f>
        <v>FT-SP-3</v>
      </c>
      <c r="F17" s="103" t="str">
        <f ca="1">IF(ISBLANK(TMSimList[[#This Row],[Test n'#]]),"",LOOKUP(TMSimList[[#This Row],[Test n'#]],TP_CFAR_DB[TPnum],TP_CFAR_DB[Test Point Name]))</f>
        <v>Climb to Altitude</v>
      </c>
      <c r="G17" s="34" t="str">
        <f ca="1">IF(ISBLANK(TMSimList[[#This Row],[Test n'#]]),"",LOOKUP(TMSimList[[#This Row],[Test n'#]],TP_CFAR_DB[TPnum],TP_CFAR_DB[Mode]))</f>
        <v>Auto</v>
      </c>
      <c r="H17" s="34" t="str">
        <f ca="1">IF(ISBLANK(TMSimList[[#This Row],[Test n'#]]),"",LOOKUP(TMSimList[[#This Row],[Test n'#]],TP_CFAR_DB[TPnum],TP_CFAR_DB[Time '[sec']]))</f>
        <v>-</v>
      </c>
      <c r="I17" s="34" t="s">
        <v>8</v>
      </c>
      <c r="J17" s="34" t="s">
        <v>8</v>
      </c>
      <c r="K17" s="34" t="s">
        <v>8</v>
      </c>
      <c r="L17" s="34">
        <f>SUM(TMSimMatrix[#This Row])</f>
        <v>30940</v>
      </c>
      <c r="M17" s="104">
        <v>140</v>
      </c>
      <c r="N17" s="104">
        <v>140</v>
      </c>
      <c r="O17" s="104">
        <v>140</v>
      </c>
      <c r="P17" s="104">
        <v>140</v>
      </c>
      <c r="Q17" s="104">
        <v>140</v>
      </c>
      <c r="R17" s="104">
        <v>140</v>
      </c>
      <c r="S17" s="104">
        <v>140</v>
      </c>
      <c r="T17" s="104">
        <v>140</v>
      </c>
      <c r="U17" s="104">
        <v>140</v>
      </c>
      <c r="V17" s="104">
        <v>140</v>
      </c>
      <c r="W17" s="104">
        <v>140</v>
      </c>
      <c r="X17" s="104">
        <v>140</v>
      </c>
      <c r="Y17" s="104">
        <v>140</v>
      </c>
      <c r="Z17" s="104">
        <v>140</v>
      </c>
      <c r="AA17" s="104">
        <v>140</v>
      </c>
      <c r="AB17" s="104">
        <v>140</v>
      </c>
      <c r="AC17" s="104">
        <v>140</v>
      </c>
      <c r="AD17" s="104">
        <v>140</v>
      </c>
      <c r="AE17" s="104">
        <v>140</v>
      </c>
      <c r="AF17" s="104">
        <v>140</v>
      </c>
      <c r="AG17" s="104">
        <v>140</v>
      </c>
      <c r="AH17" s="104">
        <v>140</v>
      </c>
      <c r="AI17" s="104">
        <v>140</v>
      </c>
      <c r="AJ17" s="104">
        <v>140</v>
      </c>
      <c r="AK17" s="104">
        <v>140</v>
      </c>
      <c r="AL17" s="104">
        <v>140</v>
      </c>
      <c r="AM17" s="104">
        <v>140</v>
      </c>
      <c r="AN17" s="104">
        <v>140</v>
      </c>
      <c r="AO17" s="104">
        <v>140</v>
      </c>
      <c r="AP17" s="104">
        <v>140</v>
      </c>
      <c r="AQ17" s="104">
        <v>140</v>
      </c>
      <c r="AR17" s="104">
        <v>140</v>
      </c>
      <c r="AS17" s="104">
        <v>140</v>
      </c>
      <c r="AT17" s="104">
        <v>140</v>
      </c>
      <c r="AU17" s="104">
        <v>140</v>
      </c>
      <c r="AV17" s="104">
        <v>140</v>
      </c>
      <c r="AW17" s="104">
        <v>140</v>
      </c>
      <c r="AX17" s="104">
        <v>140</v>
      </c>
      <c r="AY17" s="104">
        <v>140</v>
      </c>
      <c r="AZ17" s="104">
        <v>140</v>
      </c>
      <c r="BA17" s="104">
        <v>140</v>
      </c>
      <c r="BB17" s="104">
        <v>140</v>
      </c>
      <c r="BC17" s="104">
        <v>140</v>
      </c>
      <c r="BD17" s="104">
        <v>140</v>
      </c>
      <c r="BE17" s="104">
        <v>140</v>
      </c>
      <c r="BF17" s="104">
        <v>140</v>
      </c>
      <c r="BG17" s="104">
        <v>140</v>
      </c>
      <c r="BH17" s="104">
        <v>140</v>
      </c>
      <c r="BI17" s="104">
        <v>140</v>
      </c>
      <c r="BJ17" s="104">
        <v>140</v>
      </c>
      <c r="BK17" s="104">
        <v>140</v>
      </c>
      <c r="BL17" s="104">
        <v>140</v>
      </c>
      <c r="BM17" s="104">
        <v>140</v>
      </c>
      <c r="BN17" s="104">
        <v>140</v>
      </c>
      <c r="BO17" s="104">
        <v>140</v>
      </c>
      <c r="BP17" s="104">
        <v>140</v>
      </c>
      <c r="BQ17" s="104">
        <v>140</v>
      </c>
      <c r="BR17" s="104">
        <v>140</v>
      </c>
      <c r="BS17" s="104">
        <v>140</v>
      </c>
      <c r="BT17" s="104">
        <v>140</v>
      </c>
      <c r="BU17" s="104">
        <v>140</v>
      </c>
      <c r="BV17" s="104">
        <v>140</v>
      </c>
      <c r="BW17" s="104">
        <v>140</v>
      </c>
      <c r="BX17" s="104">
        <v>140</v>
      </c>
      <c r="BY17" s="104">
        <v>140</v>
      </c>
      <c r="BZ17" s="104">
        <v>140</v>
      </c>
      <c r="CA17" s="104">
        <v>140</v>
      </c>
      <c r="CB17" s="104">
        <v>140</v>
      </c>
      <c r="CC17" s="104">
        <v>140</v>
      </c>
      <c r="CD17" s="104">
        <v>140</v>
      </c>
      <c r="CE17" s="104">
        <v>140</v>
      </c>
      <c r="CF17" s="104">
        <v>140</v>
      </c>
      <c r="CG17" s="104">
        <v>140</v>
      </c>
      <c r="CH17" s="104">
        <v>140</v>
      </c>
      <c r="CI17" s="104">
        <v>140</v>
      </c>
      <c r="CJ17" s="104">
        <v>140</v>
      </c>
      <c r="CK17" s="104">
        <v>140</v>
      </c>
      <c r="CL17" s="104">
        <v>140</v>
      </c>
      <c r="CM17" s="104">
        <v>140</v>
      </c>
      <c r="CN17" s="104">
        <v>140</v>
      </c>
      <c r="CO17" s="104">
        <v>140</v>
      </c>
      <c r="CP17" s="104">
        <v>140</v>
      </c>
      <c r="CQ17" s="104">
        <v>140</v>
      </c>
      <c r="CR17" s="104">
        <v>140</v>
      </c>
      <c r="CS17" s="104">
        <v>140</v>
      </c>
      <c r="CT17" s="104">
        <v>140</v>
      </c>
      <c r="CU17" s="104">
        <v>140</v>
      </c>
      <c r="CV17" s="104">
        <v>140</v>
      </c>
      <c r="CW17" s="104">
        <v>140</v>
      </c>
      <c r="CX17" s="104">
        <v>140</v>
      </c>
      <c r="CY17" s="104">
        <v>140</v>
      </c>
      <c r="CZ17" s="104">
        <v>140</v>
      </c>
      <c r="DA17" s="104">
        <v>140</v>
      </c>
      <c r="DB17" s="104">
        <v>140</v>
      </c>
      <c r="DC17" s="104">
        <v>140</v>
      </c>
      <c r="DD17" s="104">
        <v>140</v>
      </c>
      <c r="DE17" s="104">
        <v>140</v>
      </c>
      <c r="DF17" s="104">
        <v>140</v>
      </c>
      <c r="DG17" s="104">
        <v>140</v>
      </c>
      <c r="DH17" s="104">
        <v>140</v>
      </c>
      <c r="DI17" s="104">
        <v>140</v>
      </c>
      <c r="DJ17" s="104">
        <v>140</v>
      </c>
      <c r="DK17" s="104">
        <v>140</v>
      </c>
      <c r="DL17" s="104">
        <v>140</v>
      </c>
      <c r="DM17" s="104">
        <v>140</v>
      </c>
      <c r="DN17" s="104">
        <v>140</v>
      </c>
      <c r="DO17" s="104">
        <v>140</v>
      </c>
      <c r="DP17" s="104">
        <v>140</v>
      </c>
      <c r="DQ17" s="104">
        <v>140</v>
      </c>
      <c r="DR17" s="104">
        <v>140</v>
      </c>
      <c r="DS17" s="104">
        <v>140</v>
      </c>
      <c r="DT17" s="104">
        <v>140</v>
      </c>
      <c r="DU17" s="104">
        <v>140</v>
      </c>
      <c r="DV17" s="104">
        <v>140</v>
      </c>
      <c r="DW17" s="104">
        <v>140</v>
      </c>
      <c r="DX17" s="104">
        <v>140</v>
      </c>
      <c r="DY17" s="104">
        <v>140</v>
      </c>
      <c r="DZ17" s="104">
        <v>140</v>
      </c>
      <c r="EA17" s="104">
        <v>140</v>
      </c>
      <c r="EB17" s="104">
        <v>140</v>
      </c>
      <c r="EC17" s="104">
        <v>140</v>
      </c>
      <c r="ED17" s="104">
        <v>140</v>
      </c>
      <c r="EE17" s="104">
        <v>140</v>
      </c>
      <c r="EF17" s="104">
        <v>140</v>
      </c>
      <c r="EG17" s="104">
        <v>140</v>
      </c>
      <c r="EH17" s="104">
        <v>140</v>
      </c>
      <c r="EI17" s="104">
        <v>140</v>
      </c>
      <c r="EJ17" s="104">
        <v>140</v>
      </c>
      <c r="EK17" s="104">
        <v>140</v>
      </c>
      <c r="EL17" s="104">
        <v>140</v>
      </c>
      <c r="EM17" s="104">
        <v>140</v>
      </c>
      <c r="EN17" s="104">
        <v>140</v>
      </c>
      <c r="EO17" s="104">
        <v>140</v>
      </c>
      <c r="EP17" s="104">
        <v>140</v>
      </c>
      <c r="EQ17" s="104">
        <v>140</v>
      </c>
      <c r="ER17" s="104">
        <v>140</v>
      </c>
      <c r="ES17" s="104">
        <v>140</v>
      </c>
      <c r="ET17" s="104">
        <v>140</v>
      </c>
      <c r="EU17" s="104">
        <v>140</v>
      </c>
      <c r="EV17" s="104">
        <v>140</v>
      </c>
      <c r="EW17" s="104">
        <v>140</v>
      </c>
      <c r="EX17" s="104">
        <v>140</v>
      </c>
      <c r="EY17" s="104">
        <v>140</v>
      </c>
      <c r="EZ17" s="104">
        <v>140</v>
      </c>
      <c r="FA17" s="104">
        <v>140</v>
      </c>
      <c r="FB17" s="104">
        <v>140</v>
      </c>
      <c r="FC17" s="104">
        <v>140</v>
      </c>
      <c r="FD17" s="104">
        <v>140</v>
      </c>
      <c r="FE17" s="104">
        <v>140</v>
      </c>
      <c r="FF17" s="104">
        <v>140</v>
      </c>
      <c r="FG17" s="104">
        <v>140</v>
      </c>
      <c r="FH17" s="104">
        <v>140</v>
      </c>
      <c r="FI17" s="104">
        <v>140</v>
      </c>
      <c r="FJ17" s="104">
        <v>140</v>
      </c>
      <c r="FK17" s="104">
        <v>140</v>
      </c>
      <c r="FL17" s="104">
        <v>140</v>
      </c>
      <c r="FM17" s="104">
        <v>140</v>
      </c>
      <c r="FN17" s="104">
        <v>140</v>
      </c>
      <c r="FO17" s="104">
        <v>140</v>
      </c>
      <c r="FP17" s="104">
        <v>140</v>
      </c>
      <c r="FQ17" s="104">
        <v>140</v>
      </c>
      <c r="FR17" s="104">
        <v>140</v>
      </c>
      <c r="FS17" s="104">
        <v>140</v>
      </c>
      <c r="FT17" s="104">
        <v>140</v>
      </c>
      <c r="FU17" s="104">
        <v>140</v>
      </c>
      <c r="FV17" s="104">
        <v>140</v>
      </c>
      <c r="FW17" s="104">
        <v>140</v>
      </c>
      <c r="FX17" s="104">
        <v>140</v>
      </c>
      <c r="FY17" s="104">
        <v>140</v>
      </c>
      <c r="FZ17" s="104">
        <v>140</v>
      </c>
      <c r="GA17" s="104">
        <v>140</v>
      </c>
      <c r="GB17" s="104">
        <v>140</v>
      </c>
      <c r="GC17" s="104">
        <v>140</v>
      </c>
      <c r="GD17" s="104">
        <v>140</v>
      </c>
      <c r="GE17" s="104">
        <v>140</v>
      </c>
      <c r="GF17" s="104">
        <v>140</v>
      </c>
      <c r="GG17" s="104">
        <v>140</v>
      </c>
      <c r="GH17" s="104">
        <v>140</v>
      </c>
      <c r="GI17" s="104">
        <v>140</v>
      </c>
      <c r="GJ17" s="104">
        <v>140</v>
      </c>
      <c r="GK17" s="104">
        <v>140</v>
      </c>
      <c r="GL17" s="104">
        <v>140</v>
      </c>
      <c r="GM17" s="104">
        <v>140</v>
      </c>
      <c r="GN17" s="104">
        <v>140</v>
      </c>
      <c r="GO17" s="104">
        <v>140</v>
      </c>
      <c r="GP17" s="104">
        <v>140</v>
      </c>
      <c r="GQ17" s="104">
        <v>140</v>
      </c>
      <c r="GR17" s="104">
        <v>140</v>
      </c>
      <c r="GS17" s="104">
        <v>140</v>
      </c>
      <c r="GT17" s="104">
        <v>140</v>
      </c>
      <c r="GU17" s="104">
        <v>140</v>
      </c>
      <c r="GV17" s="104">
        <v>140</v>
      </c>
      <c r="GW17" s="104">
        <v>140</v>
      </c>
      <c r="GX17" s="104">
        <v>140</v>
      </c>
      <c r="GY17" s="104">
        <v>140</v>
      </c>
      <c r="GZ17" s="104"/>
      <c r="HA17" s="104"/>
      <c r="HB17" s="104"/>
      <c r="HC17" s="104">
        <v>140</v>
      </c>
      <c r="HD17" s="104">
        <v>140</v>
      </c>
      <c r="HE17" s="104">
        <v>140</v>
      </c>
      <c r="HF17" s="104">
        <v>140</v>
      </c>
      <c r="HG17" s="104">
        <v>140</v>
      </c>
      <c r="HH17" s="104">
        <v>140</v>
      </c>
      <c r="HI17" s="104">
        <v>140</v>
      </c>
      <c r="HJ17" s="104">
        <v>140</v>
      </c>
      <c r="HK17" s="104">
        <v>140</v>
      </c>
      <c r="HL17" s="104">
        <v>140</v>
      </c>
      <c r="HM17" s="104">
        <v>140</v>
      </c>
      <c r="HN17" s="104">
        <v>140</v>
      </c>
      <c r="HO17" s="104">
        <v>140</v>
      </c>
      <c r="HP17" s="104">
        <v>140</v>
      </c>
      <c r="HQ17" s="104">
        <v>140</v>
      </c>
      <c r="HR17" s="104">
        <v>140</v>
      </c>
      <c r="HS17" s="104">
        <v>140</v>
      </c>
      <c r="HT17" s="104">
        <v>140</v>
      </c>
      <c r="HU17" s="104">
        <v>140</v>
      </c>
      <c r="HV17" s="104">
        <v>140</v>
      </c>
      <c r="HW17" s="104">
        <v>140</v>
      </c>
      <c r="HX17" s="104">
        <v>140</v>
      </c>
      <c r="HY17" s="104">
        <v>140</v>
      </c>
      <c r="HZ17" s="104">
        <v>140</v>
      </c>
      <c r="IA17" s="104">
        <v>140</v>
      </c>
      <c r="IB17" s="104"/>
      <c r="IC17" s="104"/>
      <c r="ID17" s="104"/>
      <c r="IE17" s="104"/>
      <c r="IF17" s="104">
        <v>140</v>
      </c>
      <c r="IG17" s="225"/>
      <c r="IH17" s="225"/>
      <c r="II17" s="225"/>
      <c r="IJ17" s="225"/>
      <c r="IK17" s="225"/>
      <c r="IL17" s="225"/>
      <c r="IM17" s="225"/>
      <c r="IN17" s="225"/>
      <c r="IO17" s="225"/>
      <c r="IP17" s="225"/>
      <c r="IQ17" s="225"/>
      <c r="IR17" s="225"/>
      <c r="IS17" s="225"/>
      <c r="IT17" s="225"/>
      <c r="IU17" s="225"/>
      <c r="IV17" s="225"/>
      <c r="IW17" s="225"/>
      <c r="IX17" s="225"/>
      <c r="IY17" s="225"/>
      <c r="IZ17" s="225"/>
      <c r="JA17" s="225"/>
      <c r="JB17" s="225"/>
      <c r="JC17" s="225"/>
      <c r="JD17" s="225"/>
      <c r="JE17" s="225"/>
      <c r="JF17" s="225"/>
      <c r="JG17" s="225"/>
      <c r="JH17" s="225"/>
      <c r="JI17" s="225"/>
      <c r="JJ17" s="225"/>
      <c r="JK17" s="225"/>
      <c r="JL17" s="225"/>
      <c r="JM17" s="225"/>
      <c r="JN17" s="225"/>
      <c r="JO17" s="225"/>
      <c r="JP17" s="225"/>
      <c r="JQ17" s="225"/>
      <c r="JR17" s="225"/>
      <c r="JS17" s="225"/>
      <c r="JT17" s="225"/>
      <c r="JU17" s="225"/>
      <c r="JV17" s="225"/>
      <c r="JW17" s="225"/>
      <c r="JX17" s="225"/>
      <c r="JY17" s="225"/>
      <c r="JZ17" s="225"/>
      <c r="KA17" s="225"/>
      <c r="KB17" s="225"/>
      <c r="KC17" s="225"/>
      <c r="KD17" s="225"/>
      <c r="KE17" s="225"/>
      <c r="KF17" s="225"/>
      <c r="KG17" s="225"/>
      <c r="KH17" s="225"/>
      <c r="KI17" s="225"/>
      <c r="KJ17" s="225"/>
      <c r="KK17" s="225"/>
      <c r="KL17" s="225"/>
      <c r="KM17" s="225"/>
      <c r="KN17" s="225"/>
      <c r="KO17" s="225"/>
      <c r="KP17" s="225"/>
      <c r="KQ17" s="225"/>
      <c r="KR17" s="225"/>
      <c r="KS17" s="225"/>
      <c r="KT17" s="225"/>
      <c r="KU17" s="225"/>
      <c r="KV17" s="225"/>
      <c r="KW17" s="225"/>
      <c r="KX17" s="225"/>
      <c r="KY17" s="225"/>
      <c r="KZ17" s="225"/>
      <c r="LA17" s="225"/>
      <c r="LB17" s="225"/>
      <c r="LC17" s="225"/>
      <c r="LD17" s="225"/>
      <c r="LE17" s="225"/>
      <c r="LF17" s="225"/>
      <c r="LG17" s="225"/>
      <c r="LH17" s="225"/>
      <c r="LI17" s="225"/>
      <c r="LJ17" s="225"/>
      <c r="LK17" s="225"/>
      <c r="LL17" s="225"/>
      <c r="LM17" s="225"/>
      <c r="LN17" s="225"/>
      <c r="LO17" s="225"/>
      <c r="LP17" s="225"/>
      <c r="LQ17" s="225"/>
      <c r="LR17" s="225"/>
      <c r="LS17" s="225"/>
      <c r="LT17" s="225"/>
      <c r="LU17" s="225"/>
      <c r="LV17" s="225"/>
      <c r="LW17" s="225"/>
      <c r="LX17" s="225"/>
      <c r="LY17" s="225"/>
      <c r="LZ17" s="225"/>
      <c r="MA17" s="225"/>
      <c r="MB17" s="225"/>
      <c r="MC17" s="225"/>
      <c r="MD17" s="225"/>
      <c r="ME17" s="225"/>
      <c r="MF17" s="225"/>
      <c r="MG17" s="225"/>
      <c r="MH17" s="225"/>
      <c r="MI17" s="225"/>
      <c r="MJ17" s="225"/>
      <c r="MK17" s="225"/>
      <c r="ML17" s="225"/>
      <c r="MM17" s="225"/>
      <c r="MN17" s="225"/>
      <c r="MO17" s="225"/>
      <c r="MP17" s="225"/>
      <c r="MQ17" s="225"/>
      <c r="MR17" s="225"/>
      <c r="MS17" s="225"/>
      <c r="MT17" s="225"/>
      <c r="MU17" s="225"/>
      <c r="MV17" s="225"/>
      <c r="MW17" s="225"/>
      <c r="MX17" s="225"/>
      <c r="MY17" s="225"/>
      <c r="MZ17" s="225"/>
      <c r="NA17" s="225"/>
      <c r="NB17" s="225"/>
      <c r="NC17" s="225"/>
      <c r="ND17" s="225"/>
      <c r="NE17" s="225"/>
      <c r="NF17" s="225"/>
      <c r="NG17" s="225"/>
      <c r="NH17" s="225"/>
      <c r="NI17" s="225"/>
      <c r="NJ17" s="225"/>
      <c r="NK17" s="225"/>
      <c r="NL17" s="225"/>
      <c r="NM17" s="225"/>
      <c r="NN17" s="225"/>
      <c r="NO17" s="225"/>
      <c r="NP17" s="225"/>
      <c r="NQ17" s="225"/>
      <c r="NR17" s="225"/>
      <c r="NS17" s="225"/>
      <c r="NT17" s="225"/>
      <c r="NU17" s="225"/>
      <c r="NV17" s="225"/>
      <c r="NW17" s="225"/>
      <c r="NX17" s="225"/>
      <c r="NY17" s="225"/>
      <c r="NZ17" s="225"/>
      <c r="OA17" s="225"/>
      <c r="OB17" s="225"/>
      <c r="OC17" s="225"/>
      <c r="OD17" s="225"/>
      <c r="OE17" s="225"/>
      <c r="OF17" s="225"/>
      <c r="OG17" s="225"/>
      <c r="OH17" s="225"/>
      <c r="OI17" s="225"/>
      <c r="OJ17" s="225"/>
      <c r="OK17" s="225"/>
      <c r="OL17" s="225"/>
      <c r="OM17" s="225"/>
      <c r="ON17" s="225"/>
      <c r="OO17" s="225"/>
      <c r="OP17" s="225"/>
      <c r="OQ17" s="225"/>
      <c r="OR17" s="225"/>
      <c r="OS17" s="225"/>
      <c r="OT17" s="225"/>
      <c r="OU17" s="225"/>
      <c r="OV17" s="225"/>
      <c r="OW17" s="225"/>
      <c r="OX17" s="225"/>
      <c r="OY17" s="225"/>
      <c r="OZ17" s="225"/>
      <c r="PA17" s="225"/>
      <c r="PB17" s="225"/>
      <c r="PC17" s="225"/>
      <c r="PD17" s="225"/>
      <c r="PE17" s="225"/>
      <c r="PF17" s="225"/>
      <c r="PG17" s="225"/>
      <c r="PH17" s="225"/>
      <c r="PI17" s="225"/>
      <c r="PJ17" s="225"/>
      <c r="PK17" s="225"/>
      <c r="PL17" s="225"/>
      <c r="PM17" s="225"/>
      <c r="PN17" s="225"/>
      <c r="PO17" s="225"/>
      <c r="PP17" s="225"/>
      <c r="PQ17" s="225"/>
      <c r="PR17" s="225"/>
      <c r="PS17" s="225"/>
      <c r="PT17" s="225"/>
      <c r="PU17" s="225"/>
      <c r="PV17" s="225"/>
      <c r="PW17" s="225"/>
      <c r="PX17" s="225"/>
      <c r="PY17" s="225"/>
      <c r="PZ17" s="225"/>
      <c r="QA17" s="225"/>
      <c r="QB17" s="225"/>
      <c r="QC17" s="225"/>
      <c r="QD17" s="225"/>
      <c r="QE17" s="225"/>
      <c r="QF17" s="225"/>
      <c r="QG17" s="225"/>
      <c r="QH17" s="225"/>
      <c r="QI17" s="225"/>
      <c r="QJ17" s="225"/>
      <c r="QK17" s="225"/>
      <c r="QL17" s="225"/>
      <c r="QM17" s="225"/>
      <c r="QN17" s="225"/>
      <c r="QO17" s="225"/>
      <c r="QP17" s="225"/>
      <c r="QQ17" s="225"/>
      <c r="QR17" s="225"/>
      <c r="QS17" s="225"/>
      <c r="QT17" s="225"/>
      <c r="QU17" s="225"/>
      <c r="QV17" s="225"/>
      <c r="QW17" s="225"/>
      <c r="QX17" s="225"/>
      <c r="QY17" s="225"/>
      <c r="QZ17" s="225"/>
      <c r="RA17" s="225"/>
      <c r="RB17" s="225"/>
      <c r="RC17" s="225"/>
      <c r="RD17" s="225"/>
      <c r="RE17" s="104"/>
      <c r="RF17" s="104"/>
      <c r="RG17" s="104"/>
      <c r="RH17" s="104"/>
      <c r="RI17" s="36"/>
      <c r="RJ17" s="36"/>
      <c r="RK17" s="37"/>
      <c r="RL17" s="37"/>
    </row>
    <row r="18" spans="1:490" ht="18.75" customHeight="1">
      <c r="B18" s="302">
        <v>4</v>
      </c>
      <c r="C18" s="87">
        <v>4</v>
      </c>
      <c r="D18" s="87" t="s">
        <v>451</v>
      </c>
      <c r="E18" s="34" t="str">
        <f ca="1">IF(ISBLANK(TMSimList[[#This Row],[Test n'#]]),"",LOOKUP(TMSimList[[#This Row],[Test n'#]],TP_CFAR_DB[TPnum],TP_CFAR_DB[TP ID]))</f>
        <v>FT-SP-4</v>
      </c>
      <c r="F18" s="103" t="str">
        <f ca="1">IF(ISBLANK(TMSimList[[#This Row],[Test n'#]]),"",LOOKUP(TMSimList[[#This Row],[Test n'#]],TP_CFAR_DB[TPnum],TP_CFAR_DB[Test Point Name]))</f>
        <v>Landing</v>
      </c>
      <c r="G18" s="34" t="str">
        <f ca="1">IF(ISBLANK(TMSimList[[#This Row],[Test n'#]]),"",LOOKUP(TMSimList[[#This Row],[Test n'#]],TP_CFAR_DB[TPnum],TP_CFAR_DB[Mode]))</f>
        <v>-</v>
      </c>
      <c r="H18" s="34" t="str">
        <f ca="1">IF(ISBLANK(TMSimList[[#This Row],[Test n'#]]),"",LOOKUP(TMSimList[[#This Row],[Test n'#]],TP_CFAR_DB[TPnum],TP_CFAR_DB[Time '[sec']]))</f>
        <v>-</v>
      </c>
      <c r="I18" s="34" t="s">
        <v>8</v>
      </c>
      <c r="J18" s="34" t="s">
        <v>8</v>
      </c>
      <c r="K18" s="34" t="s">
        <v>8</v>
      </c>
      <c r="L18" s="34">
        <f>SUM(TMSimMatrix[#This Row])</f>
        <v>0</v>
      </c>
      <c r="M18" s="104" t="s">
        <v>427</v>
      </c>
      <c r="N18" s="104" t="s">
        <v>427</v>
      </c>
      <c r="O18" s="104" t="s">
        <v>427</v>
      </c>
      <c r="P18" s="104" t="s">
        <v>427</v>
      </c>
      <c r="Q18" s="104" t="s">
        <v>427</v>
      </c>
      <c r="R18" s="104" t="s">
        <v>427</v>
      </c>
      <c r="S18" s="104" t="s">
        <v>427</v>
      </c>
      <c r="T18" s="104" t="s">
        <v>427</v>
      </c>
      <c r="U18" s="104" t="s">
        <v>427</v>
      </c>
      <c r="V18" s="104" t="s">
        <v>427</v>
      </c>
      <c r="W18" s="104" t="s">
        <v>427</v>
      </c>
      <c r="X18" s="104" t="s">
        <v>427</v>
      </c>
      <c r="Y18" s="104" t="s">
        <v>427</v>
      </c>
      <c r="Z18" s="104" t="s">
        <v>427</v>
      </c>
      <c r="AA18" s="104" t="s">
        <v>427</v>
      </c>
      <c r="AB18" s="104" t="s">
        <v>427</v>
      </c>
      <c r="AC18" s="104" t="s">
        <v>427</v>
      </c>
      <c r="AD18" s="104" t="s">
        <v>427</v>
      </c>
      <c r="AE18" s="104" t="s">
        <v>427</v>
      </c>
      <c r="AF18" s="104" t="s">
        <v>427</v>
      </c>
      <c r="AG18" s="104" t="s">
        <v>427</v>
      </c>
      <c r="AH18" s="104" t="s">
        <v>427</v>
      </c>
      <c r="AI18" s="104" t="s">
        <v>427</v>
      </c>
      <c r="AJ18" s="104" t="s">
        <v>427</v>
      </c>
      <c r="AK18" s="104" t="s">
        <v>427</v>
      </c>
      <c r="AL18" s="104" t="s">
        <v>427</v>
      </c>
      <c r="AM18" s="104" t="s">
        <v>427</v>
      </c>
      <c r="AN18" s="104" t="s">
        <v>427</v>
      </c>
      <c r="AO18" s="104" t="s">
        <v>427</v>
      </c>
      <c r="AP18" s="104" t="s">
        <v>427</v>
      </c>
      <c r="AQ18" s="104" t="s">
        <v>427</v>
      </c>
      <c r="AR18" s="104" t="s">
        <v>427</v>
      </c>
      <c r="AS18" s="104" t="s">
        <v>427</v>
      </c>
      <c r="AT18" s="104" t="s">
        <v>71</v>
      </c>
      <c r="AU18" s="104" t="s">
        <v>71</v>
      </c>
      <c r="AV18" s="104" t="s">
        <v>71</v>
      </c>
      <c r="AW18" s="104" t="s">
        <v>71</v>
      </c>
      <c r="AX18" s="104" t="s">
        <v>71</v>
      </c>
      <c r="AY18" s="104" t="s">
        <v>71</v>
      </c>
      <c r="AZ18" s="104" t="s">
        <v>71</v>
      </c>
      <c r="BA18" s="104" t="s">
        <v>71</v>
      </c>
      <c r="BB18" s="104" t="s">
        <v>71</v>
      </c>
      <c r="BC18" s="104" t="s">
        <v>71</v>
      </c>
      <c r="BD18" s="104" t="s">
        <v>71</v>
      </c>
      <c r="BE18" s="104" t="s">
        <v>71</v>
      </c>
      <c r="BF18" s="104" t="s">
        <v>71</v>
      </c>
      <c r="BG18" s="104" t="s">
        <v>71</v>
      </c>
      <c r="BH18" s="104" t="s">
        <v>427</v>
      </c>
      <c r="BI18" s="104" t="s">
        <v>427</v>
      </c>
      <c r="BJ18" s="104" t="s">
        <v>427</v>
      </c>
      <c r="BK18" s="104" t="s">
        <v>427</v>
      </c>
      <c r="BL18" s="104" t="s">
        <v>427</v>
      </c>
      <c r="BM18" s="104" t="s">
        <v>427</v>
      </c>
      <c r="BN18" s="104" t="s">
        <v>427</v>
      </c>
      <c r="BO18" s="104" t="s">
        <v>427</v>
      </c>
      <c r="BP18" s="104" t="s">
        <v>427</v>
      </c>
      <c r="BQ18" s="104" t="s">
        <v>427</v>
      </c>
      <c r="BR18" s="104" t="s">
        <v>427</v>
      </c>
      <c r="BS18" s="104" t="s">
        <v>427</v>
      </c>
      <c r="BT18" s="104" t="s">
        <v>427</v>
      </c>
      <c r="BU18" s="104" t="s">
        <v>427</v>
      </c>
      <c r="BV18" s="104" t="s">
        <v>427</v>
      </c>
      <c r="BW18" s="104" t="s">
        <v>427</v>
      </c>
      <c r="BX18" s="104" t="s">
        <v>427</v>
      </c>
      <c r="BY18" s="104" t="s">
        <v>427</v>
      </c>
      <c r="BZ18" s="104" t="s">
        <v>427</v>
      </c>
      <c r="CA18" s="104" t="s">
        <v>427</v>
      </c>
      <c r="CB18" s="104" t="s">
        <v>71</v>
      </c>
      <c r="CC18" s="104" t="s">
        <v>71</v>
      </c>
      <c r="CD18" s="104" t="s">
        <v>71</v>
      </c>
      <c r="CE18" s="104" t="s">
        <v>71</v>
      </c>
      <c r="CF18" s="104" t="s">
        <v>71</v>
      </c>
      <c r="CG18" s="104" t="s">
        <v>71</v>
      </c>
      <c r="CH18" s="104" t="s">
        <v>71</v>
      </c>
      <c r="CI18" s="104" t="s">
        <v>71</v>
      </c>
      <c r="CJ18" s="104" t="s">
        <v>71</v>
      </c>
      <c r="CK18" s="104" t="s">
        <v>71</v>
      </c>
      <c r="CL18" s="104" t="s">
        <v>71</v>
      </c>
      <c r="CM18" s="104" t="s">
        <v>71</v>
      </c>
      <c r="CN18" s="104" t="s">
        <v>71</v>
      </c>
      <c r="CO18" s="104" t="s">
        <v>71</v>
      </c>
      <c r="CP18" s="104" t="s">
        <v>71</v>
      </c>
      <c r="CQ18" s="104" t="s">
        <v>71</v>
      </c>
      <c r="CR18" s="104" t="s">
        <v>71</v>
      </c>
      <c r="CS18" s="104" t="s">
        <v>71</v>
      </c>
      <c r="CT18" s="104" t="s">
        <v>71</v>
      </c>
      <c r="CU18" s="104" t="s">
        <v>71</v>
      </c>
      <c r="CV18" s="104" t="s">
        <v>71</v>
      </c>
      <c r="CW18" s="104" t="s">
        <v>71</v>
      </c>
      <c r="CX18" s="104" t="s">
        <v>71</v>
      </c>
      <c r="CY18" s="104" t="s">
        <v>71</v>
      </c>
      <c r="CZ18" s="104" t="s">
        <v>71</v>
      </c>
      <c r="DA18" s="104" t="s">
        <v>71</v>
      </c>
      <c r="DB18" s="104" t="s">
        <v>71</v>
      </c>
      <c r="DC18" s="104" t="s">
        <v>71</v>
      </c>
      <c r="DD18" s="104" t="s">
        <v>71</v>
      </c>
      <c r="DE18" s="104" t="s">
        <v>71</v>
      </c>
      <c r="DF18" s="104" t="s">
        <v>71</v>
      </c>
      <c r="DG18" s="104" t="s">
        <v>71</v>
      </c>
      <c r="DH18" s="104" t="s">
        <v>71</v>
      </c>
      <c r="DI18" s="104" t="s">
        <v>71</v>
      </c>
      <c r="DJ18" s="104" t="s">
        <v>71</v>
      </c>
      <c r="DK18" s="104" t="s">
        <v>71</v>
      </c>
      <c r="DL18" s="104" t="s">
        <v>71</v>
      </c>
      <c r="DM18" s="104" t="s">
        <v>71</v>
      </c>
      <c r="DN18" s="104" t="s">
        <v>71</v>
      </c>
      <c r="DO18" s="104" t="s">
        <v>71</v>
      </c>
      <c r="DP18" s="104" t="s">
        <v>71</v>
      </c>
      <c r="DQ18" s="104" t="s">
        <v>71</v>
      </c>
      <c r="DR18" s="104" t="s">
        <v>71</v>
      </c>
      <c r="DS18" s="104" t="s">
        <v>71</v>
      </c>
      <c r="DT18" s="104" t="s">
        <v>71</v>
      </c>
      <c r="DU18" s="104" t="s">
        <v>71</v>
      </c>
      <c r="DV18" s="104" t="s">
        <v>71</v>
      </c>
      <c r="DW18" s="104" t="s">
        <v>71</v>
      </c>
      <c r="DX18" s="104" t="s">
        <v>71</v>
      </c>
      <c r="DY18" s="104" t="s">
        <v>71</v>
      </c>
      <c r="DZ18" s="104" t="s">
        <v>71</v>
      </c>
      <c r="EA18" s="104" t="s">
        <v>71</v>
      </c>
      <c r="EB18" s="104" t="s">
        <v>71</v>
      </c>
      <c r="EC18" s="104" t="s">
        <v>71</v>
      </c>
      <c r="ED18" s="104" t="s">
        <v>71</v>
      </c>
      <c r="EE18" s="104" t="s">
        <v>71</v>
      </c>
      <c r="EF18" s="104" t="s">
        <v>71</v>
      </c>
      <c r="EG18" s="104" t="s">
        <v>427</v>
      </c>
      <c r="EH18" s="104" t="s">
        <v>427</v>
      </c>
      <c r="EI18" s="104" t="s">
        <v>427</v>
      </c>
      <c r="EJ18" s="104" t="s">
        <v>427</v>
      </c>
      <c r="EK18" s="104" t="s">
        <v>427</v>
      </c>
      <c r="EL18" s="104" t="s">
        <v>427</v>
      </c>
      <c r="EM18" s="104" t="s">
        <v>427</v>
      </c>
      <c r="EN18" s="104" t="s">
        <v>427</v>
      </c>
      <c r="EO18" s="104" t="s">
        <v>427</v>
      </c>
      <c r="EP18" s="104" t="s">
        <v>71</v>
      </c>
      <c r="EQ18" s="104" t="s">
        <v>71</v>
      </c>
      <c r="ER18" s="104" t="s">
        <v>71</v>
      </c>
      <c r="ES18" s="104" t="s">
        <v>71</v>
      </c>
      <c r="ET18" s="104" t="s">
        <v>71</v>
      </c>
      <c r="EU18" s="104" t="s">
        <v>71</v>
      </c>
      <c r="EV18" s="104" t="s">
        <v>71</v>
      </c>
      <c r="EW18" s="104" t="s">
        <v>71</v>
      </c>
      <c r="EX18" s="104" t="s">
        <v>427</v>
      </c>
      <c r="EY18" s="104" t="s">
        <v>427</v>
      </c>
      <c r="EZ18" s="104" t="s">
        <v>427</v>
      </c>
      <c r="FA18" s="104" t="s">
        <v>427</v>
      </c>
      <c r="FB18" s="104" t="s">
        <v>427</v>
      </c>
      <c r="FC18" s="104" t="s">
        <v>427</v>
      </c>
      <c r="FD18" s="104" t="s">
        <v>427</v>
      </c>
      <c r="FE18" s="104" t="s">
        <v>427</v>
      </c>
      <c r="FF18" s="104" t="s">
        <v>427</v>
      </c>
      <c r="FG18" s="104" t="s">
        <v>71</v>
      </c>
      <c r="FH18" s="104" t="s">
        <v>71</v>
      </c>
      <c r="FI18" s="104" t="s">
        <v>71</v>
      </c>
      <c r="FJ18" s="104" t="s">
        <v>71</v>
      </c>
      <c r="FK18" s="104" t="s">
        <v>71</v>
      </c>
      <c r="FL18" s="104" t="s">
        <v>71</v>
      </c>
      <c r="FM18" s="104" t="s">
        <v>71</v>
      </c>
      <c r="FN18" s="104" t="s">
        <v>71</v>
      </c>
      <c r="FO18" s="104" t="s">
        <v>71</v>
      </c>
      <c r="FP18" s="104" t="s">
        <v>71</v>
      </c>
      <c r="FQ18" s="104" t="s">
        <v>71</v>
      </c>
      <c r="FR18" s="104" t="s">
        <v>71</v>
      </c>
      <c r="FS18" s="104" t="s">
        <v>71</v>
      </c>
      <c r="FT18" s="104" t="s">
        <v>71</v>
      </c>
      <c r="FU18" s="104" t="s">
        <v>71</v>
      </c>
      <c r="FV18" s="104" t="s">
        <v>71</v>
      </c>
      <c r="FW18" s="104" t="s">
        <v>71</v>
      </c>
      <c r="FX18" s="104" t="s">
        <v>71</v>
      </c>
      <c r="FY18" s="104" t="s">
        <v>71</v>
      </c>
      <c r="FZ18" s="104" t="s">
        <v>71</v>
      </c>
      <c r="GA18" s="104" t="s">
        <v>71</v>
      </c>
      <c r="GB18" s="104" t="s">
        <v>71</v>
      </c>
      <c r="GC18" s="104" t="s">
        <v>71</v>
      </c>
      <c r="GD18" s="104" t="s">
        <v>71</v>
      </c>
      <c r="GE18" s="104" t="s">
        <v>71</v>
      </c>
      <c r="GF18" s="104" t="s">
        <v>71</v>
      </c>
      <c r="GG18" s="104" t="s">
        <v>71</v>
      </c>
      <c r="GH18" s="104" t="s">
        <v>71</v>
      </c>
      <c r="GI18" s="104" t="s">
        <v>71</v>
      </c>
      <c r="GJ18" s="104" t="s">
        <v>71</v>
      </c>
      <c r="GK18" s="104" t="s">
        <v>71</v>
      </c>
      <c r="GL18" s="104" t="s">
        <v>71</v>
      </c>
      <c r="GM18" s="104" t="s">
        <v>71</v>
      </c>
      <c r="GN18" s="104" t="s">
        <v>71</v>
      </c>
      <c r="GO18" s="104" t="s">
        <v>71</v>
      </c>
      <c r="GP18" s="104" t="s">
        <v>71</v>
      </c>
      <c r="GQ18" s="104" t="s">
        <v>71</v>
      </c>
      <c r="GR18" s="104" t="s">
        <v>71</v>
      </c>
      <c r="GS18" s="104" t="s">
        <v>71</v>
      </c>
      <c r="GT18" s="104" t="s">
        <v>71</v>
      </c>
      <c r="GU18" s="104" t="s">
        <v>71</v>
      </c>
      <c r="GV18" s="104" t="s">
        <v>71</v>
      </c>
      <c r="GW18" s="104" t="s">
        <v>71</v>
      </c>
      <c r="GX18" s="104" t="s">
        <v>71</v>
      </c>
      <c r="GY18" s="104" t="s">
        <v>71</v>
      </c>
      <c r="GZ18" s="104"/>
      <c r="HA18" s="104"/>
      <c r="HB18" s="104"/>
      <c r="HC18" s="104" t="s">
        <v>427</v>
      </c>
      <c r="HD18" s="104" t="s">
        <v>427</v>
      </c>
      <c r="HE18" s="104" t="s">
        <v>427</v>
      </c>
      <c r="HF18" s="104" t="s">
        <v>427</v>
      </c>
      <c r="HG18" s="104" t="s">
        <v>427</v>
      </c>
      <c r="HH18" s="104" t="s">
        <v>427</v>
      </c>
      <c r="HI18" s="104" t="s">
        <v>427</v>
      </c>
      <c r="HJ18" s="104" t="s">
        <v>427</v>
      </c>
      <c r="HK18" s="104" t="s">
        <v>427</v>
      </c>
      <c r="HL18" s="104" t="s">
        <v>427</v>
      </c>
      <c r="HM18" s="104" t="s">
        <v>427</v>
      </c>
      <c r="HN18" s="104" t="s">
        <v>427</v>
      </c>
      <c r="HO18" s="104" t="s">
        <v>427</v>
      </c>
      <c r="HP18" s="104" t="s">
        <v>427</v>
      </c>
      <c r="HQ18" s="104" t="s">
        <v>427</v>
      </c>
      <c r="HR18" s="104" t="s">
        <v>427</v>
      </c>
      <c r="HS18" s="104" t="s">
        <v>427</v>
      </c>
      <c r="HT18" s="104" t="s">
        <v>427</v>
      </c>
      <c r="HU18" s="104" t="s">
        <v>427</v>
      </c>
      <c r="HV18" s="104" t="s">
        <v>427</v>
      </c>
      <c r="HW18" s="104" t="s">
        <v>427</v>
      </c>
      <c r="HX18" s="104" t="s">
        <v>427</v>
      </c>
      <c r="HY18" s="104" t="s">
        <v>427</v>
      </c>
      <c r="HZ18" s="104" t="s">
        <v>427</v>
      </c>
      <c r="IA18" s="104" t="s">
        <v>427</v>
      </c>
      <c r="IB18" s="104"/>
      <c r="IC18" s="104"/>
      <c r="ID18" s="104"/>
      <c r="IE18" s="104"/>
      <c r="IF18" s="104" t="s">
        <v>71</v>
      </c>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4"/>
      <c r="LF18" s="104"/>
      <c r="LG18" s="104"/>
      <c r="LH18" s="104"/>
      <c r="LI18" s="104"/>
      <c r="LJ18" s="104"/>
      <c r="LK18" s="104"/>
      <c r="LL18" s="104"/>
      <c r="LM18" s="104"/>
      <c r="LN18" s="104"/>
      <c r="LO18" s="104"/>
      <c r="LP18" s="104"/>
      <c r="LQ18" s="104"/>
      <c r="LR18" s="104"/>
      <c r="LS18" s="104"/>
      <c r="LT18" s="104"/>
      <c r="LU18" s="104"/>
      <c r="LV18" s="104"/>
      <c r="LW18" s="104"/>
      <c r="LX18" s="104"/>
      <c r="LY18" s="104"/>
      <c r="LZ18" s="104"/>
      <c r="MA18" s="104"/>
      <c r="MB18" s="104"/>
      <c r="MC18" s="104"/>
      <c r="MD18" s="104"/>
      <c r="ME18" s="104"/>
      <c r="MF18" s="104"/>
      <c r="MG18" s="104"/>
      <c r="MH18" s="104"/>
      <c r="MI18" s="104"/>
      <c r="MJ18" s="104"/>
      <c r="MK18" s="104"/>
      <c r="ML18" s="104"/>
      <c r="MM18" s="104"/>
      <c r="MN18" s="104"/>
      <c r="MO18" s="104"/>
      <c r="MP18" s="104"/>
      <c r="MQ18" s="104"/>
      <c r="MR18" s="104"/>
      <c r="MS18" s="104"/>
      <c r="MT18" s="104"/>
      <c r="MU18" s="104"/>
      <c r="MV18" s="104"/>
      <c r="MW18" s="104"/>
      <c r="MX18" s="104"/>
      <c r="MY18" s="104"/>
      <c r="MZ18" s="104"/>
      <c r="NA18" s="104"/>
      <c r="NB18" s="104"/>
      <c r="NC18" s="104"/>
      <c r="ND18" s="104"/>
      <c r="NE18" s="104"/>
      <c r="NF18" s="104"/>
      <c r="NG18" s="104"/>
      <c r="NH18" s="104"/>
      <c r="NI18" s="104"/>
      <c r="NJ18" s="104"/>
      <c r="NK18" s="104"/>
      <c r="NL18" s="104"/>
      <c r="NM18" s="104"/>
      <c r="NN18" s="104"/>
      <c r="NO18" s="104"/>
      <c r="NP18" s="104"/>
      <c r="NQ18" s="104"/>
      <c r="NR18" s="104"/>
      <c r="NS18" s="104"/>
      <c r="NT18" s="104"/>
      <c r="NU18" s="104"/>
      <c r="NV18" s="104"/>
      <c r="NW18" s="104"/>
      <c r="NX18" s="104"/>
      <c r="NY18" s="104"/>
      <c r="NZ18" s="104"/>
      <c r="OA18" s="104"/>
      <c r="OB18" s="104"/>
      <c r="OC18" s="104"/>
      <c r="OD18" s="104"/>
      <c r="OE18" s="104"/>
      <c r="OF18" s="104"/>
      <c r="OG18" s="104"/>
      <c r="OH18" s="104"/>
      <c r="OI18" s="104"/>
      <c r="OJ18" s="104"/>
      <c r="OK18" s="104"/>
      <c r="OL18" s="104"/>
      <c r="OM18" s="104"/>
      <c r="ON18" s="104"/>
      <c r="OO18" s="104"/>
      <c r="OP18" s="104"/>
      <c r="OQ18" s="104"/>
      <c r="OR18" s="104"/>
      <c r="OS18" s="104"/>
      <c r="OT18" s="104"/>
      <c r="OU18" s="104"/>
      <c r="OV18" s="104"/>
      <c r="OW18" s="104"/>
      <c r="OX18" s="104"/>
      <c r="OY18" s="104"/>
      <c r="OZ18" s="104"/>
      <c r="PA18" s="104"/>
      <c r="PB18" s="104"/>
      <c r="PC18" s="104"/>
      <c r="PD18" s="104"/>
      <c r="PE18" s="104"/>
      <c r="PF18" s="104"/>
      <c r="PG18" s="104"/>
      <c r="PH18" s="104"/>
      <c r="PI18" s="104"/>
      <c r="PJ18" s="104"/>
      <c r="PK18" s="104"/>
      <c r="PL18" s="104"/>
      <c r="PM18" s="104"/>
      <c r="PN18" s="104"/>
      <c r="PO18" s="104"/>
      <c r="PP18" s="104"/>
      <c r="PQ18" s="104"/>
      <c r="PR18" s="104"/>
      <c r="PS18" s="104"/>
      <c r="PT18" s="104"/>
      <c r="PU18" s="104"/>
      <c r="PV18" s="104"/>
      <c r="PW18" s="104"/>
      <c r="PX18" s="104"/>
      <c r="PY18" s="104"/>
      <c r="PZ18" s="104"/>
      <c r="QA18" s="104"/>
      <c r="QB18" s="104"/>
      <c r="QC18" s="104"/>
      <c r="QD18" s="104"/>
      <c r="QE18" s="104"/>
      <c r="QF18" s="104"/>
      <c r="QG18" s="104"/>
      <c r="QH18" s="104"/>
      <c r="QI18" s="104"/>
      <c r="QJ18" s="104"/>
      <c r="QK18" s="104"/>
      <c r="QL18" s="104"/>
      <c r="QM18" s="104"/>
      <c r="QN18" s="104"/>
      <c r="QO18" s="104"/>
      <c r="QP18" s="104"/>
      <c r="QQ18" s="104"/>
      <c r="QR18" s="104"/>
      <c r="QS18" s="104"/>
      <c r="QT18" s="104"/>
      <c r="QU18" s="104"/>
      <c r="QV18" s="104"/>
      <c r="QW18" s="104"/>
      <c r="QX18" s="104"/>
      <c r="QY18" s="104"/>
      <c r="QZ18" s="104"/>
      <c r="RA18" s="104"/>
      <c r="RB18" s="104"/>
      <c r="RC18" s="104"/>
      <c r="RD18" s="104"/>
      <c r="RE18" s="104"/>
      <c r="RF18" s="104"/>
      <c r="RG18" s="104"/>
      <c r="RH18" s="104"/>
      <c r="RI18" s="2"/>
      <c r="RJ18" s="2"/>
      <c r="RK18" s="37"/>
      <c r="RL18" s="37"/>
    </row>
    <row r="19" spans="1:490" ht="18.75" customHeight="1" thickBot="1">
      <c r="B19" s="303">
        <v>5</v>
      </c>
      <c r="C19" s="134">
        <v>5</v>
      </c>
      <c r="D19" s="87" t="s">
        <v>451</v>
      </c>
      <c r="E19" s="34" t="str">
        <f ca="1">IF(ISBLANK(TMSimList[[#This Row],[Test n'#]]),"",LOOKUP(TMSimList[[#This Row],[Test n'#]],TP_CFAR_DB[TPnum],TP_CFAR_DB[TP ID]))</f>
        <v>FT-SP-5</v>
      </c>
      <c r="F19" s="103" t="str">
        <f ca="1">IF(ISBLANK(TMSimList[[#This Row],[Test n'#]]),"",LOOKUP(TMSimList[[#This Row],[Test n'#]],TP_CFAR_DB[TPnum],TP_CFAR_DB[Test Point Name]))</f>
        <v>Landing Mode</v>
      </c>
      <c r="G19" s="34" t="str">
        <f ca="1">IF(ISBLANK(TMSimList[[#This Row],[Test n'#]]),"",LOOKUP(TMSimList[[#This Row],[Test n'#]],TP_CFAR_DB[TPnum],TP_CFAR_DB[Mode]))</f>
        <v>-</v>
      </c>
      <c r="H19" s="34" t="str">
        <f ca="1">IF(ISBLANK(TMSimList[[#This Row],[Test n'#]]),"",LOOKUP(TMSimList[[#This Row],[Test n'#]],TP_CFAR_DB[TPnum],TP_CFAR_DB[Time '[sec']]))</f>
        <v>-</v>
      </c>
      <c r="I19" s="135" t="s">
        <v>8</v>
      </c>
      <c r="J19" s="135" t="s">
        <v>8</v>
      </c>
      <c r="K19" s="135" t="s">
        <v>8</v>
      </c>
      <c r="L19" s="34">
        <f>SUM(TMSimMatrix[#This Row])</f>
        <v>0</v>
      </c>
      <c r="M19" s="238" t="s">
        <v>8</v>
      </c>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t="s">
        <v>4</v>
      </c>
      <c r="AU19" s="238" t="s">
        <v>4</v>
      </c>
      <c r="AV19" s="238" t="s">
        <v>4</v>
      </c>
      <c r="AW19" s="238" t="s">
        <v>4</v>
      </c>
      <c r="AX19" s="238" t="s">
        <v>4</v>
      </c>
      <c r="AY19" s="238" t="s">
        <v>4</v>
      </c>
      <c r="AZ19" s="238" t="s">
        <v>4</v>
      </c>
      <c r="BA19" s="238" t="s">
        <v>4</v>
      </c>
      <c r="BB19" s="238" t="s">
        <v>4</v>
      </c>
      <c r="BC19" s="238" t="s">
        <v>4</v>
      </c>
      <c r="BD19" s="238" t="s">
        <v>4</v>
      </c>
      <c r="BE19" s="238" t="s">
        <v>4</v>
      </c>
      <c r="BF19" s="238" t="s">
        <v>4</v>
      </c>
      <c r="BG19" s="238" t="s">
        <v>4</v>
      </c>
      <c r="BH19" s="238" t="s">
        <v>4</v>
      </c>
      <c r="BI19" s="238" t="s">
        <v>4</v>
      </c>
      <c r="BJ19" s="238" t="s">
        <v>4</v>
      </c>
      <c r="BK19" s="238" t="s">
        <v>4</v>
      </c>
      <c r="BL19" s="238" t="s">
        <v>4</v>
      </c>
      <c r="BM19" s="238" t="s">
        <v>4</v>
      </c>
      <c r="BN19" s="238" t="s">
        <v>4</v>
      </c>
      <c r="BO19" s="238" t="s">
        <v>4</v>
      </c>
      <c r="BP19" s="238" t="s">
        <v>4</v>
      </c>
      <c r="BQ19" s="238" t="s">
        <v>4</v>
      </c>
      <c r="BR19" s="238" t="s">
        <v>4</v>
      </c>
      <c r="BS19" s="238" t="s">
        <v>4</v>
      </c>
      <c r="BT19" s="238" t="s">
        <v>4</v>
      </c>
      <c r="BU19" s="238" t="s">
        <v>4</v>
      </c>
      <c r="BV19" s="238" t="s">
        <v>4</v>
      </c>
      <c r="BW19" s="238" t="s">
        <v>4</v>
      </c>
      <c r="BX19" s="238" t="s">
        <v>4</v>
      </c>
      <c r="BY19" s="238" t="s">
        <v>4</v>
      </c>
      <c r="BZ19" s="238" t="s">
        <v>4</v>
      </c>
      <c r="CA19" s="238" t="s">
        <v>4</v>
      </c>
      <c r="CB19" s="238" t="s">
        <v>4</v>
      </c>
      <c r="CC19" s="238" t="s">
        <v>4</v>
      </c>
      <c r="CD19" s="238" t="s">
        <v>4</v>
      </c>
      <c r="CE19" s="238" t="s">
        <v>4</v>
      </c>
      <c r="CF19" s="238" t="s">
        <v>4</v>
      </c>
      <c r="CG19" s="238" t="s">
        <v>4</v>
      </c>
      <c r="CH19" s="238" t="s">
        <v>4</v>
      </c>
      <c r="CI19" s="238" t="s">
        <v>4</v>
      </c>
      <c r="CJ19" s="238" t="s">
        <v>4</v>
      </c>
      <c r="CK19" s="238" t="s">
        <v>4</v>
      </c>
      <c r="CL19" s="238" t="s">
        <v>4</v>
      </c>
      <c r="CM19" s="238" t="s">
        <v>4</v>
      </c>
      <c r="CN19" s="238" t="s">
        <v>4</v>
      </c>
      <c r="CO19" s="238" t="s">
        <v>4</v>
      </c>
      <c r="CP19" s="238" t="s">
        <v>4</v>
      </c>
      <c r="CQ19" s="238" t="s">
        <v>4</v>
      </c>
      <c r="CR19" s="238" t="s">
        <v>4</v>
      </c>
      <c r="CS19" s="238" t="s">
        <v>4</v>
      </c>
      <c r="CT19" s="238" t="s">
        <v>4</v>
      </c>
      <c r="CU19" s="238" t="s">
        <v>4</v>
      </c>
      <c r="CV19" s="238" t="s">
        <v>4</v>
      </c>
      <c r="CW19" s="238" t="s">
        <v>4</v>
      </c>
      <c r="CX19" s="238" t="s">
        <v>4</v>
      </c>
      <c r="CY19" s="238" t="s">
        <v>4</v>
      </c>
      <c r="CZ19" s="238" t="s">
        <v>4</v>
      </c>
      <c r="DA19" s="238" t="s">
        <v>4</v>
      </c>
      <c r="DB19" s="238" t="s">
        <v>4</v>
      </c>
      <c r="DC19" s="238" t="s">
        <v>4</v>
      </c>
      <c r="DD19" s="238" t="s">
        <v>4</v>
      </c>
      <c r="DE19" s="238" t="s">
        <v>4</v>
      </c>
      <c r="DF19" s="238" t="s">
        <v>4</v>
      </c>
      <c r="DG19" s="238" t="s">
        <v>4</v>
      </c>
      <c r="DH19" s="238" t="s">
        <v>4</v>
      </c>
      <c r="DI19" s="238" t="s">
        <v>4</v>
      </c>
      <c r="DJ19" s="238" t="s">
        <v>4</v>
      </c>
      <c r="DK19" s="238" t="s">
        <v>4</v>
      </c>
      <c r="DL19" s="238" t="s">
        <v>4</v>
      </c>
      <c r="DM19" s="238" t="s">
        <v>4</v>
      </c>
      <c r="DN19" s="238" t="s">
        <v>4</v>
      </c>
      <c r="DO19" s="238" t="s">
        <v>4</v>
      </c>
      <c r="DP19" s="238" t="s">
        <v>4</v>
      </c>
      <c r="DQ19" s="238" t="s">
        <v>4</v>
      </c>
      <c r="DR19" s="238" t="s">
        <v>4</v>
      </c>
      <c r="DS19" s="238" t="s">
        <v>4</v>
      </c>
      <c r="DT19" s="238" t="s">
        <v>4</v>
      </c>
      <c r="DU19" s="238" t="s">
        <v>4</v>
      </c>
      <c r="DV19" s="238" t="s">
        <v>4</v>
      </c>
      <c r="DW19" s="238" t="s">
        <v>4</v>
      </c>
      <c r="DX19" s="238" t="s">
        <v>4</v>
      </c>
      <c r="DY19" s="238" t="s">
        <v>4</v>
      </c>
      <c r="DZ19" s="238" t="s">
        <v>4</v>
      </c>
      <c r="EA19" s="238" t="s">
        <v>4</v>
      </c>
      <c r="EB19" s="238" t="s">
        <v>4</v>
      </c>
      <c r="EC19" s="238" t="s">
        <v>4</v>
      </c>
      <c r="ED19" s="238" t="s">
        <v>4</v>
      </c>
      <c r="EE19" s="238" t="s">
        <v>4</v>
      </c>
      <c r="EF19" s="238" t="s">
        <v>4</v>
      </c>
      <c r="EG19" s="238"/>
      <c r="EH19" s="238"/>
      <c r="EI19" s="238"/>
      <c r="EJ19" s="238"/>
      <c r="EK19" s="238"/>
      <c r="EL19" s="238"/>
      <c r="EM19" s="238"/>
      <c r="EN19" s="238"/>
      <c r="EO19" s="238"/>
      <c r="EP19" s="238" t="s">
        <v>4</v>
      </c>
      <c r="EQ19" s="238" t="s">
        <v>4</v>
      </c>
      <c r="ER19" s="238" t="s">
        <v>4</v>
      </c>
      <c r="ES19" s="238" t="s">
        <v>4</v>
      </c>
      <c r="ET19" s="238" t="s">
        <v>4</v>
      </c>
      <c r="EU19" s="238" t="s">
        <v>4</v>
      </c>
      <c r="EV19" s="238" t="s">
        <v>4</v>
      </c>
      <c r="EW19" s="238" t="s">
        <v>4</v>
      </c>
      <c r="EX19" s="238"/>
      <c r="EY19" s="238"/>
      <c r="EZ19" s="238"/>
      <c r="FA19" s="238"/>
      <c r="FB19" s="238"/>
      <c r="FC19" s="238"/>
      <c r="FD19" s="238"/>
      <c r="FE19" s="238"/>
      <c r="FF19" s="238"/>
      <c r="FG19" s="238" t="s">
        <v>4</v>
      </c>
      <c r="FH19" s="238" t="s">
        <v>4</v>
      </c>
      <c r="FI19" s="238" t="s">
        <v>4</v>
      </c>
      <c r="FJ19" s="238" t="s">
        <v>4</v>
      </c>
      <c r="FK19" s="238" t="s">
        <v>4</v>
      </c>
      <c r="FL19" s="238" t="s">
        <v>4</v>
      </c>
      <c r="FM19" s="238" t="s">
        <v>4</v>
      </c>
      <c r="FN19" s="238" t="s">
        <v>4</v>
      </c>
      <c r="FO19" s="238" t="s">
        <v>4</v>
      </c>
      <c r="FP19" s="238" t="s">
        <v>4</v>
      </c>
      <c r="FQ19" s="238" t="s">
        <v>4</v>
      </c>
      <c r="FR19" s="238" t="s">
        <v>4</v>
      </c>
      <c r="FS19" s="238" t="s">
        <v>4</v>
      </c>
      <c r="FT19" s="238" t="s">
        <v>4</v>
      </c>
      <c r="FU19" s="238" t="s">
        <v>4</v>
      </c>
      <c r="FV19" s="238" t="s">
        <v>4</v>
      </c>
      <c r="FW19" s="238" t="s">
        <v>4</v>
      </c>
      <c r="FX19" s="238" t="s">
        <v>4</v>
      </c>
      <c r="FY19" s="238" t="s">
        <v>4</v>
      </c>
      <c r="FZ19" s="238" t="s">
        <v>4</v>
      </c>
      <c r="GA19" s="238" t="s">
        <v>4</v>
      </c>
      <c r="GB19" s="238" t="s">
        <v>4</v>
      </c>
      <c r="GC19" s="238" t="s">
        <v>4</v>
      </c>
      <c r="GD19" s="238" t="s">
        <v>4</v>
      </c>
      <c r="GE19" s="238" t="s">
        <v>4</v>
      </c>
      <c r="GF19" s="238" t="s">
        <v>4</v>
      </c>
      <c r="GG19" s="238" t="s">
        <v>4</v>
      </c>
      <c r="GH19" s="238" t="s">
        <v>4</v>
      </c>
      <c r="GI19" s="238" t="s">
        <v>4</v>
      </c>
      <c r="GJ19" s="238" t="s">
        <v>4</v>
      </c>
      <c r="GK19" s="238" t="s">
        <v>4</v>
      </c>
      <c r="GL19" s="238" t="s">
        <v>4</v>
      </c>
      <c r="GM19" s="238" t="s">
        <v>4</v>
      </c>
      <c r="GN19" s="238" t="s">
        <v>4</v>
      </c>
      <c r="GO19" s="238" t="s">
        <v>4</v>
      </c>
      <c r="GP19" s="238" t="s">
        <v>4</v>
      </c>
      <c r="GQ19" s="238" t="s">
        <v>4</v>
      </c>
      <c r="GR19" s="238" t="s">
        <v>4</v>
      </c>
      <c r="GS19" s="238" t="s">
        <v>4</v>
      </c>
      <c r="GT19" s="238" t="s">
        <v>4</v>
      </c>
      <c r="GU19" s="238" t="s">
        <v>4</v>
      </c>
      <c r="GV19" s="238" t="s">
        <v>4</v>
      </c>
      <c r="GW19" s="238" t="s">
        <v>4</v>
      </c>
      <c r="GX19" s="238" t="s">
        <v>4</v>
      </c>
      <c r="GY19" s="238" t="s">
        <v>4</v>
      </c>
      <c r="GZ19" s="238"/>
      <c r="HA19" s="238"/>
      <c r="HB19" s="238"/>
      <c r="HC19" s="238"/>
      <c r="HD19" s="238"/>
      <c r="HE19" s="238"/>
      <c r="HF19" s="238"/>
      <c r="HG19" s="238"/>
      <c r="HH19" s="238"/>
      <c r="HI19" s="238"/>
      <c r="HJ19" s="238"/>
      <c r="HK19" s="238"/>
      <c r="HL19" s="238"/>
      <c r="HM19" s="238"/>
      <c r="HN19" s="238"/>
      <c r="HO19" s="238"/>
      <c r="HP19" s="238"/>
      <c r="HQ19" s="238"/>
      <c r="HR19" s="238"/>
      <c r="HS19" s="238"/>
      <c r="HT19" s="238"/>
      <c r="HU19" s="238"/>
      <c r="HV19" s="238"/>
      <c r="HW19" s="238"/>
      <c r="HX19" s="238"/>
      <c r="HY19" s="238"/>
      <c r="HZ19" s="238"/>
      <c r="IA19" s="238"/>
      <c r="IB19" s="238"/>
      <c r="IC19" s="238"/>
      <c r="ID19" s="238"/>
      <c r="IE19" s="238"/>
      <c r="IF19" s="238" t="s">
        <v>4</v>
      </c>
      <c r="IG19" s="239"/>
      <c r="IH19" s="239"/>
      <c r="II19" s="239"/>
      <c r="IJ19" s="239"/>
      <c r="IK19" s="239"/>
      <c r="IL19" s="239"/>
      <c r="IM19" s="239"/>
      <c r="IN19" s="239"/>
      <c r="IO19" s="239"/>
      <c r="IP19" s="239"/>
      <c r="IQ19" s="239"/>
      <c r="IR19" s="239"/>
      <c r="IS19" s="239"/>
      <c r="IT19" s="239"/>
      <c r="IU19" s="239"/>
      <c r="IV19" s="239"/>
      <c r="IW19" s="239"/>
      <c r="IX19" s="239"/>
      <c r="IY19" s="239"/>
      <c r="IZ19" s="239"/>
      <c r="JA19" s="239"/>
      <c r="JB19" s="239"/>
      <c r="JC19" s="239"/>
      <c r="JD19" s="239"/>
      <c r="JE19" s="239"/>
      <c r="JF19" s="239"/>
      <c r="JG19" s="239"/>
      <c r="JH19" s="239"/>
      <c r="JI19" s="239"/>
      <c r="JJ19" s="239"/>
      <c r="JK19" s="239"/>
      <c r="JL19" s="239"/>
      <c r="JM19" s="239"/>
      <c r="JN19" s="239"/>
      <c r="JO19" s="239"/>
      <c r="JP19" s="239"/>
      <c r="JQ19" s="239"/>
      <c r="JR19" s="239"/>
      <c r="JS19" s="239"/>
      <c r="JT19" s="239"/>
      <c r="JU19" s="239"/>
      <c r="JV19" s="239"/>
      <c r="JW19" s="239"/>
      <c r="JX19" s="239"/>
      <c r="JY19" s="239"/>
      <c r="JZ19" s="239"/>
      <c r="KA19" s="239"/>
      <c r="KB19" s="239"/>
      <c r="KC19" s="239"/>
      <c r="KD19" s="239"/>
      <c r="KE19" s="239"/>
      <c r="KF19" s="239"/>
      <c r="KG19" s="239"/>
      <c r="KH19" s="239"/>
      <c r="KI19" s="239"/>
      <c r="KJ19" s="239"/>
      <c r="KK19" s="239"/>
      <c r="KL19" s="239"/>
      <c r="KM19" s="239"/>
      <c r="KN19" s="239"/>
      <c r="KO19" s="239"/>
      <c r="KP19" s="239"/>
      <c r="KQ19" s="239"/>
      <c r="KR19" s="239"/>
      <c r="KS19" s="239"/>
      <c r="KT19" s="239"/>
      <c r="KU19" s="239"/>
      <c r="KV19" s="239"/>
      <c r="KW19" s="239"/>
      <c r="KX19" s="239"/>
      <c r="KY19" s="239"/>
      <c r="KZ19" s="239"/>
      <c r="LA19" s="239"/>
      <c r="LB19" s="239"/>
      <c r="LC19" s="239"/>
      <c r="LD19" s="239"/>
      <c r="LE19" s="239"/>
      <c r="LF19" s="239"/>
      <c r="LG19" s="239"/>
      <c r="LH19" s="239"/>
      <c r="LI19" s="239"/>
      <c r="LJ19" s="239"/>
      <c r="LK19" s="239"/>
      <c r="LL19" s="239"/>
      <c r="LM19" s="239"/>
      <c r="LN19" s="239"/>
      <c r="LO19" s="239"/>
      <c r="LP19" s="239"/>
      <c r="LQ19" s="239"/>
      <c r="LR19" s="239"/>
      <c r="LS19" s="239"/>
      <c r="LT19" s="239"/>
      <c r="LU19" s="239"/>
      <c r="LV19" s="239"/>
      <c r="LW19" s="239"/>
      <c r="LX19" s="239"/>
      <c r="LY19" s="239"/>
      <c r="LZ19" s="239"/>
      <c r="MA19" s="239"/>
      <c r="MB19" s="239"/>
      <c r="MC19" s="239"/>
      <c r="MD19" s="239"/>
      <c r="ME19" s="239"/>
      <c r="MF19" s="239"/>
      <c r="MG19" s="239"/>
      <c r="MH19" s="239"/>
      <c r="MI19" s="239"/>
      <c r="MJ19" s="239"/>
      <c r="MK19" s="239"/>
      <c r="ML19" s="239"/>
      <c r="MM19" s="239"/>
      <c r="MN19" s="239"/>
      <c r="MO19" s="239"/>
      <c r="MP19" s="239"/>
      <c r="MQ19" s="239"/>
      <c r="MR19" s="239"/>
      <c r="MS19" s="239"/>
      <c r="MT19" s="239"/>
      <c r="MU19" s="239"/>
      <c r="MV19" s="239"/>
      <c r="MW19" s="239"/>
      <c r="MX19" s="239"/>
      <c r="MY19" s="239"/>
      <c r="MZ19" s="239"/>
      <c r="NA19" s="239"/>
      <c r="NB19" s="239"/>
      <c r="NC19" s="239"/>
      <c r="ND19" s="239"/>
      <c r="NE19" s="239"/>
      <c r="NF19" s="239"/>
      <c r="NG19" s="239"/>
      <c r="NH19" s="239"/>
      <c r="NI19" s="239"/>
      <c r="NJ19" s="239"/>
      <c r="NK19" s="239"/>
      <c r="NL19" s="239"/>
      <c r="NM19" s="239"/>
      <c r="NN19" s="239"/>
      <c r="NO19" s="239"/>
      <c r="NP19" s="239"/>
      <c r="NQ19" s="239"/>
      <c r="NR19" s="239"/>
      <c r="NS19" s="239"/>
      <c r="NT19" s="239"/>
      <c r="NU19" s="239"/>
      <c r="NV19" s="239"/>
      <c r="NW19" s="239"/>
      <c r="NX19" s="239"/>
      <c r="NY19" s="239"/>
      <c r="NZ19" s="239"/>
      <c r="OA19" s="239"/>
      <c r="OB19" s="239"/>
      <c r="OC19" s="239"/>
      <c r="OD19" s="239"/>
      <c r="OE19" s="239"/>
      <c r="OF19" s="239"/>
      <c r="OG19" s="239"/>
      <c r="OH19" s="239"/>
      <c r="OI19" s="239"/>
      <c r="OJ19" s="239"/>
      <c r="OK19" s="239"/>
      <c r="OL19" s="239"/>
      <c r="OM19" s="239"/>
      <c r="ON19" s="239"/>
      <c r="OO19" s="239"/>
      <c r="OP19" s="239"/>
      <c r="OQ19" s="239"/>
      <c r="OR19" s="239"/>
      <c r="OS19" s="239"/>
      <c r="OT19" s="239"/>
      <c r="OU19" s="239"/>
      <c r="OV19" s="239"/>
      <c r="OW19" s="239"/>
      <c r="OX19" s="239"/>
      <c r="OY19" s="239"/>
      <c r="OZ19" s="239"/>
      <c r="PA19" s="239"/>
      <c r="PB19" s="239"/>
      <c r="PC19" s="239"/>
      <c r="PD19" s="239"/>
      <c r="PE19" s="239"/>
      <c r="PF19" s="239"/>
      <c r="PG19" s="239"/>
      <c r="PH19" s="239"/>
      <c r="PI19" s="239"/>
      <c r="PJ19" s="239"/>
      <c r="PK19" s="239"/>
      <c r="PL19" s="239"/>
      <c r="PM19" s="239"/>
      <c r="PN19" s="239"/>
      <c r="PO19" s="239"/>
      <c r="PP19" s="239"/>
      <c r="PQ19" s="239"/>
      <c r="PR19" s="239"/>
      <c r="PS19" s="239"/>
      <c r="PT19" s="239"/>
      <c r="PU19" s="239"/>
      <c r="PV19" s="239"/>
      <c r="PW19" s="239"/>
      <c r="PX19" s="239"/>
      <c r="PY19" s="239"/>
      <c r="PZ19" s="239"/>
      <c r="QA19" s="239"/>
      <c r="QB19" s="239"/>
      <c r="QC19" s="239"/>
      <c r="QD19" s="239"/>
      <c r="QE19" s="239"/>
      <c r="QF19" s="239"/>
      <c r="QG19" s="239"/>
      <c r="QH19" s="239"/>
      <c r="QI19" s="239"/>
      <c r="QJ19" s="239"/>
      <c r="QK19" s="239"/>
      <c r="QL19" s="239"/>
      <c r="QM19" s="239"/>
      <c r="QN19" s="239"/>
      <c r="QO19" s="239"/>
      <c r="QP19" s="239"/>
      <c r="QQ19" s="239"/>
      <c r="QR19" s="239"/>
      <c r="QS19" s="239"/>
      <c r="QT19" s="239"/>
      <c r="QU19" s="239"/>
      <c r="QV19" s="239"/>
      <c r="QW19" s="239"/>
      <c r="QX19" s="239"/>
      <c r="QY19" s="239"/>
      <c r="QZ19" s="239"/>
      <c r="RA19" s="239"/>
      <c r="RB19" s="239"/>
      <c r="RC19" s="239"/>
      <c r="RD19" s="239"/>
      <c r="RE19" s="238"/>
      <c r="RF19" s="238"/>
      <c r="RG19" s="238"/>
      <c r="RH19" s="238"/>
      <c r="RI19" s="2"/>
      <c r="RJ19" s="2"/>
      <c r="RK19" s="37"/>
      <c r="RL19" s="37"/>
    </row>
    <row r="20" spans="1:490" ht="18.75" customHeight="1">
      <c r="B20" s="214">
        <v>6</v>
      </c>
      <c r="C20" s="215">
        <v>15</v>
      </c>
      <c r="D20" s="215" t="s">
        <v>451</v>
      </c>
      <c r="E20" s="132" t="str">
        <f ca="1">IF(ISBLANK(TMSimList[[#This Row],[Test n'#]]),"",LOOKUP(TMSimList[[#This Row],[Test n'#]],TP_CFAR_DB[TPnum],TP_CFAR_DB[TP ID]))</f>
        <v>FT-SP-15</v>
      </c>
      <c r="F20" s="133" t="str">
        <f ca="1">IF(ISBLANK(TMSimList[[#This Row],[Test n'#]]),"",LOOKUP(TMSimList[[#This Row],[Test n'#]],TP_CFAR_DB[TPnum],TP_CFAR_DB[Test Point Name]))</f>
        <v>Racetrack leg and base</v>
      </c>
      <c r="G20" s="132" t="str">
        <f ca="1">IF(ISBLANK(TMSimList[[#This Row],[Test n'#]]),"",LOOKUP(TMSimList[[#This Row],[Test n'#]],TP_CFAR_DB[TPnum],TP_CFAR_DB[Mode]))</f>
        <v>Auto</v>
      </c>
      <c r="H20" s="132">
        <f ca="1">IF(ISBLANK(TMSimList[[#This Row],[Test n'#]]),"",LOOKUP(TMSimList[[#This Row],[Test n'#]],TP_CFAR_DB[TPnum],TP_CFAR_DB[Time '[sec']]))</f>
        <v>45</v>
      </c>
      <c r="I20" s="132" t="s">
        <v>76</v>
      </c>
      <c r="J20" s="132" t="s">
        <v>76</v>
      </c>
      <c r="K20" s="206"/>
      <c r="L20" s="34">
        <f>SUM(TMSimMatrix[#This Row])</f>
        <v>0</v>
      </c>
      <c r="M20" s="104"/>
      <c r="N20" s="104"/>
      <c r="O20" s="104"/>
      <c r="P20" s="104"/>
      <c r="Q20" s="104"/>
      <c r="R20" s="104"/>
      <c r="S20" s="104"/>
      <c r="T20" s="104"/>
      <c r="U20" s="104"/>
      <c r="V20" s="104"/>
      <c r="W20" s="104"/>
      <c r="X20" s="104"/>
      <c r="Y20" s="104"/>
      <c r="Z20" s="104"/>
      <c r="AA20" s="104"/>
      <c r="AB20" s="104"/>
      <c r="AC20" s="104"/>
      <c r="AD20" s="104"/>
      <c r="AE20" s="104"/>
      <c r="AF20" s="104"/>
      <c r="AG20" s="104"/>
      <c r="AH20" s="104"/>
      <c r="AI20" s="104"/>
      <c r="AJ20" s="104"/>
      <c r="AK20" s="104"/>
      <c r="AL20" s="104"/>
      <c r="AM20" s="104"/>
      <c r="AN20" s="104"/>
      <c r="AO20" s="104"/>
      <c r="AP20" s="104"/>
      <c r="AQ20" s="104"/>
      <c r="AR20" s="104"/>
      <c r="AS20" s="104"/>
      <c r="AT20" s="104"/>
      <c r="AU20" s="104"/>
      <c r="AV20" s="104"/>
      <c r="AW20" s="104"/>
      <c r="AX20" s="104"/>
      <c r="AY20" s="104"/>
      <c r="AZ20" s="104"/>
      <c r="BA20" s="104"/>
      <c r="BB20" s="104"/>
      <c r="BC20" s="104"/>
      <c r="BD20" s="104"/>
      <c r="BE20" s="104"/>
      <c r="BF20" s="104"/>
      <c r="BG20" s="104"/>
      <c r="BH20" s="104"/>
      <c r="BI20" s="104"/>
      <c r="BJ20" s="104"/>
      <c r="BK20" s="104"/>
      <c r="BL20" s="104"/>
      <c r="BM20" s="104"/>
      <c r="BN20" s="104"/>
      <c r="BO20" s="104"/>
      <c r="BP20" s="104"/>
      <c r="BQ20" s="104"/>
      <c r="BR20" s="104"/>
      <c r="BS20" s="104"/>
      <c r="BT20" s="104"/>
      <c r="BU20" s="104"/>
      <c r="BV20" s="104"/>
      <c r="BW20" s="104"/>
      <c r="BX20" s="104"/>
      <c r="BY20" s="104"/>
      <c r="BZ20" s="104"/>
      <c r="CA20" s="104"/>
      <c r="CB20" s="104"/>
      <c r="CC20" s="104"/>
      <c r="CD20" s="104"/>
      <c r="CE20" s="104"/>
      <c r="CF20" s="104"/>
      <c r="CG20" s="104"/>
      <c r="CH20" s="104"/>
      <c r="CI20" s="104"/>
      <c r="CJ20" s="104"/>
      <c r="CK20" s="104"/>
      <c r="CL20" s="104"/>
      <c r="CM20" s="104"/>
      <c r="CN20" s="104"/>
      <c r="CO20" s="104"/>
      <c r="CP20" s="104"/>
      <c r="CQ20" s="104"/>
      <c r="CR20" s="104"/>
      <c r="CS20" s="104"/>
      <c r="CT20" s="104"/>
      <c r="CU20" s="104"/>
      <c r="CV20" s="104"/>
      <c r="CW20" s="104"/>
      <c r="CX20" s="104"/>
      <c r="CY20" s="104"/>
      <c r="CZ20" s="104"/>
      <c r="DA20" s="104"/>
      <c r="DB20" s="104"/>
      <c r="DC20" s="104"/>
      <c r="DD20" s="104"/>
      <c r="DE20" s="104"/>
      <c r="DF20" s="104"/>
      <c r="DG20" s="104"/>
      <c r="DH20" s="104"/>
      <c r="DI20" s="104"/>
      <c r="DJ20" s="104"/>
      <c r="DK20" s="104"/>
      <c r="DL20" s="104"/>
      <c r="DM20" s="104"/>
      <c r="DN20" s="104"/>
      <c r="DO20" s="104"/>
      <c r="DP20" s="104"/>
      <c r="DQ20" s="104"/>
      <c r="DR20" s="104"/>
      <c r="DS20" s="104"/>
      <c r="DT20" s="104"/>
      <c r="DU20" s="104"/>
      <c r="DV20" s="104"/>
      <c r="DW20" s="104"/>
      <c r="DX20" s="104"/>
      <c r="DY20" s="104"/>
      <c r="DZ20" s="104"/>
      <c r="EA20" s="104"/>
      <c r="EB20" s="104"/>
      <c r="EC20" s="104"/>
      <c r="ED20" s="104"/>
      <c r="EE20" s="104"/>
      <c r="EF20" s="104"/>
      <c r="EG20" s="225"/>
      <c r="EH20" s="225"/>
      <c r="EI20" s="225"/>
      <c r="EJ20" s="225"/>
      <c r="EK20" s="104"/>
      <c r="EL20" s="104"/>
      <c r="EM20" s="104"/>
      <c r="EN20" s="104"/>
      <c r="EO20" s="104"/>
      <c r="EP20" s="104"/>
      <c r="EQ20" s="104"/>
      <c r="ER20" s="104"/>
      <c r="ES20" s="104"/>
      <c r="ET20" s="104"/>
      <c r="EU20" s="104"/>
      <c r="EV20" s="104"/>
      <c r="EW20" s="104"/>
      <c r="EX20" s="104"/>
      <c r="EY20" s="104"/>
      <c r="EZ20" s="104"/>
      <c r="FA20" s="104"/>
      <c r="FB20" s="104"/>
      <c r="FC20" s="104"/>
      <c r="FD20" s="104"/>
      <c r="FE20" s="104"/>
      <c r="FF20" s="104"/>
      <c r="FG20" s="104"/>
      <c r="FH20" s="104"/>
      <c r="FI20" s="104"/>
      <c r="FJ20" s="104"/>
      <c r="FK20" s="104"/>
      <c r="FL20" s="104"/>
      <c r="FM20" s="104"/>
      <c r="FN20" s="225"/>
      <c r="FO20" s="225"/>
      <c r="FP20" s="225"/>
      <c r="FQ20" s="225"/>
      <c r="FR20" s="225"/>
      <c r="FS20" s="225"/>
      <c r="FT20" s="225"/>
      <c r="FU20" s="225"/>
      <c r="FV20" s="225"/>
      <c r="FW20" s="225"/>
      <c r="FX20" s="104"/>
      <c r="FY20" s="104"/>
      <c r="FZ20" s="104"/>
      <c r="GA20" s="104"/>
      <c r="GB20" s="104"/>
      <c r="GC20" s="104"/>
      <c r="GD20" s="104"/>
      <c r="GE20" s="104"/>
      <c r="GF20" s="104"/>
      <c r="GG20" s="104"/>
      <c r="GH20" s="104"/>
      <c r="GI20" s="104"/>
      <c r="GJ20" s="104"/>
      <c r="GK20" s="104"/>
      <c r="GL20" s="104"/>
      <c r="GM20" s="104"/>
      <c r="GN20" s="104"/>
      <c r="GO20" s="104"/>
      <c r="GP20" s="104"/>
      <c r="GQ20" s="104"/>
      <c r="GR20" s="104"/>
      <c r="GS20" s="104"/>
      <c r="GT20" s="104"/>
      <c r="GU20" s="225"/>
      <c r="GV20" s="225"/>
      <c r="GW20" s="225"/>
      <c r="GX20" s="225"/>
      <c r="GY20" s="225"/>
      <c r="GZ20" s="225"/>
      <c r="HA20" s="225"/>
      <c r="HB20" s="225"/>
      <c r="HC20" s="225"/>
      <c r="HD20" s="225"/>
      <c r="HE20" s="225"/>
      <c r="HF20" s="225"/>
      <c r="HG20" s="225"/>
      <c r="HH20" s="225"/>
      <c r="HI20" s="225"/>
      <c r="HJ20" s="225"/>
      <c r="HK20" s="225"/>
      <c r="HL20" s="225"/>
      <c r="HM20" s="225"/>
      <c r="HN20" s="225"/>
      <c r="HO20" s="225"/>
      <c r="HP20" s="225"/>
      <c r="HQ20" s="225"/>
      <c r="HR20" s="225"/>
      <c r="HS20" s="225"/>
      <c r="HT20" s="225"/>
      <c r="HU20" s="225"/>
      <c r="HV20" s="225"/>
      <c r="HW20" s="225"/>
      <c r="HX20" s="225"/>
      <c r="HY20" s="225"/>
      <c r="HZ20" s="225"/>
      <c r="IA20" s="225"/>
      <c r="IB20" s="225"/>
      <c r="IC20" s="225"/>
      <c r="ID20" s="225"/>
      <c r="IE20" s="225"/>
      <c r="IF20" s="225"/>
      <c r="IG20" s="225"/>
      <c r="IH20" s="225"/>
      <c r="II20" s="225"/>
      <c r="IJ20" s="225"/>
      <c r="IK20" s="225"/>
      <c r="IL20" s="225"/>
      <c r="IM20" s="225"/>
      <c r="IN20" s="225"/>
      <c r="IO20" s="225"/>
      <c r="IP20" s="225"/>
      <c r="IQ20" s="225"/>
      <c r="IR20" s="225"/>
      <c r="IS20" s="225"/>
      <c r="IT20" s="225"/>
      <c r="IU20" s="225"/>
      <c r="IV20" s="225"/>
      <c r="IW20" s="225"/>
      <c r="IX20" s="225"/>
      <c r="IY20" s="225"/>
      <c r="IZ20" s="225"/>
      <c r="JA20" s="225"/>
      <c r="JB20" s="225"/>
      <c r="JC20" s="225"/>
      <c r="JD20" s="225"/>
      <c r="JE20" s="225"/>
      <c r="JF20" s="225"/>
      <c r="JG20" s="225"/>
      <c r="JH20" s="225"/>
      <c r="JI20" s="225"/>
      <c r="JJ20" s="225"/>
      <c r="JK20" s="225"/>
      <c r="JL20" s="225"/>
      <c r="JM20" s="225"/>
      <c r="JN20" s="225"/>
      <c r="JO20" s="225"/>
      <c r="JP20" s="225"/>
      <c r="JQ20" s="225"/>
      <c r="JR20" s="225"/>
      <c r="JS20" s="225"/>
      <c r="JT20" s="225"/>
      <c r="JU20" s="225"/>
      <c r="JV20" s="225"/>
      <c r="JW20" s="225"/>
      <c r="JX20" s="225"/>
      <c r="JY20" s="225"/>
      <c r="JZ20" s="225"/>
      <c r="KA20" s="225"/>
      <c r="KB20" s="225"/>
      <c r="KC20" s="225"/>
      <c r="KD20" s="225"/>
      <c r="KE20" s="225"/>
      <c r="KF20" s="225"/>
      <c r="KG20" s="225"/>
      <c r="KH20" s="225"/>
      <c r="KI20" s="225"/>
      <c r="KJ20" s="225"/>
      <c r="KK20" s="225"/>
      <c r="KL20" s="225"/>
      <c r="KM20" s="225"/>
      <c r="KN20" s="225"/>
      <c r="KO20" s="225"/>
      <c r="KP20" s="225"/>
      <c r="KQ20" s="225"/>
      <c r="KR20" s="225"/>
      <c r="KS20" s="225"/>
      <c r="KT20" s="225"/>
      <c r="KU20" s="225"/>
      <c r="KV20" s="225"/>
      <c r="KW20" s="225"/>
      <c r="KX20" s="225"/>
      <c r="KY20" s="225"/>
      <c r="KZ20" s="225"/>
      <c r="LA20" s="225"/>
      <c r="LB20" s="225"/>
      <c r="LC20" s="225"/>
      <c r="LD20" s="225"/>
      <c r="LE20" s="225"/>
      <c r="LF20" s="225"/>
      <c r="LG20" s="225"/>
      <c r="LH20" s="225"/>
      <c r="LI20" s="225"/>
      <c r="LJ20" s="225"/>
      <c r="LK20" s="225"/>
      <c r="LL20" s="225"/>
      <c r="LM20" s="225"/>
      <c r="LN20" s="225"/>
      <c r="LO20" s="225"/>
      <c r="LP20" s="225"/>
      <c r="LQ20" s="225"/>
      <c r="LR20" s="225"/>
      <c r="LS20" s="225"/>
      <c r="LT20" s="225"/>
      <c r="LU20" s="225"/>
      <c r="LV20" s="225"/>
      <c r="LW20" s="225"/>
      <c r="LX20" s="225"/>
      <c r="LY20" s="225"/>
      <c r="LZ20" s="225"/>
      <c r="MA20" s="225"/>
      <c r="MB20" s="225"/>
      <c r="MC20" s="225"/>
      <c r="MD20" s="225"/>
      <c r="ME20" s="225"/>
      <c r="MF20" s="225"/>
      <c r="MG20" s="225"/>
      <c r="MH20" s="225"/>
      <c r="MI20" s="225"/>
      <c r="MJ20" s="225"/>
      <c r="MK20" s="225"/>
      <c r="ML20" s="225"/>
      <c r="MM20" s="225"/>
      <c r="MN20" s="225"/>
      <c r="MO20" s="225"/>
      <c r="MP20" s="225"/>
      <c r="MQ20" s="225"/>
      <c r="MR20" s="225"/>
      <c r="MS20" s="225"/>
      <c r="MT20" s="225"/>
      <c r="MU20" s="225"/>
      <c r="MV20" s="225"/>
      <c r="MW20" s="225"/>
      <c r="MX20" s="225"/>
      <c r="MY20" s="225"/>
      <c r="MZ20" s="225"/>
      <c r="NA20" s="225"/>
      <c r="NB20" s="225"/>
      <c r="NC20" s="225"/>
      <c r="ND20" s="225"/>
      <c r="NE20" s="225"/>
      <c r="NF20" s="225"/>
      <c r="NG20" s="225"/>
      <c r="NH20" s="225"/>
      <c r="NI20" s="225"/>
      <c r="NJ20" s="225"/>
      <c r="NK20" s="225"/>
      <c r="NL20" s="225"/>
      <c r="NM20" s="225"/>
      <c r="NN20" s="225"/>
      <c r="NO20" s="225"/>
      <c r="NP20" s="225"/>
      <c r="NQ20" s="225"/>
      <c r="NR20" s="225"/>
      <c r="NS20" s="225"/>
      <c r="NT20" s="225"/>
      <c r="NU20" s="225"/>
      <c r="NV20" s="225"/>
      <c r="NW20" s="225"/>
      <c r="NX20" s="225"/>
      <c r="NY20" s="225"/>
      <c r="NZ20" s="225"/>
      <c r="OA20" s="225"/>
      <c r="OB20" s="225"/>
      <c r="OC20" s="225"/>
      <c r="OD20" s="225"/>
      <c r="OE20" s="225"/>
      <c r="OF20" s="225"/>
      <c r="OG20" s="225"/>
      <c r="OH20" s="225"/>
      <c r="OI20" s="225"/>
      <c r="OJ20" s="225"/>
      <c r="OK20" s="225"/>
      <c r="OL20" s="225"/>
      <c r="OM20" s="225"/>
      <c r="ON20" s="225"/>
      <c r="OO20" s="225"/>
      <c r="OP20" s="225"/>
      <c r="OQ20" s="225"/>
      <c r="OR20" s="225"/>
      <c r="OS20" s="225"/>
      <c r="OT20" s="225"/>
      <c r="OU20" s="225"/>
      <c r="OV20" s="225"/>
      <c r="OW20" s="225"/>
      <c r="OX20" s="225"/>
      <c r="OY20" s="225"/>
      <c r="OZ20" s="225"/>
      <c r="PA20" s="225"/>
      <c r="PB20" s="225"/>
      <c r="PC20" s="225"/>
      <c r="PD20" s="225"/>
      <c r="PE20" s="225"/>
      <c r="PF20" s="225"/>
      <c r="PG20" s="225"/>
      <c r="PH20" s="225"/>
      <c r="PI20" s="225"/>
      <c r="PJ20" s="225"/>
      <c r="PK20" s="225"/>
      <c r="PL20" s="225"/>
      <c r="PM20" s="225"/>
      <c r="PN20" s="225"/>
      <c r="PO20" s="225"/>
      <c r="PP20" s="225"/>
      <c r="PQ20" s="225"/>
      <c r="PR20" s="225"/>
      <c r="PS20" s="225"/>
      <c r="PT20" s="225"/>
      <c r="PU20" s="225"/>
      <c r="PV20" s="225"/>
      <c r="PW20" s="225"/>
      <c r="PX20" s="225"/>
      <c r="PY20" s="225"/>
      <c r="PZ20" s="225"/>
      <c r="QA20" s="225"/>
      <c r="QB20" s="225"/>
      <c r="QC20" s="225"/>
      <c r="QD20" s="225"/>
      <c r="QE20" s="225"/>
      <c r="QF20" s="225"/>
      <c r="QG20" s="225"/>
      <c r="QH20" s="225"/>
      <c r="QI20" s="225"/>
      <c r="QJ20" s="225"/>
      <c r="QK20" s="225"/>
      <c r="QL20" s="225"/>
      <c r="QM20" s="225"/>
      <c r="QN20" s="225"/>
      <c r="QO20" s="225"/>
      <c r="QP20" s="225"/>
      <c r="QQ20" s="225"/>
      <c r="QR20" s="225"/>
      <c r="QS20" s="225"/>
      <c r="QT20" s="225"/>
      <c r="QU20" s="225"/>
      <c r="QV20" s="225"/>
      <c r="QW20" s="225"/>
      <c r="QX20" s="225"/>
      <c r="QY20" s="225"/>
      <c r="QZ20" s="225"/>
      <c r="RA20" s="225"/>
      <c r="RB20" s="225"/>
      <c r="RC20" s="225"/>
      <c r="RD20" s="225"/>
      <c r="RE20" s="104"/>
      <c r="RF20" s="104"/>
      <c r="RG20" s="104"/>
      <c r="RH20" s="104"/>
      <c r="RI20" s="2"/>
      <c r="RJ20" s="2"/>
      <c r="RK20" s="37"/>
      <c r="RL20" s="37"/>
    </row>
    <row r="21" spans="1:490" s="37" customFormat="1" ht="18.75" customHeight="1">
      <c r="B21" s="88">
        <v>8</v>
      </c>
      <c r="C21" s="87">
        <v>7</v>
      </c>
      <c r="D21" s="87" t="s">
        <v>451</v>
      </c>
      <c r="E21" s="34" t="str">
        <f ca="1">IF(ISBLANK(TMSimList[[#This Row],[Test n'#]]),"",LOOKUP(TMSimList[[#This Row],[Test n'#]],TP_CFAR_DB[TPnum],TP_CFAR_DB[TP ID]))</f>
        <v>FT-SP-7</v>
      </c>
      <c r="F21" s="103" t="str">
        <f ca="1">IF(ISBLANK(TMSimList[[#This Row],[Test n'#]]),"",LOOKUP(TMSimList[[#This Row],[Test n'#]],TP_CFAR_DB[TPnum],TP_CFAR_DB[Test Point Name]))</f>
        <v>Racetrack pattern</v>
      </c>
      <c r="G21" s="34" t="str">
        <f ca="1">IF(ISBLANK(TMSimList[[#This Row],[Test n'#]]),"",LOOKUP(TMSimList[[#This Row],[Test n'#]],TP_CFAR_DB[TPnum],TP_CFAR_DB[Mode]))</f>
        <v>FBW</v>
      </c>
      <c r="H21" s="34">
        <f ca="1">IF(ISBLANK(TMSimList[[#This Row],[Test n'#]]),"",LOOKUP(TMSimList[[#This Row],[Test n'#]],TP_CFAR_DB[TPnum],TP_CFAR_DB[Time '[sec']]))</f>
        <v>85</v>
      </c>
      <c r="I21" s="34" t="s">
        <v>76</v>
      </c>
      <c r="J21" s="34" t="s">
        <v>76</v>
      </c>
      <c r="K21" s="171"/>
      <c r="L21" s="34">
        <f>SUM(TMSimMatrix[#This Row])</f>
        <v>0</v>
      </c>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c r="BS21" s="104"/>
      <c r="BT21" s="104"/>
      <c r="BU21" s="104"/>
      <c r="BV21" s="104"/>
      <c r="BW21" s="104"/>
      <c r="BX21" s="104"/>
      <c r="BY21" s="104"/>
      <c r="BZ21" s="104"/>
      <c r="CA21" s="104"/>
      <c r="CB21" s="104"/>
      <c r="CC21" s="104"/>
      <c r="CD21" s="104"/>
      <c r="CE21" s="104"/>
      <c r="CF21" s="104"/>
      <c r="CG21" s="104"/>
      <c r="CH21" s="104"/>
      <c r="CI21" s="171"/>
      <c r="CJ21" s="171"/>
      <c r="CK21" s="104"/>
      <c r="CL21" s="104"/>
      <c r="CM21" s="104"/>
      <c r="CN21" s="104"/>
      <c r="CO21" s="104"/>
      <c r="CP21" s="104"/>
      <c r="CQ21" s="104"/>
      <c r="CR21" s="104"/>
      <c r="CS21" s="104"/>
      <c r="CT21" s="104"/>
      <c r="CU21" s="104"/>
      <c r="CV21" s="171"/>
      <c r="CW21" s="171"/>
      <c r="CX21" s="171"/>
      <c r="CY21" s="171"/>
      <c r="CZ21" s="171"/>
      <c r="DA21" s="171"/>
      <c r="DB21" s="171"/>
      <c r="DC21" s="171"/>
      <c r="DD21" s="171"/>
      <c r="DE21" s="171"/>
      <c r="DF21" s="171"/>
      <c r="DG21" s="171"/>
      <c r="DH21" s="171"/>
      <c r="DI21" s="171"/>
      <c r="DJ21" s="171"/>
      <c r="DK21" s="171"/>
      <c r="DL21" s="171"/>
      <c r="DM21" s="171"/>
      <c r="DN21" s="171"/>
      <c r="DO21" s="171"/>
      <c r="DP21" s="171"/>
      <c r="DQ21" s="171"/>
      <c r="DR21" s="171"/>
      <c r="DS21" s="171"/>
      <c r="DT21" s="171"/>
      <c r="DU21" s="104"/>
      <c r="DV21" s="104"/>
      <c r="DW21" s="104"/>
      <c r="DX21" s="104"/>
      <c r="DY21" s="104"/>
      <c r="DZ21" s="104"/>
      <c r="EA21" s="104"/>
      <c r="EB21" s="104"/>
      <c r="EC21" s="104"/>
      <c r="ED21" s="104"/>
      <c r="EE21" s="104"/>
      <c r="EF21" s="104"/>
      <c r="EG21" s="225"/>
      <c r="EH21" s="225"/>
      <c r="EI21" s="225"/>
      <c r="EJ21" s="225"/>
      <c r="EK21" s="104"/>
      <c r="EL21" s="104"/>
      <c r="EM21" s="104"/>
      <c r="EN21" s="104"/>
      <c r="EO21" s="104"/>
      <c r="EP21" s="104"/>
      <c r="EQ21" s="104"/>
      <c r="ER21" s="171"/>
      <c r="ES21" s="171"/>
      <c r="ET21" s="104"/>
      <c r="EU21" s="104"/>
      <c r="EV21" s="104"/>
      <c r="EW21" s="104"/>
      <c r="EX21" s="104"/>
      <c r="EY21" s="104"/>
      <c r="EZ21" s="104"/>
      <c r="FA21" s="104"/>
      <c r="FB21" s="104"/>
      <c r="FC21" s="104"/>
      <c r="FD21" s="104"/>
      <c r="FE21" s="104"/>
      <c r="FF21" s="104"/>
      <c r="FG21" s="104"/>
      <c r="FH21" s="104"/>
      <c r="FI21" s="104"/>
      <c r="FJ21" s="104"/>
      <c r="FK21" s="104"/>
      <c r="FL21" s="104"/>
      <c r="FM21" s="104"/>
      <c r="FN21" s="225"/>
      <c r="FO21" s="225"/>
      <c r="FP21" s="225"/>
      <c r="FQ21" s="225"/>
      <c r="FR21" s="225"/>
      <c r="FS21" s="225"/>
      <c r="FT21" s="225"/>
      <c r="FU21" s="225"/>
      <c r="FV21" s="225"/>
      <c r="FW21" s="225"/>
      <c r="FX21" s="104"/>
      <c r="FY21" s="104"/>
      <c r="FZ21" s="104"/>
      <c r="GA21" s="104"/>
      <c r="GB21" s="104"/>
      <c r="GC21" s="104"/>
      <c r="GD21" s="104"/>
      <c r="GE21" s="171"/>
      <c r="GF21" s="104"/>
      <c r="GG21" s="104"/>
      <c r="GH21" s="104"/>
      <c r="GI21" s="104"/>
      <c r="GJ21" s="104"/>
      <c r="GK21" s="104"/>
      <c r="GL21" s="104"/>
      <c r="GM21" s="104"/>
      <c r="GN21" s="104"/>
      <c r="GO21" s="104"/>
      <c r="GP21" s="104"/>
      <c r="GQ21" s="104"/>
      <c r="GR21" s="104"/>
      <c r="GS21" s="104"/>
      <c r="GT21" s="104"/>
      <c r="GU21" s="225"/>
      <c r="GV21" s="225"/>
      <c r="GW21" s="225"/>
      <c r="GX21" s="225"/>
      <c r="GY21" s="225"/>
      <c r="GZ21" s="225"/>
      <c r="HA21" s="225"/>
      <c r="HB21" s="225"/>
      <c r="HC21" s="225"/>
      <c r="HD21" s="225"/>
      <c r="HE21" s="225"/>
      <c r="HF21" s="225"/>
      <c r="HG21" s="225"/>
      <c r="HH21" s="225"/>
      <c r="HI21" s="225"/>
      <c r="HJ21" s="225"/>
      <c r="HK21" s="225"/>
      <c r="HL21" s="225"/>
      <c r="HM21" s="225"/>
      <c r="HN21" s="225"/>
      <c r="HO21" s="225"/>
      <c r="HP21" s="225"/>
      <c r="HQ21" s="225"/>
      <c r="HR21" s="225"/>
      <c r="HS21" s="225"/>
      <c r="HT21" s="225"/>
      <c r="HU21" s="225"/>
      <c r="HV21" s="225"/>
      <c r="HW21" s="225"/>
      <c r="HX21" s="225"/>
      <c r="HY21" s="225"/>
      <c r="HZ21" s="225"/>
      <c r="IA21" s="225"/>
      <c r="IB21" s="225"/>
      <c r="IC21" s="225"/>
      <c r="ID21" s="225"/>
      <c r="IE21" s="225"/>
      <c r="IF21" s="225"/>
      <c r="IG21" s="225"/>
      <c r="IH21" s="225"/>
      <c r="II21" s="225"/>
      <c r="IJ21" s="225"/>
      <c r="IK21" s="225"/>
      <c r="IL21" s="225"/>
      <c r="IM21" s="225"/>
      <c r="IN21" s="225"/>
      <c r="IO21" s="225"/>
      <c r="IP21" s="225"/>
      <c r="IQ21" s="225"/>
      <c r="IR21" s="225"/>
      <c r="IS21" s="225"/>
      <c r="IT21" s="225"/>
      <c r="IU21" s="225"/>
      <c r="IV21" s="225"/>
      <c r="IW21" s="225"/>
      <c r="IX21" s="225"/>
      <c r="IY21" s="225"/>
      <c r="IZ21" s="225"/>
      <c r="JA21" s="225"/>
      <c r="JB21" s="225"/>
      <c r="JC21" s="225"/>
      <c r="JD21" s="225"/>
      <c r="JE21" s="225"/>
      <c r="JF21" s="225"/>
      <c r="JG21" s="225"/>
      <c r="JH21" s="225"/>
      <c r="JI21" s="225"/>
      <c r="JJ21" s="225"/>
      <c r="JK21" s="225"/>
      <c r="JL21" s="225"/>
      <c r="JM21" s="225"/>
      <c r="JN21" s="225"/>
      <c r="JO21" s="225"/>
      <c r="JP21" s="225"/>
      <c r="JQ21" s="225"/>
      <c r="JR21" s="225"/>
      <c r="JS21" s="225"/>
      <c r="JT21" s="225"/>
      <c r="JU21" s="225"/>
      <c r="JV21" s="225"/>
      <c r="JW21" s="225"/>
      <c r="JX21" s="225"/>
      <c r="JY21" s="225"/>
      <c r="JZ21" s="225"/>
      <c r="KA21" s="225"/>
      <c r="KB21" s="225"/>
      <c r="KC21" s="225"/>
      <c r="KD21" s="225"/>
      <c r="KE21" s="225"/>
      <c r="KF21" s="225"/>
      <c r="KG21" s="225"/>
      <c r="KH21" s="225"/>
      <c r="KI21" s="225"/>
      <c r="KJ21" s="225"/>
      <c r="KK21" s="225"/>
      <c r="KL21" s="225"/>
      <c r="KM21" s="225"/>
      <c r="KN21" s="225"/>
      <c r="KO21" s="225"/>
      <c r="KP21" s="225"/>
      <c r="KQ21" s="225"/>
      <c r="KR21" s="225"/>
      <c r="KS21" s="225"/>
      <c r="KT21" s="225"/>
      <c r="KU21" s="225"/>
      <c r="KV21" s="225"/>
      <c r="KW21" s="225"/>
      <c r="KX21" s="225"/>
      <c r="KY21" s="225"/>
      <c r="KZ21" s="225"/>
      <c r="LA21" s="225"/>
      <c r="LB21" s="225"/>
      <c r="LC21" s="225"/>
      <c r="LD21" s="225"/>
      <c r="LE21" s="225"/>
      <c r="LF21" s="225"/>
      <c r="LG21" s="225"/>
      <c r="LH21" s="225"/>
      <c r="LI21" s="225"/>
      <c r="LJ21" s="225"/>
      <c r="LK21" s="225"/>
      <c r="LL21" s="225"/>
      <c r="LM21" s="225"/>
      <c r="LN21" s="225"/>
      <c r="LO21" s="225"/>
      <c r="LP21" s="225"/>
      <c r="LQ21" s="225"/>
      <c r="LR21" s="225"/>
      <c r="LS21" s="225"/>
      <c r="LT21" s="225"/>
      <c r="LU21" s="225"/>
      <c r="LV21" s="225"/>
      <c r="LW21" s="225"/>
      <c r="LX21" s="225"/>
      <c r="LY21" s="225"/>
      <c r="LZ21" s="225"/>
      <c r="MA21" s="225"/>
      <c r="MB21" s="225"/>
      <c r="MC21" s="225"/>
      <c r="MD21" s="225"/>
      <c r="ME21" s="225"/>
      <c r="MF21" s="225"/>
      <c r="MG21" s="225"/>
      <c r="MH21" s="225"/>
      <c r="MI21" s="225"/>
      <c r="MJ21" s="225"/>
      <c r="MK21" s="225"/>
      <c r="ML21" s="225"/>
      <c r="MM21" s="225"/>
      <c r="MN21" s="225"/>
      <c r="MO21" s="225"/>
      <c r="MP21" s="225"/>
      <c r="MQ21" s="225"/>
      <c r="MR21" s="225"/>
      <c r="MS21" s="225"/>
      <c r="MT21" s="225"/>
      <c r="MU21" s="225"/>
      <c r="MV21" s="225"/>
      <c r="MW21" s="225"/>
      <c r="MX21" s="225"/>
      <c r="MY21" s="225"/>
      <c r="MZ21" s="225"/>
      <c r="NA21" s="225"/>
      <c r="NB21" s="225"/>
      <c r="NC21" s="225"/>
      <c r="ND21" s="225"/>
      <c r="NE21" s="225"/>
      <c r="NF21" s="225"/>
      <c r="NG21" s="225"/>
      <c r="NH21" s="225"/>
      <c r="NI21" s="225"/>
      <c r="NJ21" s="225"/>
      <c r="NK21" s="225"/>
      <c r="NL21" s="225"/>
      <c r="NM21" s="225"/>
      <c r="NN21" s="225"/>
      <c r="NO21" s="225"/>
      <c r="NP21" s="225"/>
      <c r="NQ21" s="225"/>
      <c r="NR21" s="225"/>
      <c r="NS21" s="225"/>
      <c r="NT21" s="225"/>
      <c r="NU21" s="225"/>
      <c r="NV21" s="225"/>
      <c r="NW21" s="225"/>
      <c r="NX21" s="225"/>
      <c r="NY21" s="225"/>
      <c r="NZ21" s="225"/>
      <c r="OA21" s="225"/>
      <c r="OB21" s="225"/>
      <c r="OC21" s="225"/>
      <c r="OD21" s="225"/>
      <c r="OE21" s="225"/>
      <c r="OF21" s="225"/>
      <c r="OG21" s="225"/>
      <c r="OH21" s="225"/>
      <c r="OI21" s="225"/>
      <c r="OJ21" s="225"/>
      <c r="OK21" s="225"/>
      <c r="OL21" s="225"/>
      <c r="OM21" s="225"/>
      <c r="ON21" s="225"/>
      <c r="OO21" s="225"/>
      <c r="OP21" s="225"/>
      <c r="OQ21" s="225"/>
      <c r="OR21" s="225"/>
      <c r="OS21" s="225"/>
      <c r="OT21" s="225"/>
      <c r="OU21" s="225"/>
      <c r="OV21" s="225"/>
      <c r="OW21" s="225"/>
      <c r="OX21" s="225"/>
      <c r="OY21" s="225"/>
      <c r="OZ21" s="225"/>
      <c r="PA21" s="225"/>
      <c r="PB21" s="225"/>
      <c r="PC21" s="225"/>
      <c r="PD21" s="225"/>
      <c r="PE21" s="225"/>
      <c r="PF21" s="225"/>
      <c r="PG21" s="225"/>
      <c r="PH21" s="225"/>
      <c r="PI21" s="225"/>
      <c r="PJ21" s="225"/>
      <c r="PK21" s="225"/>
      <c r="PL21" s="225"/>
      <c r="PM21" s="225"/>
      <c r="PN21" s="225"/>
      <c r="PO21" s="225"/>
      <c r="PP21" s="225"/>
      <c r="PQ21" s="225"/>
      <c r="PR21" s="225"/>
      <c r="PS21" s="225"/>
      <c r="PT21" s="225"/>
      <c r="PU21" s="225"/>
      <c r="PV21" s="225"/>
      <c r="PW21" s="225"/>
      <c r="PX21" s="225"/>
      <c r="PY21" s="225"/>
      <c r="PZ21" s="225"/>
      <c r="QA21" s="225"/>
      <c r="QB21" s="225"/>
      <c r="QC21" s="225"/>
      <c r="QD21" s="225"/>
      <c r="QE21" s="225"/>
      <c r="QF21" s="225"/>
      <c r="QG21" s="225"/>
      <c r="QH21" s="225"/>
      <c r="QI21" s="225"/>
      <c r="QJ21" s="225"/>
      <c r="QK21" s="225"/>
      <c r="QL21" s="225"/>
      <c r="QM21" s="225"/>
      <c r="QN21" s="225"/>
      <c r="QO21" s="225"/>
      <c r="QP21" s="225"/>
      <c r="QQ21" s="225"/>
      <c r="QR21" s="225"/>
      <c r="QS21" s="225"/>
      <c r="QT21" s="225"/>
      <c r="QU21" s="225"/>
      <c r="QV21" s="225"/>
      <c r="QW21" s="225"/>
      <c r="QX21" s="225"/>
      <c r="QY21" s="225"/>
      <c r="QZ21" s="225"/>
      <c r="RA21" s="225"/>
      <c r="RB21" s="225"/>
      <c r="RC21" s="225"/>
      <c r="RD21" s="225"/>
      <c r="RE21" s="104"/>
      <c r="RF21" s="104"/>
      <c r="RG21" s="104"/>
      <c r="RH21" s="104"/>
      <c r="RI21" s="36"/>
      <c r="RJ21" s="36"/>
      <c r="RM21"/>
      <c r="RN21"/>
      <c r="RO21"/>
      <c r="RP21"/>
      <c r="RQ21"/>
      <c r="RR21"/>
      <c r="RS21"/>
      <c r="RT21"/>
      <c r="RU21"/>
      <c r="RV21"/>
    </row>
    <row r="22" spans="1:490" s="37" customFormat="1" ht="18.75" customHeight="1">
      <c r="B22" s="87">
        <v>10</v>
      </c>
      <c r="C22" s="87">
        <v>8</v>
      </c>
      <c r="D22" s="87" t="s">
        <v>451</v>
      </c>
      <c r="E22" s="34" t="str">
        <f ca="1">IF(ISBLANK(TMSimList[[#This Row],[Test n'#]]),"",LOOKUP(TMSimList[[#This Row],[Test n'#]],TP_CFAR_DB[TPnum],TP_CFAR_DB[TP ID]))</f>
        <v>FT-SP-8</v>
      </c>
      <c r="F22" s="103" t="str">
        <f ca="1">IF(ISBLANK(TMSimList[[#This Row],[Test n'#]]),"",LOOKUP(TMSimList[[#This Row],[Test n'#]],TP_CFAR_DB[TPnum],TP_CFAR_DB[Test Point Name]))</f>
        <v>Racetrack pattern</v>
      </c>
      <c r="G22" s="34" t="str">
        <f ca="1">IF(ISBLANK(TMSimList[[#This Row],[Test n'#]]),"",LOOKUP(TMSimList[[#This Row],[Test n'#]],TP_CFAR_DB[TPnum],TP_CFAR_DB[Mode]))</f>
        <v>Auto</v>
      </c>
      <c r="H22" s="34">
        <f ca="1">IF(ISBLANK(TMSimList[[#This Row],[Test n'#]]),"",LOOKUP(TMSimList[[#This Row],[Test n'#]],TP_CFAR_DB[TPnum],TP_CFAR_DB[Time '[sec']]))</f>
        <v>85</v>
      </c>
      <c r="I22" s="34" t="s">
        <v>76</v>
      </c>
      <c r="J22" s="34" t="s">
        <v>76</v>
      </c>
      <c r="K22" s="171"/>
      <c r="L22" s="34">
        <f>SUM(TMSimMatrix[#This Row])</f>
        <v>17</v>
      </c>
      <c r="M22" s="104"/>
      <c r="N22" s="104"/>
      <c r="O22" s="104"/>
      <c r="P22" s="104"/>
      <c r="Q22" s="104"/>
      <c r="R22" s="104"/>
      <c r="S22" s="104"/>
      <c r="T22" s="104"/>
      <c r="U22" s="104"/>
      <c r="V22" s="104"/>
      <c r="W22" s="104"/>
      <c r="X22" s="104"/>
      <c r="Y22" s="104"/>
      <c r="Z22" s="104"/>
      <c r="AA22" s="104"/>
      <c r="AB22" s="104"/>
      <c r="AC22" s="104">
        <v>1</v>
      </c>
      <c r="AD22" s="104">
        <v>1</v>
      </c>
      <c r="AE22" s="104">
        <v>1</v>
      </c>
      <c r="AF22" s="104">
        <v>1</v>
      </c>
      <c r="AG22" s="104">
        <v>1</v>
      </c>
      <c r="AH22" s="104">
        <v>1</v>
      </c>
      <c r="AI22" s="104">
        <v>1</v>
      </c>
      <c r="AJ22" s="104">
        <v>1</v>
      </c>
      <c r="AK22" s="104">
        <v>1</v>
      </c>
      <c r="AL22" s="104">
        <v>1</v>
      </c>
      <c r="AM22" s="104">
        <v>1</v>
      </c>
      <c r="AN22" s="104">
        <v>1</v>
      </c>
      <c r="AO22" s="104">
        <v>1</v>
      </c>
      <c r="AP22" s="104">
        <v>1</v>
      </c>
      <c r="AQ22" s="104">
        <v>1</v>
      </c>
      <c r="AR22" s="104">
        <v>1</v>
      </c>
      <c r="AS22" s="104">
        <v>1</v>
      </c>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4"/>
      <c r="CG22" s="104"/>
      <c r="CH22" s="104"/>
      <c r="CI22" s="104"/>
      <c r="CJ22" s="104"/>
      <c r="CK22" s="104"/>
      <c r="CL22" s="104"/>
      <c r="CM22" s="104"/>
      <c r="CN22" s="104"/>
      <c r="CO22" s="104"/>
      <c r="CP22" s="104"/>
      <c r="CQ22" s="104"/>
      <c r="CR22" s="104"/>
      <c r="CS22" s="104"/>
      <c r="CT22" s="104"/>
      <c r="CU22" s="104"/>
      <c r="CV22" s="104"/>
      <c r="CW22" s="104"/>
      <c r="CX22" s="104"/>
      <c r="CY22" s="104"/>
      <c r="CZ22" s="104"/>
      <c r="DA22" s="104"/>
      <c r="DB22" s="104"/>
      <c r="DC22" s="104"/>
      <c r="DD22" s="104"/>
      <c r="DE22" s="104"/>
      <c r="DF22" s="104"/>
      <c r="DG22" s="104"/>
      <c r="DH22" s="104"/>
      <c r="DI22" s="104"/>
      <c r="DJ22" s="104"/>
      <c r="DK22" s="104"/>
      <c r="DL22" s="104"/>
      <c r="DM22" s="104"/>
      <c r="DN22" s="104"/>
      <c r="DO22" s="104"/>
      <c r="DP22" s="104"/>
      <c r="DQ22" s="104"/>
      <c r="DR22" s="104"/>
      <c r="DS22" s="104"/>
      <c r="DT22" s="104"/>
      <c r="DU22" s="104"/>
      <c r="DV22" s="104"/>
      <c r="DW22" s="104"/>
      <c r="DX22" s="104"/>
      <c r="DY22" s="104"/>
      <c r="DZ22" s="104"/>
      <c r="EA22" s="104"/>
      <c r="EB22" s="104"/>
      <c r="EC22" s="104"/>
      <c r="ED22" s="104"/>
      <c r="EE22" s="104"/>
      <c r="EF22" s="104"/>
      <c r="EG22" s="225"/>
      <c r="EH22" s="225"/>
      <c r="EI22" s="225"/>
      <c r="EJ22" s="225"/>
      <c r="EK22" s="104"/>
      <c r="EL22" s="104"/>
      <c r="EM22" s="104"/>
      <c r="EN22" s="104"/>
      <c r="EO22" s="104"/>
      <c r="EP22" s="104"/>
      <c r="EQ22" s="104"/>
      <c r="ER22" s="104"/>
      <c r="ES22" s="104"/>
      <c r="ET22" s="104"/>
      <c r="EU22" s="104"/>
      <c r="EV22" s="104"/>
      <c r="EW22" s="104"/>
      <c r="EX22" s="104"/>
      <c r="EY22" s="104"/>
      <c r="EZ22" s="104"/>
      <c r="FA22" s="104"/>
      <c r="FB22" s="104"/>
      <c r="FC22" s="104"/>
      <c r="FD22" s="104"/>
      <c r="FE22" s="104"/>
      <c r="FF22" s="104"/>
      <c r="FG22" s="104"/>
      <c r="FH22" s="104"/>
      <c r="FI22" s="104"/>
      <c r="FJ22" s="104"/>
      <c r="FK22" s="104"/>
      <c r="FL22" s="104"/>
      <c r="FM22" s="104"/>
      <c r="FN22" s="225"/>
      <c r="FO22" s="225"/>
      <c r="FP22" s="225"/>
      <c r="FQ22" s="225"/>
      <c r="FR22" s="225"/>
      <c r="FS22" s="225"/>
      <c r="FT22" s="225"/>
      <c r="FU22" s="225"/>
      <c r="FV22" s="225"/>
      <c r="FW22" s="225"/>
      <c r="FX22" s="104"/>
      <c r="FY22" s="104"/>
      <c r="FZ22" s="104"/>
      <c r="GA22" s="104"/>
      <c r="GB22" s="104"/>
      <c r="GC22" s="104"/>
      <c r="GD22" s="104"/>
      <c r="GE22" s="104"/>
      <c r="GF22" s="104"/>
      <c r="GG22" s="104"/>
      <c r="GH22" s="104"/>
      <c r="GI22" s="104"/>
      <c r="GJ22" s="104"/>
      <c r="GK22" s="104"/>
      <c r="GL22" s="104"/>
      <c r="GM22" s="104"/>
      <c r="GN22" s="104"/>
      <c r="GO22" s="104"/>
      <c r="GP22" s="104"/>
      <c r="GQ22" s="104"/>
      <c r="GR22" s="104"/>
      <c r="GS22" s="104"/>
      <c r="GT22" s="104"/>
      <c r="GU22" s="225"/>
      <c r="GV22" s="225"/>
      <c r="GW22" s="225"/>
      <c r="GX22" s="225"/>
      <c r="GY22" s="225"/>
      <c r="GZ22" s="225"/>
      <c r="HA22" s="225"/>
      <c r="HB22" s="225"/>
      <c r="HC22" s="225"/>
      <c r="HD22" s="225"/>
      <c r="HE22" s="225"/>
      <c r="HF22" s="225"/>
      <c r="HG22" s="225"/>
      <c r="HH22" s="225"/>
      <c r="HI22" s="225"/>
      <c r="HJ22" s="225"/>
      <c r="HK22" s="225"/>
      <c r="HL22" s="225"/>
      <c r="HM22" s="225"/>
      <c r="HN22" s="225"/>
      <c r="HO22" s="225"/>
      <c r="HP22" s="225"/>
      <c r="HQ22" s="225"/>
      <c r="HR22" s="225"/>
      <c r="HS22" s="225"/>
      <c r="HT22" s="225"/>
      <c r="HU22" s="225"/>
      <c r="HV22" s="225"/>
      <c r="HW22" s="225"/>
      <c r="HX22" s="225"/>
      <c r="HY22" s="225"/>
      <c r="HZ22" s="225"/>
      <c r="IA22" s="225"/>
      <c r="IB22" s="225"/>
      <c r="IC22" s="225"/>
      <c r="ID22" s="225"/>
      <c r="IE22" s="225"/>
      <c r="IF22" s="225"/>
      <c r="IG22" s="225"/>
      <c r="IH22" s="225"/>
      <c r="II22" s="225"/>
      <c r="IJ22" s="225"/>
      <c r="IK22" s="225"/>
      <c r="IL22" s="225"/>
      <c r="IM22" s="225"/>
      <c r="IN22" s="225"/>
      <c r="IO22" s="225"/>
      <c r="IP22" s="225"/>
      <c r="IQ22" s="225"/>
      <c r="IR22" s="225"/>
      <c r="IS22" s="225"/>
      <c r="IT22" s="225"/>
      <c r="IU22" s="225"/>
      <c r="IV22" s="225"/>
      <c r="IW22" s="225"/>
      <c r="IX22" s="225"/>
      <c r="IY22" s="225"/>
      <c r="IZ22" s="225"/>
      <c r="JA22" s="225"/>
      <c r="JB22" s="225"/>
      <c r="JC22" s="225"/>
      <c r="JD22" s="225"/>
      <c r="JE22" s="225"/>
      <c r="JF22" s="225"/>
      <c r="JG22" s="225"/>
      <c r="JH22" s="225"/>
      <c r="JI22" s="225"/>
      <c r="JJ22" s="225"/>
      <c r="JK22" s="225"/>
      <c r="JL22" s="225"/>
      <c r="JM22" s="225"/>
      <c r="JN22" s="225"/>
      <c r="JO22" s="225"/>
      <c r="JP22" s="225"/>
      <c r="JQ22" s="225"/>
      <c r="JR22" s="225"/>
      <c r="JS22" s="225"/>
      <c r="JT22" s="225"/>
      <c r="JU22" s="225"/>
      <c r="JV22" s="225"/>
      <c r="JW22" s="225"/>
      <c r="JX22" s="225"/>
      <c r="JY22" s="225"/>
      <c r="JZ22" s="225"/>
      <c r="KA22" s="225"/>
      <c r="KB22" s="225"/>
      <c r="KC22" s="225"/>
      <c r="KD22" s="225"/>
      <c r="KE22" s="225"/>
      <c r="KF22" s="225"/>
      <c r="KG22" s="225"/>
      <c r="KH22" s="225"/>
      <c r="KI22" s="225"/>
      <c r="KJ22" s="225"/>
      <c r="KK22" s="225"/>
      <c r="KL22" s="225"/>
      <c r="KM22" s="225"/>
      <c r="KN22" s="225"/>
      <c r="KO22" s="225"/>
      <c r="KP22" s="225"/>
      <c r="KQ22" s="225"/>
      <c r="KR22" s="225"/>
      <c r="KS22" s="225"/>
      <c r="KT22" s="225"/>
      <c r="KU22" s="225"/>
      <c r="KV22" s="225"/>
      <c r="KW22" s="225"/>
      <c r="KX22" s="225"/>
      <c r="KY22" s="225"/>
      <c r="KZ22" s="225"/>
      <c r="LA22" s="225"/>
      <c r="LB22" s="225"/>
      <c r="LC22" s="225"/>
      <c r="LD22" s="225"/>
      <c r="LE22" s="225"/>
      <c r="LF22" s="225"/>
      <c r="LG22" s="225"/>
      <c r="LH22" s="225"/>
      <c r="LI22" s="225"/>
      <c r="LJ22" s="225"/>
      <c r="LK22" s="225"/>
      <c r="LL22" s="225"/>
      <c r="LM22" s="225"/>
      <c r="LN22" s="225"/>
      <c r="LO22" s="225"/>
      <c r="LP22" s="225"/>
      <c r="LQ22" s="225"/>
      <c r="LR22" s="225"/>
      <c r="LS22" s="225"/>
      <c r="LT22" s="225"/>
      <c r="LU22" s="225"/>
      <c r="LV22" s="225"/>
      <c r="LW22" s="225"/>
      <c r="LX22" s="225"/>
      <c r="LY22" s="225"/>
      <c r="LZ22" s="225"/>
      <c r="MA22" s="225"/>
      <c r="MB22" s="225"/>
      <c r="MC22" s="225"/>
      <c r="MD22" s="225"/>
      <c r="ME22" s="225"/>
      <c r="MF22" s="225"/>
      <c r="MG22" s="225"/>
      <c r="MH22" s="225"/>
      <c r="MI22" s="225"/>
      <c r="MJ22" s="225"/>
      <c r="MK22" s="225"/>
      <c r="ML22" s="225"/>
      <c r="MM22" s="225"/>
      <c r="MN22" s="225"/>
      <c r="MO22" s="225"/>
      <c r="MP22" s="225"/>
      <c r="MQ22" s="225"/>
      <c r="MR22" s="225"/>
      <c r="MS22" s="225"/>
      <c r="MT22" s="225"/>
      <c r="MU22" s="225"/>
      <c r="MV22" s="225"/>
      <c r="MW22" s="225"/>
      <c r="MX22" s="225"/>
      <c r="MY22" s="225"/>
      <c r="MZ22" s="225"/>
      <c r="NA22" s="225"/>
      <c r="NB22" s="225"/>
      <c r="NC22" s="225"/>
      <c r="ND22" s="225"/>
      <c r="NE22" s="225"/>
      <c r="NF22" s="225"/>
      <c r="NG22" s="225"/>
      <c r="NH22" s="225"/>
      <c r="NI22" s="225"/>
      <c r="NJ22" s="225"/>
      <c r="NK22" s="225"/>
      <c r="NL22" s="225"/>
      <c r="NM22" s="225"/>
      <c r="NN22" s="225"/>
      <c r="NO22" s="225"/>
      <c r="NP22" s="225"/>
      <c r="NQ22" s="225"/>
      <c r="NR22" s="225"/>
      <c r="NS22" s="225"/>
      <c r="NT22" s="225"/>
      <c r="NU22" s="225"/>
      <c r="NV22" s="225"/>
      <c r="NW22" s="225"/>
      <c r="NX22" s="225"/>
      <c r="NY22" s="225"/>
      <c r="NZ22" s="225"/>
      <c r="OA22" s="225"/>
      <c r="OB22" s="225"/>
      <c r="OC22" s="225"/>
      <c r="OD22" s="225"/>
      <c r="OE22" s="225"/>
      <c r="OF22" s="225"/>
      <c r="OG22" s="225"/>
      <c r="OH22" s="225"/>
      <c r="OI22" s="225"/>
      <c r="OJ22" s="225"/>
      <c r="OK22" s="225"/>
      <c r="OL22" s="225"/>
      <c r="OM22" s="225"/>
      <c r="ON22" s="225"/>
      <c r="OO22" s="225"/>
      <c r="OP22" s="225"/>
      <c r="OQ22" s="225"/>
      <c r="OR22" s="225"/>
      <c r="OS22" s="225"/>
      <c r="OT22" s="225"/>
      <c r="OU22" s="225"/>
      <c r="OV22" s="225"/>
      <c r="OW22" s="225"/>
      <c r="OX22" s="225"/>
      <c r="OY22" s="225"/>
      <c r="OZ22" s="225"/>
      <c r="PA22" s="225"/>
      <c r="PB22" s="225"/>
      <c r="PC22" s="225"/>
      <c r="PD22" s="225"/>
      <c r="PE22" s="225"/>
      <c r="PF22" s="225"/>
      <c r="PG22" s="225"/>
      <c r="PH22" s="225"/>
      <c r="PI22" s="225"/>
      <c r="PJ22" s="225"/>
      <c r="PK22" s="225"/>
      <c r="PL22" s="225"/>
      <c r="PM22" s="225"/>
      <c r="PN22" s="225"/>
      <c r="PO22" s="225"/>
      <c r="PP22" s="225"/>
      <c r="PQ22" s="225"/>
      <c r="PR22" s="225"/>
      <c r="PS22" s="225"/>
      <c r="PT22" s="225"/>
      <c r="PU22" s="225"/>
      <c r="PV22" s="225"/>
      <c r="PW22" s="225"/>
      <c r="PX22" s="225"/>
      <c r="PY22" s="225"/>
      <c r="PZ22" s="225"/>
      <c r="QA22" s="225"/>
      <c r="QB22" s="225"/>
      <c r="QC22" s="225"/>
      <c r="QD22" s="225"/>
      <c r="QE22" s="225"/>
      <c r="QF22" s="225"/>
      <c r="QG22" s="225"/>
      <c r="QH22" s="225"/>
      <c r="QI22" s="225"/>
      <c r="QJ22" s="225"/>
      <c r="QK22" s="225"/>
      <c r="QL22" s="225"/>
      <c r="QM22" s="225"/>
      <c r="QN22" s="225"/>
      <c r="QO22" s="225"/>
      <c r="QP22" s="225"/>
      <c r="QQ22" s="225"/>
      <c r="QR22" s="225"/>
      <c r="QS22" s="225"/>
      <c r="QT22" s="225"/>
      <c r="QU22" s="225"/>
      <c r="QV22" s="225"/>
      <c r="QW22" s="225"/>
      <c r="QX22" s="225"/>
      <c r="QY22" s="225"/>
      <c r="QZ22" s="225"/>
      <c r="RA22" s="225"/>
      <c r="RB22" s="225"/>
      <c r="RC22" s="225"/>
      <c r="RD22" s="225"/>
      <c r="RE22" s="104"/>
      <c r="RF22" s="104"/>
      <c r="RG22" s="104"/>
      <c r="RH22" s="104"/>
      <c r="RI22" s="36"/>
      <c r="RJ22" s="36"/>
      <c r="RM22"/>
      <c r="RN22"/>
      <c r="RO22"/>
      <c r="RP22"/>
      <c r="RQ22"/>
      <c r="RR22"/>
      <c r="RS22"/>
      <c r="RT22"/>
      <c r="RU22"/>
      <c r="RV22"/>
    </row>
    <row r="23" spans="1:490" s="37" customFormat="1" ht="18.75" customHeight="1">
      <c r="B23" s="87">
        <v>11</v>
      </c>
      <c r="C23" s="87">
        <v>8</v>
      </c>
      <c r="D23" s="87" t="s">
        <v>451</v>
      </c>
      <c r="E23" s="34" t="str">
        <f ca="1">IF(ISBLANK(TMSimList[[#This Row],[Test n'#]]),"",LOOKUP(TMSimList[[#This Row],[Test n'#]],TP_CFAR_DB[TPnum],TP_CFAR_DB[TP ID]))</f>
        <v>FT-SP-8</v>
      </c>
      <c r="F23" s="103" t="str">
        <f ca="1">IF(ISBLANK(TMSimList[[#This Row],[Test n'#]]),"",LOOKUP(TMSimList[[#This Row],[Test n'#]],TP_CFAR_DB[TPnum],TP_CFAR_DB[Test Point Name]))</f>
        <v>Racetrack pattern</v>
      </c>
      <c r="G23" s="34" t="str">
        <f ca="1">IF(ISBLANK(TMSimList[[#This Row],[Test n'#]]),"",LOOKUP(TMSimList[[#This Row],[Test n'#]],TP_CFAR_DB[TPnum],TP_CFAR_DB[Mode]))</f>
        <v>Auto</v>
      </c>
      <c r="H23" s="34">
        <f ca="1">IF(ISBLANK(TMSimList[[#This Row],[Test n'#]]),"",LOOKUP(TMSimList[[#This Row],[Test n'#]],TP_CFAR_DB[TPnum],TP_CFAR_DB[Time '[sec']]))</f>
        <v>85</v>
      </c>
      <c r="I23" s="34" t="s">
        <v>76</v>
      </c>
      <c r="J23" s="34" t="s">
        <v>78</v>
      </c>
      <c r="K23" s="171"/>
      <c r="L23" s="34">
        <f>SUM(TMSimMatrix[#This Row])</f>
        <v>17</v>
      </c>
      <c r="M23" s="171"/>
      <c r="N23" s="171"/>
      <c r="O23" s="171"/>
      <c r="P23" s="171"/>
      <c r="Q23" s="171"/>
      <c r="R23" s="171"/>
      <c r="S23" s="171"/>
      <c r="T23" s="171"/>
      <c r="U23" s="171"/>
      <c r="V23" s="171"/>
      <c r="W23" s="171"/>
      <c r="X23" s="171"/>
      <c r="Y23" s="171"/>
      <c r="Z23" s="171"/>
      <c r="AA23" s="171"/>
      <c r="AB23" s="171"/>
      <c r="AC23" s="171">
        <v>1</v>
      </c>
      <c r="AD23" s="171">
        <v>1</v>
      </c>
      <c r="AE23" s="171">
        <v>1</v>
      </c>
      <c r="AF23" s="171">
        <v>1</v>
      </c>
      <c r="AG23" s="171">
        <v>1</v>
      </c>
      <c r="AH23" s="171">
        <v>1</v>
      </c>
      <c r="AI23" s="171">
        <v>1</v>
      </c>
      <c r="AJ23" s="171">
        <v>1</v>
      </c>
      <c r="AK23" s="171">
        <v>1</v>
      </c>
      <c r="AL23" s="171">
        <v>1</v>
      </c>
      <c r="AM23" s="171">
        <v>1</v>
      </c>
      <c r="AN23" s="171">
        <v>1</v>
      </c>
      <c r="AO23" s="171">
        <v>1</v>
      </c>
      <c r="AP23" s="171">
        <v>1</v>
      </c>
      <c r="AQ23" s="171">
        <v>1</v>
      </c>
      <c r="AR23" s="171">
        <v>1</v>
      </c>
      <c r="AS23" s="171">
        <v>1</v>
      </c>
      <c r="AT23" s="171"/>
      <c r="AU23" s="171"/>
      <c r="AV23" s="171"/>
      <c r="AW23" s="171"/>
      <c r="AX23" s="171"/>
      <c r="AY23" s="171"/>
      <c r="AZ23" s="171"/>
      <c r="BA23" s="171"/>
      <c r="BB23" s="171"/>
      <c r="BC23" s="171"/>
      <c r="BD23" s="171"/>
      <c r="BE23" s="171"/>
      <c r="BF23" s="171"/>
      <c r="BG23" s="171"/>
      <c r="BH23" s="171"/>
      <c r="BI23" s="171"/>
      <c r="BJ23" s="171"/>
      <c r="BK23" s="171"/>
      <c r="BL23" s="171"/>
      <c r="BM23" s="171"/>
      <c r="BN23" s="171"/>
      <c r="BO23" s="171"/>
      <c r="BP23" s="171"/>
      <c r="BQ23" s="171"/>
      <c r="BR23" s="171"/>
      <c r="BS23" s="171"/>
      <c r="BT23" s="171"/>
      <c r="BU23" s="171"/>
      <c r="BV23" s="171"/>
      <c r="BW23" s="171"/>
      <c r="BX23" s="171"/>
      <c r="BY23" s="171"/>
      <c r="BZ23" s="171"/>
      <c r="CA23" s="171"/>
      <c r="CB23" s="171"/>
      <c r="CC23" s="171"/>
      <c r="CD23" s="171"/>
      <c r="CE23" s="171"/>
      <c r="CF23" s="171"/>
      <c r="CG23" s="171"/>
      <c r="CH23" s="171"/>
      <c r="CI23" s="171"/>
      <c r="CJ23" s="171"/>
      <c r="CK23" s="171"/>
      <c r="CL23" s="171"/>
      <c r="CM23" s="171"/>
      <c r="CN23" s="171"/>
      <c r="CO23" s="171"/>
      <c r="CP23" s="171"/>
      <c r="CQ23" s="104"/>
      <c r="CR23" s="104"/>
      <c r="CS23" s="104"/>
      <c r="CT23" s="104"/>
      <c r="CU23" s="104"/>
      <c r="CV23" s="104"/>
      <c r="CW23" s="104"/>
      <c r="CX23" s="104"/>
      <c r="CY23" s="104"/>
      <c r="CZ23" s="104"/>
      <c r="DA23" s="104"/>
      <c r="DB23" s="104"/>
      <c r="DC23" s="104"/>
      <c r="DD23" s="104"/>
      <c r="DE23" s="104"/>
      <c r="DF23" s="104"/>
      <c r="DG23" s="104"/>
      <c r="DH23" s="104"/>
      <c r="DI23" s="104"/>
      <c r="DJ23" s="104"/>
      <c r="DK23" s="104"/>
      <c r="DL23" s="104"/>
      <c r="DM23" s="104"/>
      <c r="DN23" s="104"/>
      <c r="DO23" s="104"/>
      <c r="DP23" s="104"/>
      <c r="DQ23" s="104"/>
      <c r="DR23" s="104"/>
      <c r="DS23" s="104"/>
      <c r="DT23" s="104"/>
      <c r="DU23" s="104"/>
      <c r="DV23" s="104"/>
      <c r="DW23" s="104"/>
      <c r="DX23" s="104"/>
      <c r="DY23" s="104"/>
      <c r="DZ23" s="104"/>
      <c r="EA23" s="104"/>
      <c r="EB23" s="104"/>
      <c r="EC23" s="104"/>
      <c r="ED23" s="104"/>
      <c r="EE23" s="104"/>
      <c r="EF23" s="104"/>
      <c r="EG23" s="225"/>
      <c r="EH23" s="225"/>
      <c r="EI23" s="225"/>
      <c r="EJ23" s="225"/>
      <c r="EK23" s="171"/>
      <c r="EL23" s="171"/>
      <c r="EM23" s="171"/>
      <c r="EN23" s="171"/>
      <c r="EO23" s="171"/>
      <c r="EP23" s="171"/>
      <c r="EQ23" s="171"/>
      <c r="ER23" s="171"/>
      <c r="ES23" s="171"/>
      <c r="ET23" s="171"/>
      <c r="EU23" s="171"/>
      <c r="EV23" s="171"/>
      <c r="EW23" s="171"/>
      <c r="EX23" s="104"/>
      <c r="EY23" s="104"/>
      <c r="EZ23" s="104"/>
      <c r="FA23" s="104"/>
      <c r="FB23" s="104"/>
      <c r="FC23" s="104"/>
      <c r="FD23" s="104"/>
      <c r="FE23" s="104"/>
      <c r="FF23" s="104"/>
      <c r="FG23" s="104"/>
      <c r="FH23" s="104"/>
      <c r="FI23" s="104"/>
      <c r="FJ23" s="104"/>
      <c r="FK23" s="104"/>
      <c r="FL23" s="104"/>
      <c r="FM23" s="104"/>
      <c r="FN23" s="225"/>
      <c r="FO23" s="225"/>
      <c r="FP23" s="225"/>
      <c r="FQ23" s="225"/>
      <c r="FR23" s="225"/>
      <c r="FS23" s="225"/>
      <c r="FT23" s="225"/>
      <c r="FU23" s="225"/>
      <c r="FV23" s="225"/>
      <c r="FW23" s="225"/>
      <c r="FX23" s="171"/>
      <c r="FY23" s="171"/>
      <c r="FZ23" s="171"/>
      <c r="GA23" s="171"/>
      <c r="GB23" s="171"/>
      <c r="GC23" s="171"/>
      <c r="GD23" s="171"/>
      <c r="GE23" s="171"/>
      <c r="GF23" s="171"/>
      <c r="GG23" s="171"/>
      <c r="GH23" s="171"/>
      <c r="GI23" s="171"/>
      <c r="GJ23" s="171"/>
      <c r="GK23" s="171"/>
      <c r="GL23" s="171"/>
      <c r="GM23" s="171"/>
      <c r="GN23" s="171"/>
      <c r="GO23" s="171"/>
      <c r="GP23" s="171"/>
      <c r="GQ23" s="104"/>
      <c r="GR23" s="104"/>
      <c r="GS23" s="104"/>
      <c r="GT23" s="104"/>
      <c r="GU23" s="225"/>
      <c r="GV23" s="225"/>
      <c r="GW23" s="225"/>
      <c r="GX23" s="225"/>
      <c r="GY23" s="225"/>
      <c r="GZ23" s="225"/>
      <c r="HA23" s="225"/>
      <c r="HB23" s="225"/>
      <c r="HC23" s="225"/>
      <c r="HD23" s="225"/>
      <c r="HE23" s="225"/>
      <c r="HF23" s="225"/>
      <c r="HG23" s="225"/>
      <c r="HH23" s="225"/>
      <c r="HI23" s="225"/>
      <c r="HJ23" s="225"/>
      <c r="HK23" s="225"/>
      <c r="HL23" s="225"/>
      <c r="HM23" s="225"/>
      <c r="HN23" s="225"/>
      <c r="HO23" s="225"/>
      <c r="HP23" s="225"/>
      <c r="HQ23" s="225"/>
      <c r="HR23" s="225"/>
      <c r="HS23" s="225"/>
      <c r="HT23" s="225"/>
      <c r="HU23" s="225"/>
      <c r="HV23" s="225"/>
      <c r="HW23" s="225"/>
      <c r="HX23" s="225"/>
      <c r="HY23" s="225"/>
      <c r="HZ23" s="225"/>
      <c r="IA23" s="225"/>
      <c r="IB23" s="225"/>
      <c r="IC23" s="225"/>
      <c r="ID23" s="225"/>
      <c r="IE23" s="225"/>
      <c r="IF23" s="225"/>
      <c r="IG23" s="225"/>
      <c r="IH23" s="225"/>
      <c r="II23" s="225"/>
      <c r="IJ23" s="225"/>
      <c r="IK23" s="225"/>
      <c r="IL23" s="225"/>
      <c r="IM23" s="225"/>
      <c r="IN23" s="225"/>
      <c r="IO23" s="225"/>
      <c r="IP23" s="225"/>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c r="MU23" s="225"/>
      <c r="MV23" s="225"/>
      <c r="MW23" s="225"/>
      <c r="MX23" s="225"/>
      <c r="MY23" s="225"/>
      <c r="MZ23" s="225"/>
      <c r="NA23" s="225"/>
      <c r="NB23" s="225"/>
      <c r="NC23" s="225"/>
      <c r="ND23" s="225"/>
      <c r="NE23" s="225"/>
      <c r="NF23" s="225"/>
      <c r="NG23" s="225"/>
      <c r="NH23" s="225"/>
      <c r="NI23" s="225"/>
      <c r="NJ23" s="225"/>
      <c r="NK23" s="225"/>
      <c r="NL23" s="225"/>
      <c r="NM23" s="225"/>
      <c r="NN23" s="225"/>
      <c r="NO23" s="225"/>
      <c r="NP23" s="225"/>
      <c r="NQ23" s="225"/>
      <c r="NR23" s="225"/>
      <c r="NS23" s="225"/>
      <c r="NT23" s="225"/>
      <c r="NU23" s="225"/>
      <c r="NV23" s="225"/>
      <c r="NW23" s="225"/>
      <c r="NX23" s="225"/>
      <c r="NY23" s="225"/>
      <c r="NZ23" s="225"/>
      <c r="OA23" s="225"/>
      <c r="OB23" s="225"/>
      <c r="OC23" s="225"/>
      <c r="OD23" s="225"/>
      <c r="OE23" s="225"/>
      <c r="OF23" s="225"/>
      <c r="OG23" s="225"/>
      <c r="OH23" s="225"/>
      <c r="OI23" s="225"/>
      <c r="OJ23" s="225"/>
      <c r="OK23" s="225"/>
      <c r="OL23" s="225"/>
      <c r="OM23" s="225"/>
      <c r="ON23" s="225"/>
      <c r="OO23" s="225"/>
      <c r="OP23" s="225"/>
      <c r="OQ23" s="225"/>
      <c r="OR23" s="225"/>
      <c r="OS23" s="225"/>
      <c r="OT23" s="225"/>
      <c r="OU23" s="225"/>
      <c r="OV23" s="225"/>
      <c r="OW23" s="225"/>
      <c r="OX23" s="225"/>
      <c r="OY23" s="225"/>
      <c r="OZ23" s="225"/>
      <c r="PA23" s="225"/>
      <c r="PB23" s="225"/>
      <c r="PC23" s="225"/>
      <c r="PD23" s="225"/>
      <c r="PE23" s="225"/>
      <c r="PF23" s="225"/>
      <c r="PG23" s="225"/>
      <c r="PH23" s="225"/>
      <c r="PI23" s="225"/>
      <c r="PJ23" s="225"/>
      <c r="PK23" s="225"/>
      <c r="PL23" s="225"/>
      <c r="PM23" s="225"/>
      <c r="PN23" s="225"/>
      <c r="PO23" s="225"/>
      <c r="PP23" s="225"/>
      <c r="PQ23" s="225"/>
      <c r="PR23" s="225"/>
      <c r="PS23" s="225"/>
      <c r="PT23" s="225"/>
      <c r="PU23" s="225"/>
      <c r="PV23" s="225"/>
      <c r="PW23" s="225"/>
      <c r="PX23" s="225"/>
      <c r="PY23" s="225"/>
      <c r="PZ23" s="225"/>
      <c r="QA23" s="225"/>
      <c r="QB23" s="225"/>
      <c r="QC23" s="225"/>
      <c r="QD23" s="225"/>
      <c r="QE23" s="225"/>
      <c r="QF23" s="225"/>
      <c r="QG23" s="225"/>
      <c r="QH23" s="225"/>
      <c r="QI23" s="225"/>
      <c r="QJ23" s="225"/>
      <c r="QK23" s="225"/>
      <c r="QL23" s="225"/>
      <c r="QM23" s="225"/>
      <c r="QN23" s="225"/>
      <c r="QO23" s="225"/>
      <c r="QP23" s="225"/>
      <c r="QQ23" s="225"/>
      <c r="QR23" s="225"/>
      <c r="QS23" s="225"/>
      <c r="QT23" s="225"/>
      <c r="QU23" s="225"/>
      <c r="QV23" s="225"/>
      <c r="QW23" s="225"/>
      <c r="QX23" s="225"/>
      <c r="QY23" s="225"/>
      <c r="QZ23" s="225"/>
      <c r="RA23" s="225"/>
      <c r="RB23" s="225"/>
      <c r="RC23" s="225"/>
      <c r="RD23" s="225"/>
      <c r="RE23" s="104"/>
      <c r="RF23" s="104"/>
      <c r="RG23" s="207"/>
      <c r="RH23" s="207"/>
      <c r="RI23" s="36"/>
      <c r="RJ23" s="36"/>
      <c r="RM23"/>
      <c r="RN23"/>
      <c r="RO23"/>
      <c r="RP23"/>
      <c r="RQ23"/>
      <c r="RR23"/>
      <c r="RS23"/>
      <c r="RT23"/>
      <c r="RU23"/>
      <c r="RV23"/>
    </row>
    <row r="24" spans="1:490" s="37" customFormat="1" ht="18.75" customHeight="1">
      <c r="B24" s="87">
        <v>12</v>
      </c>
      <c r="C24" s="87">
        <v>8</v>
      </c>
      <c r="D24" s="87" t="s">
        <v>451</v>
      </c>
      <c r="E24" s="34" t="str">
        <f ca="1">IF(ISBLANK(TMSimList[[#This Row],[Test n'#]]),"",LOOKUP(TMSimList[[#This Row],[Test n'#]],TP_CFAR_DB[TPnum],TP_CFAR_DB[TP ID]))</f>
        <v>FT-SP-8</v>
      </c>
      <c r="F24" s="103" t="str">
        <f ca="1">IF(ISBLANK(TMSimList[[#This Row],[Test n'#]]),"",LOOKUP(TMSimList[[#This Row],[Test n'#]],TP_CFAR_DB[TPnum],TP_CFAR_DB[Test Point Name]))</f>
        <v>Racetrack pattern</v>
      </c>
      <c r="G24" s="34" t="str">
        <f ca="1">IF(ISBLANK(TMSimList[[#This Row],[Test n'#]]),"",LOOKUP(TMSimList[[#This Row],[Test n'#]],TP_CFAR_DB[TPnum],TP_CFAR_DB[Mode]))</f>
        <v>Auto</v>
      </c>
      <c r="H24" s="34">
        <f ca="1">IF(ISBLANK(TMSimList[[#This Row],[Test n'#]]),"",LOOKUP(TMSimList[[#This Row],[Test n'#]],TP_CFAR_DB[TPnum],TP_CFAR_DB[Time '[sec']]))</f>
        <v>85</v>
      </c>
      <c r="I24" s="34" t="s">
        <v>76</v>
      </c>
      <c r="J24" s="34" t="s">
        <v>77</v>
      </c>
      <c r="K24" s="171"/>
      <c r="L24" s="34">
        <f>SUM(TMSimMatrix[#This Row])</f>
        <v>17</v>
      </c>
      <c r="M24" s="171"/>
      <c r="N24" s="171"/>
      <c r="O24" s="171"/>
      <c r="P24" s="171"/>
      <c r="Q24" s="171"/>
      <c r="R24" s="171"/>
      <c r="S24" s="171"/>
      <c r="T24" s="171"/>
      <c r="U24" s="171"/>
      <c r="V24" s="171"/>
      <c r="W24" s="171"/>
      <c r="X24" s="171"/>
      <c r="Y24" s="171"/>
      <c r="Z24" s="171"/>
      <c r="AA24" s="171"/>
      <c r="AB24" s="171"/>
      <c r="AC24" s="171">
        <v>1</v>
      </c>
      <c r="AD24" s="171">
        <v>1</v>
      </c>
      <c r="AE24" s="171">
        <v>1</v>
      </c>
      <c r="AF24" s="171">
        <v>1</v>
      </c>
      <c r="AG24" s="171">
        <v>1</v>
      </c>
      <c r="AH24" s="171">
        <v>1</v>
      </c>
      <c r="AI24" s="171">
        <v>1</v>
      </c>
      <c r="AJ24" s="171">
        <v>1</v>
      </c>
      <c r="AK24" s="171">
        <v>1</v>
      </c>
      <c r="AL24" s="171">
        <v>1</v>
      </c>
      <c r="AM24" s="171">
        <v>1</v>
      </c>
      <c r="AN24" s="171">
        <v>1</v>
      </c>
      <c r="AO24" s="171">
        <v>1</v>
      </c>
      <c r="AP24" s="171">
        <v>1</v>
      </c>
      <c r="AQ24" s="171">
        <v>1</v>
      </c>
      <c r="AR24" s="171">
        <v>1</v>
      </c>
      <c r="AS24" s="171">
        <v>1</v>
      </c>
      <c r="AT24" s="171"/>
      <c r="AU24" s="171"/>
      <c r="AV24" s="171"/>
      <c r="AW24" s="171"/>
      <c r="AX24" s="171"/>
      <c r="AY24" s="171"/>
      <c r="AZ24" s="171"/>
      <c r="BA24" s="171"/>
      <c r="BB24" s="171"/>
      <c r="BC24" s="171"/>
      <c r="BD24" s="171"/>
      <c r="BE24" s="171"/>
      <c r="BF24" s="171"/>
      <c r="BG24" s="171"/>
      <c r="BH24" s="171"/>
      <c r="BI24" s="171"/>
      <c r="BJ24" s="171"/>
      <c r="BK24" s="171"/>
      <c r="BL24" s="171"/>
      <c r="BM24" s="171"/>
      <c r="BN24" s="171"/>
      <c r="BO24" s="171"/>
      <c r="BP24" s="171"/>
      <c r="BQ24" s="171"/>
      <c r="BR24" s="171"/>
      <c r="BS24" s="171"/>
      <c r="BT24" s="171"/>
      <c r="BU24" s="171"/>
      <c r="BV24" s="171"/>
      <c r="BW24" s="171"/>
      <c r="BX24" s="171"/>
      <c r="BY24" s="171"/>
      <c r="BZ24" s="171"/>
      <c r="CA24" s="171"/>
      <c r="CB24" s="171"/>
      <c r="CC24" s="171"/>
      <c r="CD24" s="171"/>
      <c r="CE24" s="171"/>
      <c r="CF24" s="171"/>
      <c r="CG24" s="171"/>
      <c r="CH24" s="171"/>
      <c r="CI24" s="171"/>
      <c r="CJ24" s="171"/>
      <c r="CK24" s="171"/>
      <c r="CL24" s="171"/>
      <c r="CM24" s="171"/>
      <c r="CN24" s="171"/>
      <c r="CO24" s="171"/>
      <c r="CP24" s="171"/>
      <c r="CQ24" s="104"/>
      <c r="CR24" s="104"/>
      <c r="CS24" s="104"/>
      <c r="CT24" s="104"/>
      <c r="CU24" s="104"/>
      <c r="CV24" s="104"/>
      <c r="CW24" s="104"/>
      <c r="CX24" s="104"/>
      <c r="CY24" s="104"/>
      <c r="CZ24" s="104"/>
      <c r="DA24" s="104"/>
      <c r="DB24" s="104"/>
      <c r="DC24" s="104"/>
      <c r="DD24" s="104"/>
      <c r="DE24" s="104"/>
      <c r="DF24" s="104"/>
      <c r="DG24" s="104"/>
      <c r="DH24" s="104"/>
      <c r="DI24" s="104"/>
      <c r="DJ24" s="104"/>
      <c r="DK24" s="104"/>
      <c r="DL24" s="104"/>
      <c r="DM24" s="104"/>
      <c r="DN24" s="104"/>
      <c r="DO24" s="104"/>
      <c r="DP24" s="104"/>
      <c r="DQ24" s="104"/>
      <c r="DR24" s="104"/>
      <c r="DS24" s="104"/>
      <c r="DT24" s="104"/>
      <c r="DU24" s="104"/>
      <c r="DV24" s="104"/>
      <c r="DW24" s="104"/>
      <c r="DX24" s="104"/>
      <c r="DY24" s="104"/>
      <c r="DZ24" s="104"/>
      <c r="EA24" s="104"/>
      <c r="EB24" s="104"/>
      <c r="EC24" s="104"/>
      <c r="ED24" s="104"/>
      <c r="EE24" s="104"/>
      <c r="EF24" s="104"/>
      <c r="EG24" s="225"/>
      <c r="EH24" s="225"/>
      <c r="EI24" s="225"/>
      <c r="EJ24" s="225"/>
      <c r="EK24" s="171"/>
      <c r="EL24" s="171"/>
      <c r="EM24" s="171"/>
      <c r="EN24" s="171"/>
      <c r="EO24" s="171"/>
      <c r="EP24" s="171"/>
      <c r="EQ24" s="171"/>
      <c r="ER24" s="171"/>
      <c r="ES24" s="171"/>
      <c r="ET24" s="171"/>
      <c r="EU24" s="171"/>
      <c r="EV24" s="171"/>
      <c r="EW24" s="171"/>
      <c r="EX24" s="104"/>
      <c r="EY24" s="104"/>
      <c r="EZ24" s="104"/>
      <c r="FA24" s="104"/>
      <c r="FB24" s="104"/>
      <c r="FC24" s="104"/>
      <c r="FD24" s="104"/>
      <c r="FE24" s="104"/>
      <c r="FF24" s="104"/>
      <c r="FG24" s="104"/>
      <c r="FH24" s="104"/>
      <c r="FI24" s="104"/>
      <c r="FJ24" s="104"/>
      <c r="FK24" s="104"/>
      <c r="FL24" s="104"/>
      <c r="FM24" s="104"/>
      <c r="FN24" s="225"/>
      <c r="FO24" s="225"/>
      <c r="FP24" s="225"/>
      <c r="FQ24" s="225"/>
      <c r="FR24" s="225"/>
      <c r="FS24" s="225"/>
      <c r="FT24" s="225"/>
      <c r="FU24" s="225"/>
      <c r="FV24" s="225"/>
      <c r="FW24" s="225"/>
      <c r="FX24" s="171"/>
      <c r="FY24" s="171"/>
      <c r="FZ24" s="171"/>
      <c r="GA24" s="171"/>
      <c r="GB24" s="171"/>
      <c r="GC24" s="171"/>
      <c r="GD24" s="171"/>
      <c r="GE24" s="171"/>
      <c r="GF24" s="171"/>
      <c r="GG24" s="171"/>
      <c r="GH24" s="171"/>
      <c r="GI24" s="171"/>
      <c r="GJ24" s="171"/>
      <c r="GK24" s="171"/>
      <c r="GL24" s="171"/>
      <c r="GM24" s="171"/>
      <c r="GN24" s="171"/>
      <c r="GO24" s="171"/>
      <c r="GP24" s="171"/>
      <c r="GQ24" s="104"/>
      <c r="GR24" s="104"/>
      <c r="GS24" s="104"/>
      <c r="GT24" s="104"/>
      <c r="GU24" s="225"/>
      <c r="GV24" s="225"/>
      <c r="GW24" s="225"/>
      <c r="GX24" s="225"/>
      <c r="GY24" s="225"/>
      <c r="GZ24" s="225"/>
      <c r="HA24" s="225"/>
      <c r="HB24" s="225"/>
      <c r="HC24" s="225"/>
      <c r="HD24" s="225"/>
      <c r="HE24" s="225"/>
      <c r="HF24" s="225"/>
      <c r="HG24" s="225"/>
      <c r="HH24" s="225"/>
      <c r="HI24" s="225"/>
      <c r="HJ24" s="225"/>
      <c r="HK24" s="225"/>
      <c r="HL24" s="225"/>
      <c r="HM24" s="225"/>
      <c r="HN24" s="225"/>
      <c r="HO24" s="225"/>
      <c r="HP24" s="225"/>
      <c r="HQ24" s="225"/>
      <c r="HR24" s="225"/>
      <c r="HS24" s="225"/>
      <c r="HT24" s="225"/>
      <c r="HU24" s="225"/>
      <c r="HV24" s="225"/>
      <c r="HW24" s="225"/>
      <c r="HX24" s="225"/>
      <c r="HY24" s="225"/>
      <c r="HZ24" s="225"/>
      <c r="IA24" s="225"/>
      <c r="IB24" s="225"/>
      <c r="IC24" s="225"/>
      <c r="ID24" s="225"/>
      <c r="IE24" s="225"/>
      <c r="IF24" s="225"/>
      <c r="IG24" s="225"/>
      <c r="IH24" s="225"/>
      <c r="II24" s="225"/>
      <c r="IJ24" s="225"/>
      <c r="IK24" s="225"/>
      <c r="IL24" s="225"/>
      <c r="IM24" s="225"/>
      <c r="IN24" s="225"/>
      <c r="IO24" s="225"/>
      <c r="IP24" s="225"/>
      <c r="IQ24" s="225"/>
      <c r="IR24" s="225"/>
      <c r="IS24" s="225"/>
      <c r="IT24" s="225"/>
      <c r="IU24" s="225"/>
      <c r="IV24" s="225"/>
      <c r="IW24" s="225"/>
      <c r="IX24" s="225"/>
      <c r="IY24" s="225"/>
      <c r="IZ24" s="225"/>
      <c r="JA24" s="225"/>
      <c r="JB24" s="225"/>
      <c r="JC24" s="225"/>
      <c r="JD24" s="225"/>
      <c r="JE24" s="225"/>
      <c r="JF24" s="225"/>
      <c r="JG24" s="225"/>
      <c r="JH24" s="225"/>
      <c r="JI24" s="225"/>
      <c r="JJ24" s="225"/>
      <c r="JK24" s="225"/>
      <c r="JL24" s="225"/>
      <c r="JM24" s="225"/>
      <c r="JN24" s="225"/>
      <c r="JO24" s="225"/>
      <c r="JP24" s="225"/>
      <c r="JQ24" s="225"/>
      <c r="JR24" s="225"/>
      <c r="JS24" s="225"/>
      <c r="JT24" s="225"/>
      <c r="JU24" s="225"/>
      <c r="JV24" s="225"/>
      <c r="JW24" s="225"/>
      <c r="JX24" s="225"/>
      <c r="JY24" s="225"/>
      <c r="JZ24" s="225"/>
      <c r="KA24" s="225"/>
      <c r="KB24" s="225"/>
      <c r="KC24" s="225"/>
      <c r="KD24" s="225"/>
      <c r="KE24" s="225"/>
      <c r="KF24" s="225"/>
      <c r="KG24" s="225"/>
      <c r="KH24" s="225"/>
      <c r="KI24" s="225"/>
      <c r="KJ24" s="225"/>
      <c r="KK24" s="225"/>
      <c r="KL24" s="225"/>
      <c r="KM24" s="225"/>
      <c r="KN24" s="225"/>
      <c r="KO24" s="225"/>
      <c r="KP24" s="225"/>
      <c r="KQ24" s="225"/>
      <c r="KR24" s="225"/>
      <c r="KS24" s="225"/>
      <c r="KT24" s="225"/>
      <c r="KU24" s="225"/>
      <c r="KV24" s="225"/>
      <c r="KW24" s="225"/>
      <c r="KX24" s="225"/>
      <c r="KY24" s="225"/>
      <c r="KZ24" s="225"/>
      <c r="LA24" s="225"/>
      <c r="LB24" s="225"/>
      <c r="LC24" s="225"/>
      <c r="LD24" s="225"/>
      <c r="LE24" s="225"/>
      <c r="LF24" s="225"/>
      <c r="LG24" s="225"/>
      <c r="LH24" s="225"/>
      <c r="LI24" s="225"/>
      <c r="LJ24" s="225"/>
      <c r="LK24" s="225"/>
      <c r="LL24" s="225"/>
      <c r="LM24" s="225"/>
      <c r="LN24" s="225"/>
      <c r="LO24" s="225"/>
      <c r="LP24" s="225"/>
      <c r="LQ24" s="225"/>
      <c r="LR24" s="225"/>
      <c r="LS24" s="225"/>
      <c r="LT24" s="225"/>
      <c r="LU24" s="225"/>
      <c r="LV24" s="225"/>
      <c r="LW24" s="225"/>
      <c r="LX24" s="225"/>
      <c r="LY24" s="225"/>
      <c r="LZ24" s="225"/>
      <c r="MA24" s="225"/>
      <c r="MB24" s="225"/>
      <c r="MC24" s="225"/>
      <c r="MD24" s="225"/>
      <c r="ME24" s="225"/>
      <c r="MF24" s="225"/>
      <c r="MG24" s="225"/>
      <c r="MH24" s="225"/>
      <c r="MI24" s="225"/>
      <c r="MJ24" s="225"/>
      <c r="MK24" s="225"/>
      <c r="ML24" s="225"/>
      <c r="MM24" s="225"/>
      <c r="MN24" s="225"/>
      <c r="MO24" s="225"/>
      <c r="MP24" s="225"/>
      <c r="MQ24" s="225"/>
      <c r="MR24" s="225"/>
      <c r="MS24" s="225"/>
      <c r="MT24" s="225"/>
      <c r="MU24" s="225"/>
      <c r="MV24" s="225"/>
      <c r="MW24" s="225"/>
      <c r="MX24" s="225"/>
      <c r="MY24" s="225"/>
      <c r="MZ24" s="225"/>
      <c r="NA24" s="225"/>
      <c r="NB24" s="225"/>
      <c r="NC24" s="225"/>
      <c r="ND24" s="225"/>
      <c r="NE24" s="225"/>
      <c r="NF24" s="225"/>
      <c r="NG24" s="225"/>
      <c r="NH24" s="225"/>
      <c r="NI24" s="225"/>
      <c r="NJ24" s="225"/>
      <c r="NK24" s="225"/>
      <c r="NL24" s="225"/>
      <c r="NM24" s="225"/>
      <c r="NN24" s="225"/>
      <c r="NO24" s="225"/>
      <c r="NP24" s="225"/>
      <c r="NQ24" s="225"/>
      <c r="NR24" s="225"/>
      <c r="NS24" s="225"/>
      <c r="NT24" s="225"/>
      <c r="NU24" s="225"/>
      <c r="NV24" s="225"/>
      <c r="NW24" s="225"/>
      <c r="NX24" s="225"/>
      <c r="NY24" s="225"/>
      <c r="NZ24" s="225"/>
      <c r="OA24" s="225"/>
      <c r="OB24" s="225"/>
      <c r="OC24" s="225"/>
      <c r="OD24" s="225"/>
      <c r="OE24" s="225"/>
      <c r="OF24" s="225"/>
      <c r="OG24" s="225"/>
      <c r="OH24" s="225"/>
      <c r="OI24" s="225"/>
      <c r="OJ24" s="225"/>
      <c r="OK24" s="225"/>
      <c r="OL24" s="225"/>
      <c r="OM24" s="225"/>
      <c r="ON24" s="225"/>
      <c r="OO24" s="225"/>
      <c r="OP24" s="225"/>
      <c r="OQ24" s="225"/>
      <c r="OR24" s="225"/>
      <c r="OS24" s="225"/>
      <c r="OT24" s="225"/>
      <c r="OU24" s="225"/>
      <c r="OV24" s="225"/>
      <c r="OW24" s="225"/>
      <c r="OX24" s="225"/>
      <c r="OY24" s="225"/>
      <c r="OZ24" s="225"/>
      <c r="PA24" s="225"/>
      <c r="PB24" s="225"/>
      <c r="PC24" s="225"/>
      <c r="PD24" s="225"/>
      <c r="PE24" s="225"/>
      <c r="PF24" s="225"/>
      <c r="PG24" s="225"/>
      <c r="PH24" s="225"/>
      <c r="PI24" s="225"/>
      <c r="PJ24" s="225"/>
      <c r="PK24" s="225"/>
      <c r="PL24" s="225"/>
      <c r="PM24" s="225"/>
      <c r="PN24" s="225"/>
      <c r="PO24" s="225"/>
      <c r="PP24" s="225"/>
      <c r="PQ24" s="225"/>
      <c r="PR24" s="225"/>
      <c r="PS24" s="225"/>
      <c r="PT24" s="225"/>
      <c r="PU24" s="225"/>
      <c r="PV24" s="225"/>
      <c r="PW24" s="225"/>
      <c r="PX24" s="225"/>
      <c r="PY24" s="225"/>
      <c r="PZ24" s="225"/>
      <c r="QA24" s="225"/>
      <c r="QB24" s="225"/>
      <c r="QC24" s="225"/>
      <c r="QD24" s="225"/>
      <c r="QE24" s="225"/>
      <c r="QF24" s="225"/>
      <c r="QG24" s="225"/>
      <c r="QH24" s="225"/>
      <c r="QI24" s="225"/>
      <c r="QJ24" s="225"/>
      <c r="QK24" s="225"/>
      <c r="QL24" s="225"/>
      <c r="QM24" s="225"/>
      <c r="QN24" s="225"/>
      <c r="QO24" s="225"/>
      <c r="QP24" s="225"/>
      <c r="QQ24" s="225"/>
      <c r="QR24" s="225"/>
      <c r="QS24" s="225"/>
      <c r="QT24" s="225"/>
      <c r="QU24" s="225"/>
      <c r="QV24" s="225"/>
      <c r="QW24" s="225"/>
      <c r="QX24" s="225"/>
      <c r="QY24" s="225"/>
      <c r="QZ24" s="225"/>
      <c r="RA24" s="225"/>
      <c r="RB24" s="225"/>
      <c r="RC24" s="225"/>
      <c r="RD24" s="225"/>
      <c r="RE24" s="104"/>
      <c r="RF24" s="104"/>
      <c r="RG24" s="207"/>
      <c r="RH24" s="207"/>
      <c r="RI24" s="36"/>
      <c r="RJ24" s="36"/>
      <c r="RM24"/>
      <c r="RN24"/>
      <c r="RO24"/>
      <c r="RP24"/>
      <c r="RQ24"/>
      <c r="RR24"/>
      <c r="RS24"/>
      <c r="RT24"/>
      <c r="RU24"/>
      <c r="RV24"/>
    </row>
    <row r="25" spans="1:490" s="37" customFormat="1" ht="18.75" customHeight="1">
      <c r="B25" s="87">
        <v>13</v>
      </c>
      <c r="C25" s="87">
        <v>26</v>
      </c>
      <c r="D25" s="87" t="s">
        <v>451</v>
      </c>
      <c r="E25" s="34" t="str">
        <f ca="1">IF(ISBLANK(TMSimList[[#This Row],[Test n'#]]),"",LOOKUP(TMSimList[[#This Row],[Test n'#]],TP_CFAR_DB[TPnum],TP_CFAR_DB[TP ID]))</f>
        <v>FT-TP-26</v>
      </c>
      <c r="F25" s="103" t="str">
        <f ca="1">IF(ISBLANK(TMSimList[[#This Row],[Test n'#]]),"",LOOKUP(TMSimList[[#This Row],[Test n'#]],TP_CFAR_DB[TPnum],TP_CFAR_DB[Test Point Name]))</f>
        <v xml:space="preserve">Roll step tuning Racetracks </v>
      </c>
      <c r="G25" s="34" t="str">
        <f ca="1">IF(ISBLANK(TMSimList[[#This Row],[Test n'#]]),"",LOOKUP(TMSimList[[#This Row],[Test n'#]],TP_CFAR_DB[TPnum],TP_CFAR_DB[Mode]))</f>
        <v>FBW</v>
      </c>
      <c r="H25" s="34">
        <f ca="1">IF(ISBLANK(TMSimList[[#This Row],[Test n'#]]),"",LOOKUP(TMSimList[[#This Row],[Test n'#]],TP_CFAR_DB[TPnum],TP_CFAR_DB[Time '[sec']]))</f>
        <v>85</v>
      </c>
      <c r="I25" s="34" t="s">
        <v>76</v>
      </c>
      <c r="J25" s="34" t="s">
        <v>76</v>
      </c>
      <c r="K25" s="171"/>
      <c r="L25" s="34">
        <f>SUM(TMSimMatrix[#This Row])</f>
        <v>0</v>
      </c>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c r="AR25" s="171"/>
      <c r="AS25" s="171"/>
      <c r="AT25" s="171"/>
      <c r="AU25" s="171"/>
      <c r="AV25" s="171"/>
      <c r="AW25" s="171"/>
      <c r="AX25" s="171"/>
      <c r="AY25" s="171"/>
      <c r="AZ25" s="171"/>
      <c r="BA25" s="171"/>
      <c r="BB25" s="171"/>
      <c r="BC25" s="171"/>
      <c r="BD25" s="171"/>
      <c r="BE25" s="171"/>
      <c r="BF25" s="171"/>
      <c r="BG25" s="171"/>
      <c r="BH25" s="171"/>
      <c r="BI25" s="171"/>
      <c r="BJ25" s="171"/>
      <c r="BK25" s="171"/>
      <c r="BL25" s="171"/>
      <c r="BM25" s="171"/>
      <c r="BN25" s="171"/>
      <c r="BO25" s="171"/>
      <c r="BP25" s="171"/>
      <c r="BQ25" s="171"/>
      <c r="BR25" s="171"/>
      <c r="BS25" s="171"/>
      <c r="BT25" s="171"/>
      <c r="BU25" s="171"/>
      <c r="BV25" s="171"/>
      <c r="BW25" s="171"/>
      <c r="BX25" s="171"/>
      <c r="BY25" s="171"/>
      <c r="BZ25" s="171"/>
      <c r="CA25" s="171"/>
      <c r="CB25" s="171"/>
      <c r="CC25" s="171"/>
      <c r="CD25" s="171"/>
      <c r="CE25" s="171"/>
      <c r="CF25" s="171"/>
      <c r="CG25" s="171"/>
      <c r="CH25" s="171"/>
      <c r="CI25" s="171"/>
      <c r="CJ25" s="171"/>
      <c r="CK25" s="171"/>
      <c r="CL25" s="171"/>
      <c r="CM25" s="171"/>
      <c r="CN25" s="171"/>
      <c r="CO25" s="171"/>
      <c r="CP25" s="171"/>
      <c r="CQ25" s="104"/>
      <c r="CR25" s="104"/>
      <c r="CS25" s="104"/>
      <c r="CT25" s="104"/>
      <c r="CU25" s="104"/>
      <c r="CV25" s="104"/>
      <c r="CW25" s="104"/>
      <c r="CX25" s="104"/>
      <c r="CY25" s="104"/>
      <c r="CZ25" s="104"/>
      <c r="DA25" s="104"/>
      <c r="DB25" s="104"/>
      <c r="DC25" s="104"/>
      <c r="DD25" s="104"/>
      <c r="DE25" s="104"/>
      <c r="DF25" s="104"/>
      <c r="DG25" s="104"/>
      <c r="DH25" s="104"/>
      <c r="DI25" s="104"/>
      <c r="DJ25" s="104"/>
      <c r="DK25" s="104"/>
      <c r="DL25" s="104"/>
      <c r="DM25" s="104"/>
      <c r="DN25" s="104"/>
      <c r="DO25" s="104"/>
      <c r="DP25" s="104"/>
      <c r="DQ25" s="104"/>
      <c r="DR25" s="104"/>
      <c r="DS25" s="104"/>
      <c r="DT25" s="104"/>
      <c r="DU25" s="104"/>
      <c r="DV25" s="104"/>
      <c r="DW25" s="104"/>
      <c r="DX25" s="104"/>
      <c r="DY25" s="104"/>
      <c r="DZ25" s="104"/>
      <c r="EA25" s="104"/>
      <c r="EB25" s="104"/>
      <c r="EC25" s="104"/>
      <c r="ED25" s="104"/>
      <c r="EE25" s="104"/>
      <c r="EF25" s="104"/>
      <c r="EG25" s="225"/>
      <c r="EH25" s="225"/>
      <c r="EI25" s="225"/>
      <c r="EJ25" s="225"/>
      <c r="EK25" s="171"/>
      <c r="EL25" s="171"/>
      <c r="EM25" s="171"/>
      <c r="EN25" s="171"/>
      <c r="EO25" s="171"/>
      <c r="EP25" s="171"/>
      <c r="EQ25" s="171"/>
      <c r="ER25" s="171"/>
      <c r="ES25" s="171"/>
      <c r="ET25" s="171"/>
      <c r="EU25" s="171"/>
      <c r="EV25" s="171"/>
      <c r="EW25" s="171"/>
      <c r="EX25" s="104"/>
      <c r="EY25" s="104"/>
      <c r="EZ25" s="104"/>
      <c r="FA25" s="104"/>
      <c r="FB25" s="104"/>
      <c r="FC25" s="104"/>
      <c r="FD25" s="104"/>
      <c r="FE25" s="104"/>
      <c r="FF25" s="104"/>
      <c r="FG25" s="104"/>
      <c r="FH25" s="104"/>
      <c r="FI25" s="104"/>
      <c r="FJ25" s="104"/>
      <c r="FK25" s="104"/>
      <c r="FL25" s="104"/>
      <c r="FM25" s="104"/>
      <c r="FN25" s="225"/>
      <c r="FO25" s="225"/>
      <c r="FP25" s="225"/>
      <c r="FQ25" s="225"/>
      <c r="FR25" s="225"/>
      <c r="FS25" s="225"/>
      <c r="FT25" s="225"/>
      <c r="FU25" s="225"/>
      <c r="FV25" s="225"/>
      <c r="FW25" s="225"/>
      <c r="FX25" s="171"/>
      <c r="FY25" s="171"/>
      <c r="FZ25" s="171"/>
      <c r="GA25" s="171"/>
      <c r="GB25" s="171"/>
      <c r="GC25" s="171"/>
      <c r="GD25" s="171"/>
      <c r="GE25" s="171"/>
      <c r="GF25" s="171"/>
      <c r="GG25" s="171"/>
      <c r="GH25" s="171"/>
      <c r="GI25" s="171"/>
      <c r="GJ25" s="171"/>
      <c r="GK25" s="171"/>
      <c r="GL25" s="171"/>
      <c r="GM25" s="171"/>
      <c r="GN25" s="171"/>
      <c r="GO25" s="171"/>
      <c r="GP25" s="171"/>
      <c r="GQ25" s="104"/>
      <c r="GR25" s="104"/>
      <c r="GS25" s="104"/>
      <c r="GT25" s="104"/>
      <c r="GU25" s="225"/>
      <c r="GV25" s="225"/>
      <c r="GW25" s="225"/>
      <c r="GX25" s="225"/>
      <c r="GY25" s="225"/>
      <c r="GZ25" s="225"/>
      <c r="HA25" s="225"/>
      <c r="HB25" s="225"/>
      <c r="HC25" s="225"/>
      <c r="HD25" s="225"/>
      <c r="HE25" s="225"/>
      <c r="HF25" s="225"/>
      <c r="HG25" s="225"/>
      <c r="HH25" s="225"/>
      <c r="HI25" s="225"/>
      <c r="HJ25" s="225"/>
      <c r="HK25" s="225"/>
      <c r="HL25" s="225"/>
      <c r="HM25" s="225"/>
      <c r="HN25" s="225"/>
      <c r="HO25" s="225"/>
      <c r="HP25" s="225"/>
      <c r="HQ25" s="225"/>
      <c r="HR25" s="225"/>
      <c r="HS25" s="225"/>
      <c r="HT25" s="225"/>
      <c r="HU25" s="225"/>
      <c r="HV25" s="225"/>
      <c r="HW25" s="225"/>
      <c r="HX25" s="225"/>
      <c r="HY25" s="225"/>
      <c r="HZ25" s="225"/>
      <c r="IA25" s="225"/>
      <c r="IB25" s="225"/>
      <c r="IC25" s="225"/>
      <c r="ID25" s="225"/>
      <c r="IE25" s="225"/>
      <c r="IF25" s="225"/>
      <c r="IG25" s="225"/>
      <c r="IH25" s="225"/>
      <c r="II25" s="225"/>
      <c r="IJ25" s="225"/>
      <c r="IK25" s="225"/>
      <c r="IL25" s="225"/>
      <c r="IM25" s="225"/>
      <c r="IN25" s="225"/>
      <c r="IO25" s="225"/>
      <c r="IP25" s="225"/>
      <c r="IQ25" s="225"/>
      <c r="IR25" s="225"/>
      <c r="IS25" s="225"/>
      <c r="IT25" s="225"/>
      <c r="IU25" s="225"/>
      <c r="IV25" s="225"/>
      <c r="IW25" s="225"/>
      <c r="IX25" s="225"/>
      <c r="IY25" s="225"/>
      <c r="IZ25" s="225"/>
      <c r="JA25" s="225"/>
      <c r="JB25" s="225"/>
      <c r="JC25" s="225"/>
      <c r="JD25" s="225"/>
      <c r="JE25" s="225"/>
      <c r="JF25" s="225"/>
      <c r="JG25" s="225"/>
      <c r="JH25" s="225"/>
      <c r="JI25" s="225"/>
      <c r="JJ25" s="225"/>
      <c r="JK25" s="225"/>
      <c r="JL25" s="225"/>
      <c r="JM25" s="225"/>
      <c r="JN25" s="225"/>
      <c r="JO25" s="225"/>
      <c r="JP25" s="225"/>
      <c r="JQ25" s="225"/>
      <c r="JR25" s="225"/>
      <c r="JS25" s="225"/>
      <c r="JT25" s="225"/>
      <c r="JU25" s="225"/>
      <c r="JV25" s="225"/>
      <c r="JW25" s="225"/>
      <c r="JX25" s="225"/>
      <c r="JY25" s="225"/>
      <c r="JZ25" s="225"/>
      <c r="KA25" s="225"/>
      <c r="KB25" s="225"/>
      <c r="KC25" s="225"/>
      <c r="KD25" s="225"/>
      <c r="KE25" s="225"/>
      <c r="KF25" s="225"/>
      <c r="KG25" s="225"/>
      <c r="KH25" s="225"/>
      <c r="KI25" s="225"/>
      <c r="KJ25" s="225"/>
      <c r="KK25" s="225"/>
      <c r="KL25" s="225"/>
      <c r="KM25" s="225"/>
      <c r="KN25" s="225"/>
      <c r="KO25" s="225"/>
      <c r="KP25" s="225"/>
      <c r="KQ25" s="225"/>
      <c r="KR25" s="225"/>
      <c r="KS25" s="225"/>
      <c r="KT25" s="225"/>
      <c r="KU25" s="225"/>
      <c r="KV25" s="225"/>
      <c r="KW25" s="225"/>
      <c r="KX25" s="225"/>
      <c r="KY25" s="225"/>
      <c r="KZ25" s="225"/>
      <c r="LA25" s="225"/>
      <c r="LB25" s="225"/>
      <c r="LC25" s="225"/>
      <c r="LD25" s="225"/>
      <c r="LE25" s="225"/>
      <c r="LF25" s="225"/>
      <c r="LG25" s="225"/>
      <c r="LH25" s="225"/>
      <c r="LI25" s="225"/>
      <c r="LJ25" s="225"/>
      <c r="LK25" s="225"/>
      <c r="LL25" s="225"/>
      <c r="LM25" s="225"/>
      <c r="LN25" s="225"/>
      <c r="LO25" s="225"/>
      <c r="LP25" s="225"/>
      <c r="LQ25" s="225"/>
      <c r="LR25" s="225"/>
      <c r="LS25" s="225"/>
      <c r="LT25" s="225"/>
      <c r="LU25" s="225"/>
      <c r="LV25" s="225"/>
      <c r="LW25" s="225"/>
      <c r="LX25" s="225"/>
      <c r="LY25" s="225"/>
      <c r="LZ25" s="225"/>
      <c r="MA25" s="225"/>
      <c r="MB25" s="225"/>
      <c r="MC25" s="225"/>
      <c r="MD25" s="225"/>
      <c r="ME25" s="225"/>
      <c r="MF25" s="225"/>
      <c r="MG25" s="225"/>
      <c r="MH25" s="225"/>
      <c r="MI25" s="225"/>
      <c r="MJ25" s="225"/>
      <c r="MK25" s="225"/>
      <c r="ML25" s="225"/>
      <c r="MM25" s="225"/>
      <c r="MN25" s="225"/>
      <c r="MO25" s="225"/>
      <c r="MP25" s="225"/>
      <c r="MQ25" s="225"/>
      <c r="MR25" s="225"/>
      <c r="MS25" s="225"/>
      <c r="MT25" s="225"/>
      <c r="MU25" s="225"/>
      <c r="MV25" s="225"/>
      <c r="MW25" s="225"/>
      <c r="MX25" s="225"/>
      <c r="MY25" s="225"/>
      <c r="MZ25" s="225"/>
      <c r="NA25" s="225"/>
      <c r="NB25" s="225"/>
      <c r="NC25" s="225"/>
      <c r="ND25" s="225"/>
      <c r="NE25" s="225"/>
      <c r="NF25" s="225"/>
      <c r="NG25" s="225"/>
      <c r="NH25" s="225"/>
      <c r="NI25" s="225"/>
      <c r="NJ25" s="225"/>
      <c r="NK25" s="225"/>
      <c r="NL25" s="225"/>
      <c r="NM25" s="225"/>
      <c r="NN25" s="225"/>
      <c r="NO25" s="225"/>
      <c r="NP25" s="225"/>
      <c r="NQ25" s="225"/>
      <c r="NR25" s="225"/>
      <c r="NS25" s="225"/>
      <c r="NT25" s="225"/>
      <c r="NU25" s="225"/>
      <c r="NV25" s="225"/>
      <c r="NW25" s="225"/>
      <c r="NX25" s="225"/>
      <c r="NY25" s="225"/>
      <c r="NZ25" s="225"/>
      <c r="OA25" s="225"/>
      <c r="OB25" s="225"/>
      <c r="OC25" s="225"/>
      <c r="OD25" s="225"/>
      <c r="OE25" s="225"/>
      <c r="OF25" s="225"/>
      <c r="OG25" s="225"/>
      <c r="OH25" s="225"/>
      <c r="OI25" s="225"/>
      <c r="OJ25" s="225"/>
      <c r="OK25" s="225"/>
      <c r="OL25" s="225"/>
      <c r="OM25" s="225"/>
      <c r="ON25" s="225"/>
      <c r="OO25" s="225"/>
      <c r="OP25" s="225"/>
      <c r="OQ25" s="225"/>
      <c r="OR25" s="225"/>
      <c r="OS25" s="225"/>
      <c r="OT25" s="225"/>
      <c r="OU25" s="225"/>
      <c r="OV25" s="225"/>
      <c r="OW25" s="225"/>
      <c r="OX25" s="225"/>
      <c r="OY25" s="225"/>
      <c r="OZ25" s="225"/>
      <c r="PA25" s="225"/>
      <c r="PB25" s="225"/>
      <c r="PC25" s="225"/>
      <c r="PD25" s="225"/>
      <c r="PE25" s="225"/>
      <c r="PF25" s="225"/>
      <c r="PG25" s="225"/>
      <c r="PH25" s="225"/>
      <c r="PI25" s="225"/>
      <c r="PJ25" s="225"/>
      <c r="PK25" s="225"/>
      <c r="PL25" s="225"/>
      <c r="PM25" s="225"/>
      <c r="PN25" s="225"/>
      <c r="PO25" s="225"/>
      <c r="PP25" s="225"/>
      <c r="PQ25" s="225"/>
      <c r="PR25" s="225"/>
      <c r="PS25" s="225"/>
      <c r="PT25" s="225"/>
      <c r="PU25" s="225"/>
      <c r="PV25" s="225"/>
      <c r="PW25" s="225"/>
      <c r="PX25" s="225"/>
      <c r="PY25" s="225"/>
      <c r="PZ25" s="225"/>
      <c r="QA25" s="225"/>
      <c r="QB25" s="225"/>
      <c r="QC25" s="225"/>
      <c r="QD25" s="225"/>
      <c r="QE25" s="225"/>
      <c r="QF25" s="225"/>
      <c r="QG25" s="225"/>
      <c r="QH25" s="225"/>
      <c r="QI25" s="225"/>
      <c r="QJ25" s="225"/>
      <c r="QK25" s="225"/>
      <c r="QL25" s="225"/>
      <c r="QM25" s="225"/>
      <c r="QN25" s="225"/>
      <c r="QO25" s="225"/>
      <c r="QP25" s="225"/>
      <c r="QQ25" s="225"/>
      <c r="QR25" s="225"/>
      <c r="QS25" s="225"/>
      <c r="QT25" s="225"/>
      <c r="QU25" s="225"/>
      <c r="QV25" s="225"/>
      <c r="QW25" s="225"/>
      <c r="QX25" s="225"/>
      <c r="QY25" s="225"/>
      <c r="QZ25" s="225"/>
      <c r="RA25" s="225"/>
      <c r="RB25" s="225"/>
      <c r="RC25" s="225"/>
      <c r="RD25" s="225"/>
      <c r="RE25" s="104"/>
      <c r="RF25" s="104"/>
      <c r="RG25" s="207"/>
      <c r="RH25" s="207"/>
      <c r="RI25" s="36"/>
      <c r="RJ25" s="36"/>
      <c r="RM25"/>
      <c r="RN25"/>
      <c r="RO25"/>
      <c r="RP25"/>
      <c r="RQ25"/>
      <c r="RR25"/>
      <c r="RS25"/>
      <c r="RT25"/>
      <c r="RU25"/>
      <c r="RV25"/>
    </row>
    <row r="26" spans="1:490" ht="18.75" customHeight="1">
      <c r="A26" s="31"/>
      <c r="B26" s="87">
        <v>14</v>
      </c>
      <c r="C26" s="87">
        <v>27</v>
      </c>
      <c r="D26" s="87" t="s">
        <v>451</v>
      </c>
      <c r="E26" s="34" t="str">
        <f ca="1">IF(ISBLANK(TMSimList[[#This Row],[Test n'#]]),"",LOOKUP(TMSimList[[#This Row],[Test n'#]],TP_CFAR_DB[TPnum],TP_CFAR_DB[TP ID]))</f>
        <v>FT-TP-27</v>
      </c>
      <c r="F26" s="103" t="str">
        <f ca="1">IF(ISBLANK(TMSimList[[#This Row],[Test n'#]]),"",LOOKUP(TMSimList[[#This Row],[Test n'#]],TP_CFAR_DB[TPnum],TP_CFAR_DB[Test Point Name]))</f>
        <v>Pitch step tuning Racetracks</v>
      </c>
      <c r="G26" s="34" t="str">
        <f ca="1">IF(ISBLANK(TMSimList[[#This Row],[Test n'#]]),"",LOOKUP(TMSimList[[#This Row],[Test n'#]],TP_CFAR_DB[TPnum],TP_CFAR_DB[Mode]))</f>
        <v>FBW</v>
      </c>
      <c r="H26" s="34">
        <f ca="1">IF(ISBLANK(TMSimList[[#This Row],[Test n'#]]),"",LOOKUP(TMSimList[[#This Row],[Test n'#]],TP_CFAR_DB[TPnum],TP_CFAR_DB[Time '[sec']]))</f>
        <v>85</v>
      </c>
      <c r="I26" s="34" t="s">
        <v>76</v>
      </c>
      <c r="J26" s="34" t="s">
        <v>76</v>
      </c>
      <c r="K26" s="171"/>
      <c r="L26" s="34">
        <f>SUM(TMSimMatrix[#This Row])</f>
        <v>0</v>
      </c>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71"/>
      <c r="AX26" s="171"/>
      <c r="AY26" s="171"/>
      <c r="AZ26" s="171"/>
      <c r="BA26" s="171"/>
      <c r="BB26" s="171"/>
      <c r="BC26" s="171"/>
      <c r="BD26" s="171"/>
      <c r="BE26" s="171"/>
      <c r="BF26" s="171"/>
      <c r="BG26" s="171"/>
      <c r="BH26" s="171"/>
      <c r="BI26" s="171"/>
      <c r="BJ26" s="171"/>
      <c r="BK26" s="171"/>
      <c r="BL26" s="171"/>
      <c r="BM26" s="171"/>
      <c r="BN26" s="171"/>
      <c r="BO26" s="171"/>
      <c r="BP26" s="171"/>
      <c r="BQ26" s="171"/>
      <c r="BR26" s="171"/>
      <c r="BS26" s="171"/>
      <c r="BT26" s="171"/>
      <c r="BU26" s="171"/>
      <c r="BV26" s="171"/>
      <c r="BW26" s="171"/>
      <c r="BX26" s="171"/>
      <c r="BY26" s="171"/>
      <c r="BZ26" s="171"/>
      <c r="CA26" s="171"/>
      <c r="CB26" s="171"/>
      <c r="CC26" s="171"/>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225"/>
      <c r="EH26" s="225"/>
      <c r="EI26" s="225"/>
      <c r="EJ26" s="225"/>
      <c r="EK26" s="171"/>
      <c r="EL26" s="171"/>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225"/>
      <c r="FO26" s="225"/>
      <c r="FP26" s="225"/>
      <c r="FQ26" s="225"/>
      <c r="FR26" s="225"/>
      <c r="FS26" s="225"/>
      <c r="FT26" s="225"/>
      <c r="FU26" s="225"/>
      <c r="FV26" s="225"/>
      <c r="FW26" s="225"/>
      <c r="FX26" s="171"/>
      <c r="FY26" s="171"/>
      <c r="FZ26" s="104"/>
      <c r="GA26" s="104"/>
      <c r="GB26" s="104"/>
      <c r="GC26" s="104"/>
      <c r="GD26" s="104"/>
      <c r="GE26" s="104"/>
      <c r="GF26" s="104"/>
      <c r="GG26" s="104"/>
      <c r="GH26" s="104"/>
      <c r="GI26" s="104"/>
      <c r="GJ26" s="104"/>
      <c r="GK26" s="104"/>
      <c r="GL26" s="104"/>
      <c r="GM26" s="104"/>
      <c r="GN26" s="104"/>
      <c r="GO26" s="104"/>
      <c r="GP26" s="104"/>
      <c r="GQ26" s="104"/>
      <c r="GR26" s="104"/>
      <c r="GS26" s="104"/>
      <c r="GT26" s="104"/>
      <c r="GU26" s="225"/>
      <c r="GV26" s="225"/>
      <c r="GW26" s="225"/>
      <c r="GX26" s="225"/>
      <c r="GY26" s="225"/>
      <c r="GZ26" s="225"/>
      <c r="HA26" s="225"/>
      <c r="HB26" s="225"/>
      <c r="HC26" s="225"/>
      <c r="HD26" s="225"/>
      <c r="HE26" s="225"/>
      <c r="HF26" s="225"/>
      <c r="HG26" s="225"/>
      <c r="HH26" s="225"/>
      <c r="HI26" s="225"/>
      <c r="HJ26" s="225"/>
      <c r="HK26" s="225"/>
      <c r="HL26" s="225"/>
      <c r="HM26" s="225"/>
      <c r="HN26" s="225"/>
      <c r="HO26" s="225"/>
      <c r="HP26" s="225"/>
      <c r="HQ26" s="225"/>
      <c r="HR26" s="225"/>
      <c r="HS26" s="225"/>
      <c r="HT26" s="225"/>
      <c r="HU26" s="225"/>
      <c r="HV26" s="225"/>
      <c r="HW26" s="225"/>
      <c r="HX26" s="225"/>
      <c r="HY26" s="225"/>
      <c r="HZ26" s="225"/>
      <c r="IA26" s="225"/>
      <c r="IB26" s="225"/>
      <c r="IC26" s="225"/>
      <c r="ID26" s="225"/>
      <c r="IE26" s="225"/>
      <c r="IF26" s="225"/>
      <c r="IG26" s="225"/>
      <c r="IH26" s="225"/>
      <c r="II26" s="225"/>
      <c r="IJ26" s="225"/>
      <c r="IK26" s="225"/>
      <c r="IL26" s="225"/>
      <c r="IM26" s="225"/>
      <c r="IN26" s="225"/>
      <c r="IO26" s="225"/>
      <c r="IP26" s="225"/>
      <c r="IQ26" s="225"/>
      <c r="IR26" s="225"/>
      <c r="IS26" s="225"/>
      <c r="IT26" s="225"/>
      <c r="IU26" s="225"/>
      <c r="IV26" s="225"/>
      <c r="IW26" s="225"/>
      <c r="IX26" s="225"/>
      <c r="IY26" s="225"/>
      <c r="IZ26" s="225"/>
      <c r="JA26" s="225"/>
      <c r="JB26" s="225"/>
      <c r="JC26" s="225"/>
      <c r="JD26" s="225"/>
      <c r="JE26" s="225"/>
      <c r="JF26" s="225"/>
      <c r="JG26" s="225"/>
      <c r="JH26" s="225"/>
      <c r="JI26" s="225"/>
      <c r="JJ26" s="225"/>
      <c r="JK26" s="225"/>
      <c r="JL26" s="225"/>
      <c r="JM26" s="225"/>
      <c r="JN26" s="225"/>
      <c r="JO26" s="225"/>
      <c r="JP26" s="225"/>
      <c r="JQ26" s="225"/>
      <c r="JR26" s="225"/>
      <c r="JS26" s="225"/>
      <c r="JT26" s="225"/>
      <c r="JU26" s="225"/>
      <c r="JV26" s="225"/>
      <c r="JW26" s="225"/>
      <c r="JX26" s="225"/>
      <c r="JY26" s="225"/>
      <c r="JZ26" s="225"/>
      <c r="KA26" s="225"/>
      <c r="KB26" s="225"/>
      <c r="KC26" s="225"/>
      <c r="KD26" s="225"/>
      <c r="KE26" s="225"/>
      <c r="KF26" s="225"/>
      <c r="KG26" s="225"/>
      <c r="KH26" s="225"/>
      <c r="KI26" s="225"/>
      <c r="KJ26" s="225"/>
      <c r="KK26" s="225"/>
      <c r="KL26" s="225"/>
      <c r="KM26" s="225"/>
      <c r="KN26" s="225"/>
      <c r="KO26" s="225"/>
      <c r="KP26" s="225"/>
      <c r="KQ26" s="225"/>
      <c r="KR26" s="225"/>
      <c r="KS26" s="225"/>
      <c r="KT26" s="225"/>
      <c r="KU26" s="225"/>
      <c r="KV26" s="225"/>
      <c r="KW26" s="225"/>
      <c r="KX26" s="225"/>
      <c r="KY26" s="225"/>
      <c r="KZ26" s="225"/>
      <c r="LA26" s="225"/>
      <c r="LB26" s="225"/>
      <c r="LC26" s="225"/>
      <c r="LD26" s="225"/>
      <c r="LE26" s="225"/>
      <c r="LF26" s="225"/>
      <c r="LG26" s="225"/>
      <c r="LH26" s="225"/>
      <c r="LI26" s="225"/>
      <c r="LJ26" s="225"/>
      <c r="LK26" s="225"/>
      <c r="LL26" s="225"/>
      <c r="LM26" s="225"/>
      <c r="LN26" s="225"/>
      <c r="LO26" s="225"/>
      <c r="LP26" s="225"/>
      <c r="LQ26" s="225"/>
      <c r="LR26" s="225"/>
      <c r="LS26" s="225"/>
      <c r="LT26" s="225"/>
      <c r="LU26" s="225"/>
      <c r="LV26" s="225"/>
      <c r="LW26" s="225"/>
      <c r="LX26" s="225"/>
      <c r="LY26" s="225"/>
      <c r="LZ26" s="225"/>
      <c r="MA26" s="225"/>
      <c r="MB26" s="225"/>
      <c r="MC26" s="225"/>
      <c r="MD26" s="225"/>
      <c r="ME26" s="225"/>
      <c r="MF26" s="225"/>
      <c r="MG26" s="225"/>
      <c r="MH26" s="225"/>
      <c r="MI26" s="225"/>
      <c r="MJ26" s="225"/>
      <c r="MK26" s="225"/>
      <c r="ML26" s="225"/>
      <c r="MM26" s="225"/>
      <c r="MN26" s="225"/>
      <c r="MO26" s="225"/>
      <c r="MP26" s="225"/>
      <c r="MQ26" s="225"/>
      <c r="MR26" s="225"/>
      <c r="MS26" s="225"/>
      <c r="MT26" s="225"/>
      <c r="MU26" s="225"/>
      <c r="MV26" s="225"/>
      <c r="MW26" s="225"/>
      <c r="MX26" s="225"/>
      <c r="MY26" s="225"/>
      <c r="MZ26" s="225"/>
      <c r="NA26" s="225"/>
      <c r="NB26" s="225"/>
      <c r="NC26" s="225"/>
      <c r="ND26" s="225"/>
      <c r="NE26" s="225"/>
      <c r="NF26" s="225"/>
      <c r="NG26" s="225"/>
      <c r="NH26" s="225"/>
      <c r="NI26" s="225"/>
      <c r="NJ26" s="225"/>
      <c r="NK26" s="225"/>
      <c r="NL26" s="225"/>
      <c r="NM26" s="225"/>
      <c r="NN26" s="225"/>
      <c r="NO26" s="225"/>
      <c r="NP26" s="225"/>
      <c r="NQ26" s="225"/>
      <c r="NR26" s="225"/>
      <c r="NS26" s="225"/>
      <c r="NT26" s="225"/>
      <c r="NU26" s="225"/>
      <c r="NV26" s="225"/>
      <c r="NW26" s="225"/>
      <c r="NX26" s="225"/>
      <c r="NY26" s="225"/>
      <c r="NZ26" s="225"/>
      <c r="OA26" s="225"/>
      <c r="OB26" s="225"/>
      <c r="OC26" s="225"/>
      <c r="OD26" s="225"/>
      <c r="OE26" s="225"/>
      <c r="OF26" s="225"/>
      <c r="OG26" s="225"/>
      <c r="OH26" s="225"/>
      <c r="OI26" s="225"/>
      <c r="OJ26" s="225"/>
      <c r="OK26" s="225"/>
      <c r="OL26" s="225"/>
      <c r="OM26" s="225"/>
      <c r="ON26" s="225"/>
      <c r="OO26" s="225"/>
      <c r="OP26" s="225"/>
      <c r="OQ26" s="225"/>
      <c r="OR26" s="225"/>
      <c r="OS26" s="225"/>
      <c r="OT26" s="225"/>
      <c r="OU26" s="225"/>
      <c r="OV26" s="225"/>
      <c r="OW26" s="225"/>
      <c r="OX26" s="225"/>
      <c r="OY26" s="225"/>
      <c r="OZ26" s="225"/>
      <c r="PA26" s="225"/>
      <c r="PB26" s="225"/>
      <c r="PC26" s="225"/>
      <c r="PD26" s="225"/>
      <c r="PE26" s="225"/>
      <c r="PF26" s="225"/>
      <c r="PG26" s="225"/>
      <c r="PH26" s="225"/>
      <c r="PI26" s="225"/>
      <c r="PJ26" s="225"/>
      <c r="PK26" s="225"/>
      <c r="PL26" s="225"/>
      <c r="PM26" s="225"/>
      <c r="PN26" s="225"/>
      <c r="PO26" s="225"/>
      <c r="PP26" s="225"/>
      <c r="PQ26" s="225"/>
      <c r="PR26" s="225"/>
      <c r="PS26" s="225"/>
      <c r="PT26" s="225"/>
      <c r="PU26" s="225"/>
      <c r="PV26" s="225"/>
      <c r="PW26" s="225"/>
      <c r="PX26" s="225"/>
      <c r="PY26" s="225"/>
      <c r="PZ26" s="225"/>
      <c r="QA26" s="225"/>
      <c r="QB26" s="225"/>
      <c r="QC26" s="225"/>
      <c r="QD26" s="225"/>
      <c r="QE26" s="225"/>
      <c r="QF26" s="225"/>
      <c r="QG26" s="225"/>
      <c r="QH26" s="225"/>
      <c r="QI26" s="225"/>
      <c r="QJ26" s="225"/>
      <c r="QK26" s="225"/>
      <c r="QL26" s="225"/>
      <c r="QM26" s="225"/>
      <c r="QN26" s="225"/>
      <c r="QO26" s="225"/>
      <c r="QP26" s="225"/>
      <c r="QQ26" s="225"/>
      <c r="QR26" s="225"/>
      <c r="QS26" s="225"/>
      <c r="QT26" s="225"/>
      <c r="QU26" s="225"/>
      <c r="QV26" s="225"/>
      <c r="QW26" s="225"/>
      <c r="QX26" s="225"/>
      <c r="QY26" s="225"/>
      <c r="QZ26" s="225"/>
      <c r="RA26" s="225"/>
      <c r="RB26" s="225"/>
      <c r="RC26" s="225"/>
      <c r="RD26" s="225"/>
      <c r="RE26" s="104"/>
      <c r="RF26" s="104"/>
      <c r="RG26" s="207"/>
      <c r="RH26" s="207"/>
      <c r="RI26" s="2"/>
      <c r="RJ26" s="2"/>
      <c r="RK26" s="37"/>
      <c r="RL26" s="37"/>
    </row>
    <row r="27" spans="1:490" ht="18.75" customHeight="1">
      <c r="A27" s="31"/>
      <c r="B27" s="87">
        <v>15</v>
      </c>
      <c r="C27" s="87">
        <v>28</v>
      </c>
      <c r="D27" s="87" t="s">
        <v>451</v>
      </c>
      <c r="E27" s="34" t="str">
        <f ca="1">IF(ISBLANK(TMSimList[[#This Row],[Test n'#]]),"",LOOKUP(TMSimList[[#This Row],[Test n'#]],TP_CFAR_DB[TPnum],TP_CFAR_DB[TP ID]))</f>
        <v>FT-TP-28</v>
      </c>
      <c r="F27" s="103" t="str">
        <f ca="1">IF(ISBLANK(TMSimList[[#This Row],[Test n'#]]),"",LOOKUP(TMSimList[[#This Row],[Test n'#]],TP_CFAR_DB[TPnum],TP_CFAR_DB[Test Point Name]))</f>
        <v>Autotuning Racetrack</v>
      </c>
      <c r="G27" s="34" t="str">
        <f ca="1">IF(ISBLANK(TMSimList[[#This Row],[Test n'#]]),"",LOOKUP(TMSimList[[#This Row],[Test n'#]],TP_CFAR_DB[TPnum],TP_CFAR_DB[Mode]))</f>
        <v>Auto</v>
      </c>
      <c r="H27" s="34">
        <f ca="1">IF(ISBLANK(TMSimList[[#This Row],[Test n'#]]),"",LOOKUP(TMSimList[[#This Row],[Test n'#]],TP_CFAR_DB[TPnum],TP_CFAR_DB[Time '[sec']]))</f>
        <v>85</v>
      </c>
      <c r="I27" s="34" t="s">
        <v>76</v>
      </c>
      <c r="J27" s="34" t="s">
        <v>76</v>
      </c>
      <c r="K27" s="171"/>
      <c r="L27" s="34">
        <f>SUM(TMSimMatrix[#This Row])</f>
        <v>0</v>
      </c>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04"/>
      <c r="CE27" s="104"/>
      <c r="CF27" s="104"/>
      <c r="CG27" s="104"/>
      <c r="CH27" s="104"/>
      <c r="CI27" s="104"/>
      <c r="CJ27" s="104"/>
      <c r="CK27" s="104"/>
      <c r="CL27" s="104"/>
      <c r="CM27" s="104"/>
      <c r="CN27" s="104"/>
      <c r="CO27" s="104"/>
      <c r="CP27" s="104"/>
      <c r="CQ27" s="104"/>
      <c r="CR27" s="104"/>
      <c r="CS27" s="104"/>
      <c r="CT27" s="104"/>
      <c r="CU27" s="104"/>
      <c r="CV27" s="104"/>
      <c r="CW27" s="104"/>
      <c r="CX27" s="104"/>
      <c r="CY27" s="104"/>
      <c r="CZ27" s="104"/>
      <c r="DA27" s="104"/>
      <c r="DB27" s="104"/>
      <c r="DC27" s="104"/>
      <c r="DD27" s="104"/>
      <c r="DE27" s="104"/>
      <c r="DF27" s="104"/>
      <c r="DG27" s="104"/>
      <c r="DH27" s="104"/>
      <c r="DI27" s="104"/>
      <c r="DJ27" s="104"/>
      <c r="DK27" s="104"/>
      <c r="DL27" s="104"/>
      <c r="DM27" s="104"/>
      <c r="DN27" s="104"/>
      <c r="DO27" s="104"/>
      <c r="DP27" s="104"/>
      <c r="DQ27" s="104"/>
      <c r="DR27" s="104"/>
      <c r="DS27" s="104"/>
      <c r="DT27" s="104"/>
      <c r="DU27" s="104"/>
      <c r="DV27" s="104"/>
      <c r="DW27" s="104"/>
      <c r="DX27" s="104"/>
      <c r="DY27" s="104"/>
      <c r="DZ27" s="104"/>
      <c r="EA27" s="104"/>
      <c r="EB27" s="104"/>
      <c r="EC27" s="104"/>
      <c r="ED27" s="104"/>
      <c r="EE27" s="104"/>
      <c r="EF27" s="104"/>
      <c r="EG27" s="225"/>
      <c r="EH27" s="225"/>
      <c r="EI27" s="225"/>
      <c r="EJ27" s="225"/>
      <c r="EK27" s="171"/>
      <c r="EL27" s="171"/>
      <c r="EM27" s="104"/>
      <c r="EN27" s="104"/>
      <c r="EO27" s="104"/>
      <c r="EP27" s="104"/>
      <c r="EQ27" s="104"/>
      <c r="ER27" s="104"/>
      <c r="ES27" s="104"/>
      <c r="ET27" s="104"/>
      <c r="EU27" s="104"/>
      <c r="EV27" s="104"/>
      <c r="EW27" s="104"/>
      <c r="EX27" s="104"/>
      <c r="EY27" s="104"/>
      <c r="EZ27" s="104"/>
      <c r="FA27" s="104"/>
      <c r="FB27" s="104"/>
      <c r="FC27" s="104"/>
      <c r="FD27" s="104"/>
      <c r="FE27" s="104"/>
      <c r="FF27" s="104"/>
      <c r="FG27" s="104"/>
      <c r="FH27" s="104"/>
      <c r="FI27" s="104"/>
      <c r="FJ27" s="104"/>
      <c r="FK27" s="104"/>
      <c r="FL27" s="104"/>
      <c r="FM27" s="104"/>
      <c r="FN27" s="225"/>
      <c r="FO27" s="225"/>
      <c r="FP27" s="225"/>
      <c r="FQ27" s="225"/>
      <c r="FR27" s="225"/>
      <c r="FS27" s="225"/>
      <c r="FT27" s="225"/>
      <c r="FU27" s="225"/>
      <c r="FV27" s="225"/>
      <c r="FW27" s="225"/>
      <c r="FX27" s="171"/>
      <c r="FY27" s="171"/>
      <c r="FZ27" s="104"/>
      <c r="GA27" s="104"/>
      <c r="GB27" s="104"/>
      <c r="GC27" s="104"/>
      <c r="GD27" s="104"/>
      <c r="GE27" s="104"/>
      <c r="GF27" s="104"/>
      <c r="GG27" s="104"/>
      <c r="GH27" s="104"/>
      <c r="GI27" s="104"/>
      <c r="GJ27" s="104"/>
      <c r="GK27" s="104"/>
      <c r="GL27" s="104"/>
      <c r="GM27" s="104"/>
      <c r="GN27" s="104"/>
      <c r="GO27" s="104"/>
      <c r="GP27" s="104"/>
      <c r="GQ27" s="104"/>
      <c r="GR27" s="104"/>
      <c r="GS27" s="104"/>
      <c r="GT27" s="104"/>
      <c r="GU27" s="225"/>
      <c r="GV27" s="225"/>
      <c r="GW27" s="225"/>
      <c r="GX27" s="225"/>
      <c r="GY27" s="225"/>
      <c r="GZ27" s="225"/>
      <c r="HA27" s="225"/>
      <c r="HB27" s="225"/>
      <c r="HC27" s="225"/>
      <c r="HD27" s="225"/>
      <c r="HE27" s="225"/>
      <c r="HF27" s="225"/>
      <c r="HG27" s="225"/>
      <c r="HH27" s="225"/>
      <c r="HI27" s="225"/>
      <c r="HJ27" s="225"/>
      <c r="HK27" s="225"/>
      <c r="HL27" s="225"/>
      <c r="HM27" s="225"/>
      <c r="HN27" s="225"/>
      <c r="HO27" s="225"/>
      <c r="HP27" s="225"/>
      <c r="HQ27" s="225"/>
      <c r="HR27" s="225"/>
      <c r="HS27" s="225"/>
      <c r="HT27" s="225"/>
      <c r="HU27" s="225"/>
      <c r="HV27" s="225"/>
      <c r="HW27" s="225"/>
      <c r="HX27" s="225"/>
      <c r="HY27" s="225"/>
      <c r="HZ27" s="225"/>
      <c r="IA27" s="225"/>
      <c r="IB27" s="225"/>
      <c r="IC27" s="225"/>
      <c r="ID27" s="225"/>
      <c r="IE27" s="225"/>
      <c r="IF27" s="225"/>
      <c r="IG27" s="225"/>
      <c r="IH27" s="225"/>
      <c r="II27" s="225"/>
      <c r="IJ27" s="225"/>
      <c r="IK27" s="225"/>
      <c r="IL27" s="225"/>
      <c r="IM27" s="225"/>
      <c r="IN27" s="225"/>
      <c r="IO27" s="225"/>
      <c r="IP27" s="225"/>
      <c r="IQ27" s="225"/>
      <c r="IR27" s="225"/>
      <c r="IS27" s="225"/>
      <c r="IT27" s="225"/>
      <c r="IU27" s="225"/>
      <c r="IV27" s="225"/>
      <c r="IW27" s="225"/>
      <c r="IX27" s="225"/>
      <c r="IY27" s="225"/>
      <c r="IZ27" s="225"/>
      <c r="JA27" s="225"/>
      <c r="JB27" s="225"/>
      <c r="JC27" s="225"/>
      <c r="JD27" s="225"/>
      <c r="JE27" s="225"/>
      <c r="JF27" s="225"/>
      <c r="JG27" s="225"/>
      <c r="JH27" s="225"/>
      <c r="JI27" s="225"/>
      <c r="JJ27" s="225"/>
      <c r="JK27" s="225"/>
      <c r="JL27" s="225"/>
      <c r="JM27" s="225"/>
      <c r="JN27" s="225"/>
      <c r="JO27" s="225"/>
      <c r="JP27" s="225"/>
      <c r="JQ27" s="225"/>
      <c r="JR27" s="225"/>
      <c r="JS27" s="225"/>
      <c r="JT27" s="225"/>
      <c r="JU27" s="225"/>
      <c r="JV27" s="225"/>
      <c r="JW27" s="225"/>
      <c r="JX27" s="225"/>
      <c r="JY27" s="225"/>
      <c r="JZ27" s="225"/>
      <c r="KA27" s="225"/>
      <c r="KB27" s="225"/>
      <c r="KC27" s="225"/>
      <c r="KD27" s="225"/>
      <c r="KE27" s="225"/>
      <c r="KF27" s="225"/>
      <c r="KG27" s="225"/>
      <c r="KH27" s="225"/>
      <c r="KI27" s="225"/>
      <c r="KJ27" s="225"/>
      <c r="KK27" s="225"/>
      <c r="KL27" s="225"/>
      <c r="KM27" s="225"/>
      <c r="KN27" s="225"/>
      <c r="KO27" s="225"/>
      <c r="KP27" s="225"/>
      <c r="KQ27" s="225"/>
      <c r="KR27" s="225"/>
      <c r="KS27" s="225"/>
      <c r="KT27" s="225"/>
      <c r="KU27" s="225"/>
      <c r="KV27" s="225"/>
      <c r="KW27" s="225"/>
      <c r="KX27" s="225"/>
      <c r="KY27" s="225"/>
      <c r="KZ27" s="225"/>
      <c r="LA27" s="225"/>
      <c r="LB27" s="225"/>
      <c r="LC27" s="225"/>
      <c r="LD27" s="225"/>
      <c r="LE27" s="225"/>
      <c r="LF27" s="225"/>
      <c r="LG27" s="225"/>
      <c r="LH27" s="225"/>
      <c r="LI27" s="225"/>
      <c r="LJ27" s="225"/>
      <c r="LK27" s="225"/>
      <c r="LL27" s="225"/>
      <c r="LM27" s="225"/>
      <c r="LN27" s="225"/>
      <c r="LO27" s="225"/>
      <c r="LP27" s="225"/>
      <c r="LQ27" s="225"/>
      <c r="LR27" s="225"/>
      <c r="LS27" s="225"/>
      <c r="LT27" s="225"/>
      <c r="LU27" s="225"/>
      <c r="LV27" s="225"/>
      <c r="LW27" s="225"/>
      <c r="LX27" s="225"/>
      <c r="LY27" s="225"/>
      <c r="LZ27" s="225"/>
      <c r="MA27" s="225"/>
      <c r="MB27" s="225"/>
      <c r="MC27" s="225"/>
      <c r="MD27" s="225"/>
      <c r="ME27" s="225"/>
      <c r="MF27" s="225"/>
      <c r="MG27" s="225"/>
      <c r="MH27" s="225"/>
      <c r="MI27" s="225"/>
      <c r="MJ27" s="225"/>
      <c r="MK27" s="225"/>
      <c r="ML27" s="225"/>
      <c r="MM27" s="225"/>
      <c r="MN27" s="225"/>
      <c r="MO27" s="225"/>
      <c r="MP27" s="225"/>
      <c r="MQ27" s="225"/>
      <c r="MR27" s="225"/>
      <c r="MS27" s="225"/>
      <c r="MT27" s="225"/>
      <c r="MU27" s="225"/>
      <c r="MV27" s="225"/>
      <c r="MW27" s="225"/>
      <c r="MX27" s="225"/>
      <c r="MY27" s="225"/>
      <c r="MZ27" s="225"/>
      <c r="NA27" s="225"/>
      <c r="NB27" s="225"/>
      <c r="NC27" s="225"/>
      <c r="ND27" s="225"/>
      <c r="NE27" s="225"/>
      <c r="NF27" s="225"/>
      <c r="NG27" s="225"/>
      <c r="NH27" s="225"/>
      <c r="NI27" s="225"/>
      <c r="NJ27" s="225"/>
      <c r="NK27" s="225"/>
      <c r="NL27" s="225"/>
      <c r="NM27" s="225"/>
      <c r="NN27" s="225"/>
      <c r="NO27" s="225"/>
      <c r="NP27" s="225"/>
      <c r="NQ27" s="225"/>
      <c r="NR27" s="225"/>
      <c r="NS27" s="225"/>
      <c r="NT27" s="225"/>
      <c r="NU27" s="225"/>
      <c r="NV27" s="225"/>
      <c r="NW27" s="225"/>
      <c r="NX27" s="225"/>
      <c r="NY27" s="225"/>
      <c r="NZ27" s="225"/>
      <c r="OA27" s="225"/>
      <c r="OB27" s="225"/>
      <c r="OC27" s="225"/>
      <c r="OD27" s="225"/>
      <c r="OE27" s="225"/>
      <c r="OF27" s="225"/>
      <c r="OG27" s="225"/>
      <c r="OH27" s="225"/>
      <c r="OI27" s="225"/>
      <c r="OJ27" s="225"/>
      <c r="OK27" s="225"/>
      <c r="OL27" s="225"/>
      <c r="OM27" s="225"/>
      <c r="ON27" s="225"/>
      <c r="OO27" s="225"/>
      <c r="OP27" s="225"/>
      <c r="OQ27" s="225"/>
      <c r="OR27" s="225"/>
      <c r="OS27" s="225"/>
      <c r="OT27" s="225"/>
      <c r="OU27" s="225"/>
      <c r="OV27" s="225"/>
      <c r="OW27" s="225"/>
      <c r="OX27" s="225"/>
      <c r="OY27" s="225"/>
      <c r="OZ27" s="225"/>
      <c r="PA27" s="225"/>
      <c r="PB27" s="225"/>
      <c r="PC27" s="225"/>
      <c r="PD27" s="225"/>
      <c r="PE27" s="225"/>
      <c r="PF27" s="225"/>
      <c r="PG27" s="225"/>
      <c r="PH27" s="225"/>
      <c r="PI27" s="225"/>
      <c r="PJ27" s="225"/>
      <c r="PK27" s="225"/>
      <c r="PL27" s="225"/>
      <c r="PM27" s="225"/>
      <c r="PN27" s="225"/>
      <c r="PO27" s="225"/>
      <c r="PP27" s="225"/>
      <c r="PQ27" s="225"/>
      <c r="PR27" s="225"/>
      <c r="PS27" s="225"/>
      <c r="PT27" s="225"/>
      <c r="PU27" s="225"/>
      <c r="PV27" s="225"/>
      <c r="PW27" s="225"/>
      <c r="PX27" s="225"/>
      <c r="PY27" s="225"/>
      <c r="PZ27" s="225"/>
      <c r="QA27" s="225"/>
      <c r="QB27" s="225"/>
      <c r="QC27" s="225"/>
      <c r="QD27" s="225"/>
      <c r="QE27" s="225"/>
      <c r="QF27" s="225"/>
      <c r="QG27" s="225"/>
      <c r="QH27" s="225"/>
      <c r="QI27" s="225"/>
      <c r="QJ27" s="225"/>
      <c r="QK27" s="225"/>
      <c r="QL27" s="225"/>
      <c r="QM27" s="225"/>
      <c r="QN27" s="225"/>
      <c r="QO27" s="225"/>
      <c r="QP27" s="225"/>
      <c r="QQ27" s="225"/>
      <c r="QR27" s="225"/>
      <c r="QS27" s="225"/>
      <c r="QT27" s="225"/>
      <c r="QU27" s="225"/>
      <c r="QV27" s="225"/>
      <c r="QW27" s="225"/>
      <c r="QX27" s="225"/>
      <c r="QY27" s="225"/>
      <c r="QZ27" s="225"/>
      <c r="RA27" s="225"/>
      <c r="RB27" s="225"/>
      <c r="RC27" s="225"/>
      <c r="RD27" s="225"/>
      <c r="RE27" s="104"/>
      <c r="RF27" s="104"/>
      <c r="RG27" s="207"/>
      <c r="RH27" s="207"/>
      <c r="RI27" s="2"/>
      <c r="RJ27" s="2"/>
      <c r="RK27" s="37"/>
      <c r="RL27" s="37"/>
    </row>
    <row r="28" spans="1:490" ht="18.75" customHeight="1">
      <c r="A28" s="31"/>
      <c r="B28" s="87">
        <v>16</v>
      </c>
      <c r="C28" s="87">
        <v>31</v>
      </c>
      <c r="D28" s="87" t="s">
        <v>451</v>
      </c>
      <c r="E28" s="34" t="str">
        <f ca="1">IF(ISBLANK(TMSimList[[#This Row],[Test n'#]]),"",LOOKUP(TMSimList[[#This Row],[Test n'#]],TP_CFAR_DB[TPnum],TP_CFAR_DB[TP ID]))</f>
        <v>FT-TP-31</v>
      </c>
      <c r="F28" s="103" t="str">
        <f ca="1">IF(ISBLANK(TMSimList[[#This Row],[Test n'#]]),"",LOOKUP(TMSimList[[#This Row],[Test n'#]],TP_CFAR_DB[TPnum],TP_CFAR_DB[Test Point Name]))</f>
        <v>Altitude step racetrack in Airspeed Priority</v>
      </c>
      <c r="G28" s="34" t="str">
        <f ca="1">IF(ISBLANK(TMSimList[[#This Row],[Test n'#]]),"",LOOKUP(TMSimList[[#This Row],[Test n'#]],TP_CFAR_DB[TPnum],TP_CFAR_DB[Mode]))</f>
        <v>Auto</v>
      </c>
      <c r="H28" s="34">
        <f ca="1">IF(ISBLANK(TMSimList[[#This Row],[Test n'#]]),"",LOOKUP(TMSimList[[#This Row],[Test n'#]],TP_CFAR_DB[TPnum],TP_CFAR_DB[Time '[sec']]))</f>
        <v>150</v>
      </c>
      <c r="I28" s="34" t="s">
        <v>76</v>
      </c>
      <c r="J28" s="34" t="s">
        <v>76</v>
      </c>
      <c r="K28" s="171"/>
      <c r="L28" s="34">
        <f>SUM(TMSimMatrix[#This Row])</f>
        <v>0</v>
      </c>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c r="AR28" s="171"/>
      <c r="AS28" s="171"/>
      <c r="AT28" s="171"/>
      <c r="AU28" s="171"/>
      <c r="AV28" s="171"/>
      <c r="AW28" s="171"/>
      <c r="AX28" s="171"/>
      <c r="AY28" s="171"/>
      <c r="AZ28" s="171"/>
      <c r="BA28" s="171"/>
      <c r="BB28" s="171"/>
      <c r="BC28" s="171"/>
      <c r="BD28" s="171"/>
      <c r="BE28" s="171"/>
      <c r="BF28" s="171"/>
      <c r="BG28" s="171"/>
      <c r="BH28" s="171"/>
      <c r="BI28" s="171"/>
      <c r="BJ28" s="171"/>
      <c r="BK28" s="171"/>
      <c r="BL28" s="171"/>
      <c r="BM28" s="171"/>
      <c r="BN28" s="171"/>
      <c r="BO28" s="171"/>
      <c r="BP28" s="171"/>
      <c r="BQ28" s="171"/>
      <c r="BR28" s="171"/>
      <c r="BS28" s="171"/>
      <c r="BT28" s="171"/>
      <c r="BU28" s="171"/>
      <c r="BV28" s="171"/>
      <c r="BW28" s="171"/>
      <c r="BX28" s="171"/>
      <c r="BY28" s="171"/>
      <c r="BZ28" s="171"/>
      <c r="CA28" s="171"/>
      <c r="CB28" s="171"/>
      <c r="CC28" s="171"/>
      <c r="CD28" s="104"/>
      <c r="CE28" s="104"/>
      <c r="CF28" s="104"/>
      <c r="CG28" s="104"/>
      <c r="CH28" s="104"/>
      <c r="CI28" s="104"/>
      <c r="CJ28" s="104"/>
      <c r="CK28" s="104"/>
      <c r="CL28" s="104"/>
      <c r="CM28" s="104"/>
      <c r="CN28" s="104"/>
      <c r="CO28" s="104"/>
      <c r="CP28" s="104"/>
      <c r="CQ28" s="104"/>
      <c r="CR28" s="104"/>
      <c r="CS28" s="104"/>
      <c r="CT28" s="104"/>
      <c r="CU28" s="104"/>
      <c r="CV28" s="104"/>
      <c r="CW28" s="104"/>
      <c r="CX28" s="104"/>
      <c r="CY28" s="104"/>
      <c r="CZ28" s="104"/>
      <c r="DA28" s="104"/>
      <c r="DB28" s="104"/>
      <c r="DC28" s="104"/>
      <c r="DD28" s="104"/>
      <c r="DE28" s="104"/>
      <c r="DF28" s="104"/>
      <c r="DG28" s="104"/>
      <c r="DH28" s="104"/>
      <c r="DI28" s="104"/>
      <c r="DJ28" s="104"/>
      <c r="DK28" s="104"/>
      <c r="DL28" s="104"/>
      <c r="DM28" s="104"/>
      <c r="DN28" s="104"/>
      <c r="DO28" s="104"/>
      <c r="DP28" s="104"/>
      <c r="DQ28" s="104"/>
      <c r="DR28" s="104"/>
      <c r="DS28" s="104"/>
      <c r="DT28" s="104"/>
      <c r="DU28" s="104"/>
      <c r="DV28" s="104"/>
      <c r="DW28" s="104"/>
      <c r="DX28" s="104"/>
      <c r="DY28" s="104"/>
      <c r="DZ28" s="104"/>
      <c r="EA28" s="104"/>
      <c r="EB28" s="104"/>
      <c r="EC28" s="104"/>
      <c r="ED28" s="104"/>
      <c r="EE28" s="104"/>
      <c r="EF28" s="104"/>
      <c r="EG28" s="225"/>
      <c r="EH28" s="225"/>
      <c r="EI28" s="225"/>
      <c r="EJ28" s="225"/>
      <c r="EK28" s="171"/>
      <c r="EL28" s="171"/>
      <c r="EM28" s="104"/>
      <c r="EN28" s="104"/>
      <c r="EO28" s="104"/>
      <c r="EP28" s="104"/>
      <c r="EQ28" s="104"/>
      <c r="ER28" s="104"/>
      <c r="ES28" s="104"/>
      <c r="ET28" s="104"/>
      <c r="EU28" s="104"/>
      <c r="EV28" s="104"/>
      <c r="EW28" s="104"/>
      <c r="EX28" s="104"/>
      <c r="EY28" s="104"/>
      <c r="EZ28" s="104"/>
      <c r="FA28" s="104"/>
      <c r="FB28" s="104"/>
      <c r="FC28" s="104"/>
      <c r="FD28" s="104"/>
      <c r="FE28" s="104"/>
      <c r="FF28" s="104"/>
      <c r="FG28" s="104"/>
      <c r="FH28" s="104"/>
      <c r="FI28" s="104"/>
      <c r="FJ28" s="104"/>
      <c r="FK28" s="104"/>
      <c r="FL28" s="104"/>
      <c r="FM28" s="104"/>
      <c r="FN28" s="225"/>
      <c r="FO28" s="225"/>
      <c r="FP28" s="225"/>
      <c r="FQ28" s="225"/>
      <c r="FR28" s="225"/>
      <c r="FS28" s="225"/>
      <c r="FT28" s="225"/>
      <c r="FU28" s="225"/>
      <c r="FV28" s="225"/>
      <c r="FW28" s="225"/>
      <c r="FX28" s="171"/>
      <c r="FY28" s="171"/>
      <c r="FZ28" s="104"/>
      <c r="GA28" s="104"/>
      <c r="GB28" s="104"/>
      <c r="GC28" s="104"/>
      <c r="GD28" s="104"/>
      <c r="GE28" s="104"/>
      <c r="GF28" s="104"/>
      <c r="GG28" s="104"/>
      <c r="GH28" s="104"/>
      <c r="GI28" s="104"/>
      <c r="GJ28" s="104"/>
      <c r="GK28" s="104"/>
      <c r="GL28" s="104"/>
      <c r="GM28" s="104"/>
      <c r="GN28" s="104"/>
      <c r="GO28" s="104"/>
      <c r="GP28" s="104"/>
      <c r="GQ28" s="104"/>
      <c r="GR28" s="104"/>
      <c r="GS28" s="104"/>
      <c r="GT28" s="104"/>
      <c r="GU28" s="225"/>
      <c r="GV28" s="225"/>
      <c r="GW28" s="225"/>
      <c r="GX28" s="225"/>
      <c r="GY28" s="225"/>
      <c r="GZ28" s="225"/>
      <c r="HA28" s="225"/>
      <c r="HB28" s="225"/>
      <c r="HC28" s="225"/>
      <c r="HD28" s="225"/>
      <c r="HE28" s="225"/>
      <c r="HF28" s="225"/>
      <c r="HG28" s="225"/>
      <c r="HH28" s="225"/>
      <c r="HI28" s="225"/>
      <c r="HJ28" s="225"/>
      <c r="HK28" s="225"/>
      <c r="HL28" s="225"/>
      <c r="HM28" s="225"/>
      <c r="HN28" s="225"/>
      <c r="HO28" s="225"/>
      <c r="HP28" s="225"/>
      <c r="HQ28" s="225"/>
      <c r="HR28" s="225"/>
      <c r="HS28" s="225"/>
      <c r="HT28" s="225"/>
      <c r="HU28" s="225"/>
      <c r="HV28" s="225"/>
      <c r="HW28" s="225"/>
      <c r="HX28" s="225"/>
      <c r="HY28" s="225"/>
      <c r="HZ28" s="225"/>
      <c r="IA28" s="225"/>
      <c r="IB28" s="225"/>
      <c r="IC28" s="225"/>
      <c r="ID28" s="225"/>
      <c r="IE28" s="225"/>
      <c r="IF28" s="225"/>
      <c r="IG28" s="225"/>
      <c r="IH28" s="225"/>
      <c r="II28" s="225"/>
      <c r="IJ28" s="225"/>
      <c r="IK28" s="225"/>
      <c r="IL28" s="225"/>
      <c r="IM28" s="225"/>
      <c r="IN28" s="225"/>
      <c r="IO28" s="225"/>
      <c r="IP28" s="225"/>
      <c r="IQ28" s="225"/>
      <c r="IR28" s="225"/>
      <c r="IS28" s="225"/>
      <c r="IT28" s="225"/>
      <c r="IU28" s="225"/>
      <c r="IV28" s="225"/>
      <c r="IW28" s="225"/>
      <c r="IX28" s="225"/>
      <c r="IY28" s="225"/>
      <c r="IZ28" s="225"/>
      <c r="JA28" s="225"/>
      <c r="JB28" s="225"/>
      <c r="JC28" s="225"/>
      <c r="JD28" s="225"/>
      <c r="JE28" s="225"/>
      <c r="JF28" s="225"/>
      <c r="JG28" s="225"/>
      <c r="JH28" s="225"/>
      <c r="JI28" s="225"/>
      <c r="JJ28" s="225"/>
      <c r="JK28" s="225"/>
      <c r="JL28" s="225"/>
      <c r="JM28" s="225"/>
      <c r="JN28" s="225"/>
      <c r="JO28" s="225"/>
      <c r="JP28" s="225"/>
      <c r="JQ28" s="225"/>
      <c r="JR28" s="225"/>
      <c r="JS28" s="225"/>
      <c r="JT28" s="225"/>
      <c r="JU28" s="225"/>
      <c r="JV28" s="225"/>
      <c r="JW28" s="225"/>
      <c r="JX28" s="225"/>
      <c r="JY28" s="225"/>
      <c r="JZ28" s="225"/>
      <c r="KA28" s="225"/>
      <c r="KB28" s="225"/>
      <c r="KC28" s="225"/>
      <c r="KD28" s="225"/>
      <c r="KE28" s="225"/>
      <c r="KF28" s="225"/>
      <c r="KG28" s="225"/>
      <c r="KH28" s="225"/>
      <c r="KI28" s="225"/>
      <c r="KJ28" s="225"/>
      <c r="KK28" s="225"/>
      <c r="KL28" s="225"/>
      <c r="KM28" s="225"/>
      <c r="KN28" s="225"/>
      <c r="KO28" s="225"/>
      <c r="KP28" s="225"/>
      <c r="KQ28" s="225"/>
      <c r="KR28" s="225"/>
      <c r="KS28" s="225"/>
      <c r="KT28" s="225"/>
      <c r="KU28" s="225"/>
      <c r="KV28" s="225"/>
      <c r="KW28" s="225"/>
      <c r="KX28" s="225"/>
      <c r="KY28" s="225"/>
      <c r="KZ28" s="225"/>
      <c r="LA28" s="225"/>
      <c r="LB28" s="225"/>
      <c r="LC28" s="225"/>
      <c r="LD28" s="225"/>
      <c r="LE28" s="225"/>
      <c r="LF28" s="225"/>
      <c r="LG28" s="225"/>
      <c r="LH28" s="225"/>
      <c r="LI28" s="225"/>
      <c r="LJ28" s="225"/>
      <c r="LK28" s="225"/>
      <c r="LL28" s="225"/>
      <c r="LM28" s="225"/>
      <c r="LN28" s="225"/>
      <c r="LO28" s="225"/>
      <c r="LP28" s="225"/>
      <c r="LQ28" s="225"/>
      <c r="LR28" s="225"/>
      <c r="LS28" s="225"/>
      <c r="LT28" s="225"/>
      <c r="LU28" s="225"/>
      <c r="LV28" s="225"/>
      <c r="LW28" s="225"/>
      <c r="LX28" s="225"/>
      <c r="LY28" s="225"/>
      <c r="LZ28" s="225"/>
      <c r="MA28" s="225"/>
      <c r="MB28" s="225"/>
      <c r="MC28" s="225"/>
      <c r="MD28" s="225"/>
      <c r="ME28" s="225"/>
      <c r="MF28" s="225"/>
      <c r="MG28" s="225"/>
      <c r="MH28" s="225"/>
      <c r="MI28" s="225"/>
      <c r="MJ28" s="225"/>
      <c r="MK28" s="225"/>
      <c r="ML28" s="225"/>
      <c r="MM28" s="225"/>
      <c r="MN28" s="225"/>
      <c r="MO28" s="225"/>
      <c r="MP28" s="225"/>
      <c r="MQ28" s="225"/>
      <c r="MR28" s="225"/>
      <c r="MS28" s="225"/>
      <c r="MT28" s="225"/>
      <c r="MU28" s="225"/>
      <c r="MV28" s="225"/>
      <c r="MW28" s="225"/>
      <c r="MX28" s="225"/>
      <c r="MY28" s="225"/>
      <c r="MZ28" s="225"/>
      <c r="NA28" s="225"/>
      <c r="NB28" s="225"/>
      <c r="NC28" s="225"/>
      <c r="ND28" s="225"/>
      <c r="NE28" s="225"/>
      <c r="NF28" s="225"/>
      <c r="NG28" s="225"/>
      <c r="NH28" s="225"/>
      <c r="NI28" s="225"/>
      <c r="NJ28" s="225"/>
      <c r="NK28" s="225"/>
      <c r="NL28" s="225"/>
      <c r="NM28" s="225"/>
      <c r="NN28" s="225"/>
      <c r="NO28" s="225"/>
      <c r="NP28" s="225"/>
      <c r="NQ28" s="225"/>
      <c r="NR28" s="225"/>
      <c r="NS28" s="225"/>
      <c r="NT28" s="225"/>
      <c r="NU28" s="225"/>
      <c r="NV28" s="225"/>
      <c r="NW28" s="225"/>
      <c r="NX28" s="225"/>
      <c r="NY28" s="225"/>
      <c r="NZ28" s="225"/>
      <c r="OA28" s="225"/>
      <c r="OB28" s="225"/>
      <c r="OC28" s="225"/>
      <c r="OD28" s="225"/>
      <c r="OE28" s="225"/>
      <c r="OF28" s="225"/>
      <c r="OG28" s="225"/>
      <c r="OH28" s="225"/>
      <c r="OI28" s="225"/>
      <c r="OJ28" s="225"/>
      <c r="OK28" s="225"/>
      <c r="OL28" s="225"/>
      <c r="OM28" s="225"/>
      <c r="ON28" s="225"/>
      <c r="OO28" s="225"/>
      <c r="OP28" s="225"/>
      <c r="OQ28" s="225"/>
      <c r="OR28" s="225"/>
      <c r="OS28" s="225"/>
      <c r="OT28" s="225"/>
      <c r="OU28" s="225"/>
      <c r="OV28" s="225"/>
      <c r="OW28" s="225"/>
      <c r="OX28" s="225"/>
      <c r="OY28" s="225"/>
      <c r="OZ28" s="225"/>
      <c r="PA28" s="225"/>
      <c r="PB28" s="225"/>
      <c r="PC28" s="225"/>
      <c r="PD28" s="225"/>
      <c r="PE28" s="225"/>
      <c r="PF28" s="225"/>
      <c r="PG28" s="225"/>
      <c r="PH28" s="225"/>
      <c r="PI28" s="225"/>
      <c r="PJ28" s="225"/>
      <c r="PK28" s="225"/>
      <c r="PL28" s="225"/>
      <c r="PM28" s="225"/>
      <c r="PN28" s="225"/>
      <c r="PO28" s="225"/>
      <c r="PP28" s="225"/>
      <c r="PQ28" s="225"/>
      <c r="PR28" s="225"/>
      <c r="PS28" s="225"/>
      <c r="PT28" s="225"/>
      <c r="PU28" s="225"/>
      <c r="PV28" s="225"/>
      <c r="PW28" s="225"/>
      <c r="PX28" s="225"/>
      <c r="PY28" s="225"/>
      <c r="PZ28" s="225"/>
      <c r="QA28" s="225"/>
      <c r="QB28" s="225"/>
      <c r="QC28" s="225"/>
      <c r="QD28" s="225"/>
      <c r="QE28" s="225"/>
      <c r="QF28" s="225"/>
      <c r="QG28" s="225"/>
      <c r="QH28" s="225"/>
      <c r="QI28" s="225"/>
      <c r="QJ28" s="225"/>
      <c r="QK28" s="225"/>
      <c r="QL28" s="225"/>
      <c r="QM28" s="225"/>
      <c r="QN28" s="225"/>
      <c r="QO28" s="225"/>
      <c r="QP28" s="225"/>
      <c r="QQ28" s="225"/>
      <c r="QR28" s="225"/>
      <c r="QS28" s="225"/>
      <c r="QT28" s="225"/>
      <c r="QU28" s="225"/>
      <c r="QV28" s="225"/>
      <c r="QW28" s="225"/>
      <c r="QX28" s="225"/>
      <c r="QY28" s="225"/>
      <c r="QZ28" s="225"/>
      <c r="RA28" s="225"/>
      <c r="RB28" s="225"/>
      <c r="RC28" s="225"/>
      <c r="RD28" s="225"/>
      <c r="RE28" s="104"/>
      <c r="RF28" s="104"/>
      <c r="RG28" s="207"/>
      <c r="RH28" s="207"/>
      <c r="RI28" s="2"/>
      <c r="RJ28" s="2"/>
      <c r="RK28" s="37"/>
      <c r="RL28" s="37"/>
    </row>
    <row r="29" spans="1:490" ht="18.75" customHeight="1">
      <c r="A29" s="31"/>
      <c r="B29" s="87">
        <v>17</v>
      </c>
      <c r="C29" s="87">
        <v>93</v>
      </c>
      <c r="D29" s="87" t="s">
        <v>451</v>
      </c>
      <c r="E29" s="34" t="str">
        <f ca="1">IF(ISBLANK(TMSimList[[#This Row],[Test n'#]]),"",LOOKUP(TMSimList[[#This Row],[Test n'#]],TP_CFAR_DB[TPnum],TP_CFAR_DB[TP ID]))</f>
        <v>FT-TP-93</v>
      </c>
      <c r="F29" s="103" t="str">
        <f ca="1">IF(ISBLANK(TMSimList[[#This Row],[Test n'#]]),"",LOOKUP(TMSimList[[#This Row],[Test n'#]],TP_CFAR_DB[TPnum],TP_CFAR_DB[Test Point Name]))</f>
        <v xml:space="preserve">Airspeed hold/Trim </v>
      </c>
      <c r="G29" s="34" t="str">
        <f ca="1">IF(ISBLANK(TMSimList[[#This Row],[Test n'#]]),"",LOOKUP(TMSimList[[#This Row],[Test n'#]],TP_CFAR_DB[TPnum],TP_CFAR_DB[Mode]))</f>
        <v>Auto</v>
      </c>
      <c r="H29" s="34">
        <f ca="1">IF(ISBLANK(TMSimList[[#This Row],[Test n'#]]),"",LOOKUP(TMSimList[[#This Row],[Test n'#]],TP_CFAR_DB[TPnum],TP_CFAR_DB[Time '[sec']]))</f>
        <v>85</v>
      </c>
      <c r="I29" s="34" t="s">
        <v>76</v>
      </c>
      <c r="J29" s="34" t="s">
        <v>76</v>
      </c>
      <c r="K29" s="171"/>
      <c r="L29" s="34">
        <f>SUM(TMSimMatrix[#This Row])</f>
        <v>0</v>
      </c>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c r="AR29" s="171"/>
      <c r="AS29" s="171"/>
      <c r="AT29" s="171"/>
      <c r="AU29" s="171"/>
      <c r="AV29" s="171"/>
      <c r="AW29" s="171"/>
      <c r="AX29" s="171"/>
      <c r="AY29" s="171"/>
      <c r="AZ29" s="171"/>
      <c r="BA29" s="171"/>
      <c r="BB29" s="171"/>
      <c r="BC29" s="171"/>
      <c r="BD29" s="171"/>
      <c r="BE29" s="171"/>
      <c r="BF29" s="171"/>
      <c r="BG29" s="171"/>
      <c r="BH29" s="171"/>
      <c r="BI29" s="171"/>
      <c r="BJ29" s="171"/>
      <c r="BK29" s="171"/>
      <c r="BL29" s="171"/>
      <c r="BM29" s="171"/>
      <c r="BN29" s="171"/>
      <c r="BO29" s="171"/>
      <c r="BP29" s="171"/>
      <c r="BQ29" s="171"/>
      <c r="BR29" s="171"/>
      <c r="BS29" s="171"/>
      <c r="BT29" s="171"/>
      <c r="BU29" s="171"/>
      <c r="BV29" s="171"/>
      <c r="BW29" s="171"/>
      <c r="BX29" s="171"/>
      <c r="BY29" s="171"/>
      <c r="BZ29" s="171"/>
      <c r="CA29" s="171"/>
      <c r="CB29" s="171"/>
      <c r="CC29" s="171"/>
      <c r="CD29" s="104"/>
      <c r="CE29" s="104"/>
      <c r="CF29" s="104"/>
      <c r="CG29" s="104"/>
      <c r="CH29" s="104"/>
      <c r="CI29" s="104"/>
      <c r="CJ29" s="104"/>
      <c r="CK29" s="104"/>
      <c r="CL29" s="104"/>
      <c r="CM29" s="104"/>
      <c r="CN29" s="104"/>
      <c r="CO29" s="104"/>
      <c r="CP29" s="104"/>
      <c r="CQ29" s="104"/>
      <c r="CR29" s="104"/>
      <c r="CS29" s="104"/>
      <c r="CT29" s="104"/>
      <c r="CU29" s="104"/>
      <c r="CV29" s="104"/>
      <c r="CW29" s="104"/>
      <c r="CX29" s="104"/>
      <c r="CY29" s="104"/>
      <c r="CZ29" s="104"/>
      <c r="DA29" s="104"/>
      <c r="DB29" s="104"/>
      <c r="DC29" s="104"/>
      <c r="DD29" s="104"/>
      <c r="DE29" s="104"/>
      <c r="DF29" s="104"/>
      <c r="DG29" s="104"/>
      <c r="DH29" s="104"/>
      <c r="DI29" s="104"/>
      <c r="DJ29" s="104"/>
      <c r="DK29" s="104"/>
      <c r="DL29" s="104"/>
      <c r="DM29" s="104"/>
      <c r="DN29" s="104"/>
      <c r="DO29" s="104"/>
      <c r="DP29" s="104"/>
      <c r="DQ29" s="104"/>
      <c r="DR29" s="104"/>
      <c r="DS29" s="104"/>
      <c r="DT29" s="104"/>
      <c r="DU29" s="104"/>
      <c r="DV29" s="104"/>
      <c r="DW29" s="104"/>
      <c r="DX29" s="104"/>
      <c r="DY29" s="104"/>
      <c r="DZ29" s="104"/>
      <c r="EA29" s="104"/>
      <c r="EB29" s="104"/>
      <c r="EC29" s="104"/>
      <c r="ED29" s="104"/>
      <c r="EE29" s="104"/>
      <c r="EF29" s="104"/>
      <c r="EG29" s="225"/>
      <c r="EH29" s="225"/>
      <c r="EI29" s="225"/>
      <c r="EJ29" s="225"/>
      <c r="EK29" s="171"/>
      <c r="EL29" s="171"/>
      <c r="EM29" s="104"/>
      <c r="EN29" s="104"/>
      <c r="EO29" s="104"/>
      <c r="EP29" s="104"/>
      <c r="EQ29" s="104"/>
      <c r="ER29" s="104"/>
      <c r="ES29" s="104"/>
      <c r="ET29" s="104"/>
      <c r="EU29" s="104"/>
      <c r="EV29" s="104"/>
      <c r="EW29" s="104"/>
      <c r="EX29" s="104"/>
      <c r="EY29" s="104"/>
      <c r="EZ29" s="104"/>
      <c r="FA29" s="104"/>
      <c r="FB29" s="104"/>
      <c r="FC29" s="104"/>
      <c r="FD29" s="104"/>
      <c r="FE29" s="104"/>
      <c r="FF29" s="104"/>
      <c r="FG29" s="104"/>
      <c r="FH29" s="104"/>
      <c r="FI29" s="104"/>
      <c r="FJ29" s="104"/>
      <c r="FK29" s="104"/>
      <c r="FL29" s="104"/>
      <c r="FM29" s="104"/>
      <c r="FN29" s="225"/>
      <c r="FO29" s="225"/>
      <c r="FP29" s="225"/>
      <c r="FQ29" s="225"/>
      <c r="FR29" s="225"/>
      <c r="FS29" s="225"/>
      <c r="FT29" s="225"/>
      <c r="FU29" s="225"/>
      <c r="FV29" s="225"/>
      <c r="FW29" s="225"/>
      <c r="FX29" s="171"/>
      <c r="FY29" s="171"/>
      <c r="FZ29" s="104"/>
      <c r="GA29" s="104"/>
      <c r="GB29" s="104"/>
      <c r="GC29" s="104"/>
      <c r="GD29" s="104"/>
      <c r="GE29" s="104"/>
      <c r="GF29" s="104"/>
      <c r="GG29" s="104"/>
      <c r="GH29" s="104"/>
      <c r="GI29" s="104"/>
      <c r="GJ29" s="104"/>
      <c r="GK29" s="104"/>
      <c r="GL29" s="104"/>
      <c r="GM29" s="104"/>
      <c r="GN29" s="104"/>
      <c r="GO29" s="104"/>
      <c r="GP29" s="104"/>
      <c r="GQ29" s="104"/>
      <c r="GR29" s="104"/>
      <c r="GS29" s="104"/>
      <c r="GT29" s="104"/>
      <c r="GU29" s="225"/>
      <c r="GV29" s="225"/>
      <c r="GW29" s="225"/>
      <c r="GX29" s="225"/>
      <c r="GY29" s="225"/>
      <c r="GZ29" s="225"/>
      <c r="HA29" s="225"/>
      <c r="HB29" s="225"/>
      <c r="HC29" s="225"/>
      <c r="HD29" s="225"/>
      <c r="HE29" s="225"/>
      <c r="HF29" s="225"/>
      <c r="HG29" s="225"/>
      <c r="HH29" s="225"/>
      <c r="HI29" s="225"/>
      <c r="HJ29" s="225"/>
      <c r="HK29" s="225"/>
      <c r="HL29" s="225"/>
      <c r="HM29" s="225"/>
      <c r="HN29" s="225"/>
      <c r="HO29" s="225"/>
      <c r="HP29" s="225"/>
      <c r="HQ29" s="225"/>
      <c r="HR29" s="225"/>
      <c r="HS29" s="225"/>
      <c r="HT29" s="225"/>
      <c r="HU29" s="225"/>
      <c r="HV29" s="225"/>
      <c r="HW29" s="225"/>
      <c r="HX29" s="225"/>
      <c r="HY29" s="225"/>
      <c r="HZ29" s="225"/>
      <c r="IA29" s="225"/>
      <c r="IB29" s="225"/>
      <c r="IC29" s="225"/>
      <c r="ID29" s="225"/>
      <c r="IE29" s="225"/>
      <c r="IF29" s="225"/>
      <c r="IG29" s="225"/>
      <c r="IH29" s="225"/>
      <c r="II29" s="225"/>
      <c r="IJ29" s="225"/>
      <c r="IK29" s="225"/>
      <c r="IL29" s="225"/>
      <c r="IM29" s="225"/>
      <c r="IN29" s="225"/>
      <c r="IO29" s="225"/>
      <c r="IP29" s="225"/>
      <c r="IQ29" s="225"/>
      <c r="IR29" s="225"/>
      <c r="IS29" s="225"/>
      <c r="IT29" s="225"/>
      <c r="IU29" s="225"/>
      <c r="IV29" s="225"/>
      <c r="IW29" s="225"/>
      <c r="IX29" s="225"/>
      <c r="IY29" s="225"/>
      <c r="IZ29" s="225"/>
      <c r="JA29" s="225"/>
      <c r="JB29" s="225"/>
      <c r="JC29" s="225"/>
      <c r="JD29" s="225"/>
      <c r="JE29" s="225"/>
      <c r="JF29" s="225"/>
      <c r="JG29" s="225"/>
      <c r="JH29" s="225"/>
      <c r="JI29" s="225"/>
      <c r="JJ29" s="225"/>
      <c r="JK29" s="225"/>
      <c r="JL29" s="225"/>
      <c r="JM29" s="225"/>
      <c r="JN29" s="225"/>
      <c r="JO29" s="225"/>
      <c r="JP29" s="225"/>
      <c r="JQ29" s="225"/>
      <c r="JR29" s="225"/>
      <c r="JS29" s="225"/>
      <c r="JT29" s="225"/>
      <c r="JU29" s="225"/>
      <c r="JV29" s="225"/>
      <c r="JW29" s="225"/>
      <c r="JX29" s="225"/>
      <c r="JY29" s="225"/>
      <c r="JZ29" s="225"/>
      <c r="KA29" s="225"/>
      <c r="KB29" s="225"/>
      <c r="KC29" s="225"/>
      <c r="KD29" s="225"/>
      <c r="KE29" s="225"/>
      <c r="KF29" s="225"/>
      <c r="KG29" s="225"/>
      <c r="KH29" s="225"/>
      <c r="KI29" s="225"/>
      <c r="KJ29" s="225"/>
      <c r="KK29" s="225"/>
      <c r="KL29" s="225"/>
      <c r="KM29" s="225"/>
      <c r="KN29" s="225"/>
      <c r="KO29" s="225"/>
      <c r="KP29" s="225"/>
      <c r="KQ29" s="225"/>
      <c r="KR29" s="225"/>
      <c r="KS29" s="225"/>
      <c r="KT29" s="225"/>
      <c r="KU29" s="225"/>
      <c r="KV29" s="225"/>
      <c r="KW29" s="225"/>
      <c r="KX29" s="225"/>
      <c r="KY29" s="225"/>
      <c r="KZ29" s="225"/>
      <c r="LA29" s="225"/>
      <c r="LB29" s="225"/>
      <c r="LC29" s="225"/>
      <c r="LD29" s="225"/>
      <c r="LE29" s="225"/>
      <c r="LF29" s="225"/>
      <c r="LG29" s="225"/>
      <c r="LH29" s="225"/>
      <c r="LI29" s="225"/>
      <c r="LJ29" s="225"/>
      <c r="LK29" s="225"/>
      <c r="LL29" s="225"/>
      <c r="LM29" s="225"/>
      <c r="LN29" s="225"/>
      <c r="LO29" s="225"/>
      <c r="LP29" s="225"/>
      <c r="LQ29" s="225"/>
      <c r="LR29" s="225"/>
      <c r="LS29" s="225"/>
      <c r="LT29" s="225"/>
      <c r="LU29" s="225"/>
      <c r="LV29" s="225"/>
      <c r="LW29" s="225"/>
      <c r="LX29" s="225"/>
      <c r="LY29" s="225"/>
      <c r="LZ29" s="225"/>
      <c r="MA29" s="225"/>
      <c r="MB29" s="225"/>
      <c r="MC29" s="225"/>
      <c r="MD29" s="225"/>
      <c r="ME29" s="225"/>
      <c r="MF29" s="225"/>
      <c r="MG29" s="225"/>
      <c r="MH29" s="225"/>
      <c r="MI29" s="225"/>
      <c r="MJ29" s="225"/>
      <c r="MK29" s="225"/>
      <c r="ML29" s="225"/>
      <c r="MM29" s="225"/>
      <c r="MN29" s="225"/>
      <c r="MO29" s="225"/>
      <c r="MP29" s="225"/>
      <c r="MQ29" s="225"/>
      <c r="MR29" s="225"/>
      <c r="MS29" s="225"/>
      <c r="MT29" s="225"/>
      <c r="MU29" s="225"/>
      <c r="MV29" s="225"/>
      <c r="MW29" s="225"/>
      <c r="MX29" s="225"/>
      <c r="MY29" s="225"/>
      <c r="MZ29" s="225"/>
      <c r="NA29" s="225"/>
      <c r="NB29" s="225"/>
      <c r="NC29" s="225"/>
      <c r="ND29" s="225"/>
      <c r="NE29" s="225"/>
      <c r="NF29" s="225"/>
      <c r="NG29" s="225"/>
      <c r="NH29" s="225"/>
      <c r="NI29" s="225"/>
      <c r="NJ29" s="225"/>
      <c r="NK29" s="225"/>
      <c r="NL29" s="225"/>
      <c r="NM29" s="225"/>
      <c r="NN29" s="225"/>
      <c r="NO29" s="225"/>
      <c r="NP29" s="225"/>
      <c r="NQ29" s="225"/>
      <c r="NR29" s="225"/>
      <c r="NS29" s="225"/>
      <c r="NT29" s="225"/>
      <c r="NU29" s="225"/>
      <c r="NV29" s="225"/>
      <c r="NW29" s="225"/>
      <c r="NX29" s="225"/>
      <c r="NY29" s="225"/>
      <c r="NZ29" s="225"/>
      <c r="OA29" s="225"/>
      <c r="OB29" s="225"/>
      <c r="OC29" s="225"/>
      <c r="OD29" s="225"/>
      <c r="OE29" s="225"/>
      <c r="OF29" s="225"/>
      <c r="OG29" s="225"/>
      <c r="OH29" s="225"/>
      <c r="OI29" s="225"/>
      <c r="OJ29" s="225"/>
      <c r="OK29" s="225"/>
      <c r="OL29" s="225"/>
      <c r="OM29" s="225"/>
      <c r="ON29" s="225"/>
      <c r="OO29" s="225"/>
      <c r="OP29" s="225"/>
      <c r="OQ29" s="225"/>
      <c r="OR29" s="225"/>
      <c r="OS29" s="225"/>
      <c r="OT29" s="225"/>
      <c r="OU29" s="225"/>
      <c r="OV29" s="225"/>
      <c r="OW29" s="225"/>
      <c r="OX29" s="225"/>
      <c r="OY29" s="225"/>
      <c r="OZ29" s="225"/>
      <c r="PA29" s="225"/>
      <c r="PB29" s="225"/>
      <c r="PC29" s="225"/>
      <c r="PD29" s="225"/>
      <c r="PE29" s="225"/>
      <c r="PF29" s="225"/>
      <c r="PG29" s="225"/>
      <c r="PH29" s="225"/>
      <c r="PI29" s="225"/>
      <c r="PJ29" s="225"/>
      <c r="PK29" s="225"/>
      <c r="PL29" s="225"/>
      <c r="PM29" s="225"/>
      <c r="PN29" s="225"/>
      <c r="PO29" s="225"/>
      <c r="PP29" s="225"/>
      <c r="PQ29" s="225"/>
      <c r="PR29" s="225"/>
      <c r="PS29" s="225"/>
      <c r="PT29" s="225"/>
      <c r="PU29" s="225"/>
      <c r="PV29" s="225"/>
      <c r="PW29" s="225"/>
      <c r="PX29" s="225"/>
      <c r="PY29" s="225"/>
      <c r="PZ29" s="225"/>
      <c r="QA29" s="225"/>
      <c r="QB29" s="225"/>
      <c r="QC29" s="225"/>
      <c r="QD29" s="225"/>
      <c r="QE29" s="225"/>
      <c r="QF29" s="225"/>
      <c r="QG29" s="225"/>
      <c r="QH29" s="225"/>
      <c r="QI29" s="225"/>
      <c r="QJ29" s="225"/>
      <c r="QK29" s="225"/>
      <c r="QL29" s="225"/>
      <c r="QM29" s="225"/>
      <c r="QN29" s="225"/>
      <c r="QO29" s="225"/>
      <c r="QP29" s="225"/>
      <c r="QQ29" s="225"/>
      <c r="QR29" s="225"/>
      <c r="QS29" s="225"/>
      <c r="QT29" s="225"/>
      <c r="QU29" s="225"/>
      <c r="QV29" s="225"/>
      <c r="QW29" s="225"/>
      <c r="QX29" s="225"/>
      <c r="QY29" s="225"/>
      <c r="QZ29" s="225"/>
      <c r="RA29" s="225"/>
      <c r="RB29" s="225"/>
      <c r="RC29" s="225"/>
      <c r="RD29" s="225"/>
      <c r="RE29" s="104"/>
      <c r="RF29" s="104"/>
      <c r="RG29" s="207"/>
      <c r="RH29" s="207"/>
      <c r="RI29" s="2"/>
      <c r="RJ29" s="2"/>
      <c r="RK29" s="37"/>
      <c r="RL29" s="37"/>
    </row>
    <row r="30" spans="1:490" ht="18.75" customHeight="1">
      <c r="A30" s="31"/>
      <c r="B30" s="87">
        <v>18</v>
      </c>
      <c r="C30" s="87">
        <v>50</v>
      </c>
      <c r="D30" s="87" t="s">
        <v>451</v>
      </c>
      <c r="E30" s="34" t="str">
        <f ca="1">IF(ISBLANK(TMSimList[[#This Row],[Test n'#]]),"",LOOKUP(TMSimList[[#This Row],[Test n'#]],TP_CFAR_DB[TPnum],TP_CFAR_DB[TP ID]))</f>
        <v>FT-TP-50</v>
      </c>
      <c r="F30" s="103" t="str">
        <f ca="1">IF(ISBLANK(TMSimList[[#This Row],[Test n'#]]),"",LOOKUP(TMSimList[[#This Row],[Test n'#]],TP_CFAR_DB[TPnum],TP_CFAR_DB[Test Point Name]))</f>
        <v>OL Elevator Doublet</v>
      </c>
      <c r="G30" s="34" t="str">
        <f ca="1">IF(ISBLANK(TMSimList[[#This Row],[Test n'#]]),"",LOOKUP(TMSimList[[#This Row],[Test n'#]],TP_CFAR_DB[TPnum],TP_CFAR_DB[Mode]))</f>
        <v>Auto</v>
      </c>
      <c r="H30" s="34">
        <f ca="1">IF(ISBLANK(TMSimList[[#This Row],[Test n'#]]),"",LOOKUP(TMSimList[[#This Row],[Test n'#]],TP_CFAR_DB[TPnum],TP_CFAR_DB[Time '[sec']]))</f>
        <v>45</v>
      </c>
      <c r="I30" s="34" t="s">
        <v>76</v>
      </c>
      <c r="J30" s="34" t="s">
        <v>76</v>
      </c>
      <c r="K30" s="171"/>
      <c r="L30" s="34">
        <f>SUM(TMSimMatrix[#This Row])</f>
        <v>0</v>
      </c>
      <c r="M30" s="171"/>
      <c r="N30" s="171"/>
      <c r="O30" s="171"/>
      <c r="P30" s="171"/>
      <c r="Q30" s="171"/>
      <c r="R30" s="171"/>
      <c r="S30" s="171"/>
      <c r="T30" s="171"/>
      <c r="U30" s="171"/>
      <c r="V30" s="171"/>
      <c r="W30" s="171"/>
      <c r="X30" s="171"/>
      <c r="Y30" s="171"/>
      <c r="Z30" s="171"/>
      <c r="AA30" s="171"/>
      <c r="AB30" s="171"/>
      <c r="AC30" s="171"/>
      <c r="AD30" s="171"/>
      <c r="AE30" s="171"/>
      <c r="AF30" s="171"/>
      <c r="AG30" s="171"/>
      <c r="AH30" s="171"/>
      <c r="AI30" s="171"/>
      <c r="AJ30" s="171"/>
      <c r="AK30" s="171"/>
      <c r="AL30" s="171"/>
      <c r="AM30" s="171"/>
      <c r="AN30" s="171"/>
      <c r="AO30" s="171"/>
      <c r="AP30" s="171"/>
      <c r="AQ30" s="171"/>
      <c r="AR30" s="171"/>
      <c r="AS30" s="171"/>
      <c r="AT30" s="171"/>
      <c r="AU30" s="171"/>
      <c r="AV30" s="171"/>
      <c r="AW30" s="171"/>
      <c r="AX30" s="171"/>
      <c r="AY30" s="171"/>
      <c r="AZ30" s="171"/>
      <c r="BA30" s="171"/>
      <c r="BB30" s="171"/>
      <c r="BC30" s="171"/>
      <c r="BD30" s="171"/>
      <c r="BE30" s="171"/>
      <c r="BF30" s="171"/>
      <c r="BG30" s="171"/>
      <c r="BH30" s="171"/>
      <c r="BI30" s="171"/>
      <c r="BJ30" s="171"/>
      <c r="BK30" s="171"/>
      <c r="BL30" s="171"/>
      <c r="BM30" s="171"/>
      <c r="BN30" s="171"/>
      <c r="BO30" s="171"/>
      <c r="BP30" s="171"/>
      <c r="BQ30" s="171"/>
      <c r="BR30" s="171"/>
      <c r="BS30" s="171"/>
      <c r="BT30" s="171"/>
      <c r="BU30" s="171"/>
      <c r="BV30" s="171"/>
      <c r="BW30" s="171"/>
      <c r="BX30" s="171"/>
      <c r="BY30" s="171"/>
      <c r="BZ30" s="171"/>
      <c r="CA30" s="171"/>
      <c r="CB30" s="171"/>
      <c r="CC30" s="171"/>
      <c r="CD30" s="104"/>
      <c r="CE30" s="104"/>
      <c r="CF30" s="104"/>
      <c r="CG30" s="104"/>
      <c r="CH30" s="104"/>
      <c r="CI30" s="104"/>
      <c r="CJ30" s="104"/>
      <c r="CK30" s="104"/>
      <c r="CL30" s="104"/>
      <c r="CM30" s="104"/>
      <c r="CN30" s="104"/>
      <c r="CO30" s="104"/>
      <c r="CP30" s="104"/>
      <c r="CQ30" s="104"/>
      <c r="CR30" s="104"/>
      <c r="CS30" s="104"/>
      <c r="CT30" s="104"/>
      <c r="CU30" s="104"/>
      <c r="CV30" s="104"/>
      <c r="CW30" s="104"/>
      <c r="CX30" s="104"/>
      <c r="CY30" s="104"/>
      <c r="CZ30" s="104"/>
      <c r="DA30" s="104"/>
      <c r="DB30" s="104"/>
      <c r="DC30" s="104"/>
      <c r="DD30" s="104"/>
      <c r="DE30" s="104"/>
      <c r="DF30" s="104"/>
      <c r="DG30" s="104"/>
      <c r="DH30" s="104"/>
      <c r="DI30" s="104"/>
      <c r="DJ30" s="104"/>
      <c r="DK30" s="104"/>
      <c r="DL30" s="104"/>
      <c r="DM30" s="104"/>
      <c r="DN30" s="104"/>
      <c r="DO30" s="104"/>
      <c r="DP30" s="104"/>
      <c r="DQ30" s="104"/>
      <c r="DR30" s="104"/>
      <c r="DS30" s="104"/>
      <c r="DT30" s="104"/>
      <c r="DU30" s="104"/>
      <c r="DV30" s="104"/>
      <c r="DW30" s="104"/>
      <c r="DX30" s="104"/>
      <c r="DY30" s="104"/>
      <c r="DZ30" s="104"/>
      <c r="EA30" s="104"/>
      <c r="EB30" s="104"/>
      <c r="EC30" s="104"/>
      <c r="ED30" s="104"/>
      <c r="EE30" s="104"/>
      <c r="EF30" s="104"/>
      <c r="EG30" s="225"/>
      <c r="EH30" s="225"/>
      <c r="EI30" s="225"/>
      <c r="EJ30" s="225"/>
      <c r="EK30" s="171"/>
      <c r="EL30" s="171"/>
      <c r="EM30" s="104"/>
      <c r="EN30" s="104"/>
      <c r="EO30" s="104"/>
      <c r="EP30" s="104"/>
      <c r="EQ30" s="104"/>
      <c r="ER30" s="104"/>
      <c r="ES30" s="104"/>
      <c r="ET30" s="104"/>
      <c r="EU30" s="104"/>
      <c r="EV30" s="104"/>
      <c r="EW30" s="104"/>
      <c r="EX30" s="104"/>
      <c r="EY30" s="104"/>
      <c r="EZ30" s="104"/>
      <c r="FA30" s="104"/>
      <c r="FB30" s="104"/>
      <c r="FC30" s="104"/>
      <c r="FD30" s="104"/>
      <c r="FE30" s="104"/>
      <c r="FF30" s="104"/>
      <c r="FG30" s="104"/>
      <c r="FH30" s="104"/>
      <c r="FI30" s="104"/>
      <c r="FJ30" s="104"/>
      <c r="FK30" s="104"/>
      <c r="FL30" s="104"/>
      <c r="FM30" s="104"/>
      <c r="FN30" s="225"/>
      <c r="FO30" s="225"/>
      <c r="FP30" s="225"/>
      <c r="FQ30" s="225"/>
      <c r="FR30" s="225"/>
      <c r="FS30" s="225"/>
      <c r="FT30" s="225"/>
      <c r="FU30" s="225"/>
      <c r="FV30" s="225"/>
      <c r="FW30" s="225"/>
      <c r="FX30" s="171"/>
      <c r="FY30" s="171"/>
      <c r="FZ30" s="104"/>
      <c r="GA30" s="104"/>
      <c r="GB30" s="104"/>
      <c r="GC30" s="104"/>
      <c r="GD30" s="104"/>
      <c r="GE30" s="104"/>
      <c r="GF30" s="104"/>
      <c r="GG30" s="104"/>
      <c r="GH30" s="104"/>
      <c r="GI30" s="104"/>
      <c r="GJ30" s="104"/>
      <c r="GK30" s="104"/>
      <c r="GL30" s="104"/>
      <c r="GM30" s="104"/>
      <c r="GN30" s="104"/>
      <c r="GO30" s="104"/>
      <c r="GP30" s="104"/>
      <c r="GQ30" s="104"/>
      <c r="GR30" s="104"/>
      <c r="GS30" s="104"/>
      <c r="GT30" s="104"/>
      <c r="GU30" s="225"/>
      <c r="GV30" s="225"/>
      <c r="GW30" s="225"/>
      <c r="GX30" s="225"/>
      <c r="GY30" s="225"/>
      <c r="GZ30" s="225"/>
      <c r="HA30" s="225"/>
      <c r="HB30" s="225"/>
      <c r="HC30" s="225"/>
      <c r="HD30" s="225"/>
      <c r="HE30" s="225"/>
      <c r="HF30" s="225"/>
      <c r="HG30" s="225"/>
      <c r="HH30" s="225"/>
      <c r="HI30" s="225"/>
      <c r="HJ30" s="225"/>
      <c r="HK30" s="225"/>
      <c r="HL30" s="225"/>
      <c r="HM30" s="225"/>
      <c r="HN30" s="225"/>
      <c r="HO30" s="225"/>
      <c r="HP30" s="225"/>
      <c r="HQ30" s="225"/>
      <c r="HR30" s="225"/>
      <c r="HS30" s="225"/>
      <c r="HT30" s="225"/>
      <c r="HU30" s="225"/>
      <c r="HV30" s="225"/>
      <c r="HW30" s="225"/>
      <c r="HX30" s="225"/>
      <c r="HY30" s="225"/>
      <c r="HZ30" s="225"/>
      <c r="IA30" s="225"/>
      <c r="IB30" s="225"/>
      <c r="IC30" s="225"/>
      <c r="ID30" s="225"/>
      <c r="IE30" s="225"/>
      <c r="IF30" s="225"/>
      <c r="IG30" s="225"/>
      <c r="IH30" s="225"/>
      <c r="II30" s="225"/>
      <c r="IJ30" s="225"/>
      <c r="IK30" s="225"/>
      <c r="IL30" s="225"/>
      <c r="IM30" s="225"/>
      <c r="IN30" s="225"/>
      <c r="IO30" s="225"/>
      <c r="IP30" s="225"/>
      <c r="IQ30" s="225"/>
      <c r="IR30" s="225"/>
      <c r="IS30" s="225"/>
      <c r="IT30" s="225"/>
      <c r="IU30" s="225"/>
      <c r="IV30" s="225"/>
      <c r="IW30" s="225"/>
      <c r="IX30" s="225"/>
      <c r="IY30" s="225"/>
      <c r="IZ30" s="225"/>
      <c r="JA30" s="225"/>
      <c r="JB30" s="225"/>
      <c r="JC30" s="225"/>
      <c r="JD30" s="225"/>
      <c r="JE30" s="225"/>
      <c r="JF30" s="225"/>
      <c r="JG30" s="225"/>
      <c r="JH30" s="225"/>
      <c r="JI30" s="225"/>
      <c r="JJ30" s="225"/>
      <c r="JK30" s="225"/>
      <c r="JL30" s="225"/>
      <c r="JM30" s="225"/>
      <c r="JN30" s="225"/>
      <c r="JO30" s="225"/>
      <c r="JP30" s="225"/>
      <c r="JQ30" s="225"/>
      <c r="JR30" s="225"/>
      <c r="JS30" s="225"/>
      <c r="JT30" s="225"/>
      <c r="JU30" s="225"/>
      <c r="JV30" s="225"/>
      <c r="JW30" s="225"/>
      <c r="JX30" s="225"/>
      <c r="JY30" s="225"/>
      <c r="JZ30" s="225"/>
      <c r="KA30" s="225"/>
      <c r="KB30" s="225"/>
      <c r="KC30" s="225"/>
      <c r="KD30" s="225"/>
      <c r="KE30" s="225"/>
      <c r="KF30" s="225"/>
      <c r="KG30" s="225"/>
      <c r="KH30" s="225"/>
      <c r="KI30" s="225"/>
      <c r="KJ30" s="225"/>
      <c r="KK30" s="225"/>
      <c r="KL30" s="225"/>
      <c r="KM30" s="225"/>
      <c r="KN30" s="225"/>
      <c r="KO30" s="225"/>
      <c r="KP30" s="225"/>
      <c r="KQ30" s="225"/>
      <c r="KR30" s="225"/>
      <c r="KS30" s="225"/>
      <c r="KT30" s="225"/>
      <c r="KU30" s="225"/>
      <c r="KV30" s="225"/>
      <c r="KW30" s="225"/>
      <c r="KX30" s="225"/>
      <c r="KY30" s="225"/>
      <c r="KZ30" s="225"/>
      <c r="LA30" s="225"/>
      <c r="LB30" s="225"/>
      <c r="LC30" s="225"/>
      <c r="LD30" s="225"/>
      <c r="LE30" s="225"/>
      <c r="LF30" s="225"/>
      <c r="LG30" s="225"/>
      <c r="LH30" s="225"/>
      <c r="LI30" s="225"/>
      <c r="LJ30" s="225"/>
      <c r="LK30" s="225"/>
      <c r="LL30" s="225"/>
      <c r="LM30" s="225"/>
      <c r="LN30" s="225"/>
      <c r="LO30" s="225"/>
      <c r="LP30" s="225"/>
      <c r="LQ30" s="225"/>
      <c r="LR30" s="225"/>
      <c r="LS30" s="225"/>
      <c r="LT30" s="225"/>
      <c r="LU30" s="225"/>
      <c r="LV30" s="225"/>
      <c r="LW30" s="225"/>
      <c r="LX30" s="225"/>
      <c r="LY30" s="225"/>
      <c r="LZ30" s="225"/>
      <c r="MA30" s="225"/>
      <c r="MB30" s="225"/>
      <c r="MC30" s="225"/>
      <c r="MD30" s="225"/>
      <c r="ME30" s="225"/>
      <c r="MF30" s="225"/>
      <c r="MG30" s="225"/>
      <c r="MH30" s="225"/>
      <c r="MI30" s="225"/>
      <c r="MJ30" s="225"/>
      <c r="MK30" s="225"/>
      <c r="ML30" s="225"/>
      <c r="MM30" s="225"/>
      <c r="MN30" s="225"/>
      <c r="MO30" s="225"/>
      <c r="MP30" s="225"/>
      <c r="MQ30" s="225"/>
      <c r="MR30" s="225"/>
      <c r="MS30" s="225"/>
      <c r="MT30" s="225"/>
      <c r="MU30" s="225"/>
      <c r="MV30" s="225"/>
      <c r="MW30" s="225"/>
      <c r="MX30" s="225"/>
      <c r="MY30" s="225"/>
      <c r="MZ30" s="225"/>
      <c r="NA30" s="225"/>
      <c r="NB30" s="225"/>
      <c r="NC30" s="225"/>
      <c r="ND30" s="225"/>
      <c r="NE30" s="225"/>
      <c r="NF30" s="225"/>
      <c r="NG30" s="225"/>
      <c r="NH30" s="225"/>
      <c r="NI30" s="225"/>
      <c r="NJ30" s="225"/>
      <c r="NK30" s="225"/>
      <c r="NL30" s="225"/>
      <c r="NM30" s="225"/>
      <c r="NN30" s="225"/>
      <c r="NO30" s="225"/>
      <c r="NP30" s="225"/>
      <c r="NQ30" s="225"/>
      <c r="NR30" s="225"/>
      <c r="NS30" s="225"/>
      <c r="NT30" s="225"/>
      <c r="NU30" s="225"/>
      <c r="NV30" s="225"/>
      <c r="NW30" s="225"/>
      <c r="NX30" s="225"/>
      <c r="NY30" s="225"/>
      <c r="NZ30" s="225"/>
      <c r="OA30" s="225"/>
      <c r="OB30" s="225"/>
      <c r="OC30" s="225"/>
      <c r="OD30" s="225"/>
      <c r="OE30" s="225"/>
      <c r="OF30" s="225"/>
      <c r="OG30" s="225"/>
      <c r="OH30" s="225"/>
      <c r="OI30" s="225"/>
      <c r="OJ30" s="225"/>
      <c r="OK30" s="225"/>
      <c r="OL30" s="225"/>
      <c r="OM30" s="225"/>
      <c r="ON30" s="225"/>
      <c r="OO30" s="225"/>
      <c r="OP30" s="225"/>
      <c r="OQ30" s="225"/>
      <c r="OR30" s="225"/>
      <c r="OS30" s="225"/>
      <c r="OT30" s="225"/>
      <c r="OU30" s="225"/>
      <c r="OV30" s="225"/>
      <c r="OW30" s="225"/>
      <c r="OX30" s="225"/>
      <c r="OY30" s="225"/>
      <c r="OZ30" s="225"/>
      <c r="PA30" s="225"/>
      <c r="PB30" s="225"/>
      <c r="PC30" s="225"/>
      <c r="PD30" s="225"/>
      <c r="PE30" s="225"/>
      <c r="PF30" s="225"/>
      <c r="PG30" s="225"/>
      <c r="PH30" s="225"/>
      <c r="PI30" s="225"/>
      <c r="PJ30" s="225"/>
      <c r="PK30" s="225"/>
      <c r="PL30" s="225"/>
      <c r="PM30" s="225"/>
      <c r="PN30" s="225"/>
      <c r="PO30" s="225"/>
      <c r="PP30" s="225"/>
      <c r="PQ30" s="225"/>
      <c r="PR30" s="225"/>
      <c r="PS30" s="225"/>
      <c r="PT30" s="225"/>
      <c r="PU30" s="225"/>
      <c r="PV30" s="225"/>
      <c r="PW30" s="225"/>
      <c r="PX30" s="225"/>
      <c r="PY30" s="225"/>
      <c r="PZ30" s="225"/>
      <c r="QA30" s="225"/>
      <c r="QB30" s="225"/>
      <c r="QC30" s="225"/>
      <c r="QD30" s="225"/>
      <c r="QE30" s="225"/>
      <c r="QF30" s="225"/>
      <c r="QG30" s="225"/>
      <c r="QH30" s="225"/>
      <c r="QI30" s="225"/>
      <c r="QJ30" s="225"/>
      <c r="QK30" s="225"/>
      <c r="QL30" s="225"/>
      <c r="QM30" s="225"/>
      <c r="QN30" s="225"/>
      <c r="QO30" s="225"/>
      <c r="QP30" s="225"/>
      <c r="QQ30" s="225"/>
      <c r="QR30" s="225"/>
      <c r="QS30" s="225"/>
      <c r="QT30" s="225"/>
      <c r="QU30" s="225"/>
      <c r="QV30" s="225"/>
      <c r="QW30" s="225"/>
      <c r="QX30" s="225"/>
      <c r="QY30" s="225"/>
      <c r="QZ30" s="225"/>
      <c r="RA30" s="225"/>
      <c r="RB30" s="225"/>
      <c r="RC30" s="225"/>
      <c r="RD30" s="225"/>
      <c r="RE30" s="104"/>
      <c r="RF30" s="104"/>
      <c r="RG30" s="207"/>
      <c r="RH30" s="207"/>
      <c r="RI30" s="2"/>
      <c r="RJ30" s="2"/>
      <c r="RK30" s="37"/>
      <c r="RL30" s="37"/>
    </row>
    <row r="31" spans="1:490" ht="18.75" customHeight="1">
      <c r="A31" s="31"/>
      <c r="B31" s="87">
        <v>19</v>
      </c>
      <c r="C31" s="87">
        <v>53.75</v>
      </c>
      <c r="D31" s="87" t="s">
        <v>451</v>
      </c>
      <c r="E31" s="34" t="str">
        <f ca="1">IF(ISBLANK(TMSimList[[#This Row],[Test n'#]]),"",LOOKUP(TMSimList[[#This Row],[Test n'#]],TP_CFAR_DB[TPnum],TP_CFAR_DB[TP ID]))</f>
        <v>FT-TP-53</v>
      </c>
      <c r="F31" s="103" t="str">
        <f ca="1">IF(ISBLANK(TMSimList[[#This Row],[Test n'#]]),"",LOOKUP(TMSimList[[#This Row],[Test n'#]],TP_CFAR_DB[TPnum],TP_CFAR_DB[Test Point Name]))</f>
        <v>OL Aileron Sweep type 2</v>
      </c>
      <c r="G31" s="34" t="str">
        <f ca="1">IF(ISBLANK(TMSimList[[#This Row],[Test n'#]]),"",LOOKUP(TMSimList[[#This Row],[Test n'#]],TP_CFAR_DB[TPnum],TP_CFAR_DB[Mode]))</f>
        <v>Auto</v>
      </c>
      <c r="H31" s="34">
        <f ca="1">IF(ISBLANK(TMSimList[[#This Row],[Test n'#]]),"",LOOKUP(TMSimList[[#This Row],[Test n'#]],TP_CFAR_DB[TPnum],TP_CFAR_DB[Time '[sec']]))</f>
        <v>45</v>
      </c>
      <c r="I31" s="34" t="s">
        <v>76</v>
      </c>
      <c r="J31" s="34" t="s">
        <v>76</v>
      </c>
      <c r="K31" s="171"/>
      <c r="L31" s="34">
        <f>SUM(TMSimMatrix[#This Row])</f>
        <v>0</v>
      </c>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c r="AR31" s="171"/>
      <c r="AS31" s="171"/>
      <c r="AT31" s="171"/>
      <c r="AU31" s="171"/>
      <c r="AV31" s="171"/>
      <c r="AW31" s="171"/>
      <c r="AX31" s="171"/>
      <c r="AY31" s="171"/>
      <c r="AZ31" s="171"/>
      <c r="BA31" s="171"/>
      <c r="BB31" s="171"/>
      <c r="BC31" s="171"/>
      <c r="BD31" s="171"/>
      <c r="BE31" s="171"/>
      <c r="BF31" s="171"/>
      <c r="BG31" s="171"/>
      <c r="BH31" s="171"/>
      <c r="BI31" s="171"/>
      <c r="BJ31" s="171"/>
      <c r="BK31" s="171"/>
      <c r="BL31" s="171"/>
      <c r="BM31" s="171"/>
      <c r="BN31" s="171"/>
      <c r="BO31" s="171"/>
      <c r="BP31" s="171"/>
      <c r="BQ31" s="171"/>
      <c r="BR31" s="171"/>
      <c r="BS31" s="171"/>
      <c r="BT31" s="171"/>
      <c r="BU31" s="171"/>
      <c r="BV31" s="171"/>
      <c r="BW31" s="171"/>
      <c r="BX31" s="171"/>
      <c r="BY31" s="171"/>
      <c r="BZ31" s="171"/>
      <c r="CA31" s="171"/>
      <c r="CB31" s="171"/>
      <c r="CC31" s="171"/>
      <c r="CD31" s="104"/>
      <c r="CE31" s="104"/>
      <c r="CF31" s="104"/>
      <c r="CG31" s="104"/>
      <c r="CH31" s="104"/>
      <c r="CI31" s="104"/>
      <c r="CJ31" s="104"/>
      <c r="CK31" s="104"/>
      <c r="CL31" s="104"/>
      <c r="CM31" s="104"/>
      <c r="CN31" s="104"/>
      <c r="CO31" s="104"/>
      <c r="CP31" s="104"/>
      <c r="CQ31" s="104"/>
      <c r="CR31" s="104"/>
      <c r="CS31" s="104"/>
      <c r="CT31" s="104"/>
      <c r="CU31" s="104"/>
      <c r="CV31" s="104"/>
      <c r="CW31" s="104"/>
      <c r="CX31" s="104"/>
      <c r="CY31" s="104"/>
      <c r="CZ31" s="104"/>
      <c r="DA31" s="104"/>
      <c r="DB31" s="104"/>
      <c r="DC31" s="104"/>
      <c r="DD31" s="104"/>
      <c r="DE31" s="104"/>
      <c r="DF31" s="104"/>
      <c r="DG31" s="104"/>
      <c r="DH31" s="104"/>
      <c r="DI31" s="104"/>
      <c r="DJ31" s="104"/>
      <c r="DK31" s="104"/>
      <c r="DL31" s="104"/>
      <c r="DM31" s="104"/>
      <c r="DN31" s="104"/>
      <c r="DO31" s="104"/>
      <c r="DP31" s="104"/>
      <c r="DQ31" s="104"/>
      <c r="DR31" s="104"/>
      <c r="DS31" s="104"/>
      <c r="DT31" s="104"/>
      <c r="DU31" s="104"/>
      <c r="DV31" s="104"/>
      <c r="DW31" s="104"/>
      <c r="DX31" s="104"/>
      <c r="DY31" s="104"/>
      <c r="DZ31" s="104"/>
      <c r="EA31" s="104"/>
      <c r="EB31" s="104"/>
      <c r="EC31" s="104"/>
      <c r="ED31" s="104"/>
      <c r="EE31" s="104"/>
      <c r="EF31" s="104"/>
      <c r="EG31" s="225"/>
      <c r="EH31" s="225"/>
      <c r="EI31" s="225"/>
      <c r="EJ31" s="225"/>
      <c r="EK31" s="171"/>
      <c r="EL31" s="171"/>
      <c r="EM31" s="104"/>
      <c r="EN31" s="104"/>
      <c r="EO31" s="104"/>
      <c r="EP31" s="104"/>
      <c r="EQ31" s="104"/>
      <c r="ER31" s="104"/>
      <c r="ES31" s="104"/>
      <c r="ET31" s="104"/>
      <c r="EU31" s="104"/>
      <c r="EV31" s="104"/>
      <c r="EW31" s="104"/>
      <c r="EX31" s="104"/>
      <c r="EY31" s="104"/>
      <c r="EZ31" s="104"/>
      <c r="FA31" s="104"/>
      <c r="FB31" s="104"/>
      <c r="FC31" s="104"/>
      <c r="FD31" s="104"/>
      <c r="FE31" s="104"/>
      <c r="FF31" s="104"/>
      <c r="FG31" s="104"/>
      <c r="FH31" s="104"/>
      <c r="FI31" s="104"/>
      <c r="FJ31" s="104"/>
      <c r="FK31" s="104"/>
      <c r="FL31" s="104"/>
      <c r="FM31" s="104"/>
      <c r="FN31" s="225"/>
      <c r="FO31" s="225"/>
      <c r="FP31" s="225"/>
      <c r="FQ31" s="225"/>
      <c r="FR31" s="225"/>
      <c r="FS31" s="225"/>
      <c r="FT31" s="225"/>
      <c r="FU31" s="225"/>
      <c r="FV31" s="225"/>
      <c r="FW31" s="225"/>
      <c r="FX31" s="171"/>
      <c r="FY31" s="171"/>
      <c r="FZ31" s="104"/>
      <c r="GA31" s="104"/>
      <c r="GB31" s="104"/>
      <c r="GC31" s="104"/>
      <c r="GD31" s="104"/>
      <c r="GE31" s="104"/>
      <c r="GF31" s="104"/>
      <c r="GG31" s="104"/>
      <c r="GH31" s="104"/>
      <c r="GI31" s="104"/>
      <c r="GJ31" s="104"/>
      <c r="GK31" s="104"/>
      <c r="GL31" s="104"/>
      <c r="GM31" s="104"/>
      <c r="GN31" s="104"/>
      <c r="GO31" s="104"/>
      <c r="GP31" s="104"/>
      <c r="GQ31" s="104"/>
      <c r="GR31" s="104"/>
      <c r="GS31" s="104"/>
      <c r="GT31" s="104"/>
      <c r="GU31" s="225"/>
      <c r="GV31" s="225"/>
      <c r="GW31" s="225"/>
      <c r="GX31" s="225"/>
      <c r="GY31" s="225"/>
      <c r="GZ31" s="225"/>
      <c r="HA31" s="225"/>
      <c r="HB31" s="225"/>
      <c r="HC31" s="225"/>
      <c r="HD31" s="225"/>
      <c r="HE31" s="225"/>
      <c r="HF31" s="225"/>
      <c r="HG31" s="225"/>
      <c r="HH31" s="225"/>
      <c r="HI31" s="225"/>
      <c r="HJ31" s="225"/>
      <c r="HK31" s="225"/>
      <c r="HL31" s="225"/>
      <c r="HM31" s="225"/>
      <c r="HN31" s="225"/>
      <c r="HO31" s="225"/>
      <c r="HP31" s="225"/>
      <c r="HQ31" s="225"/>
      <c r="HR31" s="225"/>
      <c r="HS31" s="225"/>
      <c r="HT31" s="225"/>
      <c r="HU31" s="225"/>
      <c r="HV31" s="225"/>
      <c r="HW31" s="225"/>
      <c r="HX31" s="225"/>
      <c r="HY31" s="225"/>
      <c r="HZ31" s="225"/>
      <c r="IA31" s="225"/>
      <c r="IB31" s="225"/>
      <c r="IC31" s="225"/>
      <c r="ID31" s="225"/>
      <c r="IE31" s="225"/>
      <c r="IF31" s="225"/>
      <c r="IG31" s="225"/>
      <c r="IH31" s="225"/>
      <c r="II31" s="225"/>
      <c r="IJ31" s="225"/>
      <c r="IK31" s="225"/>
      <c r="IL31" s="225"/>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c r="MU31" s="225"/>
      <c r="MV31" s="225"/>
      <c r="MW31" s="225"/>
      <c r="MX31" s="225"/>
      <c r="MY31" s="225"/>
      <c r="MZ31" s="225"/>
      <c r="NA31" s="225"/>
      <c r="NB31" s="225"/>
      <c r="NC31" s="225"/>
      <c r="ND31" s="225"/>
      <c r="NE31" s="225"/>
      <c r="NF31" s="225"/>
      <c r="NG31" s="225"/>
      <c r="NH31" s="225"/>
      <c r="NI31" s="225"/>
      <c r="NJ31" s="225"/>
      <c r="NK31" s="225"/>
      <c r="NL31" s="225"/>
      <c r="NM31" s="225"/>
      <c r="NN31" s="225"/>
      <c r="NO31" s="225"/>
      <c r="NP31" s="225"/>
      <c r="NQ31" s="225"/>
      <c r="NR31" s="225"/>
      <c r="NS31" s="225"/>
      <c r="NT31" s="225"/>
      <c r="NU31" s="225"/>
      <c r="NV31" s="225"/>
      <c r="NW31" s="225"/>
      <c r="NX31" s="225"/>
      <c r="NY31" s="225"/>
      <c r="NZ31" s="225"/>
      <c r="OA31" s="225"/>
      <c r="OB31" s="225"/>
      <c r="OC31" s="225"/>
      <c r="OD31" s="225"/>
      <c r="OE31" s="225"/>
      <c r="OF31" s="225"/>
      <c r="OG31" s="225"/>
      <c r="OH31" s="225"/>
      <c r="OI31" s="225"/>
      <c r="OJ31" s="225"/>
      <c r="OK31" s="225"/>
      <c r="OL31" s="225"/>
      <c r="OM31" s="225"/>
      <c r="ON31" s="225"/>
      <c r="OO31" s="225"/>
      <c r="OP31" s="225"/>
      <c r="OQ31" s="225"/>
      <c r="OR31" s="225"/>
      <c r="OS31" s="225"/>
      <c r="OT31" s="225"/>
      <c r="OU31" s="225"/>
      <c r="OV31" s="225"/>
      <c r="OW31" s="225"/>
      <c r="OX31" s="225"/>
      <c r="OY31" s="225"/>
      <c r="OZ31" s="225"/>
      <c r="PA31" s="225"/>
      <c r="PB31" s="225"/>
      <c r="PC31" s="225"/>
      <c r="PD31" s="225"/>
      <c r="PE31" s="225"/>
      <c r="PF31" s="225"/>
      <c r="PG31" s="225"/>
      <c r="PH31" s="225"/>
      <c r="PI31" s="225"/>
      <c r="PJ31" s="225"/>
      <c r="PK31" s="225"/>
      <c r="PL31" s="225"/>
      <c r="PM31" s="225"/>
      <c r="PN31" s="225"/>
      <c r="PO31" s="225"/>
      <c r="PP31" s="225"/>
      <c r="PQ31" s="225"/>
      <c r="PR31" s="225"/>
      <c r="PS31" s="225"/>
      <c r="PT31" s="225"/>
      <c r="PU31" s="225"/>
      <c r="PV31" s="225"/>
      <c r="PW31" s="225"/>
      <c r="PX31" s="225"/>
      <c r="PY31" s="225"/>
      <c r="PZ31" s="225"/>
      <c r="QA31" s="225"/>
      <c r="QB31" s="225"/>
      <c r="QC31" s="225"/>
      <c r="QD31" s="225"/>
      <c r="QE31" s="225"/>
      <c r="QF31" s="225"/>
      <c r="QG31" s="225"/>
      <c r="QH31" s="225"/>
      <c r="QI31" s="225"/>
      <c r="QJ31" s="225"/>
      <c r="QK31" s="225"/>
      <c r="QL31" s="225"/>
      <c r="QM31" s="225"/>
      <c r="QN31" s="225"/>
      <c r="QO31" s="225"/>
      <c r="QP31" s="225"/>
      <c r="QQ31" s="225"/>
      <c r="QR31" s="225"/>
      <c r="QS31" s="225"/>
      <c r="QT31" s="225"/>
      <c r="QU31" s="225"/>
      <c r="QV31" s="225"/>
      <c r="QW31" s="225"/>
      <c r="QX31" s="225"/>
      <c r="QY31" s="225"/>
      <c r="QZ31" s="225"/>
      <c r="RA31" s="225"/>
      <c r="RB31" s="225"/>
      <c r="RC31" s="225"/>
      <c r="RD31" s="225"/>
      <c r="RE31" s="104"/>
      <c r="RF31" s="104"/>
      <c r="RG31" s="207"/>
      <c r="RH31" s="207"/>
      <c r="RI31" s="2"/>
      <c r="RJ31" s="2"/>
      <c r="RK31" s="37"/>
      <c r="RL31" s="37"/>
    </row>
    <row r="32" spans="1:490" ht="18.75" customHeight="1">
      <c r="A32" s="31"/>
      <c r="B32" s="87">
        <v>20</v>
      </c>
      <c r="C32" s="87">
        <v>62</v>
      </c>
      <c r="D32" s="87" t="s">
        <v>451</v>
      </c>
      <c r="E32" s="34" t="str">
        <f ca="1">IF(ISBLANK(TMSimList[[#This Row],[Test n'#]]),"",LOOKUP(TMSimList[[#This Row],[Test n'#]],TP_CFAR_DB[TPnum],TP_CFAR_DB[TP ID]))</f>
        <v>FT-TP-62</v>
      </c>
      <c r="F32" s="103" t="str">
        <f ca="1">IF(ISBLANK(TMSimList[[#This Row],[Test n'#]]),"",LOOKUP(TMSimList[[#This Row],[Test n'#]],TP_CFAR_DB[TPnum],TP_CFAR_DB[Test Point Name]))</f>
        <v>OL Rudder Doublet</v>
      </c>
      <c r="G32" s="34" t="str">
        <f ca="1">IF(ISBLANK(TMSimList[[#This Row],[Test n'#]]),"",LOOKUP(TMSimList[[#This Row],[Test n'#]],TP_CFAR_DB[TPnum],TP_CFAR_DB[Mode]))</f>
        <v>Auto</v>
      </c>
      <c r="H32" s="34">
        <f ca="1">IF(ISBLANK(TMSimList[[#This Row],[Test n'#]]),"",LOOKUP(TMSimList[[#This Row],[Test n'#]],TP_CFAR_DB[TPnum],TP_CFAR_DB[Time '[sec']]))</f>
        <v>45</v>
      </c>
      <c r="I32" s="34" t="s">
        <v>76</v>
      </c>
      <c r="J32" s="34" t="s">
        <v>76</v>
      </c>
      <c r="K32" s="171"/>
      <c r="L32" s="34">
        <f>SUM(TMSimMatrix[#This Row])</f>
        <v>0</v>
      </c>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c r="AR32" s="171"/>
      <c r="AS32" s="171"/>
      <c r="AT32" s="171"/>
      <c r="AU32" s="171"/>
      <c r="AV32" s="171"/>
      <c r="AW32" s="171"/>
      <c r="AX32" s="171"/>
      <c r="AY32" s="171"/>
      <c r="AZ32" s="171"/>
      <c r="BA32" s="171"/>
      <c r="BB32" s="171"/>
      <c r="BC32" s="171"/>
      <c r="BD32" s="171"/>
      <c r="BE32" s="171"/>
      <c r="BF32" s="171"/>
      <c r="BG32" s="171"/>
      <c r="BH32" s="171"/>
      <c r="BI32" s="171"/>
      <c r="BJ32" s="171"/>
      <c r="BK32" s="171"/>
      <c r="BL32" s="171"/>
      <c r="BM32" s="171"/>
      <c r="BN32" s="171"/>
      <c r="BO32" s="171"/>
      <c r="BP32" s="171"/>
      <c r="BQ32" s="171"/>
      <c r="BR32" s="171"/>
      <c r="BS32" s="171"/>
      <c r="BT32" s="171"/>
      <c r="BU32" s="171"/>
      <c r="BV32" s="171"/>
      <c r="BW32" s="171"/>
      <c r="BX32" s="171"/>
      <c r="BY32" s="171"/>
      <c r="BZ32" s="171"/>
      <c r="CA32" s="171"/>
      <c r="CB32" s="171"/>
      <c r="CC32" s="171"/>
      <c r="CD32" s="104"/>
      <c r="CE32" s="104"/>
      <c r="CF32" s="104"/>
      <c r="CG32" s="104"/>
      <c r="CH32" s="104"/>
      <c r="CI32" s="104"/>
      <c r="CJ32" s="104"/>
      <c r="CK32" s="104"/>
      <c r="CL32" s="104"/>
      <c r="CM32" s="104"/>
      <c r="CN32" s="104"/>
      <c r="CO32" s="104"/>
      <c r="CP32" s="104"/>
      <c r="CQ32" s="104"/>
      <c r="CR32" s="104"/>
      <c r="CS32" s="104"/>
      <c r="CT32" s="104"/>
      <c r="CU32" s="104"/>
      <c r="CV32" s="104"/>
      <c r="CW32" s="104"/>
      <c r="CX32" s="104"/>
      <c r="CY32" s="104"/>
      <c r="CZ32" s="104"/>
      <c r="DA32" s="104"/>
      <c r="DB32" s="104"/>
      <c r="DC32" s="104"/>
      <c r="DD32" s="104"/>
      <c r="DE32" s="104"/>
      <c r="DF32" s="104"/>
      <c r="DG32" s="104"/>
      <c r="DH32" s="104"/>
      <c r="DI32" s="104"/>
      <c r="DJ32" s="104"/>
      <c r="DK32" s="104"/>
      <c r="DL32" s="104"/>
      <c r="DM32" s="104"/>
      <c r="DN32" s="104"/>
      <c r="DO32" s="104"/>
      <c r="DP32" s="104"/>
      <c r="DQ32" s="104"/>
      <c r="DR32" s="104"/>
      <c r="DS32" s="104"/>
      <c r="DT32" s="104"/>
      <c r="DU32" s="104"/>
      <c r="DV32" s="104"/>
      <c r="DW32" s="104"/>
      <c r="DX32" s="104"/>
      <c r="DY32" s="104"/>
      <c r="DZ32" s="104"/>
      <c r="EA32" s="104"/>
      <c r="EB32" s="104"/>
      <c r="EC32" s="104"/>
      <c r="ED32" s="104"/>
      <c r="EE32" s="104"/>
      <c r="EF32" s="104"/>
      <c r="EG32" s="225"/>
      <c r="EH32" s="225"/>
      <c r="EI32" s="225"/>
      <c r="EJ32" s="225"/>
      <c r="EK32" s="171"/>
      <c r="EL32" s="171"/>
      <c r="EM32" s="104"/>
      <c r="EN32" s="104"/>
      <c r="EO32" s="104"/>
      <c r="EP32" s="104"/>
      <c r="EQ32" s="104"/>
      <c r="ER32" s="104"/>
      <c r="ES32" s="104"/>
      <c r="ET32" s="104"/>
      <c r="EU32" s="104"/>
      <c r="EV32" s="104"/>
      <c r="EW32" s="104"/>
      <c r="EX32" s="104"/>
      <c r="EY32" s="104"/>
      <c r="EZ32" s="104"/>
      <c r="FA32" s="104"/>
      <c r="FB32" s="104"/>
      <c r="FC32" s="104"/>
      <c r="FD32" s="104"/>
      <c r="FE32" s="104"/>
      <c r="FF32" s="104"/>
      <c r="FG32" s="104"/>
      <c r="FH32" s="104"/>
      <c r="FI32" s="104"/>
      <c r="FJ32" s="104"/>
      <c r="FK32" s="104"/>
      <c r="FL32" s="104"/>
      <c r="FM32" s="104"/>
      <c r="FN32" s="225"/>
      <c r="FO32" s="225"/>
      <c r="FP32" s="225"/>
      <c r="FQ32" s="225"/>
      <c r="FR32" s="225"/>
      <c r="FS32" s="225"/>
      <c r="FT32" s="225"/>
      <c r="FU32" s="225"/>
      <c r="FV32" s="225"/>
      <c r="FW32" s="225"/>
      <c r="FX32" s="171"/>
      <c r="FY32" s="171"/>
      <c r="FZ32" s="104"/>
      <c r="GA32" s="104"/>
      <c r="GB32" s="104"/>
      <c r="GC32" s="104"/>
      <c r="GD32" s="104"/>
      <c r="GE32" s="104"/>
      <c r="GF32" s="104"/>
      <c r="GG32" s="104"/>
      <c r="GH32" s="104"/>
      <c r="GI32" s="104"/>
      <c r="GJ32" s="104"/>
      <c r="GK32" s="104"/>
      <c r="GL32" s="104"/>
      <c r="GM32" s="104"/>
      <c r="GN32" s="104"/>
      <c r="GO32" s="104"/>
      <c r="GP32" s="104"/>
      <c r="GQ32" s="104"/>
      <c r="GR32" s="104"/>
      <c r="GS32" s="104"/>
      <c r="GT32" s="104"/>
      <c r="GU32" s="225"/>
      <c r="GV32" s="225"/>
      <c r="GW32" s="225"/>
      <c r="GX32" s="225"/>
      <c r="GY32" s="225"/>
      <c r="GZ32" s="225"/>
      <c r="HA32" s="225"/>
      <c r="HB32" s="225"/>
      <c r="HC32" s="225"/>
      <c r="HD32" s="225"/>
      <c r="HE32" s="225"/>
      <c r="HF32" s="225"/>
      <c r="HG32" s="225"/>
      <c r="HH32" s="225"/>
      <c r="HI32" s="225"/>
      <c r="HJ32" s="225"/>
      <c r="HK32" s="225"/>
      <c r="HL32" s="225"/>
      <c r="HM32" s="225"/>
      <c r="HN32" s="225"/>
      <c r="HO32" s="225"/>
      <c r="HP32" s="225"/>
      <c r="HQ32" s="225"/>
      <c r="HR32" s="225"/>
      <c r="HS32" s="225"/>
      <c r="HT32" s="225"/>
      <c r="HU32" s="225"/>
      <c r="HV32" s="225"/>
      <c r="HW32" s="225"/>
      <c r="HX32" s="225"/>
      <c r="HY32" s="225"/>
      <c r="HZ32" s="225"/>
      <c r="IA32" s="225"/>
      <c r="IB32" s="225"/>
      <c r="IC32" s="225"/>
      <c r="ID32" s="225"/>
      <c r="IE32" s="225"/>
      <c r="IF32" s="225"/>
      <c r="IG32" s="225"/>
      <c r="IH32" s="225"/>
      <c r="II32" s="225"/>
      <c r="IJ32" s="225"/>
      <c r="IK32" s="225"/>
      <c r="IL32" s="225"/>
      <c r="IM32" s="225"/>
      <c r="IN32" s="225"/>
      <c r="IO32" s="225"/>
      <c r="IP32" s="225"/>
      <c r="IQ32" s="225"/>
      <c r="IR32" s="225"/>
      <c r="IS32" s="225"/>
      <c r="IT32" s="225"/>
      <c r="IU32" s="225"/>
      <c r="IV32" s="225"/>
      <c r="IW32" s="225"/>
      <c r="IX32" s="225"/>
      <c r="IY32" s="225"/>
      <c r="IZ32" s="225"/>
      <c r="JA32" s="225"/>
      <c r="JB32" s="225"/>
      <c r="JC32" s="225"/>
      <c r="JD32" s="225"/>
      <c r="JE32" s="225"/>
      <c r="JF32" s="225"/>
      <c r="JG32" s="225"/>
      <c r="JH32" s="225"/>
      <c r="JI32" s="225"/>
      <c r="JJ32" s="225"/>
      <c r="JK32" s="225"/>
      <c r="JL32" s="225"/>
      <c r="JM32" s="225"/>
      <c r="JN32" s="225"/>
      <c r="JO32" s="225"/>
      <c r="JP32" s="225"/>
      <c r="JQ32" s="225"/>
      <c r="JR32" s="225"/>
      <c r="JS32" s="225"/>
      <c r="JT32" s="225"/>
      <c r="JU32" s="225"/>
      <c r="JV32" s="225"/>
      <c r="JW32" s="225"/>
      <c r="JX32" s="225"/>
      <c r="JY32" s="225"/>
      <c r="JZ32" s="225"/>
      <c r="KA32" s="225"/>
      <c r="KB32" s="225"/>
      <c r="KC32" s="225"/>
      <c r="KD32" s="225"/>
      <c r="KE32" s="225"/>
      <c r="KF32" s="225"/>
      <c r="KG32" s="225"/>
      <c r="KH32" s="225"/>
      <c r="KI32" s="225"/>
      <c r="KJ32" s="225"/>
      <c r="KK32" s="225"/>
      <c r="KL32" s="225"/>
      <c r="KM32" s="225"/>
      <c r="KN32" s="225"/>
      <c r="KO32" s="225"/>
      <c r="KP32" s="225"/>
      <c r="KQ32" s="225"/>
      <c r="KR32" s="225"/>
      <c r="KS32" s="225"/>
      <c r="KT32" s="225"/>
      <c r="KU32" s="225"/>
      <c r="KV32" s="225"/>
      <c r="KW32" s="225"/>
      <c r="KX32" s="225"/>
      <c r="KY32" s="225"/>
      <c r="KZ32" s="225"/>
      <c r="LA32" s="225"/>
      <c r="LB32" s="225"/>
      <c r="LC32" s="225"/>
      <c r="LD32" s="225"/>
      <c r="LE32" s="225"/>
      <c r="LF32" s="225"/>
      <c r="LG32" s="225"/>
      <c r="LH32" s="225"/>
      <c r="LI32" s="225"/>
      <c r="LJ32" s="225"/>
      <c r="LK32" s="225"/>
      <c r="LL32" s="225"/>
      <c r="LM32" s="225"/>
      <c r="LN32" s="225"/>
      <c r="LO32" s="225"/>
      <c r="LP32" s="225"/>
      <c r="LQ32" s="225"/>
      <c r="LR32" s="225"/>
      <c r="LS32" s="225"/>
      <c r="LT32" s="225"/>
      <c r="LU32" s="225"/>
      <c r="LV32" s="225"/>
      <c r="LW32" s="225"/>
      <c r="LX32" s="225"/>
      <c r="LY32" s="225"/>
      <c r="LZ32" s="225"/>
      <c r="MA32" s="225"/>
      <c r="MB32" s="225"/>
      <c r="MC32" s="225"/>
      <c r="MD32" s="225"/>
      <c r="ME32" s="225"/>
      <c r="MF32" s="225"/>
      <c r="MG32" s="225"/>
      <c r="MH32" s="225"/>
      <c r="MI32" s="225"/>
      <c r="MJ32" s="225"/>
      <c r="MK32" s="225"/>
      <c r="ML32" s="225"/>
      <c r="MM32" s="225"/>
      <c r="MN32" s="225"/>
      <c r="MO32" s="225"/>
      <c r="MP32" s="225"/>
      <c r="MQ32" s="225"/>
      <c r="MR32" s="225"/>
      <c r="MS32" s="225"/>
      <c r="MT32" s="225"/>
      <c r="MU32" s="225"/>
      <c r="MV32" s="225"/>
      <c r="MW32" s="225"/>
      <c r="MX32" s="225"/>
      <c r="MY32" s="225"/>
      <c r="MZ32" s="225"/>
      <c r="NA32" s="225"/>
      <c r="NB32" s="225"/>
      <c r="NC32" s="225"/>
      <c r="ND32" s="225"/>
      <c r="NE32" s="225"/>
      <c r="NF32" s="225"/>
      <c r="NG32" s="225"/>
      <c r="NH32" s="225"/>
      <c r="NI32" s="225"/>
      <c r="NJ32" s="225"/>
      <c r="NK32" s="225"/>
      <c r="NL32" s="225"/>
      <c r="NM32" s="225"/>
      <c r="NN32" s="225"/>
      <c r="NO32" s="225"/>
      <c r="NP32" s="225"/>
      <c r="NQ32" s="225"/>
      <c r="NR32" s="225"/>
      <c r="NS32" s="225"/>
      <c r="NT32" s="225"/>
      <c r="NU32" s="225"/>
      <c r="NV32" s="225"/>
      <c r="NW32" s="225"/>
      <c r="NX32" s="225"/>
      <c r="NY32" s="225"/>
      <c r="NZ32" s="225"/>
      <c r="OA32" s="225"/>
      <c r="OB32" s="225"/>
      <c r="OC32" s="225"/>
      <c r="OD32" s="225"/>
      <c r="OE32" s="225"/>
      <c r="OF32" s="225"/>
      <c r="OG32" s="225"/>
      <c r="OH32" s="225"/>
      <c r="OI32" s="225"/>
      <c r="OJ32" s="225"/>
      <c r="OK32" s="225"/>
      <c r="OL32" s="225"/>
      <c r="OM32" s="225"/>
      <c r="ON32" s="225"/>
      <c r="OO32" s="225"/>
      <c r="OP32" s="225"/>
      <c r="OQ32" s="225"/>
      <c r="OR32" s="225"/>
      <c r="OS32" s="225"/>
      <c r="OT32" s="225"/>
      <c r="OU32" s="225"/>
      <c r="OV32" s="225"/>
      <c r="OW32" s="225"/>
      <c r="OX32" s="225"/>
      <c r="OY32" s="225"/>
      <c r="OZ32" s="225"/>
      <c r="PA32" s="225"/>
      <c r="PB32" s="225"/>
      <c r="PC32" s="225"/>
      <c r="PD32" s="225"/>
      <c r="PE32" s="225"/>
      <c r="PF32" s="225"/>
      <c r="PG32" s="225"/>
      <c r="PH32" s="225"/>
      <c r="PI32" s="225"/>
      <c r="PJ32" s="225"/>
      <c r="PK32" s="225"/>
      <c r="PL32" s="225"/>
      <c r="PM32" s="225"/>
      <c r="PN32" s="225"/>
      <c r="PO32" s="225"/>
      <c r="PP32" s="225"/>
      <c r="PQ32" s="225"/>
      <c r="PR32" s="225"/>
      <c r="PS32" s="225"/>
      <c r="PT32" s="225"/>
      <c r="PU32" s="225"/>
      <c r="PV32" s="225"/>
      <c r="PW32" s="225"/>
      <c r="PX32" s="225"/>
      <c r="PY32" s="225"/>
      <c r="PZ32" s="225"/>
      <c r="QA32" s="225"/>
      <c r="QB32" s="225"/>
      <c r="QC32" s="225"/>
      <c r="QD32" s="225"/>
      <c r="QE32" s="225"/>
      <c r="QF32" s="225"/>
      <c r="QG32" s="225"/>
      <c r="QH32" s="225"/>
      <c r="QI32" s="225"/>
      <c r="QJ32" s="225"/>
      <c r="QK32" s="225"/>
      <c r="QL32" s="225"/>
      <c r="QM32" s="225"/>
      <c r="QN32" s="225"/>
      <c r="QO32" s="225"/>
      <c r="QP32" s="225"/>
      <c r="QQ32" s="225"/>
      <c r="QR32" s="225"/>
      <c r="QS32" s="225"/>
      <c r="QT32" s="225"/>
      <c r="QU32" s="225"/>
      <c r="QV32" s="225"/>
      <c r="QW32" s="225"/>
      <c r="QX32" s="225"/>
      <c r="QY32" s="225"/>
      <c r="QZ32" s="225"/>
      <c r="RA32" s="225"/>
      <c r="RB32" s="225"/>
      <c r="RC32" s="225"/>
      <c r="RD32" s="225"/>
      <c r="RE32" s="104"/>
      <c r="RF32" s="104"/>
      <c r="RG32" s="207"/>
      <c r="RH32" s="207"/>
      <c r="RI32" s="2"/>
      <c r="RJ32" s="2"/>
      <c r="RK32" s="37"/>
      <c r="RL32" s="37"/>
    </row>
    <row r="33" spans="1:480" ht="18.75" customHeight="1">
      <c r="A33" s="31"/>
      <c r="B33" s="87">
        <v>21</v>
      </c>
      <c r="C33" s="87">
        <v>29</v>
      </c>
      <c r="D33" s="87" t="s">
        <v>451</v>
      </c>
      <c r="E33" s="34" t="str">
        <f ca="1">IF(ISBLANK(TMSimList[[#This Row],[Test n'#]]),"",LOOKUP(TMSimList[[#This Row],[Test n'#]],TP_CFAR_DB[TPnum],TP_CFAR_DB[TP ID]))</f>
        <v>FT-TP-29</v>
      </c>
      <c r="F33" s="103" t="str">
        <f ca="1">IF(ISBLANK(TMSimList[[#This Row],[Test n'#]]),"",LOOKUP(TMSimList[[#This Row],[Test n'#]],TP_CFAR_DB[TPnum],TP_CFAR_DB[Test Point Name]))</f>
        <v>Acceleration leg</v>
      </c>
      <c r="G33" s="34" t="str">
        <f ca="1">IF(ISBLANK(TMSimList[[#This Row],[Test n'#]]),"",LOOKUP(TMSimList[[#This Row],[Test n'#]],TP_CFAR_DB[TPnum],TP_CFAR_DB[Mode]))</f>
        <v>Auto</v>
      </c>
      <c r="H33" s="34">
        <f ca="1">IF(ISBLANK(TMSimList[[#This Row],[Test n'#]]),"",LOOKUP(TMSimList[[#This Row],[Test n'#]],TP_CFAR_DB[TPnum],TP_CFAR_DB[Time '[sec']]))</f>
        <v>25</v>
      </c>
      <c r="I33" s="34" t="s">
        <v>76</v>
      </c>
      <c r="J33" s="34" t="s">
        <v>78</v>
      </c>
      <c r="K33" s="171"/>
      <c r="L33" s="34">
        <f>SUM(TMSimMatrix[#This Row])</f>
        <v>6</v>
      </c>
      <c r="M33" s="171"/>
      <c r="N33" s="171"/>
      <c r="O33" s="171"/>
      <c r="P33" s="171"/>
      <c r="Q33" s="171"/>
      <c r="R33" s="171"/>
      <c r="S33" s="171"/>
      <c r="T33" s="171"/>
      <c r="U33" s="171"/>
      <c r="V33" s="171"/>
      <c r="W33" s="171"/>
      <c r="X33" s="171"/>
      <c r="Y33" s="171"/>
      <c r="Z33" s="171"/>
      <c r="AA33" s="171"/>
      <c r="AB33" s="171"/>
      <c r="AC33" s="171">
        <v>1</v>
      </c>
      <c r="AD33" s="171">
        <v>1</v>
      </c>
      <c r="AE33" s="171">
        <v>1</v>
      </c>
      <c r="AF33" s="171">
        <v>1</v>
      </c>
      <c r="AG33" s="171">
        <v>1</v>
      </c>
      <c r="AH33" s="171">
        <v>1</v>
      </c>
      <c r="AI33" s="171"/>
      <c r="AJ33" s="171"/>
      <c r="AK33" s="171"/>
      <c r="AL33" s="171"/>
      <c r="AM33" s="171"/>
      <c r="AN33" s="171"/>
      <c r="AO33" s="171"/>
      <c r="AP33" s="171"/>
      <c r="AQ33" s="171"/>
      <c r="AR33" s="171"/>
      <c r="AS33" s="171"/>
      <c r="AT33" s="171"/>
      <c r="AU33" s="171"/>
      <c r="AV33" s="171"/>
      <c r="AW33" s="171"/>
      <c r="AX33" s="171"/>
      <c r="AY33" s="171"/>
      <c r="AZ33" s="171"/>
      <c r="BA33" s="171"/>
      <c r="BB33" s="171"/>
      <c r="BC33" s="171"/>
      <c r="BD33" s="171"/>
      <c r="BE33" s="171"/>
      <c r="BF33" s="171"/>
      <c r="BG33" s="171"/>
      <c r="BH33" s="171"/>
      <c r="BI33" s="171"/>
      <c r="BJ33" s="171"/>
      <c r="BK33" s="171"/>
      <c r="BL33" s="171"/>
      <c r="BM33" s="171"/>
      <c r="BN33" s="171"/>
      <c r="BO33" s="171"/>
      <c r="BP33" s="171"/>
      <c r="BQ33" s="171"/>
      <c r="BR33" s="171"/>
      <c r="BS33" s="171"/>
      <c r="BT33" s="171"/>
      <c r="BU33" s="171"/>
      <c r="BV33" s="171"/>
      <c r="BW33" s="171"/>
      <c r="BX33" s="171"/>
      <c r="BY33" s="171"/>
      <c r="BZ33" s="171"/>
      <c r="CA33" s="171"/>
      <c r="CB33" s="171"/>
      <c r="CC33" s="171"/>
      <c r="CD33" s="104"/>
      <c r="CE33" s="104"/>
      <c r="CF33" s="104"/>
      <c r="CG33" s="104"/>
      <c r="CH33" s="104"/>
      <c r="CI33" s="104"/>
      <c r="CJ33" s="104"/>
      <c r="CK33" s="104"/>
      <c r="CL33" s="104"/>
      <c r="CM33" s="104"/>
      <c r="CN33" s="104"/>
      <c r="CO33" s="104"/>
      <c r="CP33" s="104"/>
      <c r="CQ33" s="104"/>
      <c r="CR33" s="104"/>
      <c r="CS33" s="104"/>
      <c r="CT33" s="104"/>
      <c r="CU33" s="104"/>
      <c r="CV33" s="104"/>
      <c r="CW33" s="104"/>
      <c r="CX33" s="104"/>
      <c r="CY33" s="104"/>
      <c r="CZ33" s="104"/>
      <c r="DA33" s="104"/>
      <c r="DB33" s="104"/>
      <c r="DC33" s="104"/>
      <c r="DD33" s="104"/>
      <c r="DE33" s="104"/>
      <c r="DF33" s="104"/>
      <c r="DG33" s="104"/>
      <c r="DH33" s="104"/>
      <c r="DI33" s="104"/>
      <c r="DJ33" s="104"/>
      <c r="DK33" s="104"/>
      <c r="DL33" s="104"/>
      <c r="DM33" s="104"/>
      <c r="DN33" s="104"/>
      <c r="DO33" s="104"/>
      <c r="DP33" s="104"/>
      <c r="DQ33" s="104"/>
      <c r="DR33" s="104"/>
      <c r="DS33" s="104"/>
      <c r="DT33" s="104"/>
      <c r="DU33" s="104"/>
      <c r="DV33" s="104"/>
      <c r="DW33" s="104"/>
      <c r="DX33" s="104"/>
      <c r="DY33" s="104"/>
      <c r="DZ33" s="104"/>
      <c r="EA33" s="104"/>
      <c r="EB33" s="104"/>
      <c r="EC33" s="104"/>
      <c r="ED33" s="104"/>
      <c r="EE33" s="104"/>
      <c r="EF33" s="104"/>
      <c r="EG33" s="225"/>
      <c r="EH33" s="225"/>
      <c r="EI33" s="225"/>
      <c r="EJ33" s="225"/>
      <c r="EK33" s="171"/>
      <c r="EL33" s="171"/>
      <c r="EM33" s="104"/>
      <c r="EN33" s="104"/>
      <c r="EO33" s="104"/>
      <c r="EP33" s="104"/>
      <c r="EQ33" s="104"/>
      <c r="ER33" s="104"/>
      <c r="ES33" s="104"/>
      <c r="ET33" s="104"/>
      <c r="EU33" s="104"/>
      <c r="EV33" s="104"/>
      <c r="EW33" s="104"/>
      <c r="EX33" s="104"/>
      <c r="EY33" s="104"/>
      <c r="EZ33" s="104"/>
      <c r="FA33" s="104"/>
      <c r="FB33" s="104"/>
      <c r="FC33" s="104"/>
      <c r="FD33" s="104"/>
      <c r="FE33" s="104"/>
      <c r="FF33" s="104"/>
      <c r="FG33" s="104"/>
      <c r="FH33" s="104"/>
      <c r="FI33" s="104"/>
      <c r="FJ33" s="104"/>
      <c r="FK33" s="104"/>
      <c r="FL33" s="104"/>
      <c r="FM33" s="104"/>
      <c r="FN33" s="225"/>
      <c r="FO33" s="225"/>
      <c r="FP33" s="225"/>
      <c r="FQ33" s="225"/>
      <c r="FR33" s="225"/>
      <c r="FS33" s="225"/>
      <c r="FT33" s="225"/>
      <c r="FU33" s="225"/>
      <c r="FV33" s="225"/>
      <c r="FW33" s="225"/>
      <c r="FX33" s="171"/>
      <c r="FY33" s="171"/>
      <c r="FZ33" s="104"/>
      <c r="GA33" s="104"/>
      <c r="GB33" s="104"/>
      <c r="GC33" s="104"/>
      <c r="GD33" s="104"/>
      <c r="GE33" s="104"/>
      <c r="GF33" s="104"/>
      <c r="GG33" s="104"/>
      <c r="GH33" s="104"/>
      <c r="GI33" s="104"/>
      <c r="GJ33" s="104"/>
      <c r="GK33" s="104"/>
      <c r="GL33" s="104"/>
      <c r="GM33" s="104"/>
      <c r="GN33" s="104"/>
      <c r="GO33" s="104"/>
      <c r="GP33" s="104"/>
      <c r="GQ33" s="104"/>
      <c r="GR33" s="104"/>
      <c r="GS33" s="104"/>
      <c r="GT33" s="104"/>
      <c r="GU33" s="225"/>
      <c r="GV33" s="225"/>
      <c r="GW33" s="225"/>
      <c r="GX33" s="225"/>
      <c r="GY33" s="225"/>
      <c r="GZ33" s="225"/>
      <c r="HA33" s="225"/>
      <c r="HB33" s="225"/>
      <c r="HC33" s="225"/>
      <c r="HD33" s="225"/>
      <c r="HE33" s="225"/>
      <c r="HF33" s="225"/>
      <c r="HG33" s="225"/>
      <c r="HH33" s="225"/>
      <c r="HI33" s="225"/>
      <c r="HJ33" s="225"/>
      <c r="HK33" s="225"/>
      <c r="HL33" s="225"/>
      <c r="HM33" s="225"/>
      <c r="HN33" s="225"/>
      <c r="HO33" s="225"/>
      <c r="HP33" s="225"/>
      <c r="HQ33" s="225"/>
      <c r="HR33" s="225"/>
      <c r="HS33" s="225"/>
      <c r="HT33" s="225"/>
      <c r="HU33" s="225"/>
      <c r="HV33" s="225"/>
      <c r="HW33" s="225"/>
      <c r="HX33" s="225"/>
      <c r="HY33" s="225"/>
      <c r="HZ33" s="225"/>
      <c r="IA33" s="225"/>
      <c r="IB33" s="225"/>
      <c r="IC33" s="225"/>
      <c r="ID33" s="225"/>
      <c r="IE33" s="225"/>
      <c r="IF33" s="225"/>
      <c r="IG33" s="225"/>
      <c r="IH33" s="225"/>
      <c r="II33" s="225"/>
      <c r="IJ33" s="225"/>
      <c r="IK33" s="225"/>
      <c r="IL33" s="225"/>
      <c r="IM33" s="225"/>
      <c r="IN33" s="225"/>
      <c r="IO33" s="225"/>
      <c r="IP33" s="225"/>
      <c r="IQ33" s="225"/>
      <c r="IR33" s="225"/>
      <c r="IS33" s="225"/>
      <c r="IT33" s="225"/>
      <c r="IU33" s="225"/>
      <c r="IV33" s="225"/>
      <c r="IW33" s="225"/>
      <c r="IX33" s="225"/>
      <c r="IY33" s="225"/>
      <c r="IZ33" s="225"/>
      <c r="JA33" s="225"/>
      <c r="JB33" s="225"/>
      <c r="JC33" s="225"/>
      <c r="JD33" s="225"/>
      <c r="JE33" s="225"/>
      <c r="JF33" s="225"/>
      <c r="JG33" s="225"/>
      <c r="JH33" s="225"/>
      <c r="JI33" s="225"/>
      <c r="JJ33" s="225"/>
      <c r="JK33" s="225"/>
      <c r="JL33" s="225"/>
      <c r="JM33" s="225"/>
      <c r="JN33" s="225"/>
      <c r="JO33" s="225"/>
      <c r="JP33" s="225"/>
      <c r="JQ33" s="225"/>
      <c r="JR33" s="225"/>
      <c r="JS33" s="225"/>
      <c r="JT33" s="225"/>
      <c r="JU33" s="225"/>
      <c r="JV33" s="225"/>
      <c r="JW33" s="225"/>
      <c r="JX33" s="225"/>
      <c r="JY33" s="225"/>
      <c r="JZ33" s="225"/>
      <c r="KA33" s="225"/>
      <c r="KB33" s="225"/>
      <c r="KC33" s="225"/>
      <c r="KD33" s="225"/>
      <c r="KE33" s="225"/>
      <c r="KF33" s="225"/>
      <c r="KG33" s="225"/>
      <c r="KH33" s="225"/>
      <c r="KI33" s="225"/>
      <c r="KJ33" s="225"/>
      <c r="KK33" s="225"/>
      <c r="KL33" s="225"/>
      <c r="KM33" s="225"/>
      <c r="KN33" s="225"/>
      <c r="KO33" s="225"/>
      <c r="KP33" s="225"/>
      <c r="KQ33" s="225"/>
      <c r="KR33" s="225"/>
      <c r="KS33" s="225"/>
      <c r="KT33" s="225"/>
      <c r="KU33" s="225"/>
      <c r="KV33" s="225"/>
      <c r="KW33" s="225"/>
      <c r="KX33" s="225"/>
      <c r="KY33" s="225"/>
      <c r="KZ33" s="225"/>
      <c r="LA33" s="225"/>
      <c r="LB33" s="225"/>
      <c r="LC33" s="225"/>
      <c r="LD33" s="225"/>
      <c r="LE33" s="225"/>
      <c r="LF33" s="225"/>
      <c r="LG33" s="225"/>
      <c r="LH33" s="225"/>
      <c r="LI33" s="225"/>
      <c r="LJ33" s="225"/>
      <c r="LK33" s="225"/>
      <c r="LL33" s="225"/>
      <c r="LM33" s="225"/>
      <c r="LN33" s="225"/>
      <c r="LO33" s="225"/>
      <c r="LP33" s="225"/>
      <c r="LQ33" s="225"/>
      <c r="LR33" s="225"/>
      <c r="LS33" s="225"/>
      <c r="LT33" s="225"/>
      <c r="LU33" s="225"/>
      <c r="LV33" s="225"/>
      <c r="LW33" s="225"/>
      <c r="LX33" s="225"/>
      <c r="LY33" s="225"/>
      <c r="LZ33" s="225"/>
      <c r="MA33" s="225"/>
      <c r="MB33" s="225"/>
      <c r="MC33" s="225"/>
      <c r="MD33" s="225"/>
      <c r="ME33" s="225"/>
      <c r="MF33" s="225"/>
      <c r="MG33" s="225"/>
      <c r="MH33" s="225"/>
      <c r="MI33" s="225"/>
      <c r="MJ33" s="225"/>
      <c r="MK33" s="225"/>
      <c r="ML33" s="225"/>
      <c r="MM33" s="225"/>
      <c r="MN33" s="225"/>
      <c r="MO33" s="225"/>
      <c r="MP33" s="225"/>
      <c r="MQ33" s="225"/>
      <c r="MR33" s="225"/>
      <c r="MS33" s="225"/>
      <c r="MT33" s="225"/>
      <c r="MU33" s="225"/>
      <c r="MV33" s="225"/>
      <c r="MW33" s="225"/>
      <c r="MX33" s="225"/>
      <c r="MY33" s="225"/>
      <c r="MZ33" s="225"/>
      <c r="NA33" s="225"/>
      <c r="NB33" s="225"/>
      <c r="NC33" s="225"/>
      <c r="ND33" s="225"/>
      <c r="NE33" s="225"/>
      <c r="NF33" s="225"/>
      <c r="NG33" s="225"/>
      <c r="NH33" s="225"/>
      <c r="NI33" s="225"/>
      <c r="NJ33" s="225"/>
      <c r="NK33" s="225"/>
      <c r="NL33" s="225"/>
      <c r="NM33" s="225"/>
      <c r="NN33" s="225"/>
      <c r="NO33" s="225"/>
      <c r="NP33" s="225"/>
      <c r="NQ33" s="225"/>
      <c r="NR33" s="225"/>
      <c r="NS33" s="225"/>
      <c r="NT33" s="225"/>
      <c r="NU33" s="225"/>
      <c r="NV33" s="225"/>
      <c r="NW33" s="225"/>
      <c r="NX33" s="225"/>
      <c r="NY33" s="225"/>
      <c r="NZ33" s="225"/>
      <c r="OA33" s="225"/>
      <c r="OB33" s="225"/>
      <c r="OC33" s="225"/>
      <c r="OD33" s="225"/>
      <c r="OE33" s="225"/>
      <c r="OF33" s="225"/>
      <c r="OG33" s="225"/>
      <c r="OH33" s="225"/>
      <c r="OI33" s="225"/>
      <c r="OJ33" s="225"/>
      <c r="OK33" s="225"/>
      <c r="OL33" s="225"/>
      <c r="OM33" s="225"/>
      <c r="ON33" s="225"/>
      <c r="OO33" s="225"/>
      <c r="OP33" s="225"/>
      <c r="OQ33" s="225"/>
      <c r="OR33" s="225"/>
      <c r="OS33" s="225"/>
      <c r="OT33" s="225"/>
      <c r="OU33" s="225"/>
      <c r="OV33" s="225"/>
      <c r="OW33" s="225"/>
      <c r="OX33" s="225"/>
      <c r="OY33" s="225"/>
      <c r="OZ33" s="225"/>
      <c r="PA33" s="225"/>
      <c r="PB33" s="225"/>
      <c r="PC33" s="225"/>
      <c r="PD33" s="225"/>
      <c r="PE33" s="225"/>
      <c r="PF33" s="225"/>
      <c r="PG33" s="225"/>
      <c r="PH33" s="225"/>
      <c r="PI33" s="225"/>
      <c r="PJ33" s="225"/>
      <c r="PK33" s="225"/>
      <c r="PL33" s="225"/>
      <c r="PM33" s="225"/>
      <c r="PN33" s="225"/>
      <c r="PO33" s="225"/>
      <c r="PP33" s="225"/>
      <c r="PQ33" s="225"/>
      <c r="PR33" s="225"/>
      <c r="PS33" s="225"/>
      <c r="PT33" s="225"/>
      <c r="PU33" s="225"/>
      <c r="PV33" s="225"/>
      <c r="PW33" s="225"/>
      <c r="PX33" s="225"/>
      <c r="PY33" s="225"/>
      <c r="PZ33" s="225"/>
      <c r="QA33" s="225"/>
      <c r="QB33" s="225"/>
      <c r="QC33" s="225"/>
      <c r="QD33" s="225"/>
      <c r="QE33" s="225"/>
      <c r="QF33" s="225"/>
      <c r="QG33" s="225"/>
      <c r="QH33" s="225"/>
      <c r="QI33" s="225"/>
      <c r="QJ33" s="225"/>
      <c r="QK33" s="225"/>
      <c r="QL33" s="225"/>
      <c r="QM33" s="225"/>
      <c r="QN33" s="225"/>
      <c r="QO33" s="225"/>
      <c r="QP33" s="225"/>
      <c r="QQ33" s="225"/>
      <c r="QR33" s="225"/>
      <c r="QS33" s="225"/>
      <c r="QT33" s="225"/>
      <c r="QU33" s="225"/>
      <c r="QV33" s="225"/>
      <c r="QW33" s="225"/>
      <c r="QX33" s="225"/>
      <c r="QY33" s="225"/>
      <c r="QZ33" s="225"/>
      <c r="RA33" s="225"/>
      <c r="RB33" s="225"/>
      <c r="RC33" s="225"/>
      <c r="RD33" s="225"/>
      <c r="RE33" s="104"/>
      <c r="RF33" s="104"/>
      <c r="RG33" s="207"/>
      <c r="RH33" s="207"/>
      <c r="RI33" s="2"/>
      <c r="RJ33" s="2"/>
      <c r="RK33" s="37"/>
      <c r="RL33" s="37"/>
    </row>
    <row r="34" spans="1:480" ht="18.75" customHeight="1">
      <c r="A34" s="31"/>
      <c r="B34" s="87">
        <v>22</v>
      </c>
      <c r="C34" s="87">
        <v>93</v>
      </c>
      <c r="D34" s="87" t="s">
        <v>451</v>
      </c>
      <c r="E34" s="34" t="str">
        <f ca="1">IF(ISBLANK(TMSimList[[#This Row],[Test n'#]]),"",LOOKUP(TMSimList[[#This Row],[Test n'#]],TP_CFAR_DB[TPnum],TP_CFAR_DB[TP ID]))</f>
        <v>FT-TP-93</v>
      </c>
      <c r="F34" s="103" t="str">
        <f ca="1">IF(ISBLANK(TMSimList[[#This Row],[Test n'#]]),"",LOOKUP(TMSimList[[#This Row],[Test n'#]],TP_CFAR_DB[TPnum],TP_CFAR_DB[Test Point Name]))</f>
        <v xml:space="preserve">Airspeed hold/Trim </v>
      </c>
      <c r="G34" s="34" t="str">
        <f ca="1">IF(ISBLANK(TMSimList[[#This Row],[Test n'#]]),"",LOOKUP(TMSimList[[#This Row],[Test n'#]],TP_CFAR_DB[TPnum],TP_CFAR_DB[Mode]))</f>
        <v>Auto</v>
      </c>
      <c r="H34" s="34">
        <f ca="1">IF(ISBLANK(TMSimList[[#This Row],[Test n'#]]),"",LOOKUP(TMSimList[[#This Row],[Test n'#]],TP_CFAR_DB[TPnum],TP_CFAR_DB[Time '[sec']]))</f>
        <v>85</v>
      </c>
      <c r="I34" s="34" t="s">
        <v>76</v>
      </c>
      <c r="J34" s="34" t="s">
        <v>76</v>
      </c>
      <c r="K34" s="171"/>
      <c r="L34" s="34">
        <f>SUM(TMSimMatrix[#This Row])</f>
        <v>6</v>
      </c>
      <c r="M34" s="171"/>
      <c r="N34" s="171"/>
      <c r="O34" s="171"/>
      <c r="P34" s="171"/>
      <c r="Q34" s="171"/>
      <c r="R34" s="171"/>
      <c r="S34" s="171"/>
      <c r="T34" s="171"/>
      <c r="U34" s="171"/>
      <c r="V34" s="171"/>
      <c r="W34" s="171"/>
      <c r="X34" s="171"/>
      <c r="Y34" s="171"/>
      <c r="Z34" s="171"/>
      <c r="AA34" s="171"/>
      <c r="AB34" s="171"/>
      <c r="AC34" s="171">
        <v>1</v>
      </c>
      <c r="AD34" s="171">
        <v>1</v>
      </c>
      <c r="AE34" s="171">
        <v>1</v>
      </c>
      <c r="AF34" s="171">
        <v>1</v>
      </c>
      <c r="AG34" s="171">
        <v>1</v>
      </c>
      <c r="AH34" s="171">
        <v>1</v>
      </c>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c r="BV34" s="171"/>
      <c r="BW34" s="171"/>
      <c r="BX34" s="171"/>
      <c r="BY34" s="171"/>
      <c r="BZ34" s="171"/>
      <c r="CA34" s="171"/>
      <c r="CB34" s="171"/>
      <c r="CC34" s="171"/>
      <c r="CD34" s="104"/>
      <c r="CE34" s="104"/>
      <c r="CF34" s="104"/>
      <c r="CG34" s="104"/>
      <c r="CH34" s="104"/>
      <c r="CI34" s="104"/>
      <c r="CJ34" s="104"/>
      <c r="CK34" s="104"/>
      <c r="CL34" s="104"/>
      <c r="CM34" s="104"/>
      <c r="CN34" s="104"/>
      <c r="CO34" s="104"/>
      <c r="CP34" s="104"/>
      <c r="CQ34" s="104"/>
      <c r="CR34" s="104"/>
      <c r="CS34" s="104"/>
      <c r="CT34" s="104"/>
      <c r="CU34" s="104"/>
      <c r="CV34" s="104"/>
      <c r="CW34" s="104"/>
      <c r="CX34" s="104"/>
      <c r="CY34" s="104"/>
      <c r="CZ34" s="104"/>
      <c r="DA34" s="104"/>
      <c r="DB34" s="104"/>
      <c r="DC34" s="104"/>
      <c r="DD34" s="104"/>
      <c r="DE34" s="104"/>
      <c r="DF34" s="104"/>
      <c r="DG34" s="104"/>
      <c r="DH34" s="104"/>
      <c r="DI34" s="104"/>
      <c r="DJ34" s="104"/>
      <c r="DK34" s="104"/>
      <c r="DL34" s="104"/>
      <c r="DM34" s="104"/>
      <c r="DN34" s="104"/>
      <c r="DO34" s="104"/>
      <c r="DP34" s="104"/>
      <c r="DQ34" s="104"/>
      <c r="DR34" s="104"/>
      <c r="DS34" s="104"/>
      <c r="DT34" s="104"/>
      <c r="DU34" s="104"/>
      <c r="DV34" s="104"/>
      <c r="DW34" s="104"/>
      <c r="DX34" s="104"/>
      <c r="DY34" s="104"/>
      <c r="DZ34" s="104"/>
      <c r="EA34" s="104"/>
      <c r="EB34" s="104"/>
      <c r="EC34" s="104"/>
      <c r="ED34" s="104"/>
      <c r="EE34" s="104"/>
      <c r="EF34" s="104"/>
      <c r="EG34" s="225"/>
      <c r="EH34" s="225"/>
      <c r="EI34" s="225"/>
      <c r="EJ34" s="225"/>
      <c r="EK34" s="171"/>
      <c r="EL34" s="171"/>
      <c r="EM34" s="104"/>
      <c r="EN34" s="104"/>
      <c r="EO34" s="104"/>
      <c r="EP34" s="104"/>
      <c r="EQ34" s="104"/>
      <c r="ER34" s="104"/>
      <c r="ES34" s="104"/>
      <c r="ET34" s="104"/>
      <c r="EU34" s="104"/>
      <c r="EV34" s="104"/>
      <c r="EW34" s="104"/>
      <c r="EX34" s="104"/>
      <c r="EY34" s="104"/>
      <c r="EZ34" s="104"/>
      <c r="FA34" s="104"/>
      <c r="FB34" s="104"/>
      <c r="FC34" s="104"/>
      <c r="FD34" s="104"/>
      <c r="FE34" s="104"/>
      <c r="FF34" s="104"/>
      <c r="FG34" s="104"/>
      <c r="FH34" s="104"/>
      <c r="FI34" s="104"/>
      <c r="FJ34" s="104"/>
      <c r="FK34" s="104"/>
      <c r="FL34" s="104"/>
      <c r="FM34" s="104"/>
      <c r="FN34" s="225"/>
      <c r="FO34" s="225"/>
      <c r="FP34" s="225"/>
      <c r="FQ34" s="225"/>
      <c r="FR34" s="225"/>
      <c r="FS34" s="225"/>
      <c r="FT34" s="225"/>
      <c r="FU34" s="225"/>
      <c r="FV34" s="225"/>
      <c r="FW34" s="225"/>
      <c r="FX34" s="171"/>
      <c r="FY34" s="171"/>
      <c r="FZ34" s="104"/>
      <c r="GA34" s="104"/>
      <c r="GB34" s="104"/>
      <c r="GC34" s="104"/>
      <c r="GD34" s="104"/>
      <c r="GE34" s="104"/>
      <c r="GF34" s="104"/>
      <c r="GG34" s="104"/>
      <c r="GH34" s="104"/>
      <c r="GI34" s="104"/>
      <c r="GJ34" s="104"/>
      <c r="GK34" s="104"/>
      <c r="GL34" s="104"/>
      <c r="GM34" s="104"/>
      <c r="GN34" s="104"/>
      <c r="GO34" s="104"/>
      <c r="GP34" s="104"/>
      <c r="GQ34" s="104"/>
      <c r="GR34" s="104"/>
      <c r="GS34" s="104"/>
      <c r="GT34" s="104"/>
      <c r="GU34" s="225"/>
      <c r="GV34" s="225"/>
      <c r="GW34" s="225"/>
      <c r="GX34" s="225"/>
      <c r="GY34" s="225"/>
      <c r="GZ34" s="225"/>
      <c r="HA34" s="225"/>
      <c r="HB34" s="225"/>
      <c r="HC34" s="225"/>
      <c r="HD34" s="225"/>
      <c r="HE34" s="225"/>
      <c r="HF34" s="225"/>
      <c r="HG34" s="225"/>
      <c r="HH34" s="225"/>
      <c r="HI34" s="225"/>
      <c r="HJ34" s="225"/>
      <c r="HK34" s="225"/>
      <c r="HL34" s="225"/>
      <c r="HM34" s="225"/>
      <c r="HN34" s="225"/>
      <c r="HO34" s="225"/>
      <c r="HP34" s="225"/>
      <c r="HQ34" s="225"/>
      <c r="HR34" s="225"/>
      <c r="HS34" s="225"/>
      <c r="HT34" s="225"/>
      <c r="HU34" s="225"/>
      <c r="HV34" s="225"/>
      <c r="HW34" s="225"/>
      <c r="HX34" s="225"/>
      <c r="HY34" s="225"/>
      <c r="HZ34" s="225"/>
      <c r="IA34" s="225"/>
      <c r="IB34" s="225"/>
      <c r="IC34" s="225"/>
      <c r="ID34" s="225"/>
      <c r="IE34" s="225"/>
      <c r="IF34" s="225"/>
      <c r="IG34" s="225"/>
      <c r="IH34" s="225"/>
      <c r="II34" s="225"/>
      <c r="IJ34" s="225"/>
      <c r="IK34" s="225"/>
      <c r="IL34" s="225"/>
      <c r="IM34" s="225"/>
      <c r="IN34" s="225"/>
      <c r="IO34" s="225"/>
      <c r="IP34" s="225"/>
      <c r="IQ34" s="225"/>
      <c r="IR34" s="225"/>
      <c r="IS34" s="225"/>
      <c r="IT34" s="225"/>
      <c r="IU34" s="225"/>
      <c r="IV34" s="225"/>
      <c r="IW34" s="225"/>
      <c r="IX34" s="225"/>
      <c r="IY34" s="225"/>
      <c r="IZ34" s="225"/>
      <c r="JA34" s="225"/>
      <c r="JB34" s="225"/>
      <c r="JC34" s="225"/>
      <c r="JD34" s="225"/>
      <c r="JE34" s="225"/>
      <c r="JF34" s="225"/>
      <c r="JG34" s="225"/>
      <c r="JH34" s="225"/>
      <c r="JI34" s="225"/>
      <c r="JJ34" s="225"/>
      <c r="JK34" s="225"/>
      <c r="JL34" s="225"/>
      <c r="JM34" s="225"/>
      <c r="JN34" s="225"/>
      <c r="JO34" s="225"/>
      <c r="JP34" s="225"/>
      <c r="JQ34" s="225"/>
      <c r="JR34" s="225"/>
      <c r="JS34" s="225"/>
      <c r="JT34" s="225"/>
      <c r="JU34" s="225"/>
      <c r="JV34" s="225"/>
      <c r="JW34" s="225"/>
      <c r="JX34" s="225"/>
      <c r="JY34" s="225"/>
      <c r="JZ34" s="225"/>
      <c r="KA34" s="225"/>
      <c r="KB34" s="225"/>
      <c r="KC34" s="225"/>
      <c r="KD34" s="225"/>
      <c r="KE34" s="225"/>
      <c r="KF34" s="225"/>
      <c r="KG34" s="225"/>
      <c r="KH34" s="225"/>
      <c r="KI34" s="225"/>
      <c r="KJ34" s="225"/>
      <c r="KK34" s="225"/>
      <c r="KL34" s="225"/>
      <c r="KM34" s="225"/>
      <c r="KN34" s="225"/>
      <c r="KO34" s="225"/>
      <c r="KP34" s="225"/>
      <c r="KQ34" s="225"/>
      <c r="KR34" s="225"/>
      <c r="KS34" s="225"/>
      <c r="KT34" s="225"/>
      <c r="KU34" s="225"/>
      <c r="KV34" s="225"/>
      <c r="KW34" s="225"/>
      <c r="KX34" s="225"/>
      <c r="KY34" s="225"/>
      <c r="KZ34" s="225"/>
      <c r="LA34" s="225"/>
      <c r="LB34" s="225"/>
      <c r="LC34" s="225"/>
      <c r="LD34" s="225"/>
      <c r="LE34" s="225"/>
      <c r="LF34" s="225"/>
      <c r="LG34" s="225"/>
      <c r="LH34" s="225"/>
      <c r="LI34" s="225"/>
      <c r="LJ34" s="225"/>
      <c r="LK34" s="225"/>
      <c r="LL34" s="225"/>
      <c r="LM34" s="225"/>
      <c r="LN34" s="225"/>
      <c r="LO34" s="225"/>
      <c r="LP34" s="225"/>
      <c r="LQ34" s="225"/>
      <c r="LR34" s="225"/>
      <c r="LS34" s="225"/>
      <c r="LT34" s="225"/>
      <c r="LU34" s="225"/>
      <c r="LV34" s="225"/>
      <c r="LW34" s="225"/>
      <c r="LX34" s="225"/>
      <c r="LY34" s="225"/>
      <c r="LZ34" s="225"/>
      <c r="MA34" s="225"/>
      <c r="MB34" s="225"/>
      <c r="MC34" s="225"/>
      <c r="MD34" s="225"/>
      <c r="ME34" s="225"/>
      <c r="MF34" s="225"/>
      <c r="MG34" s="225"/>
      <c r="MH34" s="225"/>
      <c r="MI34" s="225"/>
      <c r="MJ34" s="225"/>
      <c r="MK34" s="225"/>
      <c r="ML34" s="225"/>
      <c r="MM34" s="225"/>
      <c r="MN34" s="225"/>
      <c r="MO34" s="225"/>
      <c r="MP34" s="225"/>
      <c r="MQ34" s="225"/>
      <c r="MR34" s="225"/>
      <c r="MS34" s="225"/>
      <c r="MT34" s="225"/>
      <c r="MU34" s="225"/>
      <c r="MV34" s="225"/>
      <c r="MW34" s="225"/>
      <c r="MX34" s="225"/>
      <c r="MY34" s="225"/>
      <c r="MZ34" s="225"/>
      <c r="NA34" s="225"/>
      <c r="NB34" s="225"/>
      <c r="NC34" s="225"/>
      <c r="ND34" s="225"/>
      <c r="NE34" s="225"/>
      <c r="NF34" s="225"/>
      <c r="NG34" s="225"/>
      <c r="NH34" s="225"/>
      <c r="NI34" s="225"/>
      <c r="NJ34" s="225"/>
      <c r="NK34" s="225"/>
      <c r="NL34" s="225"/>
      <c r="NM34" s="225"/>
      <c r="NN34" s="225"/>
      <c r="NO34" s="225"/>
      <c r="NP34" s="225"/>
      <c r="NQ34" s="225"/>
      <c r="NR34" s="225"/>
      <c r="NS34" s="225"/>
      <c r="NT34" s="225"/>
      <c r="NU34" s="225"/>
      <c r="NV34" s="225"/>
      <c r="NW34" s="225"/>
      <c r="NX34" s="225"/>
      <c r="NY34" s="225"/>
      <c r="NZ34" s="225"/>
      <c r="OA34" s="225"/>
      <c r="OB34" s="225"/>
      <c r="OC34" s="225"/>
      <c r="OD34" s="225"/>
      <c r="OE34" s="225"/>
      <c r="OF34" s="225"/>
      <c r="OG34" s="225"/>
      <c r="OH34" s="225"/>
      <c r="OI34" s="225"/>
      <c r="OJ34" s="225"/>
      <c r="OK34" s="225"/>
      <c r="OL34" s="225"/>
      <c r="OM34" s="225"/>
      <c r="ON34" s="225"/>
      <c r="OO34" s="225"/>
      <c r="OP34" s="225"/>
      <c r="OQ34" s="225"/>
      <c r="OR34" s="225"/>
      <c r="OS34" s="225"/>
      <c r="OT34" s="225"/>
      <c r="OU34" s="225"/>
      <c r="OV34" s="225"/>
      <c r="OW34" s="225"/>
      <c r="OX34" s="225"/>
      <c r="OY34" s="225"/>
      <c r="OZ34" s="225"/>
      <c r="PA34" s="225"/>
      <c r="PB34" s="225"/>
      <c r="PC34" s="225"/>
      <c r="PD34" s="225"/>
      <c r="PE34" s="225"/>
      <c r="PF34" s="225"/>
      <c r="PG34" s="225"/>
      <c r="PH34" s="225"/>
      <c r="PI34" s="225"/>
      <c r="PJ34" s="225"/>
      <c r="PK34" s="225"/>
      <c r="PL34" s="225"/>
      <c r="PM34" s="225"/>
      <c r="PN34" s="225"/>
      <c r="PO34" s="225"/>
      <c r="PP34" s="225"/>
      <c r="PQ34" s="225"/>
      <c r="PR34" s="225"/>
      <c r="PS34" s="225"/>
      <c r="PT34" s="225"/>
      <c r="PU34" s="225"/>
      <c r="PV34" s="225"/>
      <c r="PW34" s="225"/>
      <c r="PX34" s="225"/>
      <c r="PY34" s="225"/>
      <c r="PZ34" s="225"/>
      <c r="QA34" s="225"/>
      <c r="QB34" s="225"/>
      <c r="QC34" s="225"/>
      <c r="QD34" s="225"/>
      <c r="QE34" s="225"/>
      <c r="QF34" s="225"/>
      <c r="QG34" s="225"/>
      <c r="QH34" s="225"/>
      <c r="QI34" s="225"/>
      <c r="QJ34" s="225"/>
      <c r="QK34" s="225"/>
      <c r="QL34" s="225"/>
      <c r="QM34" s="225"/>
      <c r="QN34" s="225"/>
      <c r="QO34" s="225"/>
      <c r="QP34" s="225"/>
      <c r="QQ34" s="225"/>
      <c r="QR34" s="225"/>
      <c r="QS34" s="225"/>
      <c r="QT34" s="225"/>
      <c r="QU34" s="225"/>
      <c r="QV34" s="225"/>
      <c r="QW34" s="225"/>
      <c r="QX34" s="225"/>
      <c r="QY34" s="225"/>
      <c r="QZ34" s="225"/>
      <c r="RA34" s="225"/>
      <c r="RB34" s="225"/>
      <c r="RC34" s="225"/>
      <c r="RD34" s="225"/>
      <c r="RE34" s="104"/>
      <c r="RF34" s="104"/>
      <c r="RG34" s="207"/>
      <c r="RH34" s="207"/>
      <c r="RI34" s="2"/>
      <c r="RJ34" s="2"/>
      <c r="RK34" s="37"/>
      <c r="RL34" s="37"/>
    </row>
    <row r="35" spans="1:480" ht="18.75" customHeight="1">
      <c r="A35" s="31"/>
      <c r="B35" s="87">
        <v>23</v>
      </c>
      <c r="C35" s="87">
        <v>93</v>
      </c>
      <c r="D35" s="87" t="s">
        <v>451</v>
      </c>
      <c r="E35" s="34" t="str">
        <f ca="1">IF(ISBLANK(TMSimList[[#This Row],[Test n'#]]),"",LOOKUP(TMSimList[[#This Row],[Test n'#]],TP_CFAR_DB[TPnum],TP_CFAR_DB[TP ID]))</f>
        <v>FT-TP-93</v>
      </c>
      <c r="F35" s="103" t="str">
        <f ca="1">IF(ISBLANK(TMSimList[[#This Row],[Test n'#]]),"",LOOKUP(TMSimList[[#This Row],[Test n'#]],TP_CFAR_DB[TPnum],TP_CFAR_DB[Test Point Name]))</f>
        <v xml:space="preserve">Airspeed hold/Trim </v>
      </c>
      <c r="G35" s="34" t="str">
        <f ca="1">IF(ISBLANK(TMSimList[[#This Row],[Test n'#]]),"",LOOKUP(TMSimList[[#This Row],[Test n'#]],TP_CFAR_DB[TPnum],TP_CFAR_DB[Mode]))</f>
        <v>Auto</v>
      </c>
      <c r="H35" s="34">
        <f ca="1">IF(ISBLANK(TMSimList[[#This Row],[Test n'#]]),"",LOOKUP(TMSimList[[#This Row],[Test n'#]],TP_CFAR_DB[TPnum],TP_CFAR_DB[Time '[sec']]))</f>
        <v>85</v>
      </c>
      <c r="I35" s="34" t="s">
        <v>76</v>
      </c>
      <c r="J35" s="34" t="s">
        <v>77</v>
      </c>
      <c r="K35" s="171"/>
      <c r="L35" s="34">
        <f>SUM(TMSimMatrix[#This Row])</f>
        <v>6</v>
      </c>
      <c r="M35" s="171"/>
      <c r="N35" s="171"/>
      <c r="O35" s="171"/>
      <c r="P35" s="171"/>
      <c r="Q35" s="171"/>
      <c r="R35" s="171"/>
      <c r="S35" s="171"/>
      <c r="T35" s="171"/>
      <c r="U35" s="171"/>
      <c r="V35" s="171"/>
      <c r="W35" s="171"/>
      <c r="X35" s="171"/>
      <c r="Y35" s="171"/>
      <c r="Z35" s="171"/>
      <c r="AA35" s="171"/>
      <c r="AB35" s="171"/>
      <c r="AC35" s="171">
        <v>1</v>
      </c>
      <c r="AD35" s="171">
        <v>1</v>
      </c>
      <c r="AE35" s="171">
        <v>1</v>
      </c>
      <c r="AF35" s="171">
        <v>1</v>
      </c>
      <c r="AG35" s="171">
        <v>1</v>
      </c>
      <c r="AH35" s="171">
        <v>1</v>
      </c>
      <c r="AI35" s="171"/>
      <c r="AJ35" s="171"/>
      <c r="AK35" s="171"/>
      <c r="AL35" s="171"/>
      <c r="AM35" s="171"/>
      <c r="AN35" s="171"/>
      <c r="AO35" s="171"/>
      <c r="AP35" s="171"/>
      <c r="AQ35" s="171"/>
      <c r="AR35" s="171"/>
      <c r="AS35" s="171"/>
      <c r="AT35" s="171"/>
      <c r="AU35" s="171"/>
      <c r="AV35" s="171"/>
      <c r="AW35" s="171"/>
      <c r="AX35" s="171"/>
      <c r="AY35" s="171"/>
      <c r="AZ35" s="171"/>
      <c r="BA35" s="171"/>
      <c r="BB35" s="171"/>
      <c r="BC35" s="171"/>
      <c r="BD35" s="171"/>
      <c r="BE35" s="171"/>
      <c r="BF35" s="171"/>
      <c r="BG35" s="171"/>
      <c r="BH35" s="171"/>
      <c r="BI35" s="171"/>
      <c r="BJ35" s="171"/>
      <c r="BK35" s="171"/>
      <c r="BL35" s="171"/>
      <c r="BM35" s="171"/>
      <c r="BN35" s="171"/>
      <c r="BO35" s="171"/>
      <c r="BP35" s="171"/>
      <c r="BQ35" s="171"/>
      <c r="BR35" s="171"/>
      <c r="BS35" s="171"/>
      <c r="BT35" s="171"/>
      <c r="BU35" s="171"/>
      <c r="BV35" s="171"/>
      <c r="BW35" s="171"/>
      <c r="BX35" s="171"/>
      <c r="BY35" s="171"/>
      <c r="BZ35" s="171"/>
      <c r="CA35" s="171"/>
      <c r="CB35" s="171"/>
      <c r="CC35" s="171"/>
      <c r="CD35" s="104"/>
      <c r="CE35" s="104"/>
      <c r="CF35" s="104"/>
      <c r="CG35" s="104"/>
      <c r="CH35" s="104"/>
      <c r="CI35" s="104"/>
      <c r="CJ35" s="104"/>
      <c r="CK35" s="104"/>
      <c r="CL35" s="104"/>
      <c r="CM35" s="104"/>
      <c r="CN35" s="104"/>
      <c r="CO35" s="104"/>
      <c r="CP35" s="104"/>
      <c r="CQ35" s="104"/>
      <c r="CR35" s="104"/>
      <c r="CS35" s="104"/>
      <c r="CT35" s="104"/>
      <c r="CU35" s="104"/>
      <c r="CV35" s="104"/>
      <c r="CW35" s="104"/>
      <c r="CX35" s="104"/>
      <c r="CY35" s="104"/>
      <c r="CZ35" s="104"/>
      <c r="DA35" s="104"/>
      <c r="DB35" s="104"/>
      <c r="DC35" s="104"/>
      <c r="DD35" s="104"/>
      <c r="DE35" s="104"/>
      <c r="DF35" s="104"/>
      <c r="DG35" s="104"/>
      <c r="DH35" s="104"/>
      <c r="DI35" s="104"/>
      <c r="DJ35" s="104"/>
      <c r="DK35" s="104"/>
      <c r="DL35" s="104"/>
      <c r="DM35" s="104"/>
      <c r="DN35" s="104"/>
      <c r="DO35" s="104"/>
      <c r="DP35" s="104"/>
      <c r="DQ35" s="104"/>
      <c r="DR35" s="104"/>
      <c r="DS35" s="104"/>
      <c r="DT35" s="104"/>
      <c r="DU35" s="104"/>
      <c r="DV35" s="104"/>
      <c r="DW35" s="104"/>
      <c r="DX35" s="104"/>
      <c r="DY35" s="104"/>
      <c r="DZ35" s="104"/>
      <c r="EA35" s="104"/>
      <c r="EB35" s="104"/>
      <c r="EC35" s="104"/>
      <c r="ED35" s="104"/>
      <c r="EE35" s="104"/>
      <c r="EF35" s="104"/>
      <c r="EG35" s="225"/>
      <c r="EH35" s="225"/>
      <c r="EI35" s="225"/>
      <c r="EJ35" s="225"/>
      <c r="EK35" s="171"/>
      <c r="EL35" s="171"/>
      <c r="EM35" s="104"/>
      <c r="EN35" s="104"/>
      <c r="EO35" s="104"/>
      <c r="EP35" s="104"/>
      <c r="EQ35" s="104"/>
      <c r="ER35" s="104"/>
      <c r="ES35" s="104"/>
      <c r="ET35" s="104"/>
      <c r="EU35" s="104"/>
      <c r="EV35" s="104"/>
      <c r="EW35" s="104"/>
      <c r="EX35" s="104"/>
      <c r="EY35" s="104"/>
      <c r="EZ35" s="104"/>
      <c r="FA35" s="104"/>
      <c r="FB35" s="104"/>
      <c r="FC35" s="104"/>
      <c r="FD35" s="104"/>
      <c r="FE35" s="104"/>
      <c r="FF35" s="104"/>
      <c r="FG35" s="104"/>
      <c r="FH35" s="104"/>
      <c r="FI35" s="104"/>
      <c r="FJ35" s="104"/>
      <c r="FK35" s="104"/>
      <c r="FL35" s="104"/>
      <c r="FM35" s="104"/>
      <c r="FN35" s="225"/>
      <c r="FO35" s="225"/>
      <c r="FP35" s="225"/>
      <c r="FQ35" s="225"/>
      <c r="FR35" s="225"/>
      <c r="FS35" s="225"/>
      <c r="FT35" s="225"/>
      <c r="FU35" s="225"/>
      <c r="FV35" s="225"/>
      <c r="FW35" s="225"/>
      <c r="FX35" s="171"/>
      <c r="FY35" s="171"/>
      <c r="FZ35" s="104"/>
      <c r="GA35" s="104"/>
      <c r="GB35" s="104"/>
      <c r="GC35" s="104"/>
      <c r="GD35" s="104"/>
      <c r="GE35" s="104"/>
      <c r="GF35" s="104"/>
      <c r="GG35" s="104"/>
      <c r="GH35" s="104"/>
      <c r="GI35" s="104"/>
      <c r="GJ35" s="104"/>
      <c r="GK35" s="104"/>
      <c r="GL35" s="104"/>
      <c r="GM35" s="104"/>
      <c r="GN35" s="104"/>
      <c r="GO35" s="104"/>
      <c r="GP35" s="104"/>
      <c r="GQ35" s="104"/>
      <c r="GR35" s="104"/>
      <c r="GS35" s="104"/>
      <c r="GT35" s="104"/>
      <c r="GU35" s="225"/>
      <c r="GV35" s="225"/>
      <c r="GW35" s="225"/>
      <c r="GX35" s="225"/>
      <c r="GY35" s="225"/>
      <c r="GZ35" s="225"/>
      <c r="HA35" s="225"/>
      <c r="HB35" s="225"/>
      <c r="HC35" s="225"/>
      <c r="HD35" s="225"/>
      <c r="HE35" s="225"/>
      <c r="HF35" s="225"/>
      <c r="HG35" s="225"/>
      <c r="HH35" s="225"/>
      <c r="HI35" s="225"/>
      <c r="HJ35" s="225"/>
      <c r="HK35" s="225"/>
      <c r="HL35" s="225"/>
      <c r="HM35" s="225"/>
      <c r="HN35" s="225"/>
      <c r="HO35" s="225"/>
      <c r="HP35" s="225"/>
      <c r="HQ35" s="225"/>
      <c r="HR35" s="225"/>
      <c r="HS35" s="225"/>
      <c r="HT35" s="225"/>
      <c r="HU35" s="225"/>
      <c r="HV35" s="225"/>
      <c r="HW35" s="225"/>
      <c r="HX35" s="225"/>
      <c r="HY35" s="225"/>
      <c r="HZ35" s="225"/>
      <c r="IA35" s="225"/>
      <c r="IB35" s="225"/>
      <c r="IC35" s="225"/>
      <c r="ID35" s="225"/>
      <c r="IE35" s="225"/>
      <c r="IF35" s="225"/>
      <c r="IG35" s="225"/>
      <c r="IH35" s="225"/>
      <c r="II35" s="225"/>
      <c r="IJ35" s="225"/>
      <c r="IK35" s="225"/>
      <c r="IL35" s="225"/>
      <c r="IM35" s="225"/>
      <c r="IN35" s="225"/>
      <c r="IO35" s="225"/>
      <c r="IP35" s="225"/>
      <c r="IQ35" s="225"/>
      <c r="IR35" s="225"/>
      <c r="IS35" s="225"/>
      <c r="IT35" s="225"/>
      <c r="IU35" s="225"/>
      <c r="IV35" s="225"/>
      <c r="IW35" s="225"/>
      <c r="IX35" s="225"/>
      <c r="IY35" s="225"/>
      <c r="IZ35" s="225"/>
      <c r="JA35" s="225"/>
      <c r="JB35" s="225"/>
      <c r="JC35" s="225"/>
      <c r="JD35" s="225"/>
      <c r="JE35" s="225"/>
      <c r="JF35" s="225"/>
      <c r="JG35" s="225"/>
      <c r="JH35" s="225"/>
      <c r="JI35" s="225"/>
      <c r="JJ35" s="225"/>
      <c r="JK35" s="225"/>
      <c r="JL35" s="225"/>
      <c r="JM35" s="225"/>
      <c r="JN35" s="225"/>
      <c r="JO35" s="225"/>
      <c r="JP35" s="225"/>
      <c r="JQ35" s="225"/>
      <c r="JR35" s="225"/>
      <c r="JS35" s="225"/>
      <c r="JT35" s="225"/>
      <c r="JU35" s="225"/>
      <c r="JV35" s="225"/>
      <c r="JW35" s="225"/>
      <c r="JX35" s="225"/>
      <c r="JY35" s="225"/>
      <c r="JZ35" s="225"/>
      <c r="KA35" s="225"/>
      <c r="KB35" s="225"/>
      <c r="KC35" s="225"/>
      <c r="KD35" s="225"/>
      <c r="KE35" s="225"/>
      <c r="KF35" s="225"/>
      <c r="KG35" s="225"/>
      <c r="KH35" s="225"/>
      <c r="KI35" s="225"/>
      <c r="KJ35" s="225"/>
      <c r="KK35" s="225"/>
      <c r="KL35" s="225"/>
      <c r="KM35" s="225"/>
      <c r="KN35" s="225"/>
      <c r="KO35" s="225"/>
      <c r="KP35" s="225"/>
      <c r="KQ35" s="225"/>
      <c r="KR35" s="225"/>
      <c r="KS35" s="225"/>
      <c r="KT35" s="225"/>
      <c r="KU35" s="225"/>
      <c r="KV35" s="225"/>
      <c r="KW35" s="225"/>
      <c r="KX35" s="225"/>
      <c r="KY35" s="225"/>
      <c r="KZ35" s="225"/>
      <c r="LA35" s="225"/>
      <c r="LB35" s="225"/>
      <c r="LC35" s="225"/>
      <c r="LD35" s="225"/>
      <c r="LE35" s="225"/>
      <c r="LF35" s="225"/>
      <c r="LG35" s="225"/>
      <c r="LH35" s="225"/>
      <c r="LI35" s="225"/>
      <c r="LJ35" s="225"/>
      <c r="LK35" s="225"/>
      <c r="LL35" s="225"/>
      <c r="LM35" s="225"/>
      <c r="LN35" s="225"/>
      <c r="LO35" s="225"/>
      <c r="LP35" s="225"/>
      <c r="LQ35" s="225"/>
      <c r="LR35" s="225"/>
      <c r="LS35" s="225"/>
      <c r="LT35" s="225"/>
      <c r="LU35" s="225"/>
      <c r="LV35" s="225"/>
      <c r="LW35" s="225"/>
      <c r="LX35" s="225"/>
      <c r="LY35" s="225"/>
      <c r="LZ35" s="225"/>
      <c r="MA35" s="225"/>
      <c r="MB35" s="225"/>
      <c r="MC35" s="225"/>
      <c r="MD35" s="225"/>
      <c r="ME35" s="225"/>
      <c r="MF35" s="225"/>
      <c r="MG35" s="225"/>
      <c r="MH35" s="225"/>
      <c r="MI35" s="225"/>
      <c r="MJ35" s="225"/>
      <c r="MK35" s="225"/>
      <c r="ML35" s="225"/>
      <c r="MM35" s="225"/>
      <c r="MN35" s="225"/>
      <c r="MO35" s="225"/>
      <c r="MP35" s="225"/>
      <c r="MQ35" s="225"/>
      <c r="MR35" s="225"/>
      <c r="MS35" s="225"/>
      <c r="MT35" s="225"/>
      <c r="MU35" s="225"/>
      <c r="MV35" s="225"/>
      <c r="MW35" s="225"/>
      <c r="MX35" s="225"/>
      <c r="MY35" s="225"/>
      <c r="MZ35" s="225"/>
      <c r="NA35" s="225"/>
      <c r="NB35" s="225"/>
      <c r="NC35" s="225"/>
      <c r="ND35" s="225"/>
      <c r="NE35" s="225"/>
      <c r="NF35" s="225"/>
      <c r="NG35" s="225"/>
      <c r="NH35" s="225"/>
      <c r="NI35" s="225"/>
      <c r="NJ35" s="225"/>
      <c r="NK35" s="225"/>
      <c r="NL35" s="225"/>
      <c r="NM35" s="225"/>
      <c r="NN35" s="225"/>
      <c r="NO35" s="225"/>
      <c r="NP35" s="225"/>
      <c r="NQ35" s="225"/>
      <c r="NR35" s="225"/>
      <c r="NS35" s="225"/>
      <c r="NT35" s="225"/>
      <c r="NU35" s="225"/>
      <c r="NV35" s="225"/>
      <c r="NW35" s="225"/>
      <c r="NX35" s="225"/>
      <c r="NY35" s="225"/>
      <c r="NZ35" s="225"/>
      <c r="OA35" s="225"/>
      <c r="OB35" s="225"/>
      <c r="OC35" s="225"/>
      <c r="OD35" s="225"/>
      <c r="OE35" s="225"/>
      <c r="OF35" s="225"/>
      <c r="OG35" s="225"/>
      <c r="OH35" s="225"/>
      <c r="OI35" s="225"/>
      <c r="OJ35" s="225"/>
      <c r="OK35" s="225"/>
      <c r="OL35" s="225"/>
      <c r="OM35" s="225"/>
      <c r="ON35" s="225"/>
      <c r="OO35" s="225"/>
      <c r="OP35" s="225"/>
      <c r="OQ35" s="225"/>
      <c r="OR35" s="225"/>
      <c r="OS35" s="225"/>
      <c r="OT35" s="225"/>
      <c r="OU35" s="225"/>
      <c r="OV35" s="225"/>
      <c r="OW35" s="225"/>
      <c r="OX35" s="225"/>
      <c r="OY35" s="225"/>
      <c r="OZ35" s="225"/>
      <c r="PA35" s="225"/>
      <c r="PB35" s="225"/>
      <c r="PC35" s="225"/>
      <c r="PD35" s="225"/>
      <c r="PE35" s="225"/>
      <c r="PF35" s="225"/>
      <c r="PG35" s="225"/>
      <c r="PH35" s="225"/>
      <c r="PI35" s="225"/>
      <c r="PJ35" s="225"/>
      <c r="PK35" s="225"/>
      <c r="PL35" s="225"/>
      <c r="PM35" s="225"/>
      <c r="PN35" s="225"/>
      <c r="PO35" s="225"/>
      <c r="PP35" s="225"/>
      <c r="PQ35" s="225"/>
      <c r="PR35" s="225"/>
      <c r="PS35" s="225"/>
      <c r="PT35" s="225"/>
      <c r="PU35" s="225"/>
      <c r="PV35" s="225"/>
      <c r="PW35" s="225"/>
      <c r="PX35" s="225"/>
      <c r="PY35" s="225"/>
      <c r="PZ35" s="225"/>
      <c r="QA35" s="225"/>
      <c r="QB35" s="225"/>
      <c r="QC35" s="225"/>
      <c r="QD35" s="225"/>
      <c r="QE35" s="225"/>
      <c r="QF35" s="225"/>
      <c r="QG35" s="225"/>
      <c r="QH35" s="225"/>
      <c r="QI35" s="225"/>
      <c r="QJ35" s="225"/>
      <c r="QK35" s="225"/>
      <c r="QL35" s="225"/>
      <c r="QM35" s="225"/>
      <c r="QN35" s="225"/>
      <c r="QO35" s="225"/>
      <c r="QP35" s="225"/>
      <c r="QQ35" s="225"/>
      <c r="QR35" s="225"/>
      <c r="QS35" s="225"/>
      <c r="QT35" s="225"/>
      <c r="QU35" s="225"/>
      <c r="QV35" s="225"/>
      <c r="QW35" s="225"/>
      <c r="QX35" s="225"/>
      <c r="QY35" s="225"/>
      <c r="QZ35" s="225"/>
      <c r="RA35" s="225"/>
      <c r="RB35" s="225"/>
      <c r="RC35" s="225"/>
      <c r="RD35" s="225"/>
      <c r="RE35" s="104"/>
      <c r="RF35" s="104"/>
      <c r="RG35" s="207"/>
      <c r="RH35" s="207"/>
      <c r="RI35" s="2"/>
      <c r="RJ35" s="2"/>
      <c r="RK35" s="37"/>
      <c r="RL35" s="37"/>
    </row>
    <row r="36" spans="1:480" ht="18.75" customHeight="1">
      <c r="A36" s="31"/>
      <c r="B36" s="87">
        <v>24</v>
      </c>
      <c r="C36" s="87">
        <v>93</v>
      </c>
      <c r="D36" s="87" t="s">
        <v>451</v>
      </c>
      <c r="E36" s="34" t="str">
        <f ca="1">IF(ISBLANK(TMSimList[[#This Row],[Test n'#]]),"",LOOKUP(TMSimList[[#This Row],[Test n'#]],TP_CFAR_DB[TPnum],TP_CFAR_DB[TP ID]))</f>
        <v>FT-TP-93</v>
      </c>
      <c r="F36" s="103" t="str">
        <f ca="1">IF(ISBLANK(TMSimList[[#This Row],[Test n'#]]),"",LOOKUP(TMSimList[[#This Row],[Test n'#]],TP_CFAR_DB[TPnum],TP_CFAR_DB[Test Point Name]))</f>
        <v xml:space="preserve">Airspeed hold/Trim </v>
      </c>
      <c r="G36" s="34" t="str">
        <f ca="1">IF(ISBLANK(TMSimList[[#This Row],[Test n'#]]),"",LOOKUP(TMSimList[[#This Row],[Test n'#]],TP_CFAR_DB[TPnum],TP_CFAR_DB[Mode]))</f>
        <v>Auto</v>
      </c>
      <c r="H36" s="34">
        <f ca="1">IF(ISBLANK(TMSimList[[#This Row],[Test n'#]]),"",LOOKUP(TMSimList[[#This Row],[Test n'#]],TP_CFAR_DB[TPnum],TP_CFAR_DB[Time '[sec']]))</f>
        <v>85</v>
      </c>
      <c r="I36" s="34" t="s">
        <v>76</v>
      </c>
      <c r="J36" s="34" t="s">
        <v>78</v>
      </c>
      <c r="K36" s="171"/>
      <c r="L36" s="34">
        <f>SUM(TMSimMatrix[#This Row])</f>
        <v>6</v>
      </c>
      <c r="M36" s="171"/>
      <c r="N36" s="171"/>
      <c r="O36" s="171"/>
      <c r="P36" s="171"/>
      <c r="Q36" s="171"/>
      <c r="R36" s="171"/>
      <c r="S36" s="171"/>
      <c r="T36" s="171"/>
      <c r="U36" s="171"/>
      <c r="V36" s="171"/>
      <c r="W36" s="171"/>
      <c r="X36" s="171"/>
      <c r="Y36" s="171"/>
      <c r="Z36" s="171"/>
      <c r="AA36" s="171"/>
      <c r="AB36" s="171"/>
      <c r="AC36" s="171">
        <v>1</v>
      </c>
      <c r="AD36" s="171">
        <v>1</v>
      </c>
      <c r="AE36" s="171">
        <v>1</v>
      </c>
      <c r="AF36" s="171">
        <v>1</v>
      </c>
      <c r="AG36" s="171">
        <v>1</v>
      </c>
      <c r="AH36" s="171">
        <v>1</v>
      </c>
      <c r="AI36" s="171"/>
      <c r="AJ36" s="171"/>
      <c r="AK36" s="171"/>
      <c r="AL36" s="171"/>
      <c r="AM36" s="171"/>
      <c r="AN36" s="171"/>
      <c r="AO36" s="171"/>
      <c r="AP36" s="171"/>
      <c r="AQ36" s="171"/>
      <c r="AR36" s="171"/>
      <c r="AS36" s="171"/>
      <c r="AT36" s="171"/>
      <c r="AU36" s="171"/>
      <c r="AV36" s="171"/>
      <c r="AW36" s="171"/>
      <c r="AX36" s="171"/>
      <c r="AY36" s="171"/>
      <c r="AZ36" s="171"/>
      <c r="BA36" s="171"/>
      <c r="BB36" s="171"/>
      <c r="BC36" s="171"/>
      <c r="BD36" s="171"/>
      <c r="BE36" s="171"/>
      <c r="BF36" s="171"/>
      <c r="BG36" s="171"/>
      <c r="BH36" s="171"/>
      <c r="BI36" s="171"/>
      <c r="BJ36" s="171"/>
      <c r="BK36" s="171"/>
      <c r="BL36" s="171"/>
      <c r="BM36" s="171"/>
      <c r="BN36" s="171"/>
      <c r="BO36" s="171"/>
      <c r="BP36" s="171"/>
      <c r="BQ36" s="171"/>
      <c r="BR36" s="171"/>
      <c r="BS36" s="171"/>
      <c r="BT36" s="171"/>
      <c r="BU36" s="171"/>
      <c r="BV36" s="171"/>
      <c r="BW36" s="171"/>
      <c r="BX36" s="171"/>
      <c r="BY36" s="171"/>
      <c r="BZ36" s="171"/>
      <c r="CA36" s="171"/>
      <c r="CB36" s="171"/>
      <c r="CC36" s="171"/>
      <c r="CD36" s="104"/>
      <c r="CE36" s="104"/>
      <c r="CF36" s="104"/>
      <c r="CG36" s="104"/>
      <c r="CH36" s="104"/>
      <c r="CI36" s="104"/>
      <c r="CJ36" s="104"/>
      <c r="CK36" s="104"/>
      <c r="CL36" s="104"/>
      <c r="CM36" s="104"/>
      <c r="CN36" s="104"/>
      <c r="CO36" s="104"/>
      <c r="CP36" s="104"/>
      <c r="CQ36" s="104"/>
      <c r="CR36" s="104"/>
      <c r="CS36" s="104"/>
      <c r="CT36" s="104"/>
      <c r="CU36" s="104"/>
      <c r="CV36" s="104"/>
      <c r="CW36" s="104"/>
      <c r="CX36" s="104"/>
      <c r="CY36" s="104"/>
      <c r="CZ36" s="104"/>
      <c r="DA36" s="104"/>
      <c r="DB36" s="104"/>
      <c r="DC36" s="104"/>
      <c r="DD36" s="104"/>
      <c r="DE36" s="104"/>
      <c r="DF36" s="104"/>
      <c r="DG36" s="104"/>
      <c r="DH36" s="104"/>
      <c r="DI36" s="104"/>
      <c r="DJ36" s="104"/>
      <c r="DK36" s="104"/>
      <c r="DL36" s="104"/>
      <c r="DM36" s="104"/>
      <c r="DN36" s="104"/>
      <c r="DO36" s="104"/>
      <c r="DP36" s="104"/>
      <c r="DQ36" s="104"/>
      <c r="DR36" s="104"/>
      <c r="DS36" s="104"/>
      <c r="DT36" s="104"/>
      <c r="DU36" s="104"/>
      <c r="DV36" s="104"/>
      <c r="DW36" s="104"/>
      <c r="DX36" s="104"/>
      <c r="DY36" s="104"/>
      <c r="DZ36" s="104"/>
      <c r="EA36" s="104"/>
      <c r="EB36" s="104"/>
      <c r="EC36" s="104"/>
      <c r="ED36" s="104"/>
      <c r="EE36" s="104"/>
      <c r="EF36" s="104"/>
      <c r="EG36" s="225"/>
      <c r="EH36" s="225"/>
      <c r="EI36" s="225"/>
      <c r="EJ36" s="225"/>
      <c r="EK36" s="171"/>
      <c r="EL36" s="171"/>
      <c r="EM36" s="104"/>
      <c r="EN36" s="104"/>
      <c r="EO36" s="104"/>
      <c r="EP36" s="104"/>
      <c r="EQ36" s="104"/>
      <c r="ER36" s="104"/>
      <c r="ES36" s="104"/>
      <c r="ET36" s="104"/>
      <c r="EU36" s="104"/>
      <c r="EV36" s="104"/>
      <c r="EW36" s="104"/>
      <c r="EX36" s="104"/>
      <c r="EY36" s="104"/>
      <c r="EZ36" s="104"/>
      <c r="FA36" s="104"/>
      <c r="FB36" s="104"/>
      <c r="FC36" s="104"/>
      <c r="FD36" s="104"/>
      <c r="FE36" s="104"/>
      <c r="FF36" s="104"/>
      <c r="FG36" s="104"/>
      <c r="FH36" s="104"/>
      <c r="FI36" s="104"/>
      <c r="FJ36" s="104"/>
      <c r="FK36" s="104"/>
      <c r="FL36" s="104"/>
      <c r="FM36" s="104"/>
      <c r="FN36" s="225"/>
      <c r="FO36" s="225"/>
      <c r="FP36" s="225"/>
      <c r="FQ36" s="225"/>
      <c r="FR36" s="225"/>
      <c r="FS36" s="225"/>
      <c r="FT36" s="225"/>
      <c r="FU36" s="225"/>
      <c r="FV36" s="225"/>
      <c r="FW36" s="225"/>
      <c r="FX36" s="171"/>
      <c r="FY36" s="171"/>
      <c r="FZ36" s="104"/>
      <c r="GA36" s="104"/>
      <c r="GB36" s="104"/>
      <c r="GC36" s="104"/>
      <c r="GD36" s="104"/>
      <c r="GE36" s="104"/>
      <c r="GF36" s="104"/>
      <c r="GG36" s="104"/>
      <c r="GH36" s="104"/>
      <c r="GI36" s="104"/>
      <c r="GJ36" s="104"/>
      <c r="GK36" s="104"/>
      <c r="GL36" s="104"/>
      <c r="GM36" s="104"/>
      <c r="GN36" s="104"/>
      <c r="GO36" s="104"/>
      <c r="GP36" s="104"/>
      <c r="GQ36" s="104"/>
      <c r="GR36" s="104"/>
      <c r="GS36" s="104"/>
      <c r="GT36" s="104"/>
      <c r="GU36" s="225"/>
      <c r="GV36" s="225"/>
      <c r="GW36" s="225"/>
      <c r="GX36" s="225"/>
      <c r="GY36" s="225"/>
      <c r="GZ36" s="225"/>
      <c r="HA36" s="225"/>
      <c r="HB36" s="225"/>
      <c r="HC36" s="225"/>
      <c r="HD36" s="225"/>
      <c r="HE36" s="225"/>
      <c r="HF36" s="225"/>
      <c r="HG36" s="225"/>
      <c r="HH36" s="225"/>
      <c r="HI36" s="225"/>
      <c r="HJ36" s="225"/>
      <c r="HK36" s="225"/>
      <c r="HL36" s="225"/>
      <c r="HM36" s="225"/>
      <c r="HN36" s="225"/>
      <c r="HO36" s="225"/>
      <c r="HP36" s="225"/>
      <c r="HQ36" s="225"/>
      <c r="HR36" s="225"/>
      <c r="HS36" s="225"/>
      <c r="HT36" s="225"/>
      <c r="HU36" s="225"/>
      <c r="HV36" s="225"/>
      <c r="HW36" s="225"/>
      <c r="HX36" s="225"/>
      <c r="HY36" s="225"/>
      <c r="HZ36" s="225"/>
      <c r="IA36" s="225"/>
      <c r="IB36" s="225"/>
      <c r="IC36" s="225"/>
      <c r="ID36" s="225"/>
      <c r="IE36" s="225"/>
      <c r="IF36" s="225"/>
      <c r="IG36" s="225"/>
      <c r="IH36" s="225"/>
      <c r="II36" s="225"/>
      <c r="IJ36" s="225"/>
      <c r="IK36" s="225"/>
      <c r="IL36" s="225"/>
      <c r="IM36" s="225"/>
      <c r="IN36" s="225"/>
      <c r="IO36" s="225"/>
      <c r="IP36" s="225"/>
      <c r="IQ36" s="225"/>
      <c r="IR36" s="225"/>
      <c r="IS36" s="225"/>
      <c r="IT36" s="225"/>
      <c r="IU36" s="225"/>
      <c r="IV36" s="225"/>
      <c r="IW36" s="225"/>
      <c r="IX36" s="225"/>
      <c r="IY36" s="225"/>
      <c r="IZ36" s="225"/>
      <c r="JA36" s="225"/>
      <c r="JB36" s="225"/>
      <c r="JC36" s="225"/>
      <c r="JD36" s="225"/>
      <c r="JE36" s="225"/>
      <c r="JF36" s="225"/>
      <c r="JG36" s="225"/>
      <c r="JH36" s="225"/>
      <c r="JI36" s="225"/>
      <c r="JJ36" s="225"/>
      <c r="JK36" s="225"/>
      <c r="JL36" s="225"/>
      <c r="JM36" s="225"/>
      <c r="JN36" s="225"/>
      <c r="JO36" s="225"/>
      <c r="JP36" s="225"/>
      <c r="JQ36" s="225"/>
      <c r="JR36" s="225"/>
      <c r="JS36" s="225"/>
      <c r="JT36" s="225"/>
      <c r="JU36" s="225"/>
      <c r="JV36" s="225"/>
      <c r="JW36" s="225"/>
      <c r="JX36" s="225"/>
      <c r="JY36" s="225"/>
      <c r="JZ36" s="225"/>
      <c r="KA36" s="225"/>
      <c r="KB36" s="225"/>
      <c r="KC36" s="225"/>
      <c r="KD36" s="225"/>
      <c r="KE36" s="225"/>
      <c r="KF36" s="225"/>
      <c r="KG36" s="225"/>
      <c r="KH36" s="225"/>
      <c r="KI36" s="225"/>
      <c r="KJ36" s="225"/>
      <c r="KK36" s="225"/>
      <c r="KL36" s="225"/>
      <c r="KM36" s="225"/>
      <c r="KN36" s="225"/>
      <c r="KO36" s="225"/>
      <c r="KP36" s="225"/>
      <c r="KQ36" s="225"/>
      <c r="KR36" s="225"/>
      <c r="KS36" s="225"/>
      <c r="KT36" s="225"/>
      <c r="KU36" s="225"/>
      <c r="KV36" s="225"/>
      <c r="KW36" s="225"/>
      <c r="KX36" s="225"/>
      <c r="KY36" s="225"/>
      <c r="KZ36" s="225"/>
      <c r="LA36" s="225"/>
      <c r="LB36" s="225"/>
      <c r="LC36" s="225"/>
      <c r="LD36" s="225"/>
      <c r="LE36" s="225"/>
      <c r="LF36" s="225"/>
      <c r="LG36" s="225"/>
      <c r="LH36" s="225"/>
      <c r="LI36" s="225"/>
      <c r="LJ36" s="225"/>
      <c r="LK36" s="225"/>
      <c r="LL36" s="225"/>
      <c r="LM36" s="225"/>
      <c r="LN36" s="225"/>
      <c r="LO36" s="225"/>
      <c r="LP36" s="225"/>
      <c r="LQ36" s="225"/>
      <c r="LR36" s="225"/>
      <c r="LS36" s="225"/>
      <c r="LT36" s="225"/>
      <c r="LU36" s="225"/>
      <c r="LV36" s="225"/>
      <c r="LW36" s="225"/>
      <c r="LX36" s="225"/>
      <c r="LY36" s="225"/>
      <c r="LZ36" s="225"/>
      <c r="MA36" s="225"/>
      <c r="MB36" s="225"/>
      <c r="MC36" s="225"/>
      <c r="MD36" s="225"/>
      <c r="ME36" s="225"/>
      <c r="MF36" s="225"/>
      <c r="MG36" s="225"/>
      <c r="MH36" s="225"/>
      <c r="MI36" s="225"/>
      <c r="MJ36" s="225"/>
      <c r="MK36" s="225"/>
      <c r="ML36" s="225"/>
      <c r="MM36" s="225"/>
      <c r="MN36" s="225"/>
      <c r="MO36" s="225"/>
      <c r="MP36" s="225"/>
      <c r="MQ36" s="225"/>
      <c r="MR36" s="225"/>
      <c r="MS36" s="225"/>
      <c r="MT36" s="225"/>
      <c r="MU36" s="225"/>
      <c r="MV36" s="225"/>
      <c r="MW36" s="225"/>
      <c r="MX36" s="225"/>
      <c r="MY36" s="225"/>
      <c r="MZ36" s="225"/>
      <c r="NA36" s="225"/>
      <c r="NB36" s="225"/>
      <c r="NC36" s="225"/>
      <c r="ND36" s="225"/>
      <c r="NE36" s="225"/>
      <c r="NF36" s="225"/>
      <c r="NG36" s="225"/>
      <c r="NH36" s="225"/>
      <c r="NI36" s="225"/>
      <c r="NJ36" s="225"/>
      <c r="NK36" s="225"/>
      <c r="NL36" s="225"/>
      <c r="NM36" s="225"/>
      <c r="NN36" s="225"/>
      <c r="NO36" s="225"/>
      <c r="NP36" s="225"/>
      <c r="NQ36" s="225"/>
      <c r="NR36" s="225"/>
      <c r="NS36" s="225"/>
      <c r="NT36" s="225"/>
      <c r="NU36" s="225"/>
      <c r="NV36" s="225"/>
      <c r="NW36" s="225"/>
      <c r="NX36" s="225"/>
      <c r="NY36" s="225"/>
      <c r="NZ36" s="225"/>
      <c r="OA36" s="225"/>
      <c r="OB36" s="225"/>
      <c r="OC36" s="225"/>
      <c r="OD36" s="225"/>
      <c r="OE36" s="225"/>
      <c r="OF36" s="225"/>
      <c r="OG36" s="225"/>
      <c r="OH36" s="225"/>
      <c r="OI36" s="225"/>
      <c r="OJ36" s="225"/>
      <c r="OK36" s="225"/>
      <c r="OL36" s="225"/>
      <c r="OM36" s="225"/>
      <c r="ON36" s="225"/>
      <c r="OO36" s="225"/>
      <c r="OP36" s="225"/>
      <c r="OQ36" s="225"/>
      <c r="OR36" s="225"/>
      <c r="OS36" s="225"/>
      <c r="OT36" s="225"/>
      <c r="OU36" s="225"/>
      <c r="OV36" s="225"/>
      <c r="OW36" s="225"/>
      <c r="OX36" s="225"/>
      <c r="OY36" s="225"/>
      <c r="OZ36" s="225"/>
      <c r="PA36" s="225"/>
      <c r="PB36" s="225"/>
      <c r="PC36" s="225"/>
      <c r="PD36" s="225"/>
      <c r="PE36" s="225"/>
      <c r="PF36" s="225"/>
      <c r="PG36" s="225"/>
      <c r="PH36" s="225"/>
      <c r="PI36" s="225"/>
      <c r="PJ36" s="225"/>
      <c r="PK36" s="225"/>
      <c r="PL36" s="225"/>
      <c r="PM36" s="225"/>
      <c r="PN36" s="225"/>
      <c r="PO36" s="225"/>
      <c r="PP36" s="225"/>
      <c r="PQ36" s="225"/>
      <c r="PR36" s="225"/>
      <c r="PS36" s="225"/>
      <c r="PT36" s="225"/>
      <c r="PU36" s="225"/>
      <c r="PV36" s="225"/>
      <c r="PW36" s="225"/>
      <c r="PX36" s="225"/>
      <c r="PY36" s="225"/>
      <c r="PZ36" s="225"/>
      <c r="QA36" s="225"/>
      <c r="QB36" s="225"/>
      <c r="QC36" s="225"/>
      <c r="QD36" s="225"/>
      <c r="QE36" s="225"/>
      <c r="QF36" s="225"/>
      <c r="QG36" s="225"/>
      <c r="QH36" s="225"/>
      <c r="QI36" s="225"/>
      <c r="QJ36" s="225"/>
      <c r="QK36" s="225"/>
      <c r="QL36" s="225"/>
      <c r="QM36" s="225"/>
      <c r="QN36" s="225"/>
      <c r="QO36" s="225"/>
      <c r="QP36" s="225"/>
      <c r="QQ36" s="225"/>
      <c r="QR36" s="225"/>
      <c r="QS36" s="225"/>
      <c r="QT36" s="225"/>
      <c r="QU36" s="225"/>
      <c r="QV36" s="225"/>
      <c r="QW36" s="225"/>
      <c r="QX36" s="225"/>
      <c r="QY36" s="225"/>
      <c r="QZ36" s="225"/>
      <c r="RA36" s="225"/>
      <c r="RB36" s="225"/>
      <c r="RC36" s="225"/>
      <c r="RD36" s="225"/>
      <c r="RE36" s="104"/>
      <c r="RF36" s="104"/>
      <c r="RG36" s="207"/>
      <c r="RH36" s="207"/>
      <c r="RI36" s="2"/>
      <c r="RJ36" s="2"/>
      <c r="RK36" s="37"/>
      <c r="RL36" s="37"/>
    </row>
    <row r="37" spans="1:480" ht="18.75" customHeight="1">
      <c r="A37" s="31"/>
      <c r="B37" s="87">
        <v>25</v>
      </c>
      <c r="C37" s="87">
        <v>31</v>
      </c>
      <c r="D37" s="87" t="s">
        <v>451</v>
      </c>
      <c r="E37" s="34" t="str">
        <f ca="1">IF(ISBLANK(TMSimList[[#This Row],[Test n'#]]),"",LOOKUP(TMSimList[[#This Row],[Test n'#]],TP_CFAR_DB[TPnum],TP_CFAR_DB[TP ID]))</f>
        <v>FT-TP-31</v>
      </c>
      <c r="F37" s="103" t="str">
        <f ca="1">IF(ISBLANK(TMSimList[[#This Row],[Test n'#]]),"",LOOKUP(TMSimList[[#This Row],[Test n'#]],TP_CFAR_DB[TPnum],TP_CFAR_DB[Test Point Name]))</f>
        <v>Altitude step racetrack in Airspeed Priority</v>
      </c>
      <c r="G37" s="34" t="str">
        <f ca="1">IF(ISBLANK(TMSimList[[#This Row],[Test n'#]]),"",LOOKUP(TMSimList[[#This Row],[Test n'#]],TP_CFAR_DB[TPnum],TP_CFAR_DB[Mode]))</f>
        <v>Auto</v>
      </c>
      <c r="H37" s="34">
        <f ca="1">IF(ISBLANK(TMSimList[[#This Row],[Test n'#]]),"",LOOKUP(TMSimList[[#This Row],[Test n'#]],TP_CFAR_DB[TPnum],TP_CFAR_DB[Time '[sec']]))</f>
        <v>150</v>
      </c>
      <c r="I37" s="34" t="s">
        <v>76</v>
      </c>
      <c r="J37" s="34" t="s">
        <v>76</v>
      </c>
      <c r="K37" s="171"/>
      <c r="L37" s="34">
        <f>SUM(TMSimMatrix[#This Row])</f>
        <v>0</v>
      </c>
      <c r="M37" s="171"/>
      <c r="N37" s="171"/>
      <c r="O37" s="171"/>
      <c r="P37" s="171"/>
      <c r="Q37" s="171"/>
      <c r="R37" s="171"/>
      <c r="S37" s="171"/>
      <c r="T37" s="171"/>
      <c r="U37" s="171"/>
      <c r="V37" s="171"/>
      <c r="W37" s="171"/>
      <c r="X37" s="171"/>
      <c r="Y37" s="171"/>
      <c r="Z37" s="171"/>
      <c r="AA37" s="171"/>
      <c r="AB37" s="171"/>
      <c r="AC37" s="171"/>
      <c r="AD37" s="171"/>
      <c r="AE37" s="171"/>
      <c r="AF37" s="171"/>
      <c r="AG37" s="171"/>
      <c r="AH37" s="171"/>
      <c r="AI37" s="171"/>
      <c r="AJ37" s="171"/>
      <c r="AK37" s="171"/>
      <c r="AL37" s="171"/>
      <c r="AM37" s="171"/>
      <c r="AN37" s="171"/>
      <c r="AO37" s="171"/>
      <c r="AP37" s="171"/>
      <c r="AQ37" s="171"/>
      <c r="AR37" s="171"/>
      <c r="AS37" s="171"/>
      <c r="AT37" s="171"/>
      <c r="AU37" s="171"/>
      <c r="AV37" s="171"/>
      <c r="AW37" s="171"/>
      <c r="AX37" s="171"/>
      <c r="AY37" s="171"/>
      <c r="AZ37" s="171"/>
      <c r="BA37" s="171"/>
      <c r="BB37" s="171"/>
      <c r="BC37" s="171"/>
      <c r="BD37" s="171"/>
      <c r="BE37" s="171"/>
      <c r="BF37" s="171"/>
      <c r="BG37" s="171"/>
      <c r="BH37" s="171"/>
      <c r="BI37" s="171"/>
      <c r="BJ37" s="171"/>
      <c r="BK37" s="171"/>
      <c r="BL37" s="171"/>
      <c r="BM37" s="171"/>
      <c r="BN37" s="171"/>
      <c r="BO37" s="171"/>
      <c r="BP37" s="171"/>
      <c r="BQ37" s="171"/>
      <c r="BR37" s="171"/>
      <c r="BS37" s="171"/>
      <c r="BT37" s="171"/>
      <c r="BU37" s="171"/>
      <c r="BV37" s="171"/>
      <c r="BW37" s="171"/>
      <c r="BX37" s="171"/>
      <c r="BY37" s="171"/>
      <c r="BZ37" s="171"/>
      <c r="CA37" s="171"/>
      <c r="CB37" s="171"/>
      <c r="CC37" s="171"/>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225"/>
      <c r="EH37" s="225"/>
      <c r="EI37" s="225"/>
      <c r="EJ37" s="225"/>
      <c r="EK37" s="171"/>
      <c r="EL37" s="171"/>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225"/>
      <c r="FO37" s="225"/>
      <c r="FP37" s="225"/>
      <c r="FQ37" s="225"/>
      <c r="FR37" s="225"/>
      <c r="FS37" s="225"/>
      <c r="FT37" s="225"/>
      <c r="FU37" s="225"/>
      <c r="FV37" s="225"/>
      <c r="FW37" s="225"/>
      <c r="FX37" s="171"/>
      <c r="FY37" s="171"/>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225"/>
      <c r="GV37" s="225"/>
      <c r="GW37" s="225"/>
      <c r="GX37" s="225"/>
      <c r="GY37" s="225"/>
      <c r="GZ37" s="225"/>
      <c r="HA37" s="225"/>
      <c r="HB37" s="225"/>
      <c r="HC37" s="225"/>
      <c r="HD37" s="225"/>
      <c r="HE37" s="225"/>
      <c r="HF37" s="225"/>
      <c r="HG37" s="225"/>
      <c r="HH37" s="225"/>
      <c r="HI37" s="225"/>
      <c r="HJ37" s="225"/>
      <c r="HK37" s="225"/>
      <c r="HL37" s="225"/>
      <c r="HM37" s="225"/>
      <c r="HN37" s="225"/>
      <c r="HO37" s="225"/>
      <c r="HP37" s="225"/>
      <c r="HQ37" s="225"/>
      <c r="HR37" s="225"/>
      <c r="HS37" s="225"/>
      <c r="HT37" s="225"/>
      <c r="HU37" s="225"/>
      <c r="HV37" s="225"/>
      <c r="HW37" s="225"/>
      <c r="HX37" s="225"/>
      <c r="HY37" s="225"/>
      <c r="HZ37" s="225"/>
      <c r="IA37" s="225"/>
      <c r="IB37" s="225"/>
      <c r="IC37" s="225"/>
      <c r="ID37" s="225"/>
      <c r="IE37" s="225"/>
      <c r="IF37" s="225"/>
      <c r="IG37" s="225"/>
      <c r="IH37" s="225"/>
      <c r="II37" s="225"/>
      <c r="IJ37" s="225"/>
      <c r="IK37" s="225"/>
      <c r="IL37" s="225"/>
      <c r="IM37" s="225"/>
      <c r="IN37" s="225"/>
      <c r="IO37" s="225"/>
      <c r="IP37" s="225"/>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c r="MU37" s="225"/>
      <c r="MV37" s="225"/>
      <c r="MW37" s="225"/>
      <c r="MX37" s="225"/>
      <c r="MY37" s="225"/>
      <c r="MZ37" s="225"/>
      <c r="NA37" s="225"/>
      <c r="NB37" s="225"/>
      <c r="NC37" s="225"/>
      <c r="ND37" s="225"/>
      <c r="NE37" s="225"/>
      <c r="NF37" s="225"/>
      <c r="NG37" s="225"/>
      <c r="NH37" s="225"/>
      <c r="NI37" s="225"/>
      <c r="NJ37" s="225"/>
      <c r="NK37" s="225"/>
      <c r="NL37" s="225"/>
      <c r="NM37" s="225"/>
      <c r="NN37" s="225"/>
      <c r="NO37" s="225"/>
      <c r="NP37" s="225"/>
      <c r="NQ37" s="225"/>
      <c r="NR37" s="225"/>
      <c r="NS37" s="225"/>
      <c r="NT37" s="225"/>
      <c r="NU37" s="225"/>
      <c r="NV37" s="225"/>
      <c r="NW37" s="225"/>
      <c r="NX37" s="225"/>
      <c r="NY37" s="225"/>
      <c r="NZ37" s="225"/>
      <c r="OA37" s="225"/>
      <c r="OB37" s="225"/>
      <c r="OC37" s="225"/>
      <c r="OD37" s="225"/>
      <c r="OE37" s="225"/>
      <c r="OF37" s="225"/>
      <c r="OG37" s="225"/>
      <c r="OH37" s="225"/>
      <c r="OI37" s="225"/>
      <c r="OJ37" s="225"/>
      <c r="OK37" s="225"/>
      <c r="OL37" s="225"/>
      <c r="OM37" s="225"/>
      <c r="ON37" s="225"/>
      <c r="OO37" s="225"/>
      <c r="OP37" s="225"/>
      <c r="OQ37" s="225"/>
      <c r="OR37" s="225"/>
      <c r="OS37" s="225"/>
      <c r="OT37" s="225"/>
      <c r="OU37" s="225"/>
      <c r="OV37" s="225"/>
      <c r="OW37" s="225"/>
      <c r="OX37" s="225"/>
      <c r="OY37" s="225"/>
      <c r="OZ37" s="225"/>
      <c r="PA37" s="225"/>
      <c r="PB37" s="225"/>
      <c r="PC37" s="225"/>
      <c r="PD37" s="225"/>
      <c r="PE37" s="225"/>
      <c r="PF37" s="225"/>
      <c r="PG37" s="225"/>
      <c r="PH37" s="225"/>
      <c r="PI37" s="225"/>
      <c r="PJ37" s="225"/>
      <c r="PK37" s="225"/>
      <c r="PL37" s="225"/>
      <c r="PM37" s="225"/>
      <c r="PN37" s="225"/>
      <c r="PO37" s="225"/>
      <c r="PP37" s="225"/>
      <c r="PQ37" s="225"/>
      <c r="PR37" s="225"/>
      <c r="PS37" s="225"/>
      <c r="PT37" s="225"/>
      <c r="PU37" s="225"/>
      <c r="PV37" s="225"/>
      <c r="PW37" s="225"/>
      <c r="PX37" s="225"/>
      <c r="PY37" s="225"/>
      <c r="PZ37" s="225"/>
      <c r="QA37" s="225"/>
      <c r="QB37" s="225"/>
      <c r="QC37" s="225"/>
      <c r="QD37" s="225"/>
      <c r="QE37" s="225"/>
      <c r="QF37" s="225"/>
      <c r="QG37" s="225"/>
      <c r="QH37" s="225"/>
      <c r="QI37" s="225"/>
      <c r="QJ37" s="225"/>
      <c r="QK37" s="225"/>
      <c r="QL37" s="225"/>
      <c r="QM37" s="225"/>
      <c r="QN37" s="225"/>
      <c r="QO37" s="225"/>
      <c r="QP37" s="225"/>
      <c r="QQ37" s="225"/>
      <c r="QR37" s="225"/>
      <c r="QS37" s="225"/>
      <c r="QT37" s="225"/>
      <c r="QU37" s="225"/>
      <c r="QV37" s="225"/>
      <c r="QW37" s="225"/>
      <c r="QX37" s="225"/>
      <c r="QY37" s="225"/>
      <c r="QZ37" s="225"/>
      <c r="RA37" s="225"/>
      <c r="RB37" s="225"/>
      <c r="RC37" s="225"/>
      <c r="RD37" s="225"/>
      <c r="RE37" s="104"/>
      <c r="RF37" s="104"/>
      <c r="RG37" s="207"/>
      <c r="RH37" s="207"/>
      <c r="RI37" s="2"/>
      <c r="RJ37" s="2"/>
      <c r="RK37" s="37"/>
      <c r="RL37" s="37"/>
    </row>
    <row r="38" spans="1:480" ht="18.75" customHeight="1">
      <c r="A38" s="31"/>
      <c r="B38" s="87">
        <v>26</v>
      </c>
      <c r="C38" s="87">
        <v>50</v>
      </c>
      <c r="D38" s="87" t="s">
        <v>451</v>
      </c>
      <c r="E38" s="34" t="str">
        <f ca="1">IF(ISBLANK(TMSimList[[#This Row],[Test n'#]]),"",LOOKUP(TMSimList[[#This Row],[Test n'#]],TP_CFAR_DB[TPnum],TP_CFAR_DB[TP ID]))</f>
        <v>FT-TP-50</v>
      </c>
      <c r="F38" s="103" t="str">
        <f ca="1">IF(ISBLANK(TMSimList[[#This Row],[Test n'#]]),"",LOOKUP(TMSimList[[#This Row],[Test n'#]],TP_CFAR_DB[TPnum],TP_CFAR_DB[Test Point Name]))</f>
        <v>OL Elevator Doublet</v>
      </c>
      <c r="G38" s="34" t="str">
        <f ca="1">IF(ISBLANK(TMSimList[[#This Row],[Test n'#]]),"",LOOKUP(TMSimList[[#This Row],[Test n'#]],TP_CFAR_DB[TPnum],TP_CFAR_DB[Mode]))</f>
        <v>Auto</v>
      </c>
      <c r="H38" s="34">
        <f ca="1">IF(ISBLANK(TMSimList[[#This Row],[Test n'#]]),"",LOOKUP(TMSimList[[#This Row],[Test n'#]],TP_CFAR_DB[TPnum],TP_CFAR_DB[Time '[sec']]))</f>
        <v>45</v>
      </c>
      <c r="I38" s="34" t="s">
        <v>76</v>
      </c>
      <c r="J38" s="34" t="s">
        <v>76</v>
      </c>
      <c r="K38" s="171"/>
      <c r="L38" s="34">
        <f>SUM(TMSimMatrix[#This Row])</f>
        <v>0</v>
      </c>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c r="AR38" s="171"/>
      <c r="AS38" s="171"/>
      <c r="AT38" s="171"/>
      <c r="AU38" s="171"/>
      <c r="AV38" s="171"/>
      <c r="AW38" s="171"/>
      <c r="AX38" s="171"/>
      <c r="AY38" s="171"/>
      <c r="AZ38" s="171"/>
      <c r="BA38" s="171"/>
      <c r="BB38" s="171"/>
      <c r="BC38" s="171"/>
      <c r="BD38" s="171"/>
      <c r="BE38" s="171"/>
      <c r="BF38" s="171"/>
      <c r="BG38" s="171"/>
      <c r="BH38" s="171"/>
      <c r="BI38" s="171"/>
      <c r="BJ38" s="171"/>
      <c r="BK38" s="171"/>
      <c r="BL38" s="171"/>
      <c r="BM38" s="171"/>
      <c r="BN38" s="171"/>
      <c r="BO38" s="171"/>
      <c r="BP38" s="171"/>
      <c r="BQ38" s="171"/>
      <c r="BR38" s="171"/>
      <c r="BS38" s="171"/>
      <c r="BT38" s="171"/>
      <c r="BU38" s="171"/>
      <c r="BV38" s="171"/>
      <c r="BW38" s="171"/>
      <c r="BX38" s="171"/>
      <c r="BY38" s="171"/>
      <c r="BZ38" s="171"/>
      <c r="CA38" s="171"/>
      <c r="CB38" s="171"/>
      <c r="CC38" s="171"/>
      <c r="CD38" s="104"/>
      <c r="CE38" s="104"/>
      <c r="CF38" s="104"/>
      <c r="CG38" s="104"/>
      <c r="CH38" s="104"/>
      <c r="CI38" s="104"/>
      <c r="CJ38" s="104"/>
      <c r="CK38" s="104"/>
      <c r="CL38" s="104"/>
      <c r="CM38" s="104"/>
      <c r="CN38" s="104"/>
      <c r="CO38" s="104"/>
      <c r="CP38" s="104"/>
      <c r="CQ38" s="104"/>
      <c r="CR38" s="104"/>
      <c r="CS38" s="104"/>
      <c r="CT38" s="104"/>
      <c r="CU38" s="104"/>
      <c r="CV38" s="104"/>
      <c r="CW38" s="104"/>
      <c r="CX38" s="104"/>
      <c r="CY38" s="104"/>
      <c r="CZ38" s="104"/>
      <c r="DA38" s="104"/>
      <c r="DB38" s="104"/>
      <c r="DC38" s="104"/>
      <c r="DD38" s="104"/>
      <c r="DE38" s="104"/>
      <c r="DF38" s="104"/>
      <c r="DG38" s="104"/>
      <c r="DH38" s="104"/>
      <c r="DI38" s="104"/>
      <c r="DJ38" s="104"/>
      <c r="DK38" s="104"/>
      <c r="DL38" s="104"/>
      <c r="DM38" s="104"/>
      <c r="DN38" s="104"/>
      <c r="DO38" s="104"/>
      <c r="DP38" s="104"/>
      <c r="DQ38" s="104"/>
      <c r="DR38" s="104"/>
      <c r="DS38" s="104"/>
      <c r="DT38" s="104"/>
      <c r="DU38" s="104"/>
      <c r="DV38" s="104"/>
      <c r="DW38" s="104"/>
      <c r="DX38" s="104"/>
      <c r="DY38" s="104"/>
      <c r="DZ38" s="104"/>
      <c r="EA38" s="104"/>
      <c r="EB38" s="104"/>
      <c r="EC38" s="104"/>
      <c r="ED38" s="104"/>
      <c r="EE38" s="104"/>
      <c r="EF38" s="104"/>
      <c r="EG38" s="225"/>
      <c r="EH38" s="225"/>
      <c r="EI38" s="225"/>
      <c r="EJ38" s="225"/>
      <c r="EK38" s="171"/>
      <c r="EL38" s="171"/>
      <c r="EM38" s="104"/>
      <c r="EN38" s="104"/>
      <c r="EO38" s="104"/>
      <c r="EP38" s="104"/>
      <c r="EQ38" s="104"/>
      <c r="ER38" s="104"/>
      <c r="ES38" s="104"/>
      <c r="ET38" s="104"/>
      <c r="EU38" s="104"/>
      <c r="EV38" s="104"/>
      <c r="EW38" s="104"/>
      <c r="EX38" s="104"/>
      <c r="EY38" s="104"/>
      <c r="EZ38" s="104"/>
      <c r="FA38" s="104"/>
      <c r="FB38" s="104"/>
      <c r="FC38" s="104"/>
      <c r="FD38" s="104"/>
      <c r="FE38" s="104"/>
      <c r="FF38" s="104"/>
      <c r="FG38" s="104"/>
      <c r="FH38" s="104"/>
      <c r="FI38" s="104"/>
      <c r="FJ38" s="104"/>
      <c r="FK38" s="104"/>
      <c r="FL38" s="104"/>
      <c r="FM38" s="104"/>
      <c r="FN38" s="225"/>
      <c r="FO38" s="225"/>
      <c r="FP38" s="225"/>
      <c r="FQ38" s="225"/>
      <c r="FR38" s="225"/>
      <c r="FS38" s="225"/>
      <c r="FT38" s="225"/>
      <c r="FU38" s="225"/>
      <c r="FV38" s="225"/>
      <c r="FW38" s="225"/>
      <c r="FX38" s="171"/>
      <c r="FY38" s="171"/>
      <c r="FZ38" s="104"/>
      <c r="GA38" s="104"/>
      <c r="GB38" s="104"/>
      <c r="GC38" s="104"/>
      <c r="GD38" s="104"/>
      <c r="GE38" s="104"/>
      <c r="GF38" s="104"/>
      <c r="GG38" s="104"/>
      <c r="GH38" s="104"/>
      <c r="GI38" s="104"/>
      <c r="GJ38" s="104"/>
      <c r="GK38" s="104"/>
      <c r="GL38" s="104"/>
      <c r="GM38" s="104"/>
      <c r="GN38" s="104"/>
      <c r="GO38" s="104"/>
      <c r="GP38" s="104"/>
      <c r="GQ38" s="104"/>
      <c r="GR38" s="104"/>
      <c r="GS38" s="104"/>
      <c r="GT38" s="104"/>
      <c r="GU38" s="225"/>
      <c r="GV38" s="225"/>
      <c r="GW38" s="225"/>
      <c r="GX38" s="225"/>
      <c r="GY38" s="225"/>
      <c r="GZ38" s="225"/>
      <c r="HA38" s="225"/>
      <c r="HB38" s="225"/>
      <c r="HC38" s="225"/>
      <c r="HD38" s="225"/>
      <c r="HE38" s="225"/>
      <c r="HF38" s="225"/>
      <c r="HG38" s="225"/>
      <c r="HH38" s="225"/>
      <c r="HI38" s="225"/>
      <c r="HJ38" s="225"/>
      <c r="HK38" s="225"/>
      <c r="HL38" s="225"/>
      <c r="HM38" s="225"/>
      <c r="HN38" s="225"/>
      <c r="HO38" s="225"/>
      <c r="HP38" s="225"/>
      <c r="HQ38" s="225"/>
      <c r="HR38" s="225"/>
      <c r="HS38" s="225"/>
      <c r="HT38" s="225"/>
      <c r="HU38" s="225"/>
      <c r="HV38" s="225"/>
      <c r="HW38" s="225"/>
      <c r="HX38" s="225"/>
      <c r="HY38" s="225"/>
      <c r="HZ38" s="225"/>
      <c r="IA38" s="225"/>
      <c r="IB38" s="225"/>
      <c r="IC38" s="225"/>
      <c r="ID38" s="225"/>
      <c r="IE38" s="225"/>
      <c r="IF38" s="225"/>
      <c r="IG38" s="225"/>
      <c r="IH38" s="225"/>
      <c r="II38" s="225"/>
      <c r="IJ38" s="225"/>
      <c r="IK38" s="225"/>
      <c r="IL38" s="225"/>
      <c r="IM38" s="225"/>
      <c r="IN38" s="225"/>
      <c r="IO38" s="225"/>
      <c r="IP38" s="225"/>
      <c r="IQ38" s="225"/>
      <c r="IR38" s="225"/>
      <c r="IS38" s="225"/>
      <c r="IT38" s="225"/>
      <c r="IU38" s="225"/>
      <c r="IV38" s="225"/>
      <c r="IW38" s="225"/>
      <c r="IX38" s="225"/>
      <c r="IY38" s="225"/>
      <c r="IZ38" s="225"/>
      <c r="JA38" s="225"/>
      <c r="JB38" s="225"/>
      <c r="JC38" s="225"/>
      <c r="JD38" s="225"/>
      <c r="JE38" s="225"/>
      <c r="JF38" s="225"/>
      <c r="JG38" s="225"/>
      <c r="JH38" s="225"/>
      <c r="JI38" s="225"/>
      <c r="JJ38" s="225"/>
      <c r="JK38" s="225"/>
      <c r="JL38" s="225"/>
      <c r="JM38" s="225"/>
      <c r="JN38" s="225"/>
      <c r="JO38" s="225"/>
      <c r="JP38" s="225"/>
      <c r="JQ38" s="225"/>
      <c r="JR38" s="225"/>
      <c r="JS38" s="225"/>
      <c r="JT38" s="225"/>
      <c r="JU38" s="225"/>
      <c r="JV38" s="225"/>
      <c r="JW38" s="225"/>
      <c r="JX38" s="225"/>
      <c r="JY38" s="225"/>
      <c r="JZ38" s="225"/>
      <c r="KA38" s="225"/>
      <c r="KB38" s="225"/>
      <c r="KC38" s="225"/>
      <c r="KD38" s="225"/>
      <c r="KE38" s="225"/>
      <c r="KF38" s="225"/>
      <c r="KG38" s="225"/>
      <c r="KH38" s="225"/>
      <c r="KI38" s="225"/>
      <c r="KJ38" s="225"/>
      <c r="KK38" s="225"/>
      <c r="KL38" s="225"/>
      <c r="KM38" s="225"/>
      <c r="KN38" s="225"/>
      <c r="KO38" s="225"/>
      <c r="KP38" s="225"/>
      <c r="KQ38" s="225"/>
      <c r="KR38" s="225"/>
      <c r="KS38" s="225"/>
      <c r="KT38" s="225"/>
      <c r="KU38" s="225"/>
      <c r="KV38" s="225"/>
      <c r="KW38" s="225"/>
      <c r="KX38" s="225"/>
      <c r="KY38" s="225"/>
      <c r="KZ38" s="225"/>
      <c r="LA38" s="225"/>
      <c r="LB38" s="225"/>
      <c r="LC38" s="225"/>
      <c r="LD38" s="225"/>
      <c r="LE38" s="225"/>
      <c r="LF38" s="225"/>
      <c r="LG38" s="225"/>
      <c r="LH38" s="225"/>
      <c r="LI38" s="225"/>
      <c r="LJ38" s="225"/>
      <c r="LK38" s="225"/>
      <c r="LL38" s="225"/>
      <c r="LM38" s="225"/>
      <c r="LN38" s="225"/>
      <c r="LO38" s="225"/>
      <c r="LP38" s="225"/>
      <c r="LQ38" s="225"/>
      <c r="LR38" s="225"/>
      <c r="LS38" s="225"/>
      <c r="LT38" s="225"/>
      <c r="LU38" s="225"/>
      <c r="LV38" s="225"/>
      <c r="LW38" s="225"/>
      <c r="LX38" s="225"/>
      <c r="LY38" s="225"/>
      <c r="LZ38" s="225"/>
      <c r="MA38" s="225"/>
      <c r="MB38" s="225"/>
      <c r="MC38" s="225"/>
      <c r="MD38" s="225"/>
      <c r="ME38" s="225"/>
      <c r="MF38" s="225"/>
      <c r="MG38" s="225"/>
      <c r="MH38" s="225"/>
      <c r="MI38" s="225"/>
      <c r="MJ38" s="225"/>
      <c r="MK38" s="225"/>
      <c r="ML38" s="225"/>
      <c r="MM38" s="225"/>
      <c r="MN38" s="225"/>
      <c r="MO38" s="225"/>
      <c r="MP38" s="225"/>
      <c r="MQ38" s="225"/>
      <c r="MR38" s="225"/>
      <c r="MS38" s="225"/>
      <c r="MT38" s="225"/>
      <c r="MU38" s="225"/>
      <c r="MV38" s="225"/>
      <c r="MW38" s="225"/>
      <c r="MX38" s="225"/>
      <c r="MY38" s="225"/>
      <c r="MZ38" s="225"/>
      <c r="NA38" s="225"/>
      <c r="NB38" s="225"/>
      <c r="NC38" s="225"/>
      <c r="ND38" s="225"/>
      <c r="NE38" s="225"/>
      <c r="NF38" s="225"/>
      <c r="NG38" s="225"/>
      <c r="NH38" s="225"/>
      <c r="NI38" s="225"/>
      <c r="NJ38" s="225"/>
      <c r="NK38" s="225"/>
      <c r="NL38" s="225"/>
      <c r="NM38" s="225"/>
      <c r="NN38" s="225"/>
      <c r="NO38" s="225"/>
      <c r="NP38" s="225"/>
      <c r="NQ38" s="225"/>
      <c r="NR38" s="225"/>
      <c r="NS38" s="225"/>
      <c r="NT38" s="225"/>
      <c r="NU38" s="225"/>
      <c r="NV38" s="225"/>
      <c r="NW38" s="225"/>
      <c r="NX38" s="225"/>
      <c r="NY38" s="225"/>
      <c r="NZ38" s="225"/>
      <c r="OA38" s="225"/>
      <c r="OB38" s="225"/>
      <c r="OC38" s="225"/>
      <c r="OD38" s="225"/>
      <c r="OE38" s="225"/>
      <c r="OF38" s="225"/>
      <c r="OG38" s="225"/>
      <c r="OH38" s="225"/>
      <c r="OI38" s="225"/>
      <c r="OJ38" s="225"/>
      <c r="OK38" s="225"/>
      <c r="OL38" s="225"/>
      <c r="OM38" s="225"/>
      <c r="ON38" s="225"/>
      <c r="OO38" s="225"/>
      <c r="OP38" s="225"/>
      <c r="OQ38" s="225"/>
      <c r="OR38" s="225"/>
      <c r="OS38" s="225"/>
      <c r="OT38" s="225"/>
      <c r="OU38" s="225"/>
      <c r="OV38" s="225"/>
      <c r="OW38" s="225"/>
      <c r="OX38" s="225"/>
      <c r="OY38" s="225"/>
      <c r="OZ38" s="225"/>
      <c r="PA38" s="225"/>
      <c r="PB38" s="225"/>
      <c r="PC38" s="225"/>
      <c r="PD38" s="225"/>
      <c r="PE38" s="225"/>
      <c r="PF38" s="225"/>
      <c r="PG38" s="225"/>
      <c r="PH38" s="225"/>
      <c r="PI38" s="225"/>
      <c r="PJ38" s="225"/>
      <c r="PK38" s="225"/>
      <c r="PL38" s="225"/>
      <c r="PM38" s="225"/>
      <c r="PN38" s="225"/>
      <c r="PO38" s="225"/>
      <c r="PP38" s="225"/>
      <c r="PQ38" s="225"/>
      <c r="PR38" s="225"/>
      <c r="PS38" s="225"/>
      <c r="PT38" s="225"/>
      <c r="PU38" s="225"/>
      <c r="PV38" s="225"/>
      <c r="PW38" s="225"/>
      <c r="PX38" s="225"/>
      <c r="PY38" s="225"/>
      <c r="PZ38" s="225"/>
      <c r="QA38" s="225"/>
      <c r="QB38" s="225"/>
      <c r="QC38" s="225"/>
      <c r="QD38" s="225"/>
      <c r="QE38" s="225"/>
      <c r="QF38" s="225"/>
      <c r="QG38" s="225"/>
      <c r="QH38" s="225"/>
      <c r="QI38" s="225"/>
      <c r="QJ38" s="225"/>
      <c r="QK38" s="225"/>
      <c r="QL38" s="225"/>
      <c r="QM38" s="225"/>
      <c r="QN38" s="225"/>
      <c r="QO38" s="225"/>
      <c r="QP38" s="225"/>
      <c r="QQ38" s="225"/>
      <c r="QR38" s="225"/>
      <c r="QS38" s="225"/>
      <c r="QT38" s="225"/>
      <c r="QU38" s="225"/>
      <c r="QV38" s="225"/>
      <c r="QW38" s="225"/>
      <c r="QX38" s="225"/>
      <c r="QY38" s="225"/>
      <c r="QZ38" s="225"/>
      <c r="RA38" s="225"/>
      <c r="RB38" s="225"/>
      <c r="RC38" s="225"/>
      <c r="RD38" s="225"/>
      <c r="RE38" s="104"/>
      <c r="RF38" s="104"/>
      <c r="RG38" s="207"/>
      <c r="RH38" s="207"/>
      <c r="RI38" s="2"/>
      <c r="RJ38" s="2"/>
      <c r="RK38" s="37"/>
      <c r="RL38" s="37"/>
    </row>
    <row r="39" spans="1:480" ht="18.75" customHeight="1">
      <c r="A39" s="31"/>
      <c r="B39" s="87">
        <v>27</v>
      </c>
      <c r="C39" s="87">
        <v>53.75</v>
      </c>
      <c r="D39" s="87" t="s">
        <v>451</v>
      </c>
      <c r="E39" s="34" t="str">
        <f ca="1">IF(ISBLANK(TMSimList[[#This Row],[Test n'#]]),"",LOOKUP(TMSimList[[#This Row],[Test n'#]],TP_CFAR_DB[TPnum],TP_CFAR_DB[TP ID]))</f>
        <v>FT-TP-53</v>
      </c>
      <c r="F39" s="103" t="str">
        <f ca="1">IF(ISBLANK(TMSimList[[#This Row],[Test n'#]]),"",LOOKUP(TMSimList[[#This Row],[Test n'#]],TP_CFAR_DB[TPnum],TP_CFAR_DB[Test Point Name]))</f>
        <v>OL Aileron Sweep type 2</v>
      </c>
      <c r="G39" s="34" t="str">
        <f ca="1">IF(ISBLANK(TMSimList[[#This Row],[Test n'#]]),"",LOOKUP(TMSimList[[#This Row],[Test n'#]],TP_CFAR_DB[TPnum],TP_CFAR_DB[Mode]))</f>
        <v>Auto</v>
      </c>
      <c r="H39" s="34">
        <f ca="1">IF(ISBLANK(TMSimList[[#This Row],[Test n'#]]),"",LOOKUP(TMSimList[[#This Row],[Test n'#]],TP_CFAR_DB[TPnum],TP_CFAR_DB[Time '[sec']]))</f>
        <v>45</v>
      </c>
      <c r="I39" s="34" t="s">
        <v>76</v>
      </c>
      <c r="J39" s="34" t="s">
        <v>76</v>
      </c>
      <c r="K39" s="171"/>
      <c r="L39" s="34">
        <f>SUM(TMSimMatrix[#This Row])</f>
        <v>0</v>
      </c>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c r="AR39" s="171"/>
      <c r="AS39" s="171"/>
      <c r="AT39" s="171"/>
      <c r="AU39" s="171"/>
      <c r="AV39" s="171"/>
      <c r="AW39" s="171"/>
      <c r="AX39" s="171"/>
      <c r="AY39" s="171"/>
      <c r="AZ39" s="171"/>
      <c r="BA39" s="171"/>
      <c r="BB39" s="171"/>
      <c r="BC39" s="171"/>
      <c r="BD39" s="171"/>
      <c r="BE39" s="171"/>
      <c r="BF39" s="171"/>
      <c r="BG39" s="171"/>
      <c r="BH39" s="171"/>
      <c r="BI39" s="171"/>
      <c r="BJ39" s="171"/>
      <c r="BK39" s="171"/>
      <c r="BL39" s="171"/>
      <c r="BM39" s="171"/>
      <c r="BN39" s="171"/>
      <c r="BO39" s="171"/>
      <c r="BP39" s="171"/>
      <c r="BQ39" s="171"/>
      <c r="BR39" s="171"/>
      <c r="BS39" s="171"/>
      <c r="BT39" s="171"/>
      <c r="BU39" s="171"/>
      <c r="BV39" s="171"/>
      <c r="BW39" s="171"/>
      <c r="BX39" s="171"/>
      <c r="BY39" s="171"/>
      <c r="BZ39" s="171"/>
      <c r="CA39" s="171"/>
      <c r="CB39" s="171"/>
      <c r="CC39" s="171"/>
      <c r="CD39" s="104"/>
      <c r="CE39" s="104"/>
      <c r="CF39" s="104"/>
      <c r="CG39" s="104"/>
      <c r="CH39" s="104"/>
      <c r="CI39" s="104"/>
      <c r="CJ39" s="104"/>
      <c r="CK39" s="104"/>
      <c r="CL39" s="104"/>
      <c r="CM39" s="104"/>
      <c r="CN39" s="104"/>
      <c r="CO39" s="104"/>
      <c r="CP39" s="104"/>
      <c r="CQ39" s="104"/>
      <c r="CR39" s="104"/>
      <c r="CS39" s="104"/>
      <c r="CT39" s="104"/>
      <c r="CU39" s="104"/>
      <c r="CV39" s="104"/>
      <c r="CW39" s="104"/>
      <c r="CX39" s="104"/>
      <c r="CY39" s="104"/>
      <c r="CZ39" s="104"/>
      <c r="DA39" s="104"/>
      <c r="DB39" s="104"/>
      <c r="DC39" s="104"/>
      <c r="DD39" s="104"/>
      <c r="DE39" s="104"/>
      <c r="DF39" s="104"/>
      <c r="DG39" s="104"/>
      <c r="DH39" s="104"/>
      <c r="DI39" s="104"/>
      <c r="DJ39" s="104"/>
      <c r="DK39" s="104"/>
      <c r="DL39" s="104"/>
      <c r="DM39" s="104"/>
      <c r="DN39" s="104"/>
      <c r="DO39" s="104"/>
      <c r="DP39" s="104"/>
      <c r="DQ39" s="104"/>
      <c r="DR39" s="104"/>
      <c r="DS39" s="104"/>
      <c r="DT39" s="104"/>
      <c r="DU39" s="104"/>
      <c r="DV39" s="104"/>
      <c r="DW39" s="104"/>
      <c r="DX39" s="104"/>
      <c r="DY39" s="104"/>
      <c r="DZ39" s="104"/>
      <c r="EA39" s="104"/>
      <c r="EB39" s="104"/>
      <c r="EC39" s="104"/>
      <c r="ED39" s="104"/>
      <c r="EE39" s="104"/>
      <c r="EF39" s="104"/>
      <c r="EG39" s="225"/>
      <c r="EH39" s="225"/>
      <c r="EI39" s="225"/>
      <c r="EJ39" s="225"/>
      <c r="EK39" s="171"/>
      <c r="EL39" s="171"/>
      <c r="EM39" s="104"/>
      <c r="EN39" s="104"/>
      <c r="EO39" s="104"/>
      <c r="EP39" s="104"/>
      <c r="EQ39" s="104"/>
      <c r="ER39" s="104"/>
      <c r="ES39" s="104"/>
      <c r="ET39" s="104"/>
      <c r="EU39" s="104"/>
      <c r="EV39" s="104"/>
      <c r="EW39" s="104"/>
      <c r="EX39" s="104"/>
      <c r="EY39" s="104"/>
      <c r="EZ39" s="104"/>
      <c r="FA39" s="104"/>
      <c r="FB39" s="104"/>
      <c r="FC39" s="104"/>
      <c r="FD39" s="104"/>
      <c r="FE39" s="104"/>
      <c r="FF39" s="104"/>
      <c r="FG39" s="104"/>
      <c r="FH39" s="104"/>
      <c r="FI39" s="104"/>
      <c r="FJ39" s="104"/>
      <c r="FK39" s="104"/>
      <c r="FL39" s="104"/>
      <c r="FM39" s="104"/>
      <c r="FN39" s="225"/>
      <c r="FO39" s="225"/>
      <c r="FP39" s="225"/>
      <c r="FQ39" s="225"/>
      <c r="FR39" s="225"/>
      <c r="FS39" s="225"/>
      <c r="FT39" s="225"/>
      <c r="FU39" s="225"/>
      <c r="FV39" s="225"/>
      <c r="FW39" s="225"/>
      <c r="FX39" s="171"/>
      <c r="FY39" s="171"/>
      <c r="FZ39" s="104"/>
      <c r="GA39" s="104"/>
      <c r="GB39" s="104"/>
      <c r="GC39" s="104"/>
      <c r="GD39" s="104"/>
      <c r="GE39" s="104"/>
      <c r="GF39" s="104"/>
      <c r="GG39" s="104"/>
      <c r="GH39" s="104"/>
      <c r="GI39" s="104"/>
      <c r="GJ39" s="104"/>
      <c r="GK39" s="104"/>
      <c r="GL39" s="104"/>
      <c r="GM39" s="104"/>
      <c r="GN39" s="104"/>
      <c r="GO39" s="104"/>
      <c r="GP39" s="104"/>
      <c r="GQ39" s="104"/>
      <c r="GR39" s="104"/>
      <c r="GS39" s="104"/>
      <c r="GT39" s="104"/>
      <c r="GU39" s="225"/>
      <c r="GV39" s="225"/>
      <c r="GW39" s="225"/>
      <c r="GX39" s="225"/>
      <c r="GY39" s="225"/>
      <c r="GZ39" s="225"/>
      <c r="HA39" s="225"/>
      <c r="HB39" s="225"/>
      <c r="HC39" s="225"/>
      <c r="HD39" s="225"/>
      <c r="HE39" s="225"/>
      <c r="HF39" s="225"/>
      <c r="HG39" s="225"/>
      <c r="HH39" s="225"/>
      <c r="HI39" s="225"/>
      <c r="HJ39" s="225"/>
      <c r="HK39" s="225"/>
      <c r="HL39" s="225"/>
      <c r="HM39" s="225"/>
      <c r="HN39" s="225"/>
      <c r="HO39" s="225"/>
      <c r="HP39" s="225"/>
      <c r="HQ39" s="225"/>
      <c r="HR39" s="225"/>
      <c r="HS39" s="225"/>
      <c r="HT39" s="225"/>
      <c r="HU39" s="225"/>
      <c r="HV39" s="225"/>
      <c r="HW39" s="225"/>
      <c r="HX39" s="225"/>
      <c r="HY39" s="225"/>
      <c r="HZ39" s="225"/>
      <c r="IA39" s="225"/>
      <c r="IB39" s="225"/>
      <c r="IC39" s="225"/>
      <c r="ID39" s="225"/>
      <c r="IE39" s="225"/>
      <c r="IF39" s="225"/>
      <c r="IG39" s="225"/>
      <c r="IH39" s="225"/>
      <c r="II39" s="225"/>
      <c r="IJ39" s="225"/>
      <c r="IK39" s="225"/>
      <c r="IL39" s="225"/>
      <c r="IM39" s="225"/>
      <c r="IN39" s="225"/>
      <c r="IO39" s="225"/>
      <c r="IP39" s="225"/>
      <c r="IQ39" s="225"/>
      <c r="IR39" s="225"/>
      <c r="IS39" s="225"/>
      <c r="IT39" s="225"/>
      <c r="IU39" s="225"/>
      <c r="IV39" s="225"/>
      <c r="IW39" s="225"/>
      <c r="IX39" s="225"/>
      <c r="IY39" s="225"/>
      <c r="IZ39" s="225"/>
      <c r="JA39" s="225"/>
      <c r="JB39" s="225"/>
      <c r="JC39" s="225"/>
      <c r="JD39" s="225"/>
      <c r="JE39" s="225"/>
      <c r="JF39" s="225"/>
      <c r="JG39" s="225"/>
      <c r="JH39" s="225"/>
      <c r="JI39" s="225"/>
      <c r="JJ39" s="225"/>
      <c r="JK39" s="225"/>
      <c r="JL39" s="225"/>
      <c r="JM39" s="225"/>
      <c r="JN39" s="225"/>
      <c r="JO39" s="225"/>
      <c r="JP39" s="225"/>
      <c r="JQ39" s="225"/>
      <c r="JR39" s="225"/>
      <c r="JS39" s="225"/>
      <c r="JT39" s="225"/>
      <c r="JU39" s="225"/>
      <c r="JV39" s="225"/>
      <c r="JW39" s="225"/>
      <c r="JX39" s="225"/>
      <c r="JY39" s="225"/>
      <c r="JZ39" s="225"/>
      <c r="KA39" s="225"/>
      <c r="KB39" s="225"/>
      <c r="KC39" s="225"/>
      <c r="KD39" s="225"/>
      <c r="KE39" s="225"/>
      <c r="KF39" s="225"/>
      <c r="KG39" s="225"/>
      <c r="KH39" s="225"/>
      <c r="KI39" s="225"/>
      <c r="KJ39" s="225"/>
      <c r="KK39" s="225"/>
      <c r="KL39" s="225"/>
      <c r="KM39" s="225"/>
      <c r="KN39" s="225"/>
      <c r="KO39" s="225"/>
      <c r="KP39" s="225"/>
      <c r="KQ39" s="225"/>
      <c r="KR39" s="225"/>
      <c r="KS39" s="225"/>
      <c r="KT39" s="225"/>
      <c r="KU39" s="225"/>
      <c r="KV39" s="225"/>
      <c r="KW39" s="225"/>
      <c r="KX39" s="225"/>
      <c r="KY39" s="225"/>
      <c r="KZ39" s="225"/>
      <c r="LA39" s="225"/>
      <c r="LB39" s="225"/>
      <c r="LC39" s="225"/>
      <c r="LD39" s="225"/>
      <c r="LE39" s="225"/>
      <c r="LF39" s="225"/>
      <c r="LG39" s="225"/>
      <c r="LH39" s="225"/>
      <c r="LI39" s="225"/>
      <c r="LJ39" s="225"/>
      <c r="LK39" s="225"/>
      <c r="LL39" s="225"/>
      <c r="LM39" s="225"/>
      <c r="LN39" s="225"/>
      <c r="LO39" s="225"/>
      <c r="LP39" s="225"/>
      <c r="LQ39" s="225"/>
      <c r="LR39" s="225"/>
      <c r="LS39" s="225"/>
      <c r="LT39" s="225"/>
      <c r="LU39" s="225"/>
      <c r="LV39" s="225"/>
      <c r="LW39" s="225"/>
      <c r="LX39" s="225"/>
      <c r="LY39" s="225"/>
      <c r="LZ39" s="225"/>
      <c r="MA39" s="225"/>
      <c r="MB39" s="225"/>
      <c r="MC39" s="225"/>
      <c r="MD39" s="225"/>
      <c r="ME39" s="225"/>
      <c r="MF39" s="225"/>
      <c r="MG39" s="225"/>
      <c r="MH39" s="225"/>
      <c r="MI39" s="225"/>
      <c r="MJ39" s="225"/>
      <c r="MK39" s="225"/>
      <c r="ML39" s="225"/>
      <c r="MM39" s="225"/>
      <c r="MN39" s="225"/>
      <c r="MO39" s="225"/>
      <c r="MP39" s="225"/>
      <c r="MQ39" s="225"/>
      <c r="MR39" s="225"/>
      <c r="MS39" s="225"/>
      <c r="MT39" s="225"/>
      <c r="MU39" s="225"/>
      <c r="MV39" s="225"/>
      <c r="MW39" s="225"/>
      <c r="MX39" s="225"/>
      <c r="MY39" s="225"/>
      <c r="MZ39" s="225"/>
      <c r="NA39" s="225"/>
      <c r="NB39" s="225"/>
      <c r="NC39" s="225"/>
      <c r="ND39" s="225"/>
      <c r="NE39" s="225"/>
      <c r="NF39" s="225"/>
      <c r="NG39" s="225"/>
      <c r="NH39" s="225"/>
      <c r="NI39" s="225"/>
      <c r="NJ39" s="225"/>
      <c r="NK39" s="225"/>
      <c r="NL39" s="225"/>
      <c r="NM39" s="225"/>
      <c r="NN39" s="225"/>
      <c r="NO39" s="225"/>
      <c r="NP39" s="225"/>
      <c r="NQ39" s="225"/>
      <c r="NR39" s="225"/>
      <c r="NS39" s="225"/>
      <c r="NT39" s="225"/>
      <c r="NU39" s="225"/>
      <c r="NV39" s="225"/>
      <c r="NW39" s="225"/>
      <c r="NX39" s="225"/>
      <c r="NY39" s="225"/>
      <c r="NZ39" s="225"/>
      <c r="OA39" s="225"/>
      <c r="OB39" s="225"/>
      <c r="OC39" s="225"/>
      <c r="OD39" s="225"/>
      <c r="OE39" s="225"/>
      <c r="OF39" s="225"/>
      <c r="OG39" s="225"/>
      <c r="OH39" s="225"/>
      <c r="OI39" s="225"/>
      <c r="OJ39" s="225"/>
      <c r="OK39" s="225"/>
      <c r="OL39" s="225"/>
      <c r="OM39" s="225"/>
      <c r="ON39" s="225"/>
      <c r="OO39" s="225"/>
      <c r="OP39" s="225"/>
      <c r="OQ39" s="225"/>
      <c r="OR39" s="225"/>
      <c r="OS39" s="225"/>
      <c r="OT39" s="225"/>
      <c r="OU39" s="225"/>
      <c r="OV39" s="225"/>
      <c r="OW39" s="225"/>
      <c r="OX39" s="225"/>
      <c r="OY39" s="225"/>
      <c r="OZ39" s="225"/>
      <c r="PA39" s="225"/>
      <c r="PB39" s="225"/>
      <c r="PC39" s="225"/>
      <c r="PD39" s="225"/>
      <c r="PE39" s="225"/>
      <c r="PF39" s="225"/>
      <c r="PG39" s="225"/>
      <c r="PH39" s="225"/>
      <c r="PI39" s="225"/>
      <c r="PJ39" s="225"/>
      <c r="PK39" s="225"/>
      <c r="PL39" s="225"/>
      <c r="PM39" s="225"/>
      <c r="PN39" s="225"/>
      <c r="PO39" s="225"/>
      <c r="PP39" s="225"/>
      <c r="PQ39" s="225"/>
      <c r="PR39" s="225"/>
      <c r="PS39" s="225"/>
      <c r="PT39" s="225"/>
      <c r="PU39" s="225"/>
      <c r="PV39" s="225"/>
      <c r="PW39" s="225"/>
      <c r="PX39" s="225"/>
      <c r="PY39" s="225"/>
      <c r="PZ39" s="225"/>
      <c r="QA39" s="225"/>
      <c r="QB39" s="225"/>
      <c r="QC39" s="225"/>
      <c r="QD39" s="225"/>
      <c r="QE39" s="225"/>
      <c r="QF39" s="225"/>
      <c r="QG39" s="225"/>
      <c r="QH39" s="225"/>
      <c r="QI39" s="225"/>
      <c r="QJ39" s="225"/>
      <c r="QK39" s="225"/>
      <c r="QL39" s="225"/>
      <c r="QM39" s="225"/>
      <c r="QN39" s="225"/>
      <c r="QO39" s="225"/>
      <c r="QP39" s="225"/>
      <c r="QQ39" s="225"/>
      <c r="QR39" s="225"/>
      <c r="QS39" s="225"/>
      <c r="QT39" s="225"/>
      <c r="QU39" s="225"/>
      <c r="QV39" s="225"/>
      <c r="QW39" s="225"/>
      <c r="QX39" s="225"/>
      <c r="QY39" s="225"/>
      <c r="QZ39" s="225"/>
      <c r="RA39" s="225"/>
      <c r="RB39" s="225"/>
      <c r="RC39" s="225"/>
      <c r="RD39" s="225"/>
      <c r="RE39" s="104"/>
      <c r="RF39" s="104"/>
      <c r="RG39" s="207"/>
      <c r="RH39" s="207"/>
      <c r="RI39" s="2"/>
      <c r="RJ39" s="2"/>
      <c r="RK39" s="37"/>
      <c r="RL39" s="37"/>
    </row>
    <row r="40" spans="1:480" ht="18.75" customHeight="1">
      <c r="A40" s="31"/>
      <c r="B40" s="87">
        <v>28</v>
      </c>
      <c r="C40" s="87">
        <v>62</v>
      </c>
      <c r="D40" s="87" t="s">
        <v>451</v>
      </c>
      <c r="E40" s="34" t="str">
        <f ca="1">IF(ISBLANK(TMSimList[[#This Row],[Test n'#]]),"",LOOKUP(TMSimList[[#This Row],[Test n'#]],TP_CFAR_DB[TPnum],TP_CFAR_DB[TP ID]))</f>
        <v>FT-TP-62</v>
      </c>
      <c r="F40" s="103" t="str">
        <f ca="1">IF(ISBLANK(TMSimList[[#This Row],[Test n'#]]),"",LOOKUP(TMSimList[[#This Row],[Test n'#]],TP_CFAR_DB[TPnum],TP_CFAR_DB[Test Point Name]))</f>
        <v>OL Rudder Doublet</v>
      </c>
      <c r="G40" s="34" t="str">
        <f ca="1">IF(ISBLANK(TMSimList[[#This Row],[Test n'#]]),"",LOOKUP(TMSimList[[#This Row],[Test n'#]],TP_CFAR_DB[TPnum],TP_CFAR_DB[Mode]))</f>
        <v>Auto</v>
      </c>
      <c r="H40" s="34">
        <f ca="1">IF(ISBLANK(TMSimList[[#This Row],[Test n'#]]),"",LOOKUP(TMSimList[[#This Row],[Test n'#]],TP_CFAR_DB[TPnum],TP_CFAR_DB[Time '[sec']]))</f>
        <v>45</v>
      </c>
      <c r="I40" s="34" t="s">
        <v>76</v>
      </c>
      <c r="J40" s="34" t="s">
        <v>76</v>
      </c>
      <c r="K40" s="171"/>
      <c r="L40" s="34">
        <f>SUM(TMSimMatrix[#This Row])</f>
        <v>0</v>
      </c>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c r="AN40" s="171"/>
      <c r="AO40" s="171"/>
      <c r="AP40" s="171"/>
      <c r="AQ40" s="171"/>
      <c r="AR40" s="171"/>
      <c r="AS40" s="171"/>
      <c r="AT40" s="171"/>
      <c r="AU40" s="171"/>
      <c r="AV40" s="171"/>
      <c r="AW40" s="171"/>
      <c r="AX40" s="171"/>
      <c r="AY40" s="171"/>
      <c r="AZ40" s="171"/>
      <c r="BA40" s="171"/>
      <c r="BB40" s="171"/>
      <c r="BC40" s="171"/>
      <c r="BD40" s="171"/>
      <c r="BE40" s="171"/>
      <c r="BF40" s="171"/>
      <c r="BG40" s="171"/>
      <c r="BH40" s="171"/>
      <c r="BI40" s="171"/>
      <c r="BJ40" s="171"/>
      <c r="BK40" s="171"/>
      <c r="BL40" s="171"/>
      <c r="BM40" s="171"/>
      <c r="BN40" s="171"/>
      <c r="BO40" s="171"/>
      <c r="BP40" s="171"/>
      <c r="BQ40" s="171"/>
      <c r="BR40" s="171"/>
      <c r="BS40" s="171"/>
      <c r="BT40" s="171"/>
      <c r="BU40" s="171"/>
      <c r="BV40" s="171"/>
      <c r="BW40" s="171"/>
      <c r="BX40" s="171"/>
      <c r="BY40" s="171"/>
      <c r="BZ40" s="171"/>
      <c r="CA40" s="171"/>
      <c r="CB40" s="171"/>
      <c r="CC40" s="171"/>
      <c r="CD40" s="104"/>
      <c r="CE40" s="104"/>
      <c r="CF40" s="104"/>
      <c r="CG40" s="104"/>
      <c r="CH40" s="104"/>
      <c r="CI40" s="104"/>
      <c r="CJ40" s="104"/>
      <c r="CK40" s="104"/>
      <c r="CL40" s="104"/>
      <c r="CM40" s="104"/>
      <c r="CN40" s="104"/>
      <c r="CO40" s="104"/>
      <c r="CP40" s="104"/>
      <c r="CQ40" s="104"/>
      <c r="CR40" s="104"/>
      <c r="CS40" s="104"/>
      <c r="CT40" s="104"/>
      <c r="CU40" s="104"/>
      <c r="CV40" s="104"/>
      <c r="CW40" s="104"/>
      <c r="CX40" s="104"/>
      <c r="CY40" s="104"/>
      <c r="CZ40" s="104"/>
      <c r="DA40" s="104"/>
      <c r="DB40" s="104"/>
      <c r="DC40" s="104"/>
      <c r="DD40" s="104"/>
      <c r="DE40" s="104"/>
      <c r="DF40" s="104"/>
      <c r="DG40" s="104"/>
      <c r="DH40" s="104"/>
      <c r="DI40" s="104"/>
      <c r="DJ40" s="104"/>
      <c r="DK40" s="104"/>
      <c r="DL40" s="104"/>
      <c r="DM40" s="104"/>
      <c r="DN40" s="104"/>
      <c r="DO40" s="104"/>
      <c r="DP40" s="104"/>
      <c r="DQ40" s="104"/>
      <c r="DR40" s="104"/>
      <c r="DS40" s="104"/>
      <c r="DT40" s="104"/>
      <c r="DU40" s="104"/>
      <c r="DV40" s="104"/>
      <c r="DW40" s="104"/>
      <c r="DX40" s="104"/>
      <c r="DY40" s="104"/>
      <c r="DZ40" s="104"/>
      <c r="EA40" s="104"/>
      <c r="EB40" s="104"/>
      <c r="EC40" s="104"/>
      <c r="ED40" s="104"/>
      <c r="EE40" s="104"/>
      <c r="EF40" s="104"/>
      <c r="EG40" s="225"/>
      <c r="EH40" s="225"/>
      <c r="EI40" s="225"/>
      <c r="EJ40" s="225"/>
      <c r="EK40" s="171"/>
      <c r="EL40" s="171"/>
      <c r="EM40" s="104"/>
      <c r="EN40" s="104"/>
      <c r="EO40" s="104"/>
      <c r="EP40" s="104"/>
      <c r="EQ40" s="104"/>
      <c r="ER40" s="104"/>
      <c r="ES40" s="104"/>
      <c r="ET40" s="104"/>
      <c r="EU40" s="104"/>
      <c r="EV40" s="104"/>
      <c r="EW40" s="104"/>
      <c r="EX40" s="104"/>
      <c r="EY40" s="104"/>
      <c r="EZ40" s="104"/>
      <c r="FA40" s="104"/>
      <c r="FB40" s="104"/>
      <c r="FC40" s="104"/>
      <c r="FD40" s="104"/>
      <c r="FE40" s="104"/>
      <c r="FF40" s="104"/>
      <c r="FG40" s="104"/>
      <c r="FH40" s="104"/>
      <c r="FI40" s="104"/>
      <c r="FJ40" s="104"/>
      <c r="FK40" s="104"/>
      <c r="FL40" s="104"/>
      <c r="FM40" s="104"/>
      <c r="FN40" s="225"/>
      <c r="FO40" s="225"/>
      <c r="FP40" s="225"/>
      <c r="FQ40" s="225"/>
      <c r="FR40" s="225"/>
      <c r="FS40" s="225"/>
      <c r="FT40" s="225"/>
      <c r="FU40" s="225"/>
      <c r="FV40" s="225"/>
      <c r="FW40" s="225"/>
      <c r="FX40" s="171"/>
      <c r="FY40" s="171"/>
      <c r="FZ40" s="104"/>
      <c r="GA40" s="104"/>
      <c r="GB40" s="104"/>
      <c r="GC40" s="104"/>
      <c r="GD40" s="104"/>
      <c r="GE40" s="104"/>
      <c r="GF40" s="104"/>
      <c r="GG40" s="104"/>
      <c r="GH40" s="104"/>
      <c r="GI40" s="104"/>
      <c r="GJ40" s="104"/>
      <c r="GK40" s="104"/>
      <c r="GL40" s="104"/>
      <c r="GM40" s="104"/>
      <c r="GN40" s="104"/>
      <c r="GO40" s="104"/>
      <c r="GP40" s="104"/>
      <c r="GQ40" s="104"/>
      <c r="GR40" s="104"/>
      <c r="GS40" s="104"/>
      <c r="GT40" s="104"/>
      <c r="GU40" s="225"/>
      <c r="GV40" s="225"/>
      <c r="GW40" s="225"/>
      <c r="GX40" s="225"/>
      <c r="GY40" s="225"/>
      <c r="GZ40" s="225"/>
      <c r="HA40" s="225"/>
      <c r="HB40" s="225"/>
      <c r="HC40" s="225"/>
      <c r="HD40" s="225"/>
      <c r="HE40" s="225"/>
      <c r="HF40" s="225"/>
      <c r="HG40" s="225"/>
      <c r="HH40" s="225"/>
      <c r="HI40" s="225"/>
      <c r="HJ40" s="225"/>
      <c r="HK40" s="225"/>
      <c r="HL40" s="225"/>
      <c r="HM40" s="225"/>
      <c r="HN40" s="225"/>
      <c r="HO40" s="225"/>
      <c r="HP40" s="225"/>
      <c r="HQ40" s="225"/>
      <c r="HR40" s="225"/>
      <c r="HS40" s="225"/>
      <c r="HT40" s="225"/>
      <c r="HU40" s="225"/>
      <c r="HV40" s="225"/>
      <c r="HW40" s="225"/>
      <c r="HX40" s="225"/>
      <c r="HY40" s="225"/>
      <c r="HZ40" s="225"/>
      <c r="IA40" s="225"/>
      <c r="IB40" s="225"/>
      <c r="IC40" s="225"/>
      <c r="ID40" s="225"/>
      <c r="IE40" s="225"/>
      <c r="IF40" s="225"/>
      <c r="IG40" s="225"/>
      <c r="IH40" s="225"/>
      <c r="II40" s="225"/>
      <c r="IJ40" s="225"/>
      <c r="IK40" s="225"/>
      <c r="IL40" s="225"/>
      <c r="IM40" s="225"/>
      <c r="IN40" s="225"/>
      <c r="IO40" s="225"/>
      <c r="IP40" s="225"/>
      <c r="IQ40" s="225"/>
      <c r="IR40" s="225"/>
      <c r="IS40" s="225"/>
      <c r="IT40" s="225"/>
      <c r="IU40" s="225"/>
      <c r="IV40" s="225"/>
      <c r="IW40" s="225"/>
      <c r="IX40" s="225"/>
      <c r="IY40" s="225"/>
      <c r="IZ40" s="225"/>
      <c r="JA40" s="225"/>
      <c r="JB40" s="225"/>
      <c r="JC40" s="225"/>
      <c r="JD40" s="225"/>
      <c r="JE40" s="225"/>
      <c r="JF40" s="225"/>
      <c r="JG40" s="225"/>
      <c r="JH40" s="225"/>
      <c r="JI40" s="225"/>
      <c r="JJ40" s="225"/>
      <c r="JK40" s="225"/>
      <c r="JL40" s="225"/>
      <c r="JM40" s="225"/>
      <c r="JN40" s="225"/>
      <c r="JO40" s="225"/>
      <c r="JP40" s="225"/>
      <c r="JQ40" s="225"/>
      <c r="JR40" s="225"/>
      <c r="JS40" s="225"/>
      <c r="JT40" s="225"/>
      <c r="JU40" s="225"/>
      <c r="JV40" s="225"/>
      <c r="JW40" s="225"/>
      <c r="JX40" s="225"/>
      <c r="JY40" s="225"/>
      <c r="JZ40" s="225"/>
      <c r="KA40" s="225"/>
      <c r="KB40" s="225"/>
      <c r="KC40" s="225"/>
      <c r="KD40" s="225"/>
      <c r="KE40" s="225"/>
      <c r="KF40" s="225"/>
      <c r="KG40" s="225"/>
      <c r="KH40" s="225"/>
      <c r="KI40" s="225"/>
      <c r="KJ40" s="225"/>
      <c r="KK40" s="225"/>
      <c r="KL40" s="225"/>
      <c r="KM40" s="225"/>
      <c r="KN40" s="225"/>
      <c r="KO40" s="225"/>
      <c r="KP40" s="225"/>
      <c r="KQ40" s="225"/>
      <c r="KR40" s="225"/>
      <c r="KS40" s="225"/>
      <c r="KT40" s="225"/>
      <c r="KU40" s="225"/>
      <c r="KV40" s="225"/>
      <c r="KW40" s="225"/>
      <c r="KX40" s="225"/>
      <c r="KY40" s="225"/>
      <c r="KZ40" s="225"/>
      <c r="LA40" s="225"/>
      <c r="LB40" s="225"/>
      <c r="LC40" s="225"/>
      <c r="LD40" s="225"/>
      <c r="LE40" s="225"/>
      <c r="LF40" s="225"/>
      <c r="LG40" s="225"/>
      <c r="LH40" s="225"/>
      <c r="LI40" s="225"/>
      <c r="LJ40" s="225"/>
      <c r="LK40" s="225"/>
      <c r="LL40" s="225"/>
      <c r="LM40" s="225"/>
      <c r="LN40" s="225"/>
      <c r="LO40" s="225"/>
      <c r="LP40" s="225"/>
      <c r="LQ40" s="225"/>
      <c r="LR40" s="225"/>
      <c r="LS40" s="225"/>
      <c r="LT40" s="225"/>
      <c r="LU40" s="225"/>
      <c r="LV40" s="225"/>
      <c r="LW40" s="225"/>
      <c r="LX40" s="225"/>
      <c r="LY40" s="225"/>
      <c r="LZ40" s="225"/>
      <c r="MA40" s="225"/>
      <c r="MB40" s="225"/>
      <c r="MC40" s="225"/>
      <c r="MD40" s="225"/>
      <c r="ME40" s="225"/>
      <c r="MF40" s="225"/>
      <c r="MG40" s="225"/>
      <c r="MH40" s="225"/>
      <c r="MI40" s="225"/>
      <c r="MJ40" s="225"/>
      <c r="MK40" s="225"/>
      <c r="ML40" s="225"/>
      <c r="MM40" s="225"/>
      <c r="MN40" s="225"/>
      <c r="MO40" s="225"/>
      <c r="MP40" s="225"/>
      <c r="MQ40" s="225"/>
      <c r="MR40" s="225"/>
      <c r="MS40" s="225"/>
      <c r="MT40" s="225"/>
      <c r="MU40" s="225"/>
      <c r="MV40" s="225"/>
      <c r="MW40" s="225"/>
      <c r="MX40" s="225"/>
      <c r="MY40" s="225"/>
      <c r="MZ40" s="225"/>
      <c r="NA40" s="225"/>
      <c r="NB40" s="225"/>
      <c r="NC40" s="225"/>
      <c r="ND40" s="225"/>
      <c r="NE40" s="225"/>
      <c r="NF40" s="225"/>
      <c r="NG40" s="225"/>
      <c r="NH40" s="225"/>
      <c r="NI40" s="225"/>
      <c r="NJ40" s="225"/>
      <c r="NK40" s="225"/>
      <c r="NL40" s="225"/>
      <c r="NM40" s="225"/>
      <c r="NN40" s="225"/>
      <c r="NO40" s="225"/>
      <c r="NP40" s="225"/>
      <c r="NQ40" s="225"/>
      <c r="NR40" s="225"/>
      <c r="NS40" s="225"/>
      <c r="NT40" s="225"/>
      <c r="NU40" s="225"/>
      <c r="NV40" s="225"/>
      <c r="NW40" s="225"/>
      <c r="NX40" s="225"/>
      <c r="NY40" s="225"/>
      <c r="NZ40" s="225"/>
      <c r="OA40" s="225"/>
      <c r="OB40" s="225"/>
      <c r="OC40" s="225"/>
      <c r="OD40" s="225"/>
      <c r="OE40" s="225"/>
      <c r="OF40" s="225"/>
      <c r="OG40" s="225"/>
      <c r="OH40" s="225"/>
      <c r="OI40" s="225"/>
      <c r="OJ40" s="225"/>
      <c r="OK40" s="225"/>
      <c r="OL40" s="225"/>
      <c r="OM40" s="225"/>
      <c r="ON40" s="225"/>
      <c r="OO40" s="225"/>
      <c r="OP40" s="225"/>
      <c r="OQ40" s="225"/>
      <c r="OR40" s="225"/>
      <c r="OS40" s="225"/>
      <c r="OT40" s="225"/>
      <c r="OU40" s="225"/>
      <c r="OV40" s="225"/>
      <c r="OW40" s="225"/>
      <c r="OX40" s="225"/>
      <c r="OY40" s="225"/>
      <c r="OZ40" s="225"/>
      <c r="PA40" s="225"/>
      <c r="PB40" s="225"/>
      <c r="PC40" s="225"/>
      <c r="PD40" s="225"/>
      <c r="PE40" s="225"/>
      <c r="PF40" s="225"/>
      <c r="PG40" s="225"/>
      <c r="PH40" s="225"/>
      <c r="PI40" s="225"/>
      <c r="PJ40" s="225"/>
      <c r="PK40" s="225"/>
      <c r="PL40" s="225"/>
      <c r="PM40" s="225"/>
      <c r="PN40" s="225"/>
      <c r="PO40" s="225"/>
      <c r="PP40" s="225"/>
      <c r="PQ40" s="225"/>
      <c r="PR40" s="225"/>
      <c r="PS40" s="225"/>
      <c r="PT40" s="225"/>
      <c r="PU40" s="225"/>
      <c r="PV40" s="225"/>
      <c r="PW40" s="225"/>
      <c r="PX40" s="225"/>
      <c r="PY40" s="225"/>
      <c r="PZ40" s="225"/>
      <c r="QA40" s="225"/>
      <c r="QB40" s="225"/>
      <c r="QC40" s="225"/>
      <c r="QD40" s="225"/>
      <c r="QE40" s="225"/>
      <c r="QF40" s="225"/>
      <c r="QG40" s="225"/>
      <c r="QH40" s="225"/>
      <c r="QI40" s="225"/>
      <c r="QJ40" s="225"/>
      <c r="QK40" s="225"/>
      <c r="QL40" s="225"/>
      <c r="QM40" s="225"/>
      <c r="QN40" s="225"/>
      <c r="QO40" s="225"/>
      <c r="QP40" s="225"/>
      <c r="QQ40" s="225"/>
      <c r="QR40" s="225"/>
      <c r="QS40" s="225"/>
      <c r="QT40" s="225"/>
      <c r="QU40" s="225"/>
      <c r="QV40" s="225"/>
      <c r="QW40" s="225"/>
      <c r="QX40" s="225"/>
      <c r="QY40" s="225"/>
      <c r="QZ40" s="225"/>
      <c r="RA40" s="225"/>
      <c r="RB40" s="225"/>
      <c r="RC40" s="225"/>
      <c r="RD40" s="225"/>
      <c r="RE40" s="104"/>
      <c r="RF40" s="104"/>
      <c r="RG40" s="207"/>
      <c r="RH40" s="207"/>
      <c r="RI40" s="2"/>
      <c r="RJ40" s="2"/>
      <c r="RK40" s="37"/>
      <c r="RL40" s="37"/>
    </row>
    <row r="41" spans="1:480" ht="18.75" customHeight="1">
      <c r="A41" s="31"/>
      <c r="B41" s="87">
        <v>29</v>
      </c>
      <c r="C41" s="87">
        <v>30</v>
      </c>
      <c r="D41" s="87" t="s">
        <v>451</v>
      </c>
      <c r="E41" s="34" t="str">
        <f ca="1">IF(ISBLANK(TMSimList[[#This Row],[Test n'#]]),"",LOOKUP(TMSimList[[#This Row],[Test n'#]],TP_CFAR_DB[TPnum],TP_CFAR_DB[TP ID]))</f>
        <v>FT-TP-30</v>
      </c>
      <c r="F41" s="103" t="str">
        <f ca="1">IF(ISBLANK(TMSimList[[#This Row],[Test n'#]]),"",LOOKUP(TMSimList[[#This Row],[Test n'#]],TP_CFAR_DB[TPnum],TP_CFAR_DB[Test Point Name]))</f>
        <v>Deceleration leg</v>
      </c>
      <c r="G41" s="34" t="str">
        <f ca="1">IF(ISBLANK(TMSimList[[#This Row],[Test n'#]]),"",LOOKUP(TMSimList[[#This Row],[Test n'#]],TP_CFAR_DB[TPnum],TP_CFAR_DB[Mode]))</f>
        <v>Auto</v>
      </c>
      <c r="H41" s="34">
        <f ca="1">IF(ISBLANK(TMSimList[[#This Row],[Test n'#]]),"",LOOKUP(TMSimList[[#This Row],[Test n'#]],TP_CFAR_DB[TPnum],TP_CFAR_DB[Time '[sec']]))</f>
        <v>25</v>
      </c>
      <c r="I41" s="34" t="s">
        <v>76</v>
      </c>
      <c r="J41" s="34" t="s">
        <v>76</v>
      </c>
      <c r="K41" s="171"/>
      <c r="L41" s="34">
        <f>SUM(TMSimMatrix[#This Row])</f>
        <v>6</v>
      </c>
      <c r="M41" s="171"/>
      <c r="N41" s="171"/>
      <c r="O41" s="171"/>
      <c r="P41" s="171"/>
      <c r="Q41" s="171"/>
      <c r="R41" s="171"/>
      <c r="S41" s="171"/>
      <c r="T41" s="171"/>
      <c r="U41" s="171"/>
      <c r="V41" s="171"/>
      <c r="W41" s="171"/>
      <c r="X41" s="171"/>
      <c r="Y41" s="171"/>
      <c r="Z41" s="171"/>
      <c r="AA41" s="171"/>
      <c r="AB41" s="171"/>
      <c r="AC41" s="171">
        <v>1</v>
      </c>
      <c r="AD41" s="171">
        <v>1</v>
      </c>
      <c r="AE41" s="171">
        <v>1</v>
      </c>
      <c r="AF41" s="171">
        <v>1</v>
      </c>
      <c r="AG41" s="171">
        <v>1</v>
      </c>
      <c r="AH41" s="171">
        <v>1</v>
      </c>
      <c r="AI41" s="171"/>
      <c r="AJ41" s="171"/>
      <c r="AK41" s="171"/>
      <c r="AL41" s="171"/>
      <c r="AM41" s="171"/>
      <c r="AN41" s="171"/>
      <c r="AO41" s="171"/>
      <c r="AP41" s="171"/>
      <c r="AQ41" s="171"/>
      <c r="AR41" s="171"/>
      <c r="AS41" s="171"/>
      <c r="AT41" s="171"/>
      <c r="AU41" s="171"/>
      <c r="AV41" s="171"/>
      <c r="AW41" s="171"/>
      <c r="AX41" s="171"/>
      <c r="AY41" s="171"/>
      <c r="AZ41" s="171"/>
      <c r="BA41" s="171"/>
      <c r="BB41" s="171"/>
      <c r="BC41" s="171"/>
      <c r="BD41" s="171"/>
      <c r="BE41" s="171"/>
      <c r="BF41" s="171"/>
      <c r="BG41" s="171"/>
      <c r="BH41" s="171"/>
      <c r="BI41" s="171"/>
      <c r="BJ41" s="171"/>
      <c r="BK41" s="171"/>
      <c r="BL41" s="171"/>
      <c r="BM41" s="171"/>
      <c r="BN41" s="171"/>
      <c r="BO41" s="171"/>
      <c r="BP41" s="171"/>
      <c r="BQ41" s="171"/>
      <c r="BR41" s="171"/>
      <c r="BS41" s="171"/>
      <c r="BT41" s="171"/>
      <c r="BU41" s="171"/>
      <c r="BV41" s="171"/>
      <c r="BW41" s="171"/>
      <c r="BX41" s="171"/>
      <c r="BY41" s="171"/>
      <c r="BZ41" s="171"/>
      <c r="CA41" s="171"/>
      <c r="CB41" s="171"/>
      <c r="CC41" s="171"/>
      <c r="CD41" s="104"/>
      <c r="CE41" s="104"/>
      <c r="CF41" s="104"/>
      <c r="CG41" s="104"/>
      <c r="CH41" s="104"/>
      <c r="CI41" s="104"/>
      <c r="CJ41" s="104"/>
      <c r="CK41" s="104"/>
      <c r="CL41" s="104"/>
      <c r="CM41" s="104"/>
      <c r="CN41" s="104"/>
      <c r="CO41" s="104"/>
      <c r="CP41" s="104"/>
      <c r="CQ41" s="104"/>
      <c r="CR41" s="104"/>
      <c r="CS41" s="104"/>
      <c r="CT41" s="104"/>
      <c r="CU41" s="104"/>
      <c r="CV41" s="104"/>
      <c r="CW41" s="104"/>
      <c r="CX41" s="104"/>
      <c r="CY41" s="104"/>
      <c r="CZ41" s="104"/>
      <c r="DA41" s="104"/>
      <c r="DB41" s="104"/>
      <c r="DC41" s="104"/>
      <c r="DD41" s="104"/>
      <c r="DE41" s="104"/>
      <c r="DF41" s="104"/>
      <c r="DG41" s="104"/>
      <c r="DH41" s="104"/>
      <c r="DI41" s="104"/>
      <c r="DJ41" s="104"/>
      <c r="DK41" s="104"/>
      <c r="DL41" s="104"/>
      <c r="DM41" s="104"/>
      <c r="DN41" s="104"/>
      <c r="DO41" s="104"/>
      <c r="DP41" s="104"/>
      <c r="DQ41" s="104"/>
      <c r="DR41" s="104"/>
      <c r="DS41" s="104"/>
      <c r="DT41" s="104"/>
      <c r="DU41" s="104"/>
      <c r="DV41" s="104"/>
      <c r="DW41" s="104"/>
      <c r="DX41" s="104"/>
      <c r="DY41" s="104"/>
      <c r="DZ41" s="104"/>
      <c r="EA41" s="104"/>
      <c r="EB41" s="104"/>
      <c r="EC41" s="104"/>
      <c r="ED41" s="104"/>
      <c r="EE41" s="104"/>
      <c r="EF41" s="104"/>
      <c r="EG41" s="225"/>
      <c r="EH41" s="225"/>
      <c r="EI41" s="225"/>
      <c r="EJ41" s="225"/>
      <c r="EK41" s="171"/>
      <c r="EL41" s="171"/>
      <c r="EM41" s="104"/>
      <c r="EN41" s="104"/>
      <c r="EO41" s="104"/>
      <c r="EP41" s="104"/>
      <c r="EQ41" s="104"/>
      <c r="ER41" s="104"/>
      <c r="ES41" s="104"/>
      <c r="ET41" s="104"/>
      <c r="EU41" s="104"/>
      <c r="EV41" s="104"/>
      <c r="EW41" s="104"/>
      <c r="EX41" s="104"/>
      <c r="EY41" s="104"/>
      <c r="EZ41" s="104"/>
      <c r="FA41" s="104"/>
      <c r="FB41" s="104"/>
      <c r="FC41" s="104"/>
      <c r="FD41" s="104"/>
      <c r="FE41" s="104"/>
      <c r="FF41" s="104"/>
      <c r="FG41" s="104"/>
      <c r="FH41" s="104"/>
      <c r="FI41" s="104"/>
      <c r="FJ41" s="104"/>
      <c r="FK41" s="104"/>
      <c r="FL41" s="104"/>
      <c r="FM41" s="104"/>
      <c r="FN41" s="225"/>
      <c r="FO41" s="225"/>
      <c r="FP41" s="225"/>
      <c r="FQ41" s="225"/>
      <c r="FR41" s="225"/>
      <c r="FS41" s="225"/>
      <c r="FT41" s="225"/>
      <c r="FU41" s="225"/>
      <c r="FV41" s="225"/>
      <c r="FW41" s="225"/>
      <c r="FX41" s="171"/>
      <c r="FY41" s="171"/>
      <c r="FZ41" s="104"/>
      <c r="GA41" s="104"/>
      <c r="GB41" s="104"/>
      <c r="GC41" s="104"/>
      <c r="GD41" s="104"/>
      <c r="GE41" s="104"/>
      <c r="GF41" s="104"/>
      <c r="GG41" s="104"/>
      <c r="GH41" s="104"/>
      <c r="GI41" s="104"/>
      <c r="GJ41" s="104"/>
      <c r="GK41" s="104"/>
      <c r="GL41" s="104"/>
      <c r="GM41" s="104"/>
      <c r="GN41" s="104"/>
      <c r="GO41" s="104"/>
      <c r="GP41" s="104"/>
      <c r="GQ41" s="104"/>
      <c r="GR41" s="104"/>
      <c r="GS41" s="104"/>
      <c r="GT41" s="104"/>
      <c r="GU41" s="225"/>
      <c r="GV41" s="225"/>
      <c r="GW41" s="225"/>
      <c r="GX41" s="225"/>
      <c r="GY41" s="225"/>
      <c r="GZ41" s="225"/>
      <c r="HA41" s="225"/>
      <c r="HB41" s="225"/>
      <c r="HC41" s="225"/>
      <c r="HD41" s="225"/>
      <c r="HE41" s="225"/>
      <c r="HF41" s="225"/>
      <c r="HG41" s="225"/>
      <c r="HH41" s="225"/>
      <c r="HI41" s="225"/>
      <c r="HJ41" s="225"/>
      <c r="HK41" s="225"/>
      <c r="HL41" s="225"/>
      <c r="HM41" s="225"/>
      <c r="HN41" s="225"/>
      <c r="HO41" s="225"/>
      <c r="HP41" s="225"/>
      <c r="HQ41" s="225"/>
      <c r="HR41" s="225"/>
      <c r="HS41" s="225"/>
      <c r="HT41" s="225"/>
      <c r="HU41" s="225"/>
      <c r="HV41" s="225"/>
      <c r="HW41" s="225"/>
      <c r="HX41" s="225"/>
      <c r="HY41" s="225"/>
      <c r="HZ41" s="225"/>
      <c r="IA41" s="225"/>
      <c r="IB41" s="225"/>
      <c r="IC41" s="225"/>
      <c r="ID41" s="225"/>
      <c r="IE41" s="225"/>
      <c r="IF41" s="225"/>
      <c r="IG41" s="225"/>
      <c r="IH41" s="225"/>
      <c r="II41" s="225"/>
      <c r="IJ41" s="225"/>
      <c r="IK41" s="225"/>
      <c r="IL41" s="225"/>
      <c r="IM41" s="225"/>
      <c r="IN41" s="225"/>
      <c r="IO41" s="225"/>
      <c r="IP41" s="225"/>
      <c r="IQ41" s="225"/>
      <c r="IR41" s="225"/>
      <c r="IS41" s="225"/>
      <c r="IT41" s="225"/>
      <c r="IU41" s="225"/>
      <c r="IV41" s="225"/>
      <c r="IW41" s="225"/>
      <c r="IX41" s="225"/>
      <c r="IY41" s="225"/>
      <c r="IZ41" s="225"/>
      <c r="JA41" s="225"/>
      <c r="JB41" s="225"/>
      <c r="JC41" s="225"/>
      <c r="JD41" s="225"/>
      <c r="JE41" s="225"/>
      <c r="JF41" s="225"/>
      <c r="JG41" s="225"/>
      <c r="JH41" s="225"/>
      <c r="JI41" s="225"/>
      <c r="JJ41" s="225"/>
      <c r="JK41" s="225"/>
      <c r="JL41" s="225"/>
      <c r="JM41" s="225"/>
      <c r="JN41" s="225"/>
      <c r="JO41" s="225"/>
      <c r="JP41" s="225"/>
      <c r="JQ41" s="225"/>
      <c r="JR41" s="225"/>
      <c r="JS41" s="225"/>
      <c r="JT41" s="225"/>
      <c r="JU41" s="225"/>
      <c r="JV41" s="225"/>
      <c r="JW41" s="225"/>
      <c r="JX41" s="225"/>
      <c r="JY41" s="225"/>
      <c r="JZ41" s="225"/>
      <c r="KA41" s="225"/>
      <c r="KB41" s="225"/>
      <c r="KC41" s="225"/>
      <c r="KD41" s="225"/>
      <c r="KE41" s="225"/>
      <c r="KF41" s="225"/>
      <c r="KG41" s="225"/>
      <c r="KH41" s="225"/>
      <c r="KI41" s="225"/>
      <c r="KJ41" s="225"/>
      <c r="KK41" s="225"/>
      <c r="KL41" s="225"/>
      <c r="KM41" s="225"/>
      <c r="KN41" s="225"/>
      <c r="KO41" s="225"/>
      <c r="KP41" s="225"/>
      <c r="KQ41" s="225"/>
      <c r="KR41" s="225"/>
      <c r="KS41" s="225"/>
      <c r="KT41" s="225"/>
      <c r="KU41" s="225"/>
      <c r="KV41" s="225"/>
      <c r="KW41" s="225"/>
      <c r="KX41" s="225"/>
      <c r="KY41" s="225"/>
      <c r="KZ41" s="225"/>
      <c r="LA41" s="225"/>
      <c r="LB41" s="225"/>
      <c r="LC41" s="225"/>
      <c r="LD41" s="225"/>
      <c r="LE41" s="225"/>
      <c r="LF41" s="225"/>
      <c r="LG41" s="225"/>
      <c r="LH41" s="225"/>
      <c r="LI41" s="225"/>
      <c r="LJ41" s="225"/>
      <c r="LK41" s="225"/>
      <c r="LL41" s="225"/>
      <c r="LM41" s="225"/>
      <c r="LN41" s="225"/>
      <c r="LO41" s="225"/>
      <c r="LP41" s="225"/>
      <c r="LQ41" s="225"/>
      <c r="LR41" s="225"/>
      <c r="LS41" s="225"/>
      <c r="LT41" s="225"/>
      <c r="LU41" s="225"/>
      <c r="LV41" s="225"/>
      <c r="LW41" s="225"/>
      <c r="LX41" s="225"/>
      <c r="LY41" s="225"/>
      <c r="LZ41" s="225"/>
      <c r="MA41" s="225"/>
      <c r="MB41" s="225"/>
      <c r="MC41" s="225"/>
      <c r="MD41" s="225"/>
      <c r="ME41" s="225"/>
      <c r="MF41" s="225"/>
      <c r="MG41" s="225"/>
      <c r="MH41" s="225"/>
      <c r="MI41" s="225"/>
      <c r="MJ41" s="225"/>
      <c r="MK41" s="225"/>
      <c r="ML41" s="225"/>
      <c r="MM41" s="225"/>
      <c r="MN41" s="225"/>
      <c r="MO41" s="225"/>
      <c r="MP41" s="225"/>
      <c r="MQ41" s="225"/>
      <c r="MR41" s="225"/>
      <c r="MS41" s="225"/>
      <c r="MT41" s="225"/>
      <c r="MU41" s="225"/>
      <c r="MV41" s="225"/>
      <c r="MW41" s="225"/>
      <c r="MX41" s="225"/>
      <c r="MY41" s="225"/>
      <c r="MZ41" s="225"/>
      <c r="NA41" s="225"/>
      <c r="NB41" s="225"/>
      <c r="NC41" s="225"/>
      <c r="ND41" s="225"/>
      <c r="NE41" s="225"/>
      <c r="NF41" s="225"/>
      <c r="NG41" s="225"/>
      <c r="NH41" s="225"/>
      <c r="NI41" s="225"/>
      <c r="NJ41" s="225"/>
      <c r="NK41" s="225"/>
      <c r="NL41" s="225"/>
      <c r="NM41" s="225"/>
      <c r="NN41" s="225"/>
      <c r="NO41" s="225"/>
      <c r="NP41" s="225"/>
      <c r="NQ41" s="225"/>
      <c r="NR41" s="225"/>
      <c r="NS41" s="225"/>
      <c r="NT41" s="225"/>
      <c r="NU41" s="225"/>
      <c r="NV41" s="225"/>
      <c r="NW41" s="225"/>
      <c r="NX41" s="225"/>
      <c r="NY41" s="225"/>
      <c r="NZ41" s="225"/>
      <c r="OA41" s="225"/>
      <c r="OB41" s="225"/>
      <c r="OC41" s="225"/>
      <c r="OD41" s="225"/>
      <c r="OE41" s="225"/>
      <c r="OF41" s="225"/>
      <c r="OG41" s="225"/>
      <c r="OH41" s="225"/>
      <c r="OI41" s="225"/>
      <c r="OJ41" s="225"/>
      <c r="OK41" s="225"/>
      <c r="OL41" s="225"/>
      <c r="OM41" s="225"/>
      <c r="ON41" s="225"/>
      <c r="OO41" s="225"/>
      <c r="OP41" s="225"/>
      <c r="OQ41" s="225"/>
      <c r="OR41" s="225"/>
      <c r="OS41" s="225"/>
      <c r="OT41" s="225"/>
      <c r="OU41" s="225"/>
      <c r="OV41" s="225"/>
      <c r="OW41" s="225"/>
      <c r="OX41" s="225"/>
      <c r="OY41" s="225"/>
      <c r="OZ41" s="225"/>
      <c r="PA41" s="225"/>
      <c r="PB41" s="225"/>
      <c r="PC41" s="225"/>
      <c r="PD41" s="225"/>
      <c r="PE41" s="225"/>
      <c r="PF41" s="225"/>
      <c r="PG41" s="225"/>
      <c r="PH41" s="225"/>
      <c r="PI41" s="225"/>
      <c r="PJ41" s="225"/>
      <c r="PK41" s="225"/>
      <c r="PL41" s="225"/>
      <c r="PM41" s="225"/>
      <c r="PN41" s="225"/>
      <c r="PO41" s="225"/>
      <c r="PP41" s="225"/>
      <c r="PQ41" s="225"/>
      <c r="PR41" s="225"/>
      <c r="PS41" s="225"/>
      <c r="PT41" s="225"/>
      <c r="PU41" s="225"/>
      <c r="PV41" s="225"/>
      <c r="PW41" s="225"/>
      <c r="PX41" s="225"/>
      <c r="PY41" s="225"/>
      <c r="PZ41" s="225"/>
      <c r="QA41" s="225"/>
      <c r="QB41" s="225"/>
      <c r="QC41" s="225"/>
      <c r="QD41" s="225"/>
      <c r="QE41" s="225"/>
      <c r="QF41" s="225"/>
      <c r="QG41" s="225"/>
      <c r="QH41" s="225"/>
      <c r="QI41" s="225"/>
      <c r="QJ41" s="225"/>
      <c r="QK41" s="225"/>
      <c r="QL41" s="225"/>
      <c r="QM41" s="225"/>
      <c r="QN41" s="225"/>
      <c r="QO41" s="225"/>
      <c r="QP41" s="225"/>
      <c r="QQ41" s="225"/>
      <c r="QR41" s="225"/>
      <c r="QS41" s="225"/>
      <c r="QT41" s="225"/>
      <c r="QU41" s="225"/>
      <c r="QV41" s="225"/>
      <c r="QW41" s="225"/>
      <c r="QX41" s="225"/>
      <c r="QY41" s="225"/>
      <c r="QZ41" s="225"/>
      <c r="RA41" s="225"/>
      <c r="RB41" s="225"/>
      <c r="RC41" s="225"/>
      <c r="RD41" s="225"/>
      <c r="RE41" s="104"/>
      <c r="RF41" s="104"/>
      <c r="RG41" s="207"/>
      <c r="RH41" s="207"/>
      <c r="RI41" s="2"/>
      <c r="RJ41" s="2"/>
      <c r="RK41" s="37"/>
      <c r="RL41" s="37"/>
    </row>
    <row r="42" spans="1:480" ht="18.75" customHeight="1">
      <c r="A42" s="31"/>
      <c r="B42" s="87">
        <v>30</v>
      </c>
      <c r="C42" s="87">
        <v>93</v>
      </c>
      <c r="D42" s="87" t="s">
        <v>451</v>
      </c>
      <c r="E42" s="34" t="str">
        <f ca="1">IF(ISBLANK(TMSimList[[#This Row],[Test n'#]]),"",LOOKUP(TMSimList[[#This Row],[Test n'#]],TP_CFAR_DB[TPnum],TP_CFAR_DB[TP ID]))</f>
        <v>FT-TP-93</v>
      </c>
      <c r="F42" s="103" t="str">
        <f ca="1">IF(ISBLANK(TMSimList[[#This Row],[Test n'#]]),"",LOOKUP(TMSimList[[#This Row],[Test n'#]],TP_CFAR_DB[TPnum],TP_CFAR_DB[Test Point Name]))</f>
        <v xml:space="preserve">Airspeed hold/Trim </v>
      </c>
      <c r="G42" s="34" t="str">
        <f ca="1">IF(ISBLANK(TMSimList[[#This Row],[Test n'#]]),"",LOOKUP(TMSimList[[#This Row],[Test n'#]],TP_CFAR_DB[TPnum],TP_CFAR_DB[Mode]))</f>
        <v>Auto</v>
      </c>
      <c r="H42" s="34">
        <f ca="1">IF(ISBLANK(TMSimList[[#This Row],[Test n'#]]),"",LOOKUP(TMSimList[[#This Row],[Test n'#]],TP_CFAR_DB[TPnum],TP_CFAR_DB[Time '[sec']]))</f>
        <v>85</v>
      </c>
      <c r="I42" s="34" t="s">
        <v>76</v>
      </c>
      <c r="J42" s="34" t="s">
        <v>76</v>
      </c>
      <c r="K42" s="171"/>
      <c r="L42" s="34">
        <f>SUM(TMSimMatrix[#This Row])</f>
        <v>0</v>
      </c>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c r="AR42" s="171"/>
      <c r="AS42" s="171"/>
      <c r="AT42" s="171"/>
      <c r="AU42" s="171"/>
      <c r="AV42" s="171"/>
      <c r="AW42" s="171"/>
      <c r="AX42" s="171"/>
      <c r="AY42" s="171"/>
      <c r="AZ42" s="171"/>
      <c r="BA42" s="171"/>
      <c r="BB42" s="171"/>
      <c r="BC42" s="171"/>
      <c r="BD42" s="171"/>
      <c r="BE42" s="171"/>
      <c r="BF42" s="171"/>
      <c r="BG42" s="171"/>
      <c r="BH42" s="171"/>
      <c r="BI42" s="171"/>
      <c r="BJ42" s="171"/>
      <c r="BK42" s="171"/>
      <c r="BL42" s="171"/>
      <c r="BM42" s="171"/>
      <c r="BN42" s="171"/>
      <c r="BO42" s="171"/>
      <c r="BP42" s="171"/>
      <c r="BQ42" s="171"/>
      <c r="BR42" s="171"/>
      <c r="BS42" s="171"/>
      <c r="BT42" s="171"/>
      <c r="BU42" s="171"/>
      <c r="BV42" s="171"/>
      <c r="BW42" s="171"/>
      <c r="BX42" s="171"/>
      <c r="BY42" s="171"/>
      <c r="BZ42" s="171"/>
      <c r="CA42" s="171"/>
      <c r="CB42" s="171"/>
      <c r="CC42" s="171"/>
      <c r="CD42" s="104"/>
      <c r="CE42" s="104"/>
      <c r="CF42" s="104"/>
      <c r="CG42" s="104"/>
      <c r="CH42" s="104"/>
      <c r="CI42" s="104"/>
      <c r="CJ42" s="104"/>
      <c r="CK42" s="104"/>
      <c r="CL42" s="104"/>
      <c r="CM42" s="104"/>
      <c r="CN42" s="104"/>
      <c r="CO42" s="104"/>
      <c r="CP42" s="104"/>
      <c r="CQ42" s="104"/>
      <c r="CR42" s="104"/>
      <c r="CS42" s="104"/>
      <c r="CT42" s="104"/>
      <c r="CU42" s="104"/>
      <c r="CV42" s="104"/>
      <c r="CW42" s="104"/>
      <c r="CX42" s="104"/>
      <c r="CY42" s="104"/>
      <c r="CZ42" s="104"/>
      <c r="DA42" s="104"/>
      <c r="DB42" s="104"/>
      <c r="DC42" s="104"/>
      <c r="DD42" s="104"/>
      <c r="DE42" s="104"/>
      <c r="DF42" s="104"/>
      <c r="DG42" s="104"/>
      <c r="DH42" s="104"/>
      <c r="DI42" s="104"/>
      <c r="DJ42" s="104"/>
      <c r="DK42" s="104"/>
      <c r="DL42" s="104"/>
      <c r="DM42" s="104"/>
      <c r="DN42" s="104"/>
      <c r="DO42" s="104"/>
      <c r="DP42" s="104"/>
      <c r="DQ42" s="104"/>
      <c r="DR42" s="104"/>
      <c r="DS42" s="104"/>
      <c r="DT42" s="104"/>
      <c r="DU42" s="104"/>
      <c r="DV42" s="104"/>
      <c r="DW42" s="104"/>
      <c r="DX42" s="104"/>
      <c r="DY42" s="104"/>
      <c r="DZ42" s="104"/>
      <c r="EA42" s="104"/>
      <c r="EB42" s="104"/>
      <c r="EC42" s="104"/>
      <c r="ED42" s="104"/>
      <c r="EE42" s="104"/>
      <c r="EF42" s="104"/>
      <c r="EG42" s="225"/>
      <c r="EH42" s="225"/>
      <c r="EI42" s="225"/>
      <c r="EJ42" s="225"/>
      <c r="EK42" s="171"/>
      <c r="EL42" s="171"/>
      <c r="EM42" s="104"/>
      <c r="EN42" s="104"/>
      <c r="EO42" s="104"/>
      <c r="EP42" s="104"/>
      <c r="EQ42" s="104"/>
      <c r="ER42" s="104"/>
      <c r="ES42" s="104"/>
      <c r="ET42" s="104"/>
      <c r="EU42" s="104"/>
      <c r="EV42" s="104"/>
      <c r="EW42" s="104"/>
      <c r="EX42" s="104"/>
      <c r="EY42" s="104"/>
      <c r="EZ42" s="104"/>
      <c r="FA42" s="104"/>
      <c r="FB42" s="104"/>
      <c r="FC42" s="104"/>
      <c r="FD42" s="104"/>
      <c r="FE42" s="104"/>
      <c r="FF42" s="104"/>
      <c r="FG42" s="104"/>
      <c r="FH42" s="104"/>
      <c r="FI42" s="104"/>
      <c r="FJ42" s="104"/>
      <c r="FK42" s="104"/>
      <c r="FL42" s="104"/>
      <c r="FM42" s="104"/>
      <c r="FN42" s="225"/>
      <c r="FO42" s="225"/>
      <c r="FP42" s="225"/>
      <c r="FQ42" s="225"/>
      <c r="FR42" s="225"/>
      <c r="FS42" s="225"/>
      <c r="FT42" s="225"/>
      <c r="FU42" s="225"/>
      <c r="FV42" s="225"/>
      <c r="FW42" s="225"/>
      <c r="FX42" s="171"/>
      <c r="FY42" s="171"/>
      <c r="FZ42" s="104"/>
      <c r="GA42" s="104"/>
      <c r="GB42" s="104"/>
      <c r="GC42" s="104"/>
      <c r="GD42" s="104"/>
      <c r="GE42" s="104"/>
      <c r="GF42" s="104"/>
      <c r="GG42" s="104"/>
      <c r="GH42" s="104"/>
      <c r="GI42" s="104"/>
      <c r="GJ42" s="104"/>
      <c r="GK42" s="104"/>
      <c r="GL42" s="104"/>
      <c r="GM42" s="104"/>
      <c r="GN42" s="104"/>
      <c r="GO42" s="104"/>
      <c r="GP42" s="104"/>
      <c r="GQ42" s="104"/>
      <c r="GR42" s="104"/>
      <c r="GS42" s="104"/>
      <c r="GT42" s="104"/>
      <c r="GU42" s="225"/>
      <c r="GV42" s="225"/>
      <c r="GW42" s="225"/>
      <c r="GX42" s="225"/>
      <c r="GY42" s="225"/>
      <c r="GZ42" s="225"/>
      <c r="HA42" s="225"/>
      <c r="HB42" s="225"/>
      <c r="HC42" s="225"/>
      <c r="HD42" s="225"/>
      <c r="HE42" s="225"/>
      <c r="HF42" s="225"/>
      <c r="HG42" s="225"/>
      <c r="HH42" s="225"/>
      <c r="HI42" s="225"/>
      <c r="HJ42" s="225"/>
      <c r="HK42" s="225"/>
      <c r="HL42" s="225"/>
      <c r="HM42" s="225"/>
      <c r="HN42" s="225"/>
      <c r="HO42" s="225"/>
      <c r="HP42" s="225"/>
      <c r="HQ42" s="225"/>
      <c r="HR42" s="225"/>
      <c r="HS42" s="225"/>
      <c r="HT42" s="225"/>
      <c r="HU42" s="225"/>
      <c r="HV42" s="225"/>
      <c r="HW42" s="225"/>
      <c r="HX42" s="225"/>
      <c r="HY42" s="225"/>
      <c r="HZ42" s="225"/>
      <c r="IA42" s="225"/>
      <c r="IB42" s="225"/>
      <c r="IC42" s="225"/>
      <c r="ID42" s="225"/>
      <c r="IE42" s="225"/>
      <c r="IF42" s="225"/>
      <c r="IG42" s="225"/>
      <c r="IH42" s="225"/>
      <c r="II42" s="225"/>
      <c r="IJ42" s="225"/>
      <c r="IK42" s="225"/>
      <c r="IL42" s="225"/>
      <c r="IM42" s="225"/>
      <c r="IN42" s="225"/>
      <c r="IO42" s="225"/>
      <c r="IP42" s="225"/>
      <c r="IQ42" s="225"/>
      <c r="IR42" s="225"/>
      <c r="IS42" s="225"/>
      <c r="IT42" s="225"/>
      <c r="IU42" s="225"/>
      <c r="IV42" s="225"/>
      <c r="IW42" s="225"/>
      <c r="IX42" s="225"/>
      <c r="IY42" s="225"/>
      <c r="IZ42" s="225"/>
      <c r="JA42" s="225"/>
      <c r="JB42" s="225"/>
      <c r="JC42" s="225"/>
      <c r="JD42" s="225"/>
      <c r="JE42" s="225"/>
      <c r="JF42" s="225"/>
      <c r="JG42" s="225"/>
      <c r="JH42" s="225"/>
      <c r="JI42" s="225"/>
      <c r="JJ42" s="225"/>
      <c r="JK42" s="225"/>
      <c r="JL42" s="225"/>
      <c r="JM42" s="225"/>
      <c r="JN42" s="225"/>
      <c r="JO42" s="225"/>
      <c r="JP42" s="225"/>
      <c r="JQ42" s="225"/>
      <c r="JR42" s="225"/>
      <c r="JS42" s="225"/>
      <c r="JT42" s="225"/>
      <c r="JU42" s="225"/>
      <c r="JV42" s="225"/>
      <c r="JW42" s="225"/>
      <c r="JX42" s="225"/>
      <c r="JY42" s="225"/>
      <c r="JZ42" s="225"/>
      <c r="KA42" s="225"/>
      <c r="KB42" s="225"/>
      <c r="KC42" s="225"/>
      <c r="KD42" s="225"/>
      <c r="KE42" s="225"/>
      <c r="KF42" s="225"/>
      <c r="KG42" s="225"/>
      <c r="KH42" s="225"/>
      <c r="KI42" s="225"/>
      <c r="KJ42" s="225"/>
      <c r="KK42" s="225"/>
      <c r="KL42" s="225"/>
      <c r="KM42" s="225"/>
      <c r="KN42" s="225"/>
      <c r="KO42" s="225"/>
      <c r="KP42" s="225"/>
      <c r="KQ42" s="225"/>
      <c r="KR42" s="225"/>
      <c r="KS42" s="225"/>
      <c r="KT42" s="225"/>
      <c r="KU42" s="225"/>
      <c r="KV42" s="225"/>
      <c r="KW42" s="225"/>
      <c r="KX42" s="225"/>
      <c r="KY42" s="225"/>
      <c r="KZ42" s="225"/>
      <c r="LA42" s="225"/>
      <c r="LB42" s="225"/>
      <c r="LC42" s="225"/>
      <c r="LD42" s="225"/>
      <c r="LE42" s="225"/>
      <c r="LF42" s="225"/>
      <c r="LG42" s="225"/>
      <c r="LH42" s="225"/>
      <c r="LI42" s="225"/>
      <c r="LJ42" s="225"/>
      <c r="LK42" s="225"/>
      <c r="LL42" s="225"/>
      <c r="LM42" s="225"/>
      <c r="LN42" s="225"/>
      <c r="LO42" s="225"/>
      <c r="LP42" s="225"/>
      <c r="LQ42" s="225"/>
      <c r="LR42" s="225"/>
      <c r="LS42" s="225"/>
      <c r="LT42" s="225"/>
      <c r="LU42" s="225"/>
      <c r="LV42" s="225"/>
      <c r="LW42" s="225"/>
      <c r="LX42" s="225"/>
      <c r="LY42" s="225"/>
      <c r="LZ42" s="225"/>
      <c r="MA42" s="225"/>
      <c r="MB42" s="225"/>
      <c r="MC42" s="225"/>
      <c r="MD42" s="225"/>
      <c r="ME42" s="225"/>
      <c r="MF42" s="225"/>
      <c r="MG42" s="225"/>
      <c r="MH42" s="225"/>
      <c r="MI42" s="225"/>
      <c r="MJ42" s="225"/>
      <c r="MK42" s="225"/>
      <c r="ML42" s="225"/>
      <c r="MM42" s="225"/>
      <c r="MN42" s="225"/>
      <c r="MO42" s="225"/>
      <c r="MP42" s="225"/>
      <c r="MQ42" s="225"/>
      <c r="MR42" s="225"/>
      <c r="MS42" s="225"/>
      <c r="MT42" s="225"/>
      <c r="MU42" s="225"/>
      <c r="MV42" s="225"/>
      <c r="MW42" s="225"/>
      <c r="MX42" s="225"/>
      <c r="MY42" s="225"/>
      <c r="MZ42" s="225"/>
      <c r="NA42" s="225"/>
      <c r="NB42" s="225"/>
      <c r="NC42" s="225"/>
      <c r="ND42" s="225"/>
      <c r="NE42" s="225"/>
      <c r="NF42" s="225"/>
      <c r="NG42" s="225"/>
      <c r="NH42" s="225"/>
      <c r="NI42" s="225"/>
      <c r="NJ42" s="225"/>
      <c r="NK42" s="225"/>
      <c r="NL42" s="225"/>
      <c r="NM42" s="225"/>
      <c r="NN42" s="225"/>
      <c r="NO42" s="225"/>
      <c r="NP42" s="225"/>
      <c r="NQ42" s="225"/>
      <c r="NR42" s="225"/>
      <c r="NS42" s="225"/>
      <c r="NT42" s="225"/>
      <c r="NU42" s="225"/>
      <c r="NV42" s="225"/>
      <c r="NW42" s="225"/>
      <c r="NX42" s="225"/>
      <c r="NY42" s="225"/>
      <c r="NZ42" s="225"/>
      <c r="OA42" s="225"/>
      <c r="OB42" s="225"/>
      <c r="OC42" s="225"/>
      <c r="OD42" s="225"/>
      <c r="OE42" s="225"/>
      <c r="OF42" s="225"/>
      <c r="OG42" s="225"/>
      <c r="OH42" s="225"/>
      <c r="OI42" s="225"/>
      <c r="OJ42" s="225"/>
      <c r="OK42" s="225"/>
      <c r="OL42" s="225"/>
      <c r="OM42" s="225"/>
      <c r="ON42" s="225"/>
      <c r="OO42" s="225"/>
      <c r="OP42" s="225"/>
      <c r="OQ42" s="225"/>
      <c r="OR42" s="225"/>
      <c r="OS42" s="225"/>
      <c r="OT42" s="225"/>
      <c r="OU42" s="225"/>
      <c r="OV42" s="225"/>
      <c r="OW42" s="225"/>
      <c r="OX42" s="225"/>
      <c r="OY42" s="225"/>
      <c r="OZ42" s="225"/>
      <c r="PA42" s="225"/>
      <c r="PB42" s="225"/>
      <c r="PC42" s="225"/>
      <c r="PD42" s="225"/>
      <c r="PE42" s="225"/>
      <c r="PF42" s="225"/>
      <c r="PG42" s="225"/>
      <c r="PH42" s="225"/>
      <c r="PI42" s="225"/>
      <c r="PJ42" s="225"/>
      <c r="PK42" s="225"/>
      <c r="PL42" s="225"/>
      <c r="PM42" s="225"/>
      <c r="PN42" s="225"/>
      <c r="PO42" s="225"/>
      <c r="PP42" s="225"/>
      <c r="PQ42" s="225"/>
      <c r="PR42" s="225"/>
      <c r="PS42" s="225"/>
      <c r="PT42" s="225"/>
      <c r="PU42" s="225"/>
      <c r="PV42" s="225"/>
      <c r="PW42" s="225"/>
      <c r="PX42" s="225"/>
      <c r="PY42" s="225"/>
      <c r="PZ42" s="225"/>
      <c r="QA42" s="225"/>
      <c r="QB42" s="225"/>
      <c r="QC42" s="225"/>
      <c r="QD42" s="225"/>
      <c r="QE42" s="225"/>
      <c r="QF42" s="225"/>
      <c r="QG42" s="225"/>
      <c r="QH42" s="225"/>
      <c r="QI42" s="225"/>
      <c r="QJ42" s="225"/>
      <c r="QK42" s="225"/>
      <c r="QL42" s="225"/>
      <c r="QM42" s="225"/>
      <c r="QN42" s="225"/>
      <c r="QO42" s="225"/>
      <c r="QP42" s="225"/>
      <c r="QQ42" s="225"/>
      <c r="QR42" s="225"/>
      <c r="QS42" s="225"/>
      <c r="QT42" s="225"/>
      <c r="QU42" s="225"/>
      <c r="QV42" s="225"/>
      <c r="QW42" s="225"/>
      <c r="QX42" s="225"/>
      <c r="QY42" s="225"/>
      <c r="QZ42" s="225"/>
      <c r="RA42" s="225"/>
      <c r="RB42" s="225"/>
      <c r="RC42" s="225"/>
      <c r="RD42" s="225"/>
      <c r="RE42" s="104"/>
      <c r="RF42" s="104"/>
      <c r="RG42" s="207"/>
      <c r="RH42" s="207"/>
      <c r="RI42" s="2"/>
      <c r="RJ42" s="2"/>
      <c r="RK42" s="37"/>
      <c r="RL42" s="37"/>
    </row>
    <row r="43" spans="1:480" ht="18.75" customHeight="1">
      <c r="A43" s="31"/>
      <c r="B43" s="87">
        <v>31</v>
      </c>
      <c r="C43" s="87">
        <v>31</v>
      </c>
      <c r="D43" s="87" t="s">
        <v>451</v>
      </c>
      <c r="E43" s="34" t="str">
        <f ca="1">IF(ISBLANK(TMSimList[[#This Row],[Test n'#]]),"",LOOKUP(TMSimList[[#This Row],[Test n'#]],TP_CFAR_DB[TPnum],TP_CFAR_DB[TP ID]))</f>
        <v>FT-TP-31</v>
      </c>
      <c r="F43" s="103" t="str">
        <f ca="1">IF(ISBLANK(TMSimList[[#This Row],[Test n'#]]),"",LOOKUP(TMSimList[[#This Row],[Test n'#]],TP_CFAR_DB[TPnum],TP_CFAR_DB[Test Point Name]))</f>
        <v>Altitude step racetrack in Airspeed Priority</v>
      </c>
      <c r="G43" s="34" t="str">
        <f ca="1">IF(ISBLANK(TMSimList[[#This Row],[Test n'#]]),"",LOOKUP(TMSimList[[#This Row],[Test n'#]],TP_CFAR_DB[TPnum],TP_CFAR_DB[Mode]))</f>
        <v>Auto</v>
      </c>
      <c r="H43" s="34">
        <f ca="1">IF(ISBLANK(TMSimList[[#This Row],[Test n'#]]),"",LOOKUP(TMSimList[[#This Row],[Test n'#]],TP_CFAR_DB[TPnum],TP_CFAR_DB[Time '[sec']]))</f>
        <v>150</v>
      </c>
      <c r="I43" s="34" t="s">
        <v>76</v>
      </c>
      <c r="J43" s="34" t="s">
        <v>76</v>
      </c>
      <c r="K43" s="171"/>
      <c r="L43" s="34">
        <f>SUM(TMSimMatrix[#This Row])</f>
        <v>0</v>
      </c>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171"/>
      <c r="AK43" s="171"/>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J43" s="171"/>
      <c r="BK43" s="171"/>
      <c r="BL43" s="171"/>
      <c r="BM43" s="171"/>
      <c r="BN43" s="171"/>
      <c r="BO43" s="171"/>
      <c r="BP43" s="171"/>
      <c r="BQ43" s="171"/>
      <c r="BR43" s="171"/>
      <c r="BS43" s="171"/>
      <c r="BT43" s="171"/>
      <c r="BU43" s="171"/>
      <c r="BV43" s="171"/>
      <c r="BW43" s="171"/>
      <c r="BX43" s="171"/>
      <c r="BY43" s="171"/>
      <c r="BZ43" s="171"/>
      <c r="CA43" s="171"/>
      <c r="CB43" s="171"/>
      <c r="CC43" s="171"/>
      <c r="CD43" s="104"/>
      <c r="CE43" s="104"/>
      <c r="CF43" s="104"/>
      <c r="CG43" s="104"/>
      <c r="CH43" s="104"/>
      <c r="CI43" s="104"/>
      <c r="CJ43" s="104"/>
      <c r="CK43" s="104"/>
      <c r="CL43" s="104"/>
      <c r="CM43" s="104"/>
      <c r="CN43" s="104"/>
      <c r="CO43" s="104"/>
      <c r="CP43" s="104"/>
      <c r="CQ43" s="104"/>
      <c r="CR43" s="104"/>
      <c r="CS43" s="104"/>
      <c r="CT43" s="104"/>
      <c r="CU43" s="104"/>
      <c r="CV43" s="104"/>
      <c r="CW43" s="104"/>
      <c r="CX43" s="104"/>
      <c r="CY43" s="104"/>
      <c r="CZ43" s="104"/>
      <c r="DA43" s="104"/>
      <c r="DB43" s="104"/>
      <c r="DC43" s="104"/>
      <c r="DD43" s="104"/>
      <c r="DE43" s="104"/>
      <c r="DF43" s="104"/>
      <c r="DG43" s="104"/>
      <c r="DH43" s="104"/>
      <c r="DI43" s="104"/>
      <c r="DJ43" s="104"/>
      <c r="DK43" s="104"/>
      <c r="DL43" s="104"/>
      <c r="DM43" s="104"/>
      <c r="DN43" s="104"/>
      <c r="DO43" s="104"/>
      <c r="DP43" s="104"/>
      <c r="DQ43" s="104"/>
      <c r="DR43" s="104"/>
      <c r="DS43" s="104"/>
      <c r="DT43" s="104"/>
      <c r="DU43" s="104"/>
      <c r="DV43" s="104"/>
      <c r="DW43" s="104"/>
      <c r="DX43" s="104"/>
      <c r="DY43" s="104"/>
      <c r="DZ43" s="104"/>
      <c r="EA43" s="104"/>
      <c r="EB43" s="104"/>
      <c r="EC43" s="104"/>
      <c r="ED43" s="104"/>
      <c r="EE43" s="104"/>
      <c r="EF43" s="104"/>
      <c r="EG43" s="225"/>
      <c r="EH43" s="225"/>
      <c r="EI43" s="225"/>
      <c r="EJ43" s="225"/>
      <c r="EK43" s="171"/>
      <c r="EL43" s="171"/>
      <c r="EM43" s="104"/>
      <c r="EN43" s="104"/>
      <c r="EO43" s="104"/>
      <c r="EP43" s="104"/>
      <c r="EQ43" s="104"/>
      <c r="ER43" s="104"/>
      <c r="ES43" s="104"/>
      <c r="ET43" s="104"/>
      <c r="EU43" s="104"/>
      <c r="EV43" s="104"/>
      <c r="EW43" s="104"/>
      <c r="EX43" s="104"/>
      <c r="EY43" s="104"/>
      <c r="EZ43" s="104"/>
      <c r="FA43" s="104"/>
      <c r="FB43" s="104"/>
      <c r="FC43" s="104"/>
      <c r="FD43" s="104"/>
      <c r="FE43" s="104"/>
      <c r="FF43" s="104"/>
      <c r="FG43" s="104"/>
      <c r="FH43" s="104"/>
      <c r="FI43" s="104"/>
      <c r="FJ43" s="104"/>
      <c r="FK43" s="104"/>
      <c r="FL43" s="104"/>
      <c r="FM43" s="104"/>
      <c r="FN43" s="225"/>
      <c r="FO43" s="225"/>
      <c r="FP43" s="225"/>
      <c r="FQ43" s="225"/>
      <c r="FR43" s="225"/>
      <c r="FS43" s="225"/>
      <c r="FT43" s="225"/>
      <c r="FU43" s="225"/>
      <c r="FV43" s="225"/>
      <c r="FW43" s="225"/>
      <c r="FX43" s="171"/>
      <c r="FY43" s="171"/>
      <c r="FZ43" s="104"/>
      <c r="GA43" s="104"/>
      <c r="GB43" s="104"/>
      <c r="GC43" s="104"/>
      <c r="GD43" s="104"/>
      <c r="GE43" s="104"/>
      <c r="GF43" s="104"/>
      <c r="GG43" s="104"/>
      <c r="GH43" s="104"/>
      <c r="GI43" s="104"/>
      <c r="GJ43" s="104"/>
      <c r="GK43" s="104"/>
      <c r="GL43" s="104"/>
      <c r="GM43" s="104"/>
      <c r="GN43" s="104"/>
      <c r="GO43" s="104"/>
      <c r="GP43" s="104"/>
      <c r="GQ43" s="104"/>
      <c r="GR43" s="104"/>
      <c r="GS43" s="104"/>
      <c r="GT43" s="104"/>
      <c r="GU43" s="225"/>
      <c r="GV43" s="225"/>
      <c r="GW43" s="225"/>
      <c r="GX43" s="225"/>
      <c r="GY43" s="225"/>
      <c r="GZ43" s="225"/>
      <c r="HA43" s="225"/>
      <c r="HB43" s="225"/>
      <c r="HC43" s="225"/>
      <c r="HD43" s="225"/>
      <c r="HE43" s="225"/>
      <c r="HF43" s="225"/>
      <c r="HG43" s="225"/>
      <c r="HH43" s="225"/>
      <c r="HI43" s="225"/>
      <c r="HJ43" s="225"/>
      <c r="HK43" s="225"/>
      <c r="HL43" s="225"/>
      <c r="HM43" s="225"/>
      <c r="HN43" s="225"/>
      <c r="HO43" s="225"/>
      <c r="HP43" s="225"/>
      <c r="HQ43" s="225"/>
      <c r="HR43" s="225"/>
      <c r="HS43" s="225"/>
      <c r="HT43" s="225"/>
      <c r="HU43" s="225"/>
      <c r="HV43" s="225"/>
      <c r="HW43" s="225"/>
      <c r="HX43" s="225"/>
      <c r="HY43" s="225"/>
      <c r="HZ43" s="225"/>
      <c r="IA43" s="225"/>
      <c r="IB43" s="225"/>
      <c r="IC43" s="225"/>
      <c r="ID43" s="225"/>
      <c r="IE43" s="225"/>
      <c r="IF43" s="225"/>
      <c r="IG43" s="225"/>
      <c r="IH43" s="225"/>
      <c r="II43" s="225"/>
      <c r="IJ43" s="225"/>
      <c r="IK43" s="225"/>
      <c r="IL43" s="225"/>
      <c r="IM43" s="225"/>
      <c r="IN43" s="225"/>
      <c r="IO43" s="225"/>
      <c r="IP43" s="225"/>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c r="MU43" s="225"/>
      <c r="MV43" s="225"/>
      <c r="MW43" s="225"/>
      <c r="MX43" s="225"/>
      <c r="MY43" s="225"/>
      <c r="MZ43" s="225"/>
      <c r="NA43" s="225"/>
      <c r="NB43" s="225"/>
      <c r="NC43" s="225"/>
      <c r="ND43" s="225"/>
      <c r="NE43" s="225"/>
      <c r="NF43" s="225"/>
      <c r="NG43" s="225"/>
      <c r="NH43" s="225"/>
      <c r="NI43" s="225"/>
      <c r="NJ43" s="225"/>
      <c r="NK43" s="225"/>
      <c r="NL43" s="225"/>
      <c r="NM43" s="225"/>
      <c r="NN43" s="225"/>
      <c r="NO43" s="225"/>
      <c r="NP43" s="225"/>
      <c r="NQ43" s="225"/>
      <c r="NR43" s="225"/>
      <c r="NS43" s="225"/>
      <c r="NT43" s="225"/>
      <c r="NU43" s="225"/>
      <c r="NV43" s="225"/>
      <c r="NW43" s="225"/>
      <c r="NX43" s="225"/>
      <c r="NY43" s="225"/>
      <c r="NZ43" s="225"/>
      <c r="OA43" s="225"/>
      <c r="OB43" s="225"/>
      <c r="OC43" s="225"/>
      <c r="OD43" s="225"/>
      <c r="OE43" s="225"/>
      <c r="OF43" s="225"/>
      <c r="OG43" s="225"/>
      <c r="OH43" s="225"/>
      <c r="OI43" s="225"/>
      <c r="OJ43" s="225"/>
      <c r="OK43" s="225"/>
      <c r="OL43" s="225"/>
      <c r="OM43" s="225"/>
      <c r="ON43" s="225"/>
      <c r="OO43" s="225"/>
      <c r="OP43" s="225"/>
      <c r="OQ43" s="225"/>
      <c r="OR43" s="225"/>
      <c r="OS43" s="225"/>
      <c r="OT43" s="225"/>
      <c r="OU43" s="225"/>
      <c r="OV43" s="225"/>
      <c r="OW43" s="225"/>
      <c r="OX43" s="225"/>
      <c r="OY43" s="225"/>
      <c r="OZ43" s="225"/>
      <c r="PA43" s="225"/>
      <c r="PB43" s="225"/>
      <c r="PC43" s="225"/>
      <c r="PD43" s="225"/>
      <c r="PE43" s="225"/>
      <c r="PF43" s="225"/>
      <c r="PG43" s="225"/>
      <c r="PH43" s="225"/>
      <c r="PI43" s="225"/>
      <c r="PJ43" s="225"/>
      <c r="PK43" s="225"/>
      <c r="PL43" s="225"/>
      <c r="PM43" s="225"/>
      <c r="PN43" s="225"/>
      <c r="PO43" s="225"/>
      <c r="PP43" s="225"/>
      <c r="PQ43" s="225"/>
      <c r="PR43" s="225"/>
      <c r="PS43" s="225"/>
      <c r="PT43" s="225"/>
      <c r="PU43" s="225"/>
      <c r="PV43" s="225"/>
      <c r="PW43" s="225"/>
      <c r="PX43" s="225"/>
      <c r="PY43" s="225"/>
      <c r="PZ43" s="225"/>
      <c r="QA43" s="225"/>
      <c r="QB43" s="225"/>
      <c r="QC43" s="225"/>
      <c r="QD43" s="225"/>
      <c r="QE43" s="225"/>
      <c r="QF43" s="225"/>
      <c r="QG43" s="225"/>
      <c r="QH43" s="225"/>
      <c r="QI43" s="225"/>
      <c r="QJ43" s="225"/>
      <c r="QK43" s="225"/>
      <c r="QL43" s="225"/>
      <c r="QM43" s="225"/>
      <c r="QN43" s="225"/>
      <c r="QO43" s="225"/>
      <c r="QP43" s="225"/>
      <c r="QQ43" s="225"/>
      <c r="QR43" s="225"/>
      <c r="QS43" s="225"/>
      <c r="QT43" s="225"/>
      <c r="QU43" s="225"/>
      <c r="QV43" s="225"/>
      <c r="QW43" s="225"/>
      <c r="QX43" s="225"/>
      <c r="QY43" s="225"/>
      <c r="QZ43" s="225"/>
      <c r="RA43" s="225"/>
      <c r="RB43" s="225"/>
      <c r="RC43" s="225"/>
      <c r="RD43" s="225"/>
      <c r="RE43" s="104"/>
      <c r="RF43" s="104"/>
      <c r="RG43" s="207"/>
      <c r="RH43" s="207"/>
      <c r="RI43" s="2"/>
      <c r="RJ43" s="2"/>
      <c r="RK43" s="37"/>
      <c r="RL43" s="37"/>
    </row>
    <row r="44" spans="1:480" ht="18.75" customHeight="1">
      <c r="A44" s="31"/>
      <c r="B44" s="87">
        <v>32</v>
      </c>
      <c r="C44" s="87">
        <v>50</v>
      </c>
      <c r="D44" s="87" t="s">
        <v>451</v>
      </c>
      <c r="E44" s="34" t="str">
        <f ca="1">IF(ISBLANK(TMSimList[[#This Row],[Test n'#]]),"",LOOKUP(TMSimList[[#This Row],[Test n'#]],TP_CFAR_DB[TPnum],TP_CFAR_DB[TP ID]))</f>
        <v>FT-TP-50</v>
      </c>
      <c r="F44" s="103" t="str">
        <f ca="1">IF(ISBLANK(TMSimList[[#This Row],[Test n'#]]),"",LOOKUP(TMSimList[[#This Row],[Test n'#]],TP_CFAR_DB[TPnum],TP_CFAR_DB[Test Point Name]))</f>
        <v>OL Elevator Doublet</v>
      </c>
      <c r="G44" s="34" t="str">
        <f ca="1">IF(ISBLANK(TMSimList[[#This Row],[Test n'#]]),"",LOOKUP(TMSimList[[#This Row],[Test n'#]],TP_CFAR_DB[TPnum],TP_CFAR_DB[Mode]))</f>
        <v>Auto</v>
      </c>
      <c r="H44" s="34">
        <f ca="1">IF(ISBLANK(TMSimList[[#This Row],[Test n'#]]),"",LOOKUP(TMSimList[[#This Row],[Test n'#]],TP_CFAR_DB[TPnum],TP_CFAR_DB[Time '[sec']]))</f>
        <v>45</v>
      </c>
      <c r="I44" s="34" t="s">
        <v>76</v>
      </c>
      <c r="J44" s="34" t="s">
        <v>76</v>
      </c>
      <c r="K44" s="171"/>
      <c r="L44" s="34">
        <f>SUM(TMSimMatrix[#This Row])</f>
        <v>0</v>
      </c>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171"/>
      <c r="AK44" s="171"/>
      <c r="AL44" s="171"/>
      <c r="AM44" s="171"/>
      <c r="AN44" s="171"/>
      <c r="AO44" s="171"/>
      <c r="AP44" s="171"/>
      <c r="AQ44" s="171"/>
      <c r="AR44" s="171"/>
      <c r="AS44" s="171"/>
      <c r="AT44" s="171"/>
      <c r="AU44" s="171"/>
      <c r="AV44" s="171"/>
      <c r="AW44" s="171"/>
      <c r="AX44" s="171"/>
      <c r="AY44" s="171"/>
      <c r="AZ44" s="171"/>
      <c r="BA44" s="171"/>
      <c r="BB44" s="171"/>
      <c r="BC44" s="171"/>
      <c r="BD44" s="171"/>
      <c r="BE44" s="171"/>
      <c r="BF44" s="171"/>
      <c r="BG44" s="171"/>
      <c r="BH44" s="171"/>
      <c r="BI44" s="171"/>
      <c r="BJ44" s="171"/>
      <c r="BK44" s="171"/>
      <c r="BL44" s="171"/>
      <c r="BM44" s="171"/>
      <c r="BN44" s="171"/>
      <c r="BO44" s="171"/>
      <c r="BP44" s="171"/>
      <c r="BQ44" s="171"/>
      <c r="BR44" s="171"/>
      <c r="BS44" s="171"/>
      <c r="BT44" s="171"/>
      <c r="BU44" s="171"/>
      <c r="BV44" s="171"/>
      <c r="BW44" s="171"/>
      <c r="BX44" s="171"/>
      <c r="BY44" s="171"/>
      <c r="BZ44" s="171"/>
      <c r="CA44" s="171"/>
      <c r="CB44" s="171"/>
      <c r="CC44" s="171"/>
      <c r="CD44" s="104"/>
      <c r="CE44" s="104"/>
      <c r="CF44" s="104"/>
      <c r="CG44" s="104"/>
      <c r="CH44" s="104"/>
      <c r="CI44" s="104"/>
      <c r="CJ44" s="104"/>
      <c r="CK44" s="104"/>
      <c r="CL44" s="104"/>
      <c r="CM44" s="104"/>
      <c r="CN44" s="104"/>
      <c r="CO44" s="104"/>
      <c r="CP44" s="104"/>
      <c r="CQ44" s="104"/>
      <c r="CR44" s="104"/>
      <c r="CS44" s="104"/>
      <c r="CT44" s="104"/>
      <c r="CU44" s="104"/>
      <c r="CV44" s="104"/>
      <c r="CW44" s="104"/>
      <c r="CX44" s="104"/>
      <c r="CY44" s="104"/>
      <c r="CZ44" s="104"/>
      <c r="DA44" s="104"/>
      <c r="DB44" s="104"/>
      <c r="DC44" s="104"/>
      <c r="DD44" s="104"/>
      <c r="DE44" s="104"/>
      <c r="DF44" s="104"/>
      <c r="DG44" s="104"/>
      <c r="DH44" s="104"/>
      <c r="DI44" s="104"/>
      <c r="DJ44" s="104"/>
      <c r="DK44" s="104"/>
      <c r="DL44" s="104"/>
      <c r="DM44" s="104"/>
      <c r="DN44" s="104"/>
      <c r="DO44" s="104"/>
      <c r="DP44" s="104"/>
      <c r="DQ44" s="104"/>
      <c r="DR44" s="104"/>
      <c r="DS44" s="104"/>
      <c r="DT44" s="104"/>
      <c r="DU44" s="104"/>
      <c r="DV44" s="104"/>
      <c r="DW44" s="104"/>
      <c r="DX44" s="104"/>
      <c r="DY44" s="104"/>
      <c r="DZ44" s="104"/>
      <c r="EA44" s="104"/>
      <c r="EB44" s="104"/>
      <c r="EC44" s="104"/>
      <c r="ED44" s="104"/>
      <c r="EE44" s="104"/>
      <c r="EF44" s="104"/>
      <c r="EG44" s="225"/>
      <c r="EH44" s="225"/>
      <c r="EI44" s="225"/>
      <c r="EJ44" s="225"/>
      <c r="EK44" s="171"/>
      <c r="EL44" s="171"/>
      <c r="EM44" s="104"/>
      <c r="EN44" s="104"/>
      <c r="EO44" s="104"/>
      <c r="EP44" s="104"/>
      <c r="EQ44" s="104"/>
      <c r="ER44" s="104"/>
      <c r="ES44" s="104"/>
      <c r="ET44" s="104"/>
      <c r="EU44" s="104"/>
      <c r="EV44" s="104"/>
      <c r="EW44" s="104"/>
      <c r="EX44" s="104"/>
      <c r="EY44" s="104"/>
      <c r="EZ44" s="104"/>
      <c r="FA44" s="104"/>
      <c r="FB44" s="104"/>
      <c r="FC44" s="104"/>
      <c r="FD44" s="104"/>
      <c r="FE44" s="104"/>
      <c r="FF44" s="104"/>
      <c r="FG44" s="104"/>
      <c r="FH44" s="104"/>
      <c r="FI44" s="104"/>
      <c r="FJ44" s="104"/>
      <c r="FK44" s="104"/>
      <c r="FL44" s="104"/>
      <c r="FM44" s="104"/>
      <c r="FN44" s="225"/>
      <c r="FO44" s="225"/>
      <c r="FP44" s="225"/>
      <c r="FQ44" s="225"/>
      <c r="FR44" s="225"/>
      <c r="FS44" s="225"/>
      <c r="FT44" s="225"/>
      <c r="FU44" s="225"/>
      <c r="FV44" s="225"/>
      <c r="FW44" s="225"/>
      <c r="FX44" s="171"/>
      <c r="FY44" s="171"/>
      <c r="FZ44" s="104"/>
      <c r="GA44" s="104"/>
      <c r="GB44" s="104"/>
      <c r="GC44" s="104"/>
      <c r="GD44" s="104"/>
      <c r="GE44" s="104"/>
      <c r="GF44" s="104"/>
      <c r="GG44" s="104"/>
      <c r="GH44" s="104"/>
      <c r="GI44" s="104"/>
      <c r="GJ44" s="104"/>
      <c r="GK44" s="104"/>
      <c r="GL44" s="104"/>
      <c r="GM44" s="104"/>
      <c r="GN44" s="104"/>
      <c r="GO44" s="104"/>
      <c r="GP44" s="104"/>
      <c r="GQ44" s="104"/>
      <c r="GR44" s="104"/>
      <c r="GS44" s="104"/>
      <c r="GT44" s="104"/>
      <c r="GU44" s="225"/>
      <c r="GV44" s="225"/>
      <c r="GW44" s="225"/>
      <c r="GX44" s="225"/>
      <c r="GY44" s="225"/>
      <c r="GZ44" s="225"/>
      <c r="HA44" s="225"/>
      <c r="HB44" s="225"/>
      <c r="HC44" s="225"/>
      <c r="HD44" s="225"/>
      <c r="HE44" s="225"/>
      <c r="HF44" s="225"/>
      <c r="HG44" s="225"/>
      <c r="HH44" s="225"/>
      <c r="HI44" s="225"/>
      <c r="HJ44" s="225"/>
      <c r="HK44" s="225"/>
      <c r="HL44" s="225"/>
      <c r="HM44" s="225"/>
      <c r="HN44" s="225"/>
      <c r="HO44" s="225"/>
      <c r="HP44" s="225"/>
      <c r="HQ44" s="225"/>
      <c r="HR44" s="225"/>
      <c r="HS44" s="225"/>
      <c r="HT44" s="225"/>
      <c r="HU44" s="225"/>
      <c r="HV44" s="225"/>
      <c r="HW44" s="225"/>
      <c r="HX44" s="225"/>
      <c r="HY44" s="225"/>
      <c r="HZ44" s="225"/>
      <c r="IA44" s="225"/>
      <c r="IB44" s="225"/>
      <c r="IC44" s="225"/>
      <c r="ID44" s="225"/>
      <c r="IE44" s="225"/>
      <c r="IF44" s="225"/>
      <c r="IG44" s="225"/>
      <c r="IH44" s="225"/>
      <c r="II44" s="225"/>
      <c r="IJ44" s="225"/>
      <c r="IK44" s="225"/>
      <c r="IL44" s="225"/>
      <c r="IM44" s="225"/>
      <c r="IN44" s="225"/>
      <c r="IO44" s="225"/>
      <c r="IP44" s="225"/>
      <c r="IQ44" s="225"/>
      <c r="IR44" s="225"/>
      <c r="IS44" s="225"/>
      <c r="IT44" s="225"/>
      <c r="IU44" s="225"/>
      <c r="IV44" s="225"/>
      <c r="IW44" s="225"/>
      <c r="IX44" s="225"/>
      <c r="IY44" s="225"/>
      <c r="IZ44" s="225"/>
      <c r="JA44" s="225"/>
      <c r="JB44" s="225"/>
      <c r="JC44" s="225"/>
      <c r="JD44" s="225"/>
      <c r="JE44" s="225"/>
      <c r="JF44" s="225"/>
      <c r="JG44" s="225"/>
      <c r="JH44" s="225"/>
      <c r="JI44" s="225"/>
      <c r="JJ44" s="225"/>
      <c r="JK44" s="225"/>
      <c r="JL44" s="225"/>
      <c r="JM44" s="225"/>
      <c r="JN44" s="225"/>
      <c r="JO44" s="225"/>
      <c r="JP44" s="225"/>
      <c r="JQ44" s="225"/>
      <c r="JR44" s="225"/>
      <c r="JS44" s="225"/>
      <c r="JT44" s="225"/>
      <c r="JU44" s="225"/>
      <c r="JV44" s="225"/>
      <c r="JW44" s="225"/>
      <c r="JX44" s="225"/>
      <c r="JY44" s="225"/>
      <c r="JZ44" s="225"/>
      <c r="KA44" s="225"/>
      <c r="KB44" s="225"/>
      <c r="KC44" s="225"/>
      <c r="KD44" s="225"/>
      <c r="KE44" s="225"/>
      <c r="KF44" s="225"/>
      <c r="KG44" s="225"/>
      <c r="KH44" s="225"/>
      <c r="KI44" s="225"/>
      <c r="KJ44" s="225"/>
      <c r="KK44" s="225"/>
      <c r="KL44" s="225"/>
      <c r="KM44" s="225"/>
      <c r="KN44" s="225"/>
      <c r="KO44" s="225"/>
      <c r="KP44" s="225"/>
      <c r="KQ44" s="225"/>
      <c r="KR44" s="225"/>
      <c r="KS44" s="225"/>
      <c r="KT44" s="225"/>
      <c r="KU44" s="225"/>
      <c r="KV44" s="225"/>
      <c r="KW44" s="225"/>
      <c r="KX44" s="225"/>
      <c r="KY44" s="225"/>
      <c r="KZ44" s="225"/>
      <c r="LA44" s="225"/>
      <c r="LB44" s="225"/>
      <c r="LC44" s="225"/>
      <c r="LD44" s="225"/>
      <c r="LE44" s="225"/>
      <c r="LF44" s="225"/>
      <c r="LG44" s="225"/>
      <c r="LH44" s="225"/>
      <c r="LI44" s="225"/>
      <c r="LJ44" s="225"/>
      <c r="LK44" s="225"/>
      <c r="LL44" s="225"/>
      <c r="LM44" s="225"/>
      <c r="LN44" s="225"/>
      <c r="LO44" s="225"/>
      <c r="LP44" s="225"/>
      <c r="LQ44" s="225"/>
      <c r="LR44" s="225"/>
      <c r="LS44" s="225"/>
      <c r="LT44" s="225"/>
      <c r="LU44" s="225"/>
      <c r="LV44" s="225"/>
      <c r="LW44" s="225"/>
      <c r="LX44" s="225"/>
      <c r="LY44" s="225"/>
      <c r="LZ44" s="225"/>
      <c r="MA44" s="225"/>
      <c r="MB44" s="225"/>
      <c r="MC44" s="225"/>
      <c r="MD44" s="225"/>
      <c r="ME44" s="225"/>
      <c r="MF44" s="225"/>
      <c r="MG44" s="225"/>
      <c r="MH44" s="225"/>
      <c r="MI44" s="225"/>
      <c r="MJ44" s="225"/>
      <c r="MK44" s="225"/>
      <c r="ML44" s="225"/>
      <c r="MM44" s="225"/>
      <c r="MN44" s="225"/>
      <c r="MO44" s="225"/>
      <c r="MP44" s="225"/>
      <c r="MQ44" s="225"/>
      <c r="MR44" s="225"/>
      <c r="MS44" s="225"/>
      <c r="MT44" s="225"/>
      <c r="MU44" s="225"/>
      <c r="MV44" s="225"/>
      <c r="MW44" s="225"/>
      <c r="MX44" s="225"/>
      <c r="MY44" s="225"/>
      <c r="MZ44" s="225"/>
      <c r="NA44" s="225"/>
      <c r="NB44" s="225"/>
      <c r="NC44" s="225"/>
      <c r="ND44" s="225"/>
      <c r="NE44" s="225"/>
      <c r="NF44" s="225"/>
      <c r="NG44" s="225"/>
      <c r="NH44" s="225"/>
      <c r="NI44" s="225"/>
      <c r="NJ44" s="225"/>
      <c r="NK44" s="225"/>
      <c r="NL44" s="225"/>
      <c r="NM44" s="225"/>
      <c r="NN44" s="225"/>
      <c r="NO44" s="225"/>
      <c r="NP44" s="225"/>
      <c r="NQ44" s="225"/>
      <c r="NR44" s="225"/>
      <c r="NS44" s="225"/>
      <c r="NT44" s="225"/>
      <c r="NU44" s="225"/>
      <c r="NV44" s="225"/>
      <c r="NW44" s="225"/>
      <c r="NX44" s="225"/>
      <c r="NY44" s="225"/>
      <c r="NZ44" s="225"/>
      <c r="OA44" s="225"/>
      <c r="OB44" s="225"/>
      <c r="OC44" s="225"/>
      <c r="OD44" s="225"/>
      <c r="OE44" s="225"/>
      <c r="OF44" s="225"/>
      <c r="OG44" s="225"/>
      <c r="OH44" s="225"/>
      <c r="OI44" s="225"/>
      <c r="OJ44" s="225"/>
      <c r="OK44" s="225"/>
      <c r="OL44" s="225"/>
      <c r="OM44" s="225"/>
      <c r="ON44" s="225"/>
      <c r="OO44" s="225"/>
      <c r="OP44" s="225"/>
      <c r="OQ44" s="225"/>
      <c r="OR44" s="225"/>
      <c r="OS44" s="225"/>
      <c r="OT44" s="225"/>
      <c r="OU44" s="225"/>
      <c r="OV44" s="225"/>
      <c r="OW44" s="225"/>
      <c r="OX44" s="225"/>
      <c r="OY44" s="225"/>
      <c r="OZ44" s="225"/>
      <c r="PA44" s="225"/>
      <c r="PB44" s="225"/>
      <c r="PC44" s="225"/>
      <c r="PD44" s="225"/>
      <c r="PE44" s="225"/>
      <c r="PF44" s="225"/>
      <c r="PG44" s="225"/>
      <c r="PH44" s="225"/>
      <c r="PI44" s="225"/>
      <c r="PJ44" s="225"/>
      <c r="PK44" s="225"/>
      <c r="PL44" s="225"/>
      <c r="PM44" s="225"/>
      <c r="PN44" s="225"/>
      <c r="PO44" s="225"/>
      <c r="PP44" s="225"/>
      <c r="PQ44" s="225"/>
      <c r="PR44" s="225"/>
      <c r="PS44" s="225"/>
      <c r="PT44" s="225"/>
      <c r="PU44" s="225"/>
      <c r="PV44" s="225"/>
      <c r="PW44" s="225"/>
      <c r="PX44" s="225"/>
      <c r="PY44" s="225"/>
      <c r="PZ44" s="225"/>
      <c r="QA44" s="225"/>
      <c r="QB44" s="225"/>
      <c r="QC44" s="225"/>
      <c r="QD44" s="225"/>
      <c r="QE44" s="225"/>
      <c r="QF44" s="225"/>
      <c r="QG44" s="225"/>
      <c r="QH44" s="225"/>
      <c r="QI44" s="225"/>
      <c r="QJ44" s="225"/>
      <c r="QK44" s="225"/>
      <c r="QL44" s="225"/>
      <c r="QM44" s="225"/>
      <c r="QN44" s="225"/>
      <c r="QO44" s="225"/>
      <c r="QP44" s="225"/>
      <c r="QQ44" s="225"/>
      <c r="QR44" s="225"/>
      <c r="QS44" s="225"/>
      <c r="QT44" s="225"/>
      <c r="QU44" s="225"/>
      <c r="QV44" s="225"/>
      <c r="QW44" s="225"/>
      <c r="QX44" s="225"/>
      <c r="QY44" s="225"/>
      <c r="QZ44" s="225"/>
      <c r="RA44" s="225"/>
      <c r="RB44" s="225"/>
      <c r="RC44" s="225"/>
      <c r="RD44" s="225"/>
      <c r="RE44" s="104"/>
      <c r="RF44" s="104"/>
      <c r="RG44" s="207"/>
      <c r="RH44" s="207"/>
      <c r="RI44" s="2"/>
      <c r="RJ44" s="2"/>
      <c r="RK44" s="37"/>
      <c r="RL44" s="37"/>
    </row>
    <row r="45" spans="1:480" ht="18.75" customHeight="1">
      <c r="A45" s="31"/>
      <c r="B45" s="87">
        <v>33</v>
      </c>
      <c r="C45" s="87">
        <v>53.75</v>
      </c>
      <c r="D45" s="87" t="s">
        <v>451</v>
      </c>
      <c r="E45" s="34" t="str">
        <f ca="1">IF(ISBLANK(TMSimList[[#This Row],[Test n'#]]),"",LOOKUP(TMSimList[[#This Row],[Test n'#]],TP_CFAR_DB[TPnum],TP_CFAR_DB[TP ID]))</f>
        <v>FT-TP-53</v>
      </c>
      <c r="F45" s="103" t="str">
        <f ca="1">IF(ISBLANK(TMSimList[[#This Row],[Test n'#]]),"",LOOKUP(TMSimList[[#This Row],[Test n'#]],TP_CFAR_DB[TPnum],TP_CFAR_DB[Test Point Name]))</f>
        <v>OL Aileron Sweep type 2</v>
      </c>
      <c r="G45" s="34" t="str">
        <f ca="1">IF(ISBLANK(TMSimList[[#This Row],[Test n'#]]),"",LOOKUP(TMSimList[[#This Row],[Test n'#]],TP_CFAR_DB[TPnum],TP_CFAR_DB[Mode]))</f>
        <v>Auto</v>
      </c>
      <c r="H45" s="34">
        <f ca="1">IF(ISBLANK(TMSimList[[#This Row],[Test n'#]]),"",LOOKUP(TMSimList[[#This Row],[Test n'#]],TP_CFAR_DB[TPnum],TP_CFAR_DB[Time '[sec']]))</f>
        <v>45</v>
      </c>
      <c r="I45" s="34" t="s">
        <v>76</v>
      </c>
      <c r="J45" s="34" t="s">
        <v>76</v>
      </c>
      <c r="K45" s="171"/>
      <c r="L45" s="34">
        <f>SUM(TMSimMatrix[#This Row])</f>
        <v>0</v>
      </c>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171"/>
      <c r="AK45" s="171"/>
      <c r="AL45" s="171"/>
      <c r="AM45" s="171"/>
      <c r="AN45" s="171"/>
      <c r="AO45" s="171"/>
      <c r="AP45" s="171"/>
      <c r="AQ45" s="171"/>
      <c r="AR45" s="171"/>
      <c r="AS45" s="171"/>
      <c r="AT45" s="171"/>
      <c r="AU45" s="171"/>
      <c r="AV45" s="171"/>
      <c r="AW45" s="171"/>
      <c r="AX45" s="171"/>
      <c r="AY45" s="171"/>
      <c r="AZ45" s="171"/>
      <c r="BA45" s="171"/>
      <c r="BB45" s="171"/>
      <c r="BC45" s="171"/>
      <c r="BD45" s="171"/>
      <c r="BE45" s="171"/>
      <c r="BF45" s="171"/>
      <c r="BG45" s="171"/>
      <c r="BH45" s="171"/>
      <c r="BI45" s="171"/>
      <c r="BJ45" s="171"/>
      <c r="BK45" s="171"/>
      <c r="BL45" s="171"/>
      <c r="BM45" s="171"/>
      <c r="BN45" s="171"/>
      <c r="BO45" s="171"/>
      <c r="BP45" s="171"/>
      <c r="BQ45" s="171"/>
      <c r="BR45" s="171"/>
      <c r="BS45" s="171"/>
      <c r="BT45" s="171"/>
      <c r="BU45" s="171"/>
      <c r="BV45" s="171"/>
      <c r="BW45" s="171"/>
      <c r="BX45" s="171"/>
      <c r="BY45" s="171"/>
      <c r="BZ45" s="171"/>
      <c r="CA45" s="171"/>
      <c r="CB45" s="171"/>
      <c r="CC45" s="171"/>
      <c r="CD45" s="104"/>
      <c r="CE45" s="104"/>
      <c r="CF45" s="104"/>
      <c r="CG45" s="104"/>
      <c r="CH45" s="104"/>
      <c r="CI45" s="104"/>
      <c r="CJ45" s="104"/>
      <c r="CK45" s="104"/>
      <c r="CL45" s="104"/>
      <c r="CM45" s="104"/>
      <c r="CN45" s="104"/>
      <c r="CO45" s="104"/>
      <c r="CP45" s="104"/>
      <c r="CQ45" s="104"/>
      <c r="CR45" s="104"/>
      <c r="CS45" s="104"/>
      <c r="CT45" s="104"/>
      <c r="CU45" s="104"/>
      <c r="CV45" s="104"/>
      <c r="CW45" s="104"/>
      <c r="CX45" s="104"/>
      <c r="CY45" s="104"/>
      <c r="CZ45" s="104"/>
      <c r="DA45" s="104"/>
      <c r="DB45" s="104"/>
      <c r="DC45" s="104"/>
      <c r="DD45" s="104"/>
      <c r="DE45" s="104"/>
      <c r="DF45" s="104"/>
      <c r="DG45" s="104"/>
      <c r="DH45" s="104"/>
      <c r="DI45" s="104"/>
      <c r="DJ45" s="104"/>
      <c r="DK45" s="104"/>
      <c r="DL45" s="104"/>
      <c r="DM45" s="104"/>
      <c r="DN45" s="104"/>
      <c r="DO45" s="104"/>
      <c r="DP45" s="104"/>
      <c r="DQ45" s="104"/>
      <c r="DR45" s="104"/>
      <c r="DS45" s="104"/>
      <c r="DT45" s="104"/>
      <c r="DU45" s="104"/>
      <c r="DV45" s="104"/>
      <c r="DW45" s="104"/>
      <c r="DX45" s="104"/>
      <c r="DY45" s="104"/>
      <c r="DZ45" s="104"/>
      <c r="EA45" s="104"/>
      <c r="EB45" s="104"/>
      <c r="EC45" s="104"/>
      <c r="ED45" s="104"/>
      <c r="EE45" s="104"/>
      <c r="EF45" s="104"/>
      <c r="EG45" s="225"/>
      <c r="EH45" s="225"/>
      <c r="EI45" s="225"/>
      <c r="EJ45" s="225"/>
      <c r="EK45" s="171"/>
      <c r="EL45" s="171"/>
      <c r="EM45" s="104"/>
      <c r="EN45" s="104"/>
      <c r="EO45" s="104"/>
      <c r="EP45" s="104"/>
      <c r="EQ45" s="104"/>
      <c r="ER45" s="104"/>
      <c r="ES45" s="104"/>
      <c r="ET45" s="104"/>
      <c r="EU45" s="104"/>
      <c r="EV45" s="104"/>
      <c r="EW45" s="104"/>
      <c r="EX45" s="104"/>
      <c r="EY45" s="104"/>
      <c r="EZ45" s="104"/>
      <c r="FA45" s="104"/>
      <c r="FB45" s="104"/>
      <c r="FC45" s="104"/>
      <c r="FD45" s="104"/>
      <c r="FE45" s="104"/>
      <c r="FF45" s="104"/>
      <c r="FG45" s="104"/>
      <c r="FH45" s="104"/>
      <c r="FI45" s="104"/>
      <c r="FJ45" s="104"/>
      <c r="FK45" s="104"/>
      <c r="FL45" s="104"/>
      <c r="FM45" s="104"/>
      <c r="FN45" s="225"/>
      <c r="FO45" s="225"/>
      <c r="FP45" s="225"/>
      <c r="FQ45" s="225"/>
      <c r="FR45" s="225"/>
      <c r="FS45" s="225"/>
      <c r="FT45" s="225"/>
      <c r="FU45" s="225"/>
      <c r="FV45" s="225"/>
      <c r="FW45" s="225"/>
      <c r="FX45" s="171"/>
      <c r="FY45" s="171"/>
      <c r="FZ45" s="104"/>
      <c r="GA45" s="104"/>
      <c r="GB45" s="104"/>
      <c r="GC45" s="104"/>
      <c r="GD45" s="104"/>
      <c r="GE45" s="104"/>
      <c r="GF45" s="104"/>
      <c r="GG45" s="104"/>
      <c r="GH45" s="104"/>
      <c r="GI45" s="104"/>
      <c r="GJ45" s="104"/>
      <c r="GK45" s="104"/>
      <c r="GL45" s="104"/>
      <c r="GM45" s="104"/>
      <c r="GN45" s="104"/>
      <c r="GO45" s="104"/>
      <c r="GP45" s="104"/>
      <c r="GQ45" s="104"/>
      <c r="GR45" s="104"/>
      <c r="GS45" s="104"/>
      <c r="GT45" s="104"/>
      <c r="GU45" s="225"/>
      <c r="GV45" s="225"/>
      <c r="GW45" s="225"/>
      <c r="GX45" s="225"/>
      <c r="GY45" s="225"/>
      <c r="GZ45" s="225"/>
      <c r="HA45" s="225"/>
      <c r="HB45" s="225"/>
      <c r="HC45" s="225"/>
      <c r="HD45" s="225"/>
      <c r="HE45" s="225"/>
      <c r="HF45" s="225"/>
      <c r="HG45" s="225"/>
      <c r="HH45" s="225"/>
      <c r="HI45" s="225"/>
      <c r="HJ45" s="225"/>
      <c r="HK45" s="225"/>
      <c r="HL45" s="225"/>
      <c r="HM45" s="225"/>
      <c r="HN45" s="225"/>
      <c r="HO45" s="225"/>
      <c r="HP45" s="225"/>
      <c r="HQ45" s="225"/>
      <c r="HR45" s="225"/>
      <c r="HS45" s="225"/>
      <c r="HT45" s="225"/>
      <c r="HU45" s="225"/>
      <c r="HV45" s="225"/>
      <c r="HW45" s="225"/>
      <c r="HX45" s="225"/>
      <c r="HY45" s="225"/>
      <c r="HZ45" s="225"/>
      <c r="IA45" s="225"/>
      <c r="IB45" s="225"/>
      <c r="IC45" s="225"/>
      <c r="ID45" s="225"/>
      <c r="IE45" s="225"/>
      <c r="IF45" s="225"/>
      <c r="IG45" s="225"/>
      <c r="IH45" s="225"/>
      <c r="II45" s="225"/>
      <c r="IJ45" s="225"/>
      <c r="IK45" s="225"/>
      <c r="IL45" s="225"/>
      <c r="IM45" s="225"/>
      <c r="IN45" s="225"/>
      <c r="IO45" s="225"/>
      <c r="IP45" s="225"/>
      <c r="IQ45" s="225"/>
      <c r="IR45" s="225"/>
      <c r="IS45" s="225"/>
      <c r="IT45" s="225"/>
      <c r="IU45" s="225"/>
      <c r="IV45" s="225"/>
      <c r="IW45" s="225"/>
      <c r="IX45" s="225"/>
      <c r="IY45" s="225"/>
      <c r="IZ45" s="225"/>
      <c r="JA45" s="225"/>
      <c r="JB45" s="225"/>
      <c r="JC45" s="225"/>
      <c r="JD45" s="225"/>
      <c r="JE45" s="225"/>
      <c r="JF45" s="225"/>
      <c r="JG45" s="225"/>
      <c r="JH45" s="225"/>
      <c r="JI45" s="225"/>
      <c r="JJ45" s="225"/>
      <c r="JK45" s="225"/>
      <c r="JL45" s="225"/>
      <c r="JM45" s="225"/>
      <c r="JN45" s="225"/>
      <c r="JO45" s="225"/>
      <c r="JP45" s="225"/>
      <c r="JQ45" s="225"/>
      <c r="JR45" s="225"/>
      <c r="JS45" s="225"/>
      <c r="JT45" s="225"/>
      <c r="JU45" s="225"/>
      <c r="JV45" s="225"/>
      <c r="JW45" s="225"/>
      <c r="JX45" s="225"/>
      <c r="JY45" s="225"/>
      <c r="JZ45" s="225"/>
      <c r="KA45" s="225"/>
      <c r="KB45" s="225"/>
      <c r="KC45" s="225"/>
      <c r="KD45" s="225"/>
      <c r="KE45" s="225"/>
      <c r="KF45" s="225"/>
      <c r="KG45" s="225"/>
      <c r="KH45" s="225"/>
      <c r="KI45" s="225"/>
      <c r="KJ45" s="225"/>
      <c r="KK45" s="225"/>
      <c r="KL45" s="225"/>
      <c r="KM45" s="225"/>
      <c r="KN45" s="225"/>
      <c r="KO45" s="225"/>
      <c r="KP45" s="225"/>
      <c r="KQ45" s="225"/>
      <c r="KR45" s="225"/>
      <c r="KS45" s="225"/>
      <c r="KT45" s="225"/>
      <c r="KU45" s="225"/>
      <c r="KV45" s="225"/>
      <c r="KW45" s="225"/>
      <c r="KX45" s="225"/>
      <c r="KY45" s="225"/>
      <c r="KZ45" s="225"/>
      <c r="LA45" s="225"/>
      <c r="LB45" s="225"/>
      <c r="LC45" s="225"/>
      <c r="LD45" s="225"/>
      <c r="LE45" s="225"/>
      <c r="LF45" s="225"/>
      <c r="LG45" s="225"/>
      <c r="LH45" s="225"/>
      <c r="LI45" s="225"/>
      <c r="LJ45" s="225"/>
      <c r="LK45" s="225"/>
      <c r="LL45" s="225"/>
      <c r="LM45" s="225"/>
      <c r="LN45" s="225"/>
      <c r="LO45" s="225"/>
      <c r="LP45" s="225"/>
      <c r="LQ45" s="225"/>
      <c r="LR45" s="225"/>
      <c r="LS45" s="225"/>
      <c r="LT45" s="225"/>
      <c r="LU45" s="225"/>
      <c r="LV45" s="225"/>
      <c r="LW45" s="225"/>
      <c r="LX45" s="225"/>
      <c r="LY45" s="225"/>
      <c r="LZ45" s="225"/>
      <c r="MA45" s="225"/>
      <c r="MB45" s="225"/>
      <c r="MC45" s="225"/>
      <c r="MD45" s="225"/>
      <c r="ME45" s="225"/>
      <c r="MF45" s="225"/>
      <c r="MG45" s="225"/>
      <c r="MH45" s="225"/>
      <c r="MI45" s="225"/>
      <c r="MJ45" s="225"/>
      <c r="MK45" s="225"/>
      <c r="ML45" s="225"/>
      <c r="MM45" s="225"/>
      <c r="MN45" s="225"/>
      <c r="MO45" s="225"/>
      <c r="MP45" s="225"/>
      <c r="MQ45" s="225"/>
      <c r="MR45" s="225"/>
      <c r="MS45" s="225"/>
      <c r="MT45" s="225"/>
      <c r="MU45" s="225"/>
      <c r="MV45" s="225"/>
      <c r="MW45" s="225"/>
      <c r="MX45" s="225"/>
      <c r="MY45" s="225"/>
      <c r="MZ45" s="225"/>
      <c r="NA45" s="225"/>
      <c r="NB45" s="225"/>
      <c r="NC45" s="225"/>
      <c r="ND45" s="225"/>
      <c r="NE45" s="225"/>
      <c r="NF45" s="225"/>
      <c r="NG45" s="225"/>
      <c r="NH45" s="225"/>
      <c r="NI45" s="225"/>
      <c r="NJ45" s="225"/>
      <c r="NK45" s="225"/>
      <c r="NL45" s="225"/>
      <c r="NM45" s="225"/>
      <c r="NN45" s="225"/>
      <c r="NO45" s="225"/>
      <c r="NP45" s="225"/>
      <c r="NQ45" s="225"/>
      <c r="NR45" s="225"/>
      <c r="NS45" s="225"/>
      <c r="NT45" s="225"/>
      <c r="NU45" s="225"/>
      <c r="NV45" s="225"/>
      <c r="NW45" s="225"/>
      <c r="NX45" s="225"/>
      <c r="NY45" s="225"/>
      <c r="NZ45" s="225"/>
      <c r="OA45" s="225"/>
      <c r="OB45" s="225"/>
      <c r="OC45" s="225"/>
      <c r="OD45" s="225"/>
      <c r="OE45" s="225"/>
      <c r="OF45" s="225"/>
      <c r="OG45" s="225"/>
      <c r="OH45" s="225"/>
      <c r="OI45" s="225"/>
      <c r="OJ45" s="225"/>
      <c r="OK45" s="225"/>
      <c r="OL45" s="225"/>
      <c r="OM45" s="225"/>
      <c r="ON45" s="225"/>
      <c r="OO45" s="225"/>
      <c r="OP45" s="225"/>
      <c r="OQ45" s="225"/>
      <c r="OR45" s="225"/>
      <c r="OS45" s="225"/>
      <c r="OT45" s="225"/>
      <c r="OU45" s="225"/>
      <c r="OV45" s="225"/>
      <c r="OW45" s="225"/>
      <c r="OX45" s="225"/>
      <c r="OY45" s="225"/>
      <c r="OZ45" s="225"/>
      <c r="PA45" s="225"/>
      <c r="PB45" s="225"/>
      <c r="PC45" s="225"/>
      <c r="PD45" s="225"/>
      <c r="PE45" s="225"/>
      <c r="PF45" s="225"/>
      <c r="PG45" s="225"/>
      <c r="PH45" s="225"/>
      <c r="PI45" s="225"/>
      <c r="PJ45" s="225"/>
      <c r="PK45" s="225"/>
      <c r="PL45" s="225"/>
      <c r="PM45" s="225"/>
      <c r="PN45" s="225"/>
      <c r="PO45" s="225"/>
      <c r="PP45" s="225"/>
      <c r="PQ45" s="225"/>
      <c r="PR45" s="225"/>
      <c r="PS45" s="225"/>
      <c r="PT45" s="225"/>
      <c r="PU45" s="225"/>
      <c r="PV45" s="225"/>
      <c r="PW45" s="225"/>
      <c r="PX45" s="225"/>
      <c r="PY45" s="225"/>
      <c r="PZ45" s="225"/>
      <c r="QA45" s="225"/>
      <c r="QB45" s="225"/>
      <c r="QC45" s="225"/>
      <c r="QD45" s="225"/>
      <c r="QE45" s="225"/>
      <c r="QF45" s="225"/>
      <c r="QG45" s="225"/>
      <c r="QH45" s="225"/>
      <c r="QI45" s="225"/>
      <c r="QJ45" s="225"/>
      <c r="QK45" s="225"/>
      <c r="QL45" s="225"/>
      <c r="QM45" s="225"/>
      <c r="QN45" s="225"/>
      <c r="QO45" s="225"/>
      <c r="QP45" s="225"/>
      <c r="QQ45" s="225"/>
      <c r="QR45" s="225"/>
      <c r="QS45" s="225"/>
      <c r="QT45" s="225"/>
      <c r="QU45" s="225"/>
      <c r="QV45" s="225"/>
      <c r="QW45" s="225"/>
      <c r="QX45" s="225"/>
      <c r="QY45" s="225"/>
      <c r="QZ45" s="225"/>
      <c r="RA45" s="225"/>
      <c r="RB45" s="225"/>
      <c r="RC45" s="225"/>
      <c r="RD45" s="225"/>
      <c r="RE45" s="104"/>
      <c r="RF45" s="104"/>
      <c r="RG45" s="207"/>
      <c r="RH45" s="207"/>
      <c r="RI45" s="2"/>
      <c r="RJ45" s="2"/>
      <c r="RK45" s="37"/>
      <c r="RL45" s="37"/>
    </row>
    <row r="46" spans="1:480" ht="18.75" customHeight="1">
      <c r="A46" s="31"/>
      <c r="B46" s="87">
        <v>34</v>
      </c>
      <c r="C46" s="87">
        <v>62</v>
      </c>
      <c r="D46" s="87" t="s">
        <v>451</v>
      </c>
      <c r="E46" s="34" t="str">
        <f ca="1">IF(ISBLANK(TMSimList[[#This Row],[Test n'#]]),"",LOOKUP(TMSimList[[#This Row],[Test n'#]],TP_CFAR_DB[TPnum],TP_CFAR_DB[TP ID]))</f>
        <v>FT-TP-62</v>
      </c>
      <c r="F46" s="103" t="str">
        <f ca="1">IF(ISBLANK(TMSimList[[#This Row],[Test n'#]]),"",LOOKUP(TMSimList[[#This Row],[Test n'#]],TP_CFAR_DB[TPnum],TP_CFAR_DB[Test Point Name]))</f>
        <v>OL Rudder Doublet</v>
      </c>
      <c r="G46" s="34" t="str">
        <f ca="1">IF(ISBLANK(TMSimList[[#This Row],[Test n'#]]),"",LOOKUP(TMSimList[[#This Row],[Test n'#]],TP_CFAR_DB[TPnum],TP_CFAR_DB[Mode]))</f>
        <v>Auto</v>
      </c>
      <c r="H46" s="34">
        <f ca="1">IF(ISBLANK(TMSimList[[#This Row],[Test n'#]]),"",LOOKUP(TMSimList[[#This Row],[Test n'#]],TP_CFAR_DB[TPnum],TP_CFAR_DB[Time '[sec']]))</f>
        <v>45</v>
      </c>
      <c r="I46" s="34" t="s">
        <v>76</v>
      </c>
      <c r="J46" s="34" t="s">
        <v>76</v>
      </c>
      <c r="K46" s="171"/>
      <c r="L46" s="34">
        <f>SUM(TMSimMatrix[#This Row])</f>
        <v>0</v>
      </c>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171"/>
      <c r="AK46" s="171"/>
      <c r="AL46" s="171"/>
      <c r="AM46" s="171"/>
      <c r="AN46" s="171"/>
      <c r="AO46" s="171"/>
      <c r="AP46" s="171"/>
      <c r="AQ46" s="171"/>
      <c r="AR46" s="171"/>
      <c r="AS46" s="171"/>
      <c r="AT46" s="171"/>
      <c r="AU46" s="171"/>
      <c r="AV46" s="171"/>
      <c r="AW46" s="171"/>
      <c r="AX46" s="171"/>
      <c r="AY46" s="171"/>
      <c r="AZ46" s="171"/>
      <c r="BA46" s="171"/>
      <c r="BB46" s="171"/>
      <c r="BC46" s="171"/>
      <c r="BD46" s="171"/>
      <c r="BE46" s="171"/>
      <c r="BF46" s="171"/>
      <c r="BG46" s="171"/>
      <c r="BH46" s="171"/>
      <c r="BI46" s="171"/>
      <c r="BJ46" s="171"/>
      <c r="BK46" s="171"/>
      <c r="BL46" s="171"/>
      <c r="BM46" s="171"/>
      <c r="BN46" s="171"/>
      <c r="BO46" s="171"/>
      <c r="BP46" s="171"/>
      <c r="BQ46" s="171"/>
      <c r="BR46" s="171"/>
      <c r="BS46" s="171"/>
      <c r="BT46" s="171"/>
      <c r="BU46" s="171"/>
      <c r="BV46" s="171"/>
      <c r="BW46" s="171"/>
      <c r="BX46" s="171"/>
      <c r="BY46" s="171"/>
      <c r="BZ46" s="171"/>
      <c r="CA46" s="171"/>
      <c r="CB46" s="171"/>
      <c r="CC46" s="171"/>
      <c r="CD46" s="104"/>
      <c r="CE46" s="104"/>
      <c r="CF46" s="104"/>
      <c r="CG46" s="104"/>
      <c r="CH46" s="104"/>
      <c r="CI46" s="104"/>
      <c r="CJ46" s="104"/>
      <c r="CK46" s="104"/>
      <c r="CL46" s="104"/>
      <c r="CM46" s="104"/>
      <c r="CN46" s="104"/>
      <c r="CO46" s="104"/>
      <c r="CP46" s="104"/>
      <c r="CQ46" s="104"/>
      <c r="CR46" s="104"/>
      <c r="CS46" s="104"/>
      <c r="CT46" s="104"/>
      <c r="CU46" s="104"/>
      <c r="CV46" s="104"/>
      <c r="CW46" s="104"/>
      <c r="CX46" s="104"/>
      <c r="CY46" s="104"/>
      <c r="CZ46" s="104"/>
      <c r="DA46" s="104"/>
      <c r="DB46" s="104"/>
      <c r="DC46" s="104"/>
      <c r="DD46" s="104"/>
      <c r="DE46" s="104"/>
      <c r="DF46" s="104"/>
      <c r="DG46" s="104"/>
      <c r="DH46" s="104"/>
      <c r="DI46" s="104"/>
      <c r="DJ46" s="104"/>
      <c r="DK46" s="104"/>
      <c r="DL46" s="104"/>
      <c r="DM46" s="104"/>
      <c r="DN46" s="104"/>
      <c r="DO46" s="104"/>
      <c r="DP46" s="104"/>
      <c r="DQ46" s="104"/>
      <c r="DR46" s="104"/>
      <c r="DS46" s="104"/>
      <c r="DT46" s="104"/>
      <c r="DU46" s="104"/>
      <c r="DV46" s="104"/>
      <c r="DW46" s="104"/>
      <c r="DX46" s="104"/>
      <c r="DY46" s="104"/>
      <c r="DZ46" s="104"/>
      <c r="EA46" s="104"/>
      <c r="EB46" s="104"/>
      <c r="EC46" s="104"/>
      <c r="ED46" s="104"/>
      <c r="EE46" s="104"/>
      <c r="EF46" s="104"/>
      <c r="EG46" s="225"/>
      <c r="EH46" s="225"/>
      <c r="EI46" s="225"/>
      <c r="EJ46" s="225"/>
      <c r="EK46" s="171"/>
      <c r="EL46" s="171"/>
      <c r="EM46" s="104"/>
      <c r="EN46" s="104"/>
      <c r="EO46" s="104"/>
      <c r="EP46" s="104"/>
      <c r="EQ46" s="104"/>
      <c r="ER46" s="104"/>
      <c r="ES46" s="104"/>
      <c r="ET46" s="104"/>
      <c r="EU46" s="104"/>
      <c r="EV46" s="104"/>
      <c r="EW46" s="104"/>
      <c r="EX46" s="104"/>
      <c r="EY46" s="104"/>
      <c r="EZ46" s="104"/>
      <c r="FA46" s="104"/>
      <c r="FB46" s="104"/>
      <c r="FC46" s="104"/>
      <c r="FD46" s="104"/>
      <c r="FE46" s="104"/>
      <c r="FF46" s="104"/>
      <c r="FG46" s="104"/>
      <c r="FH46" s="104"/>
      <c r="FI46" s="104"/>
      <c r="FJ46" s="104"/>
      <c r="FK46" s="104"/>
      <c r="FL46" s="104"/>
      <c r="FM46" s="104"/>
      <c r="FN46" s="225"/>
      <c r="FO46" s="225"/>
      <c r="FP46" s="225"/>
      <c r="FQ46" s="225"/>
      <c r="FR46" s="225"/>
      <c r="FS46" s="225"/>
      <c r="FT46" s="225"/>
      <c r="FU46" s="225"/>
      <c r="FV46" s="225"/>
      <c r="FW46" s="225"/>
      <c r="FX46" s="171"/>
      <c r="FY46" s="171"/>
      <c r="FZ46" s="104"/>
      <c r="GA46" s="104"/>
      <c r="GB46" s="104"/>
      <c r="GC46" s="104"/>
      <c r="GD46" s="104"/>
      <c r="GE46" s="104"/>
      <c r="GF46" s="104"/>
      <c r="GG46" s="104"/>
      <c r="GH46" s="104"/>
      <c r="GI46" s="104"/>
      <c r="GJ46" s="104"/>
      <c r="GK46" s="104"/>
      <c r="GL46" s="104"/>
      <c r="GM46" s="104"/>
      <c r="GN46" s="104"/>
      <c r="GO46" s="104"/>
      <c r="GP46" s="104"/>
      <c r="GQ46" s="104"/>
      <c r="GR46" s="104"/>
      <c r="GS46" s="104"/>
      <c r="GT46" s="104"/>
      <c r="GU46" s="225"/>
      <c r="GV46" s="225"/>
      <c r="GW46" s="225"/>
      <c r="GX46" s="225"/>
      <c r="GY46" s="225"/>
      <c r="GZ46" s="225"/>
      <c r="HA46" s="225"/>
      <c r="HB46" s="225"/>
      <c r="HC46" s="225"/>
      <c r="HD46" s="225"/>
      <c r="HE46" s="225"/>
      <c r="HF46" s="225"/>
      <c r="HG46" s="225"/>
      <c r="HH46" s="225"/>
      <c r="HI46" s="225"/>
      <c r="HJ46" s="225"/>
      <c r="HK46" s="225"/>
      <c r="HL46" s="225"/>
      <c r="HM46" s="225"/>
      <c r="HN46" s="225"/>
      <c r="HO46" s="225"/>
      <c r="HP46" s="225"/>
      <c r="HQ46" s="225"/>
      <c r="HR46" s="225"/>
      <c r="HS46" s="225"/>
      <c r="HT46" s="225"/>
      <c r="HU46" s="225"/>
      <c r="HV46" s="225"/>
      <c r="HW46" s="225"/>
      <c r="HX46" s="225"/>
      <c r="HY46" s="225"/>
      <c r="HZ46" s="225"/>
      <c r="IA46" s="225"/>
      <c r="IB46" s="225"/>
      <c r="IC46" s="225"/>
      <c r="ID46" s="225"/>
      <c r="IE46" s="225"/>
      <c r="IF46" s="225"/>
      <c r="IG46" s="225"/>
      <c r="IH46" s="225"/>
      <c r="II46" s="225"/>
      <c r="IJ46" s="225"/>
      <c r="IK46" s="225"/>
      <c r="IL46" s="225"/>
      <c r="IM46" s="225"/>
      <c r="IN46" s="225"/>
      <c r="IO46" s="225"/>
      <c r="IP46" s="225"/>
      <c r="IQ46" s="225"/>
      <c r="IR46" s="225"/>
      <c r="IS46" s="225"/>
      <c r="IT46" s="225"/>
      <c r="IU46" s="225"/>
      <c r="IV46" s="225"/>
      <c r="IW46" s="225"/>
      <c r="IX46" s="225"/>
      <c r="IY46" s="225"/>
      <c r="IZ46" s="225"/>
      <c r="JA46" s="225"/>
      <c r="JB46" s="225"/>
      <c r="JC46" s="225"/>
      <c r="JD46" s="225"/>
      <c r="JE46" s="225"/>
      <c r="JF46" s="225"/>
      <c r="JG46" s="225"/>
      <c r="JH46" s="225"/>
      <c r="JI46" s="225"/>
      <c r="JJ46" s="225"/>
      <c r="JK46" s="225"/>
      <c r="JL46" s="225"/>
      <c r="JM46" s="225"/>
      <c r="JN46" s="225"/>
      <c r="JO46" s="225"/>
      <c r="JP46" s="225"/>
      <c r="JQ46" s="225"/>
      <c r="JR46" s="225"/>
      <c r="JS46" s="225"/>
      <c r="JT46" s="225"/>
      <c r="JU46" s="225"/>
      <c r="JV46" s="225"/>
      <c r="JW46" s="225"/>
      <c r="JX46" s="225"/>
      <c r="JY46" s="225"/>
      <c r="JZ46" s="225"/>
      <c r="KA46" s="225"/>
      <c r="KB46" s="225"/>
      <c r="KC46" s="225"/>
      <c r="KD46" s="225"/>
      <c r="KE46" s="225"/>
      <c r="KF46" s="225"/>
      <c r="KG46" s="225"/>
      <c r="KH46" s="225"/>
      <c r="KI46" s="225"/>
      <c r="KJ46" s="225"/>
      <c r="KK46" s="225"/>
      <c r="KL46" s="225"/>
      <c r="KM46" s="225"/>
      <c r="KN46" s="225"/>
      <c r="KO46" s="225"/>
      <c r="KP46" s="225"/>
      <c r="KQ46" s="225"/>
      <c r="KR46" s="225"/>
      <c r="KS46" s="225"/>
      <c r="KT46" s="225"/>
      <c r="KU46" s="225"/>
      <c r="KV46" s="225"/>
      <c r="KW46" s="225"/>
      <c r="KX46" s="225"/>
      <c r="KY46" s="225"/>
      <c r="KZ46" s="225"/>
      <c r="LA46" s="225"/>
      <c r="LB46" s="225"/>
      <c r="LC46" s="225"/>
      <c r="LD46" s="225"/>
      <c r="LE46" s="225"/>
      <c r="LF46" s="225"/>
      <c r="LG46" s="225"/>
      <c r="LH46" s="225"/>
      <c r="LI46" s="225"/>
      <c r="LJ46" s="225"/>
      <c r="LK46" s="225"/>
      <c r="LL46" s="225"/>
      <c r="LM46" s="225"/>
      <c r="LN46" s="225"/>
      <c r="LO46" s="225"/>
      <c r="LP46" s="225"/>
      <c r="LQ46" s="225"/>
      <c r="LR46" s="225"/>
      <c r="LS46" s="225"/>
      <c r="LT46" s="225"/>
      <c r="LU46" s="225"/>
      <c r="LV46" s="225"/>
      <c r="LW46" s="225"/>
      <c r="LX46" s="225"/>
      <c r="LY46" s="225"/>
      <c r="LZ46" s="225"/>
      <c r="MA46" s="225"/>
      <c r="MB46" s="225"/>
      <c r="MC46" s="225"/>
      <c r="MD46" s="225"/>
      <c r="ME46" s="225"/>
      <c r="MF46" s="225"/>
      <c r="MG46" s="225"/>
      <c r="MH46" s="225"/>
      <c r="MI46" s="225"/>
      <c r="MJ46" s="225"/>
      <c r="MK46" s="225"/>
      <c r="ML46" s="225"/>
      <c r="MM46" s="225"/>
      <c r="MN46" s="225"/>
      <c r="MO46" s="225"/>
      <c r="MP46" s="225"/>
      <c r="MQ46" s="225"/>
      <c r="MR46" s="225"/>
      <c r="MS46" s="225"/>
      <c r="MT46" s="225"/>
      <c r="MU46" s="225"/>
      <c r="MV46" s="225"/>
      <c r="MW46" s="225"/>
      <c r="MX46" s="225"/>
      <c r="MY46" s="225"/>
      <c r="MZ46" s="225"/>
      <c r="NA46" s="225"/>
      <c r="NB46" s="225"/>
      <c r="NC46" s="225"/>
      <c r="ND46" s="225"/>
      <c r="NE46" s="225"/>
      <c r="NF46" s="225"/>
      <c r="NG46" s="225"/>
      <c r="NH46" s="225"/>
      <c r="NI46" s="225"/>
      <c r="NJ46" s="225"/>
      <c r="NK46" s="225"/>
      <c r="NL46" s="225"/>
      <c r="NM46" s="225"/>
      <c r="NN46" s="225"/>
      <c r="NO46" s="225"/>
      <c r="NP46" s="225"/>
      <c r="NQ46" s="225"/>
      <c r="NR46" s="225"/>
      <c r="NS46" s="225"/>
      <c r="NT46" s="225"/>
      <c r="NU46" s="225"/>
      <c r="NV46" s="225"/>
      <c r="NW46" s="225"/>
      <c r="NX46" s="225"/>
      <c r="NY46" s="225"/>
      <c r="NZ46" s="225"/>
      <c r="OA46" s="225"/>
      <c r="OB46" s="225"/>
      <c r="OC46" s="225"/>
      <c r="OD46" s="225"/>
      <c r="OE46" s="225"/>
      <c r="OF46" s="225"/>
      <c r="OG46" s="225"/>
      <c r="OH46" s="225"/>
      <c r="OI46" s="225"/>
      <c r="OJ46" s="225"/>
      <c r="OK46" s="225"/>
      <c r="OL46" s="225"/>
      <c r="OM46" s="225"/>
      <c r="ON46" s="225"/>
      <c r="OO46" s="225"/>
      <c r="OP46" s="225"/>
      <c r="OQ46" s="225"/>
      <c r="OR46" s="225"/>
      <c r="OS46" s="225"/>
      <c r="OT46" s="225"/>
      <c r="OU46" s="225"/>
      <c r="OV46" s="225"/>
      <c r="OW46" s="225"/>
      <c r="OX46" s="225"/>
      <c r="OY46" s="225"/>
      <c r="OZ46" s="225"/>
      <c r="PA46" s="225"/>
      <c r="PB46" s="225"/>
      <c r="PC46" s="225"/>
      <c r="PD46" s="225"/>
      <c r="PE46" s="225"/>
      <c r="PF46" s="225"/>
      <c r="PG46" s="225"/>
      <c r="PH46" s="225"/>
      <c r="PI46" s="225"/>
      <c r="PJ46" s="225"/>
      <c r="PK46" s="225"/>
      <c r="PL46" s="225"/>
      <c r="PM46" s="225"/>
      <c r="PN46" s="225"/>
      <c r="PO46" s="225"/>
      <c r="PP46" s="225"/>
      <c r="PQ46" s="225"/>
      <c r="PR46" s="225"/>
      <c r="PS46" s="225"/>
      <c r="PT46" s="225"/>
      <c r="PU46" s="225"/>
      <c r="PV46" s="225"/>
      <c r="PW46" s="225"/>
      <c r="PX46" s="225"/>
      <c r="PY46" s="225"/>
      <c r="PZ46" s="225"/>
      <c r="QA46" s="225"/>
      <c r="QB46" s="225"/>
      <c r="QC46" s="225"/>
      <c r="QD46" s="225"/>
      <c r="QE46" s="225"/>
      <c r="QF46" s="225"/>
      <c r="QG46" s="225"/>
      <c r="QH46" s="225"/>
      <c r="QI46" s="225"/>
      <c r="QJ46" s="225"/>
      <c r="QK46" s="225"/>
      <c r="QL46" s="225"/>
      <c r="QM46" s="225"/>
      <c r="QN46" s="225"/>
      <c r="QO46" s="225"/>
      <c r="QP46" s="225"/>
      <c r="QQ46" s="225"/>
      <c r="QR46" s="225"/>
      <c r="QS46" s="225"/>
      <c r="QT46" s="225"/>
      <c r="QU46" s="225"/>
      <c r="QV46" s="225"/>
      <c r="QW46" s="225"/>
      <c r="QX46" s="225"/>
      <c r="QY46" s="225"/>
      <c r="QZ46" s="225"/>
      <c r="RA46" s="225"/>
      <c r="RB46" s="225"/>
      <c r="RC46" s="225"/>
      <c r="RD46" s="225"/>
      <c r="RE46" s="104"/>
      <c r="RF46" s="104"/>
      <c r="RG46" s="207"/>
      <c r="RH46" s="207"/>
      <c r="RI46" s="2"/>
      <c r="RJ46" s="2"/>
      <c r="RK46" s="37"/>
      <c r="RL46" s="37"/>
    </row>
    <row r="47" spans="1:480" ht="18.75" customHeight="1">
      <c r="A47" s="31"/>
      <c r="B47" s="87">
        <v>35</v>
      </c>
      <c r="C47" s="87">
        <v>29</v>
      </c>
      <c r="D47" s="87" t="s">
        <v>451</v>
      </c>
      <c r="E47" s="34" t="str">
        <f ca="1">IF(ISBLANK(TMSimList[[#This Row],[Test n'#]]),"",LOOKUP(TMSimList[[#This Row],[Test n'#]],TP_CFAR_DB[TPnum],TP_CFAR_DB[TP ID]))</f>
        <v>FT-TP-29</v>
      </c>
      <c r="F47" s="103" t="str">
        <f ca="1">IF(ISBLANK(TMSimList[[#This Row],[Test n'#]]),"",LOOKUP(TMSimList[[#This Row],[Test n'#]],TP_CFAR_DB[TPnum],TP_CFAR_DB[Test Point Name]))</f>
        <v>Acceleration leg</v>
      </c>
      <c r="G47" s="34" t="str">
        <f ca="1">IF(ISBLANK(TMSimList[[#This Row],[Test n'#]]),"",LOOKUP(TMSimList[[#This Row],[Test n'#]],TP_CFAR_DB[TPnum],TP_CFAR_DB[Mode]))</f>
        <v>Auto</v>
      </c>
      <c r="H47" s="34">
        <f ca="1">IF(ISBLANK(TMSimList[[#This Row],[Test n'#]]),"",LOOKUP(TMSimList[[#This Row],[Test n'#]],TP_CFAR_DB[TPnum],TP_CFAR_DB[Time '[sec']]))</f>
        <v>25</v>
      </c>
      <c r="I47" s="34" t="s">
        <v>76</v>
      </c>
      <c r="J47" s="34" t="s">
        <v>76</v>
      </c>
      <c r="K47" s="171"/>
      <c r="L47" s="34">
        <f>SUM(TMSimMatrix[#This Row])</f>
        <v>0</v>
      </c>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171"/>
      <c r="AK47" s="171"/>
      <c r="AL47" s="171"/>
      <c r="AM47" s="171"/>
      <c r="AN47" s="171"/>
      <c r="AO47" s="171"/>
      <c r="AP47" s="171"/>
      <c r="AQ47" s="171"/>
      <c r="AR47" s="171"/>
      <c r="AS47" s="171"/>
      <c r="AT47" s="171"/>
      <c r="AU47" s="171"/>
      <c r="AV47" s="171"/>
      <c r="AW47" s="171"/>
      <c r="AX47" s="171"/>
      <c r="AY47" s="171"/>
      <c r="AZ47" s="171"/>
      <c r="BA47" s="171"/>
      <c r="BB47" s="171"/>
      <c r="BC47" s="171"/>
      <c r="BD47" s="171"/>
      <c r="BE47" s="171"/>
      <c r="BF47" s="171"/>
      <c r="BG47" s="171"/>
      <c r="BH47" s="171"/>
      <c r="BI47" s="171"/>
      <c r="BJ47" s="171"/>
      <c r="BK47" s="171"/>
      <c r="BL47" s="171"/>
      <c r="BM47" s="171"/>
      <c r="BN47" s="171"/>
      <c r="BO47" s="171"/>
      <c r="BP47" s="171"/>
      <c r="BQ47" s="171"/>
      <c r="BR47" s="171"/>
      <c r="BS47" s="171"/>
      <c r="BT47" s="171"/>
      <c r="BU47" s="171"/>
      <c r="BV47" s="171"/>
      <c r="BW47" s="171"/>
      <c r="BX47" s="171"/>
      <c r="BY47" s="171"/>
      <c r="BZ47" s="171"/>
      <c r="CA47" s="171"/>
      <c r="CB47" s="171"/>
      <c r="CC47" s="171"/>
      <c r="CD47" s="104"/>
      <c r="CE47" s="104"/>
      <c r="CF47" s="104"/>
      <c r="CG47" s="104"/>
      <c r="CH47" s="104"/>
      <c r="CI47" s="104"/>
      <c r="CJ47" s="104"/>
      <c r="CK47" s="104"/>
      <c r="CL47" s="104"/>
      <c r="CM47" s="104"/>
      <c r="CN47" s="104"/>
      <c r="CO47" s="104"/>
      <c r="CP47" s="104"/>
      <c r="CQ47" s="104"/>
      <c r="CR47" s="104"/>
      <c r="CS47" s="104"/>
      <c r="CT47" s="104"/>
      <c r="CU47" s="104"/>
      <c r="CV47" s="104"/>
      <c r="CW47" s="104"/>
      <c r="CX47" s="104"/>
      <c r="CY47" s="104"/>
      <c r="CZ47" s="104"/>
      <c r="DA47" s="104"/>
      <c r="DB47" s="104"/>
      <c r="DC47" s="104"/>
      <c r="DD47" s="104"/>
      <c r="DE47" s="104"/>
      <c r="DF47" s="104"/>
      <c r="DG47" s="104"/>
      <c r="DH47" s="104"/>
      <c r="DI47" s="104"/>
      <c r="DJ47" s="104"/>
      <c r="DK47" s="104"/>
      <c r="DL47" s="104"/>
      <c r="DM47" s="104"/>
      <c r="DN47" s="104"/>
      <c r="DO47" s="104"/>
      <c r="DP47" s="104"/>
      <c r="DQ47" s="104"/>
      <c r="DR47" s="104"/>
      <c r="DS47" s="104"/>
      <c r="DT47" s="104"/>
      <c r="DU47" s="104"/>
      <c r="DV47" s="104"/>
      <c r="DW47" s="104"/>
      <c r="DX47" s="104"/>
      <c r="DY47" s="104"/>
      <c r="DZ47" s="104"/>
      <c r="EA47" s="104"/>
      <c r="EB47" s="104"/>
      <c r="EC47" s="104"/>
      <c r="ED47" s="104"/>
      <c r="EE47" s="104"/>
      <c r="EF47" s="104"/>
      <c r="EG47" s="225"/>
      <c r="EH47" s="225"/>
      <c r="EI47" s="225"/>
      <c r="EJ47" s="225"/>
      <c r="EK47" s="171"/>
      <c r="EL47" s="171"/>
      <c r="EM47" s="104"/>
      <c r="EN47" s="104"/>
      <c r="EO47" s="104"/>
      <c r="EP47" s="104"/>
      <c r="EQ47" s="104"/>
      <c r="ER47" s="104"/>
      <c r="ES47" s="104"/>
      <c r="ET47" s="104"/>
      <c r="EU47" s="104"/>
      <c r="EV47" s="104"/>
      <c r="EW47" s="104"/>
      <c r="EX47" s="104"/>
      <c r="EY47" s="104"/>
      <c r="EZ47" s="104"/>
      <c r="FA47" s="104"/>
      <c r="FB47" s="104"/>
      <c r="FC47" s="104"/>
      <c r="FD47" s="104"/>
      <c r="FE47" s="104"/>
      <c r="FF47" s="104"/>
      <c r="FG47" s="104"/>
      <c r="FH47" s="104"/>
      <c r="FI47" s="104"/>
      <c r="FJ47" s="104"/>
      <c r="FK47" s="104"/>
      <c r="FL47" s="104"/>
      <c r="FM47" s="104"/>
      <c r="FN47" s="225"/>
      <c r="FO47" s="225"/>
      <c r="FP47" s="225"/>
      <c r="FQ47" s="225"/>
      <c r="FR47" s="225"/>
      <c r="FS47" s="225"/>
      <c r="FT47" s="225"/>
      <c r="FU47" s="225"/>
      <c r="FV47" s="225"/>
      <c r="FW47" s="225"/>
      <c r="FX47" s="171"/>
      <c r="FY47" s="171"/>
      <c r="FZ47" s="104"/>
      <c r="GA47" s="104"/>
      <c r="GB47" s="104"/>
      <c r="GC47" s="104"/>
      <c r="GD47" s="104"/>
      <c r="GE47" s="104"/>
      <c r="GF47" s="104"/>
      <c r="GG47" s="104"/>
      <c r="GH47" s="104"/>
      <c r="GI47" s="104"/>
      <c r="GJ47" s="104"/>
      <c r="GK47" s="104"/>
      <c r="GL47" s="104"/>
      <c r="GM47" s="104"/>
      <c r="GN47" s="104"/>
      <c r="GO47" s="104"/>
      <c r="GP47" s="104"/>
      <c r="GQ47" s="104"/>
      <c r="GR47" s="104"/>
      <c r="GS47" s="104"/>
      <c r="GT47" s="104"/>
      <c r="GU47" s="225"/>
      <c r="GV47" s="225"/>
      <c r="GW47" s="225"/>
      <c r="GX47" s="225"/>
      <c r="GY47" s="225"/>
      <c r="GZ47" s="225"/>
      <c r="HA47" s="225"/>
      <c r="HB47" s="225"/>
      <c r="HC47" s="225"/>
      <c r="HD47" s="225"/>
      <c r="HE47" s="225"/>
      <c r="HF47" s="225"/>
      <c r="HG47" s="225"/>
      <c r="HH47" s="225"/>
      <c r="HI47" s="225"/>
      <c r="HJ47" s="225"/>
      <c r="HK47" s="225"/>
      <c r="HL47" s="225"/>
      <c r="HM47" s="225"/>
      <c r="HN47" s="225"/>
      <c r="HO47" s="225"/>
      <c r="HP47" s="225"/>
      <c r="HQ47" s="225"/>
      <c r="HR47" s="225"/>
      <c r="HS47" s="225"/>
      <c r="HT47" s="225"/>
      <c r="HU47" s="225"/>
      <c r="HV47" s="225"/>
      <c r="HW47" s="225"/>
      <c r="HX47" s="225"/>
      <c r="HY47" s="225"/>
      <c r="HZ47" s="225"/>
      <c r="IA47" s="225"/>
      <c r="IB47" s="225"/>
      <c r="IC47" s="225"/>
      <c r="ID47" s="225"/>
      <c r="IE47" s="225"/>
      <c r="IF47" s="225"/>
      <c r="IG47" s="225"/>
      <c r="IH47" s="225"/>
      <c r="II47" s="225"/>
      <c r="IJ47" s="225"/>
      <c r="IK47" s="225"/>
      <c r="IL47" s="225"/>
      <c r="IM47" s="225"/>
      <c r="IN47" s="225"/>
      <c r="IO47" s="225"/>
      <c r="IP47" s="225"/>
      <c r="IQ47" s="225"/>
      <c r="IR47" s="225"/>
      <c r="IS47" s="225"/>
      <c r="IT47" s="225"/>
      <c r="IU47" s="225"/>
      <c r="IV47" s="225"/>
      <c r="IW47" s="225"/>
      <c r="IX47" s="225"/>
      <c r="IY47" s="225"/>
      <c r="IZ47" s="225"/>
      <c r="JA47" s="225"/>
      <c r="JB47" s="225"/>
      <c r="JC47" s="225"/>
      <c r="JD47" s="225"/>
      <c r="JE47" s="225"/>
      <c r="JF47" s="225"/>
      <c r="JG47" s="225"/>
      <c r="JH47" s="225"/>
      <c r="JI47" s="225"/>
      <c r="JJ47" s="225"/>
      <c r="JK47" s="225"/>
      <c r="JL47" s="225"/>
      <c r="JM47" s="225"/>
      <c r="JN47" s="225"/>
      <c r="JO47" s="225"/>
      <c r="JP47" s="225"/>
      <c r="JQ47" s="225"/>
      <c r="JR47" s="225"/>
      <c r="JS47" s="225"/>
      <c r="JT47" s="225"/>
      <c r="JU47" s="225"/>
      <c r="JV47" s="225"/>
      <c r="JW47" s="225"/>
      <c r="JX47" s="225"/>
      <c r="JY47" s="225"/>
      <c r="JZ47" s="225"/>
      <c r="KA47" s="225"/>
      <c r="KB47" s="225"/>
      <c r="KC47" s="225"/>
      <c r="KD47" s="225"/>
      <c r="KE47" s="225"/>
      <c r="KF47" s="225"/>
      <c r="KG47" s="225"/>
      <c r="KH47" s="225"/>
      <c r="KI47" s="225"/>
      <c r="KJ47" s="225"/>
      <c r="KK47" s="225"/>
      <c r="KL47" s="225"/>
      <c r="KM47" s="225"/>
      <c r="KN47" s="225"/>
      <c r="KO47" s="225"/>
      <c r="KP47" s="225"/>
      <c r="KQ47" s="225"/>
      <c r="KR47" s="225"/>
      <c r="KS47" s="225"/>
      <c r="KT47" s="225"/>
      <c r="KU47" s="225"/>
      <c r="KV47" s="225"/>
      <c r="KW47" s="225"/>
      <c r="KX47" s="225"/>
      <c r="KY47" s="225"/>
      <c r="KZ47" s="225"/>
      <c r="LA47" s="225"/>
      <c r="LB47" s="225"/>
      <c r="LC47" s="225"/>
      <c r="LD47" s="225"/>
      <c r="LE47" s="225"/>
      <c r="LF47" s="225"/>
      <c r="LG47" s="225"/>
      <c r="LH47" s="225"/>
      <c r="LI47" s="225"/>
      <c r="LJ47" s="225"/>
      <c r="LK47" s="225"/>
      <c r="LL47" s="225"/>
      <c r="LM47" s="225"/>
      <c r="LN47" s="225"/>
      <c r="LO47" s="225"/>
      <c r="LP47" s="225"/>
      <c r="LQ47" s="225"/>
      <c r="LR47" s="225"/>
      <c r="LS47" s="225"/>
      <c r="LT47" s="225"/>
      <c r="LU47" s="225"/>
      <c r="LV47" s="225"/>
      <c r="LW47" s="225"/>
      <c r="LX47" s="225"/>
      <c r="LY47" s="225"/>
      <c r="LZ47" s="225"/>
      <c r="MA47" s="225"/>
      <c r="MB47" s="225"/>
      <c r="MC47" s="225"/>
      <c r="MD47" s="225"/>
      <c r="ME47" s="225"/>
      <c r="MF47" s="225"/>
      <c r="MG47" s="225"/>
      <c r="MH47" s="225"/>
      <c r="MI47" s="225"/>
      <c r="MJ47" s="225"/>
      <c r="MK47" s="225"/>
      <c r="ML47" s="225"/>
      <c r="MM47" s="225"/>
      <c r="MN47" s="225"/>
      <c r="MO47" s="225"/>
      <c r="MP47" s="225"/>
      <c r="MQ47" s="225"/>
      <c r="MR47" s="225"/>
      <c r="MS47" s="225"/>
      <c r="MT47" s="225"/>
      <c r="MU47" s="225"/>
      <c r="MV47" s="225"/>
      <c r="MW47" s="225"/>
      <c r="MX47" s="225"/>
      <c r="MY47" s="225"/>
      <c r="MZ47" s="225"/>
      <c r="NA47" s="225"/>
      <c r="NB47" s="225"/>
      <c r="NC47" s="225"/>
      <c r="ND47" s="225"/>
      <c r="NE47" s="225"/>
      <c r="NF47" s="225"/>
      <c r="NG47" s="225"/>
      <c r="NH47" s="225"/>
      <c r="NI47" s="225"/>
      <c r="NJ47" s="225"/>
      <c r="NK47" s="225"/>
      <c r="NL47" s="225"/>
      <c r="NM47" s="225"/>
      <c r="NN47" s="225"/>
      <c r="NO47" s="225"/>
      <c r="NP47" s="225"/>
      <c r="NQ47" s="225"/>
      <c r="NR47" s="225"/>
      <c r="NS47" s="225"/>
      <c r="NT47" s="225"/>
      <c r="NU47" s="225"/>
      <c r="NV47" s="225"/>
      <c r="NW47" s="225"/>
      <c r="NX47" s="225"/>
      <c r="NY47" s="225"/>
      <c r="NZ47" s="225"/>
      <c r="OA47" s="225"/>
      <c r="OB47" s="225"/>
      <c r="OC47" s="225"/>
      <c r="OD47" s="225"/>
      <c r="OE47" s="225"/>
      <c r="OF47" s="225"/>
      <c r="OG47" s="225"/>
      <c r="OH47" s="225"/>
      <c r="OI47" s="225"/>
      <c r="OJ47" s="225"/>
      <c r="OK47" s="225"/>
      <c r="OL47" s="225"/>
      <c r="OM47" s="225"/>
      <c r="ON47" s="225"/>
      <c r="OO47" s="225"/>
      <c r="OP47" s="225"/>
      <c r="OQ47" s="225"/>
      <c r="OR47" s="225"/>
      <c r="OS47" s="225"/>
      <c r="OT47" s="225"/>
      <c r="OU47" s="225"/>
      <c r="OV47" s="225"/>
      <c r="OW47" s="225"/>
      <c r="OX47" s="225"/>
      <c r="OY47" s="225"/>
      <c r="OZ47" s="225"/>
      <c r="PA47" s="225"/>
      <c r="PB47" s="225"/>
      <c r="PC47" s="225"/>
      <c r="PD47" s="225"/>
      <c r="PE47" s="225"/>
      <c r="PF47" s="225"/>
      <c r="PG47" s="225"/>
      <c r="PH47" s="225"/>
      <c r="PI47" s="225"/>
      <c r="PJ47" s="225"/>
      <c r="PK47" s="225"/>
      <c r="PL47" s="225"/>
      <c r="PM47" s="225"/>
      <c r="PN47" s="225"/>
      <c r="PO47" s="225"/>
      <c r="PP47" s="225"/>
      <c r="PQ47" s="225"/>
      <c r="PR47" s="225"/>
      <c r="PS47" s="225"/>
      <c r="PT47" s="225"/>
      <c r="PU47" s="225"/>
      <c r="PV47" s="225"/>
      <c r="PW47" s="225"/>
      <c r="PX47" s="225"/>
      <c r="PY47" s="225"/>
      <c r="PZ47" s="225"/>
      <c r="QA47" s="225"/>
      <c r="QB47" s="225"/>
      <c r="QC47" s="225"/>
      <c r="QD47" s="225"/>
      <c r="QE47" s="225"/>
      <c r="QF47" s="225"/>
      <c r="QG47" s="225"/>
      <c r="QH47" s="225"/>
      <c r="QI47" s="225"/>
      <c r="QJ47" s="225"/>
      <c r="QK47" s="225"/>
      <c r="QL47" s="225"/>
      <c r="QM47" s="225"/>
      <c r="QN47" s="225"/>
      <c r="QO47" s="225"/>
      <c r="QP47" s="225"/>
      <c r="QQ47" s="225"/>
      <c r="QR47" s="225"/>
      <c r="QS47" s="225"/>
      <c r="QT47" s="225"/>
      <c r="QU47" s="225"/>
      <c r="QV47" s="225"/>
      <c r="QW47" s="225"/>
      <c r="QX47" s="225"/>
      <c r="QY47" s="225"/>
      <c r="QZ47" s="225"/>
      <c r="RA47" s="225"/>
      <c r="RB47" s="225"/>
      <c r="RC47" s="225"/>
      <c r="RD47" s="225"/>
      <c r="RE47" s="104"/>
      <c r="RF47" s="104"/>
      <c r="RG47" s="207"/>
      <c r="RH47" s="207"/>
      <c r="RI47" s="2"/>
      <c r="RJ47" s="2"/>
      <c r="RK47" s="37"/>
      <c r="RL47" s="37"/>
    </row>
    <row r="48" spans="1:480" ht="18.75" customHeight="1">
      <c r="A48" s="31"/>
      <c r="B48" s="87">
        <v>36</v>
      </c>
      <c r="C48" s="87">
        <v>93</v>
      </c>
      <c r="D48" s="87" t="s">
        <v>451</v>
      </c>
      <c r="E48" s="34" t="str">
        <f ca="1">IF(ISBLANK(TMSimList[[#This Row],[Test n'#]]),"",LOOKUP(TMSimList[[#This Row],[Test n'#]],TP_CFAR_DB[TPnum],TP_CFAR_DB[TP ID]))</f>
        <v>FT-TP-93</v>
      </c>
      <c r="F48" s="103" t="str">
        <f ca="1">IF(ISBLANK(TMSimList[[#This Row],[Test n'#]]),"",LOOKUP(TMSimList[[#This Row],[Test n'#]],TP_CFAR_DB[TPnum],TP_CFAR_DB[Test Point Name]))</f>
        <v xml:space="preserve">Airspeed hold/Trim </v>
      </c>
      <c r="G48" s="34" t="str">
        <f ca="1">IF(ISBLANK(TMSimList[[#This Row],[Test n'#]]),"",LOOKUP(TMSimList[[#This Row],[Test n'#]],TP_CFAR_DB[TPnum],TP_CFAR_DB[Mode]))</f>
        <v>Auto</v>
      </c>
      <c r="H48" s="34">
        <f ca="1">IF(ISBLANK(TMSimList[[#This Row],[Test n'#]]),"",LOOKUP(TMSimList[[#This Row],[Test n'#]],TP_CFAR_DB[TPnum],TP_CFAR_DB[Time '[sec']]))</f>
        <v>85</v>
      </c>
      <c r="I48" s="34" t="s">
        <v>76</v>
      </c>
      <c r="J48" s="34" t="s">
        <v>76</v>
      </c>
      <c r="K48" s="171"/>
      <c r="L48" s="34">
        <f>SUM(TMSimMatrix[#This Row])</f>
        <v>0</v>
      </c>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171"/>
      <c r="AK48" s="171"/>
      <c r="AL48" s="171"/>
      <c r="AM48" s="171"/>
      <c r="AN48" s="171"/>
      <c r="AO48" s="171"/>
      <c r="AP48" s="171"/>
      <c r="AQ48" s="171"/>
      <c r="AR48" s="171"/>
      <c r="AS48" s="171"/>
      <c r="AT48" s="171"/>
      <c r="AU48" s="171"/>
      <c r="AV48" s="171"/>
      <c r="AW48" s="171"/>
      <c r="AX48" s="171"/>
      <c r="AY48" s="171"/>
      <c r="AZ48" s="171"/>
      <c r="BA48" s="171"/>
      <c r="BB48" s="171"/>
      <c r="BC48" s="171"/>
      <c r="BD48" s="171"/>
      <c r="BE48" s="171"/>
      <c r="BF48" s="171"/>
      <c r="BG48" s="171"/>
      <c r="BH48" s="171"/>
      <c r="BI48" s="171"/>
      <c r="BJ48" s="171"/>
      <c r="BK48" s="171"/>
      <c r="BL48" s="171"/>
      <c r="BM48" s="171"/>
      <c r="BN48" s="171"/>
      <c r="BO48" s="171"/>
      <c r="BP48" s="171"/>
      <c r="BQ48" s="171"/>
      <c r="BR48" s="171"/>
      <c r="BS48" s="171"/>
      <c r="BT48" s="171"/>
      <c r="BU48" s="171"/>
      <c r="BV48" s="171"/>
      <c r="BW48" s="171"/>
      <c r="BX48" s="171"/>
      <c r="BY48" s="171"/>
      <c r="BZ48" s="171"/>
      <c r="CA48" s="171"/>
      <c r="CB48" s="171"/>
      <c r="CC48" s="171"/>
      <c r="CD48" s="104"/>
      <c r="CE48" s="104"/>
      <c r="CF48" s="104"/>
      <c r="CG48" s="104"/>
      <c r="CH48" s="104"/>
      <c r="CI48" s="104"/>
      <c r="CJ48" s="104"/>
      <c r="CK48" s="104"/>
      <c r="CL48" s="104"/>
      <c r="CM48" s="104"/>
      <c r="CN48" s="104"/>
      <c r="CO48" s="104"/>
      <c r="CP48" s="104"/>
      <c r="CQ48" s="104"/>
      <c r="CR48" s="104"/>
      <c r="CS48" s="104"/>
      <c r="CT48" s="104"/>
      <c r="CU48" s="104"/>
      <c r="CV48" s="104"/>
      <c r="CW48" s="104"/>
      <c r="CX48" s="104"/>
      <c r="CY48" s="104"/>
      <c r="CZ48" s="104"/>
      <c r="DA48" s="104"/>
      <c r="DB48" s="104"/>
      <c r="DC48" s="104"/>
      <c r="DD48" s="104"/>
      <c r="DE48" s="104"/>
      <c r="DF48" s="104"/>
      <c r="DG48" s="104"/>
      <c r="DH48" s="104"/>
      <c r="DI48" s="104"/>
      <c r="DJ48" s="104"/>
      <c r="DK48" s="104"/>
      <c r="DL48" s="104"/>
      <c r="DM48" s="104"/>
      <c r="DN48" s="104"/>
      <c r="DO48" s="104"/>
      <c r="DP48" s="104"/>
      <c r="DQ48" s="104"/>
      <c r="DR48" s="104"/>
      <c r="DS48" s="104"/>
      <c r="DT48" s="104"/>
      <c r="DU48" s="104"/>
      <c r="DV48" s="104"/>
      <c r="DW48" s="104"/>
      <c r="DX48" s="104"/>
      <c r="DY48" s="104"/>
      <c r="DZ48" s="104"/>
      <c r="EA48" s="104"/>
      <c r="EB48" s="104"/>
      <c r="EC48" s="104"/>
      <c r="ED48" s="104"/>
      <c r="EE48" s="104"/>
      <c r="EF48" s="104"/>
      <c r="EG48" s="225"/>
      <c r="EH48" s="225"/>
      <c r="EI48" s="225"/>
      <c r="EJ48" s="225"/>
      <c r="EK48" s="171"/>
      <c r="EL48" s="171"/>
      <c r="EM48" s="104"/>
      <c r="EN48" s="104"/>
      <c r="EO48" s="104"/>
      <c r="EP48" s="104"/>
      <c r="EQ48" s="104"/>
      <c r="ER48" s="104"/>
      <c r="ES48" s="104"/>
      <c r="ET48" s="104"/>
      <c r="EU48" s="104"/>
      <c r="EV48" s="104"/>
      <c r="EW48" s="104"/>
      <c r="EX48" s="104"/>
      <c r="EY48" s="104"/>
      <c r="EZ48" s="104"/>
      <c r="FA48" s="104"/>
      <c r="FB48" s="104"/>
      <c r="FC48" s="104"/>
      <c r="FD48" s="104"/>
      <c r="FE48" s="104"/>
      <c r="FF48" s="104"/>
      <c r="FG48" s="104"/>
      <c r="FH48" s="104"/>
      <c r="FI48" s="104"/>
      <c r="FJ48" s="104"/>
      <c r="FK48" s="104"/>
      <c r="FL48" s="104"/>
      <c r="FM48" s="104"/>
      <c r="FN48" s="225"/>
      <c r="FO48" s="225"/>
      <c r="FP48" s="225"/>
      <c r="FQ48" s="225"/>
      <c r="FR48" s="225"/>
      <c r="FS48" s="225"/>
      <c r="FT48" s="225"/>
      <c r="FU48" s="225"/>
      <c r="FV48" s="225"/>
      <c r="FW48" s="225"/>
      <c r="FX48" s="171"/>
      <c r="FY48" s="171"/>
      <c r="FZ48" s="104"/>
      <c r="GA48" s="104"/>
      <c r="GB48" s="104"/>
      <c r="GC48" s="104"/>
      <c r="GD48" s="104"/>
      <c r="GE48" s="104"/>
      <c r="GF48" s="104"/>
      <c r="GG48" s="104"/>
      <c r="GH48" s="104"/>
      <c r="GI48" s="104"/>
      <c r="GJ48" s="104"/>
      <c r="GK48" s="104"/>
      <c r="GL48" s="104"/>
      <c r="GM48" s="104"/>
      <c r="GN48" s="104"/>
      <c r="GO48" s="104"/>
      <c r="GP48" s="104"/>
      <c r="GQ48" s="104"/>
      <c r="GR48" s="104"/>
      <c r="GS48" s="104"/>
      <c r="GT48" s="104"/>
      <c r="GU48" s="225"/>
      <c r="GV48" s="225"/>
      <c r="GW48" s="225"/>
      <c r="GX48" s="225"/>
      <c r="GY48" s="225"/>
      <c r="GZ48" s="225"/>
      <c r="HA48" s="225"/>
      <c r="HB48" s="225"/>
      <c r="HC48" s="225"/>
      <c r="HD48" s="225"/>
      <c r="HE48" s="225"/>
      <c r="HF48" s="225"/>
      <c r="HG48" s="225"/>
      <c r="HH48" s="225"/>
      <c r="HI48" s="225"/>
      <c r="HJ48" s="225"/>
      <c r="HK48" s="225"/>
      <c r="HL48" s="225"/>
      <c r="HM48" s="225"/>
      <c r="HN48" s="225"/>
      <c r="HO48" s="225"/>
      <c r="HP48" s="225"/>
      <c r="HQ48" s="225"/>
      <c r="HR48" s="225"/>
      <c r="HS48" s="225"/>
      <c r="HT48" s="225"/>
      <c r="HU48" s="225"/>
      <c r="HV48" s="225"/>
      <c r="HW48" s="225"/>
      <c r="HX48" s="225"/>
      <c r="HY48" s="225"/>
      <c r="HZ48" s="225"/>
      <c r="IA48" s="225"/>
      <c r="IB48" s="225"/>
      <c r="IC48" s="225"/>
      <c r="ID48" s="225"/>
      <c r="IE48" s="225"/>
      <c r="IF48" s="225"/>
      <c r="IG48" s="225"/>
      <c r="IH48" s="225"/>
      <c r="II48" s="225"/>
      <c r="IJ48" s="225"/>
      <c r="IK48" s="225"/>
      <c r="IL48" s="225"/>
      <c r="IM48" s="225"/>
      <c r="IN48" s="225"/>
      <c r="IO48" s="225"/>
      <c r="IP48" s="225"/>
      <c r="IQ48" s="225"/>
      <c r="IR48" s="225"/>
      <c r="IS48" s="225"/>
      <c r="IT48" s="225"/>
      <c r="IU48" s="225"/>
      <c r="IV48" s="225"/>
      <c r="IW48" s="225"/>
      <c r="IX48" s="225"/>
      <c r="IY48" s="225"/>
      <c r="IZ48" s="225"/>
      <c r="JA48" s="225"/>
      <c r="JB48" s="225"/>
      <c r="JC48" s="225"/>
      <c r="JD48" s="225"/>
      <c r="JE48" s="225"/>
      <c r="JF48" s="225"/>
      <c r="JG48" s="225"/>
      <c r="JH48" s="225"/>
      <c r="JI48" s="225"/>
      <c r="JJ48" s="225"/>
      <c r="JK48" s="225"/>
      <c r="JL48" s="225"/>
      <c r="JM48" s="225"/>
      <c r="JN48" s="225"/>
      <c r="JO48" s="225"/>
      <c r="JP48" s="225"/>
      <c r="JQ48" s="225"/>
      <c r="JR48" s="225"/>
      <c r="JS48" s="225"/>
      <c r="JT48" s="225"/>
      <c r="JU48" s="225"/>
      <c r="JV48" s="225"/>
      <c r="JW48" s="225"/>
      <c r="JX48" s="225"/>
      <c r="JY48" s="225"/>
      <c r="JZ48" s="225"/>
      <c r="KA48" s="225"/>
      <c r="KB48" s="225"/>
      <c r="KC48" s="225"/>
      <c r="KD48" s="225"/>
      <c r="KE48" s="225"/>
      <c r="KF48" s="225"/>
      <c r="KG48" s="225"/>
      <c r="KH48" s="225"/>
      <c r="KI48" s="225"/>
      <c r="KJ48" s="225"/>
      <c r="KK48" s="225"/>
      <c r="KL48" s="225"/>
      <c r="KM48" s="225"/>
      <c r="KN48" s="225"/>
      <c r="KO48" s="225"/>
      <c r="KP48" s="225"/>
      <c r="KQ48" s="225"/>
      <c r="KR48" s="225"/>
      <c r="KS48" s="225"/>
      <c r="KT48" s="225"/>
      <c r="KU48" s="225"/>
      <c r="KV48" s="225"/>
      <c r="KW48" s="225"/>
      <c r="KX48" s="225"/>
      <c r="KY48" s="225"/>
      <c r="KZ48" s="225"/>
      <c r="LA48" s="225"/>
      <c r="LB48" s="225"/>
      <c r="LC48" s="225"/>
      <c r="LD48" s="225"/>
      <c r="LE48" s="225"/>
      <c r="LF48" s="225"/>
      <c r="LG48" s="225"/>
      <c r="LH48" s="225"/>
      <c r="LI48" s="225"/>
      <c r="LJ48" s="225"/>
      <c r="LK48" s="225"/>
      <c r="LL48" s="225"/>
      <c r="LM48" s="225"/>
      <c r="LN48" s="225"/>
      <c r="LO48" s="225"/>
      <c r="LP48" s="225"/>
      <c r="LQ48" s="225"/>
      <c r="LR48" s="225"/>
      <c r="LS48" s="225"/>
      <c r="LT48" s="225"/>
      <c r="LU48" s="225"/>
      <c r="LV48" s="225"/>
      <c r="LW48" s="225"/>
      <c r="LX48" s="225"/>
      <c r="LY48" s="225"/>
      <c r="LZ48" s="225"/>
      <c r="MA48" s="225"/>
      <c r="MB48" s="225"/>
      <c r="MC48" s="225"/>
      <c r="MD48" s="225"/>
      <c r="ME48" s="225"/>
      <c r="MF48" s="225"/>
      <c r="MG48" s="225"/>
      <c r="MH48" s="225"/>
      <c r="MI48" s="225"/>
      <c r="MJ48" s="225"/>
      <c r="MK48" s="225"/>
      <c r="ML48" s="225"/>
      <c r="MM48" s="225"/>
      <c r="MN48" s="225"/>
      <c r="MO48" s="225"/>
      <c r="MP48" s="225"/>
      <c r="MQ48" s="225"/>
      <c r="MR48" s="225"/>
      <c r="MS48" s="225"/>
      <c r="MT48" s="225"/>
      <c r="MU48" s="225"/>
      <c r="MV48" s="225"/>
      <c r="MW48" s="225"/>
      <c r="MX48" s="225"/>
      <c r="MY48" s="225"/>
      <c r="MZ48" s="225"/>
      <c r="NA48" s="225"/>
      <c r="NB48" s="225"/>
      <c r="NC48" s="225"/>
      <c r="ND48" s="225"/>
      <c r="NE48" s="225"/>
      <c r="NF48" s="225"/>
      <c r="NG48" s="225"/>
      <c r="NH48" s="225"/>
      <c r="NI48" s="225"/>
      <c r="NJ48" s="225"/>
      <c r="NK48" s="225"/>
      <c r="NL48" s="225"/>
      <c r="NM48" s="225"/>
      <c r="NN48" s="225"/>
      <c r="NO48" s="225"/>
      <c r="NP48" s="225"/>
      <c r="NQ48" s="225"/>
      <c r="NR48" s="225"/>
      <c r="NS48" s="225"/>
      <c r="NT48" s="225"/>
      <c r="NU48" s="225"/>
      <c r="NV48" s="225"/>
      <c r="NW48" s="225"/>
      <c r="NX48" s="225"/>
      <c r="NY48" s="225"/>
      <c r="NZ48" s="225"/>
      <c r="OA48" s="225"/>
      <c r="OB48" s="225"/>
      <c r="OC48" s="225"/>
      <c r="OD48" s="225"/>
      <c r="OE48" s="225"/>
      <c r="OF48" s="225"/>
      <c r="OG48" s="225"/>
      <c r="OH48" s="225"/>
      <c r="OI48" s="225"/>
      <c r="OJ48" s="225"/>
      <c r="OK48" s="225"/>
      <c r="OL48" s="225"/>
      <c r="OM48" s="225"/>
      <c r="ON48" s="225"/>
      <c r="OO48" s="225"/>
      <c r="OP48" s="225"/>
      <c r="OQ48" s="225"/>
      <c r="OR48" s="225"/>
      <c r="OS48" s="225"/>
      <c r="OT48" s="225"/>
      <c r="OU48" s="225"/>
      <c r="OV48" s="225"/>
      <c r="OW48" s="225"/>
      <c r="OX48" s="225"/>
      <c r="OY48" s="225"/>
      <c r="OZ48" s="225"/>
      <c r="PA48" s="225"/>
      <c r="PB48" s="225"/>
      <c r="PC48" s="225"/>
      <c r="PD48" s="225"/>
      <c r="PE48" s="225"/>
      <c r="PF48" s="225"/>
      <c r="PG48" s="225"/>
      <c r="PH48" s="225"/>
      <c r="PI48" s="225"/>
      <c r="PJ48" s="225"/>
      <c r="PK48" s="225"/>
      <c r="PL48" s="225"/>
      <c r="PM48" s="225"/>
      <c r="PN48" s="225"/>
      <c r="PO48" s="225"/>
      <c r="PP48" s="225"/>
      <c r="PQ48" s="225"/>
      <c r="PR48" s="225"/>
      <c r="PS48" s="225"/>
      <c r="PT48" s="225"/>
      <c r="PU48" s="225"/>
      <c r="PV48" s="225"/>
      <c r="PW48" s="225"/>
      <c r="PX48" s="225"/>
      <c r="PY48" s="225"/>
      <c r="PZ48" s="225"/>
      <c r="QA48" s="225"/>
      <c r="QB48" s="225"/>
      <c r="QC48" s="225"/>
      <c r="QD48" s="225"/>
      <c r="QE48" s="225"/>
      <c r="QF48" s="225"/>
      <c r="QG48" s="225"/>
      <c r="QH48" s="225"/>
      <c r="QI48" s="225"/>
      <c r="QJ48" s="225"/>
      <c r="QK48" s="225"/>
      <c r="QL48" s="225"/>
      <c r="QM48" s="225"/>
      <c r="QN48" s="225"/>
      <c r="QO48" s="225"/>
      <c r="QP48" s="225"/>
      <c r="QQ48" s="225"/>
      <c r="QR48" s="225"/>
      <c r="QS48" s="225"/>
      <c r="QT48" s="225"/>
      <c r="QU48" s="225"/>
      <c r="QV48" s="225"/>
      <c r="QW48" s="225"/>
      <c r="QX48" s="225"/>
      <c r="QY48" s="225"/>
      <c r="QZ48" s="225"/>
      <c r="RA48" s="225"/>
      <c r="RB48" s="225"/>
      <c r="RC48" s="225"/>
      <c r="RD48" s="225"/>
      <c r="RE48" s="104"/>
      <c r="RF48" s="104"/>
      <c r="RG48" s="207"/>
      <c r="RH48" s="207"/>
      <c r="RI48" s="2"/>
      <c r="RJ48" s="2"/>
      <c r="RK48" s="37"/>
      <c r="RL48" s="37"/>
    </row>
    <row r="49" spans="1:480" ht="18.75" customHeight="1">
      <c r="A49" s="31"/>
      <c r="B49" s="87">
        <v>37</v>
      </c>
      <c r="C49" s="87">
        <v>31</v>
      </c>
      <c r="D49" s="87" t="s">
        <v>451</v>
      </c>
      <c r="E49" s="34" t="str">
        <f ca="1">IF(ISBLANK(TMSimList[[#This Row],[Test n'#]]),"",LOOKUP(TMSimList[[#This Row],[Test n'#]],TP_CFAR_DB[TPnum],TP_CFAR_DB[TP ID]))</f>
        <v>FT-TP-31</v>
      </c>
      <c r="F49" s="103" t="str">
        <f ca="1">IF(ISBLANK(TMSimList[[#This Row],[Test n'#]]),"",LOOKUP(TMSimList[[#This Row],[Test n'#]],TP_CFAR_DB[TPnum],TP_CFAR_DB[Test Point Name]))</f>
        <v>Altitude step racetrack in Airspeed Priority</v>
      </c>
      <c r="G49" s="34" t="str">
        <f ca="1">IF(ISBLANK(TMSimList[[#This Row],[Test n'#]]),"",LOOKUP(TMSimList[[#This Row],[Test n'#]],TP_CFAR_DB[TPnum],TP_CFAR_DB[Mode]))</f>
        <v>Auto</v>
      </c>
      <c r="H49" s="34">
        <f ca="1">IF(ISBLANK(TMSimList[[#This Row],[Test n'#]]),"",LOOKUP(TMSimList[[#This Row],[Test n'#]],TP_CFAR_DB[TPnum],TP_CFAR_DB[Time '[sec']]))</f>
        <v>150</v>
      </c>
      <c r="I49" s="34" t="s">
        <v>76</v>
      </c>
      <c r="J49" s="34" t="s">
        <v>76</v>
      </c>
      <c r="K49" s="171"/>
      <c r="L49" s="34">
        <f>SUM(TMSimMatrix[#This Row])</f>
        <v>0</v>
      </c>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171"/>
      <c r="AK49" s="171"/>
      <c r="AL49" s="171"/>
      <c r="AM49" s="171"/>
      <c r="AN49" s="171"/>
      <c r="AO49" s="171"/>
      <c r="AP49" s="171"/>
      <c r="AQ49" s="171"/>
      <c r="AR49" s="171"/>
      <c r="AS49" s="171"/>
      <c r="AT49" s="171"/>
      <c r="AU49" s="171"/>
      <c r="AV49" s="171"/>
      <c r="AW49" s="171"/>
      <c r="AX49" s="171"/>
      <c r="AY49" s="171"/>
      <c r="AZ49" s="171"/>
      <c r="BA49" s="171"/>
      <c r="BB49" s="171"/>
      <c r="BC49" s="171"/>
      <c r="BD49" s="171"/>
      <c r="BE49" s="171"/>
      <c r="BF49" s="171"/>
      <c r="BG49" s="171"/>
      <c r="BH49" s="171"/>
      <c r="BI49" s="171"/>
      <c r="BJ49" s="171"/>
      <c r="BK49" s="171"/>
      <c r="BL49" s="171"/>
      <c r="BM49" s="171"/>
      <c r="BN49" s="171"/>
      <c r="BO49" s="171"/>
      <c r="BP49" s="171"/>
      <c r="BQ49" s="171"/>
      <c r="BR49" s="171"/>
      <c r="BS49" s="171"/>
      <c r="BT49" s="171"/>
      <c r="BU49" s="171"/>
      <c r="BV49" s="171"/>
      <c r="BW49" s="171"/>
      <c r="BX49" s="171"/>
      <c r="BY49" s="171"/>
      <c r="BZ49" s="171"/>
      <c r="CA49" s="171"/>
      <c r="CB49" s="171"/>
      <c r="CC49" s="171"/>
      <c r="CD49" s="104"/>
      <c r="CE49" s="104"/>
      <c r="CF49" s="104"/>
      <c r="CG49" s="104"/>
      <c r="CH49" s="104"/>
      <c r="CI49" s="104"/>
      <c r="CJ49" s="104"/>
      <c r="CK49" s="104"/>
      <c r="CL49" s="104"/>
      <c r="CM49" s="104"/>
      <c r="CN49" s="104"/>
      <c r="CO49" s="104"/>
      <c r="CP49" s="104"/>
      <c r="CQ49" s="104"/>
      <c r="CR49" s="104"/>
      <c r="CS49" s="104"/>
      <c r="CT49" s="104"/>
      <c r="CU49" s="104"/>
      <c r="CV49" s="104"/>
      <c r="CW49" s="104"/>
      <c r="CX49" s="104"/>
      <c r="CY49" s="104"/>
      <c r="CZ49" s="104"/>
      <c r="DA49" s="104"/>
      <c r="DB49" s="104"/>
      <c r="DC49" s="104"/>
      <c r="DD49" s="104"/>
      <c r="DE49" s="104"/>
      <c r="DF49" s="104"/>
      <c r="DG49" s="104"/>
      <c r="DH49" s="104"/>
      <c r="DI49" s="104"/>
      <c r="DJ49" s="104"/>
      <c r="DK49" s="104"/>
      <c r="DL49" s="104"/>
      <c r="DM49" s="104"/>
      <c r="DN49" s="104"/>
      <c r="DO49" s="104"/>
      <c r="DP49" s="104"/>
      <c r="DQ49" s="104"/>
      <c r="DR49" s="104"/>
      <c r="DS49" s="104"/>
      <c r="DT49" s="104"/>
      <c r="DU49" s="104"/>
      <c r="DV49" s="104"/>
      <c r="DW49" s="104"/>
      <c r="DX49" s="104"/>
      <c r="DY49" s="104"/>
      <c r="DZ49" s="104"/>
      <c r="EA49" s="104"/>
      <c r="EB49" s="104"/>
      <c r="EC49" s="104"/>
      <c r="ED49" s="104"/>
      <c r="EE49" s="104"/>
      <c r="EF49" s="104"/>
      <c r="EG49" s="225"/>
      <c r="EH49" s="225"/>
      <c r="EI49" s="225"/>
      <c r="EJ49" s="225"/>
      <c r="EK49" s="171"/>
      <c r="EL49" s="171"/>
      <c r="EM49" s="104"/>
      <c r="EN49" s="104"/>
      <c r="EO49" s="104"/>
      <c r="EP49" s="104"/>
      <c r="EQ49" s="104"/>
      <c r="ER49" s="104"/>
      <c r="ES49" s="104"/>
      <c r="ET49" s="104"/>
      <c r="EU49" s="104"/>
      <c r="EV49" s="104"/>
      <c r="EW49" s="104"/>
      <c r="EX49" s="104"/>
      <c r="EY49" s="104"/>
      <c r="EZ49" s="104"/>
      <c r="FA49" s="104"/>
      <c r="FB49" s="104"/>
      <c r="FC49" s="104"/>
      <c r="FD49" s="104"/>
      <c r="FE49" s="104"/>
      <c r="FF49" s="104"/>
      <c r="FG49" s="104"/>
      <c r="FH49" s="104"/>
      <c r="FI49" s="104"/>
      <c r="FJ49" s="104"/>
      <c r="FK49" s="104"/>
      <c r="FL49" s="104"/>
      <c r="FM49" s="104"/>
      <c r="FN49" s="225"/>
      <c r="FO49" s="225"/>
      <c r="FP49" s="225"/>
      <c r="FQ49" s="225"/>
      <c r="FR49" s="225"/>
      <c r="FS49" s="225"/>
      <c r="FT49" s="225"/>
      <c r="FU49" s="225"/>
      <c r="FV49" s="225"/>
      <c r="FW49" s="225"/>
      <c r="FX49" s="171"/>
      <c r="FY49" s="171"/>
      <c r="FZ49" s="104"/>
      <c r="GA49" s="104"/>
      <c r="GB49" s="104"/>
      <c r="GC49" s="104"/>
      <c r="GD49" s="104"/>
      <c r="GE49" s="104"/>
      <c r="GF49" s="104"/>
      <c r="GG49" s="104"/>
      <c r="GH49" s="104"/>
      <c r="GI49" s="104"/>
      <c r="GJ49" s="104"/>
      <c r="GK49" s="104"/>
      <c r="GL49" s="104"/>
      <c r="GM49" s="104"/>
      <c r="GN49" s="104"/>
      <c r="GO49" s="104"/>
      <c r="GP49" s="104"/>
      <c r="GQ49" s="104"/>
      <c r="GR49" s="104"/>
      <c r="GS49" s="104"/>
      <c r="GT49" s="104"/>
      <c r="GU49" s="225"/>
      <c r="GV49" s="225"/>
      <c r="GW49" s="225"/>
      <c r="GX49" s="225"/>
      <c r="GY49" s="225"/>
      <c r="GZ49" s="225"/>
      <c r="HA49" s="225"/>
      <c r="HB49" s="225"/>
      <c r="HC49" s="225"/>
      <c r="HD49" s="225"/>
      <c r="HE49" s="225"/>
      <c r="HF49" s="225"/>
      <c r="HG49" s="225"/>
      <c r="HH49" s="225"/>
      <c r="HI49" s="225"/>
      <c r="HJ49" s="225"/>
      <c r="HK49" s="225"/>
      <c r="HL49" s="225"/>
      <c r="HM49" s="225"/>
      <c r="HN49" s="225"/>
      <c r="HO49" s="225"/>
      <c r="HP49" s="225"/>
      <c r="HQ49" s="225"/>
      <c r="HR49" s="225"/>
      <c r="HS49" s="225"/>
      <c r="HT49" s="225"/>
      <c r="HU49" s="225"/>
      <c r="HV49" s="225"/>
      <c r="HW49" s="225"/>
      <c r="HX49" s="225"/>
      <c r="HY49" s="225"/>
      <c r="HZ49" s="225"/>
      <c r="IA49" s="225"/>
      <c r="IB49" s="225"/>
      <c r="IC49" s="225"/>
      <c r="ID49" s="225"/>
      <c r="IE49" s="225"/>
      <c r="IF49" s="225"/>
      <c r="IG49" s="225"/>
      <c r="IH49" s="225"/>
      <c r="II49" s="225"/>
      <c r="IJ49" s="225"/>
      <c r="IK49" s="225"/>
      <c r="IL49" s="225"/>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c r="MU49" s="225"/>
      <c r="MV49" s="225"/>
      <c r="MW49" s="225"/>
      <c r="MX49" s="225"/>
      <c r="MY49" s="225"/>
      <c r="MZ49" s="225"/>
      <c r="NA49" s="225"/>
      <c r="NB49" s="225"/>
      <c r="NC49" s="225"/>
      <c r="ND49" s="225"/>
      <c r="NE49" s="225"/>
      <c r="NF49" s="225"/>
      <c r="NG49" s="225"/>
      <c r="NH49" s="225"/>
      <c r="NI49" s="225"/>
      <c r="NJ49" s="225"/>
      <c r="NK49" s="225"/>
      <c r="NL49" s="225"/>
      <c r="NM49" s="225"/>
      <c r="NN49" s="225"/>
      <c r="NO49" s="225"/>
      <c r="NP49" s="225"/>
      <c r="NQ49" s="225"/>
      <c r="NR49" s="225"/>
      <c r="NS49" s="225"/>
      <c r="NT49" s="225"/>
      <c r="NU49" s="225"/>
      <c r="NV49" s="225"/>
      <c r="NW49" s="225"/>
      <c r="NX49" s="225"/>
      <c r="NY49" s="225"/>
      <c r="NZ49" s="225"/>
      <c r="OA49" s="225"/>
      <c r="OB49" s="225"/>
      <c r="OC49" s="225"/>
      <c r="OD49" s="225"/>
      <c r="OE49" s="225"/>
      <c r="OF49" s="225"/>
      <c r="OG49" s="225"/>
      <c r="OH49" s="225"/>
      <c r="OI49" s="225"/>
      <c r="OJ49" s="225"/>
      <c r="OK49" s="225"/>
      <c r="OL49" s="225"/>
      <c r="OM49" s="225"/>
      <c r="ON49" s="225"/>
      <c r="OO49" s="225"/>
      <c r="OP49" s="225"/>
      <c r="OQ49" s="225"/>
      <c r="OR49" s="225"/>
      <c r="OS49" s="225"/>
      <c r="OT49" s="225"/>
      <c r="OU49" s="225"/>
      <c r="OV49" s="225"/>
      <c r="OW49" s="225"/>
      <c r="OX49" s="225"/>
      <c r="OY49" s="225"/>
      <c r="OZ49" s="225"/>
      <c r="PA49" s="225"/>
      <c r="PB49" s="225"/>
      <c r="PC49" s="225"/>
      <c r="PD49" s="225"/>
      <c r="PE49" s="225"/>
      <c r="PF49" s="225"/>
      <c r="PG49" s="225"/>
      <c r="PH49" s="225"/>
      <c r="PI49" s="225"/>
      <c r="PJ49" s="225"/>
      <c r="PK49" s="225"/>
      <c r="PL49" s="225"/>
      <c r="PM49" s="225"/>
      <c r="PN49" s="225"/>
      <c r="PO49" s="225"/>
      <c r="PP49" s="225"/>
      <c r="PQ49" s="225"/>
      <c r="PR49" s="225"/>
      <c r="PS49" s="225"/>
      <c r="PT49" s="225"/>
      <c r="PU49" s="225"/>
      <c r="PV49" s="225"/>
      <c r="PW49" s="225"/>
      <c r="PX49" s="225"/>
      <c r="PY49" s="225"/>
      <c r="PZ49" s="225"/>
      <c r="QA49" s="225"/>
      <c r="QB49" s="225"/>
      <c r="QC49" s="225"/>
      <c r="QD49" s="225"/>
      <c r="QE49" s="225"/>
      <c r="QF49" s="225"/>
      <c r="QG49" s="225"/>
      <c r="QH49" s="225"/>
      <c r="QI49" s="225"/>
      <c r="QJ49" s="225"/>
      <c r="QK49" s="225"/>
      <c r="QL49" s="225"/>
      <c r="QM49" s="225"/>
      <c r="QN49" s="225"/>
      <c r="QO49" s="225"/>
      <c r="QP49" s="225"/>
      <c r="QQ49" s="225"/>
      <c r="QR49" s="225"/>
      <c r="QS49" s="225"/>
      <c r="QT49" s="225"/>
      <c r="QU49" s="225"/>
      <c r="QV49" s="225"/>
      <c r="QW49" s="225"/>
      <c r="QX49" s="225"/>
      <c r="QY49" s="225"/>
      <c r="QZ49" s="225"/>
      <c r="RA49" s="225"/>
      <c r="RB49" s="225"/>
      <c r="RC49" s="225"/>
      <c r="RD49" s="225"/>
      <c r="RE49" s="104"/>
      <c r="RF49" s="104"/>
      <c r="RG49" s="207"/>
      <c r="RH49" s="207"/>
      <c r="RI49" s="2"/>
      <c r="RJ49" s="2"/>
      <c r="RK49" s="37"/>
      <c r="RL49" s="37"/>
    </row>
    <row r="50" spans="1:480" ht="18.75" customHeight="1">
      <c r="A50" s="31"/>
      <c r="B50" s="87">
        <v>38</v>
      </c>
      <c r="C50" s="87">
        <v>50</v>
      </c>
      <c r="D50" s="87" t="s">
        <v>451</v>
      </c>
      <c r="E50" s="34" t="str">
        <f ca="1">IF(ISBLANK(TMSimList[[#This Row],[Test n'#]]),"",LOOKUP(TMSimList[[#This Row],[Test n'#]],TP_CFAR_DB[TPnum],TP_CFAR_DB[TP ID]))</f>
        <v>FT-TP-50</v>
      </c>
      <c r="F50" s="103" t="str">
        <f ca="1">IF(ISBLANK(TMSimList[[#This Row],[Test n'#]]),"",LOOKUP(TMSimList[[#This Row],[Test n'#]],TP_CFAR_DB[TPnum],TP_CFAR_DB[Test Point Name]))</f>
        <v>OL Elevator Doublet</v>
      </c>
      <c r="G50" s="34" t="str">
        <f ca="1">IF(ISBLANK(TMSimList[[#This Row],[Test n'#]]),"",LOOKUP(TMSimList[[#This Row],[Test n'#]],TP_CFAR_DB[TPnum],TP_CFAR_DB[Mode]))</f>
        <v>Auto</v>
      </c>
      <c r="H50" s="34">
        <f ca="1">IF(ISBLANK(TMSimList[[#This Row],[Test n'#]]),"",LOOKUP(TMSimList[[#This Row],[Test n'#]],TP_CFAR_DB[TPnum],TP_CFAR_DB[Time '[sec']]))</f>
        <v>45</v>
      </c>
      <c r="I50" s="34" t="s">
        <v>76</v>
      </c>
      <c r="J50" s="34" t="s">
        <v>76</v>
      </c>
      <c r="K50" s="171"/>
      <c r="L50" s="34">
        <f>SUM(TMSimMatrix[#This Row])</f>
        <v>0</v>
      </c>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171"/>
      <c r="AK50" s="171"/>
      <c r="AL50" s="171"/>
      <c r="AM50" s="171"/>
      <c r="AN50" s="171"/>
      <c r="AO50" s="171"/>
      <c r="AP50" s="171"/>
      <c r="AQ50" s="171"/>
      <c r="AR50" s="171"/>
      <c r="AS50" s="171"/>
      <c r="AT50" s="171"/>
      <c r="AU50" s="171"/>
      <c r="AV50" s="171"/>
      <c r="AW50" s="171"/>
      <c r="AX50" s="171"/>
      <c r="AY50" s="171"/>
      <c r="AZ50" s="171"/>
      <c r="BA50" s="171"/>
      <c r="BB50" s="171"/>
      <c r="BC50" s="171"/>
      <c r="BD50" s="171"/>
      <c r="BE50" s="171"/>
      <c r="BF50" s="171"/>
      <c r="BG50" s="171"/>
      <c r="BH50" s="171"/>
      <c r="BI50" s="171"/>
      <c r="BJ50" s="171"/>
      <c r="BK50" s="171"/>
      <c r="BL50" s="171"/>
      <c r="BM50" s="171"/>
      <c r="BN50" s="171"/>
      <c r="BO50" s="171"/>
      <c r="BP50" s="171"/>
      <c r="BQ50" s="171"/>
      <c r="BR50" s="171"/>
      <c r="BS50" s="171"/>
      <c r="BT50" s="171"/>
      <c r="BU50" s="171"/>
      <c r="BV50" s="171"/>
      <c r="BW50" s="171"/>
      <c r="BX50" s="171"/>
      <c r="BY50" s="171"/>
      <c r="BZ50" s="171"/>
      <c r="CA50" s="171"/>
      <c r="CB50" s="171"/>
      <c r="CC50" s="171"/>
      <c r="CD50" s="104"/>
      <c r="CE50" s="104"/>
      <c r="CF50" s="104"/>
      <c r="CG50" s="104"/>
      <c r="CH50" s="104"/>
      <c r="CI50" s="104"/>
      <c r="CJ50" s="104"/>
      <c r="CK50" s="104"/>
      <c r="CL50" s="104"/>
      <c r="CM50" s="104"/>
      <c r="CN50" s="104"/>
      <c r="CO50" s="104"/>
      <c r="CP50" s="104"/>
      <c r="CQ50" s="104"/>
      <c r="CR50" s="104"/>
      <c r="CS50" s="104"/>
      <c r="CT50" s="104"/>
      <c r="CU50" s="104"/>
      <c r="CV50" s="104"/>
      <c r="CW50" s="104"/>
      <c r="CX50" s="104"/>
      <c r="CY50" s="104"/>
      <c r="CZ50" s="104"/>
      <c r="DA50" s="104"/>
      <c r="DB50" s="104"/>
      <c r="DC50" s="104"/>
      <c r="DD50" s="104"/>
      <c r="DE50" s="104"/>
      <c r="DF50" s="104"/>
      <c r="DG50" s="104"/>
      <c r="DH50" s="104"/>
      <c r="DI50" s="104"/>
      <c r="DJ50" s="104"/>
      <c r="DK50" s="104"/>
      <c r="DL50" s="104"/>
      <c r="DM50" s="104"/>
      <c r="DN50" s="104"/>
      <c r="DO50" s="104"/>
      <c r="DP50" s="104"/>
      <c r="DQ50" s="104"/>
      <c r="DR50" s="104"/>
      <c r="DS50" s="104"/>
      <c r="DT50" s="104"/>
      <c r="DU50" s="104"/>
      <c r="DV50" s="104"/>
      <c r="DW50" s="104"/>
      <c r="DX50" s="104"/>
      <c r="DY50" s="104"/>
      <c r="DZ50" s="104"/>
      <c r="EA50" s="104"/>
      <c r="EB50" s="104"/>
      <c r="EC50" s="104"/>
      <c r="ED50" s="104"/>
      <c r="EE50" s="104"/>
      <c r="EF50" s="104"/>
      <c r="EG50" s="225"/>
      <c r="EH50" s="225"/>
      <c r="EI50" s="225"/>
      <c r="EJ50" s="225"/>
      <c r="EK50" s="171"/>
      <c r="EL50" s="171"/>
      <c r="EM50" s="104"/>
      <c r="EN50" s="104"/>
      <c r="EO50" s="104"/>
      <c r="EP50" s="104"/>
      <c r="EQ50" s="104"/>
      <c r="ER50" s="104"/>
      <c r="ES50" s="104"/>
      <c r="ET50" s="104"/>
      <c r="EU50" s="104"/>
      <c r="EV50" s="104"/>
      <c r="EW50" s="104"/>
      <c r="EX50" s="104"/>
      <c r="EY50" s="104"/>
      <c r="EZ50" s="104"/>
      <c r="FA50" s="104"/>
      <c r="FB50" s="104"/>
      <c r="FC50" s="104"/>
      <c r="FD50" s="104"/>
      <c r="FE50" s="104"/>
      <c r="FF50" s="104"/>
      <c r="FG50" s="104"/>
      <c r="FH50" s="104"/>
      <c r="FI50" s="104"/>
      <c r="FJ50" s="104"/>
      <c r="FK50" s="104"/>
      <c r="FL50" s="104"/>
      <c r="FM50" s="104"/>
      <c r="FN50" s="225"/>
      <c r="FO50" s="225"/>
      <c r="FP50" s="225"/>
      <c r="FQ50" s="225"/>
      <c r="FR50" s="225"/>
      <c r="FS50" s="225"/>
      <c r="FT50" s="225"/>
      <c r="FU50" s="225"/>
      <c r="FV50" s="225"/>
      <c r="FW50" s="225"/>
      <c r="FX50" s="171"/>
      <c r="FY50" s="171"/>
      <c r="FZ50" s="104"/>
      <c r="GA50" s="104"/>
      <c r="GB50" s="104"/>
      <c r="GC50" s="104"/>
      <c r="GD50" s="104"/>
      <c r="GE50" s="104"/>
      <c r="GF50" s="104"/>
      <c r="GG50" s="104"/>
      <c r="GH50" s="104"/>
      <c r="GI50" s="104"/>
      <c r="GJ50" s="104"/>
      <c r="GK50" s="104"/>
      <c r="GL50" s="104"/>
      <c r="GM50" s="104"/>
      <c r="GN50" s="104"/>
      <c r="GO50" s="104"/>
      <c r="GP50" s="104"/>
      <c r="GQ50" s="104"/>
      <c r="GR50" s="104"/>
      <c r="GS50" s="104"/>
      <c r="GT50" s="104"/>
      <c r="GU50" s="225"/>
      <c r="GV50" s="225"/>
      <c r="GW50" s="225"/>
      <c r="GX50" s="225"/>
      <c r="GY50" s="225"/>
      <c r="GZ50" s="225"/>
      <c r="HA50" s="225"/>
      <c r="HB50" s="225"/>
      <c r="HC50" s="225"/>
      <c r="HD50" s="225"/>
      <c r="HE50" s="225"/>
      <c r="HF50" s="225"/>
      <c r="HG50" s="225"/>
      <c r="HH50" s="225"/>
      <c r="HI50" s="225"/>
      <c r="HJ50" s="225"/>
      <c r="HK50" s="225"/>
      <c r="HL50" s="225"/>
      <c r="HM50" s="225"/>
      <c r="HN50" s="225"/>
      <c r="HO50" s="225"/>
      <c r="HP50" s="225"/>
      <c r="HQ50" s="225"/>
      <c r="HR50" s="225"/>
      <c r="HS50" s="225"/>
      <c r="HT50" s="225"/>
      <c r="HU50" s="225"/>
      <c r="HV50" s="225"/>
      <c r="HW50" s="225"/>
      <c r="HX50" s="225"/>
      <c r="HY50" s="225"/>
      <c r="HZ50" s="225"/>
      <c r="IA50" s="225"/>
      <c r="IB50" s="225"/>
      <c r="IC50" s="225"/>
      <c r="ID50" s="225"/>
      <c r="IE50" s="225"/>
      <c r="IF50" s="225"/>
      <c r="IG50" s="225"/>
      <c r="IH50" s="225"/>
      <c r="II50" s="225"/>
      <c r="IJ50" s="225"/>
      <c r="IK50" s="225"/>
      <c r="IL50" s="225"/>
      <c r="IM50" s="225"/>
      <c r="IN50" s="225"/>
      <c r="IO50" s="225"/>
      <c r="IP50" s="225"/>
      <c r="IQ50" s="225"/>
      <c r="IR50" s="225"/>
      <c r="IS50" s="225"/>
      <c r="IT50" s="225"/>
      <c r="IU50" s="225"/>
      <c r="IV50" s="225"/>
      <c r="IW50" s="225"/>
      <c r="IX50" s="225"/>
      <c r="IY50" s="225"/>
      <c r="IZ50" s="225"/>
      <c r="JA50" s="225"/>
      <c r="JB50" s="225"/>
      <c r="JC50" s="225"/>
      <c r="JD50" s="225"/>
      <c r="JE50" s="225"/>
      <c r="JF50" s="225"/>
      <c r="JG50" s="225"/>
      <c r="JH50" s="225"/>
      <c r="JI50" s="225"/>
      <c r="JJ50" s="225"/>
      <c r="JK50" s="225"/>
      <c r="JL50" s="225"/>
      <c r="JM50" s="225"/>
      <c r="JN50" s="225"/>
      <c r="JO50" s="225"/>
      <c r="JP50" s="225"/>
      <c r="JQ50" s="225"/>
      <c r="JR50" s="225"/>
      <c r="JS50" s="225"/>
      <c r="JT50" s="225"/>
      <c r="JU50" s="225"/>
      <c r="JV50" s="225"/>
      <c r="JW50" s="225"/>
      <c r="JX50" s="225"/>
      <c r="JY50" s="225"/>
      <c r="JZ50" s="225"/>
      <c r="KA50" s="225"/>
      <c r="KB50" s="225"/>
      <c r="KC50" s="225"/>
      <c r="KD50" s="225"/>
      <c r="KE50" s="225"/>
      <c r="KF50" s="225"/>
      <c r="KG50" s="225"/>
      <c r="KH50" s="225"/>
      <c r="KI50" s="225"/>
      <c r="KJ50" s="225"/>
      <c r="KK50" s="225"/>
      <c r="KL50" s="225"/>
      <c r="KM50" s="225"/>
      <c r="KN50" s="225"/>
      <c r="KO50" s="225"/>
      <c r="KP50" s="225"/>
      <c r="KQ50" s="225"/>
      <c r="KR50" s="225"/>
      <c r="KS50" s="225"/>
      <c r="KT50" s="225"/>
      <c r="KU50" s="225"/>
      <c r="KV50" s="225"/>
      <c r="KW50" s="225"/>
      <c r="KX50" s="225"/>
      <c r="KY50" s="225"/>
      <c r="KZ50" s="225"/>
      <c r="LA50" s="225"/>
      <c r="LB50" s="225"/>
      <c r="LC50" s="225"/>
      <c r="LD50" s="225"/>
      <c r="LE50" s="225"/>
      <c r="LF50" s="225"/>
      <c r="LG50" s="225"/>
      <c r="LH50" s="225"/>
      <c r="LI50" s="225"/>
      <c r="LJ50" s="225"/>
      <c r="LK50" s="225"/>
      <c r="LL50" s="225"/>
      <c r="LM50" s="225"/>
      <c r="LN50" s="225"/>
      <c r="LO50" s="225"/>
      <c r="LP50" s="225"/>
      <c r="LQ50" s="225"/>
      <c r="LR50" s="225"/>
      <c r="LS50" s="225"/>
      <c r="LT50" s="225"/>
      <c r="LU50" s="225"/>
      <c r="LV50" s="225"/>
      <c r="LW50" s="225"/>
      <c r="LX50" s="225"/>
      <c r="LY50" s="225"/>
      <c r="LZ50" s="225"/>
      <c r="MA50" s="225"/>
      <c r="MB50" s="225"/>
      <c r="MC50" s="225"/>
      <c r="MD50" s="225"/>
      <c r="ME50" s="225"/>
      <c r="MF50" s="225"/>
      <c r="MG50" s="225"/>
      <c r="MH50" s="225"/>
      <c r="MI50" s="225"/>
      <c r="MJ50" s="225"/>
      <c r="MK50" s="225"/>
      <c r="ML50" s="225"/>
      <c r="MM50" s="225"/>
      <c r="MN50" s="225"/>
      <c r="MO50" s="225"/>
      <c r="MP50" s="225"/>
      <c r="MQ50" s="225"/>
      <c r="MR50" s="225"/>
      <c r="MS50" s="225"/>
      <c r="MT50" s="225"/>
      <c r="MU50" s="225"/>
      <c r="MV50" s="225"/>
      <c r="MW50" s="225"/>
      <c r="MX50" s="225"/>
      <c r="MY50" s="225"/>
      <c r="MZ50" s="225"/>
      <c r="NA50" s="225"/>
      <c r="NB50" s="225"/>
      <c r="NC50" s="225"/>
      <c r="ND50" s="225"/>
      <c r="NE50" s="225"/>
      <c r="NF50" s="225"/>
      <c r="NG50" s="225"/>
      <c r="NH50" s="225"/>
      <c r="NI50" s="225"/>
      <c r="NJ50" s="225"/>
      <c r="NK50" s="225"/>
      <c r="NL50" s="225"/>
      <c r="NM50" s="225"/>
      <c r="NN50" s="225"/>
      <c r="NO50" s="225"/>
      <c r="NP50" s="225"/>
      <c r="NQ50" s="225"/>
      <c r="NR50" s="225"/>
      <c r="NS50" s="225"/>
      <c r="NT50" s="225"/>
      <c r="NU50" s="225"/>
      <c r="NV50" s="225"/>
      <c r="NW50" s="225"/>
      <c r="NX50" s="225"/>
      <c r="NY50" s="225"/>
      <c r="NZ50" s="225"/>
      <c r="OA50" s="225"/>
      <c r="OB50" s="225"/>
      <c r="OC50" s="225"/>
      <c r="OD50" s="225"/>
      <c r="OE50" s="225"/>
      <c r="OF50" s="225"/>
      <c r="OG50" s="225"/>
      <c r="OH50" s="225"/>
      <c r="OI50" s="225"/>
      <c r="OJ50" s="225"/>
      <c r="OK50" s="225"/>
      <c r="OL50" s="225"/>
      <c r="OM50" s="225"/>
      <c r="ON50" s="225"/>
      <c r="OO50" s="225"/>
      <c r="OP50" s="225"/>
      <c r="OQ50" s="225"/>
      <c r="OR50" s="225"/>
      <c r="OS50" s="225"/>
      <c r="OT50" s="225"/>
      <c r="OU50" s="225"/>
      <c r="OV50" s="225"/>
      <c r="OW50" s="225"/>
      <c r="OX50" s="225"/>
      <c r="OY50" s="225"/>
      <c r="OZ50" s="225"/>
      <c r="PA50" s="225"/>
      <c r="PB50" s="225"/>
      <c r="PC50" s="225"/>
      <c r="PD50" s="225"/>
      <c r="PE50" s="225"/>
      <c r="PF50" s="225"/>
      <c r="PG50" s="225"/>
      <c r="PH50" s="225"/>
      <c r="PI50" s="225"/>
      <c r="PJ50" s="225"/>
      <c r="PK50" s="225"/>
      <c r="PL50" s="225"/>
      <c r="PM50" s="225"/>
      <c r="PN50" s="225"/>
      <c r="PO50" s="225"/>
      <c r="PP50" s="225"/>
      <c r="PQ50" s="225"/>
      <c r="PR50" s="225"/>
      <c r="PS50" s="225"/>
      <c r="PT50" s="225"/>
      <c r="PU50" s="225"/>
      <c r="PV50" s="225"/>
      <c r="PW50" s="225"/>
      <c r="PX50" s="225"/>
      <c r="PY50" s="225"/>
      <c r="PZ50" s="225"/>
      <c r="QA50" s="225"/>
      <c r="QB50" s="225"/>
      <c r="QC50" s="225"/>
      <c r="QD50" s="225"/>
      <c r="QE50" s="225"/>
      <c r="QF50" s="225"/>
      <c r="QG50" s="225"/>
      <c r="QH50" s="225"/>
      <c r="QI50" s="225"/>
      <c r="QJ50" s="225"/>
      <c r="QK50" s="225"/>
      <c r="QL50" s="225"/>
      <c r="QM50" s="225"/>
      <c r="QN50" s="225"/>
      <c r="QO50" s="225"/>
      <c r="QP50" s="225"/>
      <c r="QQ50" s="225"/>
      <c r="QR50" s="225"/>
      <c r="QS50" s="225"/>
      <c r="QT50" s="225"/>
      <c r="QU50" s="225"/>
      <c r="QV50" s="225"/>
      <c r="QW50" s="225"/>
      <c r="QX50" s="225"/>
      <c r="QY50" s="225"/>
      <c r="QZ50" s="225"/>
      <c r="RA50" s="225"/>
      <c r="RB50" s="225"/>
      <c r="RC50" s="225"/>
      <c r="RD50" s="225"/>
      <c r="RE50" s="104"/>
      <c r="RF50" s="104"/>
      <c r="RG50" s="207"/>
      <c r="RH50" s="207"/>
      <c r="RI50" s="2"/>
      <c r="RJ50" s="2"/>
      <c r="RK50" s="37"/>
      <c r="RL50" s="37"/>
    </row>
    <row r="51" spans="1:480" ht="18.75" customHeight="1">
      <c r="A51" s="31"/>
      <c r="B51" s="87">
        <v>39</v>
      </c>
      <c r="C51" s="87">
        <v>53.75</v>
      </c>
      <c r="D51" s="87" t="s">
        <v>451</v>
      </c>
      <c r="E51" s="34" t="str">
        <f ca="1">IF(ISBLANK(TMSimList[[#This Row],[Test n'#]]),"",LOOKUP(TMSimList[[#This Row],[Test n'#]],TP_CFAR_DB[TPnum],TP_CFAR_DB[TP ID]))</f>
        <v>FT-TP-53</v>
      </c>
      <c r="F51" s="103" t="str">
        <f ca="1">IF(ISBLANK(TMSimList[[#This Row],[Test n'#]]),"",LOOKUP(TMSimList[[#This Row],[Test n'#]],TP_CFAR_DB[TPnum],TP_CFAR_DB[Test Point Name]))</f>
        <v>OL Aileron Sweep type 2</v>
      </c>
      <c r="G51" s="34" t="str">
        <f ca="1">IF(ISBLANK(TMSimList[[#This Row],[Test n'#]]),"",LOOKUP(TMSimList[[#This Row],[Test n'#]],TP_CFAR_DB[TPnum],TP_CFAR_DB[Mode]))</f>
        <v>Auto</v>
      </c>
      <c r="H51" s="34">
        <f ca="1">IF(ISBLANK(TMSimList[[#This Row],[Test n'#]]),"",LOOKUP(TMSimList[[#This Row],[Test n'#]],TP_CFAR_DB[TPnum],TP_CFAR_DB[Time '[sec']]))</f>
        <v>45</v>
      </c>
      <c r="I51" s="34" t="s">
        <v>76</v>
      </c>
      <c r="J51" s="34" t="s">
        <v>76</v>
      </c>
      <c r="K51" s="171"/>
      <c r="L51" s="34">
        <f>SUM(TMSimMatrix[#This Row])</f>
        <v>0</v>
      </c>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171"/>
      <c r="AK51" s="171"/>
      <c r="AL51" s="171"/>
      <c r="AM51" s="171"/>
      <c r="AN51" s="171"/>
      <c r="AO51" s="171"/>
      <c r="AP51" s="171"/>
      <c r="AQ51" s="171"/>
      <c r="AR51" s="171"/>
      <c r="AS51" s="171"/>
      <c r="AT51" s="171"/>
      <c r="AU51" s="171"/>
      <c r="AV51" s="171"/>
      <c r="AW51" s="171"/>
      <c r="AX51" s="171"/>
      <c r="AY51" s="171"/>
      <c r="AZ51" s="171"/>
      <c r="BA51" s="171"/>
      <c r="BB51" s="171"/>
      <c r="BC51" s="171"/>
      <c r="BD51" s="171"/>
      <c r="BE51" s="171"/>
      <c r="BF51" s="171"/>
      <c r="BG51" s="171"/>
      <c r="BH51" s="171"/>
      <c r="BI51" s="171"/>
      <c r="BJ51" s="171"/>
      <c r="BK51" s="171"/>
      <c r="BL51" s="171"/>
      <c r="BM51" s="171"/>
      <c r="BN51" s="171"/>
      <c r="BO51" s="171"/>
      <c r="BP51" s="171"/>
      <c r="BQ51" s="171"/>
      <c r="BR51" s="171"/>
      <c r="BS51" s="171"/>
      <c r="BT51" s="171"/>
      <c r="BU51" s="171"/>
      <c r="BV51" s="171"/>
      <c r="BW51" s="171"/>
      <c r="BX51" s="171"/>
      <c r="BY51" s="171"/>
      <c r="BZ51" s="171"/>
      <c r="CA51" s="171"/>
      <c r="CB51" s="171"/>
      <c r="CC51" s="171"/>
      <c r="CD51" s="104"/>
      <c r="CE51" s="104"/>
      <c r="CF51" s="104"/>
      <c r="CG51" s="104"/>
      <c r="CH51" s="104"/>
      <c r="CI51" s="104"/>
      <c r="CJ51" s="104"/>
      <c r="CK51" s="104"/>
      <c r="CL51" s="104"/>
      <c r="CM51" s="104"/>
      <c r="CN51" s="104"/>
      <c r="CO51" s="104"/>
      <c r="CP51" s="104"/>
      <c r="CQ51" s="104"/>
      <c r="CR51" s="104"/>
      <c r="CS51" s="104"/>
      <c r="CT51" s="104"/>
      <c r="CU51" s="104"/>
      <c r="CV51" s="104"/>
      <c r="CW51" s="104"/>
      <c r="CX51" s="104"/>
      <c r="CY51" s="104"/>
      <c r="CZ51" s="104"/>
      <c r="DA51" s="104"/>
      <c r="DB51" s="104"/>
      <c r="DC51" s="104"/>
      <c r="DD51" s="104"/>
      <c r="DE51" s="104"/>
      <c r="DF51" s="104"/>
      <c r="DG51" s="104"/>
      <c r="DH51" s="104"/>
      <c r="DI51" s="104"/>
      <c r="DJ51" s="104"/>
      <c r="DK51" s="104"/>
      <c r="DL51" s="104"/>
      <c r="DM51" s="104"/>
      <c r="DN51" s="104"/>
      <c r="DO51" s="104"/>
      <c r="DP51" s="104"/>
      <c r="DQ51" s="104"/>
      <c r="DR51" s="104"/>
      <c r="DS51" s="104"/>
      <c r="DT51" s="104"/>
      <c r="DU51" s="104"/>
      <c r="DV51" s="104"/>
      <c r="DW51" s="104"/>
      <c r="DX51" s="104"/>
      <c r="DY51" s="104"/>
      <c r="DZ51" s="104"/>
      <c r="EA51" s="104"/>
      <c r="EB51" s="104"/>
      <c r="EC51" s="104"/>
      <c r="ED51" s="104"/>
      <c r="EE51" s="104"/>
      <c r="EF51" s="104"/>
      <c r="EG51" s="225"/>
      <c r="EH51" s="225"/>
      <c r="EI51" s="225"/>
      <c r="EJ51" s="225"/>
      <c r="EK51" s="171"/>
      <c r="EL51" s="171"/>
      <c r="EM51" s="104"/>
      <c r="EN51" s="104"/>
      <c r="EO51" s="104"/>
      <c r="EP51" s="104"/>
      <c r="EQ51" s="104"/>
      <c r="ER51" s="104"/>
      <c r="ES51" s="104"/>
      <c r="ET51" s="104"/>
      <c r="EU51" s="104"/>
      <c r="EV51" s="104"/>
      <c r="EW51" s="104"/>
      <c r="EX51" s="104"/>
      <c r="EY51" s="104"/>
      <c r="EZ51" s="104"/>
      <c r="FA51" s="104"/>
      <c r="FB51" s="104"/>
      <c r="FC51" s="104"/>
      <c r="FD51" s="104"/>
      <c r="FE51" s="104"/>
      <c r="FF51" s="104"/>
      <c r="FG51" s="104"/>
      <c r="FH51" s="104"/>
      <c r="FI51" s="104"/>
      <c r="FJ51" s="104"/>
      <c r="FK51" s="104"/>
      <c r="FL51" s="104"/>
      <c r="FM51" s="104"/>
      <c r="FN51" s="225"/>
      <c r="FO51" s="225"/>
      <c r="FP51" s="225"/>
      <c r="FQ51" s="225"/>
      <c r="FR51" s="225"/>
      <c r="FS51" s="225"/>
      <c r="FT51" s="225"/>
      <c r="FU51" s="225"/>
      <c r="FV51" s="225"/>
      <c r="FW51" s="225"/>
      <c r="FX51" s="171"/>
      <c r="FY51" s="171"/>
      <c r="FZ51" s="104"/>
      <c r="GA51" s="104"/>
      <c r="GB51" s="104"/>
      <c r="GC51" s="104"/>
      <c r="GD51" s="104"/>
      <c r="GE51" s="104"/>
      <c r="GF51" s="104"/>
      <c r="GG51" s="104"/>
      <c r="GH51" s="104"/>
      <c r="GI51" s="104"/>
      <c r="GJ51" s="104"/>
      <c r="GK51" s="104"/>
      <c r="GL51" s="104"/>
      <c r="GM51" s="104"/>
      <c r="GN51" s="104"/>
      <c r="GO51" s="104"/>
      <c r="GP51" s="104"/>
      <c r="GQ51" s="104"/>
      <c r="GR51" s="104"/>
      <c r="GS51" s="104"/>
      <c r="GT51" s="104"/>
      <c r="GU51" s="225"/>
      <c r="GV51" s="225"/>
      <c r="GW51" s="225"/>
      <c r="GX51" s="225"/>
      <c r="GY51" s="225"/>
      <c r="GZ51" s="225"/>
      <c r="HA51" s="225"/>
      <c r="HB51" s="225"/>
      <c r="HC51" s="225"/>
      <c r="HD51" s="225"/>
      <c r="HE51" s="225"/>
      <c r="HF51" s="225"/>
      <c r="HG51" s="225"/>
      <c r="HH51" s="225"/>
      <c r="HI51" s="225"/>
      <c r="HJ51" s="225"/>
      <c r="HK51" s="225"/>
      <c r="HL51" s="225"/>
      <c r="HM51" s="225"/>
      <c r="HN51" s="225"/>
      <c r="HO51" s="225"/>
      <c r="HP51" s="225"/>
      <c r="HQ51" s="225"/>
      <c r="HR51" s="225"/>
      <c r="HS51" s="225"/>
      <c r="HT51" s="225"/>
      <c r="HU51" s="225"/>
      <c r="HV51" s="225"/>
      <c r="HW51" s="225"/>
      <c r="HX51" s="225"/>
      <c r="HY51" s="225"/>
      <c r="HZ51" s="225"/>
      <c r="IA51" s="225"/>
      <c r="IB51" s="225"/>
      <c r="IC51" s="225"/>
      <c r="ID51" s="225"/>
      <c r="IE51" s="225"/>
      <c r="IF51" s="225"/>
      <c r="IG51" s="225"/>
      <c r="IH51" s="225"/>
      <c r="II51" s="225"/>
      <c r="IJ51" s="225"/>
      <c r="IK51" s="225"/>
      <c r="IL51" s="225"/>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c r="MU51" s="225"/>
      <c r="MV51" s="225"/>
      <c r="MW51" s="225"/>
      <c r="MX51" s="225"/>
      <c r="MY51" s="225"/>
      <c r="MZ51" s="225"/>
      <c r="NA51" s="225"/>
      <c r="NB51" s="225"/>
      <c r="NC51" s="225"/>
      <c r="ND51" s="225"/>
      <c r="NE51" s="225"/>
      <c r="NF51" s="225"/>
      <c r="NG51" s="225"/>
      <c r="NH51" s="225"/>
      <c r="NI51" s="225"/>
      <c r="NJ51" s="225"/>
      <c r="NK51" s="225"/>
      <c r="NL51" s="225"/>
      <c r="NM51" s="225"/>
      <c r="NN51" s="225"/>
      <c r="NO51" s="225"/>
      <c r="NP51" s="225"/>
      <c r="NQ51" s="225"/>
      <c r="NR51" s="225"/>
      <c r="NS51" s="225"/>
      <c r="NT51" s="225"/>
      <c r="NU51" s="225"/>
      <c r="NV51" s="225"/>
      <c r="NW51" s="225"/>
      <c r="NX51" s="225"/>
      <c r="NY51" s="225"/>
      <c r="NZ51" s="225"/>
      <c r="OA51" s="225"/>
      <c r="OB51" s="225"/>
      <c r="OC51" s="225"/>
      <c r="OD51" s="225"/>
      <c r="OE51" s="225"/>
      <c r="OF51" s="225"/>
      <c r="OG51" s="225"/>
      <c r="OH51" s="225"/>
      <c r="OI51" s="225"/>
      <c r="OJ51" s="225"/>
      <c r="OK51" s="225"/>
      <c r="OL51" s="225"/>
      <c r="OM51" s="225"/>
      <c r="ON51" s="225"/>
      <c r="OO51" s="225"/>
      <c r="OP51" s="225"/>
      <c r="OQ51" s="225"/>
      <c r="OR51" s="225"/>
      <c r="OS51" s="225"/>
      <c r="OT51" s="225"/>
      <c r="OU51" s="225"/>
      <c r="OV51" s="225"/>
      <c r="OW51" s="225"/>
      <c r="OX51" s="225"/>
      <c r="OY51" s="225"/>
      <c r="OZ51" s="225"/>
      <c r="PA51" s="225"/>
      <c r="PB51" s="225"/>
      <c r="PC51" s="225"/>
      <c r="PD51" s="225"/>
      <c r="PE51" s="225"/>
      <c r="PF51" s="225"/>
      <c r="PG51" s="225"/>
      <c r="PH51" s="225"/>
      <c r="PI51" s="225"/>
      <c r="PJ51" s="225"/>
      <c r="PK51" s="225"/>
      <c r="PL51" s="225"/>
      <c r="PM51" s="225"/>
      <c r="PN51" s="225"/>
      <c r="PO51" s="225"/>
      <c r="PP51" s="225"/>
      <c r="PQ51" s="225"/>
      <c r="PR51" s="225"/>
      <c r="PS51" s="225"/>
      <c r="PT51" s="225"/>
      <c r="PU51" s="225"/>
      <c r="PV51" s="225"/>
      <c r="PW51" s="225"/>
      <c r="PX51" s="225"/>
      <c r="PY51" s="225"/>
      <c r="PZ51" s="225"/>
      <c r="QA51" s="225"/>
      <c r="QB51" s="225"/>
      <c r="QC51" s="225"/>
      <c r="QD51" s="225"/>
      <c r="QE51" s="225"/>
      <c r="QF51" s="225"/>
      <c r="QG51" s="225"/>
      <c r="QH51" s="225"/>
      <c r="QI51" s="225"/>
      <c r="QJ51" s="225"/>
      <c r="QK51" s="225"/>
      <c r="QL51" s="225"/>
      <c r="QM51" s="225"/>
      <c r="QN51" s="225"/>
      <c r="QO51" s="225"/>
      <c r="QP51" s="225"/>
      <c r="QQ51" s="225"/>
      <c r="QR51" s="225"/>
      <c r="QS51" s="225"/>
      <c r="QT51" s="225"/>
      <c r="QU51" s="225"/>
      <c r="QV51" s="225"/>
      <c r="QW51" s="225"/>
      <c r="QX51" s="225"/>
      <c r="QY51" s="225"/>
      <c r="QZ51" s="225"/>
      <c r="RA51" s="225"/>
      <c r="RB51" s="225"/>
      <c r="RC51" s="225"/>
      <c r="RD51" s="225"/>
      <c r="RE51" s="104"/>
      <c r="RF51" s="104"/>
      <c r="RG51" s="207"/>
      <c r="RH51" s="207"/>
      <c r="RI51" s="2"/>
      <c r="RJ51" s="2"/>
      <c r="RK51" s="37"/>
      <c r="RL51" s="37"/>
    </row>
    <row r="52" spans="1:480" ht="18.75" customHeight="1">
      <c r="A52" s="31"/>
      <c r="B52" s="87">
        <v>40</v>
      </c>
      <c r="C52" s="87">
        <v>62</v>
      </c>
      <c r="D52" s="87" t="s">
        <v>451</v>
      </c>
      <c r="E52" s="34" t="str">
        <f ca="1">IF(ISBLANK(TMSimList[[#This Row],[Test n'#]]),"",LOOKUP(TMSimList[[#This Row],[Test n'#]],TP_CFAR_DB[TPnum],TP_CFAR_DB[TP ID]))</f>
        <v>FT-TP-62</v>
      </c>
      <c r="F52" s="103" t="str">
        <f ca="1">IF(ISBLANK(TMSimList[[#This Row],[Test n'#]]),"",LOOKUP(TMSimList[[#This Row],[Test n'#]],TP_CFAR_DB[TPnum],TP_CFAR_DB[Test Point Name]))</f>
        <v>OL Rudder Doublet</v>
      </c>
      <c r="G52" s="34" t="str">
        <f ca="1">IF(ISBLANK(TMSimList[[#This Row],[Test n'#]]),"",LOOKUP(TMSimList[[#This Row],[Test n'#]],TP_CFAR_DB[TPnum],TP_CFAR_DB[Mode]))</f>
        <v>Auto</v>
      </c>
      <c r="H52" s="34">
        <f ca="1">IF(ISBLANK(TMSimList[[#This Row],[Test n'#]]),"",LOOKUP(TMSimList[[#This Row],[Test n'#]],TP_CFAR_DB[TPnum],TP_CFAR_DB[Time '[sec']]))</f>
        <v>45</v>
      </c>
      <c r="I52" s="34" t="s">
        <v>76</v>
      </c>
      <c r="J52" s="34" t="s">
        <v>76</v>
      </c>
      <c r="K52" s="171"/>
      <c r="L52" s="34">
        <f>SUM(TMSimMatrix[#This Row])</f>
        <v>0</v>
      </c>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71"/>
      <c r="AM52" s="171"/>
      <c r="AN52" s="171"/>
      <c r="AO52" s="171"/>
      <c r="AP52" s="171"/>
      <c r="AQ52" s="171"/>
      <c r="AR52" s="171"/>
      <c r="AS52" s="171"/>
      <c r="AT52" s="171"/>
      <c r="AU52" s="171"/>
      <c r="AV52" s="171"/>
      <c r="AW52" s="171"/>
      <c r="AX52" s="171"/>
      <c r="AY52" s="171"/>
      <c r="AZ52" s="171"/>
      <c r="BA52" s="171"/>
      <c r="BB52" s="171"/>
      <c r="BC52" s="171"/>
      <c r="BD52" s="171"/>
      <c r="BE52" s="171"/>
      <c r="BF52" s="171"/>
      <c r="BG52" s="171"/>
      <c r="BH52" s="171"/>
      <c r="BI52" s="171"/>
      <c r="BJ52" s="171"/>
      <c r="BK52" s="171"/>
      <c r="BL52" s="171"/>
      <c r="BM52" s="171"/>
      <c r="BN52" s="171"/>
      <c r="BO52" s="171"/>
      <c r="BP52" s="171"/>
      <c r="BQ52" s="171"/>
      <c r="BR52" s="171"/>
      <c r="BS52" s="171"/>
      <c r="BT52" s="171"/>
      <c r="BU52" s="171"/>
      <c r="BV52" s="171"/>
      <c r="BW52" s="171"/>
      <c r="BX52" s="171"/>
      <c r="BY52" s="171"/>
      <c r="BZ52" s="171"/>
      <c r="CA52" s="171"/>
      <c r="CB52" s="171"/>
      <c r="CC52" s="171"/>
      <c r="CD52" s="104"/>
      <c r="CE52" s="104"/>
      <c r="CF52" s="104"/>
      <c r="CG52" s="104"/>
      <c r="CH52" s="104"/>
      <c r="CI52" s="104"/>
      <c r="CJ52" s="104"/>
      <c r="CK52" s="104"/>
      <c r="CL52" s="104"/>
      <c r="CM52" s="104"/>
      <c r="CN52" s="104"/>
      <c r="CO52" s="104"/>
      <c r="CP52" s="104"/>
      <c r="CQ52" s="104"/>
      <c r="CR52" s="104"/>
      <c r="CS52" s="104"/>
      <c r="CT52" s="104"/>
      <c r="CU52" s="104"/>
      <c r="CV52" s="104"/>
      <c r="CW52" s="104"/>
      <c r="CX52" s="104"/>
      <c r="CY52" s="104"/>
      <c r="CZ52" s="104"/>
      <c r="DA52" s="104"/>
      <c r="DB52" s="104"/>
      <c r="DC52" s="104"/>
      <c r="DD52" s="104"/>
      <c r="DE52" s="104"/>
      <c r="DF52" s="104"/>
      <c r="DG52" s="104"/>
      <c r="DH52" s="104"/>
      <c r="DI52" s="104"/>
      <c r="DJ52" s="104"/>
      <c r="DK52" s="104"/>
      <c r="DL52" s="104"/>
      <c r="DM52" s="104"/>
      <c r="DN52" s="104"/>
      <c r="DO52" s="104"/>
      <c r="DP52" s="104"/>
      <c r="DQ52" s="104"/>
      <c r="DR52" s="104"/>
      <c r="DS52" s="104"/>
      <c r="DT52" s="104"/>
      <c r="DU52" s="104"/>
      <c r="DV52" s="104"/>
      <c r="DW52" s="104"/>
      <c r="DX52" s="104"/>
      <c r="DY52" s="104"/>
      <c r="DZ52" s="104"/>
      <c r="EA52" s="104"/>
      <c r="EB52" s="104"/>
      <c r="EC52" s="104"/>
      <c r="ED52" s="104"/>
      <c r="EE52" s="104"/>
      <c r="EF52" s="104"/>
      <c r="EG52" s="225"/>
      <c r="EH52" s="225"/>
      <c r="EI52" s="225"/>
      <c r="EJ52" s="225"/>
      <c r="EK52" s="171"/>
      <c r="EL52" s="171"/>
      <c r="EM52" s="104"/>
      <c r="EN52" s="104"/>
      <c r="EO52" s="104"/>
      <c r="EP52" s="104"/>
      <c r="EQ52" s="104"/>
      <c r="ER52" s="104"/>
      <c r="ES52" s="104"/>
      <c r="ET52" s="104"/>
      <c r="EU52" s="104"/>
      <c r="EV52" s="104"/>
      <c r="EW52" s="104"/>
      <c r="EX52" s="104"/>
      <c r="EY52" s="104"/>
      <c r="EZ52" s="104"/>
      <c r="FA52" s="104"/>
      <c r="FB52" s="104"/>
      <c r="FC52" s="104"/>
      <c r="FD52" s="104"/>
      <c r="FE52" s="104"/>
      <c r="FF52" s="104"/>
      <c r="FG52" s="104"/>
      <c r="FH52" s="104"/>
      <c r="FI52" s="104"/>
      <c r="FJ52" s="104"/>
      <c r="FK52" s="104"/>
      <c r="FL52" s="104"/>
      <c r="FM52" s="104"/>
      <c r="FN52" s="225"/>
      <c r="FO52" s="225"/>
      <c r="FP52" s="225"/>
      <c r="FQ52" s="225"/>
      <c r="FR52" s="225"/>
      <c r="FS52" s="225"/>
      <c r="FT52" s="225"/>
      <c r="FU52" s="225"/>
      <c r="FV52" s="225"/>
      <c r="FW52" s="225"/>
      <c r="FX52" s="171"/>
      <c r="FY52" s="171"/>
      <c r="FZ52" s="104"/>
      <c r="GA52" s="104"/>
      <c r="GB52" s="104"/>
      <c r="GC52" s="104"/>
      <c r="GD52" s="104"/>
      <c r="GE52" s="104"/>
      <c r="GF52" s="104"/>
      <c r="GG52" s="104"/>
      <c r="GH52" s="104"/>
      <c r="GI52" s="104"/>
      <c r="GJ52" s="104"/>
      <c r="GK52" s="104"/>
      <c r="GL52" s="104"/>
      <c r="GM52" s="104"/>
      <c r="GN52" s="104"/>
      <c r="GO52" s="104"/>
      <c r="GP52" s="104"/>
      <c r="GQ52" s="104"/>
      <c r="GR52" s="104"/>
      <c r="GS52" s="104"/>
      <c r="GT52" s="104"/>
      <c r="GU52" s="225"/>
      <c r="GV52" s="225"/>
      <c r="GW52" s="225"/>
      <c r="GX52" s="225"/>
      <c r="GY52" s="225"/>
      <c r="GZ52" s="225"/>
      <c r="HA52" s="225"/>
      <c r="HB52" s="225"/>
      <c r="HC52" s="225"/>
      <c r="HD52" s="225"/>
      <c r="HE52" s="225"/>
      <c r="HF52" s="225"/>
      <c r="HG52" s="225"/>
      <c r="HH52" s="225"/>
      <c r="HI52" s="225"/>
      <c r="HJ52" s="225"/>
      <c r="HK52" s="225"/>
      <c r="HL52" s="225"/>
      <c r="HM52" s="225"/>
      <c r="HN52" s="225"/>
      <c r="HO52" s="225"/>
      <c r="HP52" s="225"/>
      <c r="HQ52" s="225"/>
      <c r="HR52" s="225"/>
      <c r="HS52" s="225"/>
      <c r="HT52" s="225"/>
      <c r="HU52" s="225"/>
      <c r="HV52" s="225"/>
      <c r="HW52" s="225"/>
      <c r="HX52" s="225"/>
      <c r="HY52" s="225"/>
      <c r="HZ52" s="225"/>
      <c r="IA52" s="225"/>
      <c r="IB52" s="225"/>
      <c r="IC52" s="225"/>
      <c r="ID52" s="225"/>
      <c r="IE52" s="225"/>
      <c r="IF52" s="225"/>
      <c r="IG52" s="225"/>
      <c r="IH52" s="225"/>
      <c r="II52" s="225"/>
      <c r="IJ52" s="225"/>
      <c r="IK52" s="225"/>
      <c r="IL52" s="225"/>
      <c r="IM52" s="225"/>
      <c r="IN52" s="225"/>
      <c r="IO52" s="225"/>
      <c r="IP52" s="225"/>
      <c r="IQ52" s="225"/>
      <c r="IR52" s="225"/>
      <c r="IS52" s="225"/>
      <c r="IT52" s="225"/>
      <c r="IU52" s="225"/>
      <c r="IV52" s="225"/>
      <c r="IW52" s="225"/>
      <c r="IX52" s="225"/>
      <c r="IY52" s="225"/>
      <c r="IZ52" s="225"/>
      <c r="JA52" s="225"/>
      <c r="JB52" s="225"/>
      <c r="JC52" s="225"/>
      <c r="JD52" s="225"/>
      <c r="JE52" s="225"/>
      <c r="JF52" s="225"/>
      <c r="JG52" s="225"/>
      <c r="JH52" s="225"/>
      <c r="JI52" s="225"/>
      <c r="JJ52" s="225"/>
      <c r="JK52" s="225"/>
      <c r="JL52" s="225"/>
      <c r="JM52" s="225"/>
      <c r="JN52" s="225"/>
      <c r="JO52" s="225"/>
      <c r="JP52" s="225"/>
      <c r="JQ52" s="225"/>
      <c r="JR52" s="225"/>
      <c r="JS52" s="225"/>
      <c r="JT52" s="225"/>
      <c r="JU52" s="225"/>
      <c r="JV52" s="225"/>
      <c r="JW52" s="225"/>
      <c r="JX52" s="225"/>
      <c r="JY52" s="225"/>
      <c r="JZ52" s="225"/>
      <c r="KA52" s="225"/>
      <c r="KB52" s="225"/>
      <c r="KC52" s="225"/>
      <c r="KD52" s="225"/>
      <c r="KE52" s="225"/>
      <c r="KF52" s="225"/>
      <c r="KG52" s="225"/>
      <c r="KH52" s="225"/>
      <c r="KI52" s="225"/>
      <c r="KJ52" s="225"/>
      <c r="KK52" s="225"/>
      <c r="KL52" s="225"/>
      <c r="KM52" s="225"/>
      <c r="KN52" s="225"/>
      <c r="KO52" s="225"/>
      <c r="KP52" s="225"/>
      <c r="KQ52" s="225"/>
      <c r="KR52" s="225"/>
      <c r="KS52" s="225"/>
      <c r="KT52" s="225"/>
      <c r="KU52" s="225"/>
      <c r="KV52" s="225"/>
      <c r="KW52" s="225"/>
      <c r="KX52" s="225"/>
      <c r="KY52" s="225"/>
      <c r="KZ52" s="225"/>
      <c r="LA52" s="225"/>
      <c r="LB52" s="225"/>
      <c r="LC52" s="225"/>
      <c r="LD52" s="225"/>
      <c r="LE52" s="225"/>
      <c r="LF52" s="225"/>
      <c r="LG52" s="225"/>
      <c r="LH52" s="225"/>
      <c r="LI52" s="225"/>
      <c r="LJ52" s="225"/>
      <c r="LK52" s="225"/>
      <c r="LL52" s="225"/>
      <c r="LM52" s="225"/>
      <c r="LN52" s="225"/>
      <c r="LO52" s="225"/>
      <c r="LP52" s="225"/>
      <c r="LQ52" s="225"/>
      <c r="LR52" s="225"/>
      <c r="LS52" s="225"/>
      <c r="LT52" s="225"/>
      <c r="LU52" s="225"/>
      <c r="LV52" s="225"/>
      <c r="LW52" s="225"/>
      <c r="LX52" s="225"/>
      <c r="LY52" s="225"/>
      <c r="LZ52" s="225"/>
      <c r="MA52" s="225"/>
      <c r="MB52" s="225"/>
      <c r="MC52" s="225"/>
      <c r="MD52" s="225"/>
      <c r="ME52" s="225"/>
      <c r="MF52" s="225"/>
      <c r="MG52" s="225"/>
      <c r="MH52" s="225"/>
      <c r="MI52" s="225"/>
      <c r="MJ52" s="225"/>
      <c r="MK52" s="225"/>
      <c r="ML52" s="225"/>
      <c r="MM52" s="225"/>
      <c r="MN52" s="225"/>
      <c r="MO52" s="225"/>
      <c r="MP52" s="225"/>
      <c r="MQ52" s="225"/>
      <c r="MR52" s="225"/>
      <c r="MS52" s="225"/>
      <c r="MT52" s="225"/>
      <c r="MU52" s="225"/>
      <c r="MV52" s="225"/>
      <c r="MW52" s="225"/>
      <c r="MX52" s="225"/>
      <c r="MY52" s="225"/>
      <c r="MZ52" s="225"/>
      <c r="NA52" s="225"/>
      <c r="NB52" s="225"/>
      <c r="NC52" s="225"/>
      <c r="ND52" s="225"/>
      <c r="NE52" s="225"/>
      <c r="NF52" s="225"/>
      <c r="NG52" s="225"/>
      <c r="NH52" s="225"/>
      <c r="NI52" s="225"/>
      <c r="NJ52" s="225"/>
      <c r="NK52" s="225"/>
      <c r="NL52" s="225"/>
      <c r="NM52" s="225"/>
      <c r="NN52" s="225"/>
      <c r="NO52" s="225"/>
      <c r="NP52" s="225"/>
      <c r="NQ52" s="225"/>
      <c r="NR52" s="225"/>
      <c r="NS52" s="225"/>
      <c r="NT52" s="225"/>
      <c r="NU52" s="225"/>
      <c r="NV52" s="225"/>
      <c r="NW52" s="225"/>
      <c r="NX52" s="225"/>
      <c r="NY52" s="225"/>
      <c r="NZ52" s="225"/>
      <c r="OA52" s="225"/>
      <c r="OB52" s="225"/>
      <c r="OC52" s="225"/>
      <c r="OD52" s="225"/>
      <c r="OE52" s="225"/>
      <c r="OF52" s="225"/>
      <c r="OG52" s="225"/>
      <c r="OH52" s="225"/>
      <c r="OI52" s="225"/>
      <c r="OJ52" s="225"/>
      <c r="OK52" s="225"/>
      <c r="OL52" s="225"/>
      <c r="OM52" s="225"/>
      <c r="ON52" s="225"/>
      <c r="OO52" s="225"/>
      <c r="OP52" s="225"/>
      <c r="OQ52" s="225"/>
      <c r="OR52" s="225"/>
      <c r="OS52" s="225"/>
      <c r="OT52" s="225"/>
      <c r="OU52" s="225"/>
      <c r="OV52" s="225"/>
      <c r="OW52" s="225"/>
      <c r="OX52" s="225"/>
      <c r="OY52" s="225"/>
      <c r="OZ52" s="225"/>
      <c r="PA52" s="225"/>
      <c r="PB52" s="225"/>
      <c r="PC52" s="225"/>
      <c r="PD52" s="225"/>
      <c r="PE52" s="225"/>
      <c r="PF52" s="225"/>
      <c r="PG52" s="225"/>
      <c r="PH52" s="225"/>
      <c r="PI52" s="225"/>
      <c r="PJ52" s="225"/>
      <c r="PK52" s="225"/>
      <c r="PL52" s="225"/>
      <c r="PM52" s="225"/>
      <c r="PN52" s="225"/>
      <c r="PO52" s="225"/>
      <c r="PP52" s="225"/>
      <c r="PQ52" s="225"/>
      <c r="PR52" s="225"/>
      <c r="PS52" s="225"/>
      <c r="PT52" s="225"/>
      <c r="PU52" s="225"/>
      <c r="PV52" s="225"/>
      <c r="PW52" s="225"/>
      <c r="PX52" s="225"/>
      <c r="PY52" s="225"/>
      <c r="PZ52" s="225"/>
      <c r="QA52" s="225"/>
      <c r="QB52" s="225"/>
      <c r="QC52" s="225"/>
      <c r="QD52" s="225"/>
      <c r="QE52" s="225"/>
      <c r="QF52" s="225"/>
      <c r="QG52" s="225"/>
      <c r="QH52" s="225"/>
      <c r="QI52" s="225"/>
      <c r="QJ52" s="225"/>
      <c r="QK52" s="225"/>
      <c r="QL52" s="225"/>
      <c r="QM52" s="225"/>
      <c r="QN52" s="225"/>
      <c r="QO52" s="225"/>
      <c r="QP52" s="225"/>
      <c r="QQ52" s="225"/>
      <c r="QR52" s="225"/>
      <c r="QS52" s="225"/>
      <c r="QT52" s="225"/>
      <c r="QU52" s="225"/>
      <c r="QV52" s="225"/>
      <c r="QW52" s="225"/>
      <c r="QX52" s="225"/>
      <c r="QY52" s="225"/>
      <c r="QZ52" s="225"/>
      <c r="RA52" s="225"/>
      <c r="RB52" s="225"/>
      <c r="RC52" s="225"/>
      <c r="RD52" s="225"/>
      <c r="RE52" s="104"/>
      <c r="RF52" s="104"/>
      <c r="RG52" s="207"/>
      <c r="RH52" s="207"/>
      <c r="RI52" s="2"/>
      <c r="RJ52" s="2"/>
      <c r="RK52" s="37"/>
      <c r="RL52" s="37"/>
    </row>
    <row r="53" spans="1:480" ht="18.75" customHeight="1">
      <c r="A53" s="31"/>
      <c r="B53" s="87">
        <v>41</v>
      </c>
      <c r="C53" s="87">
        <v>89</v>
      </c>
      <c r="D53" s="87" t="s">
        <v>451</v>
      </c>
      <c r="E53" s="34" t="str">
        <f ca="1">IF(ISBLANK(TMSimList[[#This Row],[Test n'#]]),"",LOOKUP(TMSimList[[#This Row],[Test n'#]],TP_CFAR_DB[TPnum],TP_CFAR_DB[TP ID]))</f>
        <v>FT-TP-89</v>
      </c>
      <c r="F53" s="103" t="str">
        <f ca="1">IF(ISBLANK(TMSimList[[#This Row],[Test n'#]]),"",LOOKUP(TMSimList[[#This Row],[Test n'#]],TP_CFAR_DB[TPnum],TP_CFAR_DB[Test Point Name]))</f>
        <v>Power idle glide 1.2 stall</v>
      </c>
      <c r="G53" s="34" t="str">
        <f ca="1">IF(ISBLANK(TMSimList[[#This Row],[Test n'#]]),"",LOOKUP(TMSimList[[#This Row],[Test n'#]],TP_CFAR_DB[TPnum],TP_CFAR_DB[Mode]))</f>
        <v>Auto</v>
      </c>
      <c r="H53" s="34">
        <f ca="1">IF(ISBLANK(TMSimList[[#This Row],[Test n'#]]),"",LOOKUP(TMSimList[[#This Row],[Test n'#]],TP_CFAR_DB[TPnum],TP_CFAR_DB[Time '[sec']]))</f>
        <v>85</v>
      </c>
      <c r="I53" s="34" t="s">
        <v>76</v>
      </c>
      <c r="J53" s="34" t="s">
        <v>76</v>
      </c>
      <c r="K53" s="171"/>
      <c r="L53" s="34">
        <f>SUM(TMSimMatrix[#This Row])</f>
        <v>0</v>
      </c>
      <c r="M53" s="171"/>
      <c r="N53" s="171"/>
      <c r="O53" s="171"/>
      <c r="P53" s="171"/>
      <c r="Q53" s="171"/>
      <c r="R53" s="171"/>
      <c r="S53" s="171"/>
      <c r="T53" s="171"/>
      <c r="U53" s="171"/>
      <c r="V53" s="171"/>
      <c r="W53" s="171"/>
      <c r="X53" s="171"/>
      <c r="Y53" s="171"/>
      <c r="Z53" s="171"/>
      <c r="AA53" s="171"/>
      <c r="AB53" s="171"/>
      <c r="AC53" s="171"/>
      <c r="AD53" s="171"/>
      <c r="AE53" s="171"/>
      <c r="AF53" s="171"/>
      <c r="AG53" s="171"/>
      <c r="AH53" s="171"/>
      <c r="AI53" s="171"/>
      <c r="AJ53" s="171"/>
      <c r="AK53" s="171"/>
      <c r="AL53" s="171"/>
      <c r="AM53" s="171"/>
      <c r="AN53" s="171"/>
      <c r="AO53" s="171"/>
      <c r="AP53" s="171"/>
      <c r="AQ53" s="171"/>
      <c r="AR53" s="171"/>
      <c r="AS53" s="171"/>
      <c r="AT53" s="171"/>
      <c r="AU53" s="171"/>
      <c r="AV53" s="171"/>
      <c r="AW53" s="171"/>
      <c r="AX53" s="171"/>
      <c r="AY53" s="171"/>
      <c r="AZ53" s="171"/>
      <c r="BA53" s="171"/>
      <c r="BB53" s="171"/>
      <c r="BC53" s="171"/>
      <c r="BD53" s="171"/>
      <c r="BE53" s="171"/>
      <c r="BF53" s="171"/>
      <c r="BG53" s="171"/>
      <c r="BH53" s="171"/>
      <c r="BI53" s="171"/>
      <c r="BJ53" s="171"/>
      <c r="BK53" s="171"/>
      <c r="BL53" s="171"/>
      <c r="BM53" s="171"/>
      <c r="BN53" s="171"/>
      <c r="BO53" s="171"/>
      <c r="BP53" s="171"/>
      <c r="BQ53" s="171"/>
      <c r="BR53" s="171"/>
      <c r="BS53" s="171"/>
      <c r="BT53" s="171"/>
      <c r="BU53" s="171"/>
      <c r="BV53" s="171"/>
      <c r="BW53" s="171"/>
      <c r="BX53" s="171"/>
      <c r="BY53" s="171"/>
      <c r="BZ53" s="171"/>
      <c r="CA53" s="171"/>
      <c r="CB53" s="171"/>
      <c r="CC53" s="171"/>
      <c r="CD53" s="104"/>
      <c r="CE53" s="104"/>
      <c r="CF53" s="104"/>
      <c r="CG53" s="104"/>
      <c r="CH53" s="104"/>
      <c r="CI53" s="104"/>
      <c r="CJ53" s="104"/>
      <c r="CK53" s="104"/>
      <c r="CL53" s="104"/>
      <c r="CM53" s="104"/>
      <c r="CN53" s="104"/>
      <c r="CO53" s="104"/>
      <c r="CP53" s="104"/>
      <c r="CQ53" s="104"/>
      <c r="CR53" s="104"/>
      <c r="CS53" s="104"/>
      <c r="CT53" s="104"/>
      <c r="CU53" s="104"/>
      <c r="CV53" s="104"/>
      <c r="CW53" s="104"/>
      <c r="CX53" s="104"/>
      <c r="CY53" s="104"/>
      <c r="CZ53" s="104"/>
      <c r="DA53" s="104"/>
      <c r="DB53" s="104"/>
      <c r="DC53" s="104"/>
      <c r="DD53" s="104"/>
      <c r="DE53" s="104"/>
      <c r="DF53" s="104"/>
      <c r="DG53" s="104"/>
      <c r="DH53" s="104"/>
      <c r="DI53" s="104"/>
      <c r="DJ53" s="104"/>
      <c r="DK53" s="104"/>
      <c r="DL53" s="104"/>
      <c r="DM53" s="104"/>
      <c r="DN53" s="104"/>
      <c r="DO53" s="104"/>
      <c r="DP53" s="104"/>
      <c r="DQ53" s="104"/>
      <c r="DR53" s="104"/>
      <c r="DS53" s="104"/>
      <c r="DT53" s="104"/>
      <c r="DU53" s="104"/>
      <c r="DV53" s="104"/>
      <c r="DW53" s="104"/>
      <c r="DX53" s="104"/>
      <c r="DY53" s="104"/>
      <c r="DZ53" s="104"/>
      <c r="EA53" s="104"/>
      <c r="EB53" s="104"/>
      <c r="EC53" s="104"/>
      <c r="ED53" s="104"/>
      <c r="EE53" s="104"/>
      <c r="EF53" s="104"/>
      <c r="EG53" s="225"/>
      <c r="EH53" s="225"/>
      <c r="EI53" s="225"/>
      <c r="EJ53" s="225"/>
      <c r="EK53" s="171"/>
      <c r="EL53" s="171"/>
      <c r="EM53" s="104"/>
      <c r="EN53" s="104"/>
      <c r="EO53" s="104"/>
      <c r="EP53" s="104"/>
      <c r="EQ53" s="104"/>
      <c r="ER53" s="104"/>
      <c r="ES53" s="104"/>
      <c r="ET53" s="104"/>
      <c r="EU53" s="104"/>
      <c r="EV53" s="104"/>
      <c r="EW53" s="104"/>
      <c r="EX53" s="104"/>
      <c r="EY53" s="104"/>
      <c r="EZ53" s="104"/>
      <c r="FA53" s="104"/>
      <c r="FB53" s="104"/>
      <c r="FC53" s="104"/>
      <c r="FD53" s="104"/>
      <c r="FE53" s="104"/>
      <c r="FF53" s="104"/>
      <c r="FG53" s="104"/>
      <c r="FH53" s="104"/>
      <c r="FI53" s="104"/>
      <c r="FJ53" s="104"/>
      <c r="FK53" s="104"/>
      <c r="FL53" s="104"/>
      <c r="FM53" s="104"/>
      <c r="FN53" s="225"/>
      <c r="FO53" s="225"/>
      <c r="FP53" s="225"/>
      <c r="FQ53" s="225"/>
      <c r="FR53" s="225"/>
      <c r="FS53" s="225"/>
      <c r="FT53" s="225"/>
      <c r="FU53" s="225"/>
      <c r="FV53" s="225"/>
      <c r="FW53" s="225"/>
      <c r="FX53" s="171"/>
      <c r="FY53" s="171"/>
      <c r="FZ53" s="104"/>
      <c r="GA53" s="104"/>
      <c r="GB53" s="104"/>
      <c r="GC53" s="104"/>
      <c r="GD53" s="104"/>
      <c r="GE53" s="104"/>
      <c r="GF53" s="104"/>
      <c r="GG53" s="104"/>
      <c r="GH53" s="104"/>
      <c r="GI53" s="104"/>
      <c r="GJ53" s="104"/>
      <c r="GK53" s="104"/>
      <c r="GL53" s="104"/>
      <c r="GM53" s="104"/>
      <c r="GN53" s="104"/>
      <c r="GO53" s="104"/>
      <c r="GP53" s="104"/>
      <c r="GQ53" s="104"/>
      <c r="GR53" s="104"/>
      <c r="GS53" s="104"/>
      <c r="GT53" s="104"/>
      <c r="GU53" s="225"/>
      <c r="GV53" s="225"/>
      <c r="GW53" s="225"/>
      <c r="GX53" s="225"/>
      <c r="GY53" s="225"/>
      <c r="GZ53" s="225"/>
      <c r="HA53" s="225"/>
      <c r="HB53" s="225"/>
      <c r="HC53" s="225"/>
      <c r="HD53" s="225"/>
      <c r="HE53" s="225"/>
      <c r="HF53" s="225"/>
      <c r="HG53" s="225"/>
      <c r="HH53" s="225"/>
      <c r="HI53" s="225"/>
      <c r="HJ53" s="225"/>
      <c r="HK53" s="225"/>
      <c r="HL53" s="225"/>
      <c r="HM53" s="225"/>
      <c r="HN53" s="225"/>
      <c r="HO53" s="225"/>
      <c r="HP53" s="225"/>
      <c r="HQ53" s="225"/>
      <c r="HR53" s="225"/>
      <c r="HS53" s="225"/>
      <c r="HT53" s="225"/>
      <c r="HU53" s="225"/>
      <c r="HV53" s="225"/>
      <c r="HW53" s="225"/>
      <c r="HX53" s="225"/>
      <c r="HY53" s="225"/>
      <c r="HZ53" s="225"/>
      <c r="IA53" s="225"/>
      <c r="IB53" s="225"/>
      <c r="IC53" s="225"/>
      <c r="ID53" s="225"/>
      <c r="IE53" s="225"/>
      <c r="IF53" s="225"/>
      <c r="IG53" s="225"/>
      <c r="IH53" s="225"/>
      <c r="II53" s="225"/>
      <c r="IJ53" s="225"/>
      <c r="IK53" s="225"/>
      <c r="IL53" s="225"/>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c r="MU53" s="225"/>
      <c r="MV53" s="225"/>
      <c r="MW53" s="225"/>
      <c r="MX53" s="225"/>
      <c r="MY53" s="225"/>
      <c r="MZ53" s="225"/>
      <c r="NA53" s="225"/>
      <c r="NB53" s="225"/>
      <c r="NC53" s="225"/>
      <c r="ND53" s="225"/>
      <c r="NE53" s="225"/>
      <c r="NF53" s="225"/>
      <c r="NG53" s="225"/>
      <c r="NH53" s="225"/>
      <c r="NI53" s="225"/>
      <c r="NJ53" s="225"/>
      <c r="NK53" s="225"/>
      <c r="NL53" s="225"/>
      <c r="NM53" s="225"/>
      <c r="NN53" s="225"/>
      <c r="NO53" s="225"/>
      <c r="NP53" s="225"/>
      <c r="NQ53" s="225"/>
      <c r="NR53" s="225"/>
      <c r="NS53" s="225"/>
      <c r="NT53" s="225"/>
      <c r="NU53" s="225"/>
      <c r="NV53" s="225"/>
      <c r="NW53" s="225"/>
      <c r="NX53" s="225"/>
      <c r="NY53" s="225"/>
      <c r="NZ53" s="225"/>
      <c r="OA53" s="225"/>
      <c r="OB53" s="225"/>
      <c r="OC53" s="225"/>
      <c r="OD53" s="225"/>
      <c r="OE53" s="225"/>
      <c r="OF53" s="225"/>
      <c r="OG53" s="225"/>
      <c r="OH53" s="225"/>
      <c r="OI53" s="225"/>
      <c r="OJ53" s="225"/>
      <c r="OK53" s="225"/>
      <c r="OL53" s="225"/>
      <c r="OM53" s="225"/>
      <c r="ON53" s="225"/>
      <c r="OO53" s="225"/>
      <c r="OP53" s="225"/>
      <c r="OQ53" s="225"/>
      <c r="OR53" s="225"/>
      <c r="OS53" s="225"/>
      <c r="OT53" s="225"/>
      <c r="OU53" s="225"/>
      <c r="OV53" s="225"/>
      <c r="OW53" s="225"/>
      <c r="OX53" s="225"/>
      <c r="OY53" s="225"/>
      <c r="OZ53" s="225"/>
      <c r="PA53" s="225"/>
      <c r="PB53" s="225"/>
      <c r="PC53" s="225"/>
      <c r="PD53" s="225"/>
      <c r="PE53" s="225"/>
      <c r="PF53" s="225"/>
      <c r="PG53" s="225"/>
      <c r="PH53" s="225"/>
      <c r="PI53" s="225"/>
      <c r="PJ53" s="225"/>
      <c r="PK53" s="225"/>
      <c r="PL53" s="225"/>
      <c r="PM53" s="225"/>
      <c r="PN53" s="225"/>
      <c r="PO53" s="225"/>
      <c r="PP53" s="225"/>
      <c r="PQ53" s="225"/>
      <c r="PR53" s="225"/>
      <c r="PS53" s="225"/>
      <c r="PT53" s="225"/>
      <c r="PU53" s="225"/>
      <c r="PV53" s="225"/>
      <c r="PW53" s="225"/>
      <c r="PX53" s="225"/>
      <c r="PY53" s="225"/>
      <c r="PZ53" s="225"/>
      <c r="QA53" s="225"/>
      <c r="QB53" s="225"/>
      <c r="QC53" s="225"/>
      <c r="QD53" s="225"/>
      <c r="QE53" s="225"/>
      <c r="QF53" s="225"/>
      <c r="QG53" s="225"/>
      <c r="QH53" s="225"/>
      <c r="QI53" s="225"/>
      <c r="QJ53" s="225"/>
      <c r="QK53" s="225"/>
      <c r="QL53" s="225"/>
      <c r="QM53" s="225"/>
      <c r="QN53" s="225"/>
      <c r="QO53" s="225"/>
      <c r="QP53" s="225"/>
      <c r="QQ53" s="225"/>
      <c r="QR53" s="225"/>
      <c r="QS53" s="225"/>
      <c r="QT53" s="225"/>
      <c r="QU53" s="225"/>
      <c r="QV53" s="225"/>
      <c r="QW53" s="225"/>
      <c r="QX53" s="225"/>
      <c r="QY53" s="225"/>
      <c r="QZ53" s="225"/>
      <c r="RA53" s="225"/>
      <c r="RB53" s="225"/>
      <c r="RC53" s="225"/>
      <c r="RD53" s="225"/>
      <c r="RE53" s="104"/>
      <c r="RF53" s="104"/>
      <c r="RG53" s="207"/>
      <c r="RH53" s="207"/>
      <c r="RI53" s="2"/>
      <c r="RJ53" s="2"/>
      <c r="RK53" s="37"/>
      <c r="RL53" s="37"/>
    </row>
    <row r="54" spans="1:480" ht="18.75" customHeight="1">
      <c r="A54" s="31"/>
      <c r="B54" s="87">
        <v>42</v>
      </c>
      <c r="C54" s="87">
        <v>90</v>
      </c>
      <c r="D54" s="87" t="s">
        <v>451</v>
      </c>
      <c r="E54" s="34" t="str">
        <f ca="1">IF(ISBLANK(TMSimList[[#This Row],[Test n'#]]),"",LOOKUP(TMSimList[[#This Row],[Test n'#]],TP_CFAR_DB[TPnum],TP_CFAR_DB[TP ID]))</f>
        <v>FT-TP-90</v>
      </c>
      <c r="F54" s="103" t="str">
        <f ca="1">IF(ISBLANK(TMSimList[[#This Row],[Test n'#]]),"",LOOKUP(TMSimList[[#This Row],[Test n'#]],TP_CFAR_DB[TPnum],TP_CFAR_DB[Test Point Name]))</f>
        <v>Power idle glide 1.4 stall</v>
      </c>
      <c r="G54" s="34" t="str">
        <f ca="1">IF(ISBLANK(TMSimList[[#This Row],[Test n'#]]),"",LOOKUP(TMSimList[[#This Row],[Test n'#]],TP_CFAR_DB[TPnum],TP_CFAR_DB[Mode]))</f>
        <v>Auto</v>
      </c>
      <c r="H54" s="34">
        <f ca="1">IF(ISBLANK(TMSimList[[#This Row],[Test n'#]]),"",LOOKUP(TMSimList[[#This Row],[Test n'#]],TP_CFAR_DB[TPnum],TP_CFAR_DB[Time '[sec']]))</f>
        <v>85</v>
      </c>
      <c r="I54" s="34" t="s">
        <v>76</v>
      </c>
      <c r="J54" s="34" t="s">
        <v>76</v>
      </c>
      <c r="K54" s="171"/>
      <c r="L54" s="212">
        <f>SUM(TMSimMatrix[#This Row])</f>
        <v>0</v>
      </c>
      <c r="M54" s="171"/>
      <c r="N54" s="171"/>
      <c r="O54" s="171"/>
      <c r="P54" s="171"/>
      <c r="Q54" s="171"/>
      <c r="R54" s="171"/>
      <c r="S54" s="171"/>
      <c r="T54" s="171"/>
      <c r="U54" s="171"/>
      <c r="V54" s="171"/>
      <c r="W54" s="171"/>
      <c r="X54" s="171"/>
      <c r="Y54" s="171"/>
      <c r="Z54" s="171"/>
      <c r="AA54" s="171"/>
      <c r="AB54" s="171"/>
      <c r="AC54" s="171"/>
      <c r="AD54" s="171"/>
      <c r="AE54" s="171"/>
      <c r="AF54" s="171"/>
      <c r="AG54" s="171"/>
      <c r="AH54" s="171"/>
      <c r="AI54" s="171"/>
      <c r="AJ54" s="171"/>
      <c r="AK54" s="171"/>
      <c r="AL54" s="171"/>
      <c r="AM54" s="171"/>
      <c r="AN54" s="171"/>
      <c r="AO54" s="171"/>
      <c r="AP54" s="171"/>
      <c r="AQ54" s="171"/>
      <c r="AR54" s="171"/>
      <c r="AS54" s="171"/>
      <c r="AT54" s="171"/>
      <c r="AU54" s="171"/>
      <c r="AV54" s="171"/>
      <c r="AW54" s="171"/>
      <c r="AX54" s="171"/>
      <c r="AY54" s="171"/>
      <c r="AZ54" s="171"/>
      <c r="BA54" s="171"/>
      <c r="BB54" s="171"/>
      <c r="BC54" s="171"/>
      <c r="BD54" s="171"/>
      <c r="BE54" s="171"/>
      <c r="BF54" s="171"/>
      <c r="BG54" s="171"/>
      <c r="BH54" s="171"/>
      <c r="BI54" s="171"/>
      <c r="BJ54" s="171"/>
      <c r="BK54" s="171"/>
      <c r="BL54" s="171"/>
      <c r="BM54" s="171"/>
      <c r="BN54" s="171"/>
      <c r="BO54" s="171"/>
      <c r="BP54" s="171"/>
      <c r="BQ54" s="171"/>
      <c r="BR54" s="171"/>
      <c r="BS54" s="171"/>
      <c r="BT54" s="171"/>
      <c r="BU54" s="171"/>
      <c r="BV54" s="171"/>
      <c r="BW54" s="171"/>
      <c r="BX54" s="171"/>
      <c r="BY54" s="171"/>
      <c r="BZ54" s="171"/>
      <c r="CA54" s="171"/>
      <c r="CB54" s="171"/>
      <c r="CC54" s="171"/>
      <c r="CD54" s="104"/>
      <c r="CE54" s="104"/>
      <c r="CF54" s="104"/>
      <c r="CG54" s="104"/>
      <c r="CH54" s="104"/>
      <c r="CI54" s="104"/>
      <c r="CJ54" s="104"/>
      <c r="CK54" s="104"/>
      <c r="CL54" s="104"/>
      <c r="CM54" s="104"/>
      <c r="CN54" s="104"/>
      <c r="CO54" s="104"/>
      <c r="CP54" s="104"/>
      <c r="CQ54" s="104"/>
      <c r="CR54" s="104"/>
      <c r="CS54" s="104"/>
      <c r="CT54" s="104"/>
      <c r="CU54" s="104"/>
      <c r="CV54" s="104"/>
      <c r="CW54" s="104"/>
      <c r="CX54" s="104"/>
      <c r="CY54" s="104"/>
      <c r="CZ54" s="104"/>
      <c r="DA54" s="104"/>
      <c r="DB54" s="104"/>
      <c r="DC54" s="104"/>
      <c r="DD54" s="104"/>
      <c r="DE54" s="104"/>
      <c r="DF54" s="104"/>
      <c r="DG54" s="104"/>
      <c r="DH54" s="104"/>
      <c r="DI54" s="104"/>
      <c r="DJ54" s="104"/>
      <c r="DK54" s="104"/>
      <c r="DL54" s="104"/>
      <c r="DM54" s="104"/>
      <c r="DN54" s="104"/>
      <c r="DO54" s="104"/>
      <c r="DP54" s="104"/>
      <c r="DQ54" s="104"/>
      <c r="DR54" s="104"/>
      <c r="DS54" s="104"/>
      <c r="DT54" s="104"/>
      <c r="DU54" s="104"/>
      <c r="DV54" s="104"/>
      <c r="DW54" s="104"/>
      <c r="DX54" s="104"/>
      <c r="DY54" s="104"/>
      <c r="DZ54" s="104"/>
      <c r="EA54" s="104"/>
      <c r="EB54" s="104"/>
      <c r="EC54" s="104"/>
      <c r="ED54" s="104"/>
      <c r="EE54" s="104"/>
      <c r="EF54" s="104"/>
      <c r="EG54" s="225"/>
      <c r="EH54" s="225"/>
      <c r="EI54" s="225"/>
      <c r="EJ54" s="225"/>
      <c r="EK54" s="171"/>
      <c r="EL54" s="171"/>
      <c r="EM54" s="104"/>
      <c r="EN54" s="104"/>
      <c r="EO54" s="104"/>
      <c r="EP54" s="104"/>
      <c r="EQ54" s="104"/>
      <c r="ER54" s="104"/>
      <c r="ES54" s="104"/>
      <c r="ET54" s="104"/>
      <c r="EU54" s="104"/>
      <c r="EV54" s="104"/>
      <c r="EW54" s="104"/>
      <c r="EX54" s="104"/>
      <c r="EY54" s="104"/>
      <c r="EZ54" s="104"/>
      <c r="FA54" s="104"/>
      <c r="FB54" s="104"/>
      <c r="FC54" s="104"/>
      <c r="FD54" s="104"/>
      <c r="FE54" s="104"/>
      <c r="FF54" s="104"/>
      <c r="FG54" s="104"/>
      <c r="FH54" s="104"/>
      <c r="FI54" s="104"/>
      <c r="FJ54" s="104"/>
      <c r="FK54" s="104"/>
      <c r="FL54" s="104"/>
      <c r="FM54" s="104"/>
      <c r="FN54" s="225"/>
      <c r="FO54" s="225"/>
      <c r="FP54" s="225"/>
      <c r="FQ54" s="225"/>
      <c r="FR54" s="225"/>
      <c r="FS54" s="225"/>
      <c r="FT54" s="225"/>
      <c r="FU54" s="225"/>
      <c r="FV54" s="225"/>
      <c r="FW54" s="225"/>
      <c r="FX54" s="171"/>
      <c r="FY54" s="171"/>
      <c r="FZ54" s="104"/>
      <c r="GA54" s="104"/>
      <c r="GB54" s="104"/>
      <c r="GC54" s="104"/>
      <c r="GD54" s="104"/>
      <c r="GE54" s="104"/>
      <c r="GF54" s="104"/>
      <c r="GG54" s="104"/>
      <c r="GH54" s="104"/>
      <c r="GI54" s="104"/>
      <c r="GJ54" s="104"/>
      <c r="GK54" s="104"/>
      <c r="GL54" s="104"/>
      <c r="GM54" s="104"/>
      <c r="GN54" s="104"/>
      <c r="GO54" s="104"/>
      <c r="GP54" s="104"/>
      <c r="GQ54" s="104"/>
      <c r="GR54" s="104"/>
      <c r="GS54" s="104"/>
      <c r="GT54" s="104"/>
      <c r="GU54" s="225"/>
      <c r="GV54" s="225"/>
      <c r="GW54" s="225"/>
      <c r="GX54" s="225"/>
      <c r="GY54" s="225"/>
      <c r="GZ54" s="225"/>
      <c r="HA54" s="225"/>
      <c r="HB54" s="225"/>
      <c r="HC54" s="225"/>
      <c r="HD54" s="225"/>
      <c r="HE54" s="225"/>
      <c r="HF54" s="225"/>
      <c r="HG54" s="225"/>
      <c r="HH54" s="225"/>
      <c r="HI54" s="225"/>
      <c r="HJ54" s="225"/>
      <c r="HK54" s="225"/>
      <c r="HL54" s="225"/>
      <c r="HM54" s="225"/>
      <c r="HN54" s="225"/>
      <c r="HO54" s="225"/>
      <c r="HP54" s="225"/>
      <c r="HQ54" s="225"/>
      <c r="HR54" s="225"/>
      <c r="HS54" s="225"/>
      <c r="HT54" s="225"/>
      <c r="HU54" s="225"/>
      <c r="HV54" s="225"/>
      <c r="HW54" s="225"/>
      <c r="HX54" s="225"/>
      <c r="HY54" s="225"/>
      <c r="HZ54" s="225"/>
      <c r="IA54" s="225"/>
      <c r="IB54" s="225"/>
      <c r="IC54" s="225"/>
      <c r="ID54" s="225"/>
      <c r="IE54" s="225"/>
      <c r="IF54" s="225"/>
      <c r="IG54" s="225"/>
      <c r="IH54" s="225"/>
      <c r="II54" s="225"/>
      <c r="IJ54" s="225"/>
      <c r="IK54" s="225"/>
      <c r="IL54" s="225"/>
      <c r="IM54" s="225"/>
      <c r="IN54" s="225"/>
      <c r="IO54" s="225"/>
      <c r="IP54" s="225"/>
      <c r="IQ54" s="225"/>
      <c r="IR54" s="225"/>
      <c r="IS54" s="225"/>
      <c r="IT54" s="225"/>
      <c r="IU54" s="225"/>
      <c r="IV54" s="225"/>
      <c r="IW54" s="225"/>
      <c r="IX54" s="225"/>
      <c r="IY54" s="225"/>
      <c r="IZ54" s="225"/>
      <c r="JA54" s="225"/>
      <c r="JB54" s="225"/>
      <c r="JC54" s="225"/>
      <c r="JD54" s="225"/>
      <c r="JE54" s="225"/>
      <c r="JF54" s="225"/>
      <c r="JG54" s="225"/>
      <c r="JH54" s="225"/>
      <c r="JI54" s="225"/>
      <c r="JJ54" s="225"/>
      <c r="JK54" s="225"/>
      <c r="JL54" s="225"/>
      <c r="JM54" s="225"/>
      <c r="JN54" s="225"/>
      <c r="JO54" s="225"/>
      <c r="JP54" s="225"/>
      <c r="JQ54" s="225"/>
      <c r="JR54" s="225"/>
      <c r="JS54" s="225"/>
      <c r="JT54" s="225"/>
      <c r="JU54" s="225"/>
      <c r="JV54" s="225"/>
      <c r="JW54" s="225"/>
      <c r="JX54" s="225"/>
      <c r="JY54" s="225"/>
      <c r="JZ54" s="225"/>
      <c r="KA54" s="225"/>
      <c r="KB54" s="225"/>
      <c r="KC54" s="225"/>
      <c r="KD54" s="225"/>
      <c r="KE54" s="225"/>
      <c r="KF54" s="225"/>
      <c r="KG54" s="225"/>
      <c r="KH54" s="225"/>
      <c r="KI54" s="225"/>
      <c r="KJ54" s="225"/>
      <c r="KK54" s="225"/>
      <c r="KL54" s="225"/>
      <c r="KM54" s="225"/>
      <c r="KN54" s="225"/>
      <c r="KO54" s="225"/>
      <c r="KP54" s="225"/>
      <c r="KQ54" s="225"/>
      <c r="KR54" s="225"/>
      <c r="KS54" s="225"/>
      <c r="KT54" s="225"/>
      <c r="KU54" s="225"/>
      <c r="KV54" s="225"/>
      <c r="KW54" s="225"/>
      <c r="KX54" s="225"/>
      <c r="KY54" s="225"/>
      <c r="KZ54" s="225"/>
      <c r="LA54" s="225"/>
      <c r="LB54" s="225"/>
      <c r="LC54" s="225"/>
      <c r="LD54" s="225"/>
      <c r="LE54" s="225"/>
      <c r="LF54" s="225"/>
      <c r="LG54" s="225"/>
      <c r="LH54" s="225"/>
      <c r="LI54" s="225"/>
      <c r="LJ54" s="225"/>
      <c r="LK54" s="225"/>
      <c r="LL54" s="225"/>
      <c r="LM54" s="225"/>
      <c r="LN54" s="225"/>
      <c r="LO54" s="225"/>
      <c r="LP54" s="225"/>
      <c r="LQ54" s="225"/>
      <c r="LR54" s="225"/>
      <c r="LS54" s="225"/>
      <c r="LT54" s="225"/>
      <c r="LU54" s="225"/>
      <c r="LV54" s="225"/>
      <c r="LW54" s="225"/>
      <c r="LX54" s="225"/>
      <c r="LY54" s="225"/>
      <c r="LZ54" s="225"/>
      <c r="MA54" s="225"/>
      <c r="MB54" s="225"/>
      <c r="MC54" s="225"/>
      <c r="MD54" s="225"/>
      <c r="ME54" s="225"/>
      <c r="MF54" s="225"/>
      <c r="MG54" s="225"/>
      <c r="MH54" s="225"/>
      <c r="MI54" s="225"/>
      <c r="MJ54" s="225"/>
      <c r="MK54" s="225"/>
      <c r="ML54" s="225"/>
      <c r="MM54" s="225"/>
      <c r="MN54" s="225"/>
      <c r="MO54" s="225"/>
      <c r="MP54" s="225"/>
      <c r="MQ54" s="225"/>
      <c r="MR54" s="225"/>
      <c r="MS54" s="225"/>
      <c r="MT54" s="225"/>
      <c r="MU54" s="225"/>
      <c r="MV54" s="225"/>
      <c r="MW54" s="225"/>
      <c r="MX54" s="225"/>
      <c r="MY54" s="225"/>
      <c r="MZ54" s="225"/>
      <c r="NA54" s="225"/>
      <c r="NB54" s="225"/>
      <c r="NC54" s="225"/>
      <c r="ND54" s="225"/>
      <c r="NE54" s="225"/>
      <c r="NF54" s="225"/>
      <c r="NG54" s="225"/>
      <c r="NH54" s="225"/>
      <c r="NI54" s="225"/>
      <c r="NJ54" s="225"/>
      <c r="NK54" s="225"/>
      <c r="NL54" s="225"/>
      <c r="NM54" s="225"/>
      <c r="NN54" s="225"/>
      <c r="NO54" s="225"/>
      <c r="NP54" s="225"/>
      <c r="NQ54" s="225"/>
      <c r="NR54" s="225"/>
      <c r="NS54" s="225"/>
      <c r="NT54" s="225"/>
      <c r="NU54" s="225"/>
      <c r="NV54" s="225"/>
      <c r="NW54" s="225"/>
      <c r="NX54" s="225"/>
      <c r="NY54" s="225"/>
      <c r="NZ54" s="225"/>
      <c r="OA54" s="225"/>
      <c r="OB54" s="225"/>
      <c r="OC54" s="225"/>
      <c r="OD54" s="225"/>
      <c r="OE54" s="225"/>
      <c r="OF54" s="225"/>
      <c r="OG54" s="225"/>
      <c r="OH54" s="225"/>
      <c r="OI54" s="225"/>
      <c r="OJ54" s="225"/>
      <c r="OK54" s="225"/>
      <c r="OL54" s="225"/>
      <c r="OM54" s="225"/>
      <c r="ON54" s="225"/>
      <c r="OO54" s="225"/>
      <c r="OP54" s="225"/>
      <c r="OQ54" s="225"/>
      <c r="OR54" s="225"/>
      <c r="OS54" s="225"/>
      <c r="OT54" s="225"/>
      <c r="OU54" s="225"/>
      <c r="OV54" s="225"/>
      <c r="OW54" s="225"/>
      <c r="OX54" s="225"/>
      <c r="OY54" s="225"/>
      <c r="OZ54" s="225"/>
      <c r="PA54" s="225"/>
      <c r="PB54" s="225"/>
      <c r="PC54" s="225"/>
      <c r="PD54" s="225"/>
      <c r="PE54" s="225"/>
      <c r="PF54" s="225"/>
      <c r="PG54" s="225"/>
      <c r="PH54" s="225"/>
      <c r="PI54" s="225"/>
      <c r="PJ54" s="225"/>
      <c r="PK54" s="225"/>
      <c r="PL54" s="225"/>
      <c r="PM54" s="225"/>
      <c r="PN54" s="225"/>
      <c r="PO54" s="225"/>
      <c r="PP54" s="225"/>
      <c r="PQ54" s="225"/>
      <c r="PR54" s="225"/>
      <c r="PS54" s="225"/>
      <c r="PT54" s="225"/>
      <c r="PU54" s="225"/>
      <c r="PV54" s="225"/>
      <c r="PW54" s="225"/>
      <c r="PX54" s="225"/>
      <c r="PY54" s="225"/>
      <c r="PZ54" s="225"/>
      <c r="QA54" s="225"/>
      <c r="QB54" s="225"/>
      <c r="QC54" s="225"/>
      <c r="QD54" s="225"/>
      <c r="QE54" s="225"/>
      <c r="QF54" s="225"/>
      <c r="QG54" s="225"/>
      <c r="QH54" s="225"/>
      <c r="QI54" s="225"/>
      <c r="QJ54" s="225"/>
      <c r="QK54" s="225"/>
      <c r="QL54" s="225"/>
      <c r="QM54" s="225"/>
      <c r="QN54" s="225"/>
      <c r="QO54" s="225"/>
      <c r="QP54" s="225"/>
      <c r="QQ54" s="225"/>
      <c r="QR54" s="225"/>
      <c r="QS54" s="225"/>
      <c r="QT54" s="225"/>
      <c r="QU54" s="225"/>
      <c r="QV54" s="225"/>
      <c r="QW54" s="225"/>
      <c r="QX54" s="225"/>
      <c r="QY54" s="225"/>
      <c r="QZ54" s="225"/>
      <c r="RA54" s="225"/>
      <c r="RB54" s="225"/>
      <c r="RC54" s="225"/>
      <c r="RD54" s="225"/>
      <c r="RE54" s="104"/>
      <c r="RF54" s="104"/>
      <c r="RG54" s="207"/>
      <c r="RH54" s="207"/>
      <c r="RI54" s="2"/>
      <c r="RJ54" s="2"/>
      <c r="RK54" s="37"/>
      <c r="RL54" s="37"/>
    </row>
    <row r="55" spans="1:480" ht="18.75" customHeight="1">
      <c r="A55" s="31"/>
      <c r="B55" s="87">
        <v>43</v>
      </c>
      <c r="C55" s="87">
        <v>91</v>
      </c>
      <c r="D55" s="87" t="s">
        <v>451</v>
      </c>
      <c r="E55" s="34" t="str">
        <f ca="1">IF(ISBLANK(TMSimList[[#This Row],[Test n'#]]),"",LOOKUP(TMSimList[[#This Row],[Test n'#]],TP_CFAR_DB[TPnum],TP_CFAR_DB[TP ID]))</f>
        <v>FT-TP-91</v>
      </c>
      <c r="F55" s="103" t="str">
        <f ca="1">IF(ISBLANK(TMSimList[[#This Row],[Test n'#]]),"",LOOKUP(TMSimList[[#This Row],[Test n'#]],TP_CFAR_DB[TPnum],TP_CFAR_DB[Test Point Name]))</f>
        <v>Power idle glide 1.6 stall</v>
      </c>
      <c r="G55" s="34" t="str">
        <f ca="1">IF(ISBLANK(TMSimList[[#This Row],[Test n'#]]),"",LOOKUP(TMSimList[[#This Row],[Test n'#]],TP_CFAR_DB[TPnum],TP_CFAR_DB[Mode]))</f>
        <v>Auto</v>
      </c>
      <c r="H55" s="34">
        <f ca="1">IF(ISBLANK(TMSimList[[#This Row],[Test n'#]]),"",LOOKUP(TMSimList[[#This Row],[Test n'#]],TP_CFAR_DB[TPnum],TP_CFAR_DB[Time '[sec']]))</f>
        <v>85</v>
      </c>
      <c r="I55" s="34" t="s">
        <v>76</v>
      </c>
      <c r="J55" s="34" t="s">
        <v>76</v>
      </c>
      <c r="K55" s="171"/>
      <c r="L55" s="34">
        <f>SUM(TMSimMatrix[#This Row])</f>
        <v>0</v>
      </c>
      <c r="M55" s="171"/>
      <c r="N55" s="171"/>
      <c r="O55" s="171"/>
      <c r="P55" s="171"/>
      <c r="Q55" s="171"/>
      <c r="R55" s="171"/>
      <c r="S55" s="171"/>
      <c r="T55" s="171"/>
      <c r="U55" s="171"/>
      <c r="V55" s="171"/>
      <c r="W55" s="171"/>
      <c r="X55" s="171"/>
      <c r="Y55" s="171"/>
      <c r="Z55" s="171"/>
      <c r="AA55" s="171"/>
      <c r="AB55" s="171"/>
      <c r="AC55" s="171"/>
      <c r="AD55" s="171"/>
      <c r="AE55" s="171"/>
      <c r="AF55" s="171"/>
      <c r="AG55" s="171"/>
      <c r="AH55" s="171"/>
      <c r="AI55" s="171"/>
      <c r="AJ55" s="171"/>
      <c r="AK55" s="171"/>
      <c r="AL55" s="171"/>
      <c r="AM55" s="171"/>
      <c r="AN55" s="171"/>
      <c r="AO55" s="171"/>
      <c r="AP55" s="171"/>
      <c r="AQ55" s="171"/>
      <c r="AR55" s="171"/>
      <c r="AS55" s="171"/>
      <c r="AT55" s="171"/>
      <c r="AU55" s="171"/>
      <c r="AV55" s="171"/>
      <c r="AW55" s="171"/>
      <c r="AX55" s="171"/>
      <c r="AY55" s="171"/>
      <c r="AZ55" s="171"/>
      <c r="BA55" s="171"/>
      <c r="BB55" s="171"/>
      <c r="BC55" s="171"/>
      <c r="BD55" s="171"/>
      <c r="BE55" s="171"/>
      <c r="BF55" s="171"/>
      <c r="BG55" s="171"/>
      <c r="BH55" s="171"/>
      <c r="BI55" s="171"/>
      <c r="BJ55" s="171"/>
      <c r="BK55" s="171"/>
      <c r="BL55" s="171"/>
      <c r="BM55" s="171"/>
      <c r="BN55" s="171"/>
      <c r="BO55" s="171"/>
      <c r="BP55" s="171"/>
      <c r="BQ55" s="171"/>
      <c r="BR55" s="171"/>
      <c r="BS55" s="171"/>
      <c r="BT55" s="171"/>
      <c r="BU55" s="171"/>
      <c r="BV55" s="171"/>
      <c r="BW55" s="171"/>
      <c r="BX55" s="171"/>
      <c r="BY55" s="171"/>
      <c r="BZ55" s="171"/>
      <c r="CA55" s="171"/>
      <c r="CB55" s="171"/>
      <c r="CC55" s="171"/>
      <c r="CD55" s="104"/>
      <c r="CE55" s="104"/>
      <c r="CF55" s="104"/>
      <c r="CG55" s="104"/>
      <c r="CH55" s="104"/>
      <c r="CI55" s="104"/>
      <c r="CJ55" s="104"/>
      <c r="CK55" s="104"/>
      <c r="CL55" s="104"/>
      <c r="CM55" s="104"/>
      <c r="CN55" s="104"/>
      <c r="CO55" s="104"/>
      <c r="CP55" s="104"/>
      <c r="CQ55" s="104"/>
      <c r="CR55" s="104"/>
      <c r="CS55" s="104"/>
      <c r="CT55" s="104"/>
      <c r="CU55" s="104"/>
      <c r="CV55" s="104"/>
      <c r="CW55" s="104"/>
      <c r="CX55" s="104"/>
      <c r="CY55" s="104"/>
      <c r="CZ55" s="104"/>
      <c r="DA55" s="104"/>
      <c r="DB55" s="104"/>
      <c r="DC55" s="104"/>
      <c r="DD55" s="104"/>
      <c r="DE55" s="104"/>
      <c r="DF55" s="104"/>
      <c r="DG55" s="104"/>
      <c r="DH55" s="104"/>
      <c r="DI55" s="104"/>
      <c r="DJ55" s="104"/>
      <c r="DK55" s="104"/>
      <c r="DL55" s="104"/>
      <c r="DM55" s="104"/>
      <c r="DN55" s="104"/>
      <c r="DO55" s="104"/>
      <c r="DP55" s="104"/>
      <c r="DQ55" s="104"/>
      <c r="DR55" s="104"/>
      <c r="DS55" s="104"/>
      <c r="DT55" s="104"/>
      <c r="DU55" s="104"/>
      <c r="DV55" s="104"/>
      <c r="DW55" s="104"/>
      <c r="DX55" s="104"/>
      <c r="DY55" s="104"/>
      <c r="DZ55" s="104"/>
      <c r="EA55" s="104"/>
      <c r="EB55" s="104"/>
      <c r="EC55" s="104"/>
      <c r="ED55" s="104"/>
      <c r="EE55" s="104"/>
      <c r="EF55" s="104"/>
      <c r="EG55" s="225"/>
      <c r="EH55" s="225"/>
      <c r="EI55" s="225"/>
      <c r="EJ55" s="225"/>
      <c r="EK55" s="171"/>
      <c r="EL55" s="171"/>
      <c r="EM55" s="104"/>
      <c r="EN55" s="104"/>
      <c r="EO55" s="104"/>
      <c r="EP55" s="104"/>
      <c r="EQ55" s="104"/>
      <c r="ER55" s="104"/>
      <c r="ES55" s="104"/>
      <c r="ET55" s="104"/>
      <c r="EU55" s="104"/>
      <c r="EV55" s="104"/>
      <c r="EW55" s="104"/>
      <c r="EX55" s="104"/>
      <c r="EY55" s="104"/>
      <c r="EZ55" s="104"/>
      <c r="FA55" s="104"/>
      <c r="FB55" s="104"/>
      <c r="FC55" s="104"/>
      <c r="FD55" s="104"/>
      <c r="FE55" s="104"/>
      <c r="FF55" s="104"/>
      <c r="FG55" s="104"/>
      <c r="FH55" s="104"/>
      <c r="FI55" s="104"/>
      <c r="FJ55" s="104"/>
      <c r="FK55" s="104"/>
      <c r="FL55" s="104"/>
      <c r="FM55" s="104"/>
      <c r="FN55" s="225"/>
      <c r="FO55" s="225"/>
      <c r="FP55" s="225"/>
      <c r="FQ55" s="225"/>
      <c r="FR55" s="225"/>
      <c r="FS55" s="225"/>
      <c r="FT55" s="225"/>
      <c r="FU55" s="225"/>
      <c r="FV55" s="225"/>
      <c r="FW55" s="225"/>
      <c r="FX55" s="171"/>
      <c r="FY55" s="171"/>
      <c r="FZ55" s="104"/>
      <c r="GA55" s="104"/>
      <c r="GB55" s="104"/>
      <c r="GC55" s="104"/>
      <c r="GD55" s="104"/>
      <c r="GE55" s="104"/>
      <c r="GF55" s="104"/>
      <c r="GG55" s="104"/>
      <c r="GH55" s="104"/>
      <c r="GI55" s="104"/>
      <c r="GJ55" s="104"/>
      <c r="GK55" s="104"/>
      <c r="GL55" s="104"/>
      <c r="GM55" s="104"/>
      <c r="GN55" s="104"/>
      <c r="GO55" s="104"/>
      <c r="GP55" s="104"/>
      <c r="GQ55" s="104"/>
      <c r="GR55" s="104"/>
      <c r="GS55" s="104"/>
      <c r="GT55" s="104"/>
      <c r="GU55" s="225"/>
      <c r="GV55" s="225"/>
      <c r="GW55" s="225"/>
      <c r="GX55" s="225"/>
      <c r="GY55" s="225"/>
      <c r="GZ55" s="225"/>
      <c r="HA55" s="225"/>
      <c r="HB55" s="225"/>
      <c r="HC55" s="225"/>
      <c r="HD55" s="225"/>
      <c r="HE55" s="225"/>
      <c r="HF55" s="225"/>
      <c r="HG55" s="225"/>
      <c r="HH55" s="225"/>
      <c r="HI55" s="225"/>
      <c r="HJ55" s="225"/>
      <c r="HK55" s="225"/>
      <c r="HL55" s="225"/>
      <c r="HM55" s="225"/>
      <c r="HN55" s="225"/>
      <c r="HO55" s="225"/>
      <c r="HP55" s="225"/>
      <c r="HQ55" s="225"/>
      <c r="HR55" s="225"/>
      <c r="HS55" s="225"/>
      <c r="HT55" s="225"/>
      <c r="HU55" s="225"/>
      <c r="HV55" s="225"/>
      <c r="HW55" s="225"/>
      <c r="HX55" s="225"/>
      <c r="HY55" s="225"/>
      <c r="HZ55" s="225"/>
      <c r="IA55" s="225"/>
      <c r="IB55" s="225"/>
      <c r="IC55" s="225"/>
      <c r="ID55" s="225"/>
      <c r="IE55" s="225"/>
      <c r="IF55" s="225"/>
      <c r="IG55" s="225"/>
      <c r="IH55" s="225"/>
      <c r="II55" s="225"/>
      <c r="IJ55" s="225"/>
      <c r="IK55" s="225"/>
      <c r="IL55" s="225"/>
      <c r="IM55" s="225"/>
      <c r="IN55" s="225"/>
      <c r="IO55" s="225"/>
      <c r="IP55" s="225"/>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c r="MU55" s="225"/>
      <c r="MV55" s="225"/>
      <c r="MW55" s="225"/>
      <c r="MX55" s="225"/>
      <c r="MY55" s="225"/>
      <c r="MZ55" s="225"/>
      <c r="NA55" s="225"/>
      <c r="NB55" s="225"/>
      <c r="NC55" s="225"/>
      <c r="ND55" s="225"/>
      <c r="NE55" s="225"/>
      <c r="NF55" s="225"/>
      <c r="NG55" s="225"/>
      <c r="NH55" s="225"/>
      <c r="NI55" s="225"/>
      <c r="NJ55" s="225"/>
      <c r="NK55" s="225"/>
      <c r="NL55" s="225"/>
      <c r="NM55" s="225"/>
      <c r="NN55" s="225"/>
      <c r="NO55" s="225"/>
      <c r="NP55" s="225"/>
      <c r="NQ55" s="225"/>
      <c r="NR55" s="225"/>
      <c r="NS55" s="225"/>
      <c r="NT55" s="225"/>
      <c r="NU55" s="225"/>
      <c r="NV55" s="225"/>
      <c r="NW55" s="225"/>
      <c r="NX55" s="225"/>
      <c r="NY55" s="225"/>
      <c r="NZ55" s="225"/>
      <c r="OA55" s="225"/>
      <c r="OB55" s="225"/>
      <c r="OC55" s="225"/>
      <c r="OD55" s="225"/>
      <c r="OE55" s="225"/>
      <c r="OF55" s="225"/>
      <c r="OG55" s="225"/>
      <c r="OH55" s="225"/>
      <c r="OI55" s="225"/>
      <c r="OJ55" s="225"/>
      <c r="OK55" s="225"/>
      <c r="OL55" s="225"/>
      <c r="OM55" s="225"/>
      <c r="ON55" s="225"/>
      <c r="OO55" s="225"/>
      <c r="OP55" s="225"/>
      <c r="OQ55" s="225"/>
      <c r="OR55" s="225"/>
      <c r="OS55" s="225"/>
      <c r="OT55" s="225"/>
      <c r="OU55" s="225"/>
      <c r="OV55" s="225"/>
      <c r="OW55" s="225"/>
      <c r="OX55" s="225"/>
      <c r="OY55" s="225"/>
      <c r="OZ55" s="225"/>
      <c r="PA55" s="225"/>
      <c r="PB55" s="225"/>
      <c r="PC55" s="225"/>
      <c r="PD55" s="225"/>
      <c r="PE55" s="225"/>
      <c r="PF55" s="225"/>
      <c r="PG55" s="225"/>
      <c r="PH55" s="225"/>
      <c r="PI55" s="225"/>
      <c r="PJ55" s="225"/>
      <c r="PK55" s="225"/>
      <c r="PL55" s="225"/>
      <c r="PM55" s="225"/>
      <c r="PN55" s="225"/>
      <c r="PO55" s="225"/>
      <c r="PP55" s="225"/>
      <c r="PQ55" s="225"/>
      <c r="PR55" s="225"/>
      <c r="PS55" s="225"/>
      <c r="PT55" s="225"/>
      <c r="PU55" s="225"/>
      <c r="PV55" s="225"/>
      <c r="PW55" s="225"/>
      <c r="PX55" s="225"/>
      <c r="PY55" s="225"/>
      <c r="PZ55" s="225"/>
      <c r="QA55" s="225"/>
      <c r="QB55" s="225"/>
      <c r="QC55" s="225"/>
      <c r="QD55" s="225"/>
      <c r="QE55" s="225"/>
      <c r="QF55" s="225"/>
      <c r="QG55" s="225"/>
      <c r="QH55" s="225"/>
      <c r="QI55" s="225"/>
      <c r="QJ55" s="225"/>
      <c r="QK55" s="225"/>
      <c r="QL55" s="225"/>
      <c r="QM55" s="225"/>
      <c r="QN55" s="225"/>
      <c r="QO55" s="225"/>
      <c r="QP55" s="225"/>
      <c r="QQ55" s="225"/>
      <c r="QR55" s="225"/>
      <c r="QS55" s="225"/>
      <c r="QT55" s="225"/>
      <c r="QU55" s="225"/>
      <c r="QV55" s="225"/>
      <c r="QW55" s="225"/>
      <c r="QX55" s="225"/>
      <c r="QY55" s="225"/>
      <c r="QZ55" s="225"/>
      <c r="RA55" s="225"/>
      <c r="RB55" s="225"/>
      <c r="RC55" s="225"/>
      <c r="RD55" s="225"/>
      <c r="RE55" s="104"/>
      <c r="RF55" s="104"/>
      <c r="RG55" s="207"/>
      <c r="RH55" s="207"/>
      <c r="RI55" s="2"/>
      <c r="RJ55" s="2"/>
    </row>
    <row r="56" spans="1:480" ht="18.75" customHeight="1">
      <c r="A56" s="31"/>
      <c r="B56" s="87">
        <v>44</v>
      </c>
      <c r="C56" s="87">
        <v>92</v>
      </c>
      <c r="D56" s="87" t="s">
        <v>451</v>
      </c>
      <c r="E56" s="34" t="str">
        <f ca="1">IF(ISBLANK(TMSimList[[#This Row],[Test n'#]]),"",LOOKUP(TMSimList[[#This Row],[Test n'#]],TP_CFAR_DB[TPnum],TP_CFAR_DB[TP ID]))</f>
        <v>FT-TP-92</v>
      </c>
      <c r="F56" s="103" t="str">
        <f ca="1">IF(ISBLANK(TMSimList[[#This Row],[Test n'#]]),"",LOOKUP(TMSimList[[#This Row],[Test n'#]],TP_CFAR_DB[TPnum],TP_CFAR_DB[Test Point Name]))</f>
        <v xml:space="preserve">SCADS Box </v>
      </c>
      <c r="G56" s="34" t="str">
        <f ca="1">IF(ISBLANK(TMSimList[[#This Row],[Test n'#]]),"",LOOKUP(TMSimList[[#This Row],[Test n'#]],TP_CFAR_DB[TPnum],TP_CFAR_DB[Mode]))</f>
        <v>Auto</v>
      </c>
      <c r="H56" s="34">
        <f ca="1">IF(ISBLANK(TMSimList[[#This Row],[Test n'#]]),"",LOOKUP(TMSimList[[#This Row],[Test n'#]],TP_CFAR_DB[TPnum],TP_CFAR_DB[Time '[sec']]))</f>
        <v>240</v>
      </c>
      <c r="I56" s="34" t="s">
        <v>76</v>
      </c>
      <c r="J56" s="34" t="s">
        <v>76</v>
      </c>
      <c r="K56" s="171"/>
      <c r="L56" s="34">
        <f>SUM(TMSimMatrix[#This Row])</f>
        <v>0</v>
      </c>
      <c r="M56" s="171"/>
      <c r="N56" s="171"/>
      <c r="O56" s="171"/>
      <c r="P56" s="171"/>
      <c r="Q56" s="171"/>
      <c r="R56" s="171"/>
      <c r="S56" s="171"/>
      <c r="T56" s="171"/>
      <c r="U56" s="171"/>
      <c r="V56" s="171"/>
      <c r="W56" s="171"/>
      <c r="X56" s="171"/>
      <c r="Y56" s="171"/>
      <c r="Z56" s="171"/>
      <c r="AA56" s="171"/>
      <c r="AB56" s="171"/>
      <c r="AC56" s="171"/>
      <c r="AD56" s="171"/>
      <c r="AE56" s="171"/>
      <c r="AF56" s="171"/>
      <c r="AG56" s="171"/>
      <c r="AH56" s="171"/>
      <c r="AI56" s="171"/>
      <c r="AJ56" s="171"/>
      <c r="AK56" s="171"/>
      <c r="AL56" s="171"/>
      <c r="AM56" s="171"/>
      <c r="AN56" s="171"/>
      <c r="AO56" s="171"/>
      <c r="AP56" s="171"/>
      <c r="AQ56" s="171"/>
      <c r="AR56" s="171"/>
      <c r="AS56" s="171"/>
      <c r="AT56" s="171"/>
      <c r="AU56" s="171"/>
      <c r="AV56" s="171"/>
      <c r="AW56" s="171"/>
      <c r="AX56" s="171"/>
      <c r="AY56" s="171"/>
      <c r="AZ56" s="171"/>
      <c r="BA56" s="171"/>
      <c r="BB56" s="171"/>
      <c r="BC56" s="171"/>
      <c r="BD56" s="171"/>
      <c r="BE56" s="171"/>
      <c r="BF56" s="171"/>
      <c r="BG56" s="171"/>
      <c r="BH56" s="171"/>
      <c r="BI56" s="171"/>
      <c r="BJ56" s="171"/>
      <c r="BK56" s="171"/>
      <c r="BL56" s="171"/>
      <c r="BM56" s="171"/>
      <c r="BN56" s="171"/>
      <c r="BO56" s="171"/>
      <c r="BP56" s="171"/>
      <c r="BQ56" s="171"/>
      <c r="BR56" s="171"/>
      <c r="BS56" s="171"/>
      <c r="BT56" s="171"/>
      <c r="BU56" s="171"/>
      <c r="BV56" s="171"/>
      <c r="BW56" s="171"/>
      <c r="BX56" s="171"/>
      <c r="BY56" s="171"/>
      <c r="BZ56" s="171"/>
      <c r="CA56" s="171"/>
      <c r="CB56" s="171"/>
      <c r="CC56" s="171"/>
      <c r="CD56" s="104"/>
      <c r="CE56" s="104"/>
      <c r="CF56" s="104"/>
      <c r="CG56" s="104"/>
      <c r="CH56" s="104"/>
      <c r="CI56" s="104"/>
      <c r="CJ56" s="104"/>
      <c r="CK56" s="104"/>
      <c r="CL56" s="104"/>
      <c r="CM56" s="104"/>
      <c r="CN56" s="104"/>
      <c r="CO56" s="104"/>
      <c r="CP56" s="104"/>
      <c r="CQ56" s="104"/>
      <c r="CR56" s="104"/>
      <c r="CS56" s="104"/>
      <c r="CT56" s="104"/>
      <c r="CU56" s="104"/>
      <c r="CV56" s="104"/>
      <c r="CW56" s="104"/>
      <c r="CX56" s="104"/>
      <c r="CY56" s="104"/>
      <c r="CZ56" s="104"/>
      <c r="DA56" s="104"/>
      <c r="DB56" s="104"/>
      <c r="DC56" s="104"/>
      <c r="DD56" s="104"/>
      <c r="DE56" s="104"/>
      <c r="DF56" s="104"/>
      <c r="DG56" s="104"/>
      <c r="DH56" s="104"/>
      <c r="DI56" s="104"/>
      <c r="DJ56" s="104"/>
      <c r="DK56" s="104"/>
      <c r="DL56" s="104"/>
      <c r="DM56" s="104"/>
      <c r="DN56" s="104"/>
      <c r="DO56" s="104"/>
      <c r="DP56" s="104"/>
      <c r="DQ56" s="104"/>
      <c r="DR56" s="104"/>
      <c r="DS56" s="104"/>
      <c r="DT56" s="104"/>
      <c r="DU56" s="104"/>
      <c r="DV56" s="104"/>
      <c r="DW56" s="104"/>
      <c r="DX56" s="104"/>
      <c r="DY56" s="104"/>
      <c r="DZ56" s="104"/>
      <c r="EA56" s="104"/>
      <c r="EB56" s="104"/>
      <c r="EC56" s="104"/>
      <c r="ED56" s="104"/>
      <c r="EE56" s="104"/>
      <c r="EF56" s="104"/>
      <c r="EG56" s="225"/>
      <c r="EH56" s="225"/>
      <c r="EI56" s="225"/>
      <c r="EJ56" s="225"/>
      <c r="EK56" s="171"/>
      <c r="EL56" s="171"/>
      <c r="EM56" s="104"/>
      <c r="EN56" s="104"/>
      <c r="EO56" s="104"/>
      <c r="EP56" s="104"/>
      <c r="EQ56" s="104"/>
      <c r="ER56" s="104"/>
      <c r="ES56" s="104"/>
      <c r="ET56" s="104"/>
      <c r="EU56" s="104"/>
      <c r="EV56" s="104"/>
      <c r="EW56" s="104"/>
      <c r="EX56" s="104"/>
      <c r="EY56" s="104"/>
      <c r="EZ56" s="104"/>
      <c r="FA56" s="104"/>
      <c r="FB56" s="104"/>
      <c r="FC56" s="104"/>
      <c r="FD56" s="104"/>
      <c r="FE56" s="104"/>
      <c r="FF56" s="104"/>
      <c r="FG56" s="104"/>
      <c r="FH56" s="104"/>
      <c r="FI56" s="104"/>
      <c r="FJ56" s="104"/>
      <c r="FK56" s="104"/>
      <c r="FL56" s="104"/>
      <c r="FM56" s="104"/>
      <c r="FN56" s="225"/>
      <c r="FO56" s="225"/>
      <c r="FP56" s="225"/>
      <c r="FQ56" s="225"/>
      <c r="FR56" s="225"/>
      <c r="FS56" s="225"/>
      <c r="FT56" s="225"/>
      <c r="FU56" s="225"/>
      <c r="FV56" s="225"/>
      <c r="FW56" s="225"/>
      <c r="FX56" s="171"/>
      <c r="FY56" s="171"/>
      <c r="FZ56" s="104"/>
      <c r="GA56" s="104"/>
      <c r="GB56" s="104"/>
      <c r="GC56" s="104"/>
      <c r="GD56" s="104"/>
      <c r="GE56" s="104"/>
      <c r="GF56" s="104"/>
      <c r="GG56" s="104"/>
      <c r="GH56" s="104"/>
      <c r="GI56" s="104"/>
      <c r="GJ56" s="104"/>
      <c r="GK56" s="104"/>
      <c r="GL56" s="104"/>
      <c r="GM56" s="104"/>
      <c r="GN56" s="104"/>
      <c r="GO56" s="104"/>
      <c r="GP56" s="104"/>
      <c r="GQ56" s="104"/>
      <c r="GR56" s="104"/>
      <c r="GS56" s="104"/>
      <c r="GT56" s="104"/>
      <c r="GU56" s="225"/>
      <c r="GV56" s="225"/>
      <c r="GW56" s="225"/>
      <c r="GX56" s="225"/>
      <c r="GY56" s="225"/>
      <c r="GZ56" s="225"/>
      <c r="HA56" s="225"/>
      <c r="HB56" s="225"/>
      <c r="HC56" s="225"/>
      <c r="HD56" s="225"/>
      <c r="HE56" s="225"/>
      <c r="HF56" s="225"/>
      <c r="HG56" s="225"/>
      <c r="HH56" s="225"/>
      <c r="HI56" s="225"/>
      <c r="HJ56" s="225"/>
      <c r="HK56" s="225"/>
      <c r="HL56" s="225"/>
      <c r="HM56" s="225"/>
      <c r="HN56" s="225"/>
      <c r="HO56" s="225"/>
      <c r="HP56" s="225"/>
      <c r="HQ56" s="225"/>
      <c r="HR56" s="225"/>
      <c r="HS56" s="225"/>
      <c r="HT56" s="225"/>
      <c r="HU56" s="225"/>
      <c r="HV56" s="225"/>
      <c r="HW56" s="225"/>
      <c r="HX56" s="225"/>
      <c r="HY56" s="225"/>
      <c r="HZ56" s="225"/>
      <c r="IA56" s="225"/>
      <c r="IB56" s="225"/>
      <c r="IC56" s="225"/>
      <c r="ID56" s="225"/>
      <c r="IE56" s="225"/>
      <c r="IF56" s="225"/>
      <c r="IG56" s="225"/>
      <c r="IH56" s="225"/>
      <c r="II56" s="225"/>
      <c r="IJ56" s="225"/>
      <c r="IK56" s="225"/>
      <c r="IL56" s="225"/>
      <c r="IM56" s="225"/>
      <c r="IN56" s="225"/>
      <c r="IO56" s="225"/>
      <c r="IP56" s="225"/>
      <c r="IQ56" s="225"/>
      <c r="IR56" s="225"/>
      <c r="IS56" s="225"/>
      <c r="IT56" s="225"/>
      <c r="IU56" s="225"/>
      <c r="IV56" s="225"/>
      <c r="IW56" s="225"/>
      <c r="IX56" s="225"/>
      <c r="IY56" s="225"/>
      <c r="IZ56" s="225"/>
      <c r="JA56" s="225"/>
      <c r="JB56" s="225"/>
      <c r="JC56" s="225"/>
      <c r="JD56" s="225"/>
      <c r="JE56" s="225"/>
      <c r="JF56" s="225"/>
      <c r="JG56" s="225"/>
      <c r="JH56" s="225"/>
      <c r="JI56" s="225"/>
      <c r="JJ56" s="225"/>
      <c r="JK56" s="225"/>
      <c r="JL56" s="225"/>
      <c r="JM56" s="225"/>
      <c r="JN56" s="225"/>
      <c r="JO56" s="225"/>
      <c r="JP56" s="225"/>
      <c r="JQ56" s="225"/>
      <c r="JR56" s="225"/>
      <c r="JS56" s="225"/>
      <c r="JT56" s="225"/>
      <c r="JU56" s="225"/>
      <c r="JV56" s="225"/>
      <c r="JW56" s="225"/>
      <c r="JX56" s="225"/>
      <c r="JY56" s="225"/>
      <c r="JZ56" s="225"/>
      <c r="KA56" s="225"/>
      <c r="KB56" s="225"/>
      <c r="KC56" s="225"/>
      <c r="KD56" s="225"/>
      <c r="KE56" s="225"/>
      <c r="KF56" s="225"/>
      <c r="KG56" s="225"/>
      <c r="KH56" s="225"/>
      <c r="KI56" s="225"/>
      <c r="KJ56" s="225"/>
      <c r="KK56" s="225"/>
      <c r="KL56" s="225"/>
      <c r="KM56" s="225"/>
      <c r="KN56" s="225"/>
      <c r="KO56" s="225"/>
      <c r="KP56" s="225"/>
      <c r="KQ56" s="225"/>
      <c r="KR56" s="225"/>
      <c r="KS56" s="225"/>
      <c r="KT56" s="225"/>
      <c r="KU56" s="225"/>
      <c r="KV56" s="225"/>
      <c r="KW56" s="225"/>
      <c r="KX56" s="225"/>
      <c r="KY56" s="225"/>
      <c r="KZ56" s="225"/>
      <c r="LA56" s="225"/>
      <c r="LB56" s="225"/>
      <c r="LC56" s="225"/>
      <c r="LD56" s="225"/>
      <c r="LE56" s="225"/>
      <c r="LF56" s="225"/>
      <c r="LG56" s="225"/>
      <c r="LH56" s="225"/>
      <c r="LI56" s="225"/>
      <c r="LJ56" s="225"/>
      <c r="LK56" s="225"/>
      <c r="LL56" s="225"/>
      <c r="LM56" s="225"/>
      <c r="LN56" s="225"/>
      <c r="LO56" s="225"/>
      <c r="LP56" s="225"/>
      <c r="LQ56" s="225"/>
      <c r="LR56" s="225"/>
      <c r="LS56" s="225"/>
      <c r="LT56" s="225"/>
      <c r="LU56" s="225"/>
      <c r="LV56" s="225"/>
      <c r="LW56" s="225"/>
      <c r="LX56" s="225"/>
      <c r="LY56" s="225"/>
      <c r="LZ56" s="225"/>
      <c r="MA56" s="225"/>
      <c r="MB56" s="225"/>
      <c r="MC56" s="225"/>
      <c r="MD56" s="225"/>
      <c r="ME56" s="225"/>
      <c r="MF56" s="225"/>
      <c r="MG56" s="225"/>
      <c r="MH56" s="225"/>
      <c r="MI56" s="225"/>
      <c r="MJ56" s="225"/>
      <c r="MK56" s="225"/>
      <c r="ML56" s="225"/>
      <c r="MM56" s="225"/>
      <c r="MN56" s="225"/>
      <c r="MO56" s="225"/>
      <c r="MP56" s="225"/>
      <c r="MQ56" s="225"/>
      <c r="MR56" s="225"/>
      <c r="MS56" s="225"/>
      <c r="MT56" s="225"/>
      <c r="MU56" s="225"/>
      <c r="MV56" s="225"/>
      <c r="MW56" s="225"/>
      <c r="MX56" s="225"/>
      <c r="MY56" s="225"/>
      <c r="MZ56" s="225"/>
      <c r="NA56" s="225"/>
      <c r="NB56" s="225"/>
      <c r="NC56" s="225"/>
      <c r="ND56" s="225"/>
      <c r="NE56" s="225"/>
      <c r="NF56" s="225"/>
      <c r="NG56" s="225"/>
      <c r="NH56" s="225"/>
      <c r="NI56" s="225"/>
      <c r="NJ56" s="225"/>
      <c r="NK56" s="225"/>
      <c r="NL56" s="225"/>
      <c r="NM56" s="225"/>
      <c r="NN56" s="225"/>
      <c r="NO56" s="225"/>
      <c r="NP56" s="225"/>
      <c r="NQ56" s="225"/>
      <c r="NR56" s="225"/>
      <c r="NS56" s="225"/>
      <c r="NT56" s="225"/>
      <c r="NU56" s="225"/>
      <c r="NV56" s="225"/>
      <c r="NW56" s="225"/>
      <c r="NX56" s="225"/>
      <c r="NY56" s="225"/>
      <c r="NZ56" s="225"/>
      <c r="OA56" s="225"/>
      <c r="OB56" s="225"/>
      <c r="OC56" s="225"/>
      <c r="OD56" s="225"/>
      <c r="OE56" s="225"/>
      <c r="OF56" s="225"/>
      <c r="OG56" s="225"/>
      <c r="OH56" s="225"/>
      <c r="OI56" s="225"/>
      <c r="OJ56" s="225"/>
      <c r="OK56" s="225"/>
      <c r="OL56" s="225"/>
      <c r="OM56" s="225"/>
      <c r="ON56" s="225"/>
      <c r="OO56" s="225"/>
      <c r="OP56" s="225"/>
      <c r="OQ56" s="225"/>
      <c r="OR56" s="225"/>
      <c r="OS56" s="225"/>
      <c r="OT56" s="225"/>
      <c r="OU56" s="225"/>
      <c r="OV56" s="225"/>
      <c r="OW56" s="225"/>
      <c r="OX56" s="225"/>
      <c r="OY56" s="225"/>
      <c r="OZ56" s="225"/>
      <c r="PA56" s="225"/>
      <c r="PB56" s="225"/>
      <c r="PC56" s="225"/>
      <c r="PD56" s="225"/>
      <c r="PE56" s="225"/>
      <c r="PF56" s="225"/>
      <c r="PG56" s="225"/>
      <c r="PH56" s="225"/>
      <c r="PI56" s="225"/>
      <c r="PJ56" s="225"/>
      <c r="PK56" s="225"/>
      <c r="PL56" s="225"/>
      <c r="PM56" s="225"/>
      <c r="PN56" s="225"/>
      <c r="PO56" s="225"/>
      <c r="PP56" s="225"/>
      <c r="PQ56" s="225"/>
      <c r="PR56" s="225"/>
      <c r="PS56" s="225"/>
      <c r="PT56" s="225"/>
      <c r="PU56" s="225"/>
      <c r="PV56" s="225"/>
      <c r="PW56" s="225"/>
      <c r="PX56" s="225"/>
      <c r="PY56" s="225"/>
      <c r="PZ56" s="225"/>
      <c r="QA56" s="225"/>
      <c r="QB56" s="225"/>
      <c r="QC56" s="225"/>
      <c r="QD56" s="225"/>
      <c r="QE56" s="225"/>
      <c r="QF56" s="225"/>
      <c r="QG56" s="225"/>
      <c r="QH56" s="225"/>
      <c r="QI56" s="225"/>
      <c r="QJ56" s="225"/>
      <c r="QK56" s="225"/>
      <c r="QL56" s="225"/>
      <c r="QM56" s="225"/>
      <c r="QN56" s="225"/>
      <c r="QO56" s="225"/>
      <c r="QP56" s="225"/>
      <c r="QQ56" s="225"/>
      <c r="QR56" s="225"/>
      <c r="QS56" s="225"/>
      <c r="QT56" s="225"/>
      <c r="QU56" s="225"/>
      <c r="QV56" s="225"/>
      <c r="QW56" s="225"/>
      <c r="QX56" s="225"/>
      <c r="QY56" s="225"/>
      <c r="QZ56" s="225"/>
      <c r="RA56" s="225"/>
      <c r="RB56" s="225"/>
      <c r="RC56" s="225"/>
      <c r="RD56" s="225"/>
      <c r="RE56" s="104"/>
      <c r="RF56" s="104"/>
      <c r="RG56" s="207"/>
      <c r="RH56" s="207"/>
      <c r="RI56" s="2"/>
      <c r="RJ56" s="2"/>
    </row>
    <row r="57" spans="1:480" ht="18.75" customHeight="1">
      <c r="A57" s="31"/>
      <c r="B57" s="87">
        <v>45</v>
      </c>
      <c r="C57" s="87">
        <v>34</v>
      </c>
      <c r="D57" s="87" t="s">
        <v>451</v>
      </c>
      <c r="E57" s="34" t="str">
        <f ca="1">IF(ISBLANK(TMSimList[[#This Row],[Test n'#]]),"",LOOKUP(TMSimList[[#This Row],[Test n'#]],TP_CFAR_DB[TPnum],TP_CFAR_DB[TP ID]))</f>
        <v>FT-TP-34</v>
      </c>
      <c r="F57" s="103" t="str">
        <f ca="1">IF(ISBLANK(TMSimList[[#This Row],[Test n'#]]),"",LOOKUP(TMSimList[[#This Row],[Test n'#]],TP_CFAR_DB[TPnum],TP_CFAR_DB[Test Point Name]))</f>
        <v>Stall test</v>
      </c>
      <c r="G57" s="34" t="str">
        <f ca="1">IF(ISBLANK(TMSimList[[#This Row],[Test n'#]]),"",LOOKUP(TMSimList[[#This Row],[Test n'#]],TP_CFAR_DB[TPnum],TP_CFAR_DB[Mode]))</f>
        <v>Manual</v>
      </c>
      <c r="H57" s="34">
        <f ca="1">IF(ISBLANK(TMSimList[[#This Row],[Test n'#]]),"",LOOKUP(TMSimList[[#This Row],[Test n'#]],TP_CFAR_DB[TPnum],TP_CFAR_DB[Time '[sec']]))</f>
        <v>90</v>
      </c>
      <c r="I57" s="34" t="s">
        <v>76</v>
      </c>
      <c r="J57" s="34" t="s">
        <v>76</v>
      </c>
      <c r="K57" s="171"/>
      <c r="L57" s="34">
        <f>SUM(TMSimMatrix[#This Row])</f>
        <v>0</v>
      </c>
      <c r="M57" s="171"/>
      <c r="N57" s="171"/>
      <c r="O57" s="171"/>
      <c r="P57" s="171"/>
      <c r="Q57" s="171"/>
      <c r="R57" s="171"/>
      <c r="S57" s="171"/>
      <c r="T57" s="171"/>
      <c r="U57" s="171"/>
      <c r="V57" s="171"/>
      <c r="W57" s="171"/>
      <c r="X57" s="171"/>
      <c r="Y57" s="171"/>
      <c r="Z57" s="171"/>
      <c r="AA57" s="171"/>
      <c r="AB57" s="171"/>
      <c r="AC57" s="171"/>
      <c r="AD57" s="171"/>
      <c r="AE57" s="171"/>
      <c r="AF57" s="171"/>
      <c r="AG57" s="171"/>
      <c r="AH57" s="171"/>
      <c r="AI57" s="171"/>
      <c r="AJ57" s="171"/>
      <c r="AK57" s="171"/>
      <c r="AL57" s="171"/>
      <c r="AM57" s="171"/>
      <c r="AN57" s="171"/>
      <c r="AO57" s="171"/>
      <c r="AP57" s="171"/>
      <c r="AQ57" s="171"/>
      <c r="AR57" s="171"/>
      <c r="AS57" s="171"/>
      <c r="AT57" s="171"/>
      <c r="AU57" s="171"/>
      <c r="AV57" s="171"/>
      <c r="AW57" s="171"/>
      <c r="AX57" s="171"/>
      <c r="AY57" s="171"/>
      <c r="AZ57" s="171"/>
      <c r="BA57" s="171"/>
      <c r="BB57" s="171"/>
      <c r="BC57" s="171"/>
      <c r="BD57" s="171"/>
      <c r="BE57" s="171"/>
      <c r="BF57" s="171"/>
      <c r="BG57" s="171"/>
      <c r="BH57" s="171"/>
      <c r="BI57" s="171"/>
      <c r="BJ57" s="171"/>
      <c r="BK57" s="171"/>
      <c r="BL57" s="171"/>
      <c r="BM57" s="171"/>
      <c r="BN57" s="171"/>
      <c r="BO57" s="171"/>
      <c r="BP57" s="171"/>
      <c r="BQ57" s="171"/>
      <c r="BR57" s="171"/>
      <c r="BS57" s="171"/>
      <c r="BT57" s="171"/>
      <c r="BU57" s="171"/>
      <c r="BV57" s="171"/>
      <c r="BW57" s="171"/>
      <c r="BX57" s="171"/>
      <c r="BY57" s="171"/>
      <c r="BZ57" s="171"/>
      <c r="CA57" s="171"/>
      <c r="CB57" s="171"/>
      <c r="CC57" s="171"/>
      <c r="CD57" s="104"/>
      <c r="CE57" s="104"/>
      <c r="CF57" s="104"/>
      <c r="CG57" s="104"/>
      <c r="CH57" s="104"/>
      <c r="CI57" s="104"/>
      <c r="CJ57" s="104"/>
      <c r="CK57" s="104"/>
      <c r="CL57" s="104"/>
      <c r="CM57" s="104"/>
      <c r="CN57" s="104"/>
      <c r="CO57" s="104"/>
      <c r="CP57" s="104"/>
      <c r="CQ57" s="104"/>
      <c r="CR57" s="104"/>
      <c r="CS57" s="104"/>
      <c r="CT57" s="104"/>
      <c r="CU57" s="104"/>
      <c r="CV57" s="104"/>
      <c r="CW57" s="104"/>
      <c r="CX57" s="104"/>
      <c r="CY57" s="104"/>
      <c r="CZ57" s="104"/>
      <c r="DA57" s="104"/>
      <c r="DB57" s="104"/>
      <c r="DC57" s="104"/>
      <c r="DD57" s="104"/>
      <c r="DE57" s="104"/>
      <c r="DF57" s="104"/>
      <c r="DG57" s="104"/>
      <c r="DH57" s="104"/>
      <c r="DI57" s="104"/>
      <c r="DJ57" s="104"/>
      <c r="DK57" s="104"/>
      <c r="DL57" s="104"/>
      <c r="DM57" s="104"/>
      <c r="DN57" s="104"/>
      <c r="DO57" s="104"/>
      <c r="DP57" s="104"/>
      <c r="DQ57" s="104"/>
      <c r="DR57" s="104"/>
      <c r="DS57" s="104"/>
      <c r="DT57" s="104"/>
      <c r="DU57" s="104"/>
      <c r="DV57" s="104"/>
      <c r="DW57" s="104"/>
      <c r="DX57" s="104"/>
      <c r="DY57" s="104"/>
      <c r="DZ57" s="104"/>
      <c r="EA57" s="104"/>
      <c r="EB57" s="104"/>
      <c r="EC57" s="104"/>
      <c r="ED57" s="104"/>
      <c r="EE57" s="104"/>
      <c r="EF57" s="104"/>
      <c r="EG57" s="225"/>
      <c r="EH57" s="225"/>
      <c r="EI57" s="225"/>
      <c r="EJ57" s="225"/>
      <c r="EK57" s="171"/>
      <c r="EL57" s="171"/>
      <c r="EM57" s="104"/>
      <c r="EN57" s="104"/>
      <c r="EO57" s="104"/>
      <c r="EP57" s="104"/>
      <c r="EQ57" s="104"/>
      <c r="ER57" s="104"/>
      <c r="ES57" s="104"/>
      <c r="ET57" s="104"/>
      <c r="EU57" s="104"/>
      <c r="EV57" s="104"/>
      <c r="EW57" s="104"/>
      <c r="EX57" s="104"/>
      <c r="EY57" s="104"/>
      <c r="EZ57" s="104"/>
      <c r="FA57" s="104"/>
      <c r="FB57" s="104"/>
      <c r="FC57" s="104"/>
      <c r="FD57" s="104"/>
      <c r="FE57" s="104"/>
      <c r="FF57" s="104"/>
      <c r="FG57" s="104"/>
      <c r="FH57" s="104"/>
      <c r="FI57" s="104"/>
      <c r="FJ57" s="104"/>
      <c r="FK57" s="104"/>
      <c r="FL57" s="104"/>
      <c r="FM57" s="104"/>
      <c r="FN57" s="225"/>
      <c r="FO57" s="225"/>
      <c r="FP57" s="225"/>
      <c r="FQ57" s="225"/>
      <c r="FR57" s="225"/>
      <c r="FS57" s="225"/>
      <c r="FT57" s="225"/>
      <c r="FU57" s="225"/>
      <c r="FV57" s="225"/>
      <c r="FW57" s="225"/>
      <c r="FX57" s="171"/>
      <c r="FY57" s="171"/>
      <c r="FZ57" s="104"/>
      <c r="GA57" s="104"/>
      <c r="GB57" s="104"/>
      <c r="GC57" s="104"/>
      <c r="GD57" s="104"/>
      <c r="GE57" s="104"/>
      <c r="GF57" s="104"/>
      <c r="GG57" s="104"/>
      <c r="GH57" s="104"/>
      <c r="GI57" s="104"/>
      <c r="GJ57" s="104"/>
      <c r="GK57" s="104"/>
      <c r="GL57" s="104"/>
      <c r="GM57" s="104"/>
      <c r="GN57" s="104"/>
      <c r="GO57" s="104"/>
      <c r="GP57" s="104"/>
      <c r="GQ57" s="104"/>
      <c r="GR57" s="104"/>
      <c r="GS57" s="104"/>
      <c r="GT57" s="104"/>
      <c r="GU57" s="225"/>
      <c r="GV57" s="225"/>
      <c r="GW57" s="225"/>
      <c r="GX57" s="225"/>
      <c r="GY57" s="225"/>
      <c r="GZ57" s="225"/>
      <c r="HA57" s="225"/>
      <c r="HB57" s="225"/>
      <c r="HC57" s="225"/>
      <c r="HD57" s="225"/>
      <c r="HE57" s="225"/>
      <c r="HF57" s="225"/>
      <c r="HG57" s="225"/>
      <c r="HH57" s="225"/>
      <c r="HI57" s="225"/>
      <c r="HJ57" s="225"/>
      <c r="HK57" s="225"/>
      <c r="HL57" s="225"/>
      <c r="HM57" s="225"/>
      <c r="HN57" s="225"/>
      <c r="HO57" s="225"/>
      <c r="HP57" s="225"/>
      <c r="HQ57" s="225"/>
      <c r="HR57" s="225"/>
      <c r="HS57" s="225"/>
      <c r="HT57" s="225"/>
      <c r="HU57" s="225"/>
      <c r="HV57" s="225"/>
      <c r="HW57" s="225"/>
      <c r="HX57" s="225"/>
      <c r="HY57" s="225"/>
      <c r="HZ57" s="225"/>
      <c r="IA57" s="225"/>
      <c r="IB57" s="225"/>
      <c r="IC57" s="225"/>
      <c r="ID57" s="225"/>
      <c r="IE57" s="225"/>
      <c r="IF57" s="225"/>
      <c r="IG57" s="225"/>
      <c r="IH57" s="225"/>
      <c r="II57" s="225"/>
      <c r="IJ57" s="225"/>
      <c r="IK57" s="225"/>
      <c r="IL57" s="225"/>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c r="MU57" s="225"/>
      <c r="MV57" s="225"/>
      <c r="MW57" s="225"/>
      <c r="MX57" s="225"/>
      <c r="MY57" s="225"/>
      <c r="MZ57" s="225"/>
      <c r="NA57" s="225"/>
      <c r="NB57" s="225"/>
      <c r="NC57" s="225"/>
      <c r="ND57" s="225"/>
      <c r="NE57" s="225"/>
      <c r="NF57" s="225"/>
      <c r="NG57" s="225"/>
      <c r="NH57" s="225"/>
      <c r="NI57" s="225"/>
      <c r="NJ57" s="225"/>
      <c r="NK57" s="225"/>
      <c r="NL57" s="225"/>
      <c r="NM57" s="225"/>
      <c r="NN57" s="225"/>
      <c r="NO57" s="225"/>
      <c r="NP57" s="225"/>
      <c r="NQ57" s="225"/>
      <c r="NR57" s="225"/>
      <c r="NS57" s="225"/>
      <c r="NT57" s="225"/>
      <c r="NU57" s="225"/>
      <c r="NV57" s="225"/>
      <c r="NW57" s="225"/>
      <c r="NX57" s="225"/>
      <c r="NY57" s="225"/>
      <c r="NZ57" s="225"/>
      <c r="OA57" s="225"/>
      <c r="OB57" s="225"/>
      <c r="OC57" s="225"/>
      <c r="OD57" s="225"/>
      <c r="OE57" s="225"/>
      <c r="OF57" s="225"/>
      <c r="OG57" s="225"/>
      <c r="OH57" s="225"/>
      <c r="OI57" s="225"/>
      <c r="OJ57" s="225"/>
      <c r="OK57" s="225"/>
      <c r="OL57" s="225"/>
      <c r="OM57" s="225"/>
      <c r="ON57" s="225"/>
      <c r="OO57" s="225"/>
      <c r="OP57" s="225"/>
      <c r="OQ57" s="225"/>
      <c r="OR57" s="225"/>
      <c r="OS57" s="225"/>
      <c r="OT57" s="225"/>
      <c r="OU57" s="225"/>
      <c r="OV57" s="225"/>
      <c r="OW57" s="225"/>
      <c r="OX57" s="225"/>
      <c r="OY57" s="225"/>
      <c r="OZ57" s="225"/>
      <c r="PA57" s="225"/>
      <c r="PB57" s="225"/>
      <c r="PC57" s="225"/>
      <c r="PD57" s="225"/>
      <c r="PE57" s="225"/>
      <c r="PF57" s="225"/>
      <c r="PG57" s="225"/>
      <c r="PH57" s="225"/>
      <c r="PI57" s="225"/>
      <c r="PJ57" s="225"/>
      <c r="PK57" s="225"/>
      <c r="PL57" s="225"/>
      <c r="PM57" s="225"/>
      <c r="PN57" s="225"/>
      <c r="PO57" s="225"/>
      <c r="PP57" s="225"/>
      <c r="PQ57" s="225"/>
      <c r="PR57" s="225"/>
      <c r="PS57" s="225"/>
      <c r="PT57" s="225"/>
      <c r="PU57" s="225"/>
      <c r="PV57" s="225"/>
      <c r="PW57" s="225"/>
      <c r="PX57" s="225"/>
      <c r="PY57" s="225"/>
      <c r="PZ57" s="225"/>
      <c r="QA57" s="225"/>
      <c r="QB57" s="225"/>
      <c r="QC57" s="225"/>
      <c r="QD57" s="225"/>
      <c r="QE57" s="225"/>
      <c r="QF57" s="225"/>
      <c r="QG57" s="225"/>
      <c r="QH57" s="225"/>
      <c r="QI57" s="225"/>
      <c r="QJ57" s="225"/>
      <c r="QK57" s="225"/>
      <c r="QL57" s="225"/>
      <c r="QM57" s="225"/>
      <c r="QN57" s="225"/>
      <c r="QO57" s="225"/>
      <c r="QP57" s="225"/>
      <c r="QQ57" s="225"/>
      <c r="QR57" s="225"/>
      <c r="QS57" s="225"/>
      <c r="QT57" s="225"/>
      <c r="QU57" s="225"/>
      <c r="QV57" s="225"/>
      <c r="QW57" s="225"/>
      <c r="QX57" s="225"/>
      <c r="QY57" s="225"/>
      <c r="QZ57" s="225"/>
      <c r="RA57" s="225"/>
      <c r="RB57" s="225"/>
      <c r="RC57" s="225"/>
      <c r="RD57" s="225"/>
      <c r="RE57" s="104"/>
      <c r="RF57" s="104"/>
      <c r="RG57" s="207"/>
      <c r="RH57" s="207"/>
      <c r="RI57" s="2"/>
      <c r="RJ57" s="2"/>
    </row>
    <row r="58" spans="1:480" ht="18.75" customHeight="1">
      <c r="A58" s="31"/>
      <c r="B58" s="87">
        <v>46</v>
      </c>
      <c r="C58" s="87">
        <v>2000</v>
      </c>
      <c r="D58" s="87" t="s">
        <v>451</v>
      </c>
      <c r="E58" s="34" t="str">
        <f ca="1">IF(ISBLANK(TMSimList[[#This Row],[Test n'#]]),"",LOOKUP(TMSimList[[#This Row],[Test n'#]],TP_CFAR_DB[TPnum],TP_CFAR_DB[TP ID]))</f>
        <v>FT-TP-2000</v>
      </c>
      <c r="F58" s="103" t="str">
        <f ca="1">IF(ISBLANK(TMSimList[[#This Row],[Test n'#]]),"",LOOKUP(TMSimList[[#This Row],[Test n'#]],TP_CFAR_DB[TPnum],TP_CFAR_DB[Test Point Name]))</f>
        <v>OL Roll input 4-25</v>
      </c>
      <c r="G58" s="34">
        <f ca="1">IF(ISBLANK(TMSimList[[#This Row],[Test n'#]]),"",LOOKUP(TMSimList[[#This Row],[Test n'#]],TP_CFAR_DB[TPnum],TP_CFAR_DB[Mode]))</f>
        <v>0</v>
      </c>
      <c r="H58" s="34">
        <f ca="1">IF(ISBLANK(TMSimList[[#This Row],[Test n'#]]),"",LOOKUP(TMSimList[[#This Row],[Test n'#]],TP_CFAR_DB[TPnum],TP_CFAR_DB[Time '[sec']]))</f>
        <v>0</v>
      </c>
      <c r="I58" s="34" t="s">
        <v>76</v>
      </c>
      <c r="J58" s="34" t="s">
        <v>76</v>
      </c>
      <c r="K58" s="171"/>
      <c r="L58" s="34">
        <f>SUM(TMSimMatrix[#This Row])</f>
        <v>1</v>
      </c>
      <c r="M58" s="171"/>
      <c r="N58" s="171"/>
      <c r="O58" s="171"/>
      <c r="P58" s="171"/>
      <c r="Q58" s="171"/>
      <c r="R58" s="171"/>
      <c r="S58" s="171"/>
      <c r="T58" s="171"/>
      <c r="U58" s="171"/>
      <c r="V58" s="171"/>
      <c r="W58" s="171"/>
      <c r="X58" s="171"/>
      <c r="Y58" s="171"/>
      <c r="Z58" s="171"/>
      <c r="AA58" s="171"/>
      <c r="AB58" s="171"/>
      <c r="AC58" s="171"/>
      <c r="AD58" s="171"/>
      <c r="AE58" s="171"/>
      <c r="AF58" s="171"/>
      <c r="AG58" s="171"/>
      <c r="AH58" s="171"/>
      <c r="AI58" s="171"/>
      <c r="AJ58" s="171"/>
      <c r="AK58" s="171"/>
      <c r="AL58" s="171"/>
      <c r="AM58" s="171"/>
      <c r="AN58" s="171"/>
      <c r="AO58" s="171"/>
      <c r="AP58" s="171"/>
      <c r="AQ58" s="171"/>
      <c r="AR58" s="171"/>
      <c r="AS58" s="171"/>
      <c r="AT58" s="171"/>
      <c r="AU58" s="171"/>
      <c r="AV58" s="171"/>
      <c r="AW58" s="171"/>
      <c r="AX58" s="171"/>
      <c r="AY58" s="171"/>
      <c r="AZ58" s="171"/>
      <c r="BA58" s="171"/>
      <c r="BB58" s="171"/>
      <c r="BC58" s="171"/>
      <c r="BD58" s="171"/>
      <c r="BE58" s="171"/>
      <c r="BF58" s="171"/>
      <c r="BG58" s="171"/>
      <c r="BH58" s="171"/>
      <c r="BI58" s="171"/>
      <c r="BJ58" s="171"/>
      <c r="BK58" s="171"/>
      <c r="BL58" s="171"/>
      <c r="BM58" s="171"/>
      <c r="BN58" s="171"/>
      <c r="BO58" s="171"/>
      <c r="BP58" s="171"/>
      <c r="BQ58" s="171"/>
      <c r="BR58" s="171"/>
      <c r="BS58" s="171"/>
      <c r="BT58" s="171"/>
      <c r="BU58" s="171"/>
      <c r="BV58" s="171"/>
      <c r="BW58" s="171"/>
      <c r="BX58" s="171"/>
      <c r="BY58" s="171"/>
      <c r="BZ58" s="171"/>
      <c r="CA58" s="171"/>
      <c r="CB58" s="171"/>
      <c r="CC58" s="171"/>
      <c r="CD58" s="104"/>
      <c r="CE58" s="104"/>
      <c r="CF58" s="104"/>
      <c r="CG58" s="104"/>
      <c r="CH58" s="104"/>
      <c r="CI58" s="104"/>
      <c r="CJ58" s="104"/>
      <c r="CK58" s="104"/>
      <c r="CL58" s="104"/>
      <c r="CM58" s="104"/>
      <c r="CN58" s="104"/>
      <c r="CO58" s="104"/>
      <c r="CP58" s="104"/>
      <c r="CQ58" s="104"/>
      <c r="CR58" s="104"/>
      <c r="CS58" s="104"/>
      <c r="CT58" s="104"/>
      <c r="CU58" s="104"/>
      <c r="CV58" s="104"/>
      <c r="CW58" s="104"/>
      <c r="CX58" s="104"/>
      <c r="CY58" s="104"/>
      <c r="CZ58" s="104"/>
      <c r="DA58" s="104"/>
      <c r="DB58" s="104"/>
      <c r="DC58" s="104"/>
      <c r="DD58" s="104"/>
      <c r="DE58" s="104"/>
      <c r="DF58" s="104"/>
      <c r="DG58" s="104"/>
      <c r="DH58" s="104"/>
      <c r="DI58" s="104"/>
      <c r="DJ58" s="104"/>
      <c r="DK58" s="104"/>
      <c r="DL58" s="104"/>
      <c r="DM58" s="104"/>
      <c r="DN58" s="104"/>
      <c r="DO58" s="104"/>
      <c r="DP58" s="104"/>
      <c r="DQ58" s="104"/>
      <c r="DR58" s="104"/>
      <c r="DS58" s="104"/>
      <c r="DT58" s="104"/>
      <c r="DU58" s="104"/>
      <c r="DV58" s="104"/>
      <c r="DW58" s="104"/>
      <c r="DX58" s="104"/>
      <c r="DY58" s="104"/>
      <c r="DZ58" s="104"/>
      <c r="EA58" s="104"/>
      <c r="EB58" s="104"/>
      <c r="EC58" s="104"/>
      <c r="ED58" s="104"/>
      <c r="EE58" s="104"/>
      <c r="EF58" s="104"/>
      <c r="EG58" s="104">
        <v>1</v>
      </c>
      <c r="EH58" s="104"/>
      <c r="EI58" s="104"/>
      <c r="EJ58" s="104"/>
      <c r="EK58" s="104"/>
      <c r="EL58" s="104"/>
      <c r="EM58" s="104"/>
      <c r="EN58" s="380"/>
      <c r="EO58" s="380"/>
      <c r="EP58" s="104"/>
      <c r="EQ58" s="104"/>
      <c r="ER58" s="104"/>
      <c r="ES58" s="104"/>
      <c r="ET58" s="104"/>
      <c r="EU58" s="104"/>
      <c r="EV58" s="104"/>
      <c r="EW58" s="104"/>
      <c r="EX58" s="381"/>
      <c r="EY58" s="104"/>
      <c r="EZ58" s="104"/>
      <c r="FA58" s="104"/>
      <c r="FB58" s="104"/>
      <c r="FC58" s="104"/>
      <c r="FD58" s="104"/>
      <c r="FE58" s="104"/>
      <c r="FF58" s="104"/>
      <c r="FG58" s="104"/>
      <c r="FH58" s="104"/>
      <c r="FI58" s="104"/>
      <c r="FJ58" s="104"/>
      <c r="FK58" s="104"/>
      <c r="FL58" s="104"/>
      <c r="FM58" s="104"/>
      <c r="FN58" s="225"/>
      <c r="FO58" s="225"/>
      <c r="FP58" s="225"/>
      <c r="FQ58" s="225"/>
      <c r="FR58" s="225"/>
      <c r="FS58" s="225"/>
      <c r="FT58" s="225"/>
      <c r="FU58" s="225"/>
      <c r="FV58" s="225"/>
      <c r="FW58" s="225"/>
      <c r="FX58" s="171"/>
      <c r="FY58" s="171"/>
      <c r="FZ58" s="104"/>
      <c r="GA58" s="104"/>
      <c r="GB58" s="104"/>
      <c r="GC58" s="104"/>
      <c r="GD58" s="104"/>
      <c r="GE58" s="104"/>
      <c r="GF58" s="104"/>
      <c r="GG58" s="104"/>
      <c r="GH58" s="104"/>
      <c r="GI58" s="104"/>
      <c r="GJ58" s="104"/>
      <c r="GK58" s="104"/>
      <c r="GL58" s="104"/>
      <c r="GM58" s="104"/>
      <c r="GN58" s="104"/>
      <c r="GO58" s="104"/>
      <c r="GP58" s="104"/>
      <c r="GQ58" s="104"/>
      <c r="GR58" s="104"/>
      <c r="GS58" s="104"/>
      <c r="GT58" s="104"/>
      <c r="GU58" s="225"/>
      <c r="GV58" s="225"/>
      <c r="GW58" s="225"/>
      <c r="GX58" s="225"/>
      <c r="GY58" s="225"/>
      <c r="GZ58" s="225"/>
      <c r="HA58" s="225"/>
      <c r="HB58" s="225"/>
      <c r="HC58" s="225"/>
      <c r="HD58" s="225"/>
      <c r="HE58" s="225"/>
      <c r="HF58" s="225"/>
      <c r="HG58" s="225"/>
      <c r="HH58" s="225"/>
      <c r="HI58" s="225"/>
      <c r="HJ58" s="225"/>
      <c r="HK58" s="225"/>
      <c r="HL58" s="225"/>
      <c r="HM58" s="225"/>
      <c r="HN58" s="225"/>
      <c r="HO58" s="225"/>
      <c r="HP58" s="225"/>
      <c r="HQ58" s="225"/>
      <c r="HR58" s="225"/>
      <c r="HS58" s="225"/>
      <c r="HT58" s="225"/>
      <c r="HU58" s="225"/>
      <c r="HV58" s="225"/>
      <c r="HW58" s="225"/>
      <c r="HX58" s="225"/>
      <c r="HY58" s="225"/>
      <c r="HZ58" s="225"/>
      <c r="IA58" s="225"/>
      <c r="IB58" s="225"/>
      <c r="IC58" s="225"/>
      <c r="ID58" s="225"/>
      <c r="IE58" s="225"/>
      <c r="IF58" s="225"/>
      <c r="IG58" s="225"/>
      <c r="IH58" s="225"/>
      <c r="II58" s="225"/>
      <c r="IJ58" s="225"/>
      <c r="IK58" s="225"/>
      <c r="IL58" s="225"/>
      <c r="IM58" s="225"/>
      <c r="IN58" s="225"/>
      <c r="IO58" s="225"/>
      <c r="IP58" s="225"/>
      <c r="IQ58" s="225"/>
      <c r="IR58" s="225"/>
      <c r="IS58" s="225"/>
      <c r="IT58" s="225"/>
      <c r="IU58" s="225"/>
      <c r="IV58" s="225"/>
      <c r="IW58" s="225"/>
      <c r="IX58" s="225"/>
      <c r="IY58" s="225"/>
      <c r="IZ58" s="225"/>
      <c r="JA58" s="225"/>
      <c r="JB58" s="225"/>
      <c r="JC58" s="225"/>
      <c r="JD58" s="225"/>
      <c r="JE58" s="225"/>
      <c r="JF58" s="225"/>
      <c r="JG58" s="225"/>
      <c r="JH58" s="225"/>
      <c r="JI58" s="225"/>
      <c r="JJ58" s="225"/>
      <c r="JK58" s="225"/>
      <c r="JL58" s="225"/>
      <c r="JM58" s="225"/>
      <c r="JN58" s="225"/>
      <c r="JO58" s="225"/>
      <c r="JP58" s="225"/>
      <c r="JQ58" s="225"/>
      <c r="JR58" s="225"/>
      <c r="JS58" s="225"/>
      <c r="JT58" s="225"/>
      <c r="JU58" s="225"/>
      <c r="JV58" s="225"/>
      <c r="JW58" s="225"/>
      <c r="JX58" s="225"/>
      <c r="JY58" s="225"/>
      <c r="JZ58" s="225"/>
      <c r="KA58" s="225"/>
      <c r="KB58" s="225"/>
      <c r="KC58" s="225"/>
      <c r="KD58" s="225"/>
      <c r="KE58" s="225"/>
      <c r="KF58" s="225"/>
      <c r="KG58" s="225"/>
      <c r="KH58" s="225"/>
      <c r="KI58" s="225"/>
      <c r="KJ58" s="225"/>
      <c r="KK58" s="225"/>
      <c r="KL58" s="225"/>
      <c r="KM58" s="225"/>
      <c r="KN58" s="225"/>
      <c r="KO58" s="225"/>
      <c r="KP58" s="225"/>
      <c r="KQ58" s="225"/>
      <c r="KR58" s="225"/>
      <c r="KS58" s="225"/>
      <c r="KT58" s="225"/>
      <c r="KU58" s="225"/>
      <c r="KV58" s="225"/>
      <c r="KW58" s="225"/>
      <c r="KX58" s="225"/>
      <c r="KY58" s="225"/>
      <c r="KZ58" s="225"/>
      <c r="LA58" s="225"/>
      <c r="LB58" s="225"/>
      <c r="LC58" s="225"/>
      <c r="LD58" s="225"/>
      <c r="LE58" s="225"/>
      <c r="LF58" s="225"/>
      <c r="LG58" s="225"/>
      <c r="LH58" s="225"/>
      <c r="LI58" s="225"/>
      <c r="LJ58" s="225"/>
      <c r="LK58" s="225"/>
      <c r="LL58" s="225"/>
      <c r="LM58" s="225"/>
      <c r="LN58" s="225"/>
      <c r="LO58" s="225"/>
      <c r="LP58" s="225"/>
      <c r="LQ58" s="225"/>
      <c r="LR58" s="225"/>
      <c r="LS58" s="225"/>
      <c r="LT58" s="225"/>
      <c r="LU58" s="225"/>
      <c r="LV58" s="225"/>
      <c r="LW58" s="225"/>
      <c r="LX58" s="225"/>
      <c r="LY58" s="225"/>
      <c r="LZ58" s="225"/>
      <c r="MA58" s="225"/>
      <c r="MB58" s="225"/>
      <c r="MC58" s="225"/>
      <c r="MD58" s="225"/>
      <c r="ME58" s="225"/>
      <c r="MF58" s="225"/>
      <c r="MG58" s="225"/>
      <c r="MH58" s="225"/>
      <c r="MI58" s="225"/>
      <c r="MJ58" s="225"/>
      <c r="MK58" s="225"/>
      <c r="ML58" s="225"/>
      <c r="MM58" s="225"/>
      <c r="MN58" s="225"/>
      <c r="MO58" s="225"/>
      <c r="MP58" s="225"/>
      <c r="MQ58" s="225"/>
      <c r="MR58" s="225"/>
      <c r="MS58" s="225"/>
      <c r="MT58" s="225"/>
      <c r="MU58" s="225"/>
      <c r="MV58" s="225"/>
      <c r="MW58" s="225"/>
      <c r="MX58" s="225"/>
      <c r="MY58" s="225"/>
      <c r="MZ58" s="225"/>
      <c r="NA58" s="225"/>
      <c r="NB58" s="225"/>
      <c r="NC58" s="225"/>
      <c r="ND58" s="225"/>
      <c r="NE58" s="225"/>
      <c r="NF58" s="225"/>
      <c r="NG58" s="225"/>
      <c r="NH58" s="225"/>
      <c r="NI58" s="225"/>
      <c r="NJ58" s="225"/>
      <c r="NK58" s="225"/>
      <c r="NL58" s="225"/>
      <c r="NM58" s="225"/>
      <c r="NN58" s="225"/>
      <c r="NO58" s="225"/>
      <c r="NP58" s="225"/>
      <c r="NQ58" s="225"/>
      <c r="NR58" s="225"/>
      <c r="NS58" s="225"/>
      <c r="NT58" s="225"/>
      <c r="NU58" s="225"/>
      <c r="NV58" s="225"/>
      <c r="NW58" s="225"/>
      <c r="NX58" s="225"/>
      <c r="NY58" s="225"/>
      <c r="NZ58" s="225"/>
      <c r="OA58" s="225"/>
      <c r="OB58" s="225"/>
      <c r="OC58" s="225"/>
      <c r="OD58" s="225"/>
      <c r="OE58" s="225"/>
      <c r="OF58" s="225"/>
      <c r="OG58" s="225"/>
      <c r="OH58" s="225"/>
      <c r="OI58" s="225"/>
      <c r="OJ58" s="225"/>
      <c r="OK58" s="225"/>
      <c r="OL58" s="225"/>
      <c r="OM58" s="225"/>
      <c r="ON58" s="225"/>
      <c r="OO58" s="225"/>
      <c r="OP58" s="225"/>
      <c r="OQ58" s="225"/>
      <c r="OR58" s="225"/>
      <c r="OS58" s="225"/>
      <c r="OT58" s="225"/>
      <c r="OU58" s="225"/>
      <c r="OV58" s="225"/>
      <c r="OW58" s="225"/>
      <c r="OX58" s="225"/>
      <c r="OY58" s="225"/>
      <c r="OZ58" s="225"/>
      <c r="PA58" s="225"/>
      <c r="PB58" s="225"/>
      <c r="PC58" s="225"/>
      <c r="PD58" s="225"/>
      <c r="PE58" s="225"/>
      <c r="PF58" s="225"/>
      <c r="PG58" s="225"/>
      <c r="PH58" s="225"/>
      <c r="PI58" s="225"/>
      <c r="PJ58" s="225"/>
      <c r="PK58" s="225"/>
      <c r="PL58" s="225"/>
      <c r="PM58" s="225"/>
      <c r="PN58" s="225"/>
      <c r="PO58" s="225"/>
      <c r="PP58" s="225"/>
      <c r="PQ58" s="225"/>
      <c r="PR58" s="225"/>
      <c r="PS58" s="225"/>
      <c r="PT58" s="225"/>
      <c r="PU58" s="225"/>
      <c r="PV58" s="225"/>
      <c r="PW58" s="225"/>
      <c r="PX58" s="225"/>
      <c r="PY58" s="225"/>
      <c r="PZ58" s="225"/>
      <c r="QA58" s="225"/>
      <c r="QB58" s="225"/>
      <c r="QC58" s="225"/>
      <c r="QD58" s="225"/>
      <c r="QE58" s="225"/>
      <c r="QF58" s="225"/>
      <c r="QG58" s="225"/>
      <c r="QH58" s="225"/>
      <c r="QI58" s="225"/>
      <c r="QJ58" s="225"/>
      <c r="QK58" s="225"/>
      <c r="QL58" s="225"/>
      <c r="QM58" s="225"/>
      <c r="QN58" s="225"/>
      <c r="QO58" s="225"/>
      <c r="QP58" s="225"/>
      <c r="QQ58" s="225"/>
      <c r="QR58" s="225"/>
      <c r="QS58" s="225"/>
      <c r="QT58" s="225"/>
      <c r="QU58" s="225"/>
      <c r="QV58" s="225"/>
      <c r="QW58" s="225"/>
      <c r="QX58" s="225"/>
      <c r="QY58" s="225"/>
      <c r="QZ58" s="225"/>
      <c r="RA58" s="225"/>
      <c r="RB58" s="225"/>
      <c r="RC58" s="225"/>
      <c r="RD58" s="225"/>
      <c r="RE58" s="104"/>
      <c r="RF58" s="104"/>
      <c r="RG58" s="207"/>
      <c r="RH58" s="207"/>
      <c r="RI58" s="2"/>
      <c r="RJ58" s="2"/>
    </row>
    <row r="59" spans="1:480" ht="18.75" customHeight="1">
      <c r="A59" s="31"/>
      <c r="B59" s="87">
        <v>47</v>
      </c>
      <c r="C59" s="87">
        <v>2001</v>
      </c>
      <c r="D59" s="87" t="s">
        <v>451</v>
      </c>
      <c r="E59" s="34" t="str">
        <f ca="1">IF(ISBLANK(TMSimList[[#This Row],[Test n'#]]),"",LOOKUP(TMSimList[[#This Row],[Test n'#]],TP_CFAR_DB[TPnum],TP_CFAR_DB[TP ID]))</f>
        <v>FT-TP-2001</v>
      </c>
      <c r="F59" s="103" t="str">
        <f ca="1">IF(ISBLANK(TMSimList[[#This Row],[Test n'#]]),"",LOOKUP(TMSimList[[#This Row],[Test n'#]],TP_CFAR_DB[TPnum],TP_CFAR_DB[Test Point Name]))</f>
        <v>OL Roll input (-)4-25</v>
      </c>
      <c r="G59" s="34">
        <f ca="1">IF(ISBLANK(TMSimList[[#This Row],[Test n'#]]),"",LOOKUP(TMSimList[[#This Row],[Test n'#]],TP_CFAR_DB[TPnum],TP_CFAR_DB[Mode]))</f>
        <v>0</v>
      </c>
      <c r="H59" s="34">
        <f ca="1">IF(ISBLANK(TMSimList[[#This Row],[Test n'#]]),"",LOOKUP(TMSimList[[#This Row],[Test n'#]],TP_CFAR_DB[TPnum],TP_CFAR_DB[Time '[sec']]))</f>
        <v>0</v>
      </c>
      <c r="I59" s="34" t="s">
        <v>76</v>
      </c>
      <c r="J59" s="34" t="s">
        <v>76</v>
      </c>
      <c r="K59" s="171"/>
      <c r="L59" s="34">
        <f>SUM(TMSimMatrix[#This Row])</f>
        <v>1</v>
      </c>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171"/>
      <c r="AK59" s="171"/>
      <c r="AL59" s="171"/>
      <c r="AM59" s="171"/>
      <c r="AN59" s="171"/>
      <c r="AO59" s="171"/>
      <c r="AP59" s="171"/>
      <c r="AQ59" s="171"/>
      <c r="AR59" s="171"/>
      <c r="AS59" s="171"/>
      <c r="AT59" s="171"/>
      <c r="AU59" s="171"/>
      <c r="AV59" s="171"/>
      <c r="AW59" s="171"/>
      <c r="AX59" s="171"/>
      <c r="AY59" s="171"/>
      <c r="AZ59" s="171"/>
      <c r="BA59" s="171"/>
      <c r="BB59" s="171"/>
      <c r="BC59" s="171"/>
      <c r="BD59" s="171"/>
      <c r="BE59" s="171"/>
      <c r="BF59" s="171"/>
      <c r="BG59" s="171"/>
      <c r="BH59" s="171"/>
      <c r="BI59" s="171"/>
      <c r="BJ59" s="171"/>
      <c r="BK59" s="171"/>
      <c r="BL59" s="171"/>
      <c r="BM59" s="171"/>
      <c r="BN59" s="171"/>
      <c r="BO59" s="171"/>
      <c r="BP59" s="171"/>
      <c r="BQ59" s="171"/>
      <c r="BR59" s="171"/>
      <c r="BS59" s="171"/>
      <c r="BT59" s="171"/>
      <c r="BU59" s="171"/>
      <c r="BV59" s="171"/>
      <c r="BW59" s="171"/>
      <c r="BX59" s="171"/>
      <c r="BY59" s="171"/>
      <c r="BZ59" s="171"/>
      <c r="CA59" s="171"/>
      <c r="CB59" s="171"/>
      <c r="CC59" s="171"/>
      <c r="CD59" s="104"/>
      <c r="CE59" s="104"/>
      <c r="CF59" s="104"/>
      <c r="CG59" s="104"/>
      <c r="CH59" s="104"/>
      <c r="CI59" s="104"/>
      <c r="CJ59" s="104"/>
      <c r="CK59" s="104"/>
      <c r="CL59" s="104"/>
      <c r="CM59" s="104"/>
      <c r="CN59" s="104"/>
      <c r="CO59" s="104"/>
      <c r="CP59" s="104"/>
      <c r="CQ59" s="104"/>
      <c r="CR59" s="104"/>
      <c r="CS59" s="104"/>
      <c r="CT59" s="104"/>
      <c r="CU59" s="104"/>
      <c r="CV59" s="104"/>
      <c r="CW59" s="104"/>
      <c r="CX59" s="104"/>
      <c r="CY59" s="104"/>
      <c r="CZ59" s="104"/>
      <c r="DA59" s="104"/>
      <c r="DB59" s="104"/>
      <c r="DC59" s="104"/>
      <c r="DD59" s="104"/>
      <c r="DE59" s="104"/>
      <c r="DF59" s="104"/>
      <c r="DG59" s="104"/>
      <c r="DH59" s="104"/>
      <c r="DI59" s="104"/>
      <c r="DJ59" s="104"/>
      <c r="DK59" s="104"/>
      <c r="DL59" s="104"/>
      <c r="DM59" s="104"/>
      <c r="DN59" s="104"/>
      <c r="DO59" s="104"/>
      <c r="DP59" s="104"/>
      <c r="DQ59" s="104"/>
      <c r="DR59" s="104"/>
      <c r="DS59" s="104"/>
      <c r="DT59" s="104"/>
      <c r="DU59" s="104"/>
      <c r="DV59" s="104"/>
      <c r="DW59" s="104"/>
      <c r="DX59" s="104"/>
      <c r="DY59" s="104"/>
      <c r="DZ59" s="104"/>
      <c r="EA59" s="104"/>
      <c r="EB59" s="104"/>
      <c r="EC59" s="104"/>
      <c r="ED59" s="104"/>
      <c r="EE59" s="104"/>
      <c r="EF59" s="104"/>
      <c r="EG59" s="104"/>
      <c r="EH59" s="104">
        <v>1</v>
      </c>
      <c r="EI59" s="104"/>
      <c r="EJ59" s="104"/>
      <c r="EK59" s="104"/>
      <c r="EL59" s="104"/>
      <c r="EM59" s="104"/>
      <c r="EN59" s="380"/>
      <c r="EO59" s="380"/>
      <c r="EP59" s="104"/>
      <c r="EQ59" s="104"/>
      <c r="ER59" s="104"/>
      <c r="ES59" s="104"/>
      <c r="ET59" s="104"/>
      <c r="EU59" s="104"/>
      <c r="EV59" s="104"/>
      <c r="EW59" s="104"/>
      <c r="EX59" s="104"/>
      <c r="EY59" s="381"/>
      <c r="EZ59" s="104"/>
      <c r="FA59" s="104"/>
      <c r="FB59" s="104"/>
      <c r="FC59" s="104"/>
      <c r="FD59" s="104"/>
      <c r="FE59" s="104"/>
      <c r="FF59" s="104"/>
      <c r="FG59" s="104"/>
      <c r="FH59" s="104"/>
      <c r="FI59" s="104"/>
      <c r="FJ59" s="104"/>
      <c r="FK59" s="104"/>
      <c r="FL59" s="104"/>
      <c r="FM59" s="104"/>
      <c r="FN59" s="225"/>
      <c r="FO59" s="225"/>
      <c r="FP59" s="225"/>
      <c r="FQ59" s="225"/>
      <c r="FR59" s="225"/>
      <c r="FS59" s="225"/>
      <c r="FT59" s="225"/>
      <c r="FU59" s="225"/>
      <c r="FV59" s="225"/>
      <c r="FW59" s="225"/>
      <c r="FX59" s="171"/>
      <c r="FY59" s="171"/>
      <c r="FZ59" s="104"/>
      <c r="GA59" s="104"/>
      <c r="GB59" s="104"/>
      <c r="GC59" s="104"/>
      <c r="GD59" s="104"/>
      <c r="GE59" s="104"/>
      <c r="GF59" s="104"/>
      <c r="GG59" s="104"/>
      <c r="GH59" s="104"/>
      <c r="GI59" s="104"/>
      <c r="GJ59" s="104"/>
      <c r="GK59" s="104"/>
      <c r="GL59" s="104"/>
      <c r="GM59" s="104"/>
      <c r="GN59" s="104"/>
      <c r="GO59" s="104"/>
      <c r="GP59" s="104"/>
      <c r="GQ59" s="104"/>
      <c r="GR59" s="104"/>
      <c r="GS59" s="104"/>
      <c r="GT59" s="104"/>
      <c r="GU59" s="225"/>
      <c r="GV59" s="225"/>
      <c r="GW59" s="225"/>
      <c r="GX59" s="225"/>
      <c r="GY59" s="225"/>
      <c r="GZ59" s="225"/>
      <c r="HA59" s="225"/>
      <c r="HB59" s="225"/>
      <c r="HC59" s="225"/>
      <c r="HD59" s="225"/>
      <c r="HE59" s="225"/>
      <c r="HF59" s="225"/>
      <c r="HG59" s="225"/>
      <c r="HH59" s="225"/>
      <c r="HI59" s="225"/>
      <c r="HJ59" s="225"/>
      <c r="HK59" s="225"/>
      <c r="HL59" s="225"/>
      <c r="HM59" s="225"/>
      <c r="HN59" s="225"/>
      <c r="HO59" s="225"/>
      <c r="HP59" s="225"/>
      <c r="HQ59" s="225"/>
      <c r="HR59" s="225"/>
      <c r="HS59" s="225"/>
      <c r="HT59" s="225"/>
      <c r="HU59" s="225"/>
      <c r="HV59" s="225"/>
      <c r="HW59" s="225"/>
      <c r="HX59" s="225"/>
      <c r="HY59" s="225"/>
      <c r="HZ59" s="225"/>
      <c r="IA59" s="225"/>
      <c r="IB59" s="225"/>
      <c r="IC59" s="225"/>
      <c r="ID59" s="225"/>
      <c r="IE59" s="225"/>
      <c r="IF59" s="225"/>
      <c r="IG59" s="225"/>
      <c r="IH59" s="225"/>
      <c r="II59" s="225"/>
      <c r="IJ59" s="225"/>
      <c r="IK59" s="225"/>
      <c r="IL59" s="225"/>
      <c r="IM59" s="225"/>
      <c r="IN59" s="225"/>
      <c r="IO59" s="225"/>
      <c r="IP59" s="225"/>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c r="MU59" s="225"/>
      <c r="MV59" s="225"/>
      <c r="MW59" s="225"/>
      <c r="MX59" s="225"/>
      <c r="MY59" s="225"/>
      <c r="MZ59" s="225"/>
      <c r="NA59" s="225"/>
      <c r="NB59" s="225"/>
      <c r="NC59" s="225"/>
      <c r="ND59" s="225"/>
      <c r="NE59" s="225"/>
      <c r="NF59" s="225"/>
      <c r="NG59" s="225"/>
      <c r="NH59" s="225"/>
      <c r="NI59" s="225"/>
      <c r="NJ59" s="225"/>
      <c r="NK59" s="225"/>
      <c r="NL59" s="225"/>
      <c r="NM59" s="225"/>
      <c r="NN59" s="225"/>
      <c r="NO59" s="225"/>
      <c r="NP59" s="225"/>
      <c r="NQ59" s="225"/>
      <c r="NR59" s="225"/>
      <c r="NS59" s="225"/>
      <c r="NT59" s="225"/>
      <c r="NU59" s="225"/>
      <c r="NV59" s="225"/>
      <c r="NW59" s="225"/>
      <c r="NX59" s="225"/>
      <c r="NY59" s="225"/>
      <c r="NZ59" s="225"/>
      <c r="OA59" s="225"/>
      <c r="OB59" s="225"/>
      <c r="OC59" s="225"/>
      <c r="OD59" s="225"/>
      <c r="OE59" s="225"/>
      <c r="OF59" s="225"/>
      <c r="OG59" s="225"/>
      <c r="OH59" s="225"/>
      <c r="OI59" s="225"/>
      <c r="OJ59" s="225"/>
      <c r="OK59" s="225"/>
      <c r="OL59" s="225"/>
      <c r="OM59" s="225"/>
      <c r="ON59" s="225"/>
      <c r="OO59" s="225"/>
      <c r="OP59" s="225"/>
      <c r="OQ59" s="225"/>
      <c r="OR59" s="225"/>
      <c r="OS59" s="225"/>
      <c r="OT59" s="225"/>
      <c r="OU59" s="225"/>
      <c r="OV59" s="225"/>
      <c r="OW59" s="225"/>
      <c r="OX59" s="225"/>
      <c r="OY59" s="225"/>
      <c r="OZ59" s="225"/>
      <c r="PA59" s="225"/>
      <c r="PB59" s="225"/>
      <c r="PC59" s="225"/>
      <c r="PD59" s="225"/>
      <c r="PE59" s="225"/>
      <c r="PF59" s="225"/>
      <c r="PG59" s="225"/>
      <c r="PH59" s="225"/>
      <c r="PI59" s="225"/>
      <c r="PJ59" s="225"/>
      <c r="PK59" s="225"/>
      <c r="PL59" s="225"/>
      <c r="PM59" s="225"/>
      <c r="PN59" s="225"/>
      <c r="PO59" s="225"/>
      <c r="PP59" s="225"/>
      <c r="PQ59" s="225"/>
      <c r="PR59" s="225"/>
      <c r="PS59" s="225"/>
      <c r="PT59" s="225"/>
      <c r="PU59" s="225"/>
      <c r="PV59" s="225"/>
      <c r="PW59" s="225"/>
      <c r="PX59" s="225"/>
      <c r="PY59" s="225"/>
      <c r="PZ59" s="225"/>
      <c r="QA59" s="225"/>
      <c r="QB59" s="225"/>
      <c r="QC59" s="225"/>
      <c r="QD59" s="225"/>
      <c r="QE59" s="225"/>
      <c r="QF59" s="225"/>
      <c r="QG59" s="225"/>
      <c r="QH59" s="225"/>
      <c r="QI59" s="225"/>
      <c r="QJ59" s="225"/>
      <c r="QK59" s="225"/>
      <c r="QL59" s="225"/>
      <c r="QM59" s="225"/>
      <c r="QN59" s="225"/>
      <c r="QO59" s="225"/>
      <c r="QP59" s="225"/>
      <c r="QQ59" s="225"/>
      <c r="QR59" s="225"/>
      <c r="QS59" s="225"/>
      <c r="QT59" s="225"/>
      <c r="QU59" s="225"/>
      <c r="QV59" s="225"/>
      <c r="QW59" s="225"/>
      <c r="QX59" s="225"/>
      <c r="QY59" s="225"/>
      <c r="QZ59" s="225"/>
      <c r="RA59" s="225"/>
      <c r="RB59" s="225"/>
      <c r="RC59" s="225"/>
      <c r="RD59" s="225"/>
      <c r="RE59" s="104"/>
      <c r="RF59" s="104"/>
      <c r="RG59" s="207"/>
      <c r="RH59" s="207"/>
      <c r="RI59" s="2"/>
      <c r="RJ59" s="2"/>
    </row>
    <row r="60" spans="1:480" ht="18.75" customHeight="1">
      <c r="A60" s="31"/>
      <c r="B60" s="87">
        <v>48</v>
      </c>
      <c r="C60" s="87">
        <v>2010</v>
      </c>
      <c r="D60" s="87" t="s">
        <v>451</v>
      </c>
      <c r="E60" s="34" t="str">
        <f ca="1">IF(ISBLANK(TMSimList[[#This Row],[Test n'#]]),"",LOOKUP(TMSimList[[#This Row],[Test n'#]],TP_CFAR_DB[TPnum],TP_CFAR_DB[TP ID]))</f>
        <v>FT-TP-2010</v>
      </c>
      <c r="F60" s="103" t="str">
        <f ca="1">IF(ISBLANK(TMSimList[[#This Row],[Test n'#]]),"",LOOKUP(TMSimList[[#This Row],[Test n'#]],TP_CFAR_DB[TPnum],TP_CFAR_DB[Test Point Name]))</f>
        <v>OL Pitch input 4-25</v>
      </c>
      <c r="G60" s="34">
        <f ca="1">IF(ISBLANK(TMSimList[[#This Row],[Test n'#]]),"",LOOKUP(TMSimList[[#This Row],[Test n'#]],TP_CFAR_DB[TPnum],TP_CFAR_DB[Mode]))</f>
        <v>0</v>
      </c>
      <c r="H60" s="34">
        <f ca="1">IF(ISBLANK(TMSimList[[#This Row],[Test n'#]]),"",LOOKUP(TMSimList[[#This Row],[Test n'#]],TP_CFAR_DB[TPnum],TP_CFAR_DB[Time '[sec']]))</f>
        <v>0</v>
      </c>
      <c r="I60" s="34" t="s">
        <v>76</v>
      </c>
      <c r="J60" s="34" t="s">
        <v>76</v>
      </c>
      <c r="K60" s="171"/>
      <c r="L60" s="34">
        <f>SUM(TMSimMatrix[#This Row])</f>
        <v>1</v>
      </c>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171"/>
      <c r="AK60" s="171"/>
      <c r="AL60" s="171"/>
      <c r="AM60" s="171"/>
      <c r="AN60" s="171"/>
      <c r="AO60" s="171"/>
      <c r="AP60" s="171"/>
      <c r="AQ60" s="171"/>
      <c r="AR60" s="171"/>
      <c r="AS60" s="171"/>
      <c r="AT60" s="171"/>
      <c r="AU60" s="171"/>
      <c r="AV60" s="171"/>
      <c r="AW60" s="171"/>
      <c r="AX60" s="171"/>
      <c r="AY60" s="171"/>
      <c r="AZ60" s="171"/>
      <c r="BA60" s="171"/>
      <c r="BB60" s="171"/>
      <c r="BC60" s="171"/>
      <c r="BD60" s="171"/>
      <c r="BE60" s="171"/>
      <c r="BF60" s="171"/>
      <c r="BG60" s="171"/>
      <c r="BH60" s="171"/>
      <c r="BI60" s="171"/>
      <c r="BJ60" s="171"/>
      <c r="BK60" s="171"/>
      <c r="BL60" s="171"/>
      <c r="BM60" s="171"/>
      <c r="BN60" s="171"/>
      <c r="BO60" s="171"/>
      <c r="BP60" s="171"/>
      <c r="BQ60" s="171"/>
      <c r="BR60" s="171"/>
      <c r="BS60" s="171"/>
      <c r="BT60" s="171"/>
      <c r="BU60" s="171"/>
      <c r="BV60" s="171"/>
      <c r="BW60" s="171"/>
      <c r="BX60" s="171"/>
      <c r="BY60" s="171"/>
      <c r="BZ60" s="171"/>
      <c r="CA60" s="171"/>
      <c r="CB60" s="171"/>
      <c r="CC60" s="171"/>
      <c r="CD60" s="104"/>
      <c r="CE60" s="104"/>
      <c r="CF60" s="104"/>
      <c r="CG60" s="104"/>
      <c r="CH60" s="104"/>
      <c r="CI60" s="104"/>
      <c r="CJ60" s="104"/>
      <c r="CK60" s="104"/>
      <c r="CL60" s="104"/>
      <c r="CM60" s="104"/>
      <c r="CN60" s="104"/>
      <c r="CO60" s="104"/>
      <c r="CP60" s="104"/>
      <c r="CQ60" s="104"/>
      <c r="CR60" s="104"/>
      <c r="CS60" s="104"/>
      <c r="CT60" s="104"/>
      <c r="CU60" s="104"/>
      <c r="CV60" s="104"/>
      <c r="CW60" s="104"/>
      <c r="CX60" s="104"/>
      <c r="CY60" s="104"/>
      <c r="CZ60" s="104"/>
      <c r="DA60" s="104"/>
      <c r="DB60" s="104"/>
      <c r="DC60" s="104"/>
      <c r="DD60" s="104"/>
      <c r="DE60" s="104"/>
      <c r="DF60" s="104"/>
      <c r="DG60" s="104"/>
      <c r="DH60" s="104"/>
      <c r="DI60" s="104"/>
      <c r="DJ60" s="104"/>
      <c r="DK60" s="104"/>
      <c r="DL60" s="104"/>
      <c r="DM60" s="104"/>
      <c r="DN60" s="104"/>
      <c r="DO60" s="104"/>
      <c r="DP60" s="104"/>
      <c r="DQ60" s="104"/>
      <c r="DR60" s="104"/>
      <c r="DS60" s="104"/>
      <c r="DT60" s="104"/>
      <c r="DU60" s="104"/>
      <c r="DV60" s="104"/>
      <c r="DW60" s="104"/>
      <c r="DX60" s="104"/>
      <c r="DY60" s="104"/>
      <c r="DZ60" s="104"/>
      <c r="EA60" s="104"/>
      <c r="EB60" s="104"/>
      <c r="EC60" s="104"/>
      <c r="ED60" s="104"/>
      <c r="EE60" s="104"/>
      <c r="EF60" s="104"/>
      <c r="EG60" s="104"/>
      <c r="EH60" s="104"/>
      <c r="EI60" s="104">
        <v>1</v>
      </c>
      <c r="EJ60" s="104"/>
      <c r="EK60" s="104"/>
      <c r="EL60" s="104"/>
      <c r="EM60" s="104"/>
      <c r="EN60" s="380"/>
      <c r="EO60" s="380"/>
      <c r="EP60" s="104"/>
      <c r="EQ60" s="104"/>
      <c r="ER60" s="104"/>
      <c r="ES60" s="104"/>
      <c r="ET60" s="104"/>
      <c r="EU60" s="104"/>
      <c r="EV60" s="104"/>
      <c r="EW60" s="104"/>
      <c r="EX60" s="104"/>
      <c r="EY60" s="104"/>
      <c r="EZ60" s="381"/>
      <c r="FA60" s="104"/>
      <c r="FB60" s="104"/>
      <c r="FC60" s="104"/>
      <c r="FD60" s="104"/>
      <c r="FE60" s="104"/>
      <c r="FF60" s="104"/>
      <c r="FG60" s="104"/>
      <c r="FH60" s="104"/>
      <c r="FI60" s="104"/>
      <c r="FJ60" s="104"/>
      <c r="FK60" s="104"/>
      <c r="FL60" s="104"/>
      <c r="FM60" s="104"/>
      <c r="FN60" s="225"/>
      <c r="FO60" s="225"/>
      <c r="FP60" s="225"/>
      <c r="FQ60" s="225"/>
      <c r="FR60" s="225"/>
      <c r="FS60" s="225"/>
      <c r="FT60" s="225"/>
      <c r="FU60" s="225"/>
      <c r="FV60" s="225"/>
      <c r="FW60" s="225"/>
      <c r="FX60" s="171"/>
      <c r="FY60" s="171"/>
      <c r="FZ60" s="104"/>
      <c r="GA60" s="104"/>
      <c r="GB60" s="104"/>
      <c r="GC60" s="104"/>
      <c r="GD60" s="104"/>
      <c r="GE60" s="104"/>
      <c r="GF60" s="104"/>
      <c r="GG60" s="104"/>
      <c r="GH60" s="104"/>
      <c r="GI60" s="104"/>
      <c r="GJ60" s="104"/>
      <c r="GK60" s="104"/>
      <c r="GL60" s="104"/>
      <c r="GM60" s="104"/>
      <c r="GN60" s="104"/>
      <c r="GO60" s="104"/>
      <c r="GP60" s="104"/>
      <c r="GQ60" s="104"/>
      <c r="GR60" s="104"/>
      <c r="GS60" s="104"/>
      <c r="GT60" s="104"/>
      <c r="GU60" s="225"/>
      <c r="GV60" s="225"/>
      <c r="GW60" s="225"/>
      <c r="GX60" s="225"/>
      <c r="GY60" s="225"/>
      <c r="GZ60" s="225"/>
      <c r="HA60" s="225"/>
      <c r="HB60" s="225"/>
      <c r="HC60" s="225"/>
      <c r="HD60" s="225"/>
      <c r="HE60" s="225"/>
      <c r="HF60" s="225"/>
      <c r="HG60" s="225"/>
      <c r="HH60" s="225"/>
      <c r="HI60" s="225"/>
      <c r="HJ60" s="225"/>
      <c r="HK60" s="225"/>
      <c r="HL60" s="225"/>
      <c r="HM60" s="225"/>
      <c r="HN60" s="225"/>
      <c r="HO60" s="225"/>
      <c r="HP60" s="225"/>
      <c r="HQ60" s="225"/>
      <c r="HR60" s="225"/>
      <c r="HS60" s="225"/>
      <c r="HT60" s="225"/>
      <c r="HU60" s="225"/>
      <c r="HV60" s="225"/>
      <c r="HW60" s="225"/>
      <c r="HX60" s="225"/>
      <c r="HY60" s="225"/>
      <c r="HZ60" s="225"/>
      <c r="IA60" s="225"/>
      <c r="IB60" s="225"/>
      <c r="IC60" s="225"/>
      <c r="ID60" s="225"/>
      <c r="IE60" s="225"/>
      <c r="IF60" s="225"/>
      <c r="IG60" s="225"/>
      <c r="IH60" s="225"/>
      <c r="II60" s="225"/>
      <c r="IJ60" s="225"/>
      <c r="IK60" s="225"/>
      <c r="IL60" s="225"/>
      <c r="IM60" s="225"/>
      <c r="IN60" s="225"/>
      <c r="IO60" s="225"/>
      <c r="IP60" s="225"/>
      <c r="IQ60" s="225"/>
      <c r="IR60" s="225"/>
      <c r="IS60" s="225"/>
      <c r="IT60" s="225"/>
      <c r="IU60" s="225"/>
      <c r="IV60" s="225"/>
      <c r="IW60" s="225"/>
      <c r="IX60" s="225"/>
      <c r="IY60" s="225"/>
      <c r="IZ60" s="225"/>
      <c r="JA60" s="225"/>
      <c r="JB60" s="225"/>
      <c r="JC60" s="225"/>
      <c r="JD60" s="225"/>
      <c r="JE60" s="225"/>
      <c r="JF60" s="225"/>
      <c r="JG60" s="225"/>
      <c r="JH60" s="225"/>
      <c r="JI60" s="225"/>
      <c r="JJ60" s="225"/>
      <c r="JK60" s="225"/>
      <c r="JL60" s="225"/>
      <c r="JM60" s="225"/>
      <c r="JN60" s="225"/>
      <c r="JO60" s="225"/>
      <c r="JP60" s="225"/>
      <c r="JQ60" s="225"/>
      <c r="JR60" s="225"/>
      <c r="JS60" s="225"/>
      <c r="JT60" s="225"/>
      <c r="JU60" s="225"/>
      <c r="JV60" s="225"/>
      <c r="JW60" s="225"/>
      <c r="JX60" s="225"/>
      <c r="JY60" s="225"/>
      <c r="JZ60" s="225"/>
      <c r="KA60" s="225"/>
      <c r="KB60" s="225"/>
      <c r="KC60" s="225"/>
      <c r="KD60" s="225"/>
      <c r="KE60" s="225"/>
      <c r="KF60" s="225"/>
      <c r="KG60" s="225"/>
      <c r="KH60" s="225"/>
      <c r="KI60" s="225"/>
      <c r="KJ60" s="225"/>
      <c r="KK60" s="225"/>
      <c r="KL60" s="225"/>
      <c r="KM60" s="225"/>
      <c r="KN60" s="225"/>
      <c r="KO60" s="225"/>
      <c r="KP60" s="225"/>
      <c r="KQ60" s="225"/>
      <c r="KR60" s="225"/>
      <c r="KS60" s="225"/>
      <c r="KT60" s="225"/>
      <c r="KU60" s="225"/>
      <c r="KV60" s="225"/>
      <c r="KW60" s="225"/>
      <c r="KX60" s="225"/>
      <c r="KY60" s="225"/>
      <c r="KZ60" s="225"/>
      <c r="LA60" s="225"/>
      <c r="LB60" s="225"/>
      <c r="LC60" s="225"/>
      <c r="LD60" s="225"/>
      <c r="LE60" s="225"/>
      <c r="LF60" s="225"/>
      <c r="LG60" s="225"/>
      <c r="LH60" s="225"/>
      <c r="LI60" s="225"/>
      <c r="LJ60" s="225"/>
      <c r="LK60" s="225"/>
      <c r="LL60" s="225"/>
      <c r="LM60" s="225"/>
      <c r="LN60" s="225"/>
      <c r="LO60" s="225"/>
      <c r="LP60" s="225"/>
      <c r="LQ60" s="225"/>
      <c r="LR60" s="225"/>
      <c r="LS60" s="225"/>
      <c r="LT60" s="225"/>
      <c r="LU60" s="225"/>
      <c r="LV60" s="225"/>
      <c r="LW60" s="225"/>
      <c r="LX60" s="225"/>
      <c r="LY60" s="225"/>
      <c r="LZ60" s="225"/>
      <c r="MA60" s="225"/>
      <c r="MB60" s="225"/>
      <c r="MC60" s="225"/>
      <c r="MD60" s="225"/>
      <c r="ME60" s="225"/>
      <c r="MF60" s="225"/>
      <c r="MG60" s="225"/>
      <c r="MH60" s="225"/>
      <c r="MI60" s="225"/>
      <c r="MJ60" s="225"/>
      <c r="MK60" s="225"/>
      <c r="ML60" s="225"/>
      <c r="MM60" s="225"/>
      <c r="MN60" s="225"/>
      <c r="MO60" s="225"/>
      <c r="MP60" s="225"/>
      <c r="MQ60" s="225"/>
      <c r="MR60" s="225"/>
      <c r="MS60" s="225"/>
      <c r="MT60" s="225"/>
      <c r="MU60" s="225"/>
      <c r="MV60" s="225"/>
      <c r="MW60" s="225"/>
      <c r="MX60" s="225"/>
      <c r="MY60" s="225"/>
      <c r="MZ60" s="225"/>
      <c r="NA60" s="225"/>
      <c r="NB60" s="225"/>
      <c r="NC60" s="225"/>
      <c r="ND60" s="225"/>
      <c r="NE60" s="225"/>
      <c r="NF60" s="225"/>
      <c r="NG60" s="225"/>
      <c r="NH60" s="225"/>
      <c r="NI60" s="225"/>
      <c r="NJ60" s="225"/>
      <c r="NK60" s="225"/>
      <c r="NL60" s="225"/>
      <c r="NM60" s="225"/>
      <c r="NN60" s="225"/>
      <c r="NO60" s="225"/>
      <c r="NP60" s="225"/>
      <c r="NQ60" s="225"/>
      <c r="NR60" s="225"/>
      <c r="NS60" s="225"/>
      <c r="NT60" s="225"/>
      <c r="NU60" s="225"/>
      <c r="NV60" s="225"/>
      <c r="NW60" s="225"/>
      <c r="NX60" s="225"/>
      <c r="NY60" s="225"/>
      <c r="NZ60" s="225"/>
      <c r="OA60" s="225"/>
      <c r="OB60" s="225"/>
      <c r="OC60" s="225"/>
      <c r="OD60" s="225"/>
      <c r="OE60" s="225"/>
      <c r="OF60" s="225"/>
      <c r="OG60" s="225"/>
      <c r="OH60" s="225"/>
      <c r="OI60" s="225"/>
      <c r="OJ60" s="225"/>
      <c r="OK60" s="225"/>
      <c r="OL60" s="225"/>
      <c r="OM60" s="225"/>
      <c r="ON60" s="225"/>
      <c r="OO60" s="225"/>
      <c r="OP60" s="225"/>
      <c r="OQ60" s="225"/>
      <c r="OR60" s="225"/>
      <c r="OS60" s="225"/>
      <c r="OT60" s="225"/>
      <c r="OU60" s="225"/>
      <c r="OV60" s="225"/>
      <c r="OW60" s="225"/>
      <c r="OX60" s="225"/>
      <c r="OY60" s="225"/>
      <c r="OZ60" s="225"/>
      <c r="PA60" s="225"/>
      <c r="PB60" s="225"/>
      <c r="PC60" s="225"/>
      <c r="PD60" s="225"/>
      <c r="PE60" s="225"/>
      <c r="PF60" s="225"/>
      <c r="PG60" s="225"/>
      <c r="PH60" s="225"/>
      <c r="PI60" s="225"/>
      <c r="PJ60" s="225"/>
      <c r="PK60" s="225"/>
      <c r="PL60" s="225"/>
      <c r="PM60" s="225"/>
      <c r="PN60" s="225"/>
      <c r="PO60" s="225"/>
      <c r="PP60" s="225"/>
      <c r="PQ60" s="225"/>
      <c r="PR60" s="225"/>
      <c r="PS60" s="225"/>
      <c r="PT60" s="225"/>
      <c r="PU60" s="225"/>
      <c r="PV60" s="225"/>
      <c r="PW60" s="225"/>
      <c r="PX60" s="225"/>
      <c r="PY60" s="225"/>
      <c r="PZ60" s="225"/>
      <c r="QA60" s="225"/>
      <c r="QB60" s="225"/>
      <c r="QC60" s="225"/>
      <c r="QD60" s="225"/>
      <c r="QE60" s="225"/>
      <c r="QF60" s="225"/>
      <c r="QG60" s="225"/>
      <c r="QH60" s="225"/>
      <c r="QI60" s="225"/>
      <c r="QJ60" s="225"/>
      <c r="QK60" s="225"/>
      <c r="QL60" s="225"/>
      <c r="QM60" s="225"/>
      <c r="QN60" s="225"/>
      <c r="QO60" s="225"/>
      <c r="QP60" s="225"/>
      <c r="QQ60" s="225"/>
      <c r="QR60" s="225"/>
      <c r="QS60" s="225"/>
      <c r="QT60" s="225"/>
      <c r="QU60" s="225"/>
      <c r="QV60" s="225"/>
      <c r="QW60" s="225"/>
      <c r="QX60" s="225"/>
      <c r="QY60" s="225"/>
      <c r="QZ60" s="225"/>
      <c r="RA60" s="225"/>
      <c r="RB60" s="225"/>
      <c r="RC60" s="225"/>
      <c r="RD60" s="225"/>
      <c r="RE60" s="104"/>
      <c r="RF60" s="104"/>
      <c r="RG60" s="207"/>
      <c r="RH60" s="207"/>
      <c r="RI60" s="2"/>
      <c r="RJ60" s="2"/>
    </row>
    <row r="61" spans="1:480" ht="18.75" customHeight="1" thickBot="1">
      <c r="A61" s="31"/>
      <c r="B61" s="87">
        <v>49</v>
      </c>
      <c r="C61" s="87">
        <v>2011</v>
      </c>
      <c r="D61" s="87" t="s">
        <v>451</v>
      </c>
      <c r="E61" s="34" t="str">
        <f ca="1">IF(ISBLANK(TMSimList[[#This Row],[Test n'#]]),"",LOOKUP(TMSimList[[#This Row],[Test n'#]],TP_CFAR_DB[TPnum],TP_CFAR_DB[TP ID]))</f>
        <v>FT-TP-2011</v>
      </c>
      <c r="F61" s="103" t="str">
        <f ca="1">IF(ISBLANK(TMSimList[[#This Row],[Test n'#]]),"",LOOKUP(TMSimList[[#This Row],[Test n'#]],TP_CFAR_DB[TPnum],TP_CFAR_DB[Test Point Name]))</f>
        <v>OL Pitch input (-) 4-25</v>
      </c>
      <c r="G61" s="34">
        <f ca="1">IF(ISBLANK(TMSimList[[#This Row],[Test n'#]]),"",LOOKUP(TMSimList[[#This Row],[Test n'#]],TP_CFAR_DB[TPnum],TP_CFAR_DB[Mode]))</f>
        <v>0</v>
      </c>
      <c r="H61" s="34">
        <f ca="1">IF(ISBLANK(TMSimList[[#This Row],[Test n'#]]),"",LOOKUP(TMSimList[[#This Row],[Test n'#]],TP_CFAR_DB[TPnum],TP_CFAR_DB[Time '[sec']]))</f>
        <v>0</v>
      </c>
      <c r="I61" s="34" t="s">
        <v>76</v>
      </c>
      <c r="J61" s="34" t="s">
        <v>76</v>
      </c>
      <c r="K61" s="171"/>
      <c r="L61" s="135">
        <f>SUM(TMSimMatrix[#This Row])</f>
        <v>1</v>
      </c>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171"/>
      <c r="AK61" s="171"/>
      <c r="AL61" s="171"/>
      <c r="AM61" s="171"/>
      <c r="AN61" s="171"/>
      <c r="AO61" s="171"/>
      <c r="AP61" s="171"/>
      <c r="AQ61" s="171"/>
      <c r="AR61" s="171"/>
      <c r="AS61" s="171"/>
      <c r="AT61" s="171"/>
      <c r="AU61" s="171"/>
      <c r="AV61" s="171"/>
      <c r="AW61" s="171"/>
      <c r="AX61" s="171"/>
      <c r="AY61" s="171"/>
      <c r="AZ61" s="171"/>
      <c r="BA61" s="171"/>
      <c r="BB61" s="171"/>
      <c r="BC61" s="171"/>
      <c r="BD61" s="171"/>
      <c r="BE61" s="171"/>
      <c r="BF61" s="171"/>
      <c r="BG61" s="171"/>
      <c r="BH61" s="171"/>
      <c r="BI61" s="171"/>
      <c r="BJ61" s="171"/>
      <c r="BK61" s="171"/>
      <c r="BL61" s="171"/>
      <c r="BM61" s="171"/>
      <c r="BN61" s="171"/>
      <c r="BO61" s="171"/>
      <c r="BP61" s="171"/>
      <c r="BQ61" s="171"/>
      <c r="BR61" s="171"/>
      <c r="BS61" s="171"/>
      <c r="BT61" s="171"/>
      <c r="BU61" s="171"/>
      <c r="BV61" s="171"/>
      <c r="BW61" s="171"/>
      <c r="BX61" s="171"/>
      <c r="BY61" s="171"/>
      <c r="BZ61" s="171"/>
      <c r="CA61" s="171"/>
      <c r="CB61" s="171"/>
      <c r="CC61" s="171"/>
      <c r="CD61" s="104"/>
      <c r="CE61" s="104"/>
      <c r="CF61" s="104"/>
      <c r="CG61" s="104"/>
      <c r="CH61" s="104"/>
      <c r="CI61" s="104"/>
      <c r="CJ61" s="104"/>
      <c r="CK61" s="104"/>
      <c r="CL61" s="104"/>
      <c r="CM61" s="104"/>
      <c r="CN61" s="104"/>
      <c r="CO61" s="104"/>
      <c r="CP61" s="104"/>
      <c r="CQ61" s="104"/>
      <c r="CR61" s="104"/>
      <c r="CS61" s="104"/>
      <c r="CT61" s="104"/>
      <c r="CU61" s="104"/>
      <c r="CV61" s="104"/>
      <c r="CW61" s="104"/>
      <c r="CX61" s="104"/>
      <c r="CY61" s="104"/>
      <c r="CZ61" s="104"/>
      <c r="DA61" s="104"/>
      <c r="DB61" s="104"/>
      <c r="DC61" s="104"/>
      <c r="DD61" s="104"/>
      <c r="DE61" s="104"/>
      <c r="DF61" s="104"/>
      <c r="DG61" s="104"/>
      <c r="DH61" s="104"/>
      <c r="DI61" s="104"/>
      <c r="DJ61" s="104"/>
      <c r="DK61" s="104"/>
      <c r="DL61" s="104"/>
      <c r="DM61" s="104"/>
      <c r="DN61" s="104"/>
      <c r="DO61" s="104"/>
      <c r="DP61" s="104"/>
      <c r="DQ61" s="104"/>
      <c r="DR61" s="104"/>
      <c r="DS61" s="104"/>
      <c r="DT61" s="104"/>
      <c r="DU61" s="104"/>
      <c r="DV61" s="104"/>
      <c r="DW61" s="104"/>
      <c r="DX61" s="104"/>
      <c r="DY61" s="104"/>
      <c r="DZ61" s="104"/>
      <c r="EA61" s="104"/>
      <c r="EB61" s="104"/>
      <c r="EC61" s="104"/>
      <c r="ED61" s="104"/>
      <c r="EE61" s="104"/>
      <c r="EF61" s="104"/>
      <c r="EG61" s="104"/>
      <c r="EH61" s="104"/>
      <c r="EI61" s="104"/>
      <c r="EJ61" s="104">
        <v>1</v>
      </c>
      <c r="EK61" s="104"/>
      <c r="EL61" s="104"/>
      <c r="EM61" s="104"/>
      <c r="EN61" s="380"/>
      <c r="EO61" s="380"/>
      <c r="EP61" s="104"/>
      <c r="EQ61" s="104"/>
      <c r="ER61" s="104"/>
      <c r="ES61" s="104"/>
      <c r="ET61" s="104"/>
      <c r="EU61" s="104"/>
      <c r="EV61" s="104"/>
      <c r="EW61" s="104"/>
      <c r="EX61" s="104"/>
      <c r="EY61" s="104"/>
      <c r="EZ61" s="104"/>
      <c r="FA61" s="381"/>
      <c r="FB61" s="104"/>
      <c r="FC61" s="104"/>
      <c r="FD61" s="104"/>
      <c r="FE61" s="104"/>
      <c r="FF61" s="104"/>
      <c r="FG61" s="104"/>
      <c r="FH61" s="104"/>
      <c r="FI61" s="104"/>
      <c r="FJ61" s="104"/>
      <c r="FK61" s="104"/>
      <c r="FL61" s="104"/>
      <c r="FM61" s="104"/>
      <c r="FN61" s="225"/>
      <c r="FO61" s="225"/>
      <c r="FP61" s="225"/>
      <c r="FQ61" s="225"/>
      <c r="FR61" s="225"/>
      <c r="FS61" s="225"/>
      <c r="FT61" s="225"/>
      <c r="FU61" s="225"/>
      <c r="FV61" s="225"/>
      <c r="FW61" s="225"/>
      <c r="FX61" s="171"/>
      <c r="FY61" s="171"/>
      <c r="FZ61" s="104"/>
      <c r="GA61" s="104"/>
      <c r="GB61" s="104"/>
      <c r="GC61" s="104"/>
      <c r="GD61" s="104"/>
      <c r="GE61" s="104"/>
      <c r="GF61" s="104"/>
      <c r="GG61" s="104"/>
      <c r="GH61" s="104"/>
      <c r="GI61" s="104"/>
      <c r="GJ61" s="104"/>
      <c r="GK61" s="104"/>
      <c r="GL61" s="104"/>
      <c r="GM61" s="104"/>
      <c r="GN61" s="104"/>
      <c r="GO61" s="104"/>
      <c r="GP61" s="104"/>
      <c r="GQ61" s="104"/>
      <c r="GR61" s="104"/>
      <c r="GS61" s="104"/>
      <c r="GT61" s="104"/>
      <c r="GU61" s="225"/>
      <c r="GV61" s="225"/>
      <c r="GW61" s="225"/>
      <c r="GX61" s="225"/>
      <c r="GY61" s="225"/>
      <c r="GZ61" s="225"/>
      <c r="HA61" s="225"/>
      <c r="HB61" s="225"/>
      <c r="HC61" s="225"/>
      <c r="HD61" s="225"/>
      <c r="HE61" s="225"/>
      <c r="HF61" s="225"/>
      <c r="HG61" s="225"/>
      <c r="HH61" s="225"/>
      <c r="HI61" s="225"/>
      <c r="HJ61" s="225"/>
      <c r="HK61" s="225"/>
      <c r="HL61" s="225"/>
      <c r="HM61" s="225"/>
      <c r="HN61" s="225"/>
      <c r="HO61" s="225"/>
      <c r="HP61" s="225"/>
      <c r="HQ61" s="225"/>
      <c r="HR61" s="225"/>
      <c r="HS61" s="225"/>
      <c r="HT61" s="225"/>
      <c r="HU61" s="225"/>
      <c r="HV61" s="225"/>
      <c r="HW61" s="225"/>
      <c r="HX61" s="225"/>
      <c r="HY61" s="225"/>
      <c r="HZ61" s="225"/>
      <c r="IA61" s="225"/>
      <c r="IB61" s="225"/>
      <c r="IC61" s="225"/>
      <c r="ID61" s="225"/>
      <c r="IE61" s="225"/>
      <c r="IF61" s="225"/>
      <c r="IG61" s="225"/>
      <c r="IH61" s="225"/>
      <c r="II61" s="225"/>
      <c r="IJ61" s="225"/>
      <c r="IK61" s="225"/>
      <c r="IL61" s="225"/>
      <c r="IM61" s="225"/>
      <c r="IN61" s="225"/>
      <c r="IO61" s="225"/>
      <c r="IP61" s="225"/>
      <c r="IQ61" s="225"/>
      <c r="IR61" s="225"/>
      <c r="IS61" s="225"/>
      <c r="IT61" s="225"/>
      <c r="IU61" s="225"/>
      <c r="IV61" s="225"/>
      <c r="IW61" s="225"/>
      <c r="IX61" s="225"/>
      <c r="IY61" s="225"/>
      <c r="IZ61" s="225"/>
      <c r="JA61" s="225"/>
      <c r="JB61" s="225"/>
      <c r="JC61" s="225"/>
      <c r="JD61" s="225"/>
      <c r="JE61" s="225"/>
      <c r="JF61" s="225"/>
      <c r="JG61" s="225"/>
      <c r="JH61" s="225"/>
      <c r="JI61" s="225"/>
      <c r="JJ61" s="225"/>
      <c r="JK61" s="225"/>
      <c r="JL61" s="225"/>
      <c r="JM61" s="225"/>
      <c r="JN61" s="225"/>
      <c r="JO61" s="225"/>
      <c r="JP61" s="225"/>
      <c r="JQ61" s="225"/>
      <c r="JR61" s="225"/>
      <c r="JS61" s="225"/>
      <c r="JT61" s="225"/>
      <c r="JU61" s="225"/>
      <c r="JV61" s="225"/>
      <c r="JW61" s="225"/>
      <c r="JX61" s="225"/>
      <c r="JY61" s="225"/>
      <c r="JZ61" s="225"/>
      <c r="KA61" s="225"/>
      <c r="KB61" s="225"/>
      <c r="KC61" s="225"/>
      <c r="KD61" s="225"/>
      <c r="KE61" s="225"/>
      <c r="KF61" s="225"/>
      <c r="KG61" s="225"/>
      <c r="KH61" s="225"/>
      <c r="KI61" s="225"/>
      <c r="KJ61" s="225"/>
      <c r="KK61" s="225"/>
      <c r="KL61" s="225"/>
      <c r="KM61" s="225"/>
      <c r="KN61" s="225"/>
      <c r="KO61" s="225"/>
      <c r="KP61" s="225"/>
      <c r="KQ61" s="225"/>
      <c r="KR61" s="225"/>
      <c r="KS61" s="225"/>
      <c r="KT61" s="225"/>
      <c r="KU61" s="225"/>
      <c r="KV61" s="225"/>
      <c r="KW61" s="225"/>
      <c r="KX61" s="225"/>
      <c r="KY61" s="225"/>
      <c r="KZ61" s="225"/>
      <c r="LA61" s="225"/>
      <c r="LB61" s="225"/>
      <c r="LC61" s="225"/>
      <c r="LD61" s="225"/>
      <c r="LE61" s="225"/>
      <c r="LF61" s="225"/>
      <c r="LG61" s="225"/>
      <c r="LH61" s="225"/>
      <c r="LI61" s="225"/>
      <c r="LJ61" s="225"/>
      <c r="LK61" s="225"/>
      <c r="LL61" s="225"/>
      <c r="LM61" s="225"/>
      <c r="LN61" s="225"/>
      <c r="LO61" s="225"/>
      <c r="LP61" s="225"/>
      <c r="LQ61" s="225"/>
      <c r="LR61" s="225"/>
      <c r="LS61" s="225"/>
      <c r="LT61" s="225"/>
      <c r="LU61" s="225"/>
      <c r="LV61" s="225"/>
      <c r="LW61" s="225"/>
      <c r="LX61" s="225"/>
      <c r="LY61" s="225"/>
      <c r="LZ61" s="225"/>
      <c r="MA61" s="225"/>
      <c r="MB61" s="225"/>
      <c r="MC61" s="225"/>
      <c r="MD61" s="225"/>
      <c r="ME61" s="225"/>
      <c r="MF61" s="225"/>
      <c r="MG61" s="225"/>
      <c r="MH61" s="225"/>
      <c r="MI61" s="225"/>
      <c r="MJ61" s="225"/>
      <c r="MK61" s="225"/>
      <c r="ML61" s="225"/>
      <c r="MM61" s="225"/>
      <c r="MN61" s="225"/>
      <c r="MO61" s="225"/>
      <c r="MP61" s="225"/>
      <c r="MQ61" s="225"/>
      <c r="MR61" s="225"/>
      <c r="MS61" s="225"/>
      <c r="MT61" s="225"/>
      <c r="MU61" s="225"/>
      <c r="MV61" s="225"/>
      <c r="MW61" s="225"/>
      <c r="MX61" s="225"/>
      <c r="MY61" s="225"/>
      <c r="MZ61" s="225"/>
      <c r="NA61" s="225"/>
      <c r="NB61" s="225"/>
      <c r="NC61" s="225"/>
      <c r="ND61" s="225"/>
      <c r="NE61" s="225"/>
      <c r="NF61" s="225"/>
      <c r="NG61" s="225"/>
      <c r="NH61" s="225"/>
      <c r="NI61" s="225"/>
      <c r="NJ61" s="225"/>
      <c r="NK61" s="225"/>
      <c r="NL61" s="225"/>
      <c r="NM61" s="225"/>
      <c r="NN61" s="225"/>
      <c r="NO61" s="225"/>
      <c r="NP61" s="225"/>
      <c r="NQ61" s="225"/>
      <c r="NR61" s="225"/>
      <c r="NS61" s="225"/>
      <c r="NT61" s="225"/>
      <c r="NU61" s="225"/>
      <c r="NV61" s="225"/>
      <c r="NW61" s="225"/>
      <c r="NX61" s="225"/>
      <c r="NY61" s="225"/>
      <c r="NZ61" s="225"/>
      <c r="OA61" s="225"/>
      <c r="OB61" s="225"/>
      <c r="OC61" s="225"/>
      <c r="OD61" s="225"/>
      <c r="OE61" s="225"/>
      <c r="OF61" s="225"/>
      <c r="OG61" s="225"/>
      <c r="OH61" s="225"/>
      <c r="OI61" s="225"/>
      <c r="OJ61" s="225"/>
      <c r="OK61" s="225"/>
      <c r="OL61" s="225"/>
      <c r="OM61" s="225"/>
      <c r="ON61" s="225"/>
      <c r="OO61" s="225"/>
      <c r="OP61" s="225"/>
      <c r="OQ61" s="225"/>
      <c r="OR61" s="225"/>
      <c r="OS61" s="225"/>
      <c r="OT61" s="225"/>
      <c r="OU61" s="225"/>
      <c r="OV61" s="225"/>
      <c r="OW61" s="225"/>
      <c r="OX61" s="225"/>
      <c r="OY61" s="225"/>
      <c r="OZ61" s="225"/>
      <c r="PA61" s="225"/>
      <c r="PB61" s="225"/>
      <c r="PC61" s="225"/>
      <c r="PD61" s="225"/>
      <c r="PE61" s="225"/>
      <c r="PF61" s="225"/>
      <c r="PG61" s="225"/>
      <c r="PH61" s="225"/>
      <c r="PI61" s="225"/>
      <c r="PJ61" s="225"/>
      <c r="PK61" s="225"/>
      <c r="PL61" s="225"/>
      <c r="PM61" s="225"/>
      <c r="PN61" s="225"/>
      <c r="PO61" s="225"/>
      <c r="PP61" s="225"/>
      <c r="PQ61" s="225"/>
      <c r="PR61" s="225"/>
      <c r="PS61" s="225"/>
      <c r="PT61" s="225"/>
      <c r="PU61" s="225"/>
      <c r="PV61" s="225"/>
      <c r="PW61" s="225"/>
      <c r="PX61" s="225"/>
      <c r="PY61" s="225"/>
      <c r="PZ61" s="225"/>
      <c r="QA61" s="225"/>
      <c r="QB61" s="225"/>
      <c r="QC61" s="225"/>
      <c r="QD61" s="225"/>
      <c r="QE61" s="225"/>
      <c r="QF61" s="225"/>
      <c r="QG61" s="225"/>
      <c r="QH61" s="225"/>
      <c r="QI61" s="225"/>
      <c r="QJ61" s="225"/>
      <c r="QK61" s="225"/>
      <c r="QL61" s="225"/>
      <c r="QM61" s="225"/>
      <c r="QN61" s="225"/>
      <c r="QO61" s="225"/>
      <c r="QP61" s="225"/>
      <c r="QQ61" s="225"/>
      <c r="QR61" s="225"/>
      <c r="QS61" s="225"/>
      <c r="QT61" s="225"/>
      <c r="QU61" s="225"/>
      <c r="QV61" s="225"/>
      <c r="QW61" s="225"/>
      <c r="QX61" s="225"/>
      <c r="QY61" s="225"/>
      <c r="QZ61" s="225"/>
      <c r="RA61" s="225"/>
      <c r="RB61" s="225"/>
      <c r="RC61" s="225"/>
      <c r="RD61" s="225"/>
      <c r="RE61" s="104"/>
      <c r="RF61" s="104"/>
      <c r="RG61" s="207"/>
      <c r="RH61" s="207"/>
    </row>
    <row r="62" spans="1:480" ht="18.75" customHeight="1">
      <c r="A62" s="31"/>
      <c r="B62" s="87">
        <v>50</v>
      </c>
      <c r="C62" s="87">
        <v>2021</v>
      </c>
      <c r="D62" s="87" t="s">
        <v>451</v>
      </c>
      <c r="E62" s="34" t="str">
        <f ca="1">IF(ISBLANK(TMSimList[[#This Row],[Test n'#]]),"",LOOKUP(TMSimList[[#This Row],[Test n'#]],TP_CFAR_DB[TPnum],TP_CFAR_DB[TP ID]))</f>
        <v>FT-TP-2021</v>
      </c>
      <c r="F62" s="103" t="str">
        <f ca="1">IF(ISBLANK(TMSimList[[#This Row],[Test n'#]]),"",LOOKUP(TMSimList[[#This Row],[Test n'#]],TP_CFAR_DB[TPnum],TP_CFAR_DB[Test Point Name]))</f>
        <v>OL Rudder input (-)4-25</v>
      </c>
      <c r="G62" s="34">
        <f ca="1">IF(ISBLANK(TMSimList[[#This Row],[Test n'#]]),"",LOOKUP(TMSimList[[#This Row],[Test n'#]],TP_CFAR_DB[TPnum],TP_CFAR_DB[Mode]))</f>
        <v>0</v>
      </c>
      <c r="H62" s="34">
        <f ca="1">IF(ISBLANK(TMSimList[[#This Row],[Test n'#]]),"",LOOKUP(TMSimList[[#This Row],[Test n'#]],TP_CFAR_DB[TPnum],TP_CFAR_DB[Time '[sec']]))</f>
        <v>0</v>
      </c>
      <c r="I62" s="34" t="s">
        <v>76</v>
      </c>
      <c r="J62" s="34" t="s">
        <v>76</v>
      </c>
      <c r="K62" s="171"/>
      <c r="L62" s="213">
        <f>SUM(TMSimMatrix[#This Row])</f>
        <v>1</v>
      </c>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171"/>
      <c r="AK62" s="171"/>
      <c r="AL62" s="171"/>
      <c r="AM62" s="171"/>
      <c r="AN62" s="171"/>
      <c r="AO62" s="171"/>
      <c r="AP62" s="171"/>
      <c r="AQ62" s="171"/>
      <c r="AR62" s="171"/>
      <c r="AS62" s="171"/>
      <c r="AT62" s="171"/>
      <c r="AU62" s="171"/>
      <c r="AV62" s="171"/>
      <c r="AW62" s="171"/>
      <c r="AX62" s="171"/>
      <c r="AY62" s="171"/>
      <c r="AZ62" s="171"/>
      <c r="BA62" s="171"/>
      <c r="BB62" s="171"/>
      <c r="BC62" s="171"/>
      <c r="BD62" s="171"/>
      <c r="BE62" s="171"/>
      <c r="BF62" s="171"/>
      <c r="BG62" s="171"/>
      <c r="BH62" s="171"/>
      <c r="BI62" s="171"/>
      <c r="BJ62" s="171"/>
      <c r="BK62" s="171"/>
      <c r="BL62" s="171"/>
      <c r="BM62" s="171"/>
      <c r="BN62" s="171"/>
      <c r="BO62" s="171"/>
      <c r="BP62" s="171"/>
      <c r="BQ62" s="171"/>
      <c r="BR62" s="171"/>
      <c r="BS62" s="171"/>
      <c r="BT62" s="171"/>
      <c r="BU62" s="171"/>
      <c r="BV62" s="171"/>
      <c r="BW62" s="171"/>
      <c r="BX62" s="171"/>
      <c r="BY62" s="171"/>
      <c r="BZ62" s="171"/>
      <c r="CA62" s="171"/>
      <c r="CB62" s="171"/>
      <c r="CC62" s="171"/>
      <c r="CD62" s="104"/>
      <c r="CE62" s="104"/>
      <c r="CF62" s="104"/>
      <c r="CG62" s="104"/>
      <c r="CH62" s="104"/>
      <c r="CI62" s="104"/>
      <c r="CJ62" s="104"/>
      <c r="CK62" s="104"/>
      <c r="CL62" s="104"/>
      <c r="CM62" s="104"/>
      <c r="CN62" s="104"/>
      <c r="CO62" s="104"/>
      <c r="CP62" s="104"/>
      <c r="CQ62" s="104"/>
      <c r="CR62" s="104"/>
      <c r="CS62" s="104"/>
      <c r="CT62" s="104"/>
      <c r="CU62" s="104"/>
      <c r="CV62" s="104"/>
      <c r="CW62" s="104"/>
      <c r="CX62" s="104"/>
      <c r="CY62" s="104"/>
      <c r="CZ62" s="104"/>
      <c r="DA62" s="104"/>
      <c r="DB62" s="104"/>
      <c r="DC62" s="104"/>
      <c r="DD62" s="104"/>
      <c r="DE62" s="104"/>
      <c r="DF62" s="104"/>
      <c r="DG62" s="104"/>
      <c r="DH62" s="104"/>
      <c r="DI62" s="104"/>
      <c r="DJ62" s="104"/>
      <c r="DK62" s="104"/>
      <c r="DL62" s="104"/>
      <c r="DM62" s="104"/>
      <c r="DN62" s="104"/>
      <c r="DO62" s="104"/>
      <c r="DP62" s="104"/>
      <c r="DQ62" s="104"/>
      <c r="DR62" s="104"/>
      <c r="DS62" s="104"/>
      <c r="DT62" s="104"/>
      <c r="DU62" s="104"/>
      <c r="DV62" s="104"/>
      <c r="DW62" s="104"/>
      <c r="DX62" s="104"/>
      <c r="DY62" s="104"/>
      <c r="DZ62" s="104"/>
      <c r="EA62" s="104"/>
      <c r="EB62" s="104"/>
      <c r="EC62" s="104"/>
      <c r="ED62" s="104"/>
      <c r="EE62" s="104"/>
      <c r="EF62" s="104"/>
      <c r="EG62" s="104"/>
      <c r="EH62" s="104"/>
      <c r="EI62" s="104"/>
      <c r="EJ62" s="104"/>
      <c r="EK62" s="104">
        <v>1</v>
      </c>
      <c r="EL62" s="104"/>
      <c r="EM62" s="104"/>
      <c r="EN62" s="380"/>
      <c r="EO62" s="380"/>
      <c r="EP62" s="104"/>
      <c r="EQ62" s="104"/>
      <c r="ER62" s="104"/>
      <c r="ES62" s="104"/>
      <c r="ET62" s="104"/>
      <c r="EU62" s="104"/>
      <c r="EV62" s="104"/>
      <c r="EW62" s="104"/>
      <c r="EX62" s="104"/>
      <c r="EY62" s="104"/>
      <c r="EZ62" s="104"/>
      <c r="FA62" s="104"/>
      <c r="FB62" s="381"/>
      <c r="FC62" s="104"/>
      <c r="FD62" s="104"/>
      <c r="FE62" s="104"/>
      <c r="FF62" s="104"/>
      <c r="FG62" s="104"/>
      <c r="FH62" s="104"/>
      <c r="FI62" s="104"/>
      <c r="FJ62" s="104"/>
      <c r="FK62" s="104"/>
      <c r="FL62" s="104"/>
      <c r="FM62" s="104"/>
      <c r="FN62" s="225"/>
      <c r="FO62" s="225"/>
      <c r="FP62" s="225"/>
      <c r="FQ62" s="225"/>
      <c r="FR62" s="225"/>
      <c r="FS62" s="225"/>
      <c r="FT62" s="225"/>
      <c r="FU62" s="225"/>
      <c r="FV62" s="225"/>
      <c r="FW62" s="225"/>
      <c r="FX62" s="171"/>
      <c r="FY62" s="171"/>
      <c r="FZ62" s="104"/>
      <c r="GA62" s="104"/>
      <c r="GB62" s="104"/>
      <c r="GC62" s="104"/>
      <c r="GD62" s="104"/>
      <c r="GE62" s="104"/>
      <c r="GF62" s="104"/>
      <c r="GG62" s="104"/>
      <c r="GH62" s="104"/>
      <c r="GI62" s="104"/>
      <c r="GJ62" s="104"/>
      <c r="GK62" s="104"/>
      <c r="GL62" s="104"/>
      <c r="GM62" s="104"/>
      <c r="GN62" s="104"/>
      <c r="GO62" s="104"/>
      <c r="GP62" s="104"/>
      <c r="GQ62" s="104"/>
      <c r="GR62" s="104"/>
      <c r="GS62" s="104"/>
      <c r="GT62" s="104"/>
      <c r="GU62" s="104"/>
      <c r="GV62" s="225"/>
      <c r="GW62" s="225"/>
      <c r="GX62" s="225"/>
      <c r="GY62" s="225"/>
      <c r="GZ62" s="225"/>
      <c r="HA62" s="225"/>
      <c r="HB62" s="225"/>
      <c r="HC62" s="225"/>
      <c r="HD62" s="225"/>
      <c r="HE62" s="225"/>
      <c r="HF62" s="225"/>
      <c r="HG62" s="225"/>
      <c r="HH62" s="225"/>
      <c r="HI62" s="225"/>
      <c r="HJ62" s="225"/>
      <c r="HK62" s="225"/>
      <c r="HL62" s="225"/>
      <c r="HM62" s="225"/>
      <c r="HN62" s="225"/>
      <c r="HO62" s="225"/>
      <c r="HP62" s="225"/>
      <c r="HQ62" s="225"/>
      <c r="HR62" s="225"/>
      <c r="HS62" s="225"/>
      <c r="HT62" s="225"/>
      <c r="HU62" s="225"/>
      <c r="HV62" s="225"/>
      <c r="HW62" s="225"/>
      <c r="HX62" s="225"/>
      <c r="HY62" s="225"/>
      <c r="HZ62" s="225"/>
      <c r="IA62" s="225"/>
      <c r="IB62" s="225"/>
      <c r="IC62" s="225"/>
      <c r="ID62" s="225"/>
      <c r="IE62" s="225"/>
      <c r="IF62" s="225"/>
      <c r="IG62" s="225"/>
      <c r="IH62" s="225"/>
      <c r="II62" s="225"/>
      <c r="IJ62" s="225"/>
      <c r="IK62" s="225"/>
      <c r="IL62" s="225"/>
      <c r="IM62" s="225"/>
      <c r="IN62" s="225"/>
      <c r="IO62" s="225"/>
      <c r="IP62" s="225"/>
      <c r="IQ62" s="225"/>
      <c r="IR62" s="225"/>
      <c r="IS62" s="225"/>
      <c r="IT62" s="225"/>
      <c r="IU62" s="225"/>
      <c r="IV62" s="225"/>
      <c r="IW62" s="225"/>
      <c r="IX62" s="225"/>
      <c r="IY62" s="225"/>
      <c r="IZ62" s="225"/>
      <c r="JA62" s="225"/>
      <c r="JB62" s="225"/>
      <c r="JC62" s="225"/>
      <c r="JD62" s="225"/>
      <c r="JE62" s="225"/>
      <c r="JF62" s="225"/>
      <c r="JG62" s="225"/>
      <c r="JH62" s="225"/>
      <c r="JI62" s="225"/>
      <c r="JJ62" s="225"/>
      <c r="JK62" s="225"/>
      <c r="JL62" s="225"/>
      <c r="JM62" s="225"/>
      <c r="JN62" s="225"/>
      <c r="JO62" s="225"/>
      <c r="JP62" s="225"/>
      <c r="JQ62" s="225"/>
      <c r="JR62" s="225"/>
      <c r="JS62" s="225"/>
      <c r="JT62" s="225"/>
      <c r="JU62" s="225"/>
      <c r="JV62" s="225"/>
      <c r="JW62" s="225"/>
      <c r="JX62" s="225"/>
      <c r="JY62" s="225"/>
      <c r="JZ62" s="225"/>
      <c r="KA62" s="225"/>
      <c r="KB62" s="225"/>
      <c r="KC62" s="225"/>
      <c r="KD62" s="225"/>
      <c r="KE62" s="225"/>
      <c r="KF62" s="225"/>
      <c r="KG62" s="225"/>
      <c r="KH62" s="225"/>
      <c r="KI62" s="225"/>
      <c r="KJ62" s="225"/>
      <c r="KK62" s="225"/>
      <c r="KL62" s="225"/>
      <c r="KM62" s="225"/>
      <c r="KN62" s="225"/>
      <c r="KO62" s="225"/>
      <c r="KP62" s="225"/>
      <c r="KQ62" s="225"/>
      <c r="KR62" s="225"/>
      <c r="KS62" s="225"/>
      <c r="KT62" s="225"/>
      <c r="KU62" s="225"/>
      <c r="KV62" s="225"/>
      <c r="KW62" s="225"/>
      <c r="KX62" s="225"/>
      <c r="KY62" s="225"/>
      <c r="KZ62" s="225"/>
      <c r="LA62" s="225"/>
      <c r="LB62" s="225"/>
      <c r="LC62" s="225"/>
      <c r="LD62" s="225"/>
      <c r="LE62" s="225"/>
      <c r="LF62" s="225"/>
      <c r="LG62" s="225"/>
      <c r="LH62" s="225"/>
      <c r="LI62" s="225"/>
      <c r="LJ62" s="225"/>
      <c r="LK62" s="225"/>
      <c r="LL62" s="225"/>
      <c r="LM62" s="225"/>
      <c r="LN62" s="225"/>
      <c r="LO62" s="225"/>
      <c r="LP62" s="225"/>
      <c r="LQ62" s="225"/>
      <c r="LR62" s="225"/>
      <c r="LS62" s="225"/>
      <c r="LT62" s="225"/>
      <c r="LU62" s="225"/>
      <c r="LV62" s="225"/>
      <c r="LW62" s="225"/>
      <c r="LX62" s="225"/>
      <c r="LY62" s="225"/>
      <c r="LZ62" s="225"/>
      <c r="MA62" s="225"/>
      <c r="MB62" s="225"/>
      <c r="MC62" s="225"/>
      <c r="MD62" s="225"/>
      <c r="ME62" s="225"/>
      <c r="MF62" s="225"/>
      <c r="MG62" s="225"/>
      <c r="MH62" s="225"/>
      <c r="MI62" s="225"/>
      <c r="MJ62" s="225"/>
      <c r="MK62" s="225"/>
      <c r="ML62" s="225"/>
      <c r="MM62" s="225"/>
      <c r="MN62" s="225"/>
      <c r="MO62" s="225"/>
      <c r="MP62" s="225"/>
      <c r="MQ62" s="225"/>
      <c r="MR62" s="225"/>
      <c r="MS62" s="225"/>
      <c r="MT62" s="225"/>
      <c r="MU62" s="225"/>
      <c r="MV62" s="225"/>
      <c r="MW62" s="225"/>
      <c r="MX62" s="225"/>
      <c r="MY62" s="225"/>
      <c r="MZ62" s="225"/>
      <c r="NA62" s="225"/>
      <c r="NB62" s="225"/>
      <c r="NC62" s="225"/>
      <c r="ND62" s="225"/>
      <c r="NE62" s="225"/>
      <c r="NF62" s="225"/>
      <c r="NG62" s="225"/>
      <c r="NH62" s="225"/>
      <c r="NI62" s="225"/>
      <c r="NJ62" s="225"/>
      <c r="NK62" s="225"/>
      <c r="NL62" s="225"/>
      <c r="NM62" s="225"/>
      <c r="NN62" s="225"/>
      <c r="NO62" s="225"/>
      <c r="NP62" s="225"/>
      <c r="NQ62" s="225"/>
      <c r="NR62" s="225"/>
      <c r="NS62" s="225"/>
      <c r="NT62" s="225"/>
      <c r="NU62" s="225"/>
      <c r="NV62" s="225"/>
      <c r="NW62" s="225"/>
      <c r="NX62" s="225"/>
      <c r="NY62" s="225"/>
      <c r="NZ62" s="225"/>
      <c r="OA62" s="225"/>
      <c r="OB62" s="225"/>
      <c r="OC62" s="225"/>
      <c r="OD62" s="225"/>
      <c r="OE62" s="225"/>
      <c r="OF62" s="225"/>
      <c r="OG62" s="225"/>
      <c r="OH62" s="225"/>
      <c r="OI62" s="225"/>
      <c r="OJ62" s="225"/>
      <c r="OK62" s="225"/>
      <c r="OL62" s="225"/>
      <c r="OM62" s="225"/>
      <c r="ON62" s="225"/>
      <c r="OO62" s="225"/>
      <c r="OP62" s="225"/>
      <c r="OQ62" s="225"/>
      <c r="OR62" s="225"/>
      <c r="OS62" s="225"/>
      <c r="OT62" s="225"/>
      <c r="OU62" s="225"/>
      <c r="OV62" s="225"/>
      <c r="OW62" s="225"/>
      <c r="OX62" s="225"/>
      <c r="OY62" s="225"/>
      <c r="OZ62" s="225"/>
      <c r="PA62" s="225"/>
      <c r="PB62" s="225"/>
      <c r="PC62" s="225"/>
      <c r="PD62" s="225"/>
      <c r="PE62" s="225"/>
      <c r="PF62" s="225"/>
      <c r="PG62" s="225"/>
      <c r="PH62" s="225"/>
      <c r="PI62" s="225"/>
      <c r="PJ62" s="225"/>
      <c r="PK62" s="225"/>
      <c r="PL62" s="225"/>
      <c r="PM62" s="225"/>
      <c r="PN62" s="225"/>
      <c r="PO62" s="225"/>
      <c r="PP62" s="225"/>
      <c r="PQ62" s="225"/>
      <c r="PR62" s="225"/>
      <c r="PS62" s="225"/>
      <c r="PT62" s="225"/>
      <c r="PU62" s="225"/>
      <c r="PV62" s="225"/>
      <c r="PW62" s="225"/>
      <c r="PX62" s="225"/>
      <c r="PY62" s="225"/>
      <c r="PZ62" s="225"/>
      <c r="QA62" s="225"/>
      <c r="QB62" s="225"/>
      <c r="QC62" s="225"/>
      <c r="QD62" s="225"/>
      <c r="QE62" s="225"/>
      <c r="QF62" s="225"/>
      <c r="QG62" s="225"/>
      <c r="QH62" s="225"/>
      <c r="QI62" s="225"/>
      <c r="QJ62" s="225"/>
      <c r="QK62" s="225"/>
      <c r="QL62" s="225"/>
      <c r="QM62" s="225"/>
      <c r="QN62" s="225"/>
      <c r="QO62" s="225"/>
      <c r="QP62" s="225"/>
      <c r="QQ62" s="225"/>
      <c r="QR62" s="225"/>
      <c r="QS62" s="225"/>
      <c r="QT62" s="225"/>
      <c r="QU62" s="225"/>
      <c r="QV62" s="225"/>
      <c r="QW62" s="225"/>
      <c r="QX62" s="225"/>
      <c r="QY62" s="225"/>
      <c r="QZ62" s="225"/>
      <c r="RA62" s="225"/>
      <c r="RB62" s="225"/>
      <c r="RC62" s="225"/>
      <c r="RD62" s="225"/>
      <c r="RE62" s="104"/>
      <c r="RF62" s="104"/>
      <c r="RG62" s="207"/>
      <c r="RH62" s="207"/>
    </row>
    <row r="63" spans="1:480" ht="18.75" customHeight="1">
      <c r="B63" s="87">
        <v>51</v>
      </c>
      <c r="C63" s="87">
        <v>2030</v>
      </c>
      <c r="D63" s="87" t="s">
        <v>451</v>
      </c>
      <c r="E63" s="34" t="str">
        <f ca="1">IF(ISBLANK(TMSimList[[#This Row],[Test n'#]]),"",LOOKUP(TMSimList[[#This Row],[Test n'#]],TP_CFAR_DB[TPnum],TP_CFAR_DB[TP ID]))</f>
        <v>FT-TP-2030</v>
      </c>
      <c r="F63" s="103" t="str">
        <f ca="1">IF(ISBLANK(TMSimList[[#This Row],[Test n'#]]),"",LOOKUP(TMSimList[[#This Row],[Test n'#]],TP_CFAR_DB[TPnum],TP_CFAR_DB[Test Point Name]))</f>
        <v>OL All Surfaces 4-25</v>
      </c>
      <c r="G63" s="34">
        <f ca="1">IF(ISBLANK(TMSimList[[#This Row],[Test n'#]]),"",LOOKUP(TMSimList[[#This Row],[Test n'#]],TP_CFAR_DB[TPnum],TP_CFAR_DB[Mode]))</f>
        <v>0</v>
      </c>
      <c r="H63" s="34">
        <f ca="1">IF(ISBLANK(TMSimList[[#This Row],[Test n'#]]),"",LOOKUP(TMSimList[[#This Row],[Test n'#]],TP_CFAR_DB[TPnum],TP_CFAR_DB[Time '[sec']]))</f>
        <v>0</v>
      </c>
      <c r="I63" s="34" t="s">
        <v>76</v>
      </c>
      <c r="J63" s="34" t="s">
        <v>76</v>
      </c>
      <c r="K63" s="171"/>
      <c r="L63" s="172">
        <f>SUM(TMSimMatrix[#This Row])</f>
        <v>1</v>
      </c>
      <c r="M63" s="171"/>
      <c r="N63" s="171"/>
      <c r="O63" s="171"/>
      <c r="P63" s="171"/>
      <c r="Q63" s="171"/>
      <c r="R63" s="171"/>
      <c r="S63" s="171"/>
      <c r="T63" s="171"/>
      <c r="U63" s="171"/>
      <c r="V63" s="171"/>
      <c r="W63" s="171"/>
      <c r="X63" s="171"/>
      <c r="Y63" s="171"/>
      <c r="Z63" s="171"/>
      <c r="AA63" s="171"/>
      <c r="AB63" s="171"/>
      <c r="AC63" s="171"/>
      <c r="AD63" s="171"/>
      <c r="AE63" s="171"/>
      <c r="AF63" s="171"/>
      <c r="AG63" s="171"/>
      <c r="AH63" s="171"/>
      <c r="AI63" s="171"/>
      <c r="AJ63" s="171"/>
      <c r="AK63" s="171"/>
      <c r="AL63" s="171"/>
      <c r="AM63" s="171"/>
      <c r="AN63" s="171"/>
      <c r="AO63" s="171"/>
      <c r="AP63" s="171"/>
      <c r="AQ63" s="171"/>
      <c r="AR63" s="171"/>
      <c r="AS63" s="171"/>
      <c r="AT63" s="171"/>
      <c r="AU63" s="171"/>
      <c r="AV63" s="171"/>
      <c r="AW63" s="171"/>
      <c r="AX63" s="171"/>
      <c r="AY63" s="171"/>
      <c r="AZ63" s="171"/>
      <c r="BA63" s="171"/>
      <c r="BB63" s="171"/>
      <c r="BC63" s="171"/>
      <c r="BD63" s="171"/>
      <c r="BE63" s="171"/>
      <c r="BF63" s="171"/>
      <c r="BG63" s="171"/>
      <c r="BH63" s="171"/>
      <c r="BI63" s="171"/>
      <c r="BJ63" s="171"/>
      <c r="BK63" s="171"/>
      <c r="BL63" s="171"/>
      <c r="BM63" s="171"/>
      <c r="BN63" s="171"/>
      <c r="BO63" s="171"/>
      <c r="BP63" s="171"/>
      <c r="BQ63" s="171"/>
      <c r="BR63" s="171"/>
      <c r="BS63" s="171"/>
      <c r="BT63" s="171"/>
      <c r="BU63" s="171"/>
      <c r="BV63" s="171"/>
      <c r="BW63" s="171"/>
      <c r="BX63" s="171"/>
      <c r="BY63" s="171"/>
      <c r="BZ63" s="171"/>
      <c r="CA63" s="171"/>
      <c r="CB63" s="171"/>
      <c r="CC63" s="171"/>
      <c r="CD63" s="171"/>
      <c r="CE63" s="171"/>
      <c r="CF63" s="171"/>
      <c r="CG63" s="171"/>
      <c r="CH63" s="171"/>
      <c r="CI63" s="171"/>
      <c r="CJ63" s="104"/>
      <c r="CK63" s="104"/>
      <c r="CL63" s="104"/>
      <c r="CM63" s="104"/>
      <c r="CN63" s="104"/>
      <c r="CO63" s="104"/>
      <c r="CP63" s="104"/>
      <c r="CQ63" s="104"/>
      <c r="CR63" s="104"/>
      <c r="CS63" s="104"/>
      <c r="CT63" s="104"/>
      <c r="CU63" s="104"/>
      <c r="CV63" s="104"/>
      <c r="CW63" s="104"/>
      <c r="CX63" s="104"/>
      <c r="CY63" s="104"/>
      <c r="CZ63" s="104"/>
      <c r="DA63" s="104"/>
      <c r="DB63" s="104"/>
      <c r="DC63" s="104"/>
      <c r="DD63" s="104"/>
      <c r="DE63" s="104"/>
      <c r="DF63" s="104"/>
      <c r="DG63" s="104"/>
      <c r="DH63" s="104"/>
      <c r="DI63" s="104"/>
      <c r="DJ63" s="104"/>
      <c r="DK63" s="104"/>
      <c r="DL63" s="104"/>
      <c r="DM63" s="104"/>
      <c r="DN63" s="104"/>
      <c r="DO63" s="104"/>
      <c r="DP63" s="104"/>
      <c r="DQ63" s="104"/>
      <c r="DR63" s="104"/>
      <c r="DS63" s="104"/>
      <c r="DT63" s="104"/>
      <c r="DU63" s="104"/>
      <c r="DV63" s="104"/>
      <c r="DW63" s="104"/>
      <c r="DX63" s="104"/>
      <c r="DY63" s="104"/>
      <c r="DZ63" s="104"/>
      <c r="EA63" s="104"/>
      <c r="EB63" s="104"/>
      <c r="EC63" s="104"/>
      <c r="ED63" s="104"/>
      <c r="EE63" s="104"/>
      <c r="EF63" s="104"/>
      <c r="EG63" s="104"/>
      <c r="EH63" s="104"/>
      <c r="EI63" s="104"/>
      <c r="EJ63" s="104"/>
      <c r="EK63" s="104"/>
      <c r="EL63" s="104">
        <v>1</v>
      </c>
      <c r="EM63" s="104"/>
      <c r="EN63" s="380"/>
      <c r="EO63" s="380"/>
      <c r="EP63" s="171"/>
      <c r="EQ63" s="171"/>
      <c r="ER63" s="171"/>
      <c r="ES63" s="104"/>
      <c r="ET63" s="104"/>
      <c r="EU63" s="104"/>
      <c r="EV63" s="104"/>
      <c r="EW63" s="104"/>
      <c r="EX63" s="104"/>
      <c r="EY63" s="104"/>
      <c r="EZ63" s="104"/>
      <c r="FA63" s="104"/>
      <c r="FB63" s="104"/>
      <c r="FC63" s="381"/>
      <c r="FD63" s="104"/>
      <c r="FE63" s="104"/>
      <c r="FF63" s="104"/>
      <c r="FG63" s="104"/>
      <c r="FH63" s="104"/>
      <c r="FI63" s="104"/>
      <c r="FJ63" s="104"/>
      <c r="FK63" s="104"/>
      <c r="FL63" s="104"/>
      <c r="FM63" s="104"/>
      <c r="FN63" s="225"/>
      <c r="FO63" s="225"/>
      <c r="FP63" s="225"/>
      <c r="FQ63" s="225"/>
      <c r="FR63" s="225"/>
      <c r="FS63" s="225"/>
      <c r="FT63" s="225"/>
      <c r="FU63" s="225"/>
      <c r="FV63" s="225"/>
      <c r="FW63" s="225"/>
      <c r="FX63" s="171"/>
      <c r="FY63" s="171"/>
      <c r="FZ63" s="171"/>
      <c r="GA63" s="171"/>
      <c r="GB63" s="171"/>
      <c r="GC63" s="171"/>
      <c r="GD63" s="171"/>
      <c r="GE63" s="171"/>
      <c r="GF63" s="104"/>
      <c r="GG63" s="104"/>
      <c r="GH63" s="104"/>
      <c r="GI63" s="104"/>
      <c r="GJ63" s="104"/>
      <c r="GK63" s="104"/>
      <c r="GL63" s="104"/>
      <c r="GM63" s="104"/>
      <c r="GN63" s="104"/>
      <c r="GO63" s="104"/>
      <c r="GP63" s="104"/>
      <c r="GQ63" s="104"/>
      <c r="GR63" s="104"/>
      <c r="GS63" s="104"/>
      <c r="GT63" s="104"/>
      <c r="GU63" s="225"/>
      <c r="GV63" s="104"/>
      <c r="GW63" s="225"/>
      <c r="GX63" s="225"/>
      <c r="GY63" s="225"/>
      <c r="GZ63" s="225"/>
      <c r="HA63" s="225"/>
      <c r="HB63" s="225"/>
      <c r="HC63" s="225"/>
      <c r="HD63" s="225"/>
      <c r="HE63" s="225"/>
      <c r="HF63" s="225"/>
      <c r="HG63" s="225"/>
      <c r="HH63" s="225"/>
      <c r="HI63" s="225"/>
      <c r="HJ63" s="225"/>
      <c r="HK63" s="225"/>
      <c r="HL63" s="225"/>
      <c r="HM63" s="225"/>
      <c r="HN63" s="225"/>
      <c r="HO63" s="225"/>
      <c r="HP63" s="225"/>
      <c r="HQ63" s="225"/>
      <c r="HR63" s="225"/>
      <c r="HS63" s="225"/>
      <c r="HT63" s="225"/>
      <c r="HU63" s="225"/>
      <c r="HV63" s="225"/>
      <c r="HW63" s="225"/>
      <c r="HX63" s="225"/>
      <c r="HY63" s="225"/>
      <c r="HZ63" s="225"/>
      <c r="IA63" s="225"/>
      <c r="IB63" s="225"/>
      <c r="IC63" s="225"/>
      <c r="ID63" s="225"/>
      <c r="IE63" s="225"/>
      <c r="IF63" s="225"/>
      <c r="IG63" s="225"/>
      <c r="IH63" s="225"/>
      <c r="II63" s="225"/>
      <c r="IJ63" s="225"/>
      <c r="IK63" s="225"/>
      <c r="IL63" s="225"/>
      <c r="IM63" s="225"/>
      <c r="IN63" s="225"/>
      <c r="IO63" s="225"/>
      <c r="IP63" s="225"/>
      <c r="IQ63" s="225"/>
      <c r="IR63" s="225"/>
      <c r="IS63" s="225"/>
      <c r="IT63" s="225"/>
      <c r="IU63" s="225"/>
      <c r="IV63" s="225"/>
      <c r="IW63" s="225"/>
      <c r="IX63" s="225"/>
      <c r="IY63" s="225"/>
      <c r="IZ63" s="225"/>
      <c r="JA63" s="225"/>
      <c r="JB63" s="225"/>
      <c r="JC63" s="225"/>
      <c r="JD63" s="225"/>
      <c r="JE63" s="225"/>
      <c r="JF63" s="225"/>
      <c r="JG63" s="225"/>
      <c r="JH63" s="225"/>
      <c r="JI63" s="225"/>
      <c r="JJ63" s="225"/>
      <c r="JK63" s="225"/>
      <c r="JL63" s="225"/>
      <c r="JM63" s="225"/>
      <c r="JN63" s="225"/>
      <c r="JO63" s="225"/>
      <c r="JP63" s="225"/>
      <c r="JQ63" s="225"/>
      <c r="JR63" s="225"/>
      <c r="JS63" s="225"/>
      <c r="JT63" s="225"/>
      <c r="JU63" s="225"/>
      <c r="JV63" s="225"/>
      <c r="JW63" s="225"/>
      <c r="JX63" s="225"/>
      <c r="JY63" s="225"/>
      <c r="JZ63" s="225"/>
      <c r="KA63" s="225"/>
      <c r="KB63" s="225"/>
      <c r="KC63" s="225"/>
      <c r="KD63" s="225"/>
      <c r="KE63" s="225"/>
      <c r="KF63" s="225"/>
      <c r="KG63" s="225"/>
      <c r="KH63" s="225"/>
      <c r="KI63" s="225"/>
      <c r="KJ63" s="225"/>
      <c r="KK63" s="225"/>
      <c r="KL63" s="225"/>
      <c r="KM63" s="225"/>
      <c r="KN63" s="225"/>
      <c r="KO63" s="225"/>
      <c r="KP63" s="225"/>
      <c r="KQ63" s="225"/>
      <c r="KR63" s="225"/>
      <c r="KS63" s="225"/>
      <c r="KT63" s="225"/>
      <c r="KU63" s="225"/>
      <c r="KV63" s="225"/>
      <c r="KW63" s="225"/>
      <c r="KX63" s="225"/>
      <c r="KY63" s="225"/>
      <c r="KZ63" s="225"/>
      <c r="LA63" s="225"/>
      <c r="LB63" s="225"/>
      <c r="LC63" s="225"/>
      <c r="LD63" s="225"/>
      <c r="LE63" s="225"/>
      <c r="LF63" s="225"/>
      <c r="LG63" s="225"/>
      <c r="LH63" s="225"/>
      <c r="LI63" s="225"/>
      <c r="LJ63" s="225"/>
      <c r="LK63" s="225"/>
      <c r="LL63" s="225"/>
      <c r="LM63" s="225"/>
      <c r="LN63" s="225"/>
      <c r="LO63" s="225"/>
      <c r="LP63" s="225"/>
      <c r="LQ63" s="225"/>
      <c r="LR63" s="225"/>
      <c r="LS63" s="225"/>
      <c r="LT63" s="225"/>
      <c r="LU63" s="225"/>
      <c r="LV63" s="225"/>
      <c r="LW63" s="225"/>
      <c r="LX63" s="225"/>
      <c r="LY63" s="225"/>
      <c r="LZ63" s="225"/>
      <c r="MA63" s="225"/>
      <c r="MB63" s="225"/>
      <c r="MC63" s="225"/>
      <c r="MD63" s="225"/>
      <c r="ME63" s="225"/>
      <c r="MF63" s="225"/>
      <c r="MG63" s="225"/>
      <c r="MH63" s="225"/>
      <c r="MI63" s="225"/>
      <c r="MJ63" s="225"/>
      <c r="MK63" s="225"/>
      <c r="ML63" s="225"/>
      <c r="MM63" s="225"/>
      <c r="MN63" s="225"/>
      <c r="MO63" s="225"/>
      <c r="MP63" s="225"/>
      <c r="MQ63" s="225"/>
      <c r="MR63" s="225"/>
      <c r="MS63" s="225"/>
      <c r="MT63" s="225"/>
      <c r="MU63" s="225"/>
      <c r="MV63" s="225"/>
      <c r="MW63" s="225"/>
      <c r="MX63" s="225"/>
      <c r="MY63" s="225"/>
      <c r="MZ63" s="225"/>
      <c r="NA63" s="225"/>
      <c r="NB63" s="225"/>
      <c r="NC63" s="225"/>
      <c r="ND63" s="225"/>
      <c r="NE63" s="225"/>
      <c r="NF63" s="225"/>
      <c r="NG63" s="225"/>
      <c r="NH63" s="225"/>
      <c r="NI63" s="225"/>
      <c r="NJ63" s="225"/>
      <c r="NK63" s="225"/>
      <c r="NL63" s="225"/>
      <c r="NM63" s="225"/>
      <c r="NN63" s="225"/>
      <c r="NO63" s="225"/>
      <c r="NP63" s="225"/>
      <c r="NQ63" s="225"/>
      <c r="NR63" s="225"/>
      <c r="NS63" s="225"/>
      <c r="NT63" s="225"/>
      <c r="NU63" s="225"/>
      <c r="NV63" s="225"/>
      <c r="NW63" s="225"/>
      <c r="NX63" s="225"/>
      <c r="NY63" s="225"/>
      <c r="NZ63" s="225"/>
      <c r="OA63" s="225"/>
      <c r="OB63" s="225"/>
      <c r="OC63" s="225"/>
      <c r="OD63" s="225"/>
      <c r="OE63" s="225"/>
      <c r="OF63" s="225"/>
      <c r="OG63" s="225"/>
      <c r="OH63" s="225"/>
      <c r="OI63" s="225"/>
      <c r="OJ63" s="225"/>
      <c r="OK63" s="225"/>
      <c r="OL63" s="225"/>
      <c r="OM63" s="225"/>
      <c r="ON63" s="225"/>
      <c r="OO63" s="225"/>
      <c r="OP63" s="225"/>
      <c r="OQ63" s="225"/>
      <c r="OR63" s="225"/>
      <c r="OS63" s="225"/>
      <c r="OT63" s="225"/>
      <c r="OU63" s="225"/>
      <c r="OV63" s="225"/>
      <c r="OW63" s="225"/>
      <c r="OX63" s="225"/>
      <c r="OY63" s="225"/>
      <c r="OZ63" s="225"/>
      <c r="PA63" s="225"/>
      <c r="PB63" s="225"/>
      <c r="PC63" s="225"/>
      <c r="PD63" s="225"/>
      <c r="PE63" s="225"/>
      <c r="PF63" s="225"/>
      <c r="PG63" s="225"/>
      <c r="PH63" s="225"/>
      <c r="PI63" s="225"/>
      <c r="PJ63" s="225"/>
      <c r="PK63" s="225"/>
      <c r="PL63" s="225"/>
      <c r="PM63" s="225"/>
      <c r="PN63" s="225"/>
      <c r="PO63" s="225"/>
      <c r="PP63" s="225"/>
      <c r="PQ63" s="225"/>
      <c r="PR63" s="225"/>
      <c r="PS63" s="225"/>
      <c r="PT63" s="225"/>
      <c r="PU63" s="225"/>
      <c r="PV63" s="225"/>
      <c r="PW63" s="225"/>
      <c r="PX63" s="225"/>
      <c r="PY63" s="225"/>
      <c r="PZ63" s="225"/>
      <c r="QA63" s="225"/>
      <c r="QB63" s="225"/>
      <c r="QC63" s="225"/>
      <c r="QD63" s="225"/>
      <c r="QE63" s="225"/>
      <c r="QF63" s="225"/>
      <c r="QG63" s="225"/>
      <c r="QH63" s="225"/>
      <c r="QI63" s="225"/>
      <c r="QJ63" s="225"/>
      <c r="QK63" s="225"/>
      <c r="QL63" s="225"/>
      <c r="QM63" s="225"/>
      <c r="QN63" s="225"/>
      <c r="QO63" s="225"/>
      <c r="QP63" s="225"/>
      <c r="QQ63" s="225"/>
      <c r="QR63" s="225"/>
      <c r="QS63" s="225"/>
      <c r="QT63" s="225"/>
      <c r="QU63" s="225"/>
      <c r="QV63" s="225"/>
      <c r="QW63" s="225"/>
      <c r="QX63" s="225"/>
      <c r="QY63" s="225"/>
      <c r="QZ63" s="225"/>
      <c r="RA63" s="225"/>
      <c r="RB63" s="225"/>
      <c r="RC63" s="225"/>
      <c r="RD63" s="225"/>
      <c r="RE63" s="104"/>
      <c r="RF63" s="104"/>
      <c r="RG63" s="207"/>
      <c r="RH63" s="207"/>
    </row>
    <row r="64" spans="1:480" ht="18.75" customHeight="1">
      <c r="B64" s="87">
        <v>52</v>
      </c>
      <c r="C64" s="87">
        <v>2031</v>
      </c>
      <c r="D64" s="87" t="s">
        <v>451</v>
      </c>
      <c r="E64" s="34" t="str">
        <f ca="1">IF(ISBLANK(TMSimList[[#This Row],[Test n'#]]),"",LOOKUP(TMSimList[[#This Row],[Test n'#]],TP_CFAR_DB[TPnum],TP_CFAR_DB[TP ID]))</f>
        <v>FT-TP-2031</v>
      </c>
      <c r="F64" s="103" t="str">
        <f ca="1">IF(ISBLANK(TMSimList[[#This Row],[Test n'#]]),"",LOOKUP(TMSimList[[#This Row],[Test n'#]],TP_CFAR_DB[TPnum],TP_CFAR_DB[Test Point Name]))</f>
        <v>OL All Surfaces 4-25</v>
      </c>
      <c r="G64" s="34">
        <f ca="1">IF(ISBLANK(TMSimList[[#This Row],[Test n'#]]),"",LOOKUP(TMSimList[[#This Row],[Test n'#]],TP_CFAR_DB[TPnum],TP_CFAR_DB[Mode]))</f>
        <v>0</v>
      </c>
      <c r="H64" s="34">
        <f ca="1">IF(ISBLANK(TMSimList[[#This Row],[Test n'#]]),"",LOOKUP(TMSimList[[#This Row],[Test n'#]],TP_CFAR_DB[TPnum],TP_CFAR_DB[Time '[sec']]))</f>
        <v>0</v>
      </c>
      <c r="I64" s="34" t="s">
        <v>76</v>
      </c>
      <c r="J64" s="34" t="s">
        <v>76</v>
      </c>
      <c r="K64" s="171"/>
      <c r="L64" s="212">
        <f>SUM(TMSimMatrix[#This Row])</f>
        <v>1</v>
      </c>
      <c r="M64" s="171"/>
      <c r="N64" s="171"/>
      <c r="O64" s="171"/>
      <c r="P64" s="171"/>
      <c r="Q64" s="171"/>
      <c r="R64" s="171"/>
      <c r="S64" s="171"/>
      <c r="T64" s="171"/>
      <c r="U64" s="171"/>
      <c r="V64" s="171"/>
      <c r="W64" s="171"/>
      <c r="X64" s="171"/>
      <c r="Y64" s="171"/>
      <c r="Z64" s="171"/>
      <c r="AA64" s="171"/>
      <c r="AB64" s="171"/>
      <c r="AC64" s="171"/>
      <c r="AD64" s="171"/>
      <c r="AE64" s="171"/>
      <c r="AF64" s="171"/>
      <c r="AG64" s="171"/>
      <c r="AH64" s="171"/>
      <c r="AI64" s="171"/>
      <c r="AJ64" s="171"/>
      <c r="AK64" s="171"/>
      <c r="AL64" s="171"/>
      <c r="AM64" s="171"/>
      <c r="AN64" s="171"/>
      <c r="AO64" s="171"/>
      <c r="AP64" s="171"/>
      <c r="AQ64" s="171"/>
      <c r="AR64" s="171"/>
      <c r="AS64" s="171"/>
      <c r="AT64" s="171"/>
      <c r="AU64" s="171"/>
      <c r="AV64" s="171"/>
      <c r="AW64" s="171"/>
      <c r="AX64" s="171"/>
      <c r="AY64" s="171"/>
      <c r="AZ64" s="171"/>
      <c r="BA64" s="171"/>
      <c r="BB64" s="171"/>
      <c r="BC64" s="171"/>
      <c r="BD64" s="171"/>
      <c r="BE64" s="171"/>
      <c r="BF64" s="171"/>
      <c r="BG64" s="171"/>
      <c r="BH64" s="171"/>
      <c r="BI64" s="171"/>
      <c r="BJ64" s="171"/>
      <c r="BK64" s="171"/>
      <c r="BL64" s="171"/>
      <c r="BM64" s="171"/>
      <c r="BN64" s="171"/>
      <c r="BO64" s="171"/>
      <c r="BP64" s="171"/>
      <c r="BQ64" s="171"/>
      <c r="BR64" s="171"/>
      <c r="BS64" s="171"/>
      <c r="BT64" s="171"/>
      <c r="BU64" s="171"/>
      <c r="BV64" s="171"/>
      <c r="BW64" s="171"/>
      <c r="BX64" s="171"/>
      <c r="BY64" s="171"/>
      <c r="BZ64" s="171"/>
      <c r="CA64" s="171"/>
      <c r="CB64" s="171"/>
      <c r="CC64" s="171"/>
      <c r="CD64" s="171"/>
      <c r="CE64" s="171"/>
      <c r="CF64" s="171"/>
      <c r="CG64" s="171"/>
      <c r="CH64" s="171"/>
      <c r="CI64" s="171"/>
      <c r="CJ64" s="104"/>
      <c r="CK64" s="104"/>
      <c r="CL64" s="104"/>
      <c r="CM64" s="104"/>
      <c r="CN64" s="104"/>
      <c r="CO64" s="104"/>
      <c r="CP64" s="104"/>
      <c r="CQ64" s="104"/>
      <c r="CR64" s="104"/>
      <c r="CS64" s="104"/>
      <c r="CT64" s="104"/>
      <c r="CU64" s="104"/>
      <c r="CV64" s="104"/>
      <c r="CW64" s="104"/>
      <c r="CX64" s="104"/>
      <c r="CY64" s="104"/>
      <c r="CZ64" s="104"/>
      <c r="DA64" s="104"/>
      <c r="DB64" s="104"/>
      <c r="DC64" s="104"/>
      <c r="DD64" s="104"/>
      <c r="DE64" s="104"/>
      <c r="DF64" s="104"/>
      <c r="DG64" s="104"/>
      <c r="DH64" s="104"/>
      <c r="DI64" s="104"/>
      <c r="DJ64" s="104"/>
      <c r="DK64" s="104"/>
      <c r="DL64" s="104"/>
      <c r="DM64" s="104"/>
      <c r="DN64" s="104"/>
      <c r="DO64" s="104"/>
      <c r="DP64" s="104"/>
      <c r="DQ64" s="104"/>
      <c r="DR64" s="104"/>
      <c r="DS64" s="104"/>
      <c r="DT64" s="104"/>
      <c r="DU64" s="104"/>
      <c r="DV64" s="104"/>
      <c r="DW64" s="104"/>
      <c r="DX64" s="104"/>
      <c r="DY64" s="104"/>
      <c r="DZ64" s="104"/>
      <c r="EA64" s="104"/>
      <c r="EB64" s="104"/>
      <c r="EC64" s="104"/>
      <c r="ED64" s="104"/>
      <c r="EE64" s="104"/>
      <c r="EF64" s="104"/>
      <c r="EG64" s="104"/>
      <c r="EH64" s="104"/>
      <c r="EI64" s="104"/>
      <c r="EJ64" s="104"/>
      <c r="EK64" s="104"/>
      <c r="EL64" s="104"/>
      <c r="EM64" s="104">
        <v>1</v>
      </c>
      <c r="EN64" s="380"/>
      <c r="EO64" s="380"/>
      <c r="EP64" s="171"/>
      <c r="EQ64" s="171"/>
      <c r="ER64" s="171"/>
      <c r="ES64" s="104"/>
      <c r="ET64" s="104"/>
      <c r="EU64" s="104"/>
      <c r="EV64" s="104"/>
      <c r="EW64" s="104"/>
      <c r="EX64" s="104"/>
      <c r="EY64" s="104"/>
      <c r="EZ64" s="104"/>
      <c r="FA64" s="104"/>
      <c r="FB64" s="104"/>
      <c r="FC64" s="104"/>
      <c r="FD64" s="381"/>
      <c r="FE64" s="104"/>
      <c r="FF64" s="104"/>
      <c r="FG64" s="104"/>
      <c r="FH64" s="104"/>
      <c r="FI64" s="104"/>
      <c r="FJ64" s="104"/>
      <c r="FK64" s="104"/>
      <c r="FL64" s="104"/>
      <c r="FM64" s="104"/>
      <c r="FN64" s="225"/>
      <c r="FO64" s="225"/>
      <c r="FP64" s="225"/>
      <c r="FQ64" s="225"/>
      <c r="FR64" s="225"/>
      <c r="FS64" s="225"/>
      <c r="FT64" s="225"/>
      <c r="FU64" s="225"/>
      <c r="FV64" s="225"/>
      <c r="FW64" s="225"/>
      <c r="FX64" s="171"/>
      <c r="FY64" s="171"/>
      <c r="FZ64" s="171"/>
      <c r="GA64" s="171"/>
      <c r="GB64" s="171"/>
      <c r="GC64" s="171"/>
      <c r="GD64" s="171"/>
      <c r="GE64" s="171"/>
      <c r="GF64" s="104"/>
      <c r="GG64" s="104"/>
      <c r="GH64" s="104"/>
      <c r="GI64" s="104"/>
      <c r="GJ64" s="104"/>
      <c r="GK64" s="104"/>
      <c r="GL64" s="104"/>
      <c r="GM64" s="104"/>
      <c r="GN64" s="104"/>
      <c r="GO64" s="104"/>
      <c r="GP64" s="104"/>
      <c r="GQ64" s="104"/>
      <c r="GR64" s="104"/>
      <c r="GS64" s="104"/>
      <c r="GT64" s="104"/>
      <c r="GU64" s="225"/>
      <c r="GV64" s="225"/>
      <c r="GW64" s="104"/>
      <c r="GX64" s="225"/>
      <c r="GY64" s="225"/>
      <c r="GZ64" s="225"/>
      <c r="HA64" s="225"/>
      <c r="HB64" s="225"/>
      <c r="HC64" s="225"/>
      <c r="HD64" s="225"/>
      <c r="HE64" s="225"/>
      <c r="HF64" s="225"/>
      <c r="HG64" s="225"/>
      <c r="HH64" s="225"/>
      <c r="HI64" s="225"/>
      <c r="HJ64" s="225"/>
      <c r="HK64" s="225"/>
      <c r="HL64" s="225"/>
      <c r="HM64" s="225"/>
      <c r="HN64" s="225"/>
      <c r="HO64" s="225"/>
      <c r="HP64" s="225"/>
      <c r="HQ64" s="225"/>
      <c r="HR64" s="225"/>
      <c r="HS64" s="225"/>
      <c r="HT64" s="225"/>
      <c r="HU64" s="225"/>
      <c r="HV64" s="225"/>
      <c r="HW64" s="225"/>
      <c r="HX64" s="225"/>
      <c r="HY64" s="225"/>
      <c r="HZ64" s="225"/>
      <c r="IA64" s="225"/>
      <c r="IB64" s="225"/>
      <c r="IC64" s="225"/>
      <c r="ID64" s="225"/>
      <c r="IE64" s="225"/>
      <c r="IF64" s="225"/>
      <c r="IG64" s="225"/>
      <c r="IH64" s="225"/>
      <c r="II64" s="225"/>
      <c r="IJ64" s="225"/>
      <c r="IK64" s="225"/>
      <c r="IL64" s="225"/>
      <c r="IM64" s="225"/>
      <c r="IN64" s="225"/>
      <c r="IO64" s="225"/>
      <c r="IP64" s="225"/>
      <c r="IQ64" s="225"/>
      <c r="IR64" s="225"/>
      <c r="IS64" s="225"/>
      <c r="IT64" s="225"/>
      <c r="IU64" s="225"/>
      <c r="IV64" s="225"/>
      <c r="IW64" s="225"/>
      <c r="IX64" s="225"/>
      <c r="IY64" s="225"/>
      <c r="IZ64" s="225"/>
      <c r="JA64" s="225"/>
      <c r="JB64" s="225"/>
      <c r="JC64" s="225"/>
      <c r="JD64" s="225"/>
      <c r="JE64" s="225"/>
      <c r="JF64" s="225"/>
      <c r="JG64" s="225"/>
      <c r="JH64" s="225"/>
      <c r="JI64" s="225"/>
      <c r="JJ64" s="225"/>
      <c r="JK64" s="225"/>
      <c r="JL64" s="225"/>
      <c r="JM64" s="225"/>
      <c r="JN64" s="225"/>
      <c r="JO64" s="225"/>
      <c r="JP64" s="225"/>
      <c r="JQ64" s="225"/>
      <c r="JR64" s="225"/>
      <c r="JS64" s="225"/>
      <c r="JT64" s="225"/>
      <c r="JU64" s="225"/>
      <c r="JV64" s="225"/>
      <c r="JW64" s="225"/>
      <c r="JX64" s="225"/>
      <c r="JY64" s="225"/>
      <c r="JZ64" s="225"/>
      <c r="KA64" s="225"/>
      <c r="KB64" s="225"/>
      <c r="KC64" s="225"/>
      <c r="KD64" s="225"/>
      <c r="KE64" s="225"/>
      <c r="KF64" s="225"/>
      <c r="KG64" s="225"/>
      <c r="KH64" s="225"/>
      <c r="KI64" s="225"/>
      <c r="KJ64" s="225"/>
      <c r="KK64" s="225"/>
      <c r="KL64" s="225"/>
      <c r="KM64" s="225"/>
      <c r="KN64" s="225"/>
      <c r="KO64" s="225"/>
      <c r="KP64" s="225"/>
      <c r="KQ64" s="225"/>
      <c r="KR64" s="225"/>
      <c r="KS64" s="225"/>
      <c r="KT64" s="225"/>
      <c r="KU64" s="225"/>
      <c r="KV64" s="225"/>
      <c r="KW64" s="225"/>
      <c r="KX64" s="225"/>
      <c r="KY64" s="225"/>
      <c r="KZ64" s="225"/>
      <c r="LA64" s="225"/>
      <c r="LB64" s="225"/>
      <c r="LC64" s="225"/>
      <c r="LD64" s="225"/>
      <c r="LE64" s="225"/>
      <c r="LF64" s="225"/>
      <c r="LG64" s="225"/>
      <c r="LH64" s="225"/>
      <c r="LI64" s="225"/>
      <c r="LJ64" s="225"/>
      <c r="LK64" s="225"/>
      <c r="LL64" s="225"/>
      <c r="LM64" s="225"/>
      <c r="LN64" s="225"/>
      <c r="LO64" s="225"/>
      <c r="LP64" s="225"/>
      <c r="LQ64" s="225"/>
      <c r="LR64" s="225"/>
      <c r="LS64" s="225"/>
      <c r="LT64" s="225"/>
      <c r="LU64" s="225"/>
      <c r="LV64" s="225"/>
      <c r="LW64" s="225"/>
      <c r="LX64" s="225"/>
      <c r="LY64" s="225"/>
      <c r="LZ64" s="225"/>
      <c r="MA64" s="225"/>
      <c r="MB64" s="225"/>
      <c r="MC64" s="225"/>
      <c r="MD64" s="225"/>
      <c r="ME64" s="225"/>
      <c r="MF64" s="225"/>
      <c r="MG64" s="225"/>
      <c r="MH64" s="225"/>
      <c r="MI64" s="225"/>
      <c r="MJ64" s="225"/>
      <c r="MK64" s="225"/>
      <c r="ML64" s="225"/>
      <c r="MM64" s="225"/>
      <c r="MN64" s="225"/>
      <c r="MO64" s="225"/>
      <c r="MP64" s="225"/>
      <c r="MQ64" s="225"/>
      <c r="MR64" s="225"/>
      <c r="MS64" s="225"/>
      <c r="MT64" s="225"/>
      <c r="MU64" s="225"/>
      <c r="MV64" s="225"/>
      <c r="MW64" s="225"/>
      <c r="MX64" s="225"/>
      <c r="MY64" s="225"/>
      <c r="MZ64" s="225"/>
      <c r="NA64" s="225"/>
      <c r="NB64" s="225"/>
      <c r="NC64" s="225"/>
      <c r="ND64" s="225"/>
      <c r="NE64" s="225"/>
      <c r="NF64" s="225"/>
      <c r="NG64" s="225"/>
      <c r="NH64" s="225"/>
      <c r="NI64" s="225"/>
      <c r="NJ64" s="225"/>
      <c r="NK64" s="225"/>
      <c r="NL64" s="225"/>
      <c r="NM64" s="225"/>
      <c r="NN64" s="225"/>
      <c r="NO64" s="225"/>
      <c r="NP64" s="225"/>
      <c r="NQ64" s="225"/>
      <c r="NR64" s="225"/>
      <c r="NS64" s="225"/>
      <c r="NT64" s="225"/>
      <c r="NU64" s="225"/>
      <c r="NV64" s="225"/>
      <c r="NW64" s="225"/>
      <c r="NX64" s="225"/>
      <c r="NY64" s="225"/>
      <c r="NZ64" s="225"/>
      <c r="OA64" s="225"/>
      <c r="OB64" s="225"/>
      <c r="OC64" s="225"/>
      <c r="OD64" s="225"/>
      <c r="OE64" s="225"/>
      <c r="OF64" s="225"/>
      <c r="OG64" s="225"/>
      <c r="OH64" s="225"/>
      <c r="OI64" s="225"/>
      <c r="OJ64" s="225"/>
      <c r="OK64" s="225"/>
      <c r="OL64" s="225"/>
      <c r="OM64" s="225"/>
      <c r="ON64" s="225"/>
      <c r="OO64" s="225"/>
      <c r="OP64" s="225"/>
      <c r="OQ64" s="225"/>
      <c r="OR64" s="225"/>
      <c r="OS64" s="225"/>
      <c r="OT64" s="225"/>
      <c r="OU64" s="225"/>
      <c r="OV64" s="225"/>
      <c r="OW64" s="225"/>
      <c r="OX64" s="225"/>
      <c r="OY64" s="225"/>
      <c r="OZ64" s="225"/>
      <c r="PA64" s="225"/>
      <c r="PB64" s="225"/>
      <c r="PC64" s="225"/>
      <c r="PD64" s="225"/>
      <c r="PE64" s="225"/>
      <c r="PF64" s="225"/>
      <c r="PG64" s="225"/>
      <c r="PH64" s="225"/>
      <c r="PI64" s="225"/>
      <c r="PJ64" s="225"/>
      <c r="PK64" s="225"/>
      <c r="PL64" s="225"/>
      <c r="PM64" s="225"/>
      <c r="PN64" s="225"/>
      <c r="PO64" s="225"/>
      <c r="PP64" s="225"/>
      <c r="PQ64" s="225"/>
      <c r="PR64" s="225"/>
      <c r="PS64" s="225"/>
      <c r="PT64" s="225"/>
      <c r="PU64" s="225"/>
      <c r="PV64" s="225"/>
      <c r="PW64" s="225"/>
      <c r="PX64" s="225"/>
      <c r="PY64" s="225"/>
      <c r="PZ64" s="225"/>
      <c r="QA64" s="225"/>
      <c r="QB64" s="225"/>
      <c r="QC64" s="225"/>
      <c r="QD64" s="225"/>
      <c r="QE64" s="225"/>
      <c r="QF64" s="225"/>
      <c r="QG64" s="225"/>
      <c r="QH64" s="225"/>
      <c r="QI64" s="225"/>
      <c r="QJ64" s="225"/>
      <c r="QK64" s="225"/>
      <c r="QL64" s="225"/>
      <c r="QM64" s="225"/>
      <c r="QN64" s="225"/>
      <c r="QO64" s="225"/>
      <c r="QP64" s="225"/>
      <c r="QQ64" s="225"/>
      <c r="QR64" s="225"/>
      <c r="QS64" s="225"/>
      <c r="QT64" s="225"/>
      <c r="QU64" s="225"/>
      <c r="QV64" s="225"/>
      <c r="QW64" s="225"/>
      <c r="QX64" s="225"/>
      <c r="QY64" s="225"/>
      <c r="QZ64" s="225"/>
      <c r="RA64" s="225"/>
      <c r="RB64" s="225"/>
      <c r="RC64" s="225"/>
      <c r="RD64" s="225"/>
      <c r="RE64" s="104"/>
      <c r="RF64" s="104"/>
      <c r="RG64" s="207"/>
      <c r="RH64" s="207"/>
    </row>
    <row r="65" spans="2:476" ht="18.75" customHeight="1">
      <c r="B65" s="87">
        <v>53</v>
      </c>
      <c r="C65" s="87">
        <v>2032</v>
      </c>
      <c r="D65" s="87" t="s">
        <v>451</v>
      </c>
      <c r="E65" s="34" t="str">
        <f ca="1">IF(ISBLANK(TMSimList[[#This Row],[Test n'#]]),"",LOOKUP(TMSimList[[#This Row],[Test n'#]],TP_CFAR_DB[TPnum],TP_CFAR_DB[TP ID]))</f>
        <v>FT-TP-2032</v>
      </c>
      <c r="F65" s="103" t="str">
        <f ca="1">IF(ISBLANK(TMSimList[[#This Row],[Test n'#]]),"",LOOKUP(TMSimList[[#This Row],[Test n'#]],TP_CFAR_DB[TPnum],TP_CFAR_DB[Test Point Name]))</f>
        <v>OL All Surfaces 4-25</v>
      </c>
      <c r="G65" s="34">
        <f ca="1">IF(ISBLANK(TMSimList[[#This Row],[Test n'#]]),"",LOOKUP(TMSimList[[#This Row],[Test n'#]],TP_CFAR_DB[TPnum],TP_CFAR_DB[Mode]))</f>
        <v>0</v>
      </c>
      <c r="H65" s="34">
        <f ca="1">IF(ISBLANK(TMSimList[[#This Row],[Test n'#]]),"",LOOKUP(TMSimList[[#This Row],[Test n'#]],TP_CFAR_DB[TPnum],TP_CFAR_DB[Time '[sec']]))</f>
        <v>0</v>
      </c>
      <c r="I65" s="34" t="s">
        <v>76</v>
      </c>
      <c r="J65" s="34" t="s">
        <v>76</v>
      </c>
      <c r="K65" s="171"/>
      <c r="L65" s="213">
        <f>SUM(TMSimMatrix[#This Row])</f>
        <v>1</v>
      </c>
      <c r="M65" s="171"/>
      <c r="N65" s="171"/>
      <c r="O65" s="171"/>
      <c r="P65" s="171"/>
      <c r="Q65" s="171"/>
      <c r="R65" s="171"/>
      <c r="S65" s="171"/>
      <c r="T65" s="171"/>
      <c r="U65" s="171"/>
      <c r="V65" s="171"/>
      <c r="W65" s="171"/>
      <c r="X65" s="171"/>
      <c r="Y65" s="171"/>
      <c r="Z65" s="171"/>
      <c r="AA65" s="171"/>
      <c r="AB65" s="171"/>
      <c r="AC65" s="171"/>
      <c r="AD65" s="171"/>
      <c r="AE65" s="171"/>
      <c r="AF65" s="171"/>
      <c r="AG65" s="171"/>
      <c r="AH65" s="171"/>
      <c r="AI65" s="171"/>
      <c r="AJ65" s="171"/>
      <c r="AK65" s="171"/>
      <c r="AL65" s="171"/>
      <c r="AM65" s="171"/>
      <c r="AN65" s="171"/>
      <c r="AO65" s="171"/>
      <c r="AP65" s="171"/>
      <c r="AQ65" s="171"/>
      <c r="AR65" s="171"/>
      <c r="AS65" s="171"/>
      <c r="AT65" s="171"/>
      <c r="AU65" s="171"/>
      <c r="AV65" s="171"/>
      <c r="AW65" s="171"/>
      <c r="AX65" s="171"/>
      <c r="AY65" s="171"/>
      <c r="AZ65" s="171"/>
      <c r="BA65" s="171"/>
      <c r="BB65" s="171"/>
      <c r="BC65" s="171"/>
      <c r="BD65" s="171"/>
      <c r="BE65" s="171"/>
      <c r="BF65" s="171"/>
      <c r="BG65" s="171"/>
      <c r="BH65" s="171"/>
      <c r="BI65" s="171"/>
      <c r="BJ65" s="171"/>
      <c r="BK65" s="171"/>
      <c r="BL65" s="171"/>
      <c r="BM65" s="171"/>
      <c r="BN65" s="171"/>
      <c r="BO65" s="171"/>
      <c r="BP65" s="171"/>
      <c r="BQ65" s="171"/>
      <c r="BR65" s="171"/>
      <c r="BS65" s="171"/>
      <c r="BT65" s="171"/>
      <c r="BU65" s="171"/>
      <c r="BV65" s="171"/>
      <c r="BW65" s="171"/>
      <c r="BX65" s="171"/>
      <c r="BY65" s="171"/>
      <c r="BZ65" s="171"/>
      <c r="CA65" s="171"/>
      <c r="CB65" s="171"/>
      <c r="CC65" s="171"/>
      <c r="CD65" s="171"/>
      <c r="CE65" s="171"/>
      <c r="CF65" s="171"/>
      <c r="CG65" s="171"/>
      <c r="CH65" s="171"/>
      <c r="CI65" s="171"/>
      <c r="CJ65" s="104"/>
      <c r="CK65" s="104"/>
      <c r="CL65" s="104"/>
      <c r="CM65" s="104"/>
      <c r="CN65" s="104"/>
      <c r="CO65" s="104"/>
      <c r="CP65" s="104"/>
      <c r="CQ65" s="104"/>
      <c r="CR65" s="104"/>
      <c r="CS65" s="104"/>
      <c r="CT65" s="104"/>
      <c r="CU65" s="104"/>
      <c r="CV65" s="104"/>
      <c r="CW65" s="104"/>
      <c r="CX65" s="104"/>
      <c r="CY65" s="104"/>
      <c r="CZ65" s="104"/>
      <c r="DA65" s="104"/>
      <c r="DB65" s="104"/>
      <c r="DC65" s="104"/>
      <c r="DD65" s="104"/>
      <c r="DE65" s="104"/>
      <c r="DF65" s="104"/>
      <c r="DG65" s="104"/>
      <c r="DH65" s="104"/>
      <c r="DI65" s="104"/>
      <c r="DJ65" s="104"/>
      <c r="DK65" s="104"/>
      <c r="DL65" s="104"/>
      <c r="DM65" s="104"/>
      <c r="DN65" s="104"/>
      <c r="DO65" s="104"/>
      <c r="DP65" s="104"/>
      <c r="DQ65" s="104"/>
      <c r="DR65" s="104"/>
      <c r="DS65" s="104"/>
      <c r="DT65" s="104"/>
      <c r="DU65" s="104"/>
      <c r="DV65" s="104"/>
      <c r="DW65" s="104"/>
      <c r="DX65" s="104"/>
      <c r="DY65" s="104"/>
      <c r="DZ65" s="104"/>
      <c r="EA65" s="104"/>
      <c r="EB65" s="104"/>
      <c r="EC65" s="104"/>
      <c r="ED65" s="104"/>
      <c r="EE65" s="104"/>
      <c r="EF65" s="104"/>
      <c r="EG65" s="104"/>
      <c r="EH65" s="104"/>
      <c r="EI65" s="104"/>
      <c r="EJ65" s="104"/>
      <c r="EK65" s="104"/>
      <c r="EL65" s="104"/>
      <c r="EM65" s="104"/>
      <c r="EN65" s="104">
        <v>1</v>
      </c>
      <c r="EO65" s="380"/>
      <c r="EP65" s="171"/>
      <c r="EQ65" s="171"/>
      <c r="ER65" s="171"/>
      <c r="ES65" s="104"/>
      <c r="ET65" s="104"/>
      <c r="EU65" s="104"/>
      <c r="EV65" s="104"/>
      <c r="EW65" s="104"/>
      <c r="EX65" s="104"/>
      <c r="EY65" s="104"/>
      <c r="EZ65" s="104"/>
      <c r="FA65" s="104"/>
      <c r="FB65" s="104"/>
      <c r="FC65" s="104"/>
      <c r="FD65" s="104"/>
      <c r="FE65" s="381"/>
      <c r="FF65" s="104"/>
      <c r="FG65" s="104"/>
      <c r="FH65" s="104"/>
      <c r="FI65" s="104"/>
      <c r="FJ65" s="104"/>
      <c r="FK65" s="104"/>
      <c r="FL65" s="104"/>
      <c r="FM65" s="104"/>
      <c r="FN65" s="225"/>
      <c r="FO65" s="225"/>
      <c r="FP65" s="225"/>
      <c r="FQ65" s="225"/>
      <c r="FR65" s="225"/>
      <c r="FS65" s="225"/>
      <c r="FT65" s="225"/>
      <c r="FU65" s="225"/>
      <c r="FV65" s="225"/>
      <c r="FW65" s="225"/>
      <c r="FX65" s="171"/>
      <c r="FY65" s="171"/>
      <c r="FZ65" s="171"/>
      <c r="GA65" s="171"/>
      <c r="GB65" s="171"/>
      <c r="GC65" s="171"/>
      <c r="GD65" s="171"/>
      <c r="GE65" s="171"/>
      <c r="GF65" s="104"/>
      <c r="GG65" s="104"/>
      <c r="GH65" s="104"/>
      <c r="GI65" s="104"/>
      <c r="GJ65" s="104"/>
      <c r="GK65" s="104"/>
      <c r="GL65" s="104"/>
      <c r="GM65" s="104"/>
      <c r="GN65" s="104"/>
      <c r="GO65" s="104"/>
      <c r="GP65" s="104"/>
      <c r="GQ65" s="104"/>
      <c r="GR65" s="104"/>
      <c r="GS65" s="104"/>
      <c r="GT65" s="104"/>
      <c r="GU65" s="225"/>
      <c r="GV65" s="225"/>
      <c r="GW65" s="225"/>
      <c r="GX65" s="104"/>
      <c r="GY65" s="225"/>
      <c r="GZ65" s="225"/>
      <c r="HA65" s="225"/>
      <c r="HB65" s="225"/>
      <c r="HC65" s="225"/>
      <c r="HD65" s="225"/>
      <c r="HE65" s="225"/>
      <c r="HF65" s="225"/>
      <c r="HG65" s="225"/>
      <c r="HH65" s="225"/>
      <c r="HI65" s="225"/>
      <c r="HJ65" s="225"/>
      <c r="HK65" s="225"/>
      <c r="HL65" s="225"/>
      <c r="HM65" s="225"/>
      <c r="HN65" s="225"/>
      <c r="HO65" s="225"/>
      <c r="HP65" s="225"/>
      <c r="HQ65" s="225"/>
      <c r="HR65" s="225"/>
      <c r="HS65" s="225"/>
      <c r="HT65" s="225"/>
      <c r="HU65" s="225"/>
      <c r="HV65" s="225"/>
      <c r="HW65" s="225"/>
      <c r="HX65" s="225"/>
      <c r="HY65" s="225"/>
      <c r="HZ65" s="225"/>
      <c r="IA65" s="225"/>
      <c r="IB65" s="225"/>
      <c r="IC65" s="225"/>
      <c r="ID65" s="225"/>
      <c r="IE65" s="225"/>
      <c r="IF65" s="225"/>
      <c r="IG65" s="225"/>
      <c r="IH65" s="225"/>
      <c r="II65" s="225"/>
      <c r="IJ65" s="225"/>
      <c r="IK65" s="225"/>
      <c r="IL65" s="225"/>
      <c r="IM65" s="225"/>
      <c r="IN65" s="225"/>
      <c r="IO65" s="225"/>
      <c r="IP65" s="225"/>
      <c r="IQ65" s="225"/>
      <c r="IR65" s="225"/>
      <c r="IS65" s="225"/>
      <c r="IT65" s="225"/>
      <c r="IU65" s="225"/>
      <c r="IV65" s="225"/>
      <c r="IW65" s="225"/>
      <c r="IX65" s="225"/>
      <c r="IY65" s="225"/>
      <c r="IZ65" s="225"/>
      <c r="JA65" s="225"/>
      <c r="JB65" s="225"/>
      <c r="JC65" s="225"/>
      <c r="JD65" s="225"/>
      <c r="JE65" s="225"/>
      <c r="JF65" s="225"/>
      <c r="JG65" s="225"/>
      <c r="JH65" s="225"/>
      <c r="JI65" s="225"/>
      <c r="JJ65" s="225"/>
      <c r="JK65" s="225"/>
      <c r="JL65" s="225"/>
      <c r="JM65" s="225"/>
      <c r="JN65" s="225"/>
      <c r="JO65" s="225"/>
      <c r="JP65" s="225"/>
      <c r="JQ65" s="225"/>
      <c r="JR65" s="225"/>
      <c r="JS65" s="225"/>
      <c r="JT65" s="225"/>
      <c r="JU65" s="225"/>
      <c r="JV65" s="225"/>
      <c r="JW65" s="225"/>
      <c r="JX65" s="225"/>
      <c r="JY65" s="225"/>
      <c r="JZ65" s="225"/>
      <c r="KA65" s="225"/>
      <c r="KB65" s="225"/>
      <c r="KC65" s="225"/>
      <c r="KD65" s="225"/>
      <c r="KE65" s="225"/>
      <c r="KF65" s="225"/>
      <c r="KG65" s="225"/>
      <c r="KH65" s="225"/>
      <c r="KI65" s="225"/>
      <c r="KJ65" s="225"/>
      <c r="KK65" s="225"/>
      <c r="KL65" s="225"/>
      <c r="KM65" s="225"/>
      <c r="KN65" s="225"/>
      <c r="KO65" s="225"/>
      <c r="KP65" s="225"/>
      <c r="KQ65" s="225"/>
      <c r="KR65" s="225"/>
      <c r="KS65" s="225"/>
      <c r="KT65" s="225"/>
      <c r="KU65" s="225"/>
      <c r="KV65" s="225"/>
      <c r="KW65" s="225"/>
      <c r="KX65" s="225"/>
      <c r="KY65" s="225"/>
      <c r="KZ65" s="225"/>
      <c r="LA65" s="225"/>
      <c r="LB65" s="225"/>
      <c r="LC65" s="225"/>
      <c r="LD65" s="225"/>
      <c r="LE65" s="225"/>
      <c r="LF65" s="225"/>
      <c r="LG65" s="225"/>
      <c r="LH65" s="225"/>
      <c r="LI65" s="225"/>
      <c r="LJ65" s="225"/>
      <c r="LK65" s="225"/>
      <c r="LL65" s="225"/>
      <c r="LM65" s="225"/>
      <c r="LN65" s="225"/>
      <c r="LO65" s="225"/>
      <c r="LP65" s="225"/>
      <c r="LQ65" s="225"/>
      <c r="LR65" s="225"/>
      <c r="LS65" s="225"/>
      <c r="LT65" s="225"/>
      <c r="LU65" s="225"/>
      <c r="LV65" s="225"/>
      <c r="LW65" s="225"/>
      <c r="LX65" s="225"/>
      <c r="LY65" s="225"/>
      <c r="LZ65" s="225"/>
      <c r="MA65" s="225"/>
      <c r="MB65" s="225"/>
      <c r="MC65" s="225"/>
      <c r="MD65" s="225"/>
      <c r="ME65" s="225"/>
      <c r="MF65" s="225"/>
      <c r="MG65" s="225"/>
      <c r="MH65" s="225"/>
      <c r="MI65" s="225"/>
      <c r="MJ65" s="225"/>
      <c r="MK65" s="225"/>
      <c r="ML65" s="225"/>
      <c r="MM65" s="225"/>
      <c r="MN65" s="225"/>
      <c r="MO65" s="225"/>
      <c r="MP65" s="225"/>
      <c r="MQ65" s="225"/>
      <c r="MR65" s="225"/>
      <c r="MS65" s="225"/>
      <c r="MT65" s="225"/>
      <c r="MU65" s="225"/>
      <c r="MV65" s="225"/>
      <c r="MW65" s="225"/>
      <c r="MX65" s="225"/>
      <c r="MY65" s="225"/>
      <c r="MZ65" s="225"/>
      <c r="NA65" s="225"/>
      <c r="NB65" s="225"/>
      <c r="NC65" s="225"/>
      <c r="ND65" s="225"/>
      <c r="NE65" s="225"/>
      <c r="NF65" s="225"/>
      <c r="NG65" s="225"/>
      <c r="NH65" s="225"/>
      <c r="NI65" s="225"/>
      <c r="NJ65" s="225"/>
      <c r="NK65" s="225"/>
      <c r="NL65" s="225"/>
      <c r="NM65" s="225"/>
      <c r="NN65" s="225"/>
      <c r="NO65" s="225"/>
      <c r="NP65" s="225"/>
      <c r="NQ65" s="225"/>
      <c r="NR65" s="225"/>
      <c r="NS65" s="225"/>
      <c r="NT65" s="225"/>
      <c r="NU65" s="225"/>
      <c r="NV65" s="225"/>
      <c r="NW65" s="225"/>
      <c r="NX65" s="225"/>
      <c r="NY65" s="225"/>
      <c r="NZ65" s="225"/>
      <c r="OA65" s="225"/>
      <c r="OB65" s="225"/>
      <c r="OC65" s="225"/>
      <c r="OD65" s="225"/>
      <c r="OE65" s="225"/>
      <c r="OF65" s="225"/>
      <c r="OG65" s="225"/>
      <c r="OH65" s="225"/>
      <c r="OI65" s="225"/>
      <c r="OJ65" s="225"/>
      <c r="OK65" s="225"/>
      <c r="OL65" s="225"/>
      <c r="OM65" s="225"/>
      <c r="ON65" s="225"/>
      <c r="OO65" s="225"/>
      <c r="OP65" s="225"/>
      <c r="OQ65" s="225"/>
      <c r="OR65" s="225"/>
      <c r="OS65" s="225"/>
      <c r="OT65" s="225"/>
      <c r="OU65" s="225"/>
      <c r="OV65" s="225"/>
      <c r="OW65" s="225"/>
      <c r="OX65" s="225"/>
      <c r="OY65" s="225"/>
      <c r="OZ65" s="225"/>
      <c r="PA65" s="225"/>
      <c r="PB65" s="225"/>
      <c r="PC65" s="225"/>
      <c r="PD65" s="225"/>
      <c r="PE65" s="225"/>
      <c r="PF65" s="225"/>
      <c r="PG65" s="225"/>
      <c r="PH65" s="225"/>
      <c r="PI65" s="225"/>
      <c r="PJ65" s="225"/>
      <c r="PK65" s="225"/>
      <c r="PL65" s="225"/>
      <c r="PM65" s="225"/>
      <c r="PN65" s="225"/>
      <c r="PO65" s="225"/>
      <c r="PP65" s="225"/>
      <c r="PQ65" s="225"/>
      <c r="PR65" s="225"/>
      <c r="PS65" s="225"/>
      <c r="PT65" s="225"/>
      <c r="PU65" s="225"/>
      <c r="PV65" s="225"/>
      <c r="PW65" s="225"/>
      <c r="PX65" s="225"/>
      <c r="PY65" s="225"/>
      <c r="PZ65" s="225"/>
      <c r="QA65" s="225"/>
      <c r="QB65" s="225"/>
      <c r="QC65" s="225"/>
      <c r="QD65" s="225"/>
      <c r="QE65" s="225"/>
      <c r="QF65" s="225"/>
      <c r="QG65" s="225"/>
      <c r="QH65" s="225"/>
      <c r="QI65" s="225"/>
      <c r="QJ65" s="225"/>
      <c r="QK65" s="225"/>
      <c r="QL65" s="225"/>
      <c r="QM65" s="225"/>
      <c r="QN65" s="225"/>
      <c r="QO65" s="225"/>
      <c r="QP65" s="225"/>
      <c r="QQ65" s="225"/>
      <c r="QR65" s="225"/>
      <c r="QS65" s="225"/>
      <c r="QT65" s="225"/>
      <c r="QU65" s="225"/>
      <c r="QV65" s="225"/>
      <c r="QW65" s="225"/>
      <c r="QX65" s="225"/>
      <c r="QY65" s="225"/>
      <c r="QZ65" s="225"/>
      <c r="RA65" s="225"/>
      <c r="RB65" s="225"/>
      <c r="RC65" s="225"/>
      <c r="RD65" s="225"/>
      <c r="RE65" s="104"/>
      <c r="RF65" s="104"/>
      <c r="RG65" s="207"/>
      <c r="RH65" s="207"/>
    </row>
    <row r="66" spans="2:476" ht="18.75" customHeight="1">
      <c r="B66" s="87">
        <v>55</v>
      </c>
      <c r="C66" s="87">
        <v>2033</v>
      </c>
      <c r="D66" s="87" t="s">
        <v>451</v>
      </c>
      <c r="E66" s="34" t="str">
        <f ca="1">IF(ISBLANK(TMSimList[[#This Row],[Test n'#]]),"",LOOKUP(TMSimList[[#This Row],[Test n'#]],TP_CFAR_DB[TPnum],TP_CFAR_DB[TP ID]))</f>
        <v>FT-TP-2033</v>
      </c>
      <c r="F66" s="103" t="str">
        <f ca="1">IF(ISBLANK(TMSimList[[#This Row],[Test n'#]]),"",LOOKUP(TMSimList[[#This Row],[Test n'#]],TP_CFAR_DB[TPnum],TP_CFAR_DB[Test Point Name]))</f>
        <v>OL All Surfaces 4-25</v>
      </c>
      <c r="G66" s="34">
        <f ca="1">IF(ISBLANK(TMSimList[[#This Row],[Test n'#]]),"",LOOKUP(TMSimList[[#This Row],[Test n'#]],TP_CFAR_DB[TPnum],TP_CFAR_DB[Mode]))</f>
        <v>0</v>
      </c>
      <c r="H66" s="34">
        <f ca="1">IF(ISBLANK(TMSimList[[#This Row],[Test n'#]]),"",LOOKUP(TMSimList[[#This Row],[Test n'#]],TP_CFAR_DB[TPnum],TP_CFAR_DB[Time '[sec']]))</f>
        <v>0</v>
      </c>
      <c r="I66" s="34" t="s">
        <v>76</v>
      </c>
      <c r="J66" s="34" t="s">
        <v>76</v>
      </c>
      <c r="K66" s="171"/>
      <c r="L66" s="172">
        <f>SUM(TMSimMatrix[#This Row])</f>
        <v>1</v>
      </c>
      <c r="M66" s="171"/>
      <c r="N66" s="171"/>
      <c r="O66" s="171"/>
      <c r="P66" s="171"/>
      <c r="Q66" s="171"/>
      <c r="R66" s="171"/>
      <c r="S66" s="171"/>
      <c r="T66" s="171"/>
      <c r="U66" s="171"/>
      <c r="V66" s="171"/>
      <c r="W66" s="171"/>
      <c r="X66" s="171"/>
      <c r="Y66" s="171"/>
      <c r="Z66" s="171"/>
      <c r="AA66" s="171"/>
      <c r="AB66" s="171"/>
      <c r="AC66" s="171"/>
      <c r="AD66" s="171"/>
      <c r="AE66" s="171"/>
      <c r="AF66" s="171"/>
      <c r="AG66" s="171"/>
      <c r="AH66" s="171"/>
      <c r="AI66" s="171"/>
      <c r="AJ66" s="171"/>
      <c r="AK66" s="171"/>
      <c r="AL66" s="171"/>
      <c r="AM66" s="171"/>
      <c r="AN66" s="171"/>
      <c r="AO66" s="171"/>
      <c r="AP66" s="171"/>
      <c r="AQ66" s="171"/>
      <c r="AR66" s="171"/>
      <c r="AS66" s="171"/>
      <c r="AT66" s="171"/>
      <c r="AU66" s="171"/>
      <c r="AV66" s="171"/>
      <c r="AW66" s="171"/>
      <c r="AX66" s="171"/>
      <c r="AY66" s="171"/>
      <c r="AZ66" s="171"/>
      <c r="BA66" s="171"/>
      <c r="BB66" s="171"/>
      <c r="BC66" s="171"/>
      <c r="BD66" s="171"/>
      <c r="BE66" s="171"/>
      <c r="BF66" s="171"/>
      <c r="BG66" s="171"/>
      <c r="BH66" s="171"/>
      <c r="BI66" s="171"/>
      <c r="BJ66" s="171"/>
      <c r="BK66" s="171"/>
      <c r="BL66" s="171"/>
      <c r="BM66" s="171"/>
      <c r="BN66" s="171"/>
      <c r="BO66" s="171"/>
      <c r="BP66" s="171"/>
      <c r="BQ66" s="171"/>
      <c r="BR66" s="171"/>
      <c r="BS66" s="171"/>
      <c r="BT66" s="171"/>
      <c r="BU66" s="171"/>
      <c r="BV66" s="171"/>
      <c r="BW66" s="171"/>
      <c r="BX66" s="171"/>
      <c r="BY66" s="171"/>
      <c r="BZ66" s="171"/>
      <c r="CA66" s="171"/>
      <c r="CB66" s="171"/>
      <c r="CC66" s="171"/>
      <c r="CD66" s="171"/>
      <c r="CE66" s="171"/>
      <c r="CF66" s="171"/>
      <c r="CG66" s="171"/>
      <c r="CH66" s="171"/>
      <c r="CI66" s="171"/>
      <c r="CJ66" s="104"/>
      <c r="CK66" s="104"/>
      <c r="CL66" s="104"/>
      <c r="CM66" s="104"/>
      <c r="CN66" s="104"/>
      <c r="CO66" s="104"/>
      <c r="CP66" s="104"/>
      <c r="CQ66" s="104"/>
      <c r="CR66" s="104"/>
      <c r="CS66" s="104"/>
      <c r="CT66" s="104"/>
      <c r="CU66" s="104"/>
      <c r="CV66" s="104"/>
      <c r="CW66" s="104"/>
      <c r="CX66" s="104"/>
      <c r="CY66" s="104"/>
      <c r="CZ66" s="104"/>
      <c r="DA66" s="104"/>
      <c r="DB66" s="104"/>
      <c r="DC66" s="104"/>
      <c r="DD66" s="104"/>
      <c r="DE66" s="104"/>
      <c r="DF66" s="104"/>
      <c r="DG66" s="104"/>
      <c r="DH66" s="104"/>
      <c r="DI66" s="104"/>
      <c r="DJ66" s="104"/>
      <c r="DK66" s="104"/>
      <c r="DL66" s="104"/>
      <c r="DM66" s="104"/>
      <c r="DN66" s="104"/>
      <c r="DO66" s="104"/>
      <c r="DP66" s="104"/>
      <c r="DQ66" s="104"/>
      <c r="DR66" s="104"/>
      <c r="DS66" s="104"/>
      <c r="DT66" s="104"/>
      <c r="DU66" s="104"/>
      <c r="DV66" s="104"/>
      <c r="DW66" s="104"/>
      <c r="DX66" s="104"/>
      <c r="DY66" s="104"/>
      <c r="DZ66" s="104"/>
      <c r="EA66" s="104"/>
      <c r="EB66" s="104"/>
      <c r="EC66" s="104"/>
      <c r="ED66" s="104"/>
      <c r="EE66" s="104"/>
      <c r="EF66" s="104"/>
      <c r="EG66" s="104"/>
      <c r="EH66" s="104"/>
      <c r="EI66" s="104"/>
      <c r="EJ66" s="104"/>
      <c r="EK66" s="104"/>
      <c r="EL66" s="104"/>
      <c r="EM66" s="104"/>
      <c r="EN66" s="380"/>
      <c r="EO66" s="380">
        <v>1</v>
      </c>
      <c r="EP66" s="171"/>
      <c r="EQ66" s="171"/>
      <c r="ER66" s="171"/>
      <c r="ES66" s="104"/>
      <c r="ET66" s="104"/>
      <c r="EU66" s="104"/>
      <c r="EV66" s="104"/>
      <c r="EW66" s="104"/>
      <c r="EX66" s="104"/>
      <c r="EY66" s="104"/>
      <c r="EZ66" s="104"/>
      <c r="FA66" s="104"/>
      <c r="FB66" s="104"/>
      <c r="FC66" s="104"/>
      <c r="FD66" s="104"/>
      <c r="FE66" s="104"/>
      <c r="FF66" s="381"/>
      <c r="FG66" s="104"/>
      <c r="FH66" s="104"/>
      <c r="FI66" s="104"/>
      <c r="FJ66" s="104"/>
      <c r="FK66" s="104"/>
      <c r="FL66" s="104"/>
      <c r="FM66" s="104"/>
      <c r="FN66" s="225"/>
      <c r="FO66" s="225"/>
      <c r="FP66" s="225"/>
      <c r="FQ66" s="225"/>
      <c r="FR66" s="104"/>
      <c r="FS66" s="225"/>
      <c r="FT66" s="225"/>
      <c r="FU66" s="225"/>
      <c r="FV66" s="225"/>
      <c r="FW66" s="225"/>
      <c r="FX66" s="171"/>
      <c r="FY66" s="171"/>
      <c r="FZ66" s="171"/>
      <c r="GA66" s="171"/>
      <c r="GB66" s="171"/>
      <c r="GC66" s="171"/>
      <c r="GD66" s="171"/>
      <c r="GE66" s="171"/>
      <c r="GF66" s="104"/>
      <c r="GG66" s="104"/>
      <c r="GH66" s="104"/>
      <c r="GI66" s="104"/>
      <c r="GJ66" s="104"/>
      <c r="GK66" s="104"/>
      <c r="GL66" s="104"/>
      <c r="GM66" s="104"/>
      <c r="GN66" s="104"/>
      <c r="GO66" s="104"/>
      <c r="GP66" s="104"/>
      <c r="GQ66" s="104"/>
      <c r="GR66" s="104"/>
      <c r="GS66" s="104"/>
      <c r="GT66" s="104"/>
      <c r="GU66" s="225"/>
      <c r="GV66" s="225"/>
      <c r="GW66" s="225"/>
      <c r="GX66" s="225"/>
      <c r="GY66" s="104"/>
      <c r="GZ66" s="104"/>
      <c r="HA66" s="104"/>
      <c r="HB66" s="104"/>
      <c r="HC66" s="104"/>
      <c r="HD66" s="104"/>
      <c r="HE66" s="104"/>
      <c r="HF66" s="104"/>
      <c r="HG66" s="104"/>
      <c r="HH66" s="104"/>
      <c r="HI66" s="104"/>
      <c r="HJ66" s="104"/>
      <c r="HK66" s="104"/>
      <c r="HL66" s="104"/>
      <c r="HM66" s="104"/>
      <c r="HN66" s="104"/>
      <c r="HO66" s="104"/>
      <c r="HP66" s="104"/>
      <c r="HQ66" s="104"/>
      <c r="HR66" s="104"/>
      <c r="HS66" s="104"/>
      <c r="HT66" s="104"/>
      <c r="HU66" s="104"/>
      <c r="HV66" s="104"/>
      <c r="HW66" s="104"/>
      <c r="HX66" s="104"/>
      <c r="HY66" s="104"/>
      <c r="HZ66" s="104"/>
      <c r="IA66" s="104"/>
      <c r="IB66" s="104"/>
      <c r="IC66" s="104"/>
      <c r="ID66" s="104"/>
      <c r="IE66" s="104"/>
      <c r="IF66" s="225"/>
      <c r="IG66" s="225"/>
      <c r="IH66" s="225"/>
      <c r="II66" s="225"/>
      <c r="IJ66" s="225"/>
      <c r="IK66" s="225"/>
      <c r="IL66" s="225"/>
      <c r="IM66" s="225"/>
      <c r="IN66" s="225"/>
      <c r="IO66" s="225"/>
      <c r="IP66" s="225"/>
      <c r="IQ66" s="225"/>
      <c r="IR66" s="225"/>
      <c r="IS66" s="225"/>
      <c r="IT66" s="225"/>
      <c r="IU66" s="225"/>
      <c r="IV66" s="225"/>
      <c r="IW66" s="225"/>
      <c r="IX66" s="225"/>
      <c r="IY66" s="225"/>
      <c r="IZ66" s="225"/>
      <c r="JA66" s="225"/>
      <c r="JB66" s="225"/>
      <c r="JC66" s="225"/>
      <c r="JD66" s="225"/>
      <c r="JE66" s="225"/>
      <c r="JF66" s="225"/>
      <c r="JG66" s="225"/>
      <c r="JH66" s="225"/>
      <c r="JI66" s="225"/>
      <c r="JJ66" s="225"/>
      <c r="JK66" s="225"/>
      <c r="JL66" s="225"/>
      <c r="JM66" s="225"/>
      <c r="JN66" s="225"/>
      <c r="JO66" s="225"/>
      <c r="JP66" s="225"/>
      <c r="JQ66" s="225"/>
      <c r="JR66" s="225"/>
      <c r="JS66" s="225"/>
      <c r="JT66" s="225"/>
      <c r="JU66" s="225"/>
      <c r="JV66" s="225"/>
      <c r="JW66" s="225"/>
      <c r="JX66" s="225"/>
      <c r="JY66" s="225"/>
      <c r="JZ66" s="225"/>
      <c r="KA66" s="225"/>
      <c r="KB66" s="225"/>
      <c r="KC66" s="225"/>
      <c r="KD66" s="225"/>
      <c r="KE66" s="225"/>
      <c r="KF66" s="225"/>
      <c r="KG66" s="225"/>
      <c r="KH66" s="225"/>
      <c r="KI66" s="225"/>
      <c r="KJ66" s="225"/>
      <c r="KK66" s="225"/>
      <c r="KL66" s="225"/>
      <c r="KM66" s="225"/>
      <c r="KN66" s="225"/>
      <c r="KO66" s="225"/>
      <c r="KP66" s="225"/>
      <c r="KQ66" s="225"/>
      <c r="KR66" s="225"/>
      <c r="KS66" s="225"/>
      <c r="KT66" s="225"/>
      <c r="KU66" s="225"/>
      <c r="KV66" s="225"/>
      <c r="KW66" s="225"/>
      <c r="KX66" s="225"/>
      <c r="KY66" s="225"/>
      <c r="KZ66" s="225"/>
      <c r="LA66" s="225"/>
      <c r="LB66" s="225"/>
      <c r="LC66" s="225"/>
      <c r="LD66" s="225"/>
      <c r="LE66" s="225"/>
      <c r="LF66" s="225"/>
      <c r="LG66" s="225"/>
      <c r="LH66" s="225"/>
      <c r="LI66" s="225"/>
      <c r="LJ66" s="225"/>
      <c r="LK66" s="225"/>
      <c r="LL66" s="225"/>
      <c r="LM66" s="225"/>
      <c r="LN66" s="225"/>
      <c r="LO66" s="225"/>
      <c r="LP66" s="225"/>
      <c r="LQ66" s="225"/>
      <c r="LR66" s="225"/>
      <c r="LS66" s="225"/>
      <c r="LT66" s="225"/>
      <c r="LU66" s="225"/>
      <c r="LV66" s="225"/>
      <c r="LW66" s="225"/>
      <c r="LX66" s="225"/>
      <c r="LY66" s="225"/>
      <c r="LZ66" s="225"/>
      <c r="MA66" s="225"/>
      <c r="MB66" s="225"/>
      <c r="MC66" s="225"/>
      <c r="MD66" s="225"/>
      <c r="ME66" s="225"/>
      <c r="MF66" s="225"/>
      <c r="MG66" s="225"/>
      <c r="MH66" s="225"/>
      <c r="MI66" s="225"/>
      <c r="MJ66" s="225"/>
      <c r="MK66" s="225"/>
      <c r="ML66" s="225"/>
      <c r="MM66" s="225"/>
      <c r="MN66" s="225"/>
      <c r="MO66" s="225"/>
      <c r="MP66" s="225"/>
      <c r="MQ66" s="225"/>
      <c r="MR66" s="225"/>
      <c r="MS66" s="225"/>
      <c r="MT66" s="225"/>
      <c r="MU66" s="225"/>
      <c r="MV66" s="225"/>
      <c r="MW66" s="225"/>
      <c r="MX66" s="225"/>
      <c r="MY66" s="225"/>
      <c r="MZ66" s="225"/>
      <c r="NA66" s="225"/>
      <c r="NB66" s="225"/>
      <c r="NC66" s="225"/>
      <c r="ND66" s="225"/>
      <c r="NE66" s="225"/>
      <c r="NF66" s="225"/>
      <c r="NG66" s="225"/>
      <c r="NH66" s="225"/>
      <c r="NI66" s="225"/>
      <c r="NJ66" s="225"/>
      <c r="NK66" s="225"/>
      <c r="NL66" s="225"/>
      <c r="NM66" s="225"/>
      <c r="NN66" s="225"/>
      <c r="NO66" s="225"/>
      <c r="NP66" s="225"/>
      <c r="NQ66" s="225"/>
      <c r="NR66" s="225"/>
      <c r="NS66" s="225"/>
      <c r="NT66" s="225"/>
      <c r="NU66" s="225"/>
      <c r="NV66" s="225"/>
      <c r="NW66" s="225"/>
      <c r="NX66" s="225"/>
      <c r="NY66" s="225"/>
      <c r="NZ66" s="225"/>
      <c r="OA66" s="225"/>
      <c r="OB66" s="225"/>
      <c r="OC66" s="225"/>
      <c r="OD66" s="225"/>
      <c r="OE66" s="225"/>
      <c r="OF66" s="225"/>
      <c r="OG66" s="225"/>
      <c r="OH66" s="225"/>
      <c r="OI66" s="225"/>
      <c r="OJ66" s="225"/>
      <c r="OK66" s="225"/>
      <c r="OL66" s="225"/>
      <c r="OM66" s="225"/>
      <c r="ON66" s="225"/>
      <c r="OO66" s="225"/>
      <c r="OP66" s="225"/>
      <c r="OQ66" s="225"/>
      <c r="OR66" s="225"/>
      <c r="OS66" s="225"/>
      <c r="OT66" s="225"/>
      <c r="OU66" s="225"/>
      <c r="OV66" s="225"/>
      <c r="OW66" s="225"/>
      <c r="OX66" s="225"/>
      <c r="OY66" s="225"/>
      <c r="OZ66" s="225"/>
      <c r="PA66" s="225"/>
      <c r="PB66" s="225"/>
      <c r="PC66" s="225"/>
      <c r="PD66" s="225"/>
      <c r="PE66" s="225"/>
      <c r="PF66" s="225"/>
      <c r="PG66" s="225"/>
      <c r="PH66" s="225"/>
      <c r="PI66" s="225"/>
      <c r="PJ66" s="225"/>
      <c r="PK66" s="225"/>
      <c r="PL66" s="225"/>
      <c r="PM66" s="225"/>
      <c r="PN66" s="225"/>
      <c r="PO66" s="225"/>
      <c r="PP66" s="225"/>
      <c r="PQ66" s="225"/>
      <c r="PR66" s="225"/>
      <c r="PS66" s="225"/>
      <c r="PT66" s="225"/>
      <c r="PU66" s="225"/>
      <c r="PV66" s="225"/>
      <c r="PW66" s="225"/>
      <c r="PX66" s="225"/>
      <c r="PY66" s="225"/>
      <c r="PZ66" s="225"/>
      <c r="QA66" s="225"/>
      <c r="QB66" s="225"/>
      <c r="QC66" s="225"/>
      <c r="QD66" s="225"/>
      <c r="QE66" s="225"/>
      <c r="QF66" s="225"/>
      <c r="QG66" s="225"/>
      <c r="QH66" s="225"/>
      <c r="QI66" s="225"/>
      <c r="QJ66" s="225"/>
      <c r="QK66" s="225"/>
      <c r="QL66" s="225"/>
      <c r="QM66" s="225"/>
      <c r="QN66" s="225"/>
      <c r="QO66" s="225"/>
      <c r="QP66" s="225"/>
      <c r="QQ66" s="225"/>
      <c r="QR66" s="225"/>
      <c r="QS66" s="225"/>
      <c r="QT66" s="225"/>
      <c r="QU66" s="225"/>
      <c r="QV66" s="225"/>
      <c r="QW66" s="225"/>
      <c r="QX66" s="225"/>
      <c r="QY66" s="225"/>
      <c r="QZ66" s="225"/>
      <c r="RA66" s="225"/>
      <c r="RB66" s="225"/>
      <c r="RC66" s="225"/>
      <c r="RD66" s="225"/>
      <c r="RE66" s="104"/>
      <c r="RF66" s="104"/>
      <c r="RG66" s="207"/>
      <c r="RH66" s="207"/>
    </row>
    <row r="67" spans="2:476" ht="18.75" customHeight="1">
      <c r="B67" s="87">
        <v>56.25</v>
      </c>
      <c r="C67" s="87">
        <v>2040</v>
      </c>
      <c r="D67" s="87" t="s">
        <v>451</v>
      </c>
      <c r="E67" s="34" t="str">
        <f ca="1">IF(ISBLANK(TMSimList[[#This Row],[Test n'#]]),"",LOOKUP(TMSimList[[#This Row],[Test n'#]],TP_CFAR_DB[TPnum],TP_CFAR_DB[TP ID]))</f>
        <v>FT-TP-2040</v>
      </c>
      <c r="F67" s="103" t="str">
        <f ca="1">IF(ISBLANK(TMSimList[[#This Row],[Test n'#]]),"",LOOKUP(TMSimList[[#This Row],[Test n'#]],TP_CFAR_DB[TPnum],TP_CFAR_DB[Test Point Name]))</f>
        <v>Taxi heading offset at 5 Degrees</v>
      </c>
      <c r="G67" s="34" t="str">
        <f ca="1">IF(ISBLANK(TMSimList[[#This Row],[Test n'#]]),"",LOOKUP(TMSimList[[#This Row],[Test n'#]],TP_CFAR_DB[TPnum],TP_CFAR_DB[Mode]))</f>
        <v>Auto</v>
      </c>
      <c r="H67" s="34">
        <f ca="1">IF(ISBLANK(TMSimList[[#This Row],[Test n'#]]),"",LOOKUP(TMSimList[[#This Row],[Test n'#]],TP_CFAR_DB[TPnum],TP_CFAR_DB[Time '[sec']]))</f>
        <v>30</v>
      </c>
      <c r="I67" s="34" t="s">
        <v>78</v>
      </c>
      <c r="J67" s="34" t="s">
        <v>79</v>
      </c>
      <c r="K67" s="171"/>
      <c r="L67" s="172">
        <f>SUM(TMSimMatrix[#This Row])</f>
        <v>31</v>
      </c>
      <c r="M67" s="171"/>
      <c r="N67" s="171"/>
      <c r="O67" s="171"/>
      <c r="P67" s="171"/>
      <c r="Q67" s="171"/>
      <c r="R67" s="171"/>
      <c r="S67" s="171"/>
      <c r="T67" s="171"/>
      <c r="U67" s="171"/>
      <c r="V67" s="171"/>
      <c r="W67" s="171"/>
      <c r="X67" s="171"/>
      <c r="Y67" s="171"/>
      <c r="Z67" s="171"/>
      <c r="AA67" s="171"/>
      <c r="AB67" s="171"/>
      <c r="AC67" s="171"/>
      <c r="AD67" s="171"/>
      <c r="AE67" s="171"/>
      <c r="AF67" s="171"/>
      <c r="AG67" s="171"/>
      <c r="AH67" s="171"/>
      <c r="AI67" s="171"/>
      <c r="AJ67" s="171"/>
      <c r="AK67" s="171"/>
      <c r="AL67" s="171"/>
      <c r="AM67" s="171"/>
      <c r="AN67" s="171"/>
      <c r="AO67" s="171"/>
      <c r="AP67" s="171"/>
      <c r="AQ67" s="171"/>
      <c r="AR67" s="171"/>
      <c r="AS67" s="171"/>
      <c r="AT67" s="171"/>
      <c r="AU67" s="171"/>
      <c r="AV67" s="171"/>
      <c r="AW67" s="171"/>
      <c r="AX67" s="171"/>
      <c r="AY67" s="171"/>
      <c r="AZ67" s="171"/>
      <c r="BA67" s="171"/>
      <c r="BB67" s="171"/>
      <c r="BC67" s="171"/>
      <c r="BD67" s="171"/>
      <c r="BE67" s="171"/>
      <c r="BF67" s="171"/>
      <c r="BG67" s="171"/>
      <c r="BH67" s="171">
        <v>1</v>
      </c>
      <c r="BI67" s="171">
        <v>1</v>
      </c>
      <c r="BJ67" s="171">
        <v>1</v>
      </c>
      <c r="BK67" s="171">
        <v>1</v>
      </c>
      <c r="BL67" s="171">
        <v>1</v>
      </c>
      <c r="BM67" s="171">
        <v>1</v>
      </c>
      <c r="BN67" s="171">
        <v>1</v>
      </c>
      <c r="BO67" s="171"/>
      <c r="BP67" s="171"/>
      <c r="BQ67" s="171"/>
      <c r="BR67" s="171"/>
      <c r="BS67" s="171"/>
      <c r="BT67" s="171"/>
      <c r="BU67" s="171"/>
      <c r="BV67" s="171"/>
      <c r="BW67" s="171"/>
      <c r="BX67" s="171"/>
      <c r="BY67" s="171"/>
      <c r="BZ67" s="171"/>
      <c r="CA67" s="171"/>
      <c r="CB67" s="171"/>
      <c r="CC67" s="171">
        <v>1</v>
      </c>
      <c r="CD67" s="171">
        <v>1</v>
      </c>
      <c r="CE67" s="171">
        <v>1</v>
      </c>
      <c r="CF67" s="171">
        <v>1</v>
      </c>
      <c r="CG67" s="171">
        <v>1</v>
      </c>
      <c r="CH67" s="171">
        <v>1</v>
      </c>
      <c r="CI67" s="171"/>
      <c r="CJ67" s="104"/>
      <c r="CK67" s="104"/>
      <c r="CL67" s="104"/>
      <c r="CM67" s="104"/>
      <c r="CN67" s="104"/>
      <c r="CO67" s="104"/>
      <c r="CP67" s="104"/>
      <c r="CQ67" s="104"/>
      <c r="CR67" s="104"/>
      <c r="CS67" s="104"/>
      <c r="CT67" s="171">
        <v>1</v>
      </c>
      <c r="CU67" s="171">
        <v>1</v>
      </c>
      <c r="CV67" s="171">
        <v>1</v>
      </c>
      <c r="CW67" s="171">
        <v>1</v>
      </c>
      <c r="CX67" s="171">
        <v>1</v>
      </c>
      <c r="CY67" s="171"/>
      <c r="CZ67" s="171"/>
      <c r="DA67" s="171"/>
      <c r="DB67" s="171"/>
      <c r="DC67" s="171"/>
      <c r="DD67" s="171"/>
      <c r="DE67" s="171">
        <v>1</v>
      </c>
      <c r="DF67" s="171">
        <v>1</v>
      </c>
      <c r="DG67" s="171">
        <v>1</v>
      </c>
      <c r="DH67" s="171">
        <v>1</v>
      </c>
      <c r="DI67" s="171">
        <v>1</v>
      </c>
      <c r="DJ67" s="171"/>
      <c r="DK67" s="171"/>
      <c r="DL67" s="171"/>
      <c r="DM67" s="171"/>
      <c r="DN67" s="171"/>
      <c r="DO67" s="171"/>
      <c r="DP67" s="171">
        <v>1</v>
      </c>
      <c r="DQ67" s="171">
        <v>1</v>
      </c>
      <c r="DR67" s="171">
        <v>1</v>
      </c>
      <c r="DS67" s="171">
        <v>1</v>
      </c>
      <c r="DT67" s="171">
        <v>1</v>
      </c>
      <c r="DU67" s="171">
        <v>1</v>
      </c>
      <c r="DV67" s="171">
        <v>1</v>
      </c>
      <c r="DW67" s="171">
        <v>1</v>
      </c>
      <c r="DX67" s="171"/>
      <c r="DY67" s="171"/>
      <c r="DZ67" s="171"/>
      <c r="EA67" s="171"/>
      <c r="EB67" s="171"/>
      <c r="EC67" s="171"/>
      <c r="ED67" s="171"/>
      <c r="EE67" s="171"/>
      <c r="EF67" s="171"/>
      <c r="EG67" s="225"/>
      <c r="EH67" s="225"/>
      <c r="EI67" s="225"/>
      <c r="EJ67" s="225"/>
      <c r="EK67" s="171"/>
      <c r="EL67" s="171"/>
      <c r="EM67" s="171"/>
      <c r="EN67" s="171"/>
      <c r="EO67" s="171"/>
      <c r="EP67" s="171"/>
      <c r="EQ67" s="171"/>
      <c r="ER67" s="171"/>
      <c r="ES67" s="171"/>
      <c r="ET67" s="171"/>
      <c r="EU67" s="171"/>
      <c r="EV67" s="104"/>
      <c r="EW67" s="104"/>
      <c r="EX67" s="104"/>
      <c r="EY67" s="104"/>
      <c r="EZ67" s="104"/>
      <c r="FA67" s="104"/>
      <c r="FB67" s="104"/>
      <c r="FC67" s="104"/>
      <c r="FD67" s="104"/>
      <c r="FE67" s="104"/>
      <c r="FF67" s="104"/>
      <c r="FG67" s="104"/>
      <c r="FH67" s="104"/>
      <c r="FI67" s="104"/>
      <c r="FJ67" s="104"/>
      <c r="FK67" s="104"/>
      <c r="FL67" s="104"/>
      <c r="FM67" s="104"/>
      <c r="FN67" s="104"/>
      <c r="FO67" s="104"/>
      <c r="FP67" s="104"/>
      <c r="FQ67" s="104"/>
      <c r="FR67" s="225"/>
      <c r="FS67" s="225"/>
      <c r="FT67" s="225"/>
      <c r="FU67" s="225"/>
      <c r="FV67" s="225"/>
      <c r="FW67" s="225"/>
      <c r="FX67" s="171"/>
      <c r="FY67" s="171"/>
      <c r="FZ67" s="171"/>
      <c r="GA67" s="171"/>
      <c r="GB67" s="171"/>
      <c r="GC67" s="171"/>
      <c r="GD67" s="171"/>
      <c r="GE67" s="171"/>
      <c r="GF67" s="104"/>
      <c r="GG67" s="104"/>
      <c r="GH67" s="104"/>
      <c r="GI67" s="104"/>
      <c r="GJ67" s="104"/>
      <c r="GK67" s="104"/>
      <c r="GL67" s="104"/>
      <c r="GM67" s="104"/>
      <c r="GN67" s="104"/>
      <c r="GO67" s="104"/>
      <c r="GP67" s="104"/>
      <c r="GQ67" s="381"/>
      <c r="GR67" s="381"/>
      <c r="GS67" s="381"/>
      <c r="GT67" s="381"/>
      <c r="GU67" s="381"/>
      <c r="GV67" s="381"/>
      <c r="GW67" s="381"/>
      <c r="GX67" s="381"/>
      <c r="GY67" s="225"/>
      <c r="GZ67" s="225"/>
      <c r="HA67" s="225"/>
      <c r="HB67" s="225"/>
      <c r="HC67" s="225"/>
      <c r="HD67" s="225"/>
      <c r="HE67" s="225"/>
      <c r="HF67" s="225"/>
      <c r="HG67" s="225"/>
      <c r="HH67" s="225"/>
      <c r="HI67" s="225"/>
      <c r="HJ67" s="225"/>
      <c r="HK67" s="225"/>
      <c r="HL67" s="225"/>
      <c r="HM67" s="225"/>
      <c r="HN67" s="225"/>
      <c r="HO67" s="225"/>
      <c r="HP67" s="225"/>
      <c r="HQ67" s="225"/>
      <c r="HR67" s="225"/>
      <c r="HS67" s="225"/>
      <c r="HT67" s="225"/>
      <c r="HU67" s="225"/>
      <c r="HV67" s="225"/>
      <c r="HW67" s="225"/>
      <c r="HX67" s="225"/>
      <c r="HY67" s="225"/>
      <c r="HZ67" s="225"/>
      <c r="IA67" s="225"/>
      <c r="IB67" s="225"/>
      <c r="IC67" s="225"/>
      <c r="ID67" s="225"/>
      <c r="IE67" s="225"/>
      <c r="IF67" s="225"/>
      <c r="IG67" s="225"/>
      <c r="IH67" s="225"/>
      <c r="II67" s="225"/>
      <c r="IJ67" s="225"/>
      <c r="IK67" s="225"/>
      <c r="IL67" s="225"/>
      <c r="IM67" s="225"/>
      <c r="IN67" s="225"/>
      <c r="IO67" s="225"/>
      <c r="IP67" s="225"/>
      <c r="IQ67" s="225"/>
      <c r="IR67" s="225"/>
      <c r="IS67" s="225"/>
      <c r="IT67" s="225"/>
      <c r="IU67" s="225"/>
      <c r="IV67" s="225"/>
      <c r="IW67" s="225"/>
      <c r="IX67" s="225"/>
      <c r="IY67" s="225"/>
      <c r="IZ67" s="225"/>
      <c r="JA67" s="225"/>
      <c r="JB67" s="225"/>
      <c r="JC67" s="225"/>
      <c r="JD67" s="225"/>
      <c r="JE67" s="225"/>
      <c r="JF67" s="225"/>
      <c r="JG67" s="225"/>
      <c r="JH67" s="225"/>
      <c r="JI67" s="225"/>
      <c r="JJ67" s="225"/>
      <c r="JK67" s="225"/>
      <c r="JL67" s="225"/>
      <c r="JM67" s="225"/>
      <c r="JN67" s="225"/>
      <c r="JO67" s="225"/>
      <c r="JP67" s="225"/>
      <c r="JQ67" s="225"/>
      <c r="JR67" s="225"/>
      <c r="JS67" s="225"/>
      <c r="JT67" s="225"/>
      <c r="JU67" s="225"/>
      <c r="JV67" s="225"/>
      <c r="JW67" s="225"/>
      <c r="JX67" s="225"/>
      <c r="JY67" s="225"/>
      <c r="JZ67" s="225"/>
      <c r="KA67" s="225"/>
      <c r="KB67" s="225"/>
      <c r="KC67" s="225"/>
      <c r="KD67" s="225"/>
      <c r="KE67" s="225"/>
      <c r="KF67" s="225"/>
      <c r="KG67" s="225"/>
      <c r="KH67" s="225"/>
      <c r="KI67" s="225"/>
      <c r="KJ67" s="225"/>
      <c r="KK67" s="225"/>
      <c r="KL67" s="225"/>
      <c r="KM67" s="225"/>
      <c r="KN67" s="225"/>
      <c r="KO67" s="225"/>
      <c r="KP67" s="225"/>
      <c r="KQ67" s="225"/>
      <c r="KR67" s="225"/>
      <c r="KS67" s="225"/>
      <c r="KT67" s="225"/>
      <c r="KU67" s="225"/>
      <c r="KV67" s="225"/>
      <c r="KW67" s="225"/>
      <c r="KX67" s="225"/>
      <c r="KY67" s="225"/>
      <c r="KZ67" s="225"/>
      <c r="LA67" s="225"/>
      <c r="LB67" s="225"/>
      <c r="LC67" s="225"/>
      <c r="LD67" s="225"/>
      <c r="LE67" s="225"/>
      <c r="LF67" s="225"/>
      <c r="LG67" s="225"/>
      <c r="LH67" s="225"/>
      <c r="LI67" s="225"/>
      <c r="LJ67" s="225"/>
      <c r="LK67" s="225"/>
      <c r="LL67" s="225"/>
      <c r="LM67" s="225"/>
      <c r="LN67" s="225"/>
      <c r="LO67" s="225"/>
      <c r="LP67" s="225"/>
      <c r="LQ67" s="225"/>
      <c r="LR67" s="225"/>
      <c r="LS67" s="225"/>
      <c r="LT67" s="225"/>
      <c r="LU67" s="225"/>
      <c r="LV67" s="225"/>
      <c r="LW67" s="225"/>
      <c r="LX67" s="225"/>
      <c r="LY67" s="225"/>
      <c r="LZ67" s="225"/>
      <c r="MA67" s="225"/>
      <c r="MB67" s="225"/>
      <c r="MC67" s="225"/>
      <c r="MD67" s="225"/>
      <c r="ME67" s="225"/>
      <c r="MF67" s="225"/>
      <c r="MG67" s="225"/>
      <c r="MH67" s="225"/>
      <c r="MI67" s="225"/>
      <c r="MJ67" s="225"/>
      <c r="MK67" s="225"/>
      <c r="ML67" s="225"/>
      <c r="MM67" s="225"/>
      <c r="MN67" s="225"/>
      <c r="MO67" s="225"/>
      <c r="MP67" s="225"/>
      <c r="MQ67" s="225"/>
      <c r="MR67" s="225"/>
      <c r="MS67" s="225"/>
      <c r="MT67" s="225"/>
      <c r="MU67" s="225"/>
      <c r="MV67" s="225"/>
      <c r="MW67" s="225"/>
      <c r="MX67" s="225"/>
      <c r="MY67" s="225"/>
      <c r="MZ67" s="225"/>
      <c r="NA67" s="225"/>
      <c r="NB67" s="225"/>
      <c r="NC67" s="225"/>
      <c r="ND67" s="225"/>
      <c r="NE67" s="225"/>
      <c r="NF67" s="225"/>
      <c r="NG67" s="225"/>
      <c r="NH67" s="225"/>
      <c r="NI67" s="225"/>
      <c r="NJ67" s="225"/>
      <c r="NK67" s="225"/>
      <c r="NL67" s="225"/>
      <c r="NM67" s="225"/>
      <c r="NN67" s="225"/>
      <c r="NO67" s="225"/>
      <c r="NP67" s="225"/>
      <c r="NQ67" s="225"/>
      <c r="NR67" s="225"/>
      <c r="NS67" s="225"/>
      <c r="NT67" s="225"/>
      <c r="NU67" s="225"/>
      <c r="NV67" s="225"/>
      <c r="NW67" s="225"/>
      <c r="NX67" s="225"/>
      <c r="NY67" s="225"/>
      <c r="NZ67" s="225"/>
      <c r="OA67" s="225"/>
      <c r="OB67" s="225"/>
      <c r="OC67" s="225"/>
      <c r="OD67" s="225"/>
      <c r="OE67" s="225"/>
      <c r="OF67" s="225"/>
      <c r="OG67" s="225"/>
      <c r="OH67" s="225"/>
      <c r="OI67" s="225"/>
      <c r="OJ67" s="225"/>
      <c r="OK67" s="225"/>
      <c r="OL67" s="225"/>
      <c r="OM67" s="225"/>
      <c r="ON67" s="225"/>
      <c r="OO67" s="225"/>
      <c r="OP67" s="225"/>
      <c r="OQ67" s="225"/>
      <c r="OR67" s="225"/>
      <c r="OS67" s="225"/>
      <c r="OT67" s="225"/>
      <c r="OU67" s="225"/>
      <c r="OV67" s="225"/>
      <c r="OW67" s="225"/>
      <c r="OX67" s="225"/>
      <c r="OY67" s="225"/>
      <c r="OZ67" s="225"/>
      <c r="PA67" s="225"/>
      <c r="PB67" s="225"/>
      <c r="PC67" s="225"/>
      <c r="PD67" s="225"/>
      <c r="PE67" s="225"/>
      <c r="PF67" s="225"/>
      <c r="PG67" s="225"/>
      <c r="PH67" s="225"/>
      <c r="PI67" s="225"/>
      <c r="PJ67" s="225"/>
      <c r="PK67" s="225"/>
      <c r="PL67" s="225"/>
      <c r="PM67" s="225"/>
      <c r="PN67" s="225"/>
      <c r="PO67" s="225"/>
      <c r="PP67" s="225"/>
      <c r="PQ67" s="225"/>
      <c r="PR67" s="225"/>
      <c r="PS67" s="225"/>
      <c r="PT67" s="225"/>
      <c r="PU67" s="225"/>
      <c r="PV67" s="225"/>
      <c r="PW67" s="225"/>
      <c r="PX67" s="225"/>
      <c r="PY67" s="225"/>
      <c r="PZ67" s="225"/>
      <c r="QA67" s="225"/>
      <c r="QB67" s="225"/>
      <c r="QC67" s="225"/>
      <c r="QD67" s="225"/>
      <c r="QE67" s="225"/>
      <c r="QF67" s="225"/>
      <c r="QG67" s="225"/>
      <c r="QH67" s="225"/>
      <c r="QI67" s="225"/>
      <c r="QJ67" s="225"/>
      <c r="QK67" s="225"/>
      <c r="QL67" s="225"/>
      <c r="QM67" s="225"/>
      <c r="QN67" s="225"/>
      <c r="QO67" s="225"/>
      <c r="QP67" s="225"/>
      <c r="QQ67" s="225"/>
      <c r="QR67" s="225"/>
      <c r="QS67" s="225"/>
      <c r="QT67" s="225"/>
      <c r="QU67" s="225"/>
      <c r="QV67" s="225"/>
      <c r="QW67" s="225"/>
      <c r="QX67" s="225"/>
      <c r="QY67" s="225"/>
      <c r="QZ67" s="225"/>
      <c r="RA67" s="225"/>
      <c r="RB67" s="225"/>
      <c r="RC67" s="225"/>
      <c r="RD67" s="225"/>
      <c r="RE67" s="104"/>
      <c r="RF67" s="104"/>
      <c r="RG67" s="207"/>
      <c r="RH67" s="207"/>
    </row>
    <row r="68" spans="2:476" ht="18.75" customHeight="1">
      <c r="B68" s="87">
        <v>57</v>
      </c>
      <c r="C68" s="87">
        <v>2041</v>
      </c>
      <c r="D68" s="87" t="s">
        <v>451</v>
      </c>
      <c r="E68" s="34" t="str">
        <f ca="1">IF(ISBLANK(TMSimList[[#This Row],[Test n'#]]),"",LOOKUP(TMSimList[[#This Row],[Test n'#]],TP_CFAR_DB[TPnum],TP_CFAR_DB[TP ID]))</f>
        <v>FT-TP-2041</v>
      </c>
      <c r="F68" s="103" t="str">
        <f ca="1">IF(ISBLANK(TMSimList[[#This Row],[Test n'#]]),"",LOOKUP(TMSimList[[#This Row],[Test n'#]],TP_CFAR_DB[TPnum],TP_CFAR_DB[Test Point Name]))</f>
        <v>Taxi heading offset at -5 Degrees</v>
      </c>
      <c r="G68" s="34" t="str">
        <f ca="1">IF(ISBLANK(TMSimList[[#This Row],[Test n'#]]),"",LOOKUP(TMSimList[[#This Row],[Test n'#]],TP_CFAR_DB[TPnum],TP_CFAR_DB[Mode]))</f>
        <v>Auto</v>
      </c>
      <c r="H68" s="34">
        <f ca="1">IF(ISBLANK(TMSimList[[#This Row],[Test n'#]]),"",LOOKUP(TMSimList[[#This Row],[Test n'#]],TP_CFAR_DB[TPnum],TP_CFAR_DB[Time '[sec']]))</f>
        <v>30</v>
      </c>
      <c r="I68" s="34" t="s">
        <v>78</v>
      </c>
      <c r="J68" s="34" t="s">
        <v>79</v>
      </c>
      <c r="K68" s="171"/>
      <c r="L68" s="172">
        <f>SUM(TMSimMatrix[#This Row])</f>
        <v>31</v>
      </c>
      <c r="M68" s="171"/>
      <c r="N68" s="171"/>
      <c r="O68" s="171"/>
      <c r="P68" s="171"/>
      <c r="Q68" s="171"/>
      <c r="R68" s="171"/>
      <c r="S68" s="171"/>
      <c r="T68" s="171"/>
      <c r="U68" s="171"/>
      <c r="V68" s="171"/>
      <c r="W68" s="171"/>
      <c r="X68" s="171"/>
      <c r="Y68" s="171"/>
      <c r="Z68" s="171"/>
      <c r="AA68" s="171"/>
      <c r="AB68" s="171"/>
      <c r="AC68" s="171"/>
      <c r="AD68" s="171"/>
      <c r="AE68" s="171"/>
      <c r="AF68" s="171"/>
      <c r="AG68" s="171"/>
      <c r="AH68" s="171"/>
      <c r="AI68" s="171"/>
      <c r="AJ68" s="171"/>
      <c r="AK68" s="171"/>
      <c r="AL68" s="171"/>
      <c r="AM68" s="171"/>
      <c r="AN68" s="171"/>
      <c r="AO68" s="171"/>
      <c r="AP68" s="171"/>
      <c r="AQ68" s="171"/>
      <c r="AR68" s="171"/>
      <c r="AS68" s="171"/>
      <c r="AT68" s="171"/>
      <c r="AU68" s="171"/>
      <c r="AV68" s="171"/>
      <c r="AW68" s="171"/>
      <c r="AX68" s="171"/>
      <c r="AY68" s="171"/>
      <c r="AZ68" s="171"/>
      <c r="BA68" s="171"/>
      <c r="BB68" s="171"/>
      <c r="BC68" s="171"/>
      <c r="BD68" s="171"/>
      <c r="BE68" s="171"/>
      <c r="BF68" s="171"/>
      <c r="BG68" s="171"/>
      <c r="BH68" s="171">
        <v>1</v>
      </c>
      <c r="BI68" s="171">
        <v>1</v>
      </c>
      <c r="BJ68" s="171">
        <v>1</v>
      </c>
      <c r="BK68" s="171">
        <v>1</v>
      </c>
      <c r="BL68" s="171">
        <v>1</v>
      </c>
      <c r="BM68" s="171">
        <v>1</v>
      </c>
      <c r="BN68" s="171">
        <v>1</v>
      </c>
      <c r="BO68" s="171"/>
      <c r="BP68" s="171"/>
      <c r="BQ68" s="171"/>
      <c r="BR68" s="171"/>
      <c r="BS68" s="171"/>
      <c r="BT68" s="171"/>
      <c r="BU68" s="171"/>
      <c r="BV68" s="171"/>
      <c r="BW68" s="171"/>
      <c r="BX68" s="171"/>
      <c r="BY68" s="171"/>
      <c r="BZ68" s="171"/>
      <c r="CA68" s="171"/>
      <c r="CB68" s="171"/>
      <c r="CC68" s="171">
        <v>1</v>
      </c>
      <c r="CD68" s="171">
        <v>1</v>
      </c>
      <c r="CE68" s="171">
        <v>1</v>
      </c>
      <c r="CF68" s="171">
        <v>1</v>
      </c>
      <c r="CG68" s="171">
        <v>1</v>
      </c>
      <c r="CH68" s="171">
        <v>1</v>
      </c>
      <c r="CI68" s="171"/>
      <c r="CJ68" s="104"/>
      <c r="CK68" s="104"/>
      <c r="CL68" s="104"/>
      <c r="CM68" s="104"/>
      <c r="CN68" s="104"/>
      <c r="CO68" s="104"/>
      <c r="CP68" s="104"/>
      <c r="CQ68" s="104"/>
      <c r="CR68" s="104"/>
      <c r="CS68" s="104"/>
      <c r="CT68" s="171">
        <v>1</v>
      </c>
      <c r="CU68" s="171">
        <v>1</v>
      </c>
      <c r="CV68" s="171">
        <v>1</v>
      </c>
      <c r="CW68" s="171">
        <v>1</v>
      </c>
      <c r="CX68" s="171">
        <v>1</v>
      </c>
      <c r="CY68" s="171"/>
      <c r="CZ68" s="171"/>
      <c r="DA68" s="171"/>
      <c r="DB68" s="171"/>
      <c r="DC68" s="171"/>
      <c r="DD68" s="171"/>
      <c r="DE68" s="171">
        <v>1</v>
      </c>
      <c r="DF68" s="171">
        <v>1</v>
      </c>
      <c r="DG68" s="171">
        <v>1</v>
      </c>
      <c r="DH68" s="171">
        <v>1</v>
      </c>
      <c r="DI68" s="171">
        <v>1</v>
      </c>
      <c r="DJ68" s="171"/>
      <c r="DK68" s="171"/>
      <c r="DL68" s="171"/>
      <c r="DM68" s="171"/>
      <c r="DN68" s="171"/>
      <c r="DO68" s="171"/>
      <c r="DP68" s="171">
        <v>1</v>
      </c>
      <c r="DQ68" s="171">
        <v>1</v>
      </c>
      <c r="DR68" s="171">
        <v>1</v>
      </c>
      <c r="DS68" s="171">
        <v>1</v>
      </c>
      <c r="DT68" s="171">
        <v>1</v>
      </c>
      <c r="DU68" s="171">
        <v>1</v>
      </c>
      <c r="DV68" s="171">
        <v>1</v>
      </c>
      <c r="DW68" s="171">
        <v>1</v>
      </c>
      <c r="DX68" s="171"/>
      <c r="DY68" s="171"/>
      <c r="DZ68" s="171"/>
      <c r="EA68" s="171"/>
      <c r="EB68" s="171"/>
      <c r="EC68" s="171"/>
      <c r="ED68" s="171"/>
      <c r="EE68" s="171"/>
      <c r="EF68" s="171"/>
      <c r="EG68" s="225"/>
      <c r="EH68" s="225"/>
      <c r="EI68" s="225"/>
      <c r="EJ68" s="225"/>
      <c r="EK68" s="171"/>
      <c r="EL68" s="171"/>
      <c r="EM68" s="171"/>
      <c r="EN68" s="171"/>
      <c r="EO68" s="171"/>
      <c r="EP68" s="171"/>
      <c r="EQ68" s="171"/>
      <c r="ER68" s="171"/>
      <c r="ES68" s="171"/>
      <c r="ET68" s="171"/>
      <c r="EU68" s="171"/>
      <c r="EV68" s="104"/>
      <c r="EW68" s="104"/>
      <c r="EX68" s="104"/>
      <c r="EY68" s="104"/>
      <c r="EZ68" s="104"/>
      <c r="FA68" s="104"/>
      <c r="FB68" s="104"/>
      <c r="FC68" s="104"/>
      <c r="FD68" s="104"/>
      <c r="FE68" s="104"/>
      <c r="FF68" s="104"/>
      <c r="FG68" s="104"/>
      <c r="FH68" s="104"/>
      <c r="FI68" s="104"/>
      <c r="FJ68" s="104"/>
      <c r="FK68" s="104"/>
      <c r="FL68" s="104"/>
      <c r="FM68" s="104"/>
      <c r="FN68" s="104"/>
      <c r="FO68" s="104"/>
      <c r="FP68" s="104"/>
      <c r="FQ68" s="104"/>
      <c r="FR68" s="225"/>
      <c r="FS68" s="225"/>
      <c r="FT68" s="225"/>
      <c r="FU68" s="225"/>
      <c r="FV68" s="225"/>
      <c r="FW68" s="225"/>
      <c r="FX68" s="171"/>
      <c r="FY68" s="171"/>
      <c r="FZ68" s="171"/>
      <c r="GA68" s="171"/>
      <c r="GB68" s="171"/>
      <c r="GC68" s="171"/>
      <c r="GD68" s="171"/>
      <c r="GE68" s="171"/>
      <c r="GF68" s="104"/>
      <c r="GG68" s="104"/>
      <c r="GH68" s="104"/>
      <c r="GI68" s="104"/>
      <c r="GJ68" s="104"/>
      <c r="GK68" s="104"/>
      <c r="GL68" s="104"/>
      <c r="GM68" s="104"/>
      <c r="GN68" s="104"/>
      <c r="GO68" s="104"/>
      <c r="GP68" s="104"/>
      <c r="GQ68" s="381"/>
      <c r="GR68" s="381"/>
      <c r="GS68" s="381"/>
      <c r="GT68" s="381"/>
      <c r="GU68" s="381"/>
      <c r="GV68" s="381"/>
      <c r="GW68" s="381"/>
      <c r="GX68" s="381"/>
      <c r="GY68" s="225"/>
      <c r="GZ68" s="225"/>
      <c r="HA68" s="225"/>
      <c r="HB68" s="225"/>
      <c r="HC68" s="225"/>
      <c r="HD68" s="225"/>
      <c r="HE68" s="225"/>
      <c r="HF68" s="225"/>
      <c r="HG68" s="225"/>
      <c r="HH68" s="225"/>
      <c r="HI68" s="225"/>
      <c r="HJ68" s="225"/>
      <c r="HK68" s="225"/>
      <c r="HL68" s="225"/>
      <c r="HM68" s="225"/>
      <c r="HN68" s="225"/>
      <c r="HO68" s="225"/>
      <c r="HP68" s="225"/>
      <c r="HQ68" s="225"/>
      <c r="HR68" s="225"/>
      <c r="HS68" s="225"/>
      <c r="HT68" s="225"/>
      <c r="HU68" s="225"/>
      <c r="HV68" s="225"/>
      <c r="HW68" s="225"/>
      <c r="HX68" s="225"/>
      <c r="HY68" s="225"/>
      <c r="HZ68" s="225"/>
      <c r="IA68" s="225"/>
      <c r="IB68" s="225"/>
      <c r="IC68" s="225"/>
      <c r="ID68" s="225"/>
      <c r="IE68" s="225"/>
      <c r="IF68" s="225"/>
      <c r="IG68" s="225"/>
      <c r="IH68" s="225"/>
      <c r="II68" s="225"/>
      <c r="IJ68" s="225"/>
      <c r="IK68" s="225"/>
      <c r="IL68" s="225"/>
      <c r="IM68" s="225"/>
      <c r="IN68" s="225"/>
      <c r="IO68" s="225"/>
      <c r="IP68" s="225"/>
      <c r="IQ68" s="225"/>
      <c r="IR68" s="225"/>
      <c r="IS68" s="225"/>
      <c r="IT68" s="225"/>
      <c r="IU68" s="225"/>
      <c r="IV68" s="225"/>
      <c r="IW68" s="225"/>
      <c r="IX68" s="225"/>
      <c r="IY68" s="225"/>
      <c r="IZ68" s="225"/>
      <c r="JA68" s="225"/>
      <c r="JB68" s="225"/>
      <c r="JC68" s="225"/>
      <c r="JD68" s="225"/>
      <c r="JE68" s="225"/>
      <c r="JF68" s="225"/>
      <c r="JG68" s="225"/>
      <c r="JH68" s="225"/>
      <c r="JI68" s="225"/>
      <c r="JJ68" s="225"/>
      <c r="JK68" s="225"/>
      <c r="JL68" s="225"/>
      <c r="JM68" s="225"/>
      <c r="JN68" s="225"/>
      <c r="JO68" s="225"/>
      <c r="JP68" s="225"/>
      <c r="JQ68" s="225"/>
      <c r="JR68" s="225"/>
      <c r="JS68" s="225"/>
      <c r="JT68" s="225"/>
      <c r="JU68" s="225"/>
      <c r="JV68" s="225"/>
      <c r="JW68" s="225"/>
      <c r="JX68" s="225"/>
      <c r="JY68" s="225"/>
      <c r="JZ68" s="225"/>
      <c r="KA68" s="225"/>
      <c r="KB68" s="225"/>
      <c r="KC68" s="225"/>
      <c r="KD68" s="225"/>
      <c r="KE68" s="225"/>
      <c r="KF68" s="225"/>
      <c r="KG68" s="225"/>
      <c r="KH68" s="225"/>
      <c r="KI68" s="225"/>
      <c r="KJ68" s="225"/>
      <c r="KK68" s="225"/>
      <c r="KL68" s="225"/>
      <c r="KM68" s="225"/>
      <c r="KN68" s="225"/>
      <c r="KO68" s="225"/>
      <c r="KP68" s="225"/>
      <c r="KQ68" s="225"/>
      <c r="KR68" s="225"/>
      <c r="KS68" s="225"/>
      <c r="KT68" s="225"/>
      <c r="KU68" s="225"/>
      <c r="KV68" s="225"/>
      <c r="KW68" s="225"/>
      <c r="KX68" s="225"/>
      <c r="KY68" s="225"/>
      <c r="KZ68" s="225"/>
      <c r="LA68" s="225"/>
      <c r="LB68" s="225"/>
      <c r="LC68" s="225"/>
      <c r="LD68" s="225"/>
      <c r="LE68" s="225"/>
      <c r="LF68" s="225"/>
      <c r="LG68" s="225"/>
      <c r="LH68" s="225"/>
      <c r="LI68" s="225"/>
      <c r="LJ68" s="225"/>
      <c r="LK68" s="225"/>
      <c r="LL68" s="225"/>
      <c r="LM68" s="225"/>
      <c r="LN68" s="225"/>
      <c r="LO68" s="225"/>
      <c r="LP68" s="225"/>
      <c r="LQ68" s="225"/>
      <c r="LR68" s="225"/>
      <c r="LS68" s="225"/>
      <c r="LT68" s="225"/>
      <c r="LU68" s="225"/>
      <c r="LV68" s="225"/>
      <c r="LW68" s="225"/>
      <c r="LX68" s="225"/>
      <c r="LY68" s="225"/>
      <c r="LZ68" s="225"/>
      <c r="MA68" s="225"/>
      <c r="MB68" s="225"/>
      <c r="MC68" s="225"/>
      <c r="MD68" s="225"/>
      <c r="ME68" s="225"/>
      <c r="MF68" s="225"/>
      <c r="MG68" s="225"/>
      <c r="MH68" s="225"/>
      <c r="MI68" s="225"/>
      <c r="MJ68" s="225"/>
      <c r="MK68" s="225"/>
      <c r="ML68" s="225"/>
      <c r="MM68" s="225"/>
      <c r="MN68" s="225"/>
      <c r="MO68" s="225"/>
      <c r="MP68" s="225"/>
      <c r="MQ68" s="225"/>
      <c r="MR68" s="225"/>
      <c r="MS68" s="225"/>
      <c r="MT68" s="225"/>
      <c r="MU68" s="225"/>
      <c r="MV68" s="225"/>
      <c r="MW68" s="225"/>
      <c r="MX68" s="225"/>
      <c r="MY68" s="225"/>
      <c r="MZ68" s="225"/>
      <c r="NA68" s="225"/>
      <c r="NB68" s="225"/>
      <c r="NC68" s="225"/>
      <c r="ND68" s="225"/>
      <c r="NE68" s="225"/>
      <c r="NF68" s="225"/>
      <c r="NG68" s="225"/>
      <c r="NH68" s="225"/>
      <c r="NI68" s="225"/>
      <c r="NJ68" s="225"/>
      <c r="NK68" s="225"/>
      <c r="NL68" s="225"/>
      <c r="NM68" s="225"/>
      <c r="NN68" s="225"/>
      <c r="NO68" s="225"/>
      <c r="NP68" s="225"/>
      <c r="NQ68" s="225"/>
      <c r="NR68" s="225"/>
      <c r="NS68" s="225"/>
      <c r="NT68" s="225"/>
      <c r="NU68" s="225"/>
      <c r="NV68" s="225"/>
      <c r="NW68" s="225"/>
      <c r="NX68" s="225"/>
      <c r="NY68" s="225"/>
      <c r="NZ68" s="225"/>
      <c r="OA68" s="225"/>
      <c r="OB68" s="225"/>
      <c r="OC68" s="225"/>
      <c r="OD68" s="225"/>
      <c r="OE68" s="225"/>
      <c r="OF68" s="225"/>
      <c r="OG68" s="225"/>
      <c r="OH68" s="225"/>
      <c r="OI68" s="225"/>
      <c r="OJ68" s="225"/>
      <c r="OK68" s="225"/>
      <c r="OL68" s="225"/>
      <c r="OM68" s="225"/>
      <c r="ON68" s="225"/>
      <c r="OO68" s="225"/>
      <c r="OP68" s="225"/>
      <c r="OQ68" s="225"/>
      <c r="OR68" s="225"/>
      <c r="OS68" s="225"/>
      <c r="OT68" s="225"/>
      <c r="OU68" s="225"/>
      <c r="OV68" s="225"/>
      <c r="OW68" s="225"/>
      <c r="OX68" s="225"/>
      <c r="OY68" s="225"/>
      <c r="OZ68" s="225"/>
      <c r="PA68" s="225"/>
      <c r="PB68" s="225"/>
      <c r="PC68" s="225"/>
      <c r="PD68" s="225"/>
      <c r="PE68" s="225"/>
      <c r="PF68" s="225"/>
      <c r="PG68" s="225"/>
      <c r="PH68" s="225"/>
      <c r="PI68" s="225"/>
      <c r="PJ68" s="225"/>
      <c r="PK68" s="225"/>
      <c r="PL68" s="225"/>
      <c r="PM68" s="225"/>
      <c r="PN68" s="225"/>
      <c r="PO68" s="225"/>
      <c r="PP68" s="225"/>
      <c r="PQ68" s="225"/>
      <c r="PR68" s="225"/>
      <c r="PS68" s="225"/>
      <c r="PT68" s="225"/>
      <c r="PU68" s="225"/>
      <c r="PV68" s="225"/>
      <c r="PW68" s="225"/>
      <c r="PX68" s="225"/>
      <c r="PY68" s="225"/>
      <c r="PZ68" s="225"/>
      <c r="QA68" s="225"/>
      <c r="QB68" s="225"/>
      <c r="QC68" s="225"/>
      <c r="QD68" s="225"/>
      <c r="QE68" s="225"/>
      <c r="QF68" s="225"/>
      <c r="QG68" s="225"/>
      <c r="QH68" s="225"/>
      <c r="QI68" s="225"/>
      <c r="QJ68" s="225"/>
      <c r="QK68" s="225"/>
      <c r="QL68" s="225"/>
      <c r="QM68" s="225"/>
      <c r="QN68" s="225"/>
      <c r="QO68" s="225"/>
      <c r="QP68" s="225"/>
      <c r="QQ68" s="225"/>
      <c r="QR68" s="225"/>
      <c r="QS68" s="225"/>
      <c r="QT68" s="225"/>
      <c r="QU68" s="225"/>
      <c r="QV68" s="225"/>
      <c r="QW68" s="225"/>
      <c r="QX68" s="225"/>
      <c r="QY68" s="225"/>
      <c r="QZ68" s="225"/>
      <c r="RA68" s="225"/>
      <c r="RB68" s="225"/>
      <c r="RC68" s="225"/>
      <c r="RD68" s="225"/>
      <c r="RE68" s="104"/>
      <c r="RF68" s="104"/>
      <c r="RG68" s="207"/>
      <c r="RH68" s="207"/>
    </row>
    <row r="69" spans="2:476" ht="18.75" customHeight="1">
      <c r="B69" s="87">
        <v>58</v>
      </c>
      <c r="C69" s="87">
        <v>2042</v>
      </c>
      <c r="D69" s="87" t="s">
        <v>451</v>
      </c>
      <c r="E69" s="34" t="str">
        <f ca="1">IF(ISBLANK(TMSimList[[#This Row],[Test n'#]]),"",LOOKUP(TMSimList[[#This Row],[Test n'#]],TP_CFAR_DB[TPnum],TP_CFAR_DB[TP ID]))</f>
        <v>FT-TP-2042</v>
      </c>
      <c r="F69" s="103" t="str">
        <f ca="1">IF(ISBLANK(TMSimList[[#This Row],[Test n'#]]),"",LOOKUP(TMSimList[[#This Row],[Test n'#]],TP_CFAR_DB[TPnum],TP_CFAR_DB[Test Point Name]))</f>
        <v>Taxo heading offset at 7 Degrees</v>
      </c>
      <c r="G69" s="34" t="str">
        <f ca="1">IF(ISBLANK(TMSimList[[#This Row],[Test n'#]]),"",LOOKUP(TMSimList[[#This Row],[Test n'#]],TP_CFAR_DB[TPnum],TP_CFAR_DB[Mode]))</f>
        <v>Auto</v>
      </c>
      <c r="H69" s="34">
        <f ca="1">IF(ISBLANK(TMSimList[[#This Row],[Test n'#]]),"",LOOKUP(TMSimList[[#This Row],[Test n'#]],TP_CFAR_DB[TPnum],TP_CFAR_DB[Time '[sec']]))</f>
        <v>30</v>
      </c>
      <c r="I69" s="34" t="s">
        <v>78</v>
      </c>
      <c r="J69" s="34" t="s">
        <v>79</v>
      </c>
      <c r="K69" s="171"/>
      <c r="L69" s="172">
        <f>SUM(TMSimMatrix[#This Row])</f>
        <v>31</v>
      </c>
      <c r="M69" s="171"/>
      <c r="N69" s="171"/>
      <c r="O69" s="171"/>
      <c r="P69" s="171"/>
      <c r="Q69" s="171"/>
      <c r="R69" s="171"/>
      <c r="S69" s="171"/>
      <c r="T69" s="171"/>
      <c r="U69" s="171"/>
      <c r="V69" s="171"/>
      <c r="W69" s="171"/>
      <c r="X69" s="171"/>
      <c r="Y69" s="171"/>
      <c r="Z69" s="171"/>
      <c r="AA69" s="171"/>
      <c r="AB69" s="171"/>
      <c r="AC69" s="171"/>
      <c r="AD69" s="171"/>
      <c r="AE69" s="171"/>
      <c r="AF69" s="171"/>
      <c r="AG69" s="171"/>
      <c r="AH69" s="171"/>
      <c r="AI69" s="171"/>
      <c r="AJ69" s="171"/>
      <c r="AK69" s="171"/>
      <c r="AL69" s="171"/>
      <c r="AM69" s="171"/>
      <c r="AN69" s="171"/>
      <c r="AO69" s="171"/>
      <c r="AP69" s="171"/>
      <c r="AQ69" s="171"/>
      <c r="AR69" s="171"/>
      <c r="AS69" s="171"/>
      <c r="AT69" s="171"/>
      <c r="AU69" s="171"/>
      <c r="AV69" s="171"/>
      <c r="AW69" s="171"/>
      <c r="AX69" s="171"/>
      <c r="AY69" s="171"/>
      <c r="AZ69" s="171"/>
      <c r="BA69" s="171"/>
      <c r="BB69" s="171"/>
      <c r="BC69" s="171"/>
      <c r="BD69" s="171"/>
      <c r="BE69" s="171"/>
      <c r="BF69" s="171"/>
      <c r="BG69" s="171"/>
      <c r="BH69" s="171">
        <v>1</v>
      </c>
      <c r="BI69" s="171">
        <v>1</v>
      </c>
      <c r="BJ69" s="171">
        <v>1</v>
      </c>
      <c r="BK69" s="171">
        <v>1</v>
      </c>
      <c r="BL69" s="171">
        <v>1</v>
      </c>
      <c r="BM69" s="171">
        <v>1</v>
      </c>
      <c r="BN69" s="171">
        <v>1</v>
      </c>
      <c r="BO69" s="171"/>
      <c r="BP69" s="171"/>
      <c r="BQ69" s="171"/>
      <c r="BR69" s="171"/>
      <c r="BS69" s="171"/>
      <c r="BT69" s="171"/>
      <c r="BU69" s="171"/>
      <c r="BV69" s="171"/>
      <c r="BW69" s="171"/>
      <c r="BX69" s="171"/>
      <c r="BY69" s="171"/>
      <c r="BZ69" s="171"/>
      <c r="CA69" s="171"/>
      <c r="CB69" s="171"/>
      <c r="CC69" s="171">
        <v>1</v>
      </c>
      <c r="CD69" s="171">
        <v>1</v>
      </c>
      <c r="CE69" s="171">
        <v>1</v>
      </c>
      <c r="CF69" s="171">
        <v>1</v>
      </c>
      <c r="CG69" s="171">
        <v>1</v>
      </c>
      <c r="CH69" s="171">
        <v>1</v>
      </c>
      <c r="CI69" s="171"/>
      <c r="CJ69" s="104"/>
      <c r="CK69" s="104"/>
      <c r="CL69" s="104"/>
      <c r="CM69" s="104"/>
      <c r="CN69" s="104"/>
      <c r="CO69" s="104"/>
      <c r="CP69" s="104"/>
      <c r="CQ69" s="104"/>
      <c r="CR69" s="104"/>
      <c r="CS69" s="104"/>
      <c r="CT69" s="171">
        <v>1</v>
      </c>
      <c r="CU69" s="171">
        <v>1</v>
      </c>
      <c r="CV69" s="171">
        <v>1</v>
      </c>
      <c r="CW69" s="171">
        <v>1</v>
      </c>
      <c r="CX69" s="171">
        <v>1</v>
      </c>
      <c r="CY69" s="171"/>
      <c r="CZ69" s="171"/>
      <c r="DA69" s="171"/>
      <c r="DB69" s="171"/>
      <c r="DC69" s="171"/>
      <c r="DD69" s="171"/>
      <c r="DE69" s="171">
        <v>1</v>
      </c>
      <c r="DF69" s="171">
        <v>1</v>
      </c>
      <c r="DG69" s="171">
        <v>1</v>
      </c>
      <c r="DH69" s="171">
        <v>1</v>
      </c>
      <c r="DI69" s="171">
        <v>1</v>
      </c>
      <c r="DJ69" s="171"/>
      <c r="DK69" s="171"/>
      <c r="DL69" s="171"/>
      <c r="DM69" s="171"/>
      <c r="DN69" s="171"/>
      <c r="DO69" s="171"/>
      <c r="DP69" s="171">
        <v>1</v>
      </c>
      <c r="DQ69" s="171">
        <v>1</v>
      </c>
      <c r="DR69" s="171">
        <v>1</v>
      </c>
      <c r="DS69" s="171">
        <v>1</v>
      </c>
      <c r="DT69" s="171">
        <v>1</v>
      </c>
      <c r="DU69" s="171">
        <v>1</v>
      </c>
      <c r="DV69" s="171">
        <v>1</v>
      </c>
      <c r="DW69" s="171">
        <v>1</v>
      </c>
      <c r="DX69" s="171"/>
      <c r="DY69" s="171"/>
      <c r="DZ69" s="171"/>
      <c r="EA69" s="171"/>
      <c r="EB69" s="171"/>
      <c r="EC69" s="171"/>
      <c r="ED69" s="171"/>
      <c r="EE69" s="171"/>
      <c r="EF69" s="171"/>
      <c r="EG69" s="225"/>
      <c r="EH69" s="225"/>
      <c r="EI69" s="225"/>
      <c r="EJ69" s="225"/>
      <c r="EK69" s="171"/>
      <c r="EL69" s="171"/>
      <c r="EM69" s="171"/>
      <c r="EN69" s="171"/>
      <c r="EO69" s="171"/>
      <c r="EP69" s="171"/>
      <c r="EQ69" s="171"/>
      <c r="ER69" s="171"/>
      <c r="ES69" s="171"/>
      <c r="ET69" s="171"/>
      <c r="EU69" s="171"/>
      <c r="EV69" s="104"/>
      <c r="EW69" s="104"/>
      <c r="EX69" s="104"/>
      <c r="EY69" s="104"/>
      <c r="EZ69" s="104"/>
      <c r="FA69" s="104"/>
      <c r="FB69" s="104"/>
      <c r="FC69" s="104"/>
      <c r="FD69" s="104"/>
      <c r="FE69" s="104"/>
      <c r="FF69" s="104"/>
      <c r="FG69" s="104"/>
      <c r="FH69" s="104"/>
      <c r="FI69" s="104"/>
      <c r="FJ69" s="104"/>
      <c r="FK69" s="104"/>
      <c r="FL69" s="104"/>
      <c r="FM69" s="104"/>
      <c r="FN69" s="104"/>
      <c r="FO69" s="104"/>
      <c r="FP69" s="104"/>
      <c r="FQ69" s="104"/>
      <c r="FR69" s="225"/>
      <c r="FS69" s="225"/>
      <c r="FT69" s="225"/>
      <c r="FU69" s="225"/>
      <c r="FV69" s="225"/>
      <c r="FW69" s="225"/>
      <c r="FX69" s="171"/>
      <c r="FY69" s="171"/>
      <c r="FZ69" s="171"/>
      <c r="GA69" s="171"/>
      <c r="GB69" s="171"/>
      <c r="GC69" s="171"/>
      <c r="GD69" s="171"/>
      <c r="GE69" s="171"/>
      <c r="GF69" s="104"/>
      <c r="GG69" s="104"/>
      <c r="GH69" s="104"/>
      <c r="GI69" s="104"/>
      <c r="GJ69" s="104"/>
      <c r="GK69" s="104"/>
      <c r="GL69" s="104"/>
      <c r="GM69" s="104"/>
      <c r="GN69" s="104"/>
      <c r="GO69" s="104"/>
      <c r="GP69" s="104"/>
      <c r="GQ69" s="381"/>
      <c r="GR69" s="381"/>
      <c r="GS69" s="381"/>
      <c r="GT69" s="381"/>
      <c r="GU69" s="381"/>
      <c r="GV69" s="381"/>
      <c r="GW69" s="381"/>
      <c r="GX69" s="381"/>
      <c r="GY69" s="225"/>
      <c r="GZ69" s="225"/>
      <c r="HA69" s="225"/>
      <c r="HB69" s="225"/>
      <c r="HC69" s="225"/>
      <c r="HD69" s="225"/>
      <c r="HE69" s="225"/>
      <c r="HF69" s="225"/>
      <c r="HG69" s="225"/>
      <c r="HH69" s="225"/>
      <c r="HI69" s="225"/>
      <c r="HJ69" s="225"/>
      <c r="HK69" s="225"/>
      <c r="HL69" s="225"/>
      <c r="HM69" s="225"/>
      <c r="HN69" s="225"/>
      <c r="HO69" s="225"/>
      <c r="HP69" s="225"/>
      <c r="HQ69" s="225"/>
      <c r="HR69" s="225"/>
      <c r="HS69" s="225"/>
      <c r="HT69" s="225"/>
      <c r="HU69" s="225"/>
      <c r="HV69" s="225"/>
      <c r="HW69" s="225"/>
      <c r="HX69" s="225"/>
      <c r="HY69" s="225"/>
      <c r="HZ69" s="225"/>
      <c r="IA69" s="225"/>
      <c r="IB69" s="225"/>
      <c r="IC69" s="225"/>
      <c r="ID69" s="225"/>
      <c r="IE69" s="225"/>
      <c r="IF69" s="225"/>
      <c r="IG69" s="225"/>
      <c r="IH69" s="225"/>
      <c r="II69" s="225"/>
      <c r="IJ69" s="225"/>
      <c r="IK69" s="225"/>
      <c r="IL69" s="225"/>
      <c r="IM69" s="225"/>
      <c r="IN69" s="225"/>
      <c r="IO69" s="225"/>
      <c r="IP69" s="225"/>
      <c r="IQ69" s="225"/>
      <c r="IR69" s="225"/>
      <c r="IS69" s="225"/>
      <c r="IT69" s="225"/>
      <c r="IU69" s="225"/>
      <c r="IV69" s="225"/>
      <c r="IW69" s="225"/>
      <c r="IX69" s="225"/>
      <c r="IY69" s="225"/>
      <c r="IZ69" s="225"/>
      <c r="JA69" s="225"/>
      <c r="JB69" s="225"/>
      <c r="JC69" s="225"/>
      <c r="JD69" s="225"/>
      <c r="JE69" s="225"/>
      <c r="JF69" s="225"/>
      <c r="JG69" s="225"/>
      <c r="JH69" s="225"/>
      <c r="JI69" s="225"/>
      <c r="JJ69" s="225"/>
      <c r="JK69" s="225"/>
      <c r="JL69" s="225"/>
      <c r="JM69" s="225"/>
      <c r="JN69" s="225"/>
      <c r="JO69" s="225"/>
      <c r="JP69" s="225"/>
      <c r="JQ69" s="225"/>
      <c r="JR69" s="225"/>
      <c r="JS69" s="225"/>
      <c r="JT69" s="225"/>
      <c r="JU69" s="225"/>
      <c r="JV69" s="225"/>
      <c r="JW69" s="225"/>
      <c r="JX69" s="225"/>
      <c r="JY69" s="225"/>
      <c r="JZ69" s="225"/>
      <c r="KA69" s="225"/>
      <c r="KB69" s="225"/>
      <c r="KC69" s="225"/>
      <c r="KD69" s="225"/>
      <c r="KE69" s="225"/>
      <c r="KF69" s="225"/>
      <c r="KG69" s="225"/>
      <c r="KH69" s="225"/>
      <c r="KI69" s="225"/>
      <c r="KJ69" s="225"/>
      <c r="KK69" s="225"/>
      <c r="KL69" s="225"/>
      <c r="KM69" s="225"/>
      <c r="KN69" s="225"/>
      <c r="KO69" s="225"/>
      <c r="KP69" s="225"/>
      <c r="KQ69" s="225"/>
      <c r="KR69" s="225"/>
      <c r="KS69" s="225"/>
      <c r="KT69" s="225"/>
      <c r="KU69" s="225"/>
      <c r="KV69" s="225"/>
      <c r="KW69" s="225"/>
      <c r="KX69" s="225"/>
      <c r="KY69" s="225"/>
      <c r="KZ69" s="225"/>
      <c r="LA69" s="225"/>
      <c r="LB69" s="225"/>
      <c r="LC69" s="225"/>
      <c r="LD69" s="225"/>
      <c r="LE69" s="225"/>
      <c r="LF69" s="225"/>
      <c r="LG69" s="225"/>
      <c r="LH69" s="225"/>
      <c r="LI69" s="225"/>
      <c r="LJ69" s="225"/>
      <c r="LK69" s="225"/>
      <c r="LL69" s="225"/>
      <c r="LM69" s="225"/>
      <c r="LN69" s="225"/>
      <c r="LO69" s="225"/>
      <c r="LP69" s="225"/>
      <c r="LQ69" s="225"/>
      <c r="LR69" s="225"/>
      <c r="LS69" s="225"/>
      <c r="LT69" s="225"/>
      <c r="LU69" s="225"/>
      <c r="LV69" s="225"/>
      <c r="LW69" s="225"/>
      <c r="LX69" s="225"/>
      <c r="LY69" s="225"/>
      <c r="LZ69" s="225"/>
      <c r="MA69" s="225"/>
      <c r="MB69" s="225"/>
      <c r="MC69" s="225"/>
      <c r="MD69" s="225"/>
      <c r="ME69" s="225"/>
      <c r="MF69" s="225"/>
      <c r="MG69" s="225"/>
      <c r="MH69" s="225"/>
      <c r="MI69" s="225"/>
      <c r="MJ69" s="225"/>
      <c r="MK69" s="225"/>
      <c r="ML69" s="225"/>
      <c r="MM69" s="225"/>
      <c r="MN69" s="225"/>
      <c r="MO69" s="225"/>
      <c r="MP69" s="225"/>
      <c r="MQ69" s="225"/>
      <c r="MR69" s="225"/>
      <c r="MS69" s="225"/>
      <c r="MT69" s="225"/>
      <c r="MU69" s="225"/>
      <c r="MV69" s="225"/>
      <c r="MW69" s="225"/>
      <c r="MX69" s="225"/>
      <c r="MY69" s="225"/>
      <c r="MZ69" s="225"/>
      <c r="NA69" s="225"/>
      <c r="NB69" s="225"/>
      <c r="NC69" s="225"/>
      <c r="ND69" s="225"/>
      <c r="NE69" s="225"/>
      <c r="NF69" s="225"/>
      <c r="NG69" s="225"/>
      <c r="NH69" s="225"/>
      <c r="NI69" s="225"/>
      <c r="NJ69" s="225"/>
      <c r="NK69" s="225"/>
      <c r="NL69" s="225"/>
      <c r="NM69" s="225"/>
      <c r="NN69" s="225"/>
      <c r="NO69" s="225"/>
      <c r="NP69" s="225"/>
      <c r="NQ69" s="225"/>
      <c r="NR69" s="225"/>
      <c r="NS69" s="225"/>
      <c r="NT69" s="225"/>
      <c r="NU69" s="225"/>
      <c r="NV69" s="225"/>
      <c r="NW69" s="225"/>
      <c r="NX69" s="225"/>
      <c r="NY69" s="225"/>
      <c r="NZ69" s="225"/>
      <c r="OA69" s="225"/>
      <c r="OB69" s="225"/>
      <c r="OC69" s="225"/>
      <c r="OD69" s="225"/>
      <c r="OE69" s="225"/>
      <c r="OF69" s="225"/>
      <c r="OG69" s="225"/>
      <c r="OH69" s="225"/>
      <c r="OI69" s="225"/>
      <c r="OJ69" s="225"/>
      <c r="OK69" s="225"/>
      <c r="OL69" s="225"/>
      <c r="OM69" s="225"/>
      <c r="ON69" s="225"/>
      <c r="OO69" s="225"/>
      <c r="OP69" s="225"/>
      <c r="OQ69" s="225"/>
      <c r="OR69" s="225"/>
      <c r="OS69" s="225"/>
      <c r="OT69" s="225"/>
      <c r="OU69" s="225"/>
      <c r="OV69" s="225"/>
      <c r="OW69" s="225"/>
      <c r="OX69" s="225"/>
      <c r="OY69" s="225"/>
      <c r="OZ69" s="225"/>
      <c r="PA69" s="225"/>
      <c r="PB69" s="225"/>
      <c r="PC69" s="225"/>
      <c r="PD69" s="225"/>
      <c r="PE69" s="225"/>
      <c r="PF69" s="225"/>
      <c r="PG69" s="225"/>
      <c r="PH69" s="225"/>
      <c r="PI69" s="225"/>
      <c r="PJ69" s="225"/>
      <c r="PK69" s="225"/>
      <c r="PL69" s="225"/>
      <c r="PM69" s="225"/>
      <c r="PN69" s="225"/>
      <c r="PO69" s="225"/>
      <c r="PP69" s="225"/>
      <c r="PQ69" s="225"/>
      <c r="PR69" s="225"/>
      <c r="PS69" s="225"/>
      <c r="PT69" s="225"/>
      <c r="PU69" s="225"/>
      <c r="PV69" s="225"/>
      <c r="PW69" s="225"/>
      <c r="PX69" s="225"/>
      <c r="PY69" s="225"/>
      <c r="PZ69" s="225"/>
      <c r="QA69" s="225"/>
      <c r="QB69" s="225"/>
      <c r="QC69" s="225"/>
      <c r="QD69" s="225"/>
      <c r="QE69" s="225"/>
      <c r="QF69" s="225"/>
      <c r="QG69" s="225"/>
      <c r="QH69" s="225"/>
      <c r="QI69" s="225"/>
      <c r="QJ69" s="225"/>
      <c r="QK69" s="225"/>
      <c r="QL69" s="225"/>
      <c r="QM69" s="225"/>
      <c r="QN69" s="225"/>
      <c r="QO69" s="225"/>
      <c r="QP69" s="225"/>
      <c r="QQ69" s="225"/>
      <c r="QR69" s="225"/>
      <c r="QS69" s="225"/>
      <c r="QT69" s="225"/>
      <c r="QU69" s="225"/>
      <c r="QV69" s="225"/>
      <c r="QW69" s="225"/>
      <c r="QX69" s="225"/>
      <c r="QY69" s="225"/>
      <c r="QZ69" s="225"/>
      <c r="RA69" s="225"/>
      <c r="RB69" s="225"/>
      <c r="RC69" s="225"/>
      <c r="RD69" s="225"/>
      <c r="RE69" s="104"/>
      <c r="RF69" s="104"/>
      <c r="RG69" s="207"/>
      <c r="RH69" s="207"/>
    </row>
    <row r="70" spans="2:476" ht="18.75" customHeight="1">
      <c r="B70" s="87">
        <v>59</v>
      </c>
      <c r="C70" s="87">
        <v>2043</v>
      </c>
      <c r="D70" s="87" t="s">
        <v>451</v>
      </c>
      <c r="E70" s="34" t="str">
        <f ca="1">IF(ISBLANK(TMSimList[[#This Row],[Test n'#]]),"",LOOKUP(TMSimList[[#This Row],[Test n'#]],TP_CFAR_DB[TPnum],TP_CFAR_DB[TP ID]))</f>
        <v>FT-TP-2043</v>
      </c>
      <c r="F70" s="103" t="str">
        <f ca="1">IF(ISBLANK(TMSimList[[#This Row],[Test n'#]]),"",LOOKUP(TMSimList[[#This Row],[Test n'#]],TP_CFAR_DB[TPnum],TP_CFAR_DB[Test Point Name]))</f>
        <v>Taxi heading offset at -7 Degrees</v>
      </c>
      <c r="G70" s="34" t="str">
        <f ca="1">IF(ISBLANK(TMSimList[[#This Row],[Test n'#]]),"",LOOKUP(TMSimList[[#This Row],[Test n'#]],TP_CFAR_DB[TPnum],TP_CFAR_DB[Mode]))</f>
        <v>Auto</v>
      </c>
      <c r="H70" s="34">
        <f ca="1">IF(ISBLANK(TMSimList[[#This Row],[Test n'#]]),"",LOOKUP(TMSimList[[#This Row],[Test n'#]],TP_CFAR_DB[TPnum],TP_CFAR_DB[Time '[sec']]))</f>
        <v>30</v>
      </c>
      <c r="I70" s="34" t="s">
        <v>78</v>
      </c>
      <c r="J70" s="34" t="s">
        <v>79</v>
      </c>
      <c r="K70" s="171"/>
      <c r="L70" s="172">
        <f>SUM(TMSimMatrix[#This Row])</f>
        <v>31</v>
      </c>
      <c r="M70" s="171"/>
      <c r="N70" s="171"/>
      <c r="O70" s="171"/>
      <c r="P70" s="171"/>
      <c r="Q70" s="171"/>
      <c r="R70" s="171"/>
      <c r="S70" s="171"/>
      <c r="T70" s="171"/>
      <c r="U70" s="171"/>
      <c r="V70" s="171"/>
      <c r="W70" s="171"/>
      <c r="X70" s="171"/>
      <c r="Y70" s="171"/>
      <c r="Z70" s="171"/>
      <c r="AA70" s="171"/>
      <c r="AB70" s="171"/>
      <c r="AC70" s="171"/>
      <c r="AD70" s="171"/>
      <c r="AE70" s="171"/>
      <c r="AF70" s="171"/>
      <c r="AG70" s="171"/>
      <c r="AH70" s="171"/>
      <c r="AI70" s="171"/>
      <c r="AJ70" s="171"/>
      <c r="AK70" s="171"/>
      <c r="AL70" s="171"/>
      <c r="AM70" s="171"/>
      <c r="AN70" s="171"/>
      <c r="AO70" s="171"/>
      <c r="AP70" s="171"/>
      <c r="AQ70" s="171"/>
      <c r="AR70" s="171"/>
      <c r="AS70" s="171"/>
      <c r="AT70" s="171"/>
      <c r="AU70" s="171"/>
      <c r="AV70" s="171"/>
      <c r="AW70" s="171"/>
      <c r="AX70" s="171"/>
      <c r="AY70" s="171"/>
      <c r="AZ70" s="171"/>
      <c r="BA70" s="171"/>
      <c r="BB70" s="171"/>
      <c r="BC70" s="171"/>
      <c r="BD70" s="171"/>
      <c r="BE70" s="171"/>
      <c r="BF70" s="171"/>
      <c r="BG70" s="171"/>
      <c r="BH70" s="171">
        <v>1</v>
      </c>
      <c r="BI70" s="171">
        <v>1</v>
      </c>
      <c r="BJ70" s="171">
        <v>1</v>
      </c>
      <c r="BK70" s="171">
        <v>1</v>
      </c>
      <c r="BL70" s="171">
        <v>1</v>
      </c>
      <c r="BM70" s="171">
        <v>1</v>
      </c>
      <c r="BN70" s="171">
        <v>1</v>
      </c>
      <c r="BO70" s="171"/>
      <c r="BP70" s="171"/>
      <c r="BQ70" s="171"/>
      <c r="BR70" s="171"/>
      <c r="BS70" s="171"/>
      <c r="BT70" s="171"/>
      <c r="BU70" s="171"/>
      <c r="BV70" s="171"/>
      <c r="BW70" s="171"/>
      <c r="BX70" s="171"/>
      <c r="BY70" s="171"/>
      <c r="BZ70" s="171"/>
      <c r="CA70" s="171"/>
      <c r="CB70" s="171"/>
      <c r="CC70" s="171">
        <v>1</v>
      </c>
      <c r="CD70" s="171">
        <v>1</v>
      </c>
      <c r="CE70" s="171">
        <v>1</v>
      </c>
      <c r="CF70" s="171">
        <v>1</v>
      </c>
      <c r="CG70" s="171">
        <v>1</v>
      </c>
      <c r="CH70" s="171">
        <v>1</v>
      </c>
      <c r="CI70" s="171"/>
      <c r="CJ70" s="104"/>
      <c r="CK70" s="104"/>
      <c r="CL70" s="104"/>
      <c r="CM70" s="104"/>
      <c r="CN70" s="104"/>
      <c r="CO70" s="104"/>
      <c r="CP70" s="104"/>
      <c r="CQ70" s="104"/>
      <c r="CR70" s="104"/>
      <c r="CS70" s="104"/>
      <c r="CT70" s="171">
        <v>1</v>
      </c>
      <c r="CU70" s="171">
        <v>1</v>
      </c>
      <c r="CV70" s="171">
        <v>1</v>
      </c>
      <c r="CW70" s="171">
        <v>1</v>
      </c>
      <c r="CX70" s="171">
        <v>1</v>
      </c>
      <c r="CY70" s="171"/>
      <c r="CZ70" s="171"/>
      <c r="DA70" s="171"/>
      <c r="DB70" s="171"/>
      <c r="DC70" s="171"/>
      <c r="DD70" s="171"/>
      <c r="DE70" s="171">
        <v>1</v>
      </c>
      <c r="DF70" s="171">
        <v>1</v>
      </c>
      <c r="DG70" s="171">
        <v>1</v>
      </c>
      <c r="DH70" s="171">
        <v>1</v>
      </c>
      <c r="DI70" s="171">
        <v>1</v>
      </c>
      <c r="DJ70" s="171"/>
      <c r="DK70" s="171"/>
      <c r="DL70" s="171"/>
      <c r="DM70" s="171"/>
      <c r="DN70" s="171"/>
      <c r="DO70" s="171"/>
      <c r="DP70" s="171">
        <v>1</v>
      </c>
      <c r="DQ70" s="171">
        <v>1</v>
      </c>
      <c r="DR70" s="171">
        <v>1</v>
      </c>
      <c r="DS70" s="171">
        <v>1</v>
      </c>
      <c r="DT70" s="171">
        <v>1</v>
      </c>
      <c r="DU70" s="171">
        <v>1</v>
      </c>
      <c r="DV70" s="171">
        <v>1</v>
      </c>
      <c r="DW70" s="171">
        <v>1</v>
      </c>
      <c r="DX70" s="171"/>
      <c r="DY70" s="171"/>
      <c r="DZ70" s="171"/>
      <c r="EA70" s="171"/>
      <c r="EB70" s="171"/>
      <c r="EC70" s="171"/>
      <c r="ED70" s="171"/>
      <c r="EE70" s="171"/>
      <c r="EF70" s="171"/>
      <c r="EG70" s="225"/>
      <c r="EH70" s="225"/>
      <c r="EI70" s="225"/>
      <c r="EJ70" s="225"/>
      <c r="EK70" s="171"/>
      <c r="EL70" s="171"/>
      <c r="EM70" s="171"/>
      <c r="EN70" s="171"/>
      <c r="EO70" s="171"/>
      <c r="EP70" s="171"/>
      <c r="EQ70" s="171"/>
      <c r="ER70" s="171"/>
      <c r="ES70" s="171"/>
      <c r="ET70" s="171"/>
      <c r="EU70" s="171"/>
      <c r="EV70" s="104"/>
      <c r="EW70" s="104"/>
      <c r="EX70" s="104"/>
      <c r="EY70" s="104"/>
      <c r="EZ70" s="104"/>
      <c r="FA70" s="104"/>
      <c r="FB70" s="104"/>
      <c r="FC70" s="104"/>
      <c r="FD70" s="104"/>
      <c r="FE70" s="104"/>
      <c r="FF70" s="104"/>
      <c r="FG70" s="104"/>
      <c r="FH70" s="104"/>
      <c r="FI70" s="104"/>
      <c r="FJ70" s="104"/>
      <c r="FK70" s="104"/>
      <c r="FL70" s="104"/>
      <c r="FM70" s="104"/>
      <c r="FN70" s="104"/>
      <c r="FO70" s="104"/>
      <c r="FP70" s="104"/>
      <c r="FQ70" s="104"/>
      <c r="FR70" s="225"/>
      <c r="FS70" s="225"/>
      <c r="FT70" s="225"/>
      <c r="FU70" s="225"/>
      <c r="FV70" s="225"/>
      <c r="FW70" s="225"/>
      <c r="FX70" s="171"/>
      <c r="FY70" s="171"/>
      <c r="FZ70" s="171"/>
      <c r="GA70" s="171"/>
      <c r="GB70" s="171"/>
      <c r="GC70" s="171"/>
      <c r="GD70" s="171"/>
      <c r="GE70" s="171"/>
      <c r="GF70" s="104"/>
      <c r="GG70" s="104"/>
      <c r="GH70" s="104"/>
      <c r="GI70" s="104"/>
      <c r="GJ70" s="104"/>
      <c r="GK70" s="104"/>
      <c r="GL70" s="104"/>
      <c r="GM70" s="104"/>
      <c r="GN70" s="104"/>
      <c r="GO70" s="104"/>
      <c r="GP70" s="104"/>
      <c r="GQ70" s="381"/>
      <c r="GR70" s="381"/>
      <c r="GS70" s="381"/>
      <c r="GT70" s="381"/>
      <c r="GU70" s="381"/>
      <c r="GV70" s="381"/>
      <c r="GW70" s="381"/>
      <c r="GX70" s="381"/>
      <c r="GY70" s="225"/>
      <c r="GZ70" s="225"/>
      <c r="HA70" s="225"/>
      <c r="HB70" s="225"/>
      <c r="HC70" s="225"/>
      <c r="HD70" s="225"/>
      <c r="HE70" s="225"/>
      <c r="HF70" s="225"/>
      <c r="HG70" s="225"/>
      <c r="HH70" s="225"/>
      <c r="HI70" s="225"/>
      <c r="HJ70" s="225"/>
      <c r="HK70" s="225"/>
      <c r="HL70" s="225"/>
      <c r="HM70" s="225"/>
      <c r="HN70" s="225"/>
      <c r="HO70" s="225"/>
      <c r="HP70" s="225"/>
      <c r="HQ70" s="225"/>
      <c r="HR70" s="225"/>
      <c r="HS70" s="225"/>
      <c r="HT70" s="225"/>
      <c r="HU70" s="225"/>
      <c r="HV70" s="225"/>
      <c r="HW70" s="225"/>
      <c r="HX70" s="225"/>
      <c r="HY70" s="225"/>
      <c r="HZ70" s="225"/>
      <c r="IA70" s="225"/>
      <c r="IB70" s="225"/>
      <c r="IC70" s="225"/>
      <c r="ID70" s="225"/>
      <c r="IE70" s="225"/>
      <c r="IF70" s="225"/>
      <c r="IG70" s="225"/>
      <c r="IH70" s="225"/>
      <c r="II70" s="225"/>
      <c r="IJ70" s="225"/>
      <c r="IK70" s="225"/>
      <c r="IL70" s="225"/>
      <c r="IM70" s="225"/>
      <c r="IN70" s="225"/>
      <c r="IO70" s="225"/>
      <c r="IP70" s="225"/>
      <c r="IQ70" s="225"/>
      <c r="IR70" s="225"/>
      <c r="IS70" s="225"/>
      <c r="IT70" s="225"/>
      <c r="IU70" s="225"/>
      <c r="IV70" s="225"/>
      <c r="IW70" s="225"/>
      <c r="IX70" s="225"/>
      <c r="IY70" s="225"/>
      <c r="IZ70" s="225"/>
      <c r="JA70" s="225"/>
      <c r="JB70" s="225"/>
      <c r="JC70" s="225"/>
      <c r="JD70" s="225"/>
      <c r="JE70" s="225"/>
      <c r="JF70" s="225"/>
      <c r="JG70" s="225"/>
      <c r="JH70" s="225"/>
      <c r="JI70" s="225"/>
      <c r="JJ70" s="225"/>
      <c r="JK70" s="225"/>
      <c r="JL70" s="225"/>
      <c r="JM70" s="225"/>
      <c r="JN70" s="225"/>
      <c r="JO70" s="225"/>
      <c r="JP70" s="225"/>
      <c r="JQ70" s="225"/>
      <c r="JR70" s="225"/>
      <c r="JS70" s="225"/>
      <c r="JT70" s="225"/>
      <c r="JU70" s="225"/>
      <c r="JV70" s="225"/>
      <c r="JW70" s="225"/>
      <c r="JX70" s="225"/>
      <c r="JY70" s="225"/>
      <c r="JZ70" s="225"/>
      <c r="KA70" s="225"/>
      <c r="KB70" s="225"/>
      <c r="KC70" s="225"/>
      <c r="KD70" s="225"/>
      <c r="KE70" s="225"/>
      <c r="KF70" s="225"/>
      <c r="KG70" s="225"/>
      <c r="KH70" s="225"/>
      <c r="KI70" s="225"/>
      <c r="KJ70" s="225"/>
      <c r="KK70" s="225"/>
      <c r="KL70" s="225"/>
      <c r="KM70" s="225"/>
      <c r="KN70" s="225"/>
      <c r="KO70" s="225"/>
      <c r="KP70" s="225"/>
      <c r="KQ70" s="225"/>
      <c r="KR70" s="225"/>
      <c r="KS70" s="225"/>
      <c r="KT70" s="225"/>
      <c r="KU70" s="225"/>
      <c r="KV70" s="225"/>
      <c r="KW70" s="225"/>
      <c r="KX70" s="225"/>
      <c r="KY70" s="225"/>
      <c r="KZ70" s="225"/>
      <c r="LA70" s="225"/>
      <c r="LB70" s="225"/>
      <c r="LC70" s="225"/>
      <c r="LD70" s="225"/>
      <c r="LE70" s="225"/>
      <c r="LF70" s="225"/>
      <c r="LG70" s="225"/>
      <c r="LH70" s="225"/>
      <c r="LI70" s="225"/>
      <c r="LJ70" s="225"/>
      <c r="LK70" s="225"/>
      <c r="LL70" s="225"/>
      <c r="LM70" s="225"/>
      <c r="LN70" s="225"/>
      <c r="LO70" s="225"/>
      <c r="LP70" s="225"/>
      <c r="LQ70" s="225"/>
      <c r="LR70" s="225"/>
      <c r="LS70" s="225"/>
      <c r="LT70" s="225"/>
      <c r="LU70" s="225"/>
      <c r="LV70" s="225"/>
      <c r="LW70" s="225"/>
      <c r="LX70" s="225"/>
      <c r="LY70" s="225"/>
      <c r="LZ70" s="225"/>
      <c r="MA70" s="225"/>
      <c r="MB70" s="225"/>
      <c r="MC70" s="225"/>
      <c r="MD70" s="225"/>
      <c r="ME70" s="225"/>
      <c r="MF70" s="225"/>
      <c r="MG70" s="225"/>
      <c r="MH70" s="225"/>
      <c r="MI70" s="225"/>
      <c r="MJ70" s="225"/>
      <c r="MK70" s="225"/>
      <c r="ML70" s="225"/>
      <c r="MM70" s="225"/>
      <c r="MN70" s="225"/>
      <c r="MO70" s="225"/>
      <c r="MP70" s="225"/>
      <c r="MQ70" s="225"/>
      <c r="MR70" s="225"/>
      <c r="MS70" s="225"/>
      <c r="MT70" s="225"/>
      <c r="MU70" s="225"/>
      <c r="MV70" s="225"/>
      <c r="MW70" s="225"/>
      <c r="MX70" s="225"/>
      <c r="MY70" s="225"/>
      <c r="MZ70" s="225"/>
      <c r="NA70" s="225"/>
      <c r="NB70" s="225"/>
      <c r="NC70" s="225"/>
      <c r="ND70" s="225"/>
      <c r="NE70" s="225"/>
      <c r="NF70" s="225"/>
      <c r="NG70" s="225"/>
      <c r="NH70" s="225"/>
      <c r="NI70" s="225"/>
      <c r="NJ70" s="225"/>
      <c r="NK70" s="225"/>
      <c r="NL70" s="225"/>
      <c r="NM70" s="225"/>
      <c r="NN70" s="225"/>
      <c r="NO70" s="225"/>
      <c r="NP70" s="225"/>
      <c r="NQ70" s="225"/>
      <c r="NR70" s="225"/>
      <c r="NS70" s="225"/>
      <c r="NT70" s="225"/>
      <c r="NU70" s="225"/>
      <c r="NV70" s="225"/>
      <c r="NW70" s="225"/>
      <c r="NX70" s="225"/>
      <c r="NY70" s="225"/>
      <c r="NZ70" s="225"/>
      <c r="OA70" s="225"/>
      <c r="OB70" s="225"/>
      <c r="OC70" s="225"/>
      <c r="OD70" s="225"/>
      <c r="OE70" s="225"/>
      <c r="OF70" s="225"/>
      <c r="OG70" s="225"/>
      <c r="OH70" s="225"/>
      <c r="OI70" s="225"/>
      <c r="OJ70" s="225"/>
      <c r="OK70" s="225"/>
      <c r="OL70" s="225"/>
      <c r="OM70" s="225"/>
      <c r="ON70" s="225"/>
      <c r="OO70" s="225"/>
      <c r="OP70" s="225"/>
      <c r="OQ70" s="225"/>
      <c r="OR70" s="225"/>
      <c r="OS70" s="225"/>
      <c r="OT70" s="225"/>
      <c r="OU70" s="225"/>
      <c r="OV70" s="225"/>
      <c r="OW70" s="225"/>
      <c r="OX70" s="225"/>
      <c r="OY70" s="225"/>
      <c r="OZ70" s="225"/>
      <c r="PA70" s="225"/>
      <c r="PB70" s="225"/>
      <c r="PC70" s="225"/>
      <c r="PD70" s="225"/>
      <c r="PE70" s="225"/>
      <c r="PF70" s="225"/>
      <c r="PG70" s="225"/>
      <c r="PH70" s="225"/>
      <c r="PI70" s="225"/>
      <c r="PJ70" s="225"/>
      <c r="PK70" s="225"/>
      <c r="PL70" s="225"/>
      <c r="PM70" s="225"/>
      <c r="PN70" s="225"/>
      <c r="PO70" s="225"/>
      <c r="PP70" s="225"/>
      <c r="PQ70" s="225"/>
      <c r="PR70" s="225"/>
      <c r="PS70" s="225"/>
      <c r="PT70" s="225"/>
      <c r="PU70" s="225"/>
      <c r="PV70" s="225"/>
      <c r="PW70" s="225"/>
      <c r="PX70" s="225"/>
      <c r="PY70" s="225"/>
      <c r="PZ70" s="225"/>
      <c r="QA70" s="225"/>
      <c r="QB70" s="225"/>
      <c r="QC70" s="225"/>
      <c r="QD70" s="225"/>
      <c r="QE70" s="225"/>
      <c r="QF70" s="225"/>
      <c r="QG70" s="225"/>
      <c r="QH70" s="225"/>
      <c r="QI70" s="225"/>
      <c r="QJ70" s="225"/>
      <c r="QK70" s="225"/>
      <c r="QL70" s="225"/>
      <c r="QM70" s="225"/>
      <c r="QN70" s="225"/>
      <c r="QO70" s="225"/>
      <c r="QP70" s="225"/>
      <c r="QQ70" s="225"/>
      <c r="QR70" s="225"/>
      <c r="QS70" s="225"/>
      <c r="QT70" s="225"/>
      <c r="QU70" s="225"/>
      <c r="QV70" s="225"/>
      <c r="QW70" s="225"/>
      <c r="QX70" s="225"/>
      <c r="QY70" s="225"/>
      <c r="QZ70" s="225"/>
      <c r="RA70" s="225"/>
      <c r="RB70" s="225"/>
      <c r="RC70" s="225"/>
      <c r="RD70" s="225"/>
      <c r="RE70" s="104"/>
      <c r="RF70" s="104"/>
      <c r="RG70" s="207"/>
      <c r="RH70" s="207"/>
    </row>
    <row r="71" spans="2:476" ht="18.75" customHeight="1">
      <c r="B71" s="87">
        <v>60</v>
      </c>
      <c r="C71" s="87">
        <v>2044</v>
      </c>
      <c r="D71" s="87" t="s">
        <v>451</v>
      </c>
      <c r="E71" s="34" t="str">
        <f ca="1">IF(ISBLANK(TMSimList[[#This Row],[Test n'#]]),"",LOOKUP(TMSimList[[#This Row],[Test n'#]],TP_CFAR_DB[TPnum],TP_CFAR_DB[TP ID]))</f>
        <v>FT-TP-2044</v>
      </c>
      <c r="F71" s="103" t="str">
        <f ca="1">IF(ISBLANK(TMSimList[[#This Row],[Test n'#]]),"",LOOKUP(TMSimList[[#This Row],[Test n'#]],TP_CFAR_DB[TPnum],TP_CFAR_DB[Test Point Name]))</f>
        <v>Taxi heading offset at 10 Degrees</v>
      </c>
      <c r="G71" s="34" t="str">
        <f ca="1">IF(ISBLANK(TMSimList[[#This Row],[Test n'#]]),"",LOOKUP(TMSimList[[#This Row],[Test n'#]],TP_CFAR_DB[TPnum],TP_CFAR_DB[Mode]))</f>
        <v>Auto</v>
      </c>
      <c r="H71" s="34">
        <f ca="1">IF(ISBLANK(TMSimList[[#This Row],[Test n'#]]),"",LOOKUP(TMSimList[[#This Row],[Test n'#]],TP_CFAR_DB[TPnum],TP_CFAR_DB[Time '[sec']]))</f>
        <v>30</v>
      </c>
      <c r="I71" s="34" t="s">
        <v>78</v>
      </c>
      <c r="J71" s="34" t="s">
        <v>79</v>
      </c>
      <c r="K71" s="171"/>
      <c r="L71" s="172">
        <f>SUM(TMSimMatrix[#This Row])</f>
        <v>31</v>
      </c>
      <c r="M71" s="171"/>
      <c r="N71" s="171"/>
      <c r="O71" s="171"/>
      <c r="P71" s="171"/>
      <c r="Q71" s="171"/>
      <c r="R71" s="171"/>
      <c r="S71" s="171"/>
      <c r="T71" s="171"/>
      <c r="U71" s="171"/>
      <c r="V71" s="171"/>
      <c r="W71" s="171"/>
      <c r="X71" s="171"/>
      <c r="Y71" s="171"/>
      <c r="Z71" s="171"/>
      <c r="AA71" s="171"/>
      <c r="AB71" s="171"/>
      <c r="AC71" s="171"/>
      <c r="AD71" s="171"/>
      <c r="AE71" s="171"/>
      <c r="AF71" s="171"/>
      <c r="AG71" s="171"/>
      <c r="AH71" s="171"/>
      <c r="AI71" s="171"/>
      <c r="AJ71" s="171"/>
      <c r="AK71" s="171"/>
      <c r="AL71" s="171"/>
      <c r="AM71" s="171"/>
      <c r="AN71" s="171"/>
      <c r="AO71" s="171"/>
      <c r="AP71" s="171"/>
      <c r="AQ71" s="171"/>
      <c r="AR71" s="171"/>
      <c r="AS71" s="171"/>
      <c r="AT71" s="171"/>
      <c r="AU71" s="171"/>
      <c r="AV71" s="171"/>
      <c r="AW71" s="171"/>
      <c r="AX71" s="171"/>
      <c r="AY71" s="171"/>
      <c r="AZ71" s="171"/>
      <c r="BA71" s="171"/>
      <c r="BB71" s="171"/>
      <c r="BC71" s="171"/>
      <c r="BD71" s="171"/>
      <c r="BE71" s="171"/>
      <c r="BF71" s="171"/>
      <c r="BG71" s="171"/>
      <c r="BH71" s="171">
        <v>1</v>
      </c>
      <c r="BI71" s="171">
        <v>1</v>
      </c>
      <c r="BJ71" s="171">
        <v>1</v>
      </c>
      <c r="BK71" s="171">
        <v>1</v>
      </c>
      <c r="BL71" s="171">
        <v>1</v>
      </c>
      <c r="BM71" s="171">
        <v>1</v>
      </c>
      <c r="BN71" s="171">
        <v>1</v>
      </c>
      <c r="BO71" s="171"/>
      <c r="BP71" s="171"/>
      <c r="BQ71" s="171"/>
      <c r="BR71" s="171"/>
      <c r="BS71" s="171"/>
      <c r="BT71" s="171"/>
      <c r="BU71" s="171"/>
      <c r="BV71" s="171"/>
      <c r="BW71" s="171"/>
      <c r="BX71" s="171"/>
      <c r="BY71" s="171"/>
      <c r="BZ71" s="171"/>
      <c r="CA71" s="171"/>
      <c r="CB71" s="171"/>
      <c r="CC71" s="171">
        <v>1</v>
      </c>
      <c r="CD71" s="171">
        <v>1</v>
      </c>
      <c r="CE71" s="171">
        <v>1</v>
      </c>
      <c r="CF71" s="171">
        <v>1</v>
      </c>
      <c r="CG71" s="171">
        <v>1</v>
      </c>
      <c r="CH71" s="171">
        <v>1</v>
      </c>
      <c r="CI71" s="171"/>
      <c r="CJ71" s="104"/>
      <c r="CK71" s="104"/>
      <c r="CL71" s="104"/>
      <c r="CM71" s="104"/>
      <c r="CN71" s="104"/>
      <c r="CO71" s="104"/>
      <c r="CP71" s="104"/>
      <c r="CQ71" s="104"/>
      <c r="CR71" s="104"/>
      <c r="CS71" s="104"/>
      <c r="CT71" s="171">
        <v>1</v>
      </c>
      <c r="CU71" s="171">
        <v>1</v>
      </c>
      <c r="CV71" s="171">
        <v>1</v>
      </c>
      <c r="CW71" s="171">
        <v>1</v>
      </c>
      <c r="CX71" s="171">
        <v>1</v>
      </c>
      <c r="CY71" s="171"/>
      <c r="CZ71" s="171"/>
      <c r="DA71" s="171"/>
      <c r="DB71" s="171"/>
      <c r="DC71" s="171"/>
      <c r="DD71" s="171"/>
      <c r="DE71" s="171">
        <v>1</v>
      </c>
      <c r="DF71" s="171">
        <v>1</v>
      </c>
      <c r="DG71" s="171">
        <v>1</v>
      </c>
      <c r="DH71" s="171">
        <v>1</v>
      </c>
      <c r="DI71" s="171">
        <v>1</v>
      </c>
      <c r="DJ71" s="171"/>
      <c r="DK71" s="171"/>
      <c r="DL71" s="171"/>
      <c r="DM71" s="171"/>
      <c r="DN71" s="171"/>
      <c r="DO71" s="171"/>
      <c r="DP71" s="171">
        <v>1</v>
      </c>
      <c r="DQ71" s="171">
        <v>1</v>
      </c>
      <c r="DR71" s="171">
        <v>1</v>
      </c>
      <c r="DS71" s="171">
        <v>1</v>
      </c>
      <c r="DT71" s="171">
        <v>1</v>
      </c>
      <c r="DU71" s="171">
        <v>1</v>
      </c>
      <c r="DV71" s="171">
        <v>1</v>
      </c>
      <c r="DW71" s="171">
        <v>1</v>
      </c>
      <c r="DX71" s="171"/>
      <c r="DY71" s="171"/>
      <c r="DZ71" s="171"/>
      <c r="EA71" s="171"/>
      <c r="EB71" s="171"/>
      <c r="EC71" s="171"/>
      <c r="ED71" s="171"/>
      <c r="EE71" s="171"/>
      <c r="EF71" s="171"/>
      <c r="EG71" s="225"/>
      <c r="EH71" s="225"/>
      <c r="EI71" s="225"/>
      <c r="EJ71" s="225"/>
      <c r="EK71" s="171"/>
      <c r="EL71" s="171"/>
      <c r="EM71" s="171"/>
      <c r="EN71" s="171"/>
      <c r="EO71" s="171"/>
      <c r="EP71" s="171"/>
      <c r="EQ71" s="171"/>
      <c r="ER71" s="171"/>
      <c r="ES71" s="171"/>
      <c r="ET71" s="171"/>
      <c r="EU71" s="171"/>
      <c r="EV71" s="104"/>
      <c r="EW71" s="104"/>
      <c r="EX71" s="104"/>
      <c r="EY71" s="104"/>
      <c r="EZ71" s="104"/>
      <c r="FA71" s="104"/>
      <c r="FB71" s="104"/>
      <c r="FC71" s="104"/>
      <c r="FD71" s="104"/>
      <c r="FE71" s="104"/>
      <c r="FF71" s="104"/>
      <c r="FG71" s="104"/>
      <c r="FH71" s="104"/>
      <c r="FI71" s="104"/>
      <c r="FJ71" s="104"/>
      <c r="FK71" s="104"/>
      <c r="FL71" s="104"/>
      <c r="FM71" s="104"/>
      <c r="FN71" s="104"/>
      <c r="FO71" s="104"/>
      <c r="FP71" s="104"/>
      <c r="FQ71" s="104"/>
      <c r="FR71" s="225"/>
      <c r="FS71" s="225"/>
      <c r="FT71" s="225"/>
      <c r="FU71" s="225"/>
      <c r="FV71" s="225"/>
      <c r="FW71" s="225"/>
      <c r="FX71" s="171"/>
      <c r="FY71" s="171"/>
      <c r="FZ71" s="171"/>
      <c r="GA71" s="171"/>
      <c r="GB71" s="171"/>
      <c r="GC71" s="171"/>
      <c r="GD71" s="171"/>
      <c r="GE71" s="171"/>
      <c r="GF71" s="104"/>
      <c r="GG71" s="104"/>
      <c r="GH71" s="104"/>
      <c r="GI71" s="104"/>
      <c r="GJ71" s="104"/>
      <c r="GK71" s="104"/>
      <c r="GL71" s="104"/>
      <c r="GM71" s="104"/>
      <c r="GN71" s="104"/>
      <c r="GO71" s="104"/>
      <c r="GP71" s="104"/>
      <c r="GQ71" s="381"/>
      <c r="GR71" s="381"/>
      <c r="GS71" s="381"/>
      <c r="GT71" s="381"/>
      <c r="GU71" s="381"/>
      <c r="GV71" s="381"/>
      <c r="GW71" s="381"/>
      <c r="GX71" s="381"/>
      <c r="GY71" s="225"/>
      <c r="GZ71" s="225"/>
      <c r="HA71" s="225"/>
      <c r="HB71" s="225"/>
      <c r="HC71" s="225"/>
      <c r="HD71" s="225"/>
      <c r="HE71" s="225"/>
      <c r="HF71" s="225"/>
      <c r="HG71" s="225"/>
      <c r="HH71" s="225"/>
      <c r="HI71" s="225"/>
      <c r="HJ71" s="225"/>
      <c r="HK71" s="225"/>
      <c r="HL71" s="225"/>
      <c r="HM71" s="225"/>
      <c r="HN71" s="225"/>
      <c r="HO71" s="225"/>
      <c r="HP71" s="225"/>
      <c r="HQ71" s="225"/>
      <c r="HR71" s="225"/>
      <c r="HS71" s="225"/>
      <c r="HT71" s="225"/>
      <c r="HU71" s="225"/>
      <c r="HV71" s="225"/>
      <c r="HW71" s="225"/>
      <c r="HX71" s="225"/>
      <c r="HY71" s="225"/>
      <c r="HZ71" s="225"/>
      <c r="IA71" s="225"/>
      <c r="IB71" s="225"/>
      <c r="IC71" s="225"/>
      <c r="ID71" s="225"/>
      <c r="IE71" s="225"/>
      <c r="IF71" s="225"/>
      <c r="IG71" s="225"/>
      <c r="IH71" s="225"/>
      <c r="II71" s="225"/>
      <c r="IJ71" s="225"/>
      <c r="IK71" s="225"/>
      <c r="IL71" s="225"/>
      <c r="IM71" s="225"/>
      <c r="IN71" s="225"/>
      <c r="IO71" s="225"/>
      <c r="IP71" s="225"/>
      <c r="IQ71" s="225"/>
      <c r="IR71" s="225"/>
      <c r="IS71" s="225"/>
      <c r="IT71" s="225"/>
      <c r="IU71" s="225"/>
      <c r="IV71" s="225"/>
      <c r="IW71" s="225"/>
      <c r="IX71" s="225"/>
      <c r="IY71" s="225"/>
      <c r="IZ71" s="225"/>
      <c r="JA71" s="225"/>
      <c r="JB71" s="225"/>
      <c r="JC71" s="225"/>
      <c r="JD71" s="225"/>
      <c r="JE71" s="225"/>
      <c r="JF71" s="225"/>
      <c r="JG71" s="225"/>
      <c r="JH71" s="225"/>
      <c r="JI71" s="225"/>
      <c r="JJ71" s="225"/>
      <c r="JK71" s="225"/>
      <c r="JL71" s="225"/>
      <c r="JM71" s="225"/>
      <c r="JN71" s="225"/>
      <c r="JO71" s="225"/>
      <c r="JP71" s="225"/>
      <c r="JQ71" s="225"/>
      <c r="JR71" s="225"/>
      <c r="JS71" s="225"/>
      <c r="JT71" s="225"/>
      <c r="JU71" s="225"/>
      <c r="JV71" s="225"/>
      <c r="JW71" s="225"/>
      <c r="JX71" s="225"/>
      <c r="JY71" s="225"/>
      <c r="JZ71" s="225"/>
      <c r="KA71" s="225"/>
      <c r="KB71" s="225"/>
      <c r="KC71" s="225"/>
      <c r="KD71" s="225"/>
      <c r="KE71" s="225"/>
      <c r="KF71" s="225"/>
      <c r="KG71" s="225"/>
      <c r="KH71" s="225"/>
      <c r="KI71" s="225"/>
      <c r="KJ71" s="225"/>
      <c r="KK71" s="225"/>
      <c r="KL71" s="225"/>
      <c r="KM71" s="225"/>
      <c r="KN71" s="225"/>
      <c r="KO71" s="225"/>
      <c r="KP71" s="225"/>
      <c r="KQ71" s="225"/>
      <c r="KR71" s="225"/>
      <c r="KS71" s="225"/>
      <c r="KT71" s="225"/>
      <c r="KU71" s="225"/>
      <c r="KV71" s="225"/>
      <c r="KW71" s="225"/>
      <c r="KX71" s="225"/>
      <c r="KY71" s="225"/>
      <c r="KZ71" s="225"/>
      <c r="LA71" s="225"/>
      <c r="LB71" s="225"/>
      <c r="LC71" s="225"/>
      <c r="LD71" s="225"/>
      <c r="LE71" s="225"/>
      <c r="LF71" s="225"/>
      <c r="LG71" s="225"/>
      <c r="LH71" s="225"/>
      <c r="LI71" s="225"/>
      <c r="LJ71" s="225"/>
      <c r="LK71" s="225"/>
      <c r="LL71" s="225"/>
      <c r="LM71" s="225"/>
      <c r="LN71" s="225"/>
      <c r="LO71" s="225"/>
      <c r="LP71" s="225"/>
      <c r="LQ71" s="225"/>
      <c r="LR71" s="225"/>
      <c r="LS71" s="225"/>
      <c r="LT71" s="225"/>
      <c r="LU71" s="225"/>
      <c r="LV71" s="225"/>
      <c r="LW71" s="225"/>
      <c r="LX71" s="225"/>
      <c r="LY71" s="225"/>
      <c r="LZ71" s="225"/>
      <c r="MA71" s="225"/>
      <c r="MB71" s="225"/>
      <c r="MC71" s="225"/>
      <c r="MD71" s="225"/>
      <c r="ME71" s="225"/>
      <c r="MF71" s="225"/>
      <c r="MG71" s="225"/>
      <c r="MH71" s="225"/>
      <c r="MI71" s="225"/>
      <c r="MJ71" s="225"/>
      <c r="MK71" s="225"/>
      <c r="ML71" s="225"/>
      <c r="MM71" s="225"/>
      <c r="MN71" s="225"/>
      <c r="MO71" s="225"/>
      <c r="MP71" s="225"/>
      <c r="MQ71" s="225"/>
      <c r="MR71" s="225"/>
      <c r="MS71" s="225"/>
      <c r="MT71" s="225"/>
      <c r="MU71" s="225"/>
      <c r="MV71" s="225"/>
      <c r="MW71" s="225"/>
      <c r="MX71" s="225"/>
      <c r="MY71" s="225"/>
      <c r="MZ71" s="225"/>
      <c r="NA71" s="225"/>
      <c r="NB71" s="225"/>
      <c r="NC71" s="225"/>
      <c r="ND71" s="225"/>
      <c r="NE71" s="225"/>
      <c r="NF71" s="225"/>
      <c r="NG71" s="225"/>
      <c r="NH71" s="225"/>
      <c r="NI71" s="225"/>
      <c r="NJ71" s="225"/>
      <c r="NK71" s="225"/>
      <c r="NL71" s="225"/>
      <c r="NM71" s="225"/>
      <c r="NN71" s="225"/>
      <c r="NO71" s="225"/>
      <c r="NP71" s="225"/>
      <c r="NQ71" s="225"/>
      <c r="NR71" s="225"/>
      <c r="NS71" s="225"/>
      <c r="NT71" s="225"/>
      <c r="NU71" s="225"/>
      <c r="NV71" s="225"/>
      <c r="NW71" s="225"/>
      <c r="NX71" s="225"/>
      <c r="NY71" s="225"/>
      <c r="NZ71" s="225"/>
      <c r="OA71" s="225"/>
      <c r="OB71" s="225"/>
      <c r="OC71" s="225"/>
      <c r="OD71" s="225"/>
      <c r="OE71" s="225"/>
      <c r="OF71" s="225"/>
      <c r="OG71" s="225"/>
      <c r="OH71" s="225"/>
      <c r="OI71" s="225"/>
      <c r="OJ71" s="225"/>
      <c r="OK71" s="225"/>
      <c r="OL71" s="225"/>
      <c r="OM71" s="225"/>
      <c r="ON71" s="225"/>
      <c r="OO71" s="225"/>
      <c r="OP71" s="225"/>
      <c r="OQ71" s="225"/>
      <c r="OR71" s="225"/>
      <c r="OS71" s="225"/>
      <c r="OT71" s="225"/>
      <c r="OU71" s="225"/>
      <c r="OV71" s="225"/>
      <c r="OW71" s="225"/>
      <c r="OX71" s="225"/>
      <c r="OY71" s="225"/>
      <c r="OZ71" s="225"/>
      <c r="PA71" s="225"/>
      <c r="PB71" s="225"/>
      <c r="PC71" s="225"/>
      <c r="PD71" s="225"/>
      <c r="PE71" s="225"/>
      <c r="PF71" s="225"/>
      <c r="PG71" s="225"/>
      <c r="PH71" s="225"/>
      <c r="PI71" s="225"/>
      <c r="PJ71" s="225"/>
      <c r="PK71" s="225"/>
      <c r="PL71" s="225"/>
      <c r="PM71" s="225"/>
      <c r="PN71" s="225"/>
      <c r="PO71" s="225"/>
      <c r="PP71" s="225"/>
      <c r="PQ71" s="225"/>
      <c r="PR71" s="225"/>
      <c r="PS71" s="225"/>
      <c r="PT71" s="225"/>
      <c r="PU71" s="225"/>
      <c r="PV71" s="225"/>
      <c r="PW71" s="225"/>
      <c r="PX71" s="225"/>
      <c r="PY71" s="225"/>
      <c r="PZ71" s="225"/>
      <c r="QA71" s="225"/>
      <c r="QB71" s="225"/>
      <c r="QC71" s="225"/>
      <c r="QD71" s="225"/>
      <c r="QE71" s="225"/>
      <c r="QF71" s="225"/>
      <c r="QG71" s="225"/>
      <c r="QH71" s="225"/>
      <c r="QI71" s="225"/>
      <c r="QJ71" s="225"/>
      <c r="QK71" s="225"/>
      <c r="QL71" s="225"/>
      <c r="QM71" s="225"/>
      <c r="QN71" s="225"/>
      <c r="QO71" s="225"/>
      <c r="QP71" s="225"/>
      <c r="QQ71" s="225"/>
      <c r="QR71" s="225"/>
      <c r="QS71" s="225"/>
      <c r="QT71" s="225"/>
      <c r="QU71" s="225"/>
      <c r="QV71" s="225"/>
      <c r="QW71" s="225"/>
      <c r="QX71" s="225"/>
      <c r="QY71" s="225"/>
      <c r="QZ71" s="225"/>
      <c r="RA71" s="225"/>
      <c r="RB71" s="225"/>
      <c r="RC71" s="225"/>
      <c r="RD71" s="225"/>
      <c r="RE71" s="104"/>
      <c r="RF71" s="104"/>
      <c r="RG71" s="207"/>
      <c r="RH71" s="207"/>
    </row>
    <row r="72" spans="2:476" ht="18.75" customHeight="1">
      <c r="B72" s="87">
        <v>61</v>
      </c>
      <c r="C72" s="87">
        <v>2045</v>
      </c>
      <c r="D72" s="87" t="s">
        <v>451</v>
      </c>
      <c r="E72" s="34" t="str">
        <f ca="1">IF(ISBLANK(TMSimList[[#This Row],[Test n'#]]),"",LOOKUP(TMSimList[[#This Row],[Test n'#]],TP_CFAR_DB[TPnum],TP_CFAR_DB[TP ID]))</f>
        <v>FT-TP-2045</v>
      </c>
      <c r="F72" s="103" t="str">
        <f ca="1">IF(ISBLANK(TMSimList[[#This Row],[Test n'#]]),"",LOOKUP(TMSimList[[#This Row],[Test n'#]],TP_CFAR_DB[TPnum],TP_CFAR_DB[Test Point Name]))</f>
        <v>Taxi Heading offset at -10 Degrees</v>
      </c>
      <c r="G72" s="34" t="str">
        <f ca="1">IF(ISBLANK(TMSimList[[#This Row],[Test n'#]]),"",LOOKUP(TMSimList[[#This Row],[Test n'#]],TP_CFAR_DB[TPnum],TP_CFAR_DB[Mode]))</f>
        <v>Auto</v>
      </c>
      <c r="H72" s="34">
        <f ca="1">IF(ISBLANK(TMSimList[[#This Row],[Test n'#]]),"",LOOKUP(TMSimList[[#This Row],[Test n'#]],TP_CFAR_DB[TPnum],TP_CFAR_DB[Time '[sec']]))</f>
        <v>30</v>
      </c>
      <c r="I72" s="34" t="s">
        <v>78</v>
      </c>
      <c r="J72" s="34" t="s">
        <v>79</v>
      </c>
      <c r="K72" s="171"/>
      <c r="L72" s="172">
        <f>SUM(TMSimMatrix[#This Row])</f>
        <v>31</v>
      </c>
      <c r="M72" s="171"/>
      <c r="N72" s="171"/>
      <c r="O72" s="171"/>
      <c r="P72" s="171"/>
      <c r="Q72" s="171"/>
      <c r="R72" s="171"/>
      <c r="S72" s="171"/>
      <c r="T72" s="171"/>
      <c r="U72" s="171"/>
      <c r="V72" s="171"/>
      <c r="W72" s="171"/>
      <c r="X72" s="171"/>
      <c r="Y72" s="171"/>
      <c r="Z72" s="171"/>
      <c r="AA72" s="171"/>
      <c r="AB72" s="171"/>
      <c r="AC72" s="171"/>
      <c r="AD72" s="171"/>
      <c r="AE72" s="171"/>
      <c r="AF72" s="171"/>
      <c r="AG72" s="171"/>
      <c r="AH72" s="171"/>
      <c r="AI72" s="171"/>
      <c r="AJ72" s="171"/>
      <c r="AK72" s="171"/>
      <c r="AL72" s="171"/>
      <c r="AM72" s="171"/>
      <c r="AN72" s="171"/>
      <c r="AO72" s="171"/>
      <c r="AP72" s="171"/>
      <c r="AQ72" s="171"/>
      <c r="AR72" s="171"/>
      <c r="AS72" s="171"/>
      <c r="AT72" s="171"/>
      <c r="AU72" s="171"/>
      <c r="AV72" s="171"/>
      <c r="AW72" s="171"/>
      <c r="AX72" s="171"/>
      <c r="AY72" s="171"/>
      <c r="AZ72" s="171"/>
      <c r="BA72" s="171"/>
      <c r="BB72" s="171"/>
      <c r="BC72" s="171"/>
      <c r="BD72" s="171"/>
      <c r="BE72" s="171"/>
      <c r="BF72" s="171"/>
      <c r="BG72" s="171"/>
      <c r="BH72" s="171">
        <v>1</v>
      </c>
      <c r="BI72" s="171">
        <v>1</v>
      </c>
      <c r="BJ72" s="171">
        <v>1</v>
      </c>
      <c r="BK72" s="171">
        <v>1</v>
      </c>
      <c r="BL72" s="171">
        <v>1</v>
      </c>
      <c r="BM72" s="171">
        <v>1</v>
      </c>
      <c r="BN72" s="171">
        <v>1</v>
      </c>
      <c r="BO72" s="171"/>
      <c r="BP72" s="171"/>
      <c r="BQ72" s="171"/>
      <c r="BR72" s="171"/>
      <c r="BS72" s="171"/>
      <c r="BT72" s="171"/>
      <c r="BU72" s="171"/>
      <c r="BV72" s="171"/>
      <c r="BW72" s="171"/>
      <c r="BX72" s="171"/>
      <c r="BY72" s="171"/>
      <c r="BZ72" s="171"/>
      <c r="CA72" s="171"/>
      <c r="CB72" s="171"/>
      <c r="CC72" s="171">
        <v>1</v>
      </c>
      <c r="CD72" s="171">
        <v>1</v>
      </c>
      <c r="CE72" s="171">
        <v>1</v>
      </c>
      <c r="CF72" s="171">
        <v>1</v>
      </c>
      <c r="CG72" s="171">
        <v>1</v>
      </c>
      <c r="CH72" s="171">
        <v>1</v>
      </c>
      <c r="CI72" s="171"/>
      <c r="CJ72" s="104"/>
      <c r="CK72" s="104"/>
      <c r="CL72" s="104"/>
      <c r="CM72" s="104"/>
      <c r="CN72" s="104"/>
      <c r="CO72" s="104"/>
      <c r="CP72" s="104"/>
      <c r="CQ72" s="104"/>
      <c r="CR72" s="104"/>
      <c r="CS72" s="104"/>
      <c r="CT72" s="171">
        <v>1</v>
      </c>
      <c r="CU72" s="171">
        <v>1</v>
      </c>
      <c r="CV72" s="171">
        <v>1</v>
      </c>
      <c r="CW72" s="171">
        <v>1</v>
      </c>
      <c r="CX72" s="171">
        <v>1</v>
      </c>
      <c r="CY72" s="171"/>
      <c r="CZ72" s="171"/>
      <c r="DA72" s="171"/>
      <c r="DB72" s="171"/>
      <c r="DC72" s="171"/>
      <c r="DD72" s="171"/>
      <c r="DE72" s="171">
        <v>1</v>
      </c>
      <c r="DF72" s="171">
        <v>1</v>
      </c>
      <c r="DG72" s="171">
        <v>1</v>
      </c>
      <c r="DH72" s="171">
        <v>1</v>
      </c>
      <c r="DI72" s="171">
        <v>1</v>
      </c>
      <c r="DJ72" s="171"/>
      <c r="DK72" s="171"/>
      <c r="DL72" s="171"/>
      <c r="DM72" s="171"/>
      <c r="DN72" s="171"/>
      <c r="DO72" s="171"/>
      <c r="DP72" s="171">
        <v>1</v>
      </c>
      <c r="DQ72" s="171">
        <v>1</v>
      </c>
      <c r="DR72" s="171">
        <v>1</v>
      </c>
      <c r="DS72" s="171">
        <v>1</v>
      </c>
      <c r="DT72" s="171">
        <v>1</v>
      </c>
      <c r="DU72" s="171">
        <v>1</v>
      </c>
      <c r="DV72" s="171">
        <v>1</v>
      </c>
      <c r="DW72" s="171">
        <v>1</v>
      </c>
      <c r="DX72" s="171"/>
      <c r="DY72" s="171"/>
      <c r="DZ72" s="171"/>
      <c r="EA72" s="171"/>
      <c r="EB72" s="171"/>
      <c r="EC72" s="171"/>
      <c r="ED72" s="171"/>
      <c r="EE72" s="171"/>
      <c r="EF72" s="171"/>
      <c r="EG72" s="225"/>
      <c r="EH72" s="225"/>
      <c r="EI72" s="225"/>
      <c r="EJ72" s="225"/>
      <c r="EK72" s="171"/>
      <c r="EL72" s="171"/>
      <c r="EM72" s="171"/>
      <c r="EN72" s="171"/>
      <c r="EO72" s="171"/>
      <c r="EP72" s="171"/>
      <c r="EQ72" s="171"/>
      <c r="ER72" s="171"/>
      <c r="ES72" s="171"/>
      <c r="ET72" s="171"/>
      <c r="EU72" s="171"/>
      <c r="EV72" s="104"/>
      <c r="EW72" s="104"/>
      <c r="EX72" s="104"/>
      <c r="EY72" s="104"/>
      <c r="EZ72" s="104"/>
      <c r="FA72" s="104"/>
      <c r="FB72" s="104"/>
      <c r="FC72" s="104"/>
      <c r="FD72" s="104"/>
      <c r="FE72" s="104"/>
      <c r="FF72" s="104"/>
      <c r="FG72" s="104"/>
      <c r="FH72" s="104"/>
      <c r="FI72" s="104"/>
      <c r="FJ72" s="104"/>
      <c r="FK72" s="104"/>
      <c r="FL72" s="104"/>
      <c r="FM72" s="104"/>
      <c r="FN72" s="104"/>
      <c r="FO72" s="104"/>
      <c r="FP72" s="104"/>
      <c r="FQ72" s="104"/>
      <c r="FR72" s="225"/>
      <c r="FS72" s="225"/>
      <c r="FT72" s="225"/>
      <c r="FU72" s="225"/>
      <c r="FV72" s="225"/>
      <c r="FW72" s="225"/>
      <c r="FX72" s="171"/>
      <c r="FY72" s="171"/>
      <c r="FZ72" s="171"/>
      <c r="GA72" s="171"/>
      <c r="GB72" s="171"/>
      <c r="GC72" s="171"/>
      <c r="GD72" s="171"/>
      <c r="GE72" s="171"/>
      <c r="GF72" s="104"/>
      <c r="GG72" s="104"/>
      <c r="GH72" s="104"/>
      <c r="GI72" s="104"/>
      <c r="GJ72" s="104"/>
      <c r="GK72" s="104"/>
      <c r="GL72" s="104"/>
      <c r="GM72" s="104"/>
      <c r="GN72" s="104"/>
      <c r="GO72" s="104"/>
      <c r="GP72" s="104"/>
      <c r="GQ72" s="381"/>
      <c r="GR72" s="381"/>
      <c r="GS72" s="381"/>
      <c r="GT72" s="381"/>
      <c r="GU72" s="381"/>
      <c r="GV72" s="381"/>
      <c r="GW72" s="381"/>
      <c r="GX72" s="381"/>
      <c r="GY72" s="225"/>
      <c r="GZ72" s="225"/>
      <c r="HA72" s="225"/>
      <c r="HB72" s="225"/>
      <c r="HC72" s="225"/>
      <c r="HD72" s="225"/>
      <c r="HE72" s="225"/>
      <c r="HF72" s="225"/>
      <c r="HG72" s="225"/>
      <c r="HH72" s="225"/>
      <c r="HI72" s="225"/>
      <c r="HJ72" s="225"/>
      <c r="HK72" s="225"/>
      <c r="HL72" s="225"/>
      <c r="HM72" s="225"/>
      <c r="HN72" s="225"/>
      <c r="HO72" s="225"/>
      <c r="HP72" s="225"/>
      <c r="HQ72" s="225"/>
      <c r="HR72" s="225"/>
      <c r="HS72" s="225"/>
      <c r="HT72" s="225"/>
      <c r="HU72" s="225"/>
      <c r="HV72" s="225"/>
      <c r="HW72" s="225"/>
      <c r="HX72" s="225"/>
      <c r="HY72" s="225"/>
      <c r="HZ72" s="225"/>
      <c r="IA72" s="225"/>
      <c r="IB72" s="225"/>
      <c r="IC72" s="225"/>
      <c r="ID72" s="225"/>
      <c r="IE72" s="225"/>
      <c r="IF72" s="225"/>
      <c r="IG72" s="225"/>
      <c r="IH72" s="225"/>
      <c r="II72" s="225"/>
      <c r="IJ72" s="225"/>
      <c r="IK72" s="225"/>
      <c r="IL72" s="225"/>
      <c r="IM72" s="225"/>
      <c r="IN72" s="225"/>
      <c r="IO72" s="225"/>
      <c r="IP72" s="225"/>
      <c r="IQ72" s="225"/>
      <c r="IR72" s="225"/>
      <c r="IS72" s="225"/>
      <c r="IT72" s="225"/>
      <c r="IU72" s="225"/>
      <c r="IV72" s="225"/>
      <c r="IW72" s="225"/>
      <c r="IX72" s="225"/>
      <c r="IY72" s="225"/>
      <c r="IZ72" s="225"/>
      <c r="JA72" s="225"/>
      <c r="JB72" s="225"/>
      <c r="JC72" s="225"/>
      <c r="JD72" s="225"/>
      <c r="JE72" s="225"/>
      <c r="JF72" s="225"/>
      <c r="JG72" s="225"/>
      <c r="JH72" s="225"/>
      <c r="JI72" s="225"/>
      <c r="JJ72" s="225"/>
      <c r="JK72" s="225"/>
      <c r="JL72" s="225"/>
      <c r="JM72" s="225"/>
      <c r="JN72" s="225"/>
      <c r="JO72" s="225"/>
      <c r="JP72" s="225"/>
      <c r="JQ72" s="225"/>
      <c r="JR72" s="225"/>
      <c r="JS72" s="225"/>
      <c r="JT72" s="225"/>
      <c r="JU72" s="225"/>
      <c r="JV72" s="225"/>
      <c r="JW72" s="225"/>
      <c r="JX72" s="225"/>
      <c r="JY72" s="225"/>
      <c r="JZ72" s="225"/>
      <c r="KA72" s="225"/>
      <c r="KB72" s="225"/>
      <c r="KC72" s="225"/>
      <c r="KD72" s="225"/>
      <c r="KE72" s="225"/>
      <c r="KF72" s="225"/>
      <c r="KG72" s="225"/>
      <c r="KH72" s="225"/>
      <c r="KI72" s="225"/>
      <c r="KJ72" s="225"/>
      <c r="KK72" s="225"/>
      <c r="KL72" s="225"/>
      <c r="KM72" s="225"/>
      <c r="KN72" s="225"/>
      <c r="KO72" s="225"/>
      <c r="KP72" s="225"/>
      <c r="KQ72" s="225"/>
      <c r="KR72" s="225"/>
      <c r="KS72" s="225"/>
      <c r="KT72" s="225"/>
      <c r="KU72" s="225"/>
      <c r="KV72" s="225"/>
      <c r="KW72" s="225"/>
      <c r="KX72" s="225"/>
      <c r="KY72" s="225"/>
      <c r="KZ72" s="225"/>
      <c r="LA72" s="225"/>
      <c r="LB72" s="225"/>
      <c r="LC72" s="225"/>
      <c r="LD72" s="225"/>
      <c r="LE72" s="225"/>
      <c r="LF72" s="225"/>
      <c r="LG72" s="225"/>
      <c r="LH72" s="225"/>
      <c r="LI72" s="225"/>
      <c r="LJ72" s="225"/>
      <c r="LK72" s="225"/>
      <c r="LL72" s="225"/>
      <c r="LM72" s="225"/>
      <c r="LN72" s="225"/>
      <c r="LO72" s="225"/>
      <c r="LP72" s="225"/>
      <c r="LQ72" s="225"/>
      <c r="LR72" s="225"/>
      <c r="LS72" s="225"/>
      <c r="LT72" s="225"/>
      <c r="LU72" s="225"/>
      <c r="LV72" s="225"/>
      <c r="LW72" s="225"/>
      <c r="LX72" s="225"/>
      <c r="LY72" s="225"/>
      <c r="LZ72" s="225"/>
      <c r="MA72" s="225"/>
      <c r="MB72" s="225"/>
      <c r="MC72" s="225"/>
      <c r="MD72" s="225"/>
      <c r="ME72" s="225"/>
      <c r="MF72" s="225"/>
      <c r="MG72" s="225"/>
      <c r="MH72" s="225"/>
      <c r="MI72" s="225"/>
      <c r="MJ72" s="225"/>
      <c r="MK72" s="225"/>
      <c r="ML72" s="225"/>
      <c r="MM72" s="225"/>
      <c r="MN72" s="225"/>
      <c r="MO72" s="225"/>
      <c r="MP72" s="225"/>
      <c r="MQ72" s="225"/>
      <c r="MR72" s="225"/>
      <c r="MS72" s="225"/>
      <c r="MT72" s="225"/>
      <c r="MU72" s="225"/>
      <c r="MV72" s="225"/>
      <c r="MW72" s="225"/>
      <c r="MX72" s="225"/>
      <c r="MY72" s="225"/>
      <c r="MZ72" s="225"/>
      <c r="NA72" s="225"/>
      <c r="NB72" s="225"/>
      <c r="NC72" s="225"/>
      <c r="ND72" s="225"/>
      <c r="NE72" s="225"/>
      <c r="NF72" s="225"/>
      <c r="NG72" s="225"/>
      <c r="NH72" s="225"/>
      <c r="NI72" s="225"/>
      <c r="NJ72" s="225"/>
      <c r="NK72" s="225"/>
      <c r="NL72" s="225"/>
      <c r="NM72" s="225"/>
      <c r="NN72" s="225"/>
      <c r="NO72" s="225"/>
      <c r="NP72" s="225"/>
      <c r="NQ72" s="225"/>
      <c r="NR72" s="225"/>
      <c r="NS72" s="225"/>
      <c r="NT72" s="225"/>
      <c r="NU72" s="225"/>
      <c r="NV72" s="225"/>
      <c r="NW72" s="225"/>
      <c r="NX72" s="225"/>
      <c r="NY72" s="225"/>
      <c r="NZ72" s="225"/>
      <c r="OA72" s="225"/>
      <c r="OB72" s="225"/>
      <c r="OC72" s="225"/>
      <c r="OD72" s="225"/>
      <c r="OE72" s="225"/>
      <c r="OF72" s="225"/>
      <c r="OG72" s="225"/>
      <c r="OH72" s="225"/>
      <c r="OI72" s="225"/>
      <c r="OJ72" s="225"/>
      <c r="OK72" s="225"/>
      <c r="OL72" s="225"/>
      <c r="OM72" s="225"/>
      <c r="ON72" s="225"/>
      <c r="OO72" s="225"/>
      <c r="OP72" s="225"/>
      <c r="OQ72" s="225"/>
      <c r="OR72" s="225"/>
      <c r="OS72" s="225"/>
      <c r="OT72" s="225"/>
      <c r="OU72" s="225"/>
      <c r="OV72" s="225"/>
      <c r="OW72" s="225"/>
      <c r="OX72" s="225"/>
      <c r="OY72" s="225"/>
      <c r="OZ72" s="225"/>
      <c r="PA72" s="225"/>
      <c r="PB72" s="225"/>
      <c r="PC72" s="225"/>
      <c r="PD72" s="225"/>
      <c r="PE72" s="225"/>
      <c r="PF72" s="225"/>
      <c r="PG72" s="225"/>
      <c r="PH72" s="225"/>
      <c r="PI72" s="225"/>
      <c r="PJ72" s="225"/>
      <c r="PK72" s="225"/>
      <c r="PL72" s="225"/>
      <c r="PM72" s="225"/>
      <c r="PN72" s="225"/>
      <c r="PO72" s="225"/>
      <c r="PP72" s="225"/>
      <c r="PQ72" s="225"/>
      <c r="PR72" s="225"/>
      <c r="PS72" s="225"/>
      <c r="PT72" s="225"/>
      <c r="PU72" s="225"/>
      <c r="PV72" s="225"/>
      <c r="PW72" s="225"/>
      <c r="PX72" s="225"/>
      <c r="PY72" s="225"/>
      <c r="PZ72" s="225"/>
      <c r="QA72" s="225"/>
      <c r="QB72" s="225"/>
      <c r="QC72" s="225"/>
      <c r="QD72" s="225"/>
      <c r="QE72" s="225"/>
      <c r="QF72" s="225"/>
      <c r="QG72" s="225"/>
      <c r="QH72" s="225"/>
      <c r="QI72" s="225"/>
      <c r="QJ72" s="225"/>
      <c r="QK72" s="225"/>
      <c r="QL72" s="225"/>
      <c r="QM72" s="225"/>
      <c r="QN72" s="225"/>
      <c r="QO72" s="225"/>
      <c r="QP72" s="225"/>
      <c r="QQ72" s="225"/>
      <c r="QR72" s="225"/>
      <c r="QS72" s="225"/>
      <c r="QT72" s="225"/>
      <c r="QU72" s="225"/>
      <c r="QV72" s="225"/>
      <c r="QW72" s="225"/>
      <c r="QX72" s="225"/>
      <c r="QY72" s="225"/>
      <c r="QZ72" s="225"/>
      <c r="RA72" s="225"/>
      <c r="RB72" s="225"/>
      <c r="RC72" s="225"/>
      <c r="RD72" s="225"/>
      <c r="RE72" s="104"/>
      <c r="RF72" s="104"/>
      <c r="RG72" s="207"/>
      <c r="RH72" s="207"/>
    </row>
    <row r="73" spans="2:476" ht="18.75" customHeight="1">
      <c r="B73" s="87">
        <v>62</v>
      </c>
      <c r="C73" s="87">
        <v>2046</v>
      </c>
      <c r="D73" s="87" t="s">
        <v>451</v>
      </c>
      <c r="E73" s="34" t="str">
        <f ca="1">IF(ISBLANK(TMSimList[[#This Row],[Test n'#]]),"",LOOKUP(TMSimList[[#This Row],[Test n'#]],TP_CFAR_DB[TPnum],TP_CFAR_DB[TP ID]))</f>
        <v>FT-TP-2046</v>
      </c>
      <c r="F73" s="103" t="str">
        <f ca="1">IF(ISBLANK(TMSimList[[#This Row],[Test n'#]]),"",LOOKUP(TMSimList[[#This Row],[Test n'#]],TP_CFAR_DB[TPnum],TP_CFAR_DB[Test Point Name]))</f>
        <v>Taxi heading offset at 20 Degrees</v>
      </c>
      <c r="G73" s="34" t="str">
        <f ca="1">IF(ISBLANK(TMSimList[[#This Row],[Test n'#]]),"",LOOKUP(TMSimList[[#This Row],[Test n'#]],TP_CFAR_DB[TPnum],TP_CFAR_DB[Mode]))</f>
        <v>Auto</v>
      </c>
      <c r="H73" s="34">
        <f ca="1">IF(ISBLANK(TMSimList[[#This Row],[Test n'#]]),"",LOOKUP(TMSimList[[#This Row],[Test n'#]],TP_CFAR_DB[TPnum],TP_CFAR_DB[Time '[sec']]))</f>
        <v>30</v>
      </c>
      <c r="I73" s="34" t="s">
        <v>78</v>
      </c>
      <c r="J73" s="34" t="s">
        <v>79</v>
      </c>
      <c r="K73" s="171"/>
      <c r="L73" s="172">
        <f>SUM(TMSimMatrix[#This Row])</f>
        <v>31</v>
      </c>
      <c r="M73" s="171"/>
      <c r="N73" s="171"/>
      <c r="O73" s="171"/>
      <c r="P73" s="171"/>
      <c r="Q73" s="171"/>
      <c r="R73" s="171"/>
      <c r="S73" s="171"/>
      <c r="T73" s="171"/>
      <c r="U73" s="171"/>
      <c r="V73" s="171"/>
      <c r="W73" s="171"/>
      <c r="X73" s="171"/>
      <c r="Y73" s="171"/>
      <c r="Z73" s="171"/>
      <c r="AA73" s="171"/>
      <c r="AB73" s="171"/>
      <c r="AC73" s="171"/>
      <c r="AD73" s="171"/>
      <c r="AE73" s="171"/>
      <c r="AF73" s="171"/>
      <c r="AG73" s="171"/>
      <c r="AH73" s="171"/>
      <c r="AI73" s="171"/>
      <c r="AJ73" s="171"/>
      <c r="AK73" s="171"/>
      <c r="AL73" s="171"/>
      <c r="AM73" s="171"/>
      <c r="AN73" s="171"/>
      <c r="AO73" s="171"/>
      <c r="AP73" s="171"/>
      <c r="AQ73" s="171"/>
      <c r="AR73" s="171"/>
      <c r="AS73" s="171"/>
      <c r="AT73" s="171"/>
      <c r="AU73" s="171"/>
      <c r="AV73" s="171"/>
      <c r="AW73" s="171"/>
      <c r="AX73" s="171"/>
      <c r="AY73" s="171"/>
      <c r="AZ73" s="171"/>
      <c r="BA73" s="171"/>
      <c r="BB73" s="171"/>
      <c r="BC73" s="171"/>
      <c r="BD73" s="171"/>
      <c r="BE73" s="171"/>
      <c r="BF73" s="171"/>
      <c r="BG73" s="171"/>
      <c r="BH73" s="171">
        <v>1</v>
      </c>
      <c r="BI73" s="171">
        <v>1</v>
      </c>
      <c r="BJ73" s="171">
        <v>1</v>
      </c>
      <c r="BK73" s="171">
        <v>1</v>
      </c>
      <c r="BL73" s="171">
        <v>1</v>
      </c>
      <c r="BM73" s="171">
        <v>1</v>
      </c>
      <c r="BN73" s="171">
        <v>1</v>
      </c>
      <c r="BO73" s="171"/>
      <c r="BP73" s="171"/>
      <c r="BQ73" s="171"/>
      <c r="BR73" s="171"/>
      <c r="BS73" s="171"/>
      <c r="BT73" s="171"/>
      <c r="BU73" s="171"/>
      <c r="BV73" s="171"/>
      <c r="BW73" s="171"/>
      <c r="BX73" s="171"/>
      <c r="BY73" s="171"/>
      <c r="BZ73" s="171"/>
      <c r="CA73" s="171"/>
      <c r="CB73" s="171"/>
      <c r="CC73" s="171">
        <v>1</v>
      </c>
      <c r="CD73" s="171">
        <v>1</v>
      </c>
      <c r="CE73" s="171">
        <v>1</v>
      </c>
      <c r="CF73" s="171">
        <v>1</v>
      </c>
      <c r="CG73" s="171">
        <v>1</v>
      </c>
      <c r="CH73" s="171">
        <v>1</v>
      </c>
      <c r="CI73" s="171"/>
      <c r="CJ73" s="104"/>
      <c r="CK73" s="104"/>
      <c r="CL73" s="104"/>
      <c r="CM73" s="104"/>
      <c r="CN73" s="104"/>
      <c r="CO73" s="104"/>
      <c r="CP73" s="104"/>
      <c r="CQ73" s="104"/>
      <c r="CR73" s="104"/>
      <c r="CS73" s="104"/>
      <c r="CT73" s="171">
        <v>1</v>
      </c>
      <c r="CU73" s="171">
        <v>1</v>
      </c>
      <c r="CV73" s="171">
        <v>1</v>
      </c>
      <c r="CW73" s="171">
        <v>1</v>
      </c>
      <c r="CX73" s="171">
        <v>1</v>
      </c>
      <c r="CY73" s="171"/>
      <c r="CZ73" s="171"/>
      <c r="DA73" s="171"/>
      <c r="DB73" s="171"/>
      <c r="DC73" s="171"/>
      <c r="DD73" s="171"/>
      <c r="DE73" s="171">
        <v>1</v>
      </c>
      <c r="DF73" s="171">
        <v>1</v>
      </c>
      <c r="DG73" s="171">
        <v>1</v>
      </c>
      <c r="DH73" s="171">
        <v>1</v>
      </c>
      <c r="DI73" s="171">
        <v>1</v>
      </c>
      <c r="DJ73" s="171"/>
      <c r="DK73" s="171"/>
      <c r="DL73" s="171"/>
      <c r="DM73" s="171"/>
      <c r="DN73" s="171"/>
      <c r="DO73" s="171"/>
      <c r="DP73" s="171">
        <v>1</v>
      </c>
      <c r="DQ73" s="171">
        <v>1</v>
      </c>
      <c r="DR73" s="171">
        <v>1</v>
      </c>
      <c r="DS73" s="171">
        <v>1</v>
      </c>
      <c r="DT73" s="171">
        <v>1</v>
      </c>
      <c r="DU73" s="171">
        <v>1</v>
      </c>
      <c r="DV73" s="171">
        <v>1</v>
      </c>
      <c r="DW73" s="171">
        <v>1</v>
      </c>
      <c r="DX73" s="171"/>
      <c r="DY73" s="171"/>
      <c r="DZ73" s="171"/>
      <c r="EA73" s="171"/>
      <c r="EB73" s="171"/>
      <c r="EC73" s="171"/>
      <c r="ED73" s="171"/>
      <c r="EE73" s="171"/>
      <c r="EF73" s="171"/>
      <c r="EG73" s="225"/>
      <c r="EH73" s="225"/>
      <c r="EI73" s="225"/>
      <c r="EJ73" s="225"/>
      <c r="EK73" s="171"/>
      <c r="EL73" s="171"/>
      <c r="EM73" s="171"/>
      <c r="EN73" s="171"/>
      <c r="EO73" s="171"/>
      <c r="EP73" s="171"/>
      <c r="EQ73" s="171"/>
      <c r="ER73" s="171"/>
      <c r="ES73" s="171"/>
      <c r="ET73" s="171"/>
      <c r="EU73" s="171"/>
      <c r="EV73" s="104"/>
      <c r="EW73" s="104"/>
      <c r="EX73" s="104"/>
      <c r="EY73" s="104"/>
      <c r="EZ73" s="104"/>
      <c r="FA73" s="104"/>
      <c r="FB73" s="104"/>
      <c r="FC73" s="104"/>
      <c r="FD73" s="104"/>
      <c r="FE73" s="104"/>
      <c r="FF73" s="104"/>
      <c r="FG73" s="104"/>
      <c r="FH73" s="104"/>
      <c r="FI73" s="104"/>
      <c r="FJ73" s="104"/>
      <c r="FK73" s="104"/>
      <c r="FL73" s="104"/>
      <c r="FM73" s="104"/>
      <c r="FN73" s="104"/>
      <c r="FO73" s="104"/>
      <c r="FP73" s="104"/>
      <c r="FQ73" s="104"/>
      <c r="FR73" s="225"/>
      <c r="FS73" s="225"/>
      <c r="FT73" s="225"/>
      <c r="FU73" s="225"/>
      <c r="FV73" s="225"/>
      <c r="FW73" s="225"/>
      <c r="FX73" s="171"/>
      <c r="FY73" s="171"/>
      <c r="FZ73" s="171"/>
      <c r="GA73" s="171"/>
      <c r="GB73" s="171"/>
      <c r="GC73" s="171"/>
      <c r="GD73" s="171"/>
      <c r="GE73" s="171"/>
      <c r="GF73" s="104"/>
      <c r="GG73" s="104"/>
      <c r="GH73" s="104"/>
      <c r="GI73" s="104"/>
      <c r="GJ73" s="104"/>
      <c r="GK73" s="104"/>
      <c r="GL73" s="104"/>
      <c r="GM73" s="104"/>
      <c r="GN73" s="104"/>
      <c r="GO73" s="104"/>
      <c r="GP73" s="104"/>
      <c r="GQ73" s="381"/>
      <c r="GR73" s="381"/>
      <c r="GS73" s="381"/>
      <c r="GT73" s="381"/>
      <c r="GU73" s="381"/>
      <c r="GV73" s="381"/>
      <c r="GW73" s="381"/>
      <c r="GX73" s="381"/>
      <c r="GY73" s="225"/>
      <c r="GZ73" s="225"/>
      <c r="HA73" s="225"/>
      <c r="HB73" s="225"/>
      <c r="HC73" s="225"/>
      <c r="HD73" s="225"/>
      <c r="HE73" s="225"/>
      <c r="HF73" s="225"/>
      <c r="HG73" s="225"/>
      <c r="HH73" s="225"/>
      <c r="HI73" s="225"/>
      <c r="HJ73" s="225"/>
      <c r="HK73" s="225"/>
      <c r="HL73" s="225"/>
      <c r="HM73" s="225"/>
      <c r="HN73" s="225"/>
      <c r="HO73" s="225"/>
      <c r="HP73" s="225"/>
      <c r="HQ73" s="225"/>
      <c r="HR73" s="225"/>
      <c r="HS73" s="225"/>
      <c r="HT73" s="225"/>
      <c r="HU73" s="225"/>
      <c r="HV73" s="225"/>
      <c r="HW73" s="225"/>
      <c r="HX73" s="225"/>
      <c r="HY73" s="225"/>
      <c r="HZ73" s="225"/>
      <c r="IA73" s="225"/>
      <c r="IB73" s="225"/>
      <c r="IC73" s="225"/>
      <c r="ID73" s="225"/>
      <c r="IE73" s="225"/>
      <c r="IF73" s="225"/>
      <c r="IG73" s="225"/>
      <c r="IH73" s="225"/>
      <c r="II73" s="225"/>
      <c r="IJ73" s="225"/>
      <c r="IK73" s="225"/>
      <c r="IL73" s="225"/>
      <c r="IM73" s="225"/>
      <c r="IN73" s="225"/>
      <c r="IO73" s="225"/>
      <c r="IP73" s="225"/>
      <c r="IQ73" s="225"/>
      <c r="IR73" s="225"/>
      <c r="IS73" s="225"/>
      <c r="IT73" s="225"/>
      <c r="IU73" s="225"/>
      <c r="IV73" s="225"/>
      <c r="IW73" s="225"/>
      <c r="IX73" s="225"/>
      <c r="IY73" s="225"/>
      <c r="IZ73" s="225"/>
      <c r="JA73" s="225"/>
      <c r="JB73" s="225"/>
      <c r="JC73" s="225"/>
      <c r="JD73" s="225"/>
      <c r="JE73" s="225"/>
      <c r="JF73" s="225"/>
      <c r="JG73" s="225"/>
      <c r="JH73" s="225"/>
      <c r="JI73" s="225"/>
      <c r="JJ73" s="225"/>
      <c r="JK73" s="225"/>
      <c r="JL73" s="225"/>
      <c r="JM73" s="225"/>
      <c r="JN73" s="225"/>
      <c r="JO73" s="225"/>
      <c r="JP73" s="225"/>
      <c r="JQ73" s="225"/>
      <c r="JR73" s="225"/>
      <c r="JS73" s="225"/>
      <c r="JT73" s="225"/>
      <c r="JU73" s="225"/>
      <c r="JV73" s="225"/>
      <c r="JW73" s="225"/>
      <c r="JX73" s="225"/>
      <c r="JY73" s="225"/>
      <c r="JZ73" s="225"/>
      <c r="KA73" s="225"/>
      <c r="KB73" s="225"/>
      <c r="KC73" s="225"/>
      <c r="KD73" s="225"/>
      <c r="KE73" s="225"/>
      <c r="KF73" s="225"/>
      <c r="KG73" s="225"/>
      <c r="KH73" s="225"/>
      <c r="KI73" s="225"/>
      <c r="KJ73" s="225"/>
      <c r="KK73" s="225"/>
      <c r="KL73" s="225"/>
      <c r="KM73" s="225"/>
      <c r="KN73" s="225"/>
      <c r="KO73" s="225"/>
      <c r="KP73" s="225"/>
      <c r="KQ73" s="225"/>
      <c r="KR73" s="225"/>
      <c r="KS73" s="225"/>
      <c r="KT73" s="225"/>
      <c r="KU73" s="225"/>
      <c r="KV73" s="225"/>
      <c r="KW73" s="225"/>
      <c r="KX73" s="225"/>
      <c r="KY73" s="225"/>
      <c r="KZ73" s="225"/>
      <c r="LA73" s="225"/>
      <c r="LB73" s="225"/>
      <c r="LC73" s="225"/>
      <c r="LD73" s="225"/>
      <c r="LE73" s="225"/>
      <c r="LF73" s="225"/>
      <c r="LG73" s="225"/>
      <c r="LH73" s="225"/>
      <c r="LI73" s="225"/>
      <c r="LJ73" s="225"/>
      <c r="LK73" s="225"/>
      <c r="LL73" s="225"/>
      <c r="LM73" s="225"/>
      <c r="LN73" s="225"/>
      <c r="LO73" s="225"/>
      <c r="LP73" s="225"/>
      <c r="LQ73" s="225"/>
      <c r="LR73" s="225"/>
      <c r="LS73" s="225"/>
      <c r="LT73" s="225"/>
      <c r="LU73" s="225"/>
      <c r="LV73" s="225"/>
      <c r="LW73" s="225"/>
      <c r="LX73" s="225"/>
      <c r="LY73" s="225"/>
      <c r="LZ73" s="225"/>
      <c r="MA73" s="225"/>
      <c r="MB73" s="225"/>
      <c r="MC73" s="225"/>
      <c r="MD73" s="225"/>
      <c r="ME73" s="225"/>
      <c r="MF73" s="225"/>
      <c r="MG73" s="225"/>
      <c r="MH73" s="225"/>
      <c r="MI73" s="225"/>
      <c r="MJ73" s="225"/>
      <c r="MK73" s="225"/>
      <c r="ML73" s="225"/>
      <c r="MM73" s="225"/>
      <c r="MN73" s="225"/>
      <c r="MO73" s="225"/>
      <c r="MP73" s="225"/>
      <c r="MQ73" s="225"/>
      <c r="MR73" s="225"/>
      <c r="MS73" s="225"/>
      <c r="MT73" s="225"/>
      <c r="MU73" s="225"/>
      <c r="MV73" s="225"/>
      <c r="MW73" s="225"/>
      <c r="MX73" s="225"/>
      <c r="MY73" s="225"/>
      <c r="MZ73" s="225"/>
      <c r="NA73" s="225"/>
      <c r="NB73" s="225"/>
      <c r="NC73" s="225"/>
      <c r="ND73" s="225"/>
      <c r="NE73" s="225"/>
      <c r="NF73" s="225"/>
      <c r="NG73" s="225"/>
      <c r="NH73" s="225"/>
      <c r="NI73" s="225"/>
      <c r="NJ73" s="225"/>
      <c r="NK73" s="225"/>
      <c r="NL73" s="225"/>
      <c r="NM73" s="225"/>
      <c r="NN73" s="225"/>
      <c r="NO73" s="225"/>
      <c r="NP73" s="225"/>
      <c r="NQ73" s="225"/>
      <c r="NR73" s="225"/>
      <c r="NS73" s="225"/>
      <c r="NT73" s="225"/>
      <c r="NU73" s="225"/>
      <c r="NV73" s="225"/>
      <c r="NW73" s="225"/>
      <c r="NX73" s="225"/>
      <c r="NY73" s="225"/>
      <c r="NZ73" s="225"/>
      <c r="OA73" s="225"/>
      <c r="OB73" s="225"/>
      <c r="OC73" s="225"/>
      <c r="OD73" s="225"/>
      <c r="OE73" s="225"/>
      <c r="OF73" s="225"/>
      <c r="OG73" s="225"/>
      <c r="OH73" s="225"/>
      <c r="OI73" s="225"/>
      <c r="OJ73" s="225"/>
      <c r="OK73" s="225"/>
      <c r="OL73" s="225"/>
      <c r="OM73" s="225"/>
      <c r="ON73" s="225"/>
      <c r="OO73" s="225"/>
      <c r="OP73" s="225"/>
      <c r="OQ73" s="225"/>
      <c r="OR73" s="225"/>
      <c r="OS73" s="225"/>
      <c r="OT73" s="225"/>
      <c r="OU73" s="225"/>
      <c r="OV73" s="225"/>
      <c r="OW73" s="225"/>
      <c r="OX73" s="225"/>
      <c r="OY73" s="225"/>
      <c r="OZ73" s="225"/>
      <c r="PA73" s="225"/>
      <c r="PB73" s="225"/>
      <c r="PC73" s="225"/>
      <c r="PD73" s="225"/>
      <c r="PE73" s="225"/>
      <c r="PF73" s="225"/>
      <c r="PG73" s="225"/>
      <c r="PH73" s="225"/>
      <c r="PI73" s="225"/>
      <c r="PJ73" s="225"/>
      <c r="PK73" s="225"/>
      <c r="PL73" s="225"/>
      <c r="PM73" s="225"/>
      <c r="PN73" s="225"/>
      <c r="PO73" s="225"/>
      <c r="PP73" s="225"/>
      <c r="PQ73" s="225"/>
      <c r="PR73" s="225"/>
      <c r="PS73" s="225"/>
      <c r="PT73" s="225"/>
      <c r="PU73" s="225"/>
      <c r="PV73" s="225"/>
      <c r="PW73" s="225"/>
      <c r="PX73" s="225"/>
      <c r="PY73" s="225"/>
      <c r="PZ73" s="225"/>
      <c r="QA73" s="225"/>
      <c r="QB73" s="225"/>
      <c r="QC73" s="225"/>
      <c r="QD73" s="225"/>
      <c r="QE73" s="225"/>
      <c r="QF73" s="225"/>
      <c r="QG73" s="225"/>
      <c r="QH73" s="225"/>
      <c r="QI73" s="225"/>
      <c r="QJ73" s="225"/>
      <c r="QK73" s="225"/>
      <c r="QL73" s="225"/>
      <c r="QM73" s="225"/>
      <c r="QN73" s="225"/>
      <c r="QO73" s="225"/>
      <c r="QP73" s="225"/>
      <c r="QQ73" s="225"/>
      <c r="QR73" s="225"/>
      <c r="QS73" s="225"/>
      <c r="QT73" s="225"/>
      <c r="QU73" s="225"/>
      <c r="QV73" s="225"/>
      <c r="QW73" s="225"/>
      <c r="QX73" s="225"/>
      <c r="QY73" s="225"/>
      <c r="QZ73" s="225"/>
      <c r="RA73" s="225"/>
      <c r="RB73" s="225"/>
      <c r="RC73" s="225"/>
      <c r="RD73" s="225"/>
      <c r="RE73" s="104"/>
      <c r="RF73" s="104"/>
      <c r="RG73" s="207"/>
      <c r="RH73" s="207"/>
    </row>
    <row r="74" spans="2:476" ht="18.75" customHeight="1">
      <c r="B74" s="87">
        <v>63</v>
      </c>
      <c r="C74" s="87">
        <v>2047</v>
      </c>
      <c r="D74" s="87" t="s">
        <v>451</v>
      </c>
      <c r="E74" s="34" t="str">
        <f ca="1">IF(ISBLANK(TMSimList[[#This Row],[Test n'#]]),"",LOOKUP(TMSimList[[#This Row],[Test n'#]],TP_CFAR_DB[TPnum],TP_CFAR_DB[TP ID]))</f>
        <v>FT-TP-2047</v>
      </c>
      <c r="F74" s="103" t="str">
        <f ca="1">IF(ISBLANK(TMSimList[[#This Row],[Test n'#]]),"",LOOKUP(TMSimList[[#This Row],[Test n'#]],TP_CFAR_DB[TPnum],TP_CFAR_DB[Test Point Name]))</f>
        <v>Taxi heading offset at -20 Degrees</v>
      </c>
      <c r="G74" s="34" t="str">
        <f ca="1">IF(ISBLANK(TMSimList[[#This Row],[Test n'#]]),"",LOOKUP(TMSimList[[#This Row],[Test n'#]],TP_CFAR_DB[TPnum],TP_CFAR_DB[Mode]))</f>
        <v>Auto</v>
      </c>
      <c r="H74" s="34">
        <f ca="1">IF(ISBLANK(TMSimList[[#This Row],[Test n'#]]),"",LOOKUP(TMSimList[[#This Row],[Test n'#]],TP_CFAR_DB[TPnum],TP_CFAR_DB[Time '[sec']]))</f>
        <v>30</v>
      </c>
      <c r="I74" s="34" t="s">
        <v>78</v>
      </c>
      <c r="J74" s="34" t="s">
        <v>79</v>
      </c>
      <c r="K74" s="171"/>
      <c r="L74" s="172">
        <f>SUM(TMSimMatrix[#This Row])</f>
        <v>31</v>
      </c>
      <c r="M74" s="171"/>
      <c r="N74" s="171"/>
      <c r="O74" s="171"/>
      <c r="P74" s="171"/>
      <c r="Q74" s="171"/>
      <c r="R74" s="171"/>
      <c r="S74" s="171"/>
      <c r="T74" s="171"/>
      <c r="U74" s="171"/>
      <c r="V74" s="171"/>
      <c r="W74" s="171"/>
      <c r="X74" s="171"/>
      <c r="Y74" s="171"/>
      <c r="Z74" s="171"/>
      <c r="AA74" s="171"/>
      <c r="AB74" s="171"/>
      <c r="AC74" s="171"/>
      <c r="AD74" s="171"/>
      <c r="AE74" s="171"/>
      <c r="AF74" s="171"/>
      <c r="AG74" s="171"/>
      <c r="AH74" s="171"/>
      <c r="AI74" s="171"/>
      <c r="AJ74" s="171"/>
      <c r="AK74" s="171"/>
      <c r="AL74" s="171"/>
      <c r="AM74" s="171"/>
      <c r="AN74" s="171"/>
      <c r="AO74" s="171"/>
      <c r="AP74" s="171"/>
      <c r="AQ74" s="171"/>
      <c r="AR74" s="171"/>
      <c r="AS74" s="171"/>
      <c r="AT74" s="171"/>
      <c r="AU74" s="171"/>
      <c r="AV74" s="171"/>
      <c r="AW74" s="171"/>
      <c r="AX74" s="171"/>
      <c r="AY74" s="171"/>
      <c r="AZ74" s="171"/>
      <c r="BA74" s="171"/>
      <c r="BB74" s="171"/>
      <c r="BC74" s="171"/>
      <c r="BD74" s="171"/>
      <c r="BE74" s="171"/>
      <c r="BF74" s="171"/>
      <c r="BG74" s="171"/>
      <c r="BH74" s="171">
        <v>1</v>
      </c>
      <c r="BI74" s="171">
        <v>1</v>
      </c>
      <c r="BJ74" s="171">
        <v>1</v>
      </c>
      <c r="BK74" s="171">
        <v>1</v>
      </c>
      <c r="BL74" s="171">
        <v>1</v>
      </c>
      <c r="BM74" s="171">
        <v>1</v>
      </c>
      <c r="BN74" s="171">
        <v>1</v>
      </c>
      <c r="BO74" s="171"/>
      <c r="BP74" s="171"/>
      <c r="BQ74" s="171"/>
      <c r="BR74" s="171"/>
      <c r="BS74" s="171"/>
      <c r="BT74" s="171"/>
      <c r="BU74" s="171"/>
      <c r="BV74" s="171"/>
      <c r="BW74" s="171"/>
      <c r="BX74" s="171"/>
      <c r="BY74" s="171"/>
      <c r="BZ74" s="171"/>
      <c r="CA74" s="171"/>
      <c r="CB74" s="171"/>
      <c r="CC74" s="171">
        <v>1</v>
      </c>
      <c r="CD74" s="171">
        <v>1</v>
      </c>
      <c r="CE74" s="171">
        <v>1</v>
      </c>
      <c r="CF74" s="171">
        <v>1</v>
      </c>
      <c r="CG74" s="171">
        <v>1</v>
      </c>
      <c r="CH74" s="171">
        <v>1</v>
      </c>
      <c r="CI74" s="171"/>
      <c r="CJ74" s="104"/>
      <c r="CK74" s="104"/>
      <c r="CL74" s="104"/>
      <c r="CM74" s="104"/>
      <c r="CN74" s="104"/>
      <c r="CO74" s="104"/>
      <c r="CP74" s="104"/>
      <c r="CQ74" s="104"/>
      <c r="CR74" s="104"/>
      <c r="CS74" s="223"/>
      <c r="CT74" s="171">
        <v>1</v>
      </c>
      <c r="CU74" s="171">
        <v>1</v>
      </c>
      <c r="CV74" s="171">
        <v>1</v>
      </c>
      <c r="CW74" s="171">
        <v>1</v>
      </c>
      <c r="CX74" s="171">
        <v>1</v>
      </c>
      <c r="CY74" s="171"/>
      <c r="CZ74" s="171"/>
      <c r="DA74" s="171"/>
      <c r="DB74" s="171"/>
      <c r="DC74" s="171"/>
      <c r="DD74" s="171"/>
      <c r="DE74" s="171">
        <v>1</v>
      </c>
      <c r="DF74" s="171">
        <v>1</v>
      </c>
      <c r="DG74" s="171">
        <v>1</v>
      </c>
      <c r="DH74" s="171">
        <v>1</v>
      </c>
      <c r="DI74" s="171">
        <v>1</v>
      </c>
      <c r="DJ74" s="171"/>
      <c r="DK74" s="171"/>
      <c r="DL74" s="171"/>
      <c r="DM74" s="171"/>
      <c r="DN74" s="171"/>
      <c r="DO74" s="171"/>
      <c r="DP74" s="171">
        <v>1</v>
      </c>
      <c r="DQ74" s="171">
        <v>1</v>
      </c>
      <c r="DR74" s="171">
        <v>1</v>
      </c>
      <c r="DS74" s="171">
        <v>1</v>
      </c>
      <c r="DT74" s="171">
        <v>1</v>
      </c>
      <c r="DU74" s="171">
        <v>1</v>
      </c>
      <c r="DV74" s="171">
        <v>1</v>
      </c>
      <c r="DW74" s="171">
        <v>1</v>
      </c>
      <c r="DX74" s="171"/>
      <c r="DY74" s="171"/>
      <c r="DZ74" s="171"/>
      <c r="EA74" s="171"/>
      <c r="EB74" s="171"/>
      <c r="EC74" s="171"/>
      <c r="ED74" s="171"/>
      <c r="EE74" s="171"/>
      <c r="EF74" s="171"/>
      <c r="EG74" s="225"/>
      <c r="EH74" s="225"/>
      <c r="EI74" s="225"/>
      <c r="EJ74" s="225"/>
      <c r="EK74" s="171"/>
      <c r="EL74" s="171"/>
      <c r="EM74" s="171"/>
      <c r="EN74" s="171"/>
      <c r="EO74" s="171"/>
      <c r="EP74" s="171"/>
      <c r="EQ74" s="171"/>
      <c r="ER74" s="171"/>
      <c r="ES74" s="171"/>
      <c r="ET74" s="171"/>
      <c r="EU74" s="171"/>
      <c r="EV74" s="104"/>
      <c r="EW74" s="104"/>
      <c r="EX74" s="104"/>
      <c r="EY74" s="104"/>
      <c r="EZ74" s="104"/>
      <c r="FA74" s="104"/>
      <c r="FB74" s="104"/>
      <c r="FC74" s="104"/>
      <c r="FD74" s="104"/>
      <c r="FE74" s="104"/>
      <c r="FF74" s="104"/>
      <c r="FG74" s="104"/>
      <c r="FH74" s="104"/>
      <c r="FI74" s="104"/>
      <c r="FJ74" s="104"/>
      <c r="FK74" s="104"/>
      <c r="FL74" s="104"/>
      <c r="FM74" s="104"/>
      <c r="FN74" s="104"/>
      <c r="FO74" s="104"/>
      <c r="FP74" s="104"/>
      <c r="FQ74" s="104"/>
      <c r="FR74" s="225"/>
      <c r="FS74" s="225"/>
      <c r="FT74" s="225"/>
      <c r="FU74" s="225"/>
      <c r="FV74" s="225"/>
      <c r="FW74" s="225"/>
      <c r="FX74" s="171"/>
      <c r="FY74" s="171"/>
      <c r="FZ74" s="171"/>
      <c r="GA74" s="171"/>
      <c r="GB74" s="171"/>
      <c r="GC74" s="171"/>
      <c r="GD74" s="171"/>
      <c r="GE74" s="171"/>
      <c r="GF74" s="104"/>
      <c r="GG74" s="104"/>
      <c r="GH74" s="104"/>
      <c r="GI74" s="104"/>
      <c r="GJ74" s="104"/>
      <c r="GK74" s="104"/>
      <c r="GL74" s="104"/>
      <c r="GM74" s="104"/>
      <c r="GN74" s="104"/>
      <c r="GO74" s="104"/>
      <c r="GP74" s="104"/>
      <c r="GQ74" s="381"/>
      <c r="GR74" s="381"/>
      <c r="GS74" s="381"/>
      <c r="GT74" s="381"/>
      <c r="GU74" s="381"/>
      <c r="GV74" s="381"/>
      <c r="GW74" s="381"/>
      <c r="GX74" s="381"/>
      <c r="GY74" s="225"/>
      <c r="GZ74" s="225"/>
      <c r="HA74" s="225"/>
      <c r="HB74" s="225"/>
      <c r="HC74" s="225"/>
      <c r="HD74" s="225"/>
      <c r="HE74" s="225"/>
      <c r="HF74" s="225"/>
      <c r="HG74" s="225"/>
      <c r="HH74" s="225"/>
      <c r="HI74" s="225"/>
      <c r="HJ74" s="225"/>
      <c r="HK74" s="225"/>
      <c r="HL74" s="225"/>
      <c r="HM74" s="225"/>
      <c r="HN74" s="225"/>
      <c r="HO74" s="225"/>
      <c r="HP74" s="225"/>
      <c r="HQ74" s="225"/>
      <c r="HR74" s="225"/>
      <c r="HS74" s="225"/>
      <c r="HT74" s="225"/>
      <c r="HU74" s="225"/>
      <c r="HV74" s="225"/>
      <c r="HW74" s="225"/>
      <c r="HX74" s="225"/>
      <c r="HY74" s="225"/>
      <c r="HZ74" s="225"/>
      <c r="IA74" s="225"/>
      <c r="IB74" s="225"/>
      <c r="IC74" s="225"/>
      <c r="ID74" s="225"/>
      <c r="IE74" s="225"/>
      <c r="IF74" s="225"/>
      <c r="IG74" s="225"/>
      <c r="IH74" s="225"/>
      <c r="II74" s="225"/>
      <c r="IJ74" s="225"/>
      <c r="IK74" s="225"/>
      <c r="IL74" s="225"/>
      <c r="IM74" s="225"/>
      <c r="IN74" s="225"/>
      <c r="IO74" s="225"/>
      <c r="IP74" s="225"/>
      <c r="IQ74" s="225"/>
      <c r="IR74" s="225"/>
      <c r="IS74" s="225"/>
      <c r="IT74" s="225"/>
      <c r="IU74" s="225"/>
      <c r="IV74" s="225"/>
      <c r="IW74" s="225"/>
      <c r="IX74" s="225"/>
      <c r="IY74" s="225"/>
      <c r="IZ74" s="225"/>
      <c r="JA74" s="225"/>
      <c r="JB74" s="225"/>
      <c r="JC74" s="225"/>
      <c r="JD74" s="225"/>
      <c r="JE74" s="225"/>
      <c r="JF74" s="225"/>
      <c r="JG74" s="225"/>
      <c r="JH74" s="225"/>
      <c r="JI74" s="225"/>
      <c r="JJ74" s="225"/>
      <c r="JK74" s="225"/>
      <c r="JL74" s="225"/>
      <c r="JM74" s="225"/>
      <c r="JN74" s="225"/>
      <c r="JO74" s="225"/>
      <c r="JP74" s="225"/>
      <c r="JQ74" s="225"/>
      <c r="JR74" s="225"/>
      <c r="JS74" s="225"/>
      <c r="JT74" s="225"/>
      <c r="JU74" s="225"/>
      <c r="JV74" s="225"/>
      <c r="JW74" s="225"/>
      <c r="JX74" s="225"/>
      <c r="JY74" s="225"/>
      <c r="JZ74" s="225"/>
      <c r="KA74" s="225"/>
      <c r="KB74" s="225"/>
      <c r="KC74" s="225"/>
      <c r="KD74" s="225"/>
      <c r="KE74" s="225"/>
      <c r="KF74" s="225"/>
      <c r="KG74" s="225"/>
      <c r="KH74" s="225"/>
      <c r="KI74" s="225"/>
      <c r="KJ74" s="225"/>
      <c r="KK74" s="225"/>
      <c r="KL74" s="225"/>
      <c r="KM74" s="225"/>
      <c r="KN74" s="225"/>
      <c r="KO74" s="225"/>
      <c r="KP74" s="225"/>
      <c r="KQ74" s="225"/>
      <c r="KR74" s="225"/>
      <c r="KS74" s="225"/>
      <c r="KT74" s="225"/>
      <c r="KU74" s="225"/>
      <c r="KV74" s="225"/>
      <c r="KW74" s="225"/>
      <c r="KX74" s="225"/>
      <c r="KY74" s="225"/>
      <c r="KZ74" s="225"/>
      <c r="LA74" s="225"/>
      <c r="LB74" s="225"/>
      <c r="LC74" s="225"/>
      <c r="LD74" s="225"/>
      <c r="LE74" s="225"/>
      <c r="LF74" s="225"/>
      <c r="LG74" s="225"/>
      <c r="LH74" s="225"/>
      <c r="LI74" s="225"/>
      <c r="LJ74" s="225"/>
      <c r="LK74" s="225"/>
      <c r="LL74" s="225"/>
      <c r="LM74" s="225"/>
      <c r="LN74" s="225"/>
      <c r="LO74" s="225"/>
      <c r="LP74" s="225"/>
      <c r="LQ74" s="225"/>
      <c r="LR74" s="225"/>
      <c r="LS74" s="225"/>
      <c r="LT74" s="225"/>
      <c r="LU74" s="225"/>
      <c r="LV74" s="225"/>
      <c r="LW74" s="225"/>
      <c r="LX74" s="225"/>
      <c r="LY74" s="225"/>
      <c r="LZ74" s="225"/>
      <c r="MA74" s="225"/>
      <c r="MB74" s="225"/>
      <c r="MC74" s="225"/>
      <c r="MD74" s="225"/>
      <c r="ME74" s="225"/>
      <c r="MF74" s="225"/>
      <c r="MG74" s="225"/>
      <c r="MH74" s="225"/>
      <c r="MI74" s="225"/>
      <c r="MJ74" s="225"/>
      <c r="MK74" s="225"/>
      <c r="ML74" s="225"/>
      <c r="MM74" s="225"/>
      <c r="MN74" s="225"/>
      <c r="MO74" s="225"/>
      <c r="MP74" s="225"/>
      <c r="MQ74" s="225"/>
      <c r="MR74" s="225"/>
      <c r="MS74" s="225"/>
      <c r="MT74" s="225"/>
      <c r="MU74" s="225"/>
      <c r="MV74" s="225"/>
      <c r="MW74" s="225"/>
      <c r="MX74" s="225"/>
      <c r="MY74" s="225"/>
      <c r="MZ74" s="225"/>
      <c r="NA74" s="225"/>
      <c r="NB74" s="225"/>
      <c r="NC74" s="225"/>
      <c r="ND74" s="225"/>
      <c r="NE74" s="225"/>
      <c r="NF74" s="225"/>
      <c r="NG74" s="225"/>
      <c r="NH74" s="225"/>
      <c r="NI74" s="225"/>
      <c r="NJ74" s="225"/>
      <c r="NK74" s="225"/>
      <c r="NL74" s="225"/>
      <c r="NM74" s="225"/>
      <c r="NN74" s="225"/>
      <c r="NO74" s="225"/>
      <c r="NP74" s="225"/>
      <c r="NQ74" s="225"/>
      <c r="NR74" s="225"/>
      <c r="NS74" s="225"/>
      <c r="NT74" s="225"/>
      <c r="NU74" s="225"/>
      <c r="NV74" s="225"/>
      <c r="NW74" s="225"/>
      <c r="NX74" s="225"/>
      <c r="NY74" s="225"/>
      <c r="NZ74" s="225"/>
      <c r="OA74" s="225"/>
      <c r="OB74" s="225"/>
      <c r="OC74" s="225"/>
      <c r="OD74" s="225"/>
      <c r="OE74" s="225"/>
      <c r="OF74" s="225"/>
      <c r="OG74" s="225"/>
      <c r="OH74" s="225"/>
      <c r="OI74" s="225"/>
      <c r="OJ74" s="225"/>
      <c r="OK74" s="225"/>
      <c r="OL74" s="225"/>
      <c r="OM74" s="225"/>
      <c r="ON74" s="225"/>
      <c r="OO74" s="225"/>
      <c r="OP74" s="225"/>
      <c r="OQ74" s="225"/>
      <c r="OR74" s="225"/>
      <c r="OS74" s="225"/>
      <c r="OT74" s="225"/>
      <c r="OU74" s="225"/>
      <c r="OV74" s="225"/>
      <c r="OW74" s="225"/>
      <c r="OX74" s="225"/>
      <c r="OY74" s="225"/>
      <c r="OZ74" s="225"/>
      <c r="PA74" s="225"/>
      <c r="PB74" s="225"/>
      <c r="PC74" s="225"/>
      <c r="PD74" s="225"/>
      <c r="PE74" s="225"/>
      <c r="PF74" s="225"/>
      <c r="PG74" s="225"/>
      <c r="PH74" s="225"/>
      <c r="PI74" s="225"/>
      <c r="PJ74" s="225"/>
      <c r="PK74" s="225"/>
      <c r="PL74" s="225"/>
      <c r="PM74" s="225"/>
      <c r="PN74" s="225"/>
      <c r="PO74" s="225"/>
      <c r="PP74" s="225"/>
      <c r="PQ74" s="225"/>
      <c r="PR74" s="225"/>
      <c r="PS74" s="225"/>
      <c r="PT74" s="225"/>
      <c r="PU74" s="225"/>
      <c r="PV74" s="225"/>
      <c r="PW74" s="225"/>
      <c r="PX74" s="225"/>
      <c r="PY74" s="225"/>
      <c r="PZ74" s="225"/>
      <c r="QA74" s="225"/>
      <c r="QB74" s="225"/>
      <c r="QC74" s="225"/>
      <c r="QD74" s="225"/>
      <c r="QE74" s="225"/>
      <c r="QF74" s="225"/>
      <c r="QG74" s="225"/>
      <c r="QH74" s="225"/>
      <c r="QI74" s="225"/>
      <c r="QJ74" s="225"/>
      <c r="QK74" s="225"/>
      <c r="QL74" s="225"/>
      <c r="QM74" s="225"/>
      <c r="QN74" s="225"/>
      <c r="QO74" s="225"/>
      <c r="QP74" s="225"/>
      <c r="QQ74" s="225"/>
      <c r="QR74" s="225"/>
      <c r="QS74" s="225"/>
      <c r="QT74" s="225"/>
      <c r="QU74" s="225"/>
      <c r="QV74" s="225"/>
      <c r="QW74" s="225"/>
      <c r="QX74" s="225"/>
      <c r="QY74" s="225"/>
      <c r="QZ74" s="225"/>
      <c r="RA74" s="225"/>
      <c r="RB74" s="225"/>
      <c r="RC74" s="225"/>
      <c r="RD74" s="225"/>
      <c r="RE74" s="104"/>
      <c r="RF74" s="104"/>
      <c r="RG74" s="207"/>
      <c r="RH74" s="207"/>
    </row>
    <row r="75" spans="2:476" ht="18.75" customHeight="1">
      <c r="B75" s="87">
        <v>64</v>
      </c>
      <c r="C75" s="87">
        <v>36</v>
      </c>
      <c r="D75" s="87" t="s">
        <v>451</v>
      </c>
      <c r="E75" s="34" t="str">
        <f ca="1">IF(ISBLANK(TMSimList[[#This Row],[Test n'#]]),"",LOOKUP(TMSimList[[#This Row],[Test n'#]],TP_CFAR_DB[TPnum],TP_CFAR_DB[TP ID]))</f>
        <v>FT-TP-36</v>
      </c>
      <c r="F75" s="103" t="str">
        <f ca="1">IF(ISBLANK(TMSimList[[#This Row],[Test n'#]]),"",LOOKUP(TMSimList[[#This Row],[Test n'#]],TP_CFAR_DB[TPnum],TP_CFAR_DB[Test Point Name]))</f>
        <v>Aborted Landing Test</v>
      </c>
      <c r="G75" s="34" t="str">
        <f ca="1">IF(ISBLANK(TMSimList[[#This Row],[Test n'#]]),"",LOOKUP(TMSimList[[#This Row],[Test n'#]],TP_CFAR_DB[TPnum],TP_CFAR_DB[Mode]))</f>
        <v>Auto</v>
      </c>
      <c r="H75" s="34">
        <f ca="1">IF(ISBLANK(TMSimList[[#This Row],[Test n'#]]),"",LOOKUP(TMSimList[[#This Row],[Test n'#]],TP_CFAR_DB[TPnum],TP_CFAR_DB[Time '[sec']]))</f>
        <v>275</v>
      </c>
      <c r="I75" s="34" t="s">
        <v>78</v>
      </c>
      <c r="J75" s="34" t="s">
        <v>80</v>
      </c>
      <c r="K75" s="171"/>
      <c r="L75" s="172">
        <f>SUM(TMSimMatrix[#This Row])</f>
        <v>74</v>
      </c>
      <c r="M75" s="171"/>
      <c r="N75" s="171"/>
      <c r="O75" s="171"/>
      <c r="P75" s="171"/>
      <c r="Q75" s="171"/>
      <c r="R75" s="171"/>
      <c r="S75" s="171"/>
      <c r="T75" s="171"/>
      <c r="U75" s="171"/>
      <c r="V75" s="171"/>
      <c r="W75" s="171"/>
      <c r="X75" s="171"/>
      <c r="Y75" s="171"/>
      <c r="Z75" s="171"/>
      <c r="AA75" s="171"/>
      <c r="AB75" s="171"/>
      <c r="AC75" s="171"/>
      <c r="AD75" s="171"/>
      <c r="AE75" s="171"/>
      <c r="AF75" s="171"/>
      <c r="AG75" s="171"/>
      <c r="AH75" s="171"/>
      <c r="AI75" s="171"/>
      <c r="AJ75" s="171"/>
      <c r="AK75" s="171"/>
      <c r="AL75" s="171"/>
      <c r="AM75" s="171"/>
      <c r="AN75" s="171"/>
      <c r="AO75" s="171"/>
      <c r="AP75" s="171"/>
      <c r="AQ75" s="171"/>
      <c r="AR75" s="171"/>
      <c r="AS75" s="171"/>
      <c r="AT75" s="171">
        <v>2</v>
      </c>
      <c r="AU75" s="171">
        <v>2</v>
      </c>
      <c r="AV75" s="171">
        <v>2</v>
      </c>
      <c r="AW75" s="171">
        <v>2</v>
      </c>
      <c r="AX75" s="171">
        <v>2</v>
      </c>
      <c r="AY75" s="171">
        <v>2</v>
      </c>
      <c r="AZ75" s="171">
        <v>2</v>
      </c>
      <c r="BA75" s="171">
        <v>2</v>
      </c>
      <c r="BB75" s="171">
        <v>2</v>
      </c>
      <c r="BC75" s="171">
        <v>2</v>
      </c>
      <c r="BD75" s="171">
        <v>2</v>
      </c>
      <c r="BE75" s="171">
        <v>2</v>
      </c>
      <c r="BF75" s="171"/>
      <c r="BG75" s="171"/>
      <c r="BH75" s="171"/>
      <c r="BI75" s="171"/>
      <c r="BJ75" s="171"/>
      <c r="BK75" s="171"/>
      <c r="BL75" s="171"/>
      <c r="BM75" s="171"/>
      <c r="BN75" s="171"/>
      <c r="BO75" s="171"/>
      <c r="BP75" s="171"/>
      <c r="BQ75" s="171"/>
      <c r="BR75" s="171"/>
      <c r="BS75" s="171"/>
      <c r="BT75" s="171"/>
      <c r="BU75" s="171"/>
      <c r="BV75" s="171"/>
      <c r="BW75" s="171"/>
      <c r="BX75" s="171"/>
      <c r="BY75" s="171"/>
      <c r="BZ75" s="171"/>
      <c r="CA75" s="171"/>
      <c r="CB75" s="171">
        <v>1</v>
      </c>
      <c r="CC75" s="171">
        <v>1</v>
      </c>
      <c r="CD75" s="171">
        <v>1</v>
      </c>
      <c r="CE75" s="171">
        <v>1</v>
      </c>
      <c r="CF75" s="171">
        <v>1</v>
      </c>
      <c r="CG75" s="171">
        <v>1</v>
      </c>
      <c r="CH75" s="171">
        <v>1</v>
      </c>
      <c r="CI75" s="171">
        <v>1</v>
      </c>
      <c r="CJ75" s="104">
        <v>1</v>
      </c>
      <c r="CK75" s="104">
        <v>1</v>
      </c>
      <c r="CL75" s="104">
        <v>1</v>
      </c>
      <c r="CM75" s="104">
        <v>1</v>
      </c>
      <c r="CN75" s="104">
        <v>1</v>
      </c>
      <c r="CO75" s="104">
        <v>1</v>
      </c>
      <c r="CP75" s="104">
        <v>1</v>
      </c>
      <c r="CQ75" s="104"/>
      <c r="CR75" s="104"/>
      <c r="CS75" s="171">
        <v>1</v>
      </c>
      <c r="CT75" s="171">
        <v>1</v>
      </c>
      <c r="CU75" s="171">
        <v>1</v>
      </c>
      <c r="CV75" s="171">
        <v>1</v>
      </c>
      <c r="CW75" s="171">
        <v>1</v>
      </c>
      <c r="CX75" s="171">
        <v>1</v>
      </c>
      <c r="CY75" s="171">
        <v>1</v>
      </c>
      <c r="CZ75" s="171">
        <v>1</v>
      </c>
      <c r="DA75" s="171">
        <v>1</v>
      </c>
      <c r="DB75" s="171">
        <v>1</v>
      </c>
      <c r="DC75" s="171">
        <v>1</v>
      </c>
      <c r="DD75" s="171">
        <v>1</v>
      </c>
      <c r="DE75" s="171">
        <v>1</v>
      </c>
      <c r="DF75" s="171">
        <v>1</v>
      </c>
      <c r="DG75" s="171">
        <v>1</v>
      </c>
      <c r="DH75" s="171">
        <v>1</v>
      </c>
      <c r="DI75" s="171">
        <v>1</v>
      </c>
      <c r="DJ75" s="171">
        <v>1</v>
      </c>
      <c r="DK75" s="171">
        <v>1</v>
      </c>
      <c r="DL75" s="171">
        <v>1</v>
      </c>
      <c r="DM75" s="171">
        <v>1</v>
      </c>
      <c r="DN75" s="171">
        <v>1</v>
      </c>
      <c r="DO75" s="171">
        <v>1</v>
      </c>
      <c r="DP75" s="171">
        <v>1</v>
      </c>
      <c r="DQ75" s="171">
        <v>1</v>
      </c>
      <c r="DR75" s="171">
        <v>1</v>
      </c>
      <c r="DS75" s="171">
        <v>1</v>
      </c>
      <c r="DT75" s="171">
        <v>1</v>
      </c>
      <c r="DU75" s="171">
        <v>1</v>
      </c>
      <c r="DV75" s="171">
        <v>1</v>
      </c>
      <c r="DW75" s="171">
        <v>1</v>
      </c>
      <c r="DX75" s="171"/>
      <c r="DY75" s="171"/>
      <c r="DZ75" s="171">
        <v>1</v>
      </c>
      <c r="EA75" s="171">
        <v>1</v>
      </c>
      <c r="EB75" s="171">
        <v>1</v>
      </c>
      <c r="EC75" s="171">
        <v>1</v>
      </c>
      <c r="ED75" s="171"/>
      <c r="EE75" s="171"/>
      <c r="EF75" s="171"/>
      <c r="EG75" s="225"/>
      <c r="EH75" s="225"/>
      <c r="EI75" s="225"/>
      <c r="EJ75" s="225"/>
      <c r="EK75" s="171"/>
      <c r="EL75" s="171"/>
      <c r="EM75" s="171"/>
      <c r="EN75" s="171"/>
      <c r="EO75" s="171"/>
      <c r="EP75" s="171"/>
      <c r="EQ75" s="171"/>
      <c r="ER75" s="171"/>
      <c r="ES75" s="171"/>
      <c r="ET75" s="171"/>
      <c r="EU75" s="171"/>
      <c r="EV75" s="104"/>
      <c r="EW75" s="104"/>
      <c r="EX75" s="104"/>
      <c r="EY75" s="104"/>
      <c r="EZ75" s="104"/>
      <c r="FA75" s="104"/>
      <c r="FB75" s="104"/>
      <c r="FC75" s="104"/>
      <c r="FD75" s="104"/>
      <c r="FE75" s="104"/>
      <c r="FF75" s="104"/>
      <c r="FG75" s="104"/>
      <c r="FH75" s="104"/>
      <c r="FI75" s="104"/>
      <c r="FJ75" s="104"/>
      <c r="FK75" s="104"/>
      <c r="FL75" s="104"/>
      <c r="FM75" s="104"/>
      <c r="FN75" s="104"/>
      <c r="FO75" s="104"/>
      <c r="FP75" s="104"/>
      <c r="FQ75" s="104"/>
      <c r="FR75" s="171"/>
      <c r="FS75" s="171"/>
      <c r="FT75" s="171"/>
      <c r="FU75" s="171"/>
      <c r="FV75" s="171"/>
      <c r="FW75" s="171"/>
      <c r="FX75" s="171"/>
      <c r="FY75" s="171"/>
      <c r="FZ75" s="171"/>
      <c r="GA75" s="171"/>
      <c r="GB75" s="171"/>
      <c r="GC75" s="171"/>
      <c r="GD75" s="171"/>
      <c r="GE75" s="171"/>
      <c r="GF75" s="104"/>
      <c r="GG75" s="104"/>
      <c r="GH75" s="381"/>
      <c r="GI75" s="381"/>
      <c r="GJ75" s="225"/>
      <c r="GK75" s="225"/>
      <c r="GL75" s="225"/>
      <c r="GM75" s="225"/>
      <c r="GN75" s="225"/>
      <c r="GO75" s="225"/>
      <c r="GP75" s="225"/>
      <c r="GQ75" s="104"/>
      <c r="GR75" s="104"/>
      <c r="GS75" s="104"/>
      <c r="GT75" s="104"/>
      <c r="GU75" s="225"/>
      <c r="GV75" s="225"/>
      <c r="GW75" s="225"/>
      <c r="GX75" s="225"/>
      <c r="GY75" s="225"/>
      <c r="GZ75" s="225"/>
      <c r="HA75" s="225"/>
      <c r="HB75" s="225"/>
      <c r="HC75" s="225"/>
      <c r="HD75" s="225"/>
      <c r="HE75" s="225"/>
      <c r="HF75" s="225"/>
      <c r="HG75" s="225"/>
      <c r="HH75" s="225"/>
      <c r="HI75" s="225"/>
      <c r="HJ75" s="225"/>
      <c r="HK75" s="225"/>
      <c r="HL75" s="225"/>
      <c r="HM75" s="225"/>
      <c r="HN75" s="225"/>
      <c r="HO75" s="225"/>
      <c r="HP75" s="225"/>
      <c r="HQ75" s="225"/>
      <c r="HR75" s="225"/>
      <c r="HS75" s="225"/>
      <c r="HT75" s="225"/>
      <c r="HU75" s="225"/>
      <c r="HV75" s="225"/>
      <c r="HW75" s="225"/>
      <c r="HX75" s="225"/>
      <c r="HY75" s="225"/>
      <c r="HZ75" s="225"/>
      <c r="IA75" s="225"/>
      <c r="IB75" s="225"/>
      <c r="IC75" s="225"/>
      <c r="ID75" s="225"/>
      <c r="IE75" s="225"/>
      <c r="IF75" s="225"/>
      <c r="IG75" s="225"/>
      <c r="IH75" s="225"/>
      <c r="II75" s="225"/>
      <c r="IJ75" s="225"/>
      <c r="IK75" s="225"/>
      <c r="IL75" s="225"/>
      <c r="IM75" s="225"/>
      <c r="IN75" s="225"/>
      <c r="IO75" s="225"/>
      <c r="IP75" s="225"/>
      <c r="IQ75" s="225"/>
      <c r="IR75" s="225"/>
      <c r="IS75" s="225"/>
      <c r="IT75" s="225"/>
      <c r="IU75" s="225"/>
      <c r="IV75" s="225"/>
      <c r="IW75" s="225"/>
      <c r="IX75" s="225"/>
      <c r="IY75" s="225"/>
      <c r="IZ75" s="225"/>
      <c r="JA75" s="225"/>
      <c r="JB75" s="225"/>
      <c r="JC75" s="225"/>
      <c r="JD75" s="225"/>
      <c r="JE75" s="225"/>
      <c r="JF75" s="225"/>
      <c r="JG75" s="225"/>
      <c r="JH75" s="225"/>
      <c r="JI75" s="225"/>
      <c r="JJ75" s="225"/>
      <c r="JK75" s="225"/>
      <c r="JL75" s="225"/>
      <c r="JM75" s="225"/>
      <c r="JN75" s="225"/>
      <c r="JO75" s="225"/>
      <c r="JP75" s="225"/>
      <c r="JQ75" s="225"/>
      <c r="JR75" s="225"/>
      <c r="JS75" s="225"/>
      <c r="JT75" s="225"/>
      <c r="JU75" s="225"/>
      <c r="JV75" s="225"/>
      <c r="JW75" s="225"/>
      <c r="JX75" s="225"/>
      <c r="JY75" s="225"/>
      <c r="JZ75" s="225"/>
      <c r="KA75" s="225"/>
      <c r="KB75" s="225"/>
      <c r="KC75" s="225"/>
      <c r="KD75" s="225"/>
      <c r="KE75" s="225"/>
      <c r="KF75" s="225"/>
      <c r="KG75" s="225"/>
      <c r="KH75" s="225"/>
      <c r="KI75" s="225"/>
      <c r="KJ75" s="225"/>
      <c r="KK75" s="225"/>
      <c r="KL75" s="225"/>
      <c r="KM75" s="225"/>
      <c r="KN75" s="225"/>
      <c r="KO75" s="225"/>
      <c r="KP75" s="225"/>
      <c r="KQ75" s="225"/>
      <c r="KR75" s="225"/>
      <c r="KS75" s="225"/>
      <c r="KT75" s="225"/>
      <c r="KU75" s="225"/>
      <c r="KV75" s="225"/>
      <c r="KW75" s="225"/>
      <c r="KX75" s="225"/>
      <c r="KY75" s="225"/>
      <c r="KZ75" s="225"/>
      <c r="LA75" s="225"/>
      <c r="LB75" s="225"/>
      <c r="LC75" s="225"/>
      <c r="LD75" s="225"/>
      <c r="LE75" s="225"/>
      <c r="LF75" s="225"/>
      <c r="LG75" s="225"/>
      <c r="LH75" s="225"/>
      <c r="LI75" s="225"/>
      <c r="LJ75" s="225"/>
      <c r="LK75" s="225"/>
      <c r="LL75" s="225"/>
      <c r="LM75" s="225"/>
      <c r="LN75" s="225"/>
      <c r="LO75" s="225"/>
      <c r="LP75" s="225"/>
      <c r="LQ75" s="225"/>
      <c r="LR75" s="225"/>
      <c r="LS75" s="225"/>
      <c r="LT75" s="225"/>
      <c r="LU75" s="225"/>
      <c r="LV75" s="225"/>
      <c r="LW75" s="225"/>
      <c r="LX75" s="225"/>
      <c r="LY75" s="225"/>
      <c r="LZ75" s="225"/>
      <c r="MA75" s="225"/>
      <c r="MB75" s="225"/>
      <c r="MC75" s="225"/>
      <c r="MD75" s="225"/>
      <c r="ME75" s="225"/>
      <c r="MF75" s="225"/>
      <c r="MG75" s="225"/>
      <c r="MH75" s="225"/>
      <c r="MI75" s="225"/>
      <c r="MJ75" s="225"/>
      <c r="MK75" s="225"/>
      <c r="ML75" s="225"/>
      <c r="MM75" s="225"/>
      <c r="MN75" s="225"/>
      <c r="MO75" s="225"/>
      <c r="MP75" s="225"/>
      <c r="MQ75" s="225"/>
      <c r="MR75" s="225"/>
      <c r="MS75" s="225"/>
      <c r="MT75" s="225"/>
      <c r="MU75" s="225"/>
      <c r="MV75" s="225"/>
      <c r="MW75" s="225"/>
      <c r="MX75" s="225"/>
      <c r="MY75" s="225"/>
      <c r="MZ75" s="225"/>
      <c r="NA75" s="225"/>
      <c r="NB75" s="225"/>
      <c r="NC75" s="225"/>
      <c r="ND75" s="225"/>
      <c r="NE75" s="225"/>
      <c r="NF75" s="225"/>
      <c r="NG75" s="225"/>
      <c r="NH75" s="225"/>
      <c r="NI75" s="225"/>
      <c r="NJ75" s="225"/>
      <c r="NK75" s="225"/>
      <c r="NL75" s="225"/>
      <c r="NM75" s="225"/>
      <c r="NN75" s="225"/>
      <c r="NO75" s="225"/>
      <c r="NP75" s="225"/>
      <c r="NQ75" s="225"/>
      <c r="NR75" s="225"/>
      <c r="NS75" s="225"/>
      <c r="NT75" s="225"/>
      <c r="NU75" s="225"/>
      <c r="NV75" s="225"/>
      <c r="NW75" s="225"/>
      <c r="NX75" s="225"/>
      <c r="NY75" s="225"/>
      <c r="NZ75" s="225"/>
      <c r="OA75" s="225"/>
      <c r="OB75" s="225"/>
      <c r="OC75" s="225"/>
      <c r="OD75" s="225"/>
      <c r="OE75" s="225"/>
      <c r="OF75" s="225"/>
      <c r="OG75" s="225"/>
      <c r="OH75" s="225"/>
      <c r="OI75" s="225"/>
      <c r="OJ75" s="225"/>
      <c r="OK75" s="225"/>
      <c r="OL75" s="225"/>
      <c r="OM75" s="225"/>
      <c r="ON75" s="225"/>
      <c r="OO75" s="225"/>
      <c r="OP75" s="225"/>
      <c r="OQ75" s="225"/>
      <c r="OR75" s="225"/>
      <c r="OS75" s="225"/>
      <c r="OT75" s="225"/>
      <c r="OU75" s="225"/>
      <c r="OV75" s="225"/>
      <c r="OW75" s="225"/>
      <c r="OX75" s="225"/>
      <c r="OY75" s="225"/>
      <c r="OZ75" s="225"/>
      <c r="PA75" s="225"/>
      <c r="PB75" s="225"/>
      <c r="PC75" s="225"/>
      <c r="PD75" s="225"/>
      <c r="PE75" s="225"/>
      <c r="PF75" s="225"/>
      <c r="PG75" s="225"/>
      <c r="PH75" s="225"/>
      <c r="PI75" s="225"/>
      <c r="PJ75" s="225"/>
      <c r="PK75" s="225"/>
      <c r="PL75" s="225"/>
      <c r="PM75" s="225"/>
      <c r="PN75" s="225"/>
      <c r="PO75" s="225"/>
      <c r="PP75" s="225"/>
      <c r="PQ75" s="225"/>
      <c r="PR75" s="225"/>
      <c r="PS75" s="225"/>
      <c r="PT75" s="225"/>
      <c r="PU75" s="225"/>
      <c r="PV75" s="225"/>
      <c r="PW75" s="225"/>
      <c r="PX75" s="225"/>
      <c r="PY75" s="225"/>
      <c r="PZ75" s="225"/>
      <c r="QA75" s="225"/>
      <c r="QB75" s="225"/>
      <c r="QC75" s="225"/>
      <c r="QD75" s="225"/>
      <c r="QE75" s="225"/>
      <c r="QF75" s="225"/>
      <c r="QG75" s="225"/>
      <c r="QH75" s="225"/>
      <c r="QI75" s="225"/>
      <c r="QJ75" s="225"/>
      <c r="QK75" s="225"/>
      <c r="QL75" s="225"/>
      <c r="QM75" s="225"/>
      <c r="QN75" s="225"/>
      <c r="QO75" s="225"/>
      <c r="QP75" s="225"/>
      <c r="QQ75" s="225"/>
      <c r="QR75" s="225"/>
      <c r="QS75" s="225"/>
      <c r="QT75" s="225"/>
      <c r="QU75" s="225"/>
      <c r="QV75" s="225"/>
      <c r="QW75" s="225"/>
      <c r="QX75" s="225"/>
      <c r="QY75" s="225"/>
      <c r="QZ75" s="225"/>
      <c r="RA75" s="225"/>
      <c r="RB75" s="225"/>
      <c r="RC75" s="225"/>
      <c r="RD75" s="225"/>
      <c r="RE75" s="104"/>
      <c r="RF75" s="104"/>
      <c r="RG75" s="207"/>
      <c r="RH75" s="207"/>
    </row>
    <row r="76" spans="2:476" ht="18.75" customHeight="1">
      <c r="B76" s="87">
        <v>65</v>
      </c>
      <c r="C76" s="87">
        <v>2050</v>
      </c>
      <c r="D76" s="87" t="s">
        <v>451</v>
      </c>
      <c r="E76" s="34" t="str">
        <f ca="1">IF(ISBLANK(TMSimList[[#This Row],[Test n'#]]),"",LOOKUP(TMSimList[[#This Row],[Test n'#]],TP_CFAR_DB[TPnum],TP_CFAR_DB[TP ID]))</f>
        <v>FT-TP-2050</v>
      </c>
      <c r="F76" s="103" t="str">
        <f ca="1">IF(ISBLANK(TMSimList[[#This Row],[Test n'#]]),"",LOOKUP(TMSimList[[#This Row],[Test n'#]],TP_CFAR_DB[TPnum],TP_CFAR_DB[Test Point Name]))</f>
        <v>Runway elevation +6ft offset</v>
      </c>
      <c r="G76" s="34" t="str">
        <f ca="1">IF(ISBLANK(TMSimList[[#This Row],[Test n'#]]),"",LOOKUP(TMSimList[[#This Row],[Test n'#]],TP_CFAR_DB[TPnum],TP_CFAR_DB[Mode]))</f>
        <v>Auto</v>
      </c>
      <c r="H76" s="34">
        <f ca="1">IF(ISBLANK(TMSimList[[#This Row],[Test n'#]]),"",LOOKUP(TMSimList[[#This Row],[Test n'#]],TP_CFAR_DB[TPnum],TP_CFAR_DB[Time '[sec']]))</f>
        <v>0</v>
      </c>
      <c r="I76" s="34" t="s">
        <v>78</v>
      </c>
      <c r="J76" s="34" t="s">
        <v>80</v>
      </c>
      <c r="K76" s="171"/>
      <c r="L76" s="172">
        <f>SUM(TMSimMatrix[#This Row])</f>
        <v>2</v>
      </c>
      <c r="M76" s="171"/>
      <c r="N76" s="171"/>
      <c r="O76" s="171"/>
      <c r="P76" s="171"/>
      <c r="Q76" s="171"/>
      <c r="R76" s="171"/>
      <c r="S76" s="171"/>
      <c r="T76" s="171"/>
      <c r="U76" s="171"/>
      <c r="V76" s="171"/>
      <c r="W76" s="171"/>
      <c r="X76" s="171"/>
      <c r="Y76" s="171"/>
      <c r="Z76" s="171"/>
      <c r="AA76" s="171"/>
      <c r="AB76" s="171"/>
      <c r="AC76" s="171"/>
      <c r="AD76" s="171"/>
      <c r="AE76" s="171"/>
      <c r="AF76" s="171"/>
      <c r="AG76" s="171"/>
      <c r="AH76" s="171"/>
      <c r="AI76" s="171"/>
      <c r="AJ76" s="171"/>
      <c r="AK76" s="171"/>
      <c r="AL76" s="171"/>
      <c r="AM76" s="171"/>
      <c r="AN76" s="171"/>
      <c r="AO76" s="171"/>
      <c r="AP76" s="171"/>
      <c r="AQ76" s="171"/>
      <c r="AR76" s="171"/>
      <c r="AS76" s="171"/>
      <c r="AT76" s="171"/>
      <c r="AU76" s="171"/>
      <c r="AV76" s="171"/>
      <c r="AW76" s="171"/>
      <c r="AX76" s="171"/>
      <c r="AY76" s="171"/>
      <c r="AZ76" s="171"/>
      <c r="BA76" s="171"/>
      <c r="BB76" s="171"/>
      <c r="BC76" s="171"/>
      <c r="BD76" s="171"/>
      <c r="BE76" s="171"/>
      <c r="BF76" s="171">
        <v>1</v>
      </c>
      <c r="BG76" s="395"/>
      <c r="BH76" s="171"/>
      <c r="BI76" s="171"/>
      <c r="BJ76" s="171"/>
      <c r="BK76" s="171"/>
      <c r="BL76" s="171"/>
      <c r="BM76" s="171"/>
      <c r="BN76" s="171"/>
      <c r="BO76" s="171"/>
      <c r="BP76" s="171"/>
      <c r="BQ76" s="171"/>
      <c r="BR76" s="171"/>
      <c r="BS76" s="171"/>
      <c r="BT76" s="171"/>
      <c r="BU76" s="171"/>
      <c r="BV76" s="171"/>
      <c r="BW76" s="171"/>
      <c r="BX76" s="171"/>
      <c r="BY76" s="171"/>
      <c r="BZ76" s="171"/>
      <c r="CA76" s="171"/>
      <c r="CB76" s="171"/>
      <c r="CC76" s="171"/>
      <c r="CD76" s="104"/>
      <c r="CE76" s="104"/>
      <c r="CF76" s="104"/>
      <c r="CG76" s="104"/>
      <c r="CH76" s="104"/>
      <c r="CI76" s="104"/>
      <c r="CJ76" s="104"/>
      <c r="CK76" s="104"/>
      <c r="CL76" s="104"/>
      <c r="CM76" s="104"/>
      <c r="CN76" s="104"/>
      <c r="CO76" s="104"/>
      <c r="CP76" s="104"/>
      <c r="CQ76" s="104"/>
      <c r="CR76" s="104"/>
      <c r="CS76" s="104"/>
      <c r="CT76" s="104"/>
      <c r="CU76" s="104"/>
      <c r="CV76" s="104"/>
      <c r="CW76" s="104"/>
      <c r="CX76" s="104"/>
      <c r="CY76" s="104"/>
      <c r="CZ76" s="104"/>
      <c r="DA76" s="104"/>
      <c r="DB76" s="104"/>
      <c r="DC76" s="104"/>
      <c r="DD76" s="104"/>
      <c r="DE76" s="104"/>
      <c r="DF76" s="104"/>
      <c r="DG76" s="104"/>
      <c r="DH76" s="104"/>
      <c r="DI76" s="104"/>
      <c r="DJ76" s="104"/>
      <c r="DK76" s="104"/>
      <c r="DL76" s="104"/>
      <c r="DM76" s="104"/>
      <c r="DN76" s="104"/>
      <c r="DO76" s="104"/>
      <c r="DP76" s="104"/>
      <c r="DQ76" s="104"/>
      <c r="DR76" s="104"/>
      <c r="DS76" s="104"/>
      <c r="DT76" s="104"/>
      <c r="DU76" s="104"/>
      <c r="DV76" s="104"/>
      <c r="DW76" s="104"/>
      <c r="DX76" s="104"/>
      <c r="DY76" s="171">
        <v>1</v>
      </c>
      <c r="DZ76" s="171"/>
      <c r="EA76" s="171"/>
      <c r="EB76" s="171"/>
      <c r="EC76" s="171"/>
      <c r="ED76" s="171"/>
      <c r="EE76" s="171"/>
      <c r="EF76" s="171"/>
      <c r="EG76" s="225"/>
      <c r="EH76" s="225"/>
      <c r="EI76" s="225"/>
      <c r="EJ76" s="225"/>
      <c r="EK76" s="171"/>
      <c r="EL76" s="171"/>
      <c r="EM76" s="104"/>
      <c r="EN76" s="104"/>
      <c r="EO76" s="104"/>
      <c r="EP76" s="104"/>
      <c r="EQ76" s="104"/>
      <c r="ER76" s="104"/>
      <c r="ES76" s="104"/>
      <c r="ET76" s="104"/>
      <c r="EU76" s="104"/>
      <c r="EV76" s="104"/>
      <c r="EW76" s="104"/>
      <c r="EX76" s="104"/>
      <c r="EY76" s="104"/>
      <c r="EZ76" s="104"/>
      <c r="FA76" s="104"/>
      <c r="FB76" s="104"/>
      <c r="FC76" s="104"/>
      <c r="FD76" s="104"/>
      <c r="FE76" s="104"/>
      <c r="FF76" s="104"/>
      <c r="FG76" s="381"/>
      <c r="FH76" s="104"/>
      <c r="FI76" s="104"/>
      <c r="FJ76" s="104"/>
      <c r="FK76" s="104"/>
      <c r="FL76" s="104"/>
      <c r="FM76" s="104"/>
      <c r="FN76" s="381"/>
      <c r="FO76" s="225"/>
      <c r="FP76" s="225"/>
      <c r="FQ76" s="225"/>
      <c r="FR76" s="225"/>
      <c r="FS76" s="225"/>
      <c r="FT76" s="225"/>
      <c r="FU76" s="225"/>
      <c r="FV76" s="225"/>
      <c r="FW76" s="225"/>
      <c r="FX76" s="171"/>
      <c r="FY76" s="171"/>
      <c r="FZ76" s="104"/>
      <c r="GA76" s="104"/>
      <c r="GB76" s="104"/>
      <c r="GC76" s="104"/>
      <c r="GD76" s="104"/>
      <c r="GE76" s="104"/>
      <c r="GF76" s="104"/>
      <c r="GG76" s="104"/>
      <c r="GH76" s="104"/>
      <c r="GI76" s="104"/>
      <c r="GJ76" s="104"/>
      <c r="GK76" s="104"/>
      <c r="GL76" s="104"/>
      <c r="GM76" s="104"/>
      <c r="GN76" s="104"/>
      <c r="GO76" s="104"/>
      <c r="GP76" s="104"/>
      <c r="GQ76" s="381"/>
      <c r="GR76" s="381"/>
      <c r="GS76" s="104"/>
      <c r="GT76" s="104"/>
      <c r="GU76" s="225"/>
      <c r="GV76" s="225"/>
      <c r="GW76" s="225"/>
      <c r="GX76" s="225"/>
      <c r="GY76" s="225"/>
      <c r="GZ76" s="225"/>
      <c r="HA76" s="225"/>
      <c r="HB76" s="225"/>
      <c r="HC76" s="225"/>
      <c r="HD76" s="225"/>
      <c r="HE76" s="225"/>
      <c r="HF76" s="225"/>
      <c r="HG76" s="225"/>
      <c r="HH76" s="225"/>
      <c r="HI76" s="225"/>
      <c r="HJ76" s="225"/>
      <c r="HK76" s="225"/>
      <c r="HL76" s="225"/>
      <c r="HM76" s="225"/>
      <c r="HN76" s="225"/>
      <c r="HO76" s="225"/>
      <c r="HP76" s="225"/>
      <c r="HQ76" s="225"/>
      <c r="HR76" s="225"/>
      <c r="HS76" s="225"/>
      <c r="HT76" s="225"/>
      <c r="HU76" s="225"/>
      <c r="HV76" s="225"/>
      <c r="HW76" s="225"/>
      <c r="HX76" s="225"/>
      <c r="HY76" s="225"/>
      <c r="HZ76" s="225"/>
      <c r="IA76" s="225"/>
      <c r="IB76" s="225"/>
      <c r="IC76" s="225"/>
      <c r="ID76" s="225"/>
      <c r="IE76" s="225"/>
      <c r="IF76" s="225"/>
      <c r="IG76" s="225"/>
      <c r="IH76" s="225"/>
      <c r="II76" s="225"/>
      <c r="IJ76" s="225"/>
      <c r="IK76" s="225"/>
      <c r="IL76" s="225"/>
      <c r="IM76" s="225"/>
      <c r="IN76" s="225"/>
      <c r="IO76" s="225"/>
      <c r="IP76" s="225"/>
      <c r="IQ76" s="225"/>
      <c r="IR76" s="225"/>
      <c r="IS76" s="225"/>
      <c r="IT76" s="225"/>
      <c r="IU76" s="225"/>
      <c r="IV76" s="225"/>
      <c r="IW76" s="225"/>
      <c r="IX76" s="225"/>
      <c r="IY76" s="225"/>
      <c r="IZ76" s="225"/>
      <c r="JA76" s="225"/>
      <c r="JB76" s="225"/>
      <c r="JC76" s="225"/>
      <c r="JD76" s="225"/>
      <c r="JE76" s="225"/>
      <c r="JF76" s="225"/>
      <c r="JG76" s="225"/>
      <c r="JH76" s="225"/>
      <c r="JI76" s="225"/>
      <c r="JJ76" s="225"/>
      <c r="JK76" s="225"/>
      <c r="JL76" s="225"/>
      <c r="JM76" s="225"/>
      <c r="JN76" s="225"/>
      <c r="JO76" s="225"/>
      <c r="JP76" s="225"/>
      <c r="JQ76" s="225"/>
      <c r="JR76" s="225"/>
      <c r="JS76" s="225"/>
      <c r="JT76" s="225"/>
      <c r="JU76" s="225"/>
      <c r="JV76" s="225"/>
      <c r="JW76" s="225"/>
      <c r="JX76" s="225"/>
      <c r="JY76" s="225"/>
      <c r="JZ76" s="225"/>
      <c r="KA76" s="225"/>
      <c r="KB76" s="225"/>
      <c r="KC76" s="225"/>
      <c r="KD76" s="225"/>
      <c r="KE76" s="225"/>
      <c r="KF76" s="225"/>
      <c r="KG76" s="225"/>
      <c r="KH76" s="225"/>
      <c r="KI76" s="225"/>
      <c r="KJ76" s="225"/>
      <c r="KK76" s="225"/>
      <c r="KL76" s="225"/>
      <c r="KM76" s="225"/>
      <c r="KN76" s="225"/>
      <c r="KO76" s="225"/>
      <c r="KP76" s="225"/>
      <c r="KQ76" s="225"/>
      <c r="KR76" s="225"/>
      <c r="KS76" s="225"/>
      <c r="KT76" s="225"/>
      <c r="KU76" s="225"/>
      <c r="KV76" s="225"/>
      <c r="KW76" s="225"/>
      <c r="KX76" s="225"/>
      <c r="KY76" s="225"/>
      <c r="KZ76" s="225"/>
      <c r="LA76" s="225"/>
      <c r="LB76" s="225"/>
      <c r="LC76" s="225"/>
      <c r="LD76" s="225"/>
      <c r="LE76" s="225"/>
      <c r="LF76" s="225"/>
      <c r="LG76" s="225"/>
      <c r="LH76" s="225"/>
      <c r="LI76" s="225"/>
      <c r="LJ76" s="225"/>
      <c r="LK76" s="225"/>
      <c r="LL76" s="225"/>
      <c r="LM76" s="225"/>
      <c r="LN76" s="225"/>
      <c r="LO76" s="225"/>
      <c r="LP76" s="225"/>
      <c r="LQ76" s="225"/>
      <c r="LR76" s="225"/>
      <c r="LS76" s="225"/>
      <c r="LT76" s="225"/>
      <c r="LU76" s="225"/>
      <c r="LV76" s="225"/>
      <c r="LW76" s="225"/>
      <c r="LX76" s="225"/>
      <c r="LY76" s="225"/>
      <c r="LZ76" s="225"/>
      <c r="MA76" s="225"/>
      <c r="MB76" s="225"/>
      <c r="MC76" s="225"/>
      <c r="MD76" s="225"/>
      <c r="ME76" s="225"/>
      <c r="MF76" s="225"/>
      <c r="MG76" s="225"/>
      <c r="MH76" s="225"/>
      <c r="MI76" s="225"/>
      <c r="MJ76" s="225"/>
      <c r="MK76" s="225"/>
      <c r="ML76" s="225"/>
      <c r="MM76" s="225"/>
      <c r="MN76" s="225"/>
      <c r="MO76" s="225"/>
      <c r="MP76" s="225"/>
      <c r="MQ76" s="225"/>
      <c r="MR76" s="225"/>
      <c r="MS76" s="225"/>
      <c r="MT76" s="225"/>
      <c r="MU76" s="225"/>
      <c r="MV76" s="225"/>
      <c r="MW76" s="225"/>
      <c r="MX76" s="225"/>
      <c r="MY76" s="225"/>
      <c r="MZ76" s="225"/>
      <c r="NA76" s="225"/>
      <c r="NB76" s="225"/>
      <c r="NC76" s="225"/>
      <c r="ND76" s="225"/>
      <c r="NE76" s="225"/>
      <c r="NF76" s="225"/>
      <c r="NG76" s="225"/>
      <c r="NH76" s="225"/>
      <c r="NI76" s="225"/>
      <c r="NJ76" s="225"/>
      <c r="NK76" s="225"/>
      <c r="NL76" s="225"/>
      <c r="NM76" s="225"/>
      <c r="NN76" s="225"/>
      <c r="NO76" s="225"/>
      <c r="NP76" s="225"/>
      <c r="NQ76" s="225"/>
      <c r="NR76" s="225"/>
      <c r="NS76" s="225"/>
      <c r="NT76" s="225"/>
      <c r="NU76" s="225"/>
      <c r="NV76" s="225"/>
      <c r="NW76" s="225"/>
      <c r="NX76" s="225"/>
      <c r="NY76" s="225"/>
      <c r="NZ76" s="225"/>
      <c r="OA76" s="225"/>
      <c r="OB76" s="225"/>
      <c r="OC76" s="225"/>
      <c r="OD76" s="225"/>
      <c r="OE76" s="225"/>
      <c r="OF76" s="225"/>
      <c r="OG76" s="225"/>
      <c r="OH76" s="225"/>
      <c r="OI76" s="225"/>
      <c r="OJ76" s="225"/>
      <c r="OK76" s="225"/>
      <c r="OL76" s="225"/>
      <c r="OM76" s="225"/>
      <c r="ON76" s="225"/>
      <c r="OO76" s="225"/>
      <c r="OP76" s="225"/>
      <c r="OQ76" s="225"/>
      <c r="OR76" s="225"/>
      <c r="OS76" s="225"/>
      <c r="OT76" s="225"/>
      <c r="OU76" s="225"/>
      <c r="OV76" s="225"/>
      <c r="OW76" s="225"/>
      <c r="OX76" s="225"/>
      <c r="OY76" s="225"/>
      <c r="OZ76" s="225"/>
      <c r="PA76" s="225"/>
      <c r="PB76" s="225"/>
      <c r="PC76" s="225"/>
      <c r="PD76" s="225"/>
      <c r="PE76" s="225"/>
      <c r="PF76" s="225"/>
      <c r="PG76" s="225"/>
      <c r="PH76" s="225"/>
      <c r="PI76" s="225"/>
      <c r="PJ76" s="225"/>
      <c r="PK76" s="225"/>
      <c r="PL76" s="225"/>
      <c r="PM76" s="225"/>
      <c r="PN76" s="225"/>
      <c r="PO76" s="225"/>
      <c r="PP76" s="225"/>
      <c r="PQ76" s="225"/>
      <c r="PR76" s="225"/>
      <c r="PS76" s="225"/>
      <c r="PT76" s="225"/>
      <c r="PU76" s="225"/>
      <c r="PV76" s="225"/>
      <c r="PW76" s="225"/>
      <c r="PX76" s="225"/>
      <c r="PY76" s="225"/>
      <c r="PZ76" s="225"/>
      <c r="QA76" s="225"/>
      <c r="QB76" s="225"/>
      <c r="QC76" s="225"/>
      <c r="QD76" s="225"/>
      <c r="QE76" s="225"/>
      <c r="QF76" s="225"/>
      <c r="QG76" s="225"/>
      <c r="QH76" s="225"/>
      <c r="QI76" s="225"/>
      <c r="QJ76" s="225"/>
      <c r="QK76" s="225"/>
      <c r="QL76" s="225"/>
      <c r="QM76" s="225"/>
      <c r="QN76" s="225"/>
      <c r="QO76" s="225"/>
      <c r="QP76" s="225"/>
      <c r="QQ76" s="225"/>
      <c r="QR76" s="225"/>
      <c r="QS76" s="225"/>
      <c r="QT76" s="225"/>
      <c r="QU76" s="225"/>
      <c r="QV76" s="225"/>
      <c r="QW76" s="225"/>
      <c r="QX76" s="225"/>
      <c r="QY76" s="225"/>
      <c r="QZ76" s="225"/>
      <c r="RA76" s="225"/>
      <c r="RB76" s="225"/>
      <c r="RC76" s="225"/>
      <c r="RD76" s="225"/>
      <c r="RE76" s="104"/>
      <c r="RF76" s="104"/>
      <c r="RG76" s="207"/>
      <c r="RH76" s="207"/>
    </row>
    <row r="77" spans="2:476" ht="18.649999999999999" customHeight="1">
      <c r="B77" s="87">
        <v>66</v>
      </c>
      <c r="C77" s="87">
        <v>2051</v>
      </c>
      <c r="D77" s="87" t="s">
        <v>451</v>
      </c>
      <c r="E77" s="34" t="str">
        <f ca="1">IF(ISBLANK(TMSimList[[#This Row],[Test n'#]]),"",LOOKUP(TMSimList[[#This Row],[Test n'#]],TP_CFAR_DB[TPnum],TP_CFAR_DB[TP ID]))</f>
        <v>FT-TP-2051</v>
      </c>
      <c r="F77" s="103" t="str">
        <f ca="1">IF(ISBLANK(TMSimList[[#This Row],[Test n'#]]),"",LOOKUP(TMSimList[[#This Row],[Test n'#]],TP_CFAR_DB[TPnum],TP_CFAR_DB[Test Point Name]))</f>
        <v>Runway elevation -6ft offset</v>
      </c>
      <c r="G77" s="34" t="str">
        <f ca="1">IF(ISBLANK(TMSimList[[#This Row],[Test n'#]]),"",LOOKUP(TMSimList[[#This Row],[Test n'#]],TP_CFAR_DB[TPnum],TP_CFAR_DB[Mode]))</f>
        <v>Auto</v>
      </c>
      <c r="H77" s="34">
        <f ca="1">IF(ISBLANK(TMSimList[[#This Row],[Test n'#]]),"",LOOKUP(TMSimList[[#This Row],[Test n'#]],TP_CFAR_DB[TPnum],TP_CFAR_DB[Time '[sec']]))</f>
        <v>0</v>
      </c>
      <c r="I77" s="34" t="s">
        <v>78</v>
      </c>
      <c r="J77" s="34" t="s">
        <v>80</v>
      </c>
      <c r="K77" s="171"/>
      <c r="L77" s="172">
        <f>SUM(TMSimMatrix[#This Row])</f>
        <v>2</v>
      </c>
      <c r="M77" s="171"/>
      <c r="N77" s="171"/>
      <c r="O77" s="171"/>
      <c r="P77" s="171"/>
      <c r="Q77" s="171"/>
      <c r="R77" s="171"/>
      <c r="S77" s="171"/>
      <c r="T77" s="171"/>
      <c r="U77" s="171"/>
      <c r="V77" s="171"/>
      <c r="W77" s="171"/>
      <c r="X77" s="171"/>
      <c r="Y77" s="171"/>
      <c r="Z77" s="171"/>
      <c r="AA77" s="171"/>
      <c r="AB77" s="171"/>
      <c r="AC77" s="171"/>
      <c r="AD77" s="171"/>
      <c r="AE77" s="171"/>
      <c r="AF77" s="171"/>
      <c r="AG77" s="171"/>
      <c r="AH77" s="171"/>
      <c r="AI77" s="171"/>
      <c r="AJ77" s="171"/>
      <c r="AK77" s="171"/>
      <c r="AL77" s="171"/>
      <c r="AM77" s="171"/>
      <c r="AN77" s="171"/>
      <c r="AO77" s="171"/>
      <c r="AP77" s="171"/>
      <c r="AQ77" s="171"/>
      <c r="AR77" s="171"/>
      <c r="AS77" s="171"/>
      <c r="AT77" s="171"/>
      <c r="AU77" s="171"/>
      <c r="AV77" s="171"/>
      <c r="AW77" s="171"/>
      <c r="AX77" s="171"/>
      <c r="AY77" s="171"/>
      <c r="AZ77" s="171"/>
      <c r="BA77" s="171"/>
      <c r="BB77" s="171"/>
      <c r="BC77" s="171"/>
      <c r="BD77" s="171"/>
      <c r="BE77" s="171"/>
      <c r="BF77" s="171"/>
      <c r="BG77" s="171">
        <v>1</v>
      </c>
      <c r="BH77" s="171"/>
      <c r="BI77" s="171"/>
      <c r="BJ77" s="171"/>
      <c r="BK77" s="171"/>
      <c r="BL77" s="171"/>
      <c r="BM77" s="171"/>
      <c r="BN77" s="171"/>
      <c r="BO77" s="171"/>
      <c r="BP77" s="171"/>
      <c r="BQ77" s="171"/>
      <c r="BR77" s="171"/>
      <c r="BS77" s="171"/>
      <c r="BT77" s="171"/>
      <c r="BU77" s="171"/>
      <c r="BV77" s="171"/>
      <c r="BW77" s="171"/>
      <c r="BX77" s="171"/>
      <c r="BY77" s="171"/>
      <c r="BZ77" s="171"/>
      <c r="CA77" s="171"/>
      <c r="CB77" s="171"/>
      <c r="CC77" s="171"/>
      <c r="CD77" s="104"/>
      <c r="CE77" s="104"/>
      <c r="CF77" s="104"/>
      <c r="CG77" s="104"/>
      <c r="CH77" s="104"/>
      <c r="CI77" s="104"/>
      <c r="CJ77" s="104"/>
      <c r="CK77" s="104"/>
      <c r="CL77" s="104"/>
      <c r="CM77" s="104"/>
      <c r="CN77" s="104"/>
      <c r="CO77" s="104"/>
      <c r="CP77" s="104"/>
      <c r="CQ77" s="104"/>
      <c r="CR77" s="104"/>
      <c r="CS77" s="104"/>
      <c r="CT77" s="104"/>
      <c r="CU77" s="104"/>
      <c r="CV77" s="104"/>
      <c r="CW77" s="104"/>
      <c r="CX77" s="104"/>
      <c r="CY77" s="104"/>
      <c r="CZ77" s="104"/>
      <c r="DA77" s="104"/>
      <c r="DB77" s="104"/>
      <c r="DC77" s="104"/>
      <c r="DD77" s="104"/>
      <c r="DE77" s="104"/>
      <c r="DF77" s="104"/>
      <c r="DG77" s="104"/>
      <c r="DH77" s="104"/>
      <c r="DI77" s="104"/>
      <c r="DJ77" s="104"/>
      <c r="DK77" s="104"/>
      <c r="DL77" s="104"/>
      <c r="DM77" s="104"/>
      <c r="DN77" s="104"/>
      <c r="DO77" s="104"/>
      <c r="DP77" s="104"/>
      <c r="DQ77" s="104"/>
      <c r="DR77" s="104"/>
      <c r="DS77" s="104"/>
      <c r="DT77" s="104"/>
      <c r="DU77" s="104"/>
      <c r="DV77" s="171"/>
      <c r="DW77" s="171"/>
      <c r="DX77" s="171">
        <v>1</v>
      </c>
      <c r="DY77" s="104"/>
      <c r="DZ77" s="104"/>
      <c r="EA77" s="104"/>
      <c r="EB77" s="104"/>
      <c r="EC77" s="104"/>
      <c r="ED77" s="104"/>
      <c r="EE77" s="104"/>
      <c r="EF77" s="104"/>
      <c r="EG77" s="225"/>
      <c r="EH77" s="225"/>
      <c r="EI77" s="225"/>
      <c r="EJ77" s="225"/>
      <c r="EK77" s="171"/>
      <c r="EL77" s="171"/>
      <c r="EM77" s="104"/>
      <c r="EN77" s="104"/>
      <c r="EO77" s="104"/>
      <c r="EP77" s="104"/>
      <c r="EQ77" s="104"/>
      <c r="ER77" s="104"/>
      <c r="ES77" s="104"/>
      <c r="ET77" s="104"/>
      <c r="EU77" s="104"/>
      <c r="EV77" s="104"/>
      <c r="EW77" s="104"/>
      <c r="EX77" s="104"/>
      <c r="EY77" s="104"/>
      <c r="EZ77" s="104"/>
      <c r="FA77" s="104"/>
      <c r="FB77" s="104"/>
      <c r="FC77" s="104"/>
      <c r="FD77" s="104"/>
      <c r="FE77" s="104"/>
      <c r="FF77" s="104"/>
      <c r="FG77" s="104"/>
      <c r="FH77" s="381"/>
      <c r="FI77" s="104"/>
      <c r="FJ77" s="104"/>
      <c r="FK77" s="104"/>
      <c r="FL77" s="104"/>
      <c r="FM77" s="104"/>
      <c r="FN77" s="225"/>
      <c r="FO77" s="381"/>
      <c r="FP77" s="225"/>
      <c r="FQ77" s="225"/>
      <c r="FR77" s="225"/>
      <c r="FS77" s="225"/>
      <c r="FT77" s="225"/>
      <c r="FU77" s="225"/>
      <c r="FV77" s="225"/>
      <c r="FW77" s="225"/>
      <c r="FX77" s="171"/>
      <c r="FY77" s="171"/>
      <c r="FZ77" s="104"/>
      <c r="GA77" s="104"/>
      <c r="GB77" s="104"/>
      <c r="GC77" s="104"/>
      <c r="GD77" s="104"/>
      <c r="GE77" s="104"/>
      <c r="GF77" s="104"/>
      <c r="GG77" s="104"/>
      <c r="GH77" s="104"/>
      <c r="GI77" s="104"/>
      <c r="GJ77" s="104"/>
      <c r="GK77" s="104"/>
      <c r="GL77" s="104"/>
      <c r="GM77" s="104"/>
      <c r="GN77" s="104"/>
      <c r="GO77" s="104"/>
      <c r="GP77" s="104"/>
      <c r="GQ77" s="381"/>
      <c r="GR77" s="381"/>
      <c r="GS77" s="104"/>
      <c r="GT77" s="104"/>
      <c r="GU77" s="225"/>
      <c r="GV77" s="225"/>
      <c r="GW77" s="225"/>
      <c r="GX77" s="225"/>
      <c r="GY77" s="225"/>
      <c r="GZ77" s="225"/>
      <c r="HA77" s="225"/>
      <c r="HB77" s="225"/>
      <c r="HC77" s="225"/>
      <c r="HD77" s="225"/>
      <c r="HE77" s="225"/>
      <c r="HF77" s="225"/>
      <c r="HG77" s="225"/>
      <c r="HH77" s="225"/>
      <c r="HI77" s="225"/>
      <c r="HJ77" s="225"/>
      <c r="HK77" s="225"/>
      <c r="HL77" s="225"/>
      <c r="HM77" s="225"/>
      <c r="HN77" s="225"/>
      <c r="HO77" s="225"/>
      <c r="HP77" s="225"/>
      <c r="HQ77" s="225"/>
      <c r="HR77" s="225"/>
      <c r="HS77" s="225"/>
      <c r="HT77" s="225"/>
      <c r="HU77" s="225"/>
      <c r="HV77" s="225"/>
      <c r="HW77" s="225"/>
      <c r="HX77" s="225"/>
      <c r="HY77" s="225"/>
      <c r="HZ77" s="225"/>
      <c r="IA77" s="225"/>
      <c r="IB77" s="225"/>
      <c r="IC77" s="225"/>
      <c r="ID77" s="225"/>
      <c r="IE77" s="225"/>
      <c r="IF77" s="225"/>
      <c r="IG77" s="225"/>
      <c r="IH77" s="225"/>
      <c r="II77" s="225"/>
      <c r="IJ77" s="225"/>
      <c r="IK77" s="225"/>
      <c r="IL77" s="225"/>
      <c r="IM77" s="225"/>
      <c r="IN77" s="225"/>
      <c r="IO77" s="225"/>
      <c r="IP77" s="225"/>
      <c r="IQ77" s="225"/>
      <c r="IR77" s="225"/>
      <c r="IS77" s="225"/>
      <c r="IT77" s="225"/>
      <c r="IU77" s="225"/>
      <c r="IV77" s="225"/>
      <c r="IW77" s="225"/>
      <c r="IX77" s="225"/>
      <c r="IY77" s="225"/>
      <c r="IZ77" s="225"/>
      <c r="JA77" s="225"/>
      <c r="JB77" s="225"/>
      <c r="JC77" s="225"/>
      <c r="JD77" s="225"/>
      <c r="JE77" s="225"/>
      <c r="JF77" s="225"/>
      <c r="JG77" s="225"/>
      <c r="JH77" s="225"/>
      <c r="JI77" s="225"/>
      <c r="JJ77" s="225"/>
      <c r="JK77" s="225"/>
      <c r="JL77" s="225"/>
      <c r="JM77" s="225"/>
      <c r="JN77" s="225"/>
      <c r="JO77" s="225"/>
      <c r="JP77" s="225"/>
      <c r="JQ77" s="225"/>
      <c r="JR77" s="225"/>
      <c r="JS77" s="225"/>
      <c r="JT77" s="225"/>
      <c r="JU77" s="225"/>
      <c r="JV77" s="225"/>
      <c r="JW77" s="225"/>
      <c r="JX77" s="225"/>
      <c r="JY77" s="225"/>
      <c r="JZ77" s="225"/>
      <c r="KA77" s="225"/>
      <c r="KB77" s="225"/>
      <c r="KC77" s="225"/>
      <c r="KD77" s="225"/>
      <c r="KE77" s="225"/>
      <c r="KF77" s="225"/>
      <c r="KG77" s="225"/>
      <c r="KH77" s="225"/>
      <c r="KI77" s="225"/>
      <c r="KJ77" s="225"/>
      <c r="KK77" s="225"/>
      <c r="KL77" s="225"/>
      <c r="KM77" s="225"/>
      <c r="KN77" s="225"/>
      <c r="KO77" s="225"/>
      <c r="KP77" s="225"/>
      <c r="KQ77" s="225"/>
      <c r="KR77" s="225"/>
      <c r="KS77" s="225"/>
      <c r="KT77" s="225"/>
      <c r="KU77" s="225"/>
      <c r="KV77" s="225"/>
      <c r="KW77" s="225"/>
      <c r="KX77" s="225"/>
      <c r="KY77" s="225"/>
      <c r="KZ77" s="225"/>
      <c r="LA77" s="225"/>
      <c r="LB77" s="225"/>
      <c r="LC77" s="225"/>
      <c r="LD77" s="225"/>
      <c r="LE77" s="225"/>
      <c r="LF77" s="225"/>
      <c r="LG77" s="225"/>
      <c r="LH77" s="225"/>
      <c r="LI77" s="225"/>
      <c r="LJ77" s="225"/>
      <c r="LK77" s="225"/>
      <c r="LL77" s="225"/>
      <c r="LM77" s="225"/>
      <c r="LN77" s="225"/>
      <c r="LO77" s="225"/>
      <c r="LP77" s="225"/>
      <c r="LQ77" s="225"/>
      <c r="LR77" s="225"/>
      <c r="LS77" s="225"/>
      <c r="LT77" s="225"/>
      <c r="LU77" s="225"/>
      <c r="LV77" s="225"/>
      <c r="LW77" s="225"/>
      <c r="LX77" s="225"/>
      <c r="LY77" s="225"/>
      <c r="LZ77" s="225"/>
      <c r="MA77" s="225"/>
      <c r="MB77" s="225"/>
      <c r="MC77" s="225"/>
      <c r="MD77" s="225"/>
      <c r="ME77" s="225"/>
      <c r="MF77" s="225"/>
      <c r="MG77" s="225"/>
      <c r="MH77" s="225"/>
      <c r="MI77" s="225"/>
      <c r="MJ77" s="225"/>
      <c r="MK77" s="225"/>
      <c r="ML77" s="225"/>
      <c r="MM77" s="225"/>
      <c r="MN77" s="225"/>
      <c r="MO77" s="225"/>
      <c r="MP77" s="225"/>
      <c r="MQ77" s="225"/>
      <c r="MR77" s="225"/>
      <c r="MS77" s="225"/>
      <c r="MT77" s="225"/>
      <c r="MU77" s="225"/>
      <c r="MV77" s="225"/>
      <c r="MW77" s="225"/>
      <c r="MX77" s="225"/>
      <c r="MY77" s="225"/>
      <c r="MZ77" s="225"/>
      <c r="NA77" s="225"/>
      <c r="NB77" s="225"/>
      <c r="NC77" s="225"/>
      <c r="ND77" s="225"/>
      <c r="NE77" s="225"/>
      <c r="NF77" s="225"/>
      <c r="NG77" s="225"/>
      <c r="NH77" s="225"/>
      <c r="NI77" s="225"/>
      <c r="NJ77" s="225"/>
      <c r="NK77" s="225"/>
      <c r="NL77" s="225"/>
      <c r="NM77" s="225"/>
      <c r="NN77" s="225"/>
      <c r="NO77" s="225"/>
      <c r="NP77" s="225"/>
      <c r="NQ77" s="225"/>
      <c r="NR77" s="225"/>
      <c r="NS77" s="225"/>
      <c r="NT77" s="225"/>
      <c r="NU77" s="225"/>
      <c r="NV77" s="225"/>
      <c r="NW77" s="225"/>
      <c r="NX77" s="225"/>
      <c r="NY77" s="225"/>
      <c r="NZ77" s="225"/>
      <c r="OA77" s="225"/>
      <c r="OB77" s="225"/>
      <c r="OC77" s="225"/>
      <c r="OD77" s="225"/>
      <c r="OE77" s="225"/>
      <c r="OF77" s="225"/>
      <c r="OG77" s="225"/>
      <c r="OH77" s="225"/>
      <c r="OI77" s="225"/>
      <c r="OJ77" s="225"/>
      <c r="OK77" s="225"/>
      <c r="OL77" s="225"/>
      <c r="OM77" s="225"/>
      <c r="ON77" s="225"/>
      <c r="OO77" s="225"/>
      <c r="OP77" s="225"/>
      <c r="OQ77" s="225"/>
      <c r="OR77" s="225"/>
      <c r="OS77" s="225"/>
      <c r="OT77" s="225"/>
      <c r="OU77" s="225"/>
      <c r="OV77" s="225"/>
      <c r="OW77" s="225"/>
      <c r="OX77" s="225"/>
      <c r="OY77" s="225"/>
      <c r="OZ77" s="225"/>
      <c r="PA77" s="225"/>
      <c r="PB77" s="225"/>
      <c r="PC77" s="225"/>
      <c r="PD77" s="225"/>
      <c r="PE77" s="225"/>
      <c r="PF77" s="225"/>
      <c r="PG77" s="225"/>
      <c r="PH77" s="225"/>
      <c r="PI77" s="225"/>
      <c r="PJ77" s="225"/>
      <c r="PK77" s="225"/>
      <c r="PL77" s="225"/>
      <c r="PM77" s="225"/>
      <c r="PN77" s="225"/>
      <c r="PO77" s="225"/>
      <c r="PP77" s="225"/>
      <c r="PQ77" s="225"/>
      <c r="PR77" s="225"/>
      <c r="PS77" s="225"/>
      <c r="PT77" s="225"/>
      <c r="PU77" s="225"/>
      <c r="PV77" s="225"/>
      <c r="PW77" s="225"/>
      <c r="PX77" s="225"/>
      <c r="PY77" s="225"/>
      <c r="PZ77" s="225"/>
      <c r="QA77" s="225"/>
      <c r="QB77" s="225"/>
      <c r="QC77" s="225"/>
      <c r="QD77" s="225"/>
      <c r="QE77" s="225"/>
      <c r="QF77" s="225"/>
      <c r="QG77" s="225"/>
      <c r="QH77" s="225"/>
      <c r="QI77" s="225"/>
      <c r="QJ77" s="225"/>
      <c r="QK77" s="225"/>
      <c r="QL77" s="225"/>
      <c r="QM77" s="225"/>
      <c r="QN77" s="225"/>
      <c r="QO77" s="225"/>
      <c r="QP77" s="225"/>
      <c r="QQ77" s="225"/>
      <c r="QR77" s="225"/>
      <c r="QS77" s="225"/>
      <c r="QT77" s="225"/>
      <c r="QU77" s="225"/>
      <c r="QV77" s="225"/>
      <c r="QW77" s="225"/>
      <c r="QX77" s="225"/>
      <c r="QY77" s="225"/>
      <c r="QZ77" s="225"/>
      <c r="RA77" s="225"/>
      <c r="RB77" s="225"/>
      <c r="RC77" s="225"/>
      <c r="RD77" s="225"/>
      <c r="RE77" s="104"/>
      <c r="RF77" s="104"/>
      <c r="RG77" s="207"/>
      <c r="RH77" s="207"/>
    </row>
    <row r="78" spans="2:476" ht="18.649999999999999" customHeight="1">
      <c r="B78" s="87">
        <v>67</v>
      </c>
      <c r="C78" s="87">
        <v>2053</v>
      </c>
      <c r="D78" s="87" t="s">
        <v>451</v>
      </c>
      <c r="E78" s="34" t="str">
        <f ca="1">IF(ISBLANK(TMSimList[[#This Row],[Test n'#]]),"",LOOKUP(TMSimList[[#This Row],[Test n'#]],TP_CFAR_DB[TPnum],TP_CFAR_DB[TP ID]))</f>
        <v>FT-TP-2053</v>
      </c>
      <c r="F78" s="103" t="str">
        <f ca="1">IF(ISBLANK(TMSimList[[#This Row],[Test n'#]]),"",LOOKUP(TMSimList[[#This Row],[Test n'#]],TP_CFAR_DB[TPnum],TP_CFAR_DB[Test Point Name]))</f>
        <v>Climb at Vmin</v>
      </c>
      <c r="G78" s="34" t="str">
        <f ca="1">IF(ISBLANK(TMSimList[[#This Row],[Test n'#]]),"",LOOKUP(TMSimList[[#This Row],[Test n'#]],TP_CFAR_DB[TPnum],TP_CFAR_DB[Mode]))</f>
        <v>Auto</v>
      </c>
      <c r="H78" s="34">
        <f ca="1">IF(ISBLANK(TMSimList[[#This Row],[Test n'#]]),"",LOOKUP(TMSimList[[#This Row],[Test n'#]],TP_CFAR_DB[TPnum],TP_CFAR_DB[Time '[sec']]))</f>
        <v>0</v>
      </c>
      <c r="I78" s="34" t="s">
        <v>76</v>
      </c>
      <c r="J78" s="34" t="s">
        <v>78</v>
      </c>
      <c r="K78" s="171"/>
      <c r="L78" s="172">
        <f>SUM(TMSimMatrix[#This Row])</f>
        <v>7</v>
      </c>
      <c r="M78" s="171"/>
      <c r="N78" s="171"/>
      <c r="O78" s="171"/>
      <c r="P78" s="171"/>
      <c r="Q78" s="171"/>
      <c r="R78" s="171"/>
      <c r="S78" s="171"/>
      <c r="T78" s="171"/>
      <c r="U78" s="171"/>
      <c r="V78" s="171"/>
      <c r="W78" s="171"/>
      <c r="X78" s="171"/>
      <c r="Y78" s="171"/>
      <c r="Z78" s="171"/>
      <c r="AA78" s="171"/>
      <c r="AB78" s="171"/>
      <c r="AC78" s="171">
        <v>1</v>
      </c>
      <c r="AD78" s="171">
        <v>1</v>
      </c>
      <c r="AE78" s="171">
        <v>1</v>
      </c>
      <c r="AF78" s="171">
        <v>1</v>
      </c>
      <c r="AG78" s="171">
        <v>1</v>
      </c>
      <c r="AH78" s="171">
        <v>1</v>
      </c>
      <c r="AI78" s="171"/>
      <c r="AJ78" s="171"/>
      <c r="AK78" s="171"/>
      <c r="AL78" s="171"/>
      <c r="AM78" s="171"/>
      <c r="AN78" s="171"/>
      <c r="AO78" s="171"/>
      <c r="AP78" s="171"/>
      <c r="AQ78" s="171"/>
      <c r="AR78" s="171"/>
      <c r="AS78" s="171"/>
      <c r="AT78" s="171"/>
      <c r="AU78" s="171"/>
      <c r="AV78" s="171"/>
      <c r="AW78" s="171"/>
      <c r="AX78" s="171"/>
      <c r="AY78" s="171"/>
      <c r="AZ78" s="171"/>
      <c r="BA78" s="171"/>
      <c r="BB78" s="171"/>
      <c r="BC78" s="171"/>
      <c r="BD78" s="171"/>
      <c r="BE78" s="171"/>
      <c r="BF78" s="171"/>
      <c r="BG78" s="171"/>
      <c r="BH78" s="171"/>
      <c r="BI78" s="171"/>
      <c r="BJ78" s="171"/>
      <c r="BK78" s="171"/>
      <c r="BL78" s="171"/>
      <c r="BM78" s="171"/>
      <c r="BN78" s="171"/>
      <c r="BO78" s="171"/>
      <c r="BP78" s="171"/>
      <c r="BQ78" s="171"/>
      <c r="BR78" s="171"/>
      <c r="BS78" s="171"/>
      <c r="BT78" s="171"/>
      <c r="BU78" s="171"/>
      <c r="BV78" s="171"/>
      <c r="BW78" s="171"/>
      <c r="BX78" s="171"/>
      <c r="BY78" s="171"/>
      <c r="BZ78" s="171"/>
      <c r="CA78" s="171"/>
      <c r="CB78" s="171"/>
      <c r="CC78" s="171"/>
      <c r="CD78" s="104"/>
      <c r="CE78" s="104"/>
      <c r="CF78" s="104"/>
      <c r="CG78" s="104"/>
      <c r="CH78" s="104"/>
      <c r="CI78" s="104"/>
      <c r="CJ78" s="104"/>
      <c r="CK78" s="104"/>
      <c r="CL78" s="104"/>
      <c r="CM78" s="104"/>
      <c r="CN78" s="104"/>
      <c r="CO78" s="104"/>
      <c r="CP78" s="104"/>
      <c r="CQ78" s="225">
        <v>1</v>
      </c>
      <c r="CR78" s="104"/>
      <c r="CS78" s="104"/>
      <c r="CT78" s="104"/>
      <c r="CU78" s="104"/>
      <c r="CV78" s="104"/>
      <c r="CW78" s="104"/>
      <c r="CX78" s="104"/>
      <c r="CY78" s="104"/>
      <c r="CZ78" s="104"/>
      <c r="DA78" s="104"/>
      <c r="DB78" s="104"/>
      <c r="DC78" s="104"/>
      <c r="DD78" s="104"/>
      <c r="DE78" s="104"/>
      <c r="DF78" s="104"/>
      <c r="DG78" s="104"/>
      <c r="DH78" s="104"/>
      <c r="DI78" s="104"/>
      <c r="DJ78" s="104"/>
      <c r="DK78" s="104"/>
      <c r="DL78" s="104"/>
      <c r="DM78" s="104"/>
      <c r="DN78" s="104"/>
      <c r="DO78" s="104"/>
      <c r="DP78" s="104"/>
      <c r="DQ78" s="104"/>
      <c r="DR78" s="104"/>
      <c r="DS78" s="104"/>
      <c r="DT78" s="104"/>
      <c r="DU78" s="104"/>
      <c r="DV78" s="104"/>
      <c r="DW78" s="104"/>
      <c r="DX78" s="104"/>
      <c r="DY78" s="104"/>
      <c r="DZ78" s="104"/>
      <c r="EA78" s="104"/>
      <c r="EB78" s="104"/>
      <c r="EC78" s="104"/>
      <c r="ED78" s="104"/>
      <c r="EE78" s="104"/>
      <c r="EF78" s="104"/>
      <c r="EG78" s="225"/>
      <c r="EH78" s="225"/>
      <c r="EI78" s="225"/>
      <c r="EJ78" s="225"/>
      <c r="EK78" s="171"/>
      <c r="EL78" s="171"/>
      <c r="EM78" s="104"/>
      <c r="EN78" s="104"/>
      <c r="EO78" s="104"/>
      <c r="EP78" s="104"/>
      <c r="EQ78" s="104"/>
      <c r="ER78" s="104"/>
      <c r="ES78" s="104"/>
      <c r="ET78" s="104"/>
      <c r="EU78" s="104"/>
      <c r="EV78" s="104"/>
      <c r="EW78" s="104"/>
      <c r="EX78" s="104"/>
      <c r="EY78" s="104"/>
      <c r="EZ78" s="104"/>
      <c r="FA78" s="104"/>
      <c r="FB78" s="104"/>
      <c r="FC78" s="104"/>
      <c r="FD78" s="104"/>
      <c r="FE78" s="104"/>
      <c r="FF78" s="104"/>
      <c r="FG78" s="104"/>
      <c r="FH78" s="104"/>
      <c r="FI78" s="104"/>
      <c r="FJ78" s="104"/>
      <c r="FK78" s="104"/>
      <c r="FL78" s="104"/>
      <c r="FM78" s="104"/>
      <c r="FN78" s="225"/>
      <c r="FO78" s="225"/>
      <c r="FP78" s="225"/>
      <c r="FQ78" s="225"/>
      <c r="FR78" s="225"/>
      <c r="FS78" s="225"/>
      <c r="FT78" s="225"/>
      <c r="FU78" s="225"/>
      <c r="FV78" s="225"/>
      <c r="FW78" s="225"/>
      <c r="FX78" s="171"/>
      <c r="FY78" s="171"/>
      <c r="FZ78" s="104"/>
      <c r="GA78" s="104"/>
      <c r="GB78" s="104"/>
      <c r="GC78" s="104"/>
      <c r="GD78" s="104"/>
      <c r="GE78" s="104"/>
      <c r="GF78" s="104"/>
      <c r="GG78" s="104"/>
      <c r="GH78" s="104"/>
      <c r="GI78" s="104"/>
      <c r="GJ78" s="104"/>
      <c r="GK78" s="104"/>
      <c r="GL78" s="104"/>
      <c r="GM78" s="104"/>
      <c r="GN78" s="104"/>
      <c r="GO78" s="104"/>
      <c r="GP78" s="104"/>
      <c r="GQ78" s="104"/>
      <c r="GR78" s="104"/>
      <c r="GS78" s="104"/>
      <c r="GT78" s="104"/>
      <c r="GU78" s="225"/>
      <c r="GV78" s="225"/>
      <c r="GW78" s="225"/>
      <c r="GX78" s="225"/>
      <c r="GY78" s="225"/>
      <c r="GZ78" s="225"/>
      <c r="HA78" s="225"/>
      <c r="HB78" s="225"/>
      <c r="HC78" s="225"/>
      <c r="HD78" s="225"/>
      <c r="HE78" s="225"/>
      <c r="HF78" s="225"/>
      <c r="HG78" s="225"/>
      <c r="HH78" s="225"/>
      <c r="HI78" s="225"/>
      <c r="HJ78" s="225"/>
      <c r="HK78" s="225"/>
      <c r="HL78" s="225"/>
      <c r="HM78" s="225"/>
      <c r="HN78" s="225"/>
      <c r="HO78" s="225"/>
      <c r="HP78" s="225"/>
      <c r="HQ78" s="225"/>
      <c r="HR78" s="225"/>
      <c r="HS78" s="225"/>
      <c r="HT78" s="225"/>
      <c r="HU78" s="225"/>
      <c r="HV78" s="225"/>
      <c r="HW78" s="225"/>
      <c r="HX78" s="225"/>
      <c r="HY78" s="225"/>
      <c r="HZ78" s="225"/>
      <c r="IA78" s="225"/>
      <c r="IB78" s="225"/>
      <c r="IC78" s="225"/>
      <c r="ID78" s="225"/>
      <c r="IE78" s="225"/>
      <c r="IF78" s="225"/>
      <c r="IG78" s="225"/>
      <c r="IH78" s="225"/>
      <c r="II78" s="225"/>
      <c r="IJ78" s="225"/>
      <c r="IK78" s="225"/>
      <c r="IL78" s="225"/>
      <c r="IM78" s="225"/>
      <c r="IN78" s="225"/>
      <c r="IO78" s="225"/>
      <c r="IP78" s="225"/>
      <c r="IQ78" s="225"/>
      <c r="IR78" s="225"/>
      <c r="IS78" s="225"/>
      <c r="IT78" s="225"/>
      <c r="IU78" s="225"/>
      <c r="IV78" s="225"/>
      <c r="IW78" s="225"/>
      <c r="IX78" s="225"/>
      <c r="IY78" s="225"/>
      <c r="IZ78" s="225"/>
      <c r="JA78" s="225"/>
      <c r="JB78" s="225"/>
      <c r="JC78" s="225"/>
      <c r="JD78" s="225"/>
      <c r="JE78" s="225"/>
      <c r="JF78" s="225"/>
      <c r="JG78" s="225"/>
      <c r="JH78" s="225"/>
      <c r="JI78" s="225"/>
      <c r="JJ78" s="225"/>
      <c r="JK78" s="225"/>
      <c r="JL78" s="225"/>
      <c r="JM78" s="225"/>
      <c r="JN78" s="225"/>
      <c r="JO78" s="225"/>
      <c r="JP78" s="225"/>
      <c r="JQ78" s="225"/>
      <c r="JR78" s="225"/>
      <c r="JS78" s="225"/>
      <c r="JT78" s="225"/>
      <c r="JU78" s="225"/>
      <c r="JV78" s="225"/>
      <c r="JW78" s="225"/>
      <c r="JX78" s="225"/>
      <c r="JY78" s="225"/>
      <c r="JZ78" s="225"/>
      <c r="KA78" s="225"/>
      <c r="KB78" s="225"/>
      <c r="KC78" s="225"/>
      <c r="KD78" s="225"/>
      <c r="KE78" s="225"/>
      <c r="KF78" s="225"/>
      <c r="KG78" s="225"/>
      <c r="KH78" s="225"/>
      <c r="KI78" s="225"/>
      <c r="KJ78" s="225"/>
      <c r="KK78" s="225"/>
      <c r="KL78" s="225"/>
      <c r="KM78" s="225"/>
      <c r="KN78" s="225"/>
      <c r="KO78" s="225"/>
      <c r="KP78" s="225"/>
      <c r="KQ78" s="225"/>
      <c r="KR78" s="225"/>
      <c r="KS78" s="225"/>
      <c r="KT78" s="225"/>
      <c r="KU78" s="225"/>
      <c r="KV78" s="225"/>
      <c r="KW78" s="225"/>
      <c r="KX78" s="225"/>
      <c r="KY78" s="225"/>
      <c r="KZ78" s="225"/>
      <c r="LA78" s="225"/>
      <c r="LB78" s="225"/>
      <c r="LC78" s="225"/>
      <c r="LD78" s="225"/>
      <c r="LE78" s="225"/>
      <c r="LF78" s="225"/>
      <c r="LG78" s="225"/>
      <c r="LH78" s="225"/>
      <c r="LI78" s="225"/>
      <c r="LJ78" s="225"/>
      <c r="LK78" s="225"/>
      <c r="LL78" s="225"/>
      <c r="LM78" s="225"/>
      <c r="LN78" s="225"/>
      <c r="LO78" s="225"/>
      <c r="LP78" s="225"/>
      <c r="LQ78" s="225"/>
      <c r="LR78" s="225"/>
      <c r="LS78" s="225"/>
      <c r="LT78" s="225"/>
      <c r="LU78" s="225"/>
      <c r="LV78" s="225"/>
      <c r="LW78" s="225"/>
      <c r="LX78" s="225"/>
      <c r="LY78" s="225"/>
      <c r="LZ78" s="225"/>
      <c r="MA78" s="225"/>
      <c r="MB78" s="225"/>
      <c r="MC78" s="225"/>
      <c r="MD78" s="225"/>
      <c r="ME78" s="225"/>
      <c r="MF78" s="225"/>
      <c r="MG78" s="225"/>
      <c r="MH78" s="225"/>
      <c r="MI78" s="225"/>
      <c r="MJ78" s="225"/>
      <c r="MK78" s="225"/>
      <c r="ML78" s="225"/>
      <c r="MM78" s="225"/>
      <c r="MN78" s="225"/>
      <c r="MO78" s="225"/>
      <c r="MP78" s="225"/>
      <c r="MQ78" s="225"/>
      <c r="MR78" s="225"/>
      <c r="MS78" s="225"/>
      <c r="MT78" s="225"/>
      <c r="MU78" s="225"/>
      <c r="MV78" s="225"/>
      <c r="MW78" s="225"/>
      <c r="MX78" s="225"/>
      <c r="MY78" s="225"/>
      <c r="MZ78" s="225"/>
      <c r="NA78" s="225"/>
      <c r="NB78" s="225"/>
      <c r="NC78" s="225"/>
      <c r="ND78" s="225"/>
      <c r="NE78" s="225"/>
      <c r="NF78" s="225"/>
      <c r="NG78" s="225"/>
      <c r="NH78" s="225"/>
      <c r="NI78" s="225"/>
      <c r="NJ78" s="225"/>
      <c r="NK78" s="225"/>
      <c r="NL78" s="225"/>
      <c r="NM78" s="225"/>
      <c r="NN78" s="225"/>
      <c r="NO78" s="225"/>
      <c r="NP78" s="225"/>
      <c r="NQ78" s="225"/>
      <c r="NR78" s="225"/>
      <c r="NS78" s="225"/>
      <c r="NT78" s="225"/>
      <c r="NU78" s="225"/>
      <c r="NV78" s="225"/>
      <c r="NW78" s="225"/>
      <c r="NX78" s="225"/>
      <c r="NY78" s="225"/>
      <c r="NZ78" s="225"/>
      <c r="OA78" s="225"/>
      <c r="OB78" s="225"/>
      <c r="OC78" s="225"/>
      <c r="OD78" s="225"/>
      <c r="OE78" s="225"/>
      <c r="OF78" s="225"/>
      <c r="OG78" s="225"/>
      <c r="OH78" s="225"/>
      <c r="OI78" s="225"/>
      <c r="OJ78" s="225"/>
      <c r="OK78" s="225"/>
      <c r="OL78" s="225"/>
      <c r="OM78" s="225"/>
      <c r="ON78" s="225"/>
      <c r="OO78" s="225"/>
      <c r="OP78" s="225"/>
      <c r="OQ78" s="225"/>
      <c r="OR78" s="225"/>
      <c r="OS78" s="225"/>
      <c r="OT78" s="225"/>
      <c r="OU78" s="225"/>
      <c r="OV78" s="225"/>
      <c r="OW78" s="225"/>
      <c r="OX78" s="225"/>
      <c r="OY78" s="225"/>
      <c r="OZ78" s="225"/>
      <c r="PA78" s="225"/>
      <c r="PB78" s="225"/>
      <c r="PC78" s="225"/>
      <c r="PD78" s="225"/>
      <c r="PE78" s="225"/>
      <c r="PF78" s="225"/>
      <c r="PG78" s="225"/>
      <c r="PH78" s="225"/>
      <c r="PI78" s="225"/>
      <c r="PJ78" s="225"/>
      <c r="PK78" s="225"/>
      <c r="PL78" s="225"/>
      <c r="PM78" s="225"/>
      <c r="PN78" s="225"/>
      <c r="PO78" s="225"/>
      <c r="PP78" s="225"/>
      <c r="PQ78" s="225"/>
      <c r="PR78" s="225"/>
      <c r="PS78" s="225"/>
      <c r="PT78" s="225"/>
      <c r="PU78" s="225"/>
      <c r="PV78" s="225"/>
      <c r="PW78" s="225"/>
      <c r="PX78" s="225"/>
      <c r="PY78" s="225"/>
      <c r="PZ78" s="225"/>
      <c r="QA78" s="225"/>
      <c r="QB78" s="225"/>
      <c r="QC78" s="225"/>
      <c r="QD78" s="225"/>
      <c r="QE78" s="225"/>
      <c r="QF78" s="225"/>
      <c r="QG78" s="225"/>
      <c r="QH78" s="225"/>
      <c r="QI78" s="225"/>
      <c r="QJ78" s="225"/>
      <c r="QK78" s="225"/>
      <c r="QL78" s="225"/>
      <c r="QM78" s="225"/>
      <c r="QN78" s="225"/>
      <c r="QO78" s="225"/>
      <c r="QP78" s="225"/>
      <c r="QQ78" s="225"/>
      <c r="QR78" s="225"/>
      <c r="QS78" s="225"/>
      <c r="QT78" s="225"/>
      <c r="QU78" s="225"/>
      <c r="QV78" s="225"/>
      <c r="QW78" s="225"/>
      <c r="QX78" s="225"/>
      <c r="QY78" s="225"/>
      <c r="QZ78" s="225"/>
      <c r="RA78" s="225"/>
      <c r="RB78" s="225"/>
      <c r="RC78" s="225"/>
      <c r="RD78" s="225"/>
      <c r="RE78" s="104"/>
      <c r="RF78" s="104"/>
      <c r="RG78" s="207"/>
      <c r="RH78" s="207"/>
    </row>
    <row r="79" spans="2:476" ht="18.75" customHeight="1">
      <c r="B79" s="87">
        <v>68</v>
      </c>
      <c r="C79" s="87">
        <v>2054</v>
      </c>
      <c r="D79" s="87" t="s">
        <v>451</v>
      </c>
      <c r="E79" s="34" t="str">
        <f ca="1">IF(ISBLANK(TMSimList[[#This Row],[Test n'#]]),"",LOOKUP(TMSimList[[#This Row],[Test n'#]],TP_CFAR_DB[TPnum],TP_CFAR_DB[TP ID]))</f>
        <v>FT-TP-2054</v>
      </c>
      <c r="F79" s="103" t="str">
        <f ca="1">IF(ISBLANK(TMSimList[[#This Row],[Test n'#]]),"",LOOKUP(TMSimList[[#This Row],[Test n'#]],TP_CFAR_DB[TPnum],TP_CFAR_DB[Test Point Name]))</f>
        <v>Descend at Vmax</v>
      </c>
      <c r="G79" s="34" t="str">
        <f ca="1">IF(ISBLANK(TMSimList[[#This Row],[Test n'#]]),"",LOOKUP(TMSimList[[#This Row],[Test n'#]],TP_CFAR_DB[TPnum],TP_CFAR_DB[Mode]))</f>
        <v>Auto</v>
      </c>
      <c r="H79" s="34">
        <f ca="1">IF(ISBLANK(TMSimList[[#This Row],[Test n'#]]),"",LOOKUP(TMSimList[[#This Row],[Test n'#]],TP_CFAR_DB[TPnum],TP_CFAR_DB[Time '[sec']]))</f>
        <v>0</v>
      </c>
      <c r="I79" s="34" t="s">
        <v>76</v>
      </c>
      <c r="J79" s="34" t="s">
        <v>77</v>
      </c>
      <c r="K79" s="171"/>
      <c r="L79" s="172">
        <f>SUM(TMSimMatrix[#This Row])</f>
        <v>7</v>
      </c>
      <c r="M79" s="171"/>
      <c r="N79" s="171"/>
      <c r="O79" s="171"/>
      <c r="P79" s="171"/>
      <c r="Q79" s="171"/>
      <c r="R79" s="171"/>
      <c r="S79" s="171"/>
      <c r="T79" s="171"/>
      <c r="U79" s="171"/>
      <c r="V79" s="171"/>
      <c r="W79" s="171"/>
      <c r="X79" s="171"/>
      <c r="Y79" s="171"/>
      <c r="Z79" s="171"/>
      <c r="AA79" s="171"/>
      <c r="AB79" s="171"/>
      <c r="AC79" s="171">
        <v>1</v>
      </c>
      <c r="AD79" s="171">
        <v>1</v>
      </c>
      <c r="AE79" s="171">
        <v>1</v>
      </c>
      <c r="AF79" s="171">
        <v>1</v>
      </c>
      <c r="AG79" s="171">
        <v>1</v>
      </c>
      <c r="AH79" s="171">
        <v>1</v>
      </c>
      <c r="AI79" s="171"/>
      <c r="AJ79" s="171"/>
      <c r="AK79" s="171"/>
      <c r="AL79" s="171"/>
      <c r="AM79" s="171"/>
      <c r="AN79" s="171"/>
      <c r="AO79" s="171"/>
      <c r="AP79" s="171"/>
      <c r="AQ79" s="171"/>
      <c r="AR79" s="171"/>
      <c r="AS79" s="171"/>
      <c r="AT79" s="171"/>
      <c r="AU79" s="171"/>
      <c r="AV79" s="171"/>
      <c r="AW79" s="171"/>
      <c r="AX79" s="171"/>
      <c r="AY79" s="171"/>
      <c r="AZ79" s="171"/>
      <c r="BA79" s="171"/>
      <c r="BB79" s="171"/>
      <c r="BC79" s="171"/>
      <c r="BD79" s="171"/>
      <c r="BE79" s="171"/>
      <c r="BF79" s="171"/>
      <c r="BG79" s="171"/>
      <c r="BH79" s="171"/>
      <c r="BI79" s="171"/>
      <c r="BJ79" s="171"/>
      <c r="BK79" s="171"/>
      <c r="BL79" s="171"/>
      <c r="BM79" s="171"/>
      <c r="BN79" s="171"/>
      <c r="BO79" s="171"/>
      <c r="BP79" s="171"/>
      <c r="BQ79" s="171"/>
      <c r="BR79" s="171"/>
      <c r="BS79" s="171"/>
      <c r="BT79" s="171"/>
      <c r="BU79" s="171"/>
      <c r="BV79" s="171"/>
      <c r="BW79" s="171"/>
      <c r="BX79" s="171"/>
      <c r="BY79" s="171"/>
      <c r="BZ79" s="171"/>
      <c r="CA79" s="171"/>
      <c r="CB79" s="171"/>
      <c r="CC79" s="171"/>
      <c r="CD79" s="104"/>
      <c r="CE79" s="104"/>
      <c r="CF79" s="104"/>
      <c r="CG79" s="104"/>
      <c r="CH79" s="104"/>
      <c r="CI79" s="104"/>
      <c r="CJ79" s="104"/>
      <c r="CK79" s="104"/>
      <c r="CL79" s="104"/>
      <c r="CM79" s="104"/>
      <c r="CN79" s="104"/>
      <c r="CO79" s="104"/>
      <c r="CP79" s="104"/>
      <c r="CQ79" s="104"/>
      <c r="CR79" s="223">
        <v>1</v>
      </c>
      <c r="CS79" s="223"/>
      <c r="CT79" s="104"/>
      <c r="CU79" s="104"/>
      <c r="CV79" s="104"/>
      <c r="CW79" s="104"/>
      <c r="CX79" s="104"/>
      <c r="CY79" s="104"/>
      <c r="CZ79" s="104"/>
      <c r="DA79" s="104"/>
      <c r="DB79" s="104"/>
      <c r="DC79" s="104"/>
      <c r="DD79" s="104"/>
      <c r="DE79" s="104"/>
      <c r="DF79" s="104"/>
      <c r="DG79" s="104"/>
      <c r="DH79" s="104"/>
      <c r="DI79" s="104"/>
      <c r="DJ79" s="104"/>
      <c r="DK79" s="104"/>
      <c r="DL79" s="104"/>
      <c r="DM79" s="104"/>
      <c r="DN79" s="104"/>
      <c r="DO79" s="104"/>
      <c r="DP79" s="104"/>
      <c r="DQ79" s="104"/>
      <c r="DR79" s="104"/>
      <c r="DS79" s="104"/>
      <c r="DT79" s="104"/>
      <c r="DU79" s="104"/>
      <c r="DV79" s="104"/>
      <c r="DW79" s="104"/>
      <c r="DX79" s="104"/>
      <c r="DY79" s="104"/>
      <c r="DZ79" s="104"/>
      <c r="EA79" s="104"/>
      <c r="EB79" s="104"/>
      <c r="EC79" s="104"/>
      <c r="ED79" s="104"/>
      <c r="EE79" s="104"/>
      <c r="EF79" s="104"/>
      <c r="EG79" s="225"/>
      <c r="EH79" s="225"/>
      <c r="EI79" s="225"/>
      <c r="EJ79" s="225"/>
      <c r="EK79" s="171"/>
      <c r="EL79" s="171"/>
      <c r="EM79" s="104"/>
      <c r="EN79" s="104"/>
      <c r="EO79" s="104"/>
      <c r="EP79" s="104"/>
      <c r="EQ79" s="104"/>
      <c r="ER79" s="104"/>
      <c r="ES79" s="104"/>
      <c r="ET79" s="104"/>
      <c r="EU79" s="104"/>
      <c r="EV79" s="104"/>
      <c r="EW79" s="104"/>
      <c r="EX79" s="104"/>
      <c r="EY79" s="104"/>
      <c r="EZ79" s="104"/>
      <c r="FA79" s="104"/>
      <c r="FB79" s="104"/>
      <c r="FC79" s="104"/>
      <c r="FD79" s="104"/>
      <c r="FE79" s="104"/>
      <c r="FF79" s="104"/>
      <c r="FG79" s="104"/>
      <c r="FH79" s="104"/>
      <c r="FI79" s="104"/>
      <c r="FJ79" s="104"/>
      <c r="FK79" s="104"/>
      <c r="FL79" s="104"/>
      <c r="FM79" s="104"/>
      <c r="FN79" s="225"/>
      <c r="FO79" s="225"/>
      <c r="FP79" s="225"/>
      <c r="FQ79" s="225"/>
      <c r="FR79" s="225"/>
      <c r="FS79" s="225"/>
      <c r="FT79" s="225"/>
      <c r="FU79" s="225"/>
      <c r="FV79" s="225"/>
      <c r="FW79" s="225"/>
      <c r="FX79" s="171"/>
      <c r="FY79" s="171"/>
      <c r="FZ79" s="104"/>
      <c r="GA79" s="104"/>
      <c r="GB79" s="104"/>
      <c r="GC79" s="104"/>
      <c r="GD79" s="104"/>
      <c r="GE79" s="104"/>
      <c r="GF79" s="104"/>
      <c r="GG79" s="104"/>
      <c r="GH79" s="104"/>
      <c r="GI79" s="104"/>
      <c r="GJ79" s="104"/>
      <c r="GK79" s="104"/>
      <c r="GL79" s="104"/>
      <c r="GM79" s="104"/>
      <c r="GN79" s="104"/>
      <c r="GO79" s="104"/>
      <c r="GP79" s="104"/>
      <c r="GQ79" s="104"/>
      <c r="GR79" s="104"/>
      <c r="GS79" s="104"/>
      <c r="GT79" s="104"/>
      <c r="GU79" s="225"/>
      <c r="GV79" s="225"/>
      <c r="GW79" s="225"/>
      <c r="GX79" s="225"/>
      <c r="GY79" s="225"/>
      <c r="GZ79" s="225"/>
      <c r="HA79" s="225"/>
      <c r="HB79" s="225"/>
      <c r="HC79" s="225"/>
      <c r="HD79" s="225"/>
      <c r="HE79" s="225"/>
      <c r="HF79" s="225"/>
      <c r="HG79" s="225"/>
      <c r="HH79" s="225"/>
      <c r="HI79" s="225"/>
      <c r="HJ79" s="225"/>
      <c r="HK79" s="225"/>
      <c r="HL79" s="225"/>
      <c r="HM79" s="225"/>
      <c r="HN79" s="225"/>
      <c r="HO79" s="225"/>
      <c r="HP79" s="225"/>
      <c r="HQ79" s="225"/>
      <c r="HR79" s="225"/>
      <c r="HS79" s="225"/>
      <c r="HT79" s="225"/>
      <c r="HU79" s="225"/>
      <c r="HV79" s="225"/>
      <c r="HW79" s="225"/>
      <c r="HX79" s="225"/>
      <c r="HY79" s="225"/>
      <c r="HZ79" s="225"/>
      <c r="IA79" s="225"/>
      <c r="IB79" s="225"/>
      <c r="IC79" s="225"/>
      <c r="ID79" s="225"/>
      <c r="IE79" s="225"/>
      <c r="IF79" s="225"/>
      <c r="IG79" s="225"/>
      <c r="IH79" s="225"/>
      <c r="II79" s="225"/>
      <c r="IJ79" s="225"/>
      <c r="IK79" s="225"/>
      <c r="IL79" s="225"/>
      <c r="IM79" s="225"/>
      <c r="IN79" s="225"/>
      <c r="IO79" s="225"/>
      <c r="IP79" s="225"/>
      <c r="IQ79" s="225"/>
      <c r="IR79" s="225"/>
      <c r="IS79" s="225"/>
      <c r="IT79" s="225"/>
      <c r="IU79" s="225"/>
      <c r="IV79" s="225"/>
      <c r="IW79" s="225"/>
      <c r="IX79" s="225"/>
      <c r="IY79" s="225"/>
      <c r="IZ79" s="225"/>
      <c r="JA79" s="225"/>
      <c r="JB79" s="225"/>
      <c r="JC79" s="225"/>
      <c r="JD79" s="225"/>
      <c r="JE79" s="225"/>
      <c r="JF79" s="225"/>
      <c r="JG79" s="225"/>
      <c r="JH79" s="225"/>
      <c r="JI79" s="225"/>
      <c r="JJ79" s="225"/>
      <c r="JK79" s="225"/>
      <c r="JL79" s="225"/>
      <c r="JM79" s="225"/>
      <c r="JN79" s="225"/>
      <c r="JO79" s="225"/>
      <c r="JP79" s="225"/>
      <c r="JQ79" s="225"/>
      <c r="JR79" s="225"/>
      <c r="JS79" s="225"/>
      <c r="JT79" s="225"/>
      <c r="JU79" s="225"/>
      <c r="JV79" s="225"/>
      <c r="JW79" s="225"/>
      <c r="JX79" s="225"/>
      <c r="JY79" s="225"/>
      <c r="JZ79" s="225"/>
      <c r="KA79" s="225"/>
      <c r="KB79" s="225"/>
      <c r="KC79" s="225"/>
      <c r="KD79" s="225"/>
      <c r="KE79" s="225"/>
      <c r="KF79" s="225"/>
      <c r="KG79" s="225"/>
      <c r="KH79" s="225"/>
      <c r="KI79" s="225"/>
      <c r="KJ79" s="225"/>
      <c r="KK79" s="225"/>
      <c r="KL79" s="225"/>
      <c r="KM79" s="225"/>
      <c r="KN79" s="225"/>
      <c r="KO79" s="225"/>
      <c r="KP79" s="225"/>
      <c r="KQ79" s="225"/>
      <c r="KR79" s="225"/>
      <c r="KS79" s="225"/>
      <c r="KT79" s="225"/>
      <c r="KU79" s="225"/>
      <c r="KV79" s="225"/>
      <c r="KW79" s="225"/>
      <c r="KX79" s="225"/>
      <c r="KY79" s="225"/>
      <c r="KZ79" s="225"/>
      <c r="LA79" s="225"/>
      <c r="LB79" s="225"/>
      <c r="LC79" s="225"/>
      <c r="LD79" s="225"/>
      <c r="LE79" s="225"/>
      <c r="LF79" s="225"/>
      <c r="LG79" s="225"/>
      <c r="LH79" s="225"/>
      <c r="LI79" s="225"/>
      <c r="LJ79" s="225"/>
      <c r="LK79" s="225"/>
      <c r="LL79" s="225"/>
      <c r="LM79" s="225"/>
      <c r="LN79" s="225"/>
      <c r="LO79" s="225"/>
      <c r="LP79" s="225"/>
      <c r="LQ79" s="225"/>
      <c r="LR79" s="225"/>
      <c r="LS79" s="225"/>
      <c r="LT79" s="225"/>
      <c r="LU79" s="225"/>
      <c r="LV79" s="225"/>
      <c r="LW79" s="225"/>
      <c r="LX79" s="225"/>
      <c r="LY79" s="225"/>
      <c r="LZ79" s="225"/>
      <c r="MA79" s="225"/>
      <c r="MB79" s="225"/>
      <c r="MC79" s="225"/>
      <c r="MD79" s="225"/>
      <c r="ME79" s="225"/>
      <c r="MF79" s="225"/>
      <c r="MG79" s="225"/>
      <c r="MH79" s="225"/>
      <c r="MI79" s="225"/>
      <c r="MJ79" s="225"/>
      <c r="MK79" s="225"/>
      <c r="ML79" s="225"/>
      <c r="MM79" s="225"/>
      <c r="MN79" s="225"/>
      <c r="MO79" s="225"/>
      <c r="MP79" s="225"/>
      <c r="MQ79" s="225"/>
      <c r="MR79" s="225"/>
      <c r="MS79" s="225"/>
      <c r="MT79" s="225"/>
      <c r="MU79" s="225"/>
      <c r="MV79" s="225"/>
      <c r="MW79" s="225"/>
      <c r="MX79" s="225"/>
      <c r="MY79" s="225"/>
      <c r="MZ79" s="225"/>
      <c r="NA79" s="225"/>
      <c r="NB79" s="225"/>
      <c r="NC79" s="225"/>
      <c r="ND79" s="225"/>
      <c r="NE79" s="225"/>
      <c r="NF79" s="225"/>
      <c r="NG79" s="225"/>
      <c r="NH79" s="225"/>
      <c r="NI79" s="225"/>
      <c r="NJ79" s="225"/>
      <c r="NK79" s="225"/>
      <c r="NL79" s="225"/>
      <c r="NM79" s="225"/>
      <c r="NN79" s="225"/>
      <c r="NO79" s="225"/>
      <c r="NP79" s="225"/>
      <c r="NQ79" s="225"/>
      <c r="NR79" s="225"/>
      <c r="NS79" s="225"/>
      <c r="NT79" s="225"/>
      <c r="NU79" s="225"/>
      <c r="NV79" s="225"/>
      <c r="NW79" s="225"/>
      <c r="NX79" s="225"/>
      <c r="NY79" s="225"/>
      <c r="NZ79" s="225"/>
      <c r="OA79" s="225"/>
      <c r="OB79" s="225"/>
      <c r="OC79" s="225"/>
      <c r="OD79" s="225"/>
      <c r="OE79" s="225"/>
      <c r="OF79" s="225"/>
      <c r="OG79" s="225"/>
      <c r="OH79" s="225"/>
      <c r="OI79" s="225"/>
      <c r="OJ79" s="225"/>
      <c r="OK79" s="225"/>
      <c r="OL79" s="225"/>
      <c r="OM79" s="225"/>
      <c r="ON79" s="225"/>
      <c r="OO79" s="225"/>
      <c r="OP79" s="225"/>
      <c r="OQ79" s="225"/>
      <c r="OR79" s="225"/>
      <c r="OS79" s="225"/>
      <c r="OT79" s="225"/>
      <c r="OU79" s="225"/>
      <c r="OV79" s="225"/>
      <c r="OW79" s="225"/>
      <c r="OX79" s="225"/>
      <c r="OY79" s="225"/>
      <c r="OZ79" s="225"/>
      <c r="PA79" s="225"/>
      <c r="PB79" s="225"/>
      <c r="PC79" s="225"/>
      <c r="PD79" s="225"/>
      <c r="PE79" s="225"/>
      <c r="PF79" s="225"/>
      <c r="PG79" s="225"/>
      <c r="PH79" s="225"/>
      <c r="PI79" s="225"/>
      <c r="PJ79" s="225"/>
      <c r="PK79" s="225"/>
      <c r="PL79" s="225"/>
      <c r="PM79" s="225"/>
      <c r="PN79" s="225"/>
      <c r="PO79" s="225"/>
      <c r="PP79" s="225"/>
      <c r="PQ79" s="225"/>
      <c r="PR79" s="225"/>
      <c r="PS79" s="225"/>
      <c r="PT79" s="225"/>
      <c r="PU79" s="225"/>
      <c r="PV79" s="225"/>
      <c r="PW79" s="225"/>
      <c r="PX79" s="225"/>
      <c r="PY79" s="225"/>
      <c r="PZ79" s="225"/>
      <c r="QA79" s="225"/>
      <c r="QB79" s="225"/>
      <c r="QC79" s="225"/>
      <c r="QD79" s="225"/>
      <c r="QE79" s="225"/>
      <c r="QF79" s="225"/>
      <c r="QG79" s="225"/>
      <c r="QH79" s="225"/>
      <c r="QI79" s="225"/>
      <c r="QJ79" s="225"/>
      <c r="QK79" s="225"/>
      <c r="QL79" s="225"/>
      <c r="QM79" s="225"/>
      <c r="QN79" s="225"/>
      <c r="QO79" s="225"/>
      <c r="QP79" s="225"/>
      <c r="QQ79" s="225"/>
      <c r="QR79" s="225"/>
      <c r="QS79" s="225"/>
      <c r="QT79" s="225"/>
      <c r="QU79" s="225"/>
      <c r="QV79" s="225"/>
      <c r="QW79" s="225"/>
      <c r="QX79" s="225"/>
      <c r="QY79" s="225"/>
      <c r="QZ79" s="225"/>
      <c r="RA79" s="225"/>
      <c r="RB79" s="225"/>
      <c r="RC79" s="225"/>
      <c r="RD79" s="225"/>
      <c r="RE79" s="104"/>
      <c r="RF79" s="104"/>
      <c r="RG79" s="207"/>
      <c r="RH79" s="207"/>
    </row>
    <row r="80" spans="2:476" ht="18.75" customHeight="1">
      <c r="B80" s="87">
        <v>69</v>
      </c>
      <c r="C80" s="87">
        <v>2056</v>
      </c>
      <c r="D80" s="87" t="s">
        <v>451</v>
      </c>
      <c r="E80" s="34" t="str">
        <f ca="1">IF(ISBLANK(TMSimList[[#This Row],[Test n'#]]),"",LOOKUP(TMSimList[[#This Row],[Test n'#]],TP_CFAR_DB[TPnum],TP_CFAR_DB[TP ID]))</f>
        <v>FT-TP-2056</v>
      </c>
      <c r="F80" s="103" t="str">
        <f ca="1">IF(ISBLANK(TMSimList[[#This Row],[Test n'#]]),"",LOOKUP(TMSimList[[#This Row],[Test n'#]],TP_CFAR_DB[TPnum],TP_CFAR_DB[Test Point Name]))</f>
        <v>High-lift deploy in cruise</v>
      </c>
      <c r="G80" s="34" t="str">
        <f ca="1">IF(ISBLANK(TMSimList[[#This Row],[Test n'#]]),"",LOOKUP(TMSimList[[#This Row],[Test n'#]],TP_CFAR_DB[TPnum],TP_CFAR_DB[Mode]))</f>
        <v>Auto</v>
      </c>
      <c r="H80" s="34">
        <f ca="1">IF(ISBLANK(TMSimList[[#This Row],[Test n'#]]),"",LOOKUP(TMSimList[[#This Row],[Test n'#]],TP_CFAR_DB[TPnum],TP_CFAR_DB[Time '[sec']]))</f>
        <v>0</v>
      </c>
      <c r="I80" s="34" t="s">
        <v>76</v>
      </c>
      <c r="J80" s="34" t="s">
        <v>76</v>
      </c>
      <c r="K80" s="171"/>
      <c r="L80" s="172">
        <f>SUM(TMSimMatrix[#This Row])</f>
        <v>0</v>
      </c>
      <c r="M80" s="171"/>
      <c r="N80" s="171"/>
      <c r="O80" s="171"/>
      <c r="P80" s="171"/>
      <c r="Q80" s="171"/>
      <c r="R80" s="171"/>
      <c r="S80" s="171"/>
      <c r="T80" s="171"/>
      <c r="U80" s="171"/>
      <c r="V80" s="171"/>
      <c r="W80" s="171"/>
      <c r="X80" s="171"/>
      <c r="Y80" s="171"/>
      <c r="Z80" s="171"/>
      <c r="AA80" s="171"/>
      <c r="AB80" s="171"/>
      <c r="AC80" s="171"/>
      <c r="AD80" s="171"/>
      <c r="AE80" s="171"/>
      <c r="AF80" s="171"/>
      <c r="AG80" s="171"/>
      <c r="AH80" s="171"/>
      <c r="AI80" s="171"/>
      <c r="AJ80" s="171"/>
      <c r="AK80" s="171"/>
      <c r="AL80" s="171"/>
      <c r="AM80" s="171"/>
      <c r="AN80" s="171"/>
      <c r="AO80" s="171"/>
      <c r="AP80" s="171"/>
      <c r="AQ80" s="171"/>
      <c r="AR80" s="171"/>
      <c r="AS80" s="171"/>
      <c r="AT80" s="171"/>
      <c r="AU80" s="171"/>
      <c r="AV80" s="171"/>
      <c r="AW80" s="171"/>
      <c r="AX80" s="171"/>
      <c r="AY80" s="171"/>
      <c r="AZ80" s="171"/>
      <c r="BA80" s="171"/>
      <c r="BB80" s="171"/>
      <c r="BC80" s="171"/>
      <c r="BD80" s="171"/>
      <c r="BE80" s="171"/>
      <c r="BF80" s="171"/>
      <c r="BG80" s="171"/>
      <c r="BH80" s="171"/>
      <c r="BI80" s="171"/>
      <c r="BJ80" s="171"/>
      <c r="BK80" s="171"/>
      <c r="BL80" s="171"/>
      <c r="BM80" s="171"/>
      <c r="BN80" s="171"/>
      <c r="BO80" s="171"/>
      <c r="BP80" s="171"/>
      <c r="BQ80" s="171"/>
      <c r="BR80" s="171"/>
      <c r="BS80" s="171"/>
      <c r="BT80" s="171"/>
      <c r="BU80" s="171"/>
      <c r="BV80" s="171"/>
      <c r="BW80" s="171"/>
      <c r="BX80" s="171"/>
      <c r="BY80" s="171"/>
      <c r="BZ80" s="171"/>
      <c r="CA80" s="171"/>
      <c r="CB80" s="171"/>
      <c r="CC80" s="171"/>
      <c r="CD80" s="104"/>
      <c r="CE80" s="104"/>
      <c r="CF80" s="104"/>
      <c r="CG80" s="104"/>
      <c r="CH80" s="104"/>
      <c r="CI80" s="104"/>
      <c r="CJ80" s="104"/>
      <c r="CK80" s="104"/>
      <c r="CL80" s="104"/>
      <c r="CM80" s="104"/>
      <c r="CN80" s="104"/>
      <c r="CO80" s="104"/>
      <c r="CP80" s="104"/>
      <c r="CQ80" s="104"/>
      <c r="CR80" s="104"/>
      <c r="CS80" s="104"/>
      <c r="CT80" s="104"/>
      <c r="CU80" s="104"/>
      <c r="CV80" s="104"/>
      <c r="CW80" s="104"/>
      <c r="CX80" s="104"/>
      <c r="CY80" s="104"/>
      <c r="CZ80" s="104"/>
      <c r="DA80" s="104"/>
      <c r="DB80" s="104"/>
      <c r="DC80" s="104"/>
      <c r="DD80" s="104"/>
      <c r="DE80" s="104"/>
      <c r="DF80" s="104"/>
      <c r="DG80" s="104"/>
      <c r="DH80" s="104"/>
      <c r="DI80" s="104"/>
      <c r="DJ80" s="104"/>
      <c r="DK80" s="104"/>
      <c r="DL80" s="104"/>
      <c r="DM80" s="104"/>
      <c r="DN80" s="104"/>
      <c r="DO80" s="104"/>
      <c r="DP80" s="104"/>
      <c r="DQ80" s="104"/>
      <c r="DR80" s="104"/>
      <c r="DS80" s="104"/>
      <c r="DT80" s="104"/>
      <c r="DU80" s="104"/>
      <c r="DV80" s="104"/>
      <c r="DW80" s="104"/>
      <c r="DX80" s="104"/>
      <c r="DY80" s="104"/>
      <c r="DZ80" s="104"/>
      <c r="EA80" s="104"/>
      <c r="EB80" s="104"/>
      <c r="EC80" s="104"/>
      <c r="ED80" s="104"/>
      <c r="EE80" s="104"/>
      <c r="EF80" s="104"/>
      <c r="EG80" s="225"/>
      <c r="EH80" s="225"/>
      <c r="EI80" s="225"/>
      <c r="EJ80" s="225"/>
      <c r="EK80" s="171"/>
      <c r="EL80" s="171"/>
      <c r="EM80" s="104"/>
      <c r="EN80" s="104"/>
      <c r="EO80" s="104"/>
      <c r="EP80" s="104"/>
      <c r="EQ80" s="104"/>
      <c r="ER80" s="104"/>
      <c r="ES80" s="104"/>
      <c r="ET80" s="104"/>
      <c r="EU80" s="104"/>
      <c r="EV80" s="104"/>
      <c r="EW80" s="104"/>
      <c r="EX80" s="104"/>
      <c r="EY80" s="104"/>
      <c r="EZ80" s="104"/>
      <c r="FA80" s="104"/>
      <c r="FB80" s="104"/>
      <c r="FC80" s="104"/>
      <c r="FD80" s="104"/>
      <c r="FE80" s="104"/>
      <c r="FF80" s="104"/>
      <c r="FG80" s="104"/>
      <c r="FH80" s="104"/>
      <c r="FI80" s="104"/>
      <c r="FJ80" s="104"/>
      <c r="FK80" s="104"/>
      <c r="FL80" s="104"/>
      <c r="FM80" s="104"/>
      <c r="FN80" s="225"/>
      <c r="FO80" s="225"/>
      <c r="FP80" s="225"/>
      <c r="FQ80" s="225"/>
      <c r="FR80" s="225"/>
      <c r="FS80" s="225"/>
      <c r="FT80" s="225"/>
      <c r="FU80" s="225"/>
      <c r="FV80" s="225"/>
      <c r="FW80" s="225"/>
      <c r="FX80" s="171"/>
      <c r="FY80" s="171"/>
      <c r="FZ80" s="104"/>
      <c r="GA80" s="104"/>
      <c r="GB80" s="104"/>
      <c r="GC80" s="104"/>
      <c r="GD80" s="104"/>
      <c r="GE80" s="104"/>
      <c r="GF80" s="104"/>
      <c r="GG80" s="104"/>
      <c r="GH80" s="104"/>
      <c r="GI80" s="104"/>
      <c r="GJ80" s="104"/>
      <c r="GK80" s="104"/>
      <c r="GL80" s="104"/>
      <c r="GM80" s="104"/>
      <c r="GN80" s="104"/>
      <c r="GO80" s="104"/>
      <c r="GP80" s="104"/>
      <c r="GQ80" s="104"/>
      <c r="GR80" s="104"/>
      <c r="GS80" s="104"/>
      <c r="GT80" s="104"/>
      <c r="GU80" s="225"/>
      <c r="GV80" s="225"/>
      <c r="GW80" s="225"/>
      <c r="GX80" s="225"/>
      <c r="GY80" s="225"/>
      <c r="GZ80" s="225"/>
      <c r="HA80" s="225"/>
      <c r="HB80" s="225"/>
      <c r="HC80" s="225"/>
      <c r="HD80" s="225"/>
      <c r="HE80" s="225"/>
      <c r="HF80" s="225"/>
      <c r="HG80" s="225"/>
      <c r="HH80" s="225"/>
      <c r="HI80" s="225"/>
      <c r="HJ80" s="225"/>
      <c r="HK80" s="225"/>
      <c r="HL80" s="225"/>
      <c r="HM80" s="225"/>
      <c r="HN80" s="225"/>
      <c r="HO80" s="225"/>
      <c r="HP80" s="225"/>
      <c r="HQ80" s="225"/>
      <c r="HR80" s="225"/>
      <c r="HS80" s="225"/>
      <c r="HT80" s="225"/>
      <c r="HU80" s="225"/>
      <c r="HV80" s="225"/>
      <c r="HW80" s="225"/>
      <c r="HX80" s="225"/>
      <c r="HY80" s="225"/>
      <c r="HZ80" s="225"/>
      <c r="IA80" s="225"/>
      <c r="IB80" s="225"/>
      <c r="IC80" s="225"/>
      <c r="ID80" s="225"/>
      <c r="IE80" s="225"/>
      <c r="IF80" s="225"/>
      <c r="IG80" s="225"/>
      <c r="IH80" s="225"/>
      <c r="II80" s="225"/>
      <c r="IJ80" s="225"/>
      <c r="IK80" s="225"/>
      <c r="IL80" s="225"/>
      <c r="IM80" s="225"/>
      <c r="IN80" s="225"/>
      <c r="IO80" s="225"/>
      <c r="IP80" s="225"/>
      <c r="IQ80" s="225"/>
      <c r="IR80" s="225"/>
      <c r="IS80" s="225"/>
      <c r="IT80" s="225"/>
      <c r="IU80" s="225"/>
      <c r="IV80" s="225"/>
      <c r="IW80" s="225"/>
      <c r="IX80" s="225"/>
      <c r="IY80" s="225"/>
      <c r="IZ80" s="225"/>
      <c r="JA80" s="225"/>
      <c r="JB80" s="225"/>
      <c r="JC80" s="225"/>
      <c r="JD80" s="225"/>
      <c r="JE80" s="225"/>
      <c r="JF80" s="225"/>
      <c r="JG80" s="225"/>
      <c r="JH80" s="225"/>
      <c r="JI80" s="225"/>
      <c r="JJ80" s="225"/>
      <c r="JK80" s="225"/>
      <c r="JL80" s="225"/>
      <c r="JM80" s="225"/>
      <c r="JN80" s="225"/>
      <c r="JO80" s="225"/>
      <c r="JP80" s="225"/>
      <c r="JQ80" s="225"/>
      <c r="JR80" s="225"/>
      <c r="JS80" s="225"/>
      <c r="JT80" s="225"/>
      <c r="JU80" s="225"/>
      <c r="JV80" s="225"/>
      <c r="JW80" s="225"/>
      <c r="JX80" s="225"/>
      <c r="JY80" s="225"/>
      <c r="JZ80" s="225"/>
      <c r="KA80" s="225"/>
      <c r="KB80" s="225"/>
      <c r="KC80" s="225"/>
      <c r="KD80" s="225"/>
      <c r="KE80" s="225"/>
      <c r="KF80" s="225"/>
      <c r="KG80" s="225"/>
      <c r="KH80" s="225"/>
      <c r="KI80" s="225"/>
      <c r="KJ80" s="225"/>
      <c r="KK80" s="225"/>
      <c r="KL80" s="225"/>
      <c r="KM80" s="225"/>
      <c r="KN80" s="225"/>
      <c r="KO80" s="225"/>
      <c r="KP80" s="225"/>
      <c r="KQ80" s="225"/>
      <c r="KR80" s="225"/>
      <c r="KS80" s="225"/>
      <c r="KT80" s="225"/>
      <c r="KU80" s="225"/>
      <c r="KV80" s="225"/>
      <c r="KW80" s="225"/>
      <c r="KX80" s="225"/>
      <c r="KY80" s="225"/>
      <c r="KZ80" s="225"/>
      <c r="LA80" s="225"/>
      <c r="LB80" s="225"/>
      <c r="LC80" s="225"/>
      <c r="LD80" s="225"/>
      <c r="LE80" s="225"/>
      <c r="LF80" s="225"/>
      <c r="LG80" s="225"/>
      <c r="LH80" s="225"/>
      <c r="LI80" s="225"/>
      <c r="LJ80" s="225"/>
      <c r="LK80" s="225"/>
      <c r="LL80" s="225"/>
      <c r="LM80" s="225"/>
      <c r="LN80" s="225"/>
      <c r="LO80" s="225"/>
      <c r="LP80" s="225"/>
      <c r="LQ80" s="225"/>
      <c r="LR80" s="225"/>
      <c r="LS80" s="225"/>
      <c r="LT80" s="225"/>
      <c r="LU80" s="225"/>
      <c r="LV80" s="225"/>
      <c r="LW80" s="225"/>
      <c r="LX80" s="225"/>
      <c r="LY80" s="225"/>
      <c r="LZ80" s="225"/>
      <c r="MA80" s="225"/>
      <c r="MB80" s="225"/>
      <c r="MC80" s="225"/>
      <c r="MD80" s="225"/>
      <c r="ME80" s="225"/>
      <c r="MF80" s="225"/>
      <c r="MG80" s="225"/>
      <c r="MH80" s="225"/>
      <c r="MI80" s="225"/>
      <c r="MJ80" s="225"/>
      <c r="MK80" s="225"/>
      <c r="ML80" s="225"/>
      <c r="MM80" s="225"/>
      <c r="MN80" s="225"/>
      <c r="MO80" s="225"/>
      <c r="MP80" s="225"/>
      <c r="MQ80" s="225"/>
      <c r="MR80" s="225"/>
      <c r="MS80" s="225"/>
      <c r="MT80" s="225"/>
      <c r="MU80" s="225"/>
      <c r="MV80" s="225"/>
      <c r="MW80" s="225"/>
      <c r="MX80" s="225"/>
      <c r="MY80" s="225"/>
      <c r="MZ80" s="225"/>
      <c r="NA80" s="225"/>
      <c r="NB80" s="225"/>
      <c r="NC80" s="225"/>
      <c r="ND80" s="225"/>
      <c r="NE80" s="225"/>
      <c r="NF80" s="225"/>
      <c r="NG80" s="225"/>
      <c r="NH80" s="225"/>
      <c r="NI80" s="225"/>
      <c r="NJ80" s="225"/>
      <c r="NK80" s="225"/>
      <c r="NL80" s="225"/>
      <c r="NM80" s="225"/>
      <c r="NN80" s="225"/>
      <c r="NO80" s="225"/>
      <c r="NP80" s="225"/>
      <c r="NQ80" s="225"/>
      <c r="NR80" s="225"/>
      <c r="NS80" s="225"/>
      <c r="NT80" s="225"/>
      <c r="NU80" s="225"/>
      <c r="NV80" s="225"/>
      <c r="NW80" s="225"/>
      <c r="NX80" s="225"/>
      <c r="NY80" s="225"/>
      <c r="NZ80" s="225"/>
      <c r="OA80" s="225"/>
      <c r="OB80" s="225"/>
      <c r="OC80" s="225"/>
      <c r="OD80" s="225"/>
      <c r="OE80" s="225"/>
      <c r="OF80" s="225"/>
      <c r="OG80" s="225"/>
      <c r="OH80" s="225"/>
      <c r="OI80" s="225"/>
      <c r="OJ80" s="225"/>
      <c r="OK80" s="225"/>
      <c r="OL80" s="225"/>
      <c r="OM80" s="225"/>
      <c r="ON80" s="225"/>
      <c r="OO80" s="225"/>
      <c r="OP80" s="225"/>
      <c r="OQ80" s="225"/>
      <c r="OR80" s="225"/>
      <c r="OS80" s="225"/>
      <c r="OT80" s="225"/>
      <c r="OU80" s="225"/>
      <c r="OV80" s="225"/>
      <c r="OW80" s="225"/>
      <c r="OX80" s="225"/>
      <c r="OY80" s="225"/>
      <c r="OZ80" s="225"/>
      <c r="PA80" s="225"/>
      <c r="PB80" s="225"/>
      <c r="PC80" s="225"/>
      <c r="PD80" s="225"/>
      <c r="PE80" s="225"/>
      <c r="PF80" s="225"/>
      <c r="PG80" s="225"/>
      <c r="PH80" s="225"/>
      <c r="PI80" s="225"/>
      <c r="PJ80" s="225"/>
      <c r="PK80" s="225"/>
      <c r="PL80" s="225"/>
      <c r="PM80" s="225"/>
      <c r="PN80" s="225"/>
      <c r="PO80" s="225"/>
      <c r="PP80" s="225"/>
      <c r="PQ80" s="225"/>
      <c r="PR80" s="225"/>
      <c r="PS80" s="225"/>
      <c r="PT80" s="225"/>
      <c r="PU80" s="225"/>
      <c r="PV80" s="225"/>
      <c r="PW80" s="225"/>
      <c r="PX80" s="225"/>
      <c r="PY80" s="225"/>
      <c r="PZ80" s="225"/>
      <c r="QA80" s="225"/>
      <c r="QB80" s="225"/>
      <c r="QC80" s="225"/>
      <c r="QD80" s="225"/>
      <c r="QE80" s="225"/>
      <c r="QF80" s="225"/>
      <c r="QG80" s="225"/>
      <c r="QH80" s="225"/>
      <c r="QI80" s="225"/>
      <c r="QJ80" s="225"/>
      <c r="QK80" s="225"/>
      <c r="QL80" s="225"/>
      <c r="QM80" s="225"/>
      <c r="QN80" s="225"/>
      <c r="QO80" s="225"/>
      <c r="QP80" s="225"/>
      <c r="QQ80" s="225"/>
      <c r="QR80" s="225"/>
      <c r="QS80" s="225"/>
      <c r="QT80" s="225"/>
      <c r="QU80" s="225"/>
      <c r="QV80" s="225"/>
      <c r="QW80" s="225"/>
      <c r="QX80" s="225"/>
      <c r="QY80" s="225"/>
      <c r="QZ80" s="225"/>
      <c r="RA80" s="225"/>
      <c r="RB80" s="225"/>
      <c r="RC80" s="225"/>
      <c r="RD80" s="225"/>
      <c r="RE80" s="104"/>
      <c r="RF80" s="104"/>
      <c r="RG80" s="207"/>
      <c r="RH80" s="207"/>
    </row>
    <row r="81" spans="2:476" ht="18.75" customHeight="1">
      <c r="B81" s="87">
        <v>70</v>
      </c>
      <c r="C81" s="87">
        <v>2057</v>
      </c>
      <c r="D81" s="87" t="s">
        <v>451</v>
      </c>
      <c r="E81" s="34" t="str">
        <f ca="1">IF(ISBLANK(TMSimList[[#This Row],[Test n'#]]),"",LOOKUP(TMSimList[[#This Row],[Test n'#]],TP_CFAR_DB[TPnum],TP_CFAR_DB[TP ID]))</f>
        <v>FT-TP-2057</v>
      </c>
      <c r="F81" s="103" t="str">
        <f ca="1">IF(ISBLANK(TMSimList[[#This Row],[Test n'#]]),"",LOOKUP(TMSimList[[#This Row],[Test n'#]],TP_CFAR_DB[TPnum],TP_CFAR_DB[Test Point Name]))</f>
        <v>High-lift retract in cruise</v>
      </c>
      <c r="G81" s="34" t="str">
        <f ca="1">IF(ISBLANK(TMSimList[[#This Row],[Test n'#]]),"",LOOKUP(TMSimList[[#This Row],[Test n'#]],TP_CFAR_DB[TPnum],TP_CFAR_DB[Mode]))</f>
        <v>Auto</v>
      </c>
      <c r="H81" s="34">
        <f ca="1">IF(ISBLANK(TMSimList[[#This Row],[Test n'#]]),"",LOOKUP(TMSimList[[#This Row],[Test n'#]],TP_CFAR_DB[TPnum],TP_CFAR_DB[Time '[sec']]))</f>
        <v>0</v>
      </c>
      <c r="I81" s="34" t="s">
        <v>76</v>
      </c>
      <c r="J81" s="34" t="s">
        <v>76</v>
      </c>
      <c r="K81" s="171"/>
      <c r="L81" s="172">
        <f>SUM(TMSimMatrix[#This Row])</f>
        <v>0</v>
      </c>
      <c r="M81" s="171"/>
      <c r="N81" s="171"/>
      <c r="O81" s="171"/>
      <c r="P81" s="171"/>
      <c r="Q81" s="171"/>
      <c r="R81" s="171"/>
      <c r="S81" s="171"/>
      <c r="T81" s="171"/>
      <c r="U81" s="171"/>
      <c r="V81" s="171"/>
      <c r="W81" s="171"/>
      <c r="X81" s="171"/>
      <c r="Y81" s="171"/>
      <c r="Z81" s="171"/>
      <c r="AA81" s="171"/>
      <c r="AB81" s="171"/>
      <c r="AC81" s="171"/>
      <c r="AD81" s="171"/>
      <c r="AE81" s="171"/>
      <c r="AF81" s="171"/>
      <c r="AG81" s="171"/>
      <c r="AH81" s="171"/>
      <c r="AI81" s="171"/>
      <c r="AJ81" s="171"/>
      <c r="AK81" s="171"/>
      <c r="AL81" s="171"/>
      <c r="AM81" s="171"/>
      <c r="AN81" s="171"/>
      <c r="AO81" s="171"/>
      <c r="AP81" s="171"/>
      <c r="AQ81" s="171"/>
      <c r="AR81" s="171"/>
      <c r="AS81" s="171"/>
      <c r="AT81" s="171"/>
      <c r="AU81" s="171"/>
      <c r="AV81" s="171"/>
      <c r="AW81" s="171"/>
      <c r="AX81" s="171"/>
      <c r="AY81" s="171"/>
      <c r="AZ81" s="171"/>
      <c r="BA81" s="171"/>
      <c r="BB81" s="171"/>
      <c r="BC81" s="171"/>
      <c r="BD81" s="171"/>
      <c r="BE81" s="171"/>
      <c r="BF81" s="171"/>
      <c r="BG81" s="171"/>
      <c r="BH81" s="171"/>
      <c r="BI81" s="171"/>
      <c r="BJ81" s="171"/>
      <c r="BK81" s="171"/>
      <c r="BL81" s="171"/>
      <c r="BM81" s="171"/>
      <c r="BN81" s="171"/>
      <c r="BO81" s="171"/>
      <c r="BP81" s="171"/>
      <c r="BQ81" s="171"/>
      <c r="BR81" s="171"/>
      <c r="BS81" s="171"/>
      <c r="BT81" s="171"/>
      <c r="BU81" s="171"/>
      <c r="BV81" s="171"/>
      <c r="BW81" s="171"/>
      <c r="BX81" s="171"/>
      <c r="BY81" s="171"/>
      <c r="BZ81" s="171"/>
      <c r="CA81" s="171"/>
      <c r="CB81" s="171"/>
      <c r="CC81" s="171"/>
      <c r="CD81" s="104"/>
      <c r="CE81" s="104"/>
      <c r="CF81" s="104"/>
      <c r="CG81" s="104"/>
      <c r="CH81" s="104"/>
      <c r="CI81" s="104"/>
      <c r="CJ81" s="104"/>
      <c r="CK81" s="104"/>
      <c r="CL81" s="104"/>
      <c r="CM81" s="104"/>
      <c r="CN81" s="104"/>
      <c r="CO81" s="104"/>
      <c r="CP81" s="104"/>
      <c r="CQ81" s="104"/>
      <c r="CR81" s="104"/>
      <c r="CS81" s="104"/>
      <c r="CT81" s="104"/>
      <c r="CU81" s="104"/>
      <c r="CV81" s="104"/>
      <c r="CW81" s="104"/>
      <c r="CX81" s="104"/>
      <c r="CY81" s="104"/>
      <c r="CZ81" s="104"/>
      <c r="DA81" s="104"/>
      <c r="DB81" s="104"/>
      <c r="DC81" s="104"/>
      <c r="DD81" s="104"/>
      <c r="DE81" s="104"/>
      <c r="DF81" s="104"/>
      <c r="DG81" s="104"/>
      <c r="DH81" s="104"/>
      <c r="DI81" s="104"/>
      <c r="DJ81" s="104"/>
      <c r="DK81" s="104"/>
      <c r="DL81" s="104"/>
      <c r="DM81" s="104"/>
      <c r="DN81" s="104"/>
      <c r="DO81" s="104"/>
      <c r="DP81" s="104"/>
      <c r="DQ81" s="104"/>
      <c r="DR81" s="104"/>
      <c r="DS81" s="104"/>
      <c r="DT81" s="104"/>
      <c r="DU81" s="104"/>
      <c r="DV81" s="104"/>
      <c r="DW81" s="104"/>
      <c r="DX81" s="104"/>
      <c r="DY81" s="104"/>
      <c r="DZ81" s="104"/>
      <c r="EA81" s="104"/>
      <c r="EB81" s="104"/>
      <c r="EC81" s="104"/>
      <c r="ED81" s="104"/>
      <c r="EE81" s="104"/>
      <c r="EF81" s="104"/>
      <c r="EG81" s="225"/>
      <c r="EH81" s="225"/>
      <c r="EI81" s="225"/>
      <c r="EJ81" s="225"/>
      <c r="EK81" s="225"/>
      <c r="EL81" s="225"/>
      <c r="EM81" s="225"/>
      <c r="EN81" s="225"/>
      <c r="EO81" s="225"/>
      <c r="EP81" s="225"/>
      <c r="EQ81" s="225"/>
      <c r="ER81" s="225"/>
      <c r="ES81" s="225"/>
      <c r="ET81" s="225"/>
      <c r="EU81" s="225"/>
      <c r="EV81" s="225"/>
      <c r="EW81" s="225"/>
      <c r="EX81" s="104"/>
      <c r="EY81" s="104"/>
      <c r="EZ81" s="104"/>
      <c r="FA81" s="104"/>
      <c r="FB81" s="104"/>
      <c r="FC81" s="104"/>
      <c r="FD81" s="104"/>
      <c r="FE81" s="104"/>
      <c r="FF81" s="104"/>
      <c r="FG81" s="104"/>
      <c r="FH81" s="104"/>
      <c r="FI81" s="104"/>
      <c r="FJ81" s="104"/>
      <c r="FK81" s="104"/>
      <c r="FL81" s="104"/>
      <c r="FM81" s="104"/>
      <c r="FN81" s="225"/>
      <c r="FO81" s="225"/>
      <c r="FP81" s="225"/>
      <c r="FQ81" s="225"/>
      <c r="FR81" s="225"/>
      <c r="FS81" s="225"/>
      <c r="FT81" s="225"/>
      <c r="FU81" s="225"/>
      <c r="FV81" s="225"/>
      <c r="FW81" s="225"/>
      <c r="FX81" s="225"/>
      <c r="FY81" s="225"/>
      <c r="FZ81" s="225"/>
      <c r="GA81" s="225"/>
      <c r="GB81" s="225"/>
      <c r="GC81" s="225"/>
      <c r="GD81" s="225"/>
      <c r="GE81" s="225"/>
      <c r="GF81" s="225"/>
      <c r="GG81" s="225"/>
      <c r="GH81" s="225"/>
      <c r="GI81" s="225"/>
      <c r="GJ81" s="225"/>
      <c r="GK81" s="225"/>
      <c r="GL81" s="225"/>
      <c r="GM81" s="225"/>
      <c r="GN81" s="225"/>
      <c r="GO81" s="225"/>
      <c r="GP81" s="225"/>
      <c r="GQ81" s="104"/>
      <c r="GR81" s="104"/>
      <c r="GS81" s="104"/>
      <c r="GT81" s="104"/>
      <c r="GU81" s="225"/>
      <c r="GV81" s="225"/>
      <c r="GW81" s="225"/>
      <c r="GX81" s="225"/>
      <c r="GY81" s="225"/>
      <c r="GZ81" s="225"/>
      <c r="HA81" s="225"/>
      <c r="HB81" s="225"/>
      <c r="HC81" s="225"/>
      <c r="HD81" s="225"/>
      <c r="HE81" s="225"/>
      <c r="HF81" s="225"/>
      <c r="HG81" s="225"/>
      <c r="HH81" s="225"/>
      <c r="HI81" s="225"/>
      <c r="HJ81" s="225"/>
      <c r="HK81" s="225"/>
      <c r="HL81" s="225"/>
      <c r="HM81" s="225"/>
      <c r="HN81" s="225"/>
      <c r="HO81" s="225"/>
      <c r="HP81" s="225"/>
      <c r="HQ81" s="225"/>
      <c r="HR81" s="225"/>
      <c r="HS81" s="225"/>
      <c r="HT81" s="225"/>
      <c r="HU81" s="225"/>
      <c r="HV81" s="225"/>
      <c r="HW81" s="225"/>
      <c r="HX81" s="225"/>
      <c r="HY81" s="225"/>
      <c r="HZ81" s="225"/>
      <c r="IA81" s="225"/>
      <c r="IB81" s="225"/>
      <c r="IC81" s="225"/>
      <c r="ID81" s="225"/>
      <c r="IE81" s="225"/>
      <c r="IF81" s="225"/>
      <c r="IG81" s="225"/>
      <c r="IH81" s="225"/>
      <c r="II81" s="225"/>
      <c r="IJ81" s="225"/>
      <c r="IK81" s="225"/>
      <c r="IL81" s="225"/>
      <c r="IM81" s="225"/>
      <c r="IN81" s="225"/>
      <c r="IO81" s="225"/>
      <c r="IP81" s="225"/>
      <c r="IQ81" s="225"/>
      <c r="IR81" s="225"/>
      <c r="IS81" s="225"/>
      <c r="IT81" s="225"/>
      <c r="IU81" s="225"/>
      <c r="IV81" s="225"/>
      <c r="IW81" s="225"/>
      <c r="IX81" s="225"/>
      <c r="IY81" s="225"/>
      <c r="IZ81" s="225"/>
      <c r="JA81" s="225"/>
      <c r="JB81" s="225"/>
      <c r="JC81" s="225"/>
      <c r="JD81" s="225"/>
      <c r="JE81" s="225"/>
      <c r="JF81" s="225"/>
      <c r="JG81" s="225"/>
      <c r="JH81" s="225"/>
      <c r="JI81" s="225"/>
      <c r="JJ81" s="225"/>
      <c r="JK81" s="225"/>
      <c r="JL81" s="225"/>
      <c r="JM81" s="225"/>
      <c r="JN81" s="225"/>
      <c r="JO81" s="225"/>
      <c r="JP81" s="225"/>
      <c r="JQ81" s="225"/>
      <c r="JR81" s="225"/>
      <c r="JS81" s="225"/>
      <c r="JT81" s="225"/>
      <c r="JU81" s="225"/>
      <c r="JV81" s="225"/>
      <c r="JW81" s="225"/>
      <c r="JX81" s="225"/>
      <c r="JY81" s="225"/>
      <c r="JZ81" s="225"/>
      <c r="KA81" s="225"/>
      <c r="KB81" s="225"/>
      <c r="KC81" s="225"/>
      <c r="KD81" s="225"/>
      <c r="KE81" s="225"/>
      <c r="KF81" s="225"/>
      <c r="KG81" s="225"/>
      <c r="KH81" s="225"/>
      <c r="KI81" s="225"/>
      <c r="KJ81" s="225"/>
      <c r="KK81" s="225"/>
      <c r="KL81" s="225"/>
      <c r="KM81" s="225"/>
      <c r="KN81" s="225"/>
      <c r="KO81" s="225"/>
      <c r="KP81" s="225"/>
      <c r="KQ81" s="225"/>
      <c r="KR81" s="225"/>
      <c r="KS81" s="225"/>
      <c r="KT81" s="225"/>
      <c r="KU81" s="225"/>
      <c r="KV81" s="225"/>
      <c r="KW81" s="225"/>
      <c r="KX81" s="225"/>
      <c r="KY81" s="225"/>
      <c r="KZ81" s="225"/>
      <c r="LA81" s="225"/>
      <c r="LB81" s="225"/>
      <c r="LC81" s="225"/>
      <c r="LD81" s="225"/>
      <c r="LE81" s="225"/>
      <c r="LF81" s="225"/>
      <c r="LG81" s="225"/>
      <c r="LH81" s="225"/>
      <c r="LI81" s="225"/>
      <c r="LJ81" s="225"/>
      <c r="LK81" s="225"/>
      <c r="LL81" s="225"/>
      <c r="LM81" s="225"/>
      <c r="LN81" s="225"/>
      <c r="LO81" s="225"/>
      <c r="LP81" s="225"/>
      <c r="LQ81" s="225"/>
      <c r="LR81" s="225"/>
      <c r="LS81" s="225"/>
      <c r="LT81" s="225"/>
      <c r="LU81" s="225"/>
      <c r="LV81" s="225"/>
      <c r="LW81" s="225"/>
      <c r="LX81" s="225"/>
      <c r="LY81" s="225"/>
      <c r="LZ81" s="225"/>
      <c r="MA81" s="225"/>
      <c r="MB81" s="225"/>
      <c r="MC81" s="225"/>
      <c r="MD81" s="225"/>
      <c r="ME81" s="225"/>
      <c r="MF81" s="225"/>
      <c r="MG81" s="225"/>
      <c r="MH81" s="225"/>
      <c r="MI81" s="225"/>
      <c r="MJ81" s="225"/>
      <c r="MK81" s="225"/>
      <c r="ML81" s="225"/>
      <c r="MM81" s="225"/>
      <c r="MN81" s="225"/>
      <c r="MO81" s="225"/>
      <c r="MP81" s="225"/>
      <c r="MQ81" s="225"/>
      <c r="MR81" s="225"/>
      <c r="MS81" s="225"/>
      <c r="MT81" s="225"/>
      <c r="MU81" s="225"/>
      <c r="MV81" s="225"/>
      <c r="MW81" s="225"/>
      <c r="MX81" s="225"/>
      <c r="MY81" s="225"/>
      <c r="MZ81" s="225"/>
      <c r="NA81" s="225"/>
      <c r="NB81" s="225"/>
      <c r="NC81" s="225"/>
      <c r="ND81" s="225"/>
      <c r="NE81" s="225"/>
      <c r="NF81" s="225"/>
      <c r="NG81" s="225"/>
      <c r="NH81" s="225"/>
      <c r="NI81" s="225"/>
      <c r="NJ81" s="225"/>
      <c r="NK81" s="225"/>
      <c r="NL81" s="225"/>
      <c r="NM81" s="225"/>
      <c r="NN81" s="225"/>
      <c r="NO81" s="225"/>
      <c r="NP81" s="225"/>
      <c r="NQ81" s="225"/>
      <c r="NR81" s="225"/>
      <c r="NS81" s="225"/>
      <c r="NT81" s="225"/>
      <c r="NU81" s="225"/>
      <c r="NV81" s="225"/>
      <c r="NW81" s="225"/>
      <c r="NX81" s="225"/>
      <c r="NY81" s="225"/>
      <c r="NZ81" s="225"/>
      <c r="OA81" s="225"/>
      <c r="OB81" s="225"/>
      <c r="OC81" s="225"/>
      <c r="OD81" s="225"/>
      <c r="OE81" s="225"/>
      <c r="OF81" s="225"/>
      <c r="OG81" s="225"/>
      <c r="OH81" s="225"/>
      <c r="OI81" s="225"/>
      <c r="OJ81" s="225"/>
      <c r="OK81" s="225"/>
      <c r="OL81" s="225"/>
      <c r="OM81" s="225"/>
      <c r="ON81" s="225"/>
      <c r="OO81" s="225"/>
      <c r="OP81" s="225"/>
      <c r="OQ81" s="225"/>
      <c r="OR81" s="225"/>
      <c r="OS81" s="225"/>
      <c r="OT81" s="225"/>
      <c r="OU81" s="225"/>
      <c r="OV81" s="225"/>
      <c r="OW81" s="225"/>
      <c r="OX81" s="225"/>
      <c r="OY81" s="225"/>
      <c r="OZ81" s="225"/>
      <c r="PA81" s="225"/>
      <c r="PB81" s="225"/>
      <c r="PC81" s="225"/>
      <c r="PD81" s="225"/>
      <c r="PE81" s="225"/>
      <c r="PF81" s="225"/>
      <c r="PG81" s="225"/>
      <c r="PH81" s="225"/>
      <c r="PI81" s="225"/>
      <c r="PJ81" s="225"/>
      <c r="PK81" s="225"/>
      <c r="PL81" s="225"/>
      <c r="PM81" s="225"/>
      <c r="PN81" s="225"/>
      <c r="PO81" s="225"/>
      <c r="PP81" s="225"/>
      <c r="PQ81" s="225"/>
      <c r="PR81" s="225"/>
      <c r="PS81" s="225"/>
      <c r="PT81" s="225"/>
      <c r="PU81" s="225"/>
      <c r="PV81" s="225"/>
      <c r="PW81" s="225"/>
      <c r="PX81" s="225"/>
      <c r="PY81" s="225"/>
      <c r="PZ81" s="225"/>
      <c r="QA81" s="225"/>
      <c r="QB81" s="225"/>
      <c r="QC81" s="225"/>
      <c r="QD81" s="225"/>
      <c r="QE81" s="225"/>
      <c r="QF81" s="225"/>
      <c r="QG81" s="225"/>
      <c r="QH81" s="225"/>
      <c r="QI81" s="225"/>
      <c r="QJ81" s="225"/>
      <c r="QK81" s="225"/>
      <c r="QL81" s="225"/>
      <c r="QM81" s="225"/>
      <c r="QN81" s="225"/>
      <c r="QO81" s="225"/>
      <c r="QP81" s="225"/>
      <c r="QQ81" s="225"/>
      <c r="QR81" s="225"/>
      <c r="QS81" s="225"/>
      <c r="QT81" s="225"/>
      <c r="QU81" s="225"/>
      <c r="QV81" s="225"/>
      <c r="QW81" s="225"/>
      <c r="QX81" s="225"/>
      <c r="QY81" s="225"/>
      <c r="QZ81" s="225"/>
      <c r="RA81" s="225"/>
      <c r="RB81" s="225"/>
      <c r="RC81" s="225"/>
      <c r="RD81" s="225"/>
      <c r="RE81" s="104"/>
      <c r="RF81" s="104"/>
      <c r="RG81" s="207"/>
      <c r="RH81" s="207"/>
    </row>
    <row r="82" spans="2:476" ht="18.75" customHeight="1">
      <c r="B82" s="87">
        <v>71</v>
      </c>
      <c r="C82" s="87">
        <v>2058</v>
      </c>
      <c r="D82" s="87" t="s">
        <v>451</v>
      </c>
      <c r="E82" s="34" t="str">
        <f ca="1">IF(ISBLANK(TMSimList[[#This Row],[Test n'#]]),"",LOOKUP(TMSimList[[#This Row],[Test n'#]],TP_CFAR_DB[TPnum],TP_CFAR_DB[TP ID]))</f>
        <v>FT-TP-2058</v>
      </c>
      <c r="F82" s="103" t="str">
        <f ca="1">IF(ISBLANK(TMSimList[[#This Row],[Test n'#]]),"",LOOKUP(TMSimList[[#This Row],[Test n'#]],TP_CFAR_DB[TPnum],TP_CFAR_DB[Test Point Name]))</f>
        <v>High-lift deploy on approach</v>
      </c>
      <c r="G82" s="34" t="str">
        <f ca="1">IF(ISBLANK(TMSimList[[#This Row],[Test n'#]]),"",LOOKUP(TMSimList[[#This Row],[Test n'#]],TP_CFAR_DB[TPnum],TP_CFAR_DB[Mode]))</f>
        <v>Auto</v>
      </c>
      <c r="H82" s="34">
        <f ca="1">IF(ISBLANK(TMSimList[[#This Row],[Test n'#]]),"",LOOKUP(TMSimList[[#This Row],[Test n'#]],TP_CFAR_DB[TPnum],TP_CFAR_DB[Time '[sec']]))</f>
        <v>0</v>
      </c>
      <c r="I82" s="34" t="s">
        <v>78</v>
      </c>
      <c r="J82" s="34" t="s">
        <v>80</v>
      </c>
      <c r="K82" s="171"/>
      <c r="L82" s="172">
        <f>SUM(TMSimMatrix[#This Row])</f>
        <v>0</v>
      </c>
      <c r="M82" s="171"/>
      <c r="N82" s="171"/>
      <c r="O82" s="171"/>
      <c r="P82" s="171"/>
      <c r="Q82" s="171"/>
      <c r="R82" s="171"/>
      <c r="S82" s="171"/>
      <c r="T82" s="171"/>
      <c r="U82" s="171"/>
      <c r="V82" s="171"/>
      <c r="W82" s="171"/>
      <c r="X82" s="171"/>
      <c r="Y82" s="171"/>
      <c r="Z82" s="171"/>
      <c r="AA82" s="171"/>
      <c r="AB82" s="171"/>
      <c r="AC82" s="171"/>
      <c r="AD82" s="171"/>
      <c r="AE82" s="171"/>
      <c r="AF82" s="171"/>
      <c r="AG82" s="171"/>
      <c r="AH82" s="171"/>
      <c r="AI82" s="171"/>
      <c r="AJ82" s="171"/>
      <c r="AK82" s="171"/>
      <c r="AL82" s="171"/>
      <c r="AM82" s="171"/>
      <c r="AN82" s="171"/>
      <c r="AO82" s="171"/>
      <c r="AP82" s="171"/>
      <c r="AQ82" s="171"/>
      <c r="AR82" s="171"/>
      <c r="AS82" s="171"/>
      <c r="AT82" s="171"/>
      <c r="AU82" s="171"/>
      <c r="AV82" s="171"/>
      <c r="AW82" s="171"/>
      <c r="AX82" s="171"/>
      <c r="AY82" s="171"/>
      <c r="AZ82" s="171"/>
      <c r="BA82" s="171"/>
      <c r="BB82" s="171"/>
      <c r="BC82" s="171"/>
      <c r="BD82" s="171"/>
      <c r="BE82" s="171"/>
      <c r="BF82" s="171"/>
      <c r="BG82" s="171"/>
      <c r="BH82" s="171"/>
      <c r="BI82" s="171"/>
      <c r="BJ82" s="171"/>
      <c r="BK82" s="171"/>
      <c r="BL82" s="171"/>
      <c r="BM82" s="171"/>
      <c r="BN82" s="171"/>
      <c r="BO82" s="171"/>
      <c r="BP82" s="171"/>
      <c r="BQ82" s="171"/>
      <c r="BR82" s="171"/>
      <c r="BS82" s="171"/>
      <c r="BT82" s="171"/>
      <c r="BU82" s="171"/>
      <c r="BV82" s="171"/>
      <c r="BW82" s="171"/>
      <c r="BX82" s="171"/>
      <c r="BY82" s="171"/>
      <c r="BZ82" s="171"/>
      <c r="CA82" s="171"/>
      <c r="CB82" s="171"/>
      <c r="CC82" s="171"/>
      <c r="CD82" s="104"/>
      <c r="CE82" s="104"/>
      <c r="CF82" s="104"/>
      <c r="CG82" s="104"/>
      <c r="CH82" s="104"/>
      <c r="CI82" s="104"/>
      <c r="CJ82" s="104"/>
      <c r="CK82" s="104"/>
      <c r="CL82" s="104"/>
      <c r="CM82" s="104"/>
      <c r="CN82" s="104"/>
      <c r="CO82" s="104"/>
      <c r="CP82" s="104"/>
      <c r="CQ82" s="104"/>
      <c r="CR82" s="104"/>
      <c r="CS82" s="104"/>
      <c r="CT82" s="104"/>
      <c r="CU82" s="104"/>
      <c r="CV82" s="104"/>
      <c r="CW82" s="104"/>
      <c r="CX82" s="104"/>
      <c r="CY82" s="104"/>
      <c r="CZ82" s="104"/>
      <c r="DA82" s="104"/>
      <c r="DB82" s="104"/>
      <c r="DC82" s="104"/>
      <c r="DD82" s="104"/>
      <c r="DE82" s="104"/>
      <c r="DF82" s="104"/>
      <c r="DG82" s="104"/>
      <c r="DH82" s="104"/>
      <c r="DI82" s="104"/>
      <c r="DJ82" s="104"/>
      <c r="DK82" s="104"/>
      <c r="DL82" s="104"/>
      <c r="DM82" s="104"/>
      <c r="DN82" s="104"/>
      <c r="DO82" s="104"/>
      <c r="DP82" s="104"/>
      <c r="DQ82" s="104"/>
      <c r="DR82" s="104"/>
      <c r="DS82" s="104"/>
      <c r="DT82" s="104"/>
      <c r="DU82" s="104"/>
      <c r="DV82" s="104"/>
      <c r="DW82" s="104"/>
      <c r="DX82" s="104"/>
      <c r="DY82" s="104"/>
      <c r="DZ82" s="104"/>
      <c r="EA82" s="104"/>
      <c r="EB82" s="104"/>
      <c r="EC82" s="104"/>
      <c r="ED82" s="104"/>
      <c r="EE82" s="104"/>
      <c r="EF82" s="104"/>
      <c r="EG82" s="225"/>
      <c r="EH82" s="225"/>
      <c r="EI82" s="225"/>
      <c r="EJ82" s="225"/>
      <c r="EK82" s="225"/>
      <c r="EL82" s="225"/>
      <c r="EM82" s="225"/>
      <c r="EN82" s="225"/>
      <c r="EO82" s="225"/>
      <c r="EP82" s="225"/>
      <c r="EQ82" s="225"/>
      <c r="ER82" s="225"/>
      <c r="ES82" s="225"/>
      <c r="ET82" s="225"/>
      <c r="EU82" s="225"/>
      <c r="EV82" s="225"/>
      <c r="EW82" s="225"/>
      <c r="EX82" s="104"/>
      <c r="EY82" s="104"/>
      <c r="EZ82" s="104"/>
      <c r="FA82" s="104"/>
      <c r="FB82" s="104"/>
      <c r="FC82" s="104"/>
      <c r="FD82" s="104"/>
      <c r="FE82" s="104"/>
      <c r="FF82" s="104"/>
      <c r="FG82" s="104"/>
      <c r="FH82" s="104"/>
      <c r="FI82" s="104"/>
      <c r="FJ82" s="104"/>
      <c r="FK82" s="104"/>
      <c r="FL82" s="104"/>
      <c r="FM82" s="104"/>
      <c r="FN82" s="225"/>
      <c r="FO82" s="225"/>
      <c r="FP82" s="225"/>
      <c r="FQ82" s="225"/>
      <c r="FR82" s="225"/>
      <c r="FS82" s="225"/>
      <c r="FT82" s="225"/>
      <c r="FU82" s="225"/>
      <c r="FV82" s="225"/>
      <c r="FW82" s="225"/>
      <c r="FX82" s="225"/>
      <c r="FY82" s="225"/>
      <c r="FZ82" s="225"/>
      <c r="GA82" s="225"/>
      <c r="GB82" s="225"/>
      <c r="GC82" s="225"/>
      <c r="GD82" s="225"/>
      <c r="GE82" s="225"/>
      <c r="GF82" s="225"/>
      <c r="GG82" s="225"/>
      <c r="GH82" s="225"/>
      <c r="GI82" s="225"/>
      <c r="GJ82" s="225"/>
      <c r="GK82" s="225"/>
      <c r="GL82" s="225"/>
      <c r="GM82" s="225"/>
      <c r="GN82" s="225"/>
      <c r="GO82" s="225"/>
      <c r="GP82" s="225"/>
      <c r="GQ82" s="104"/>
      <c r="GR82" s="104"/>
      <c r="GS82" s="104"/>
      <c r="GT82" s="104"/>
      <c r="GU82" s="225"/>
      <c r="GV82" s="225"/>
      <c r="GW82" s="225"/>
      <c r="GX82" s="225"/>
      <c r="GY82" s="225"/>
      <c r="GZ82" s="225"/>
      <c r="HA82" s="225"/>
      <c r="HB82" s="225"/>
      <c r="HC82" s="225"/>
      <c r="HD82" s="225"/>
      <c r="HE82" s="225"/>
      <c r="HF82" s="225"/>
      <c r="HG82" s="225"/>
      <c r="HH82" s="225"/>
      <c r="HI82" s="225"/>
      <c r="HJ82" s="225"/>
      <c r="HK82" s="225"/>
      <c r="HL82" s="225"/>
      <c r="HM82" s="225"/>
      <c r="HN82" s="225"/>
      <c r="HO82" s="225"/>
      <c r="HP82" s="225"/>
      <c r="HQ82" s="225"/>
      <c r="HR82" s="225"/>
      <c r="HS82" s="225"/>
      <c r="HT82" s="225"/>
      <c r="HU82" s="225"/>
      <c r="HV82" s="225"/>
      <c r="HW82" s="225"/>
      <c r="HX82" s="225"/>
      <c r="HY82" s="225"/>
      <c r="HZ82" s="225"/>
      <c r="IA82" s="225"/>
      <c r="IB82" s="225"/>
      <c r="IC82" s="225"/>
      <c r="ID82" s="225"/>
      <c r="IE82" s="225"/>
      <c r="IF82" s="225"/>
      <c r="IG82" s="225"/>
      <c r="IH82" s="225"/>
      <c r="II82" s="225"/>
      <c r="IJ82" s="225"/>
      <c r="IK82" s="225"/>
      <c r="IL82" s="225"/>
      <c r="IM82" s="225"/>
      <c r="IN82" s="225"/>
      <c r="IO82" s="225"/>
      <c r="IP82" s="225"/>
      <c r="IQ82" s="225"/>
      <c r="IR82" s="225"/>
      <c r="IS82" s="225"/>
      <c r="IT82" s="225"/>
      <c r="IU82" s="225"/>
      <c r="IV82" s="225"/>
      <c r="IW82" s="225"/>
      <c r="IX82" s="225"/>
      <c r="IY82" s="225"/>
      <c r="IZ82" s="225"/>
      <c r="JA82" s="225"/>
      <c r="JB82" s="225"/>
      <c r="JC82" s="225"/>
      <c r="JD82" s="225"/>
      <c r="JE82" s="225"/>
      <c r="JF82" s="225"/>
      <c r="JG82" s="225"/>
      <c r="JH82" s="225"/>
      <c r="JI82" s="225"/>
      <c r="JJ82" s="225"/>
      <c r="JK82" s="225"/>
      <c r="JL82" s="225"/>
      <c r="JM82" s="225"/>
      <c r="JN82" s="225"/>
      <c r="JO82" s="225"/>
      <c r="JP82" s="225"/>
      <c r="JQ82" s="225"/>
      <c r="JR82" s="225"/>
      <c r="JS82" s="225"/>
      <c r="JT82" s="225"/>
      <c r="JU82" s="225"/>
      <c r="JV82" s="225"/>
      <c r="JW82" s="225"/>
      <c r="JX82" s="225"/>
      <c r="JY82" s="225"/>
      <c r="JZ82" s="225"/>
      <c r="KA82" s="225"/>
      <c r="KB82" s="225"/>
      <c r="KC82" s="225"/>
      <c r="KD82" s="225"/>
      <c r="KE82" s="225"/>
      <c r="KF82" s="225"/>
      <c r="KG82" s="225"/>
      <c r="KH82" s="225"/>
      <c r="KI82" s="225"/>
      <c r="KJ82" s="225"/>
      <c r="KK82" s="225"/>
      <c r="KL82" s="225"/>
      <c r="KM82" s="225"/>
      <c r="KN82" s="225"/>
      <c r="KO82" s="225"/>
      <c r="KP82" s="225"/>
      <c r="KQ82" s="225"/>
      <c r="KR82" s="225"/>
      <c r="KS82" s="225"/>
      <c r="KT82" s="225"/>
      <c r="KU82" s="225"/>
      <c r="KV82" s="225"/>
      <c r="KW82" s="225"/>
      <c r="KX82" s="225"/>
      <c r="KY82" s="225"/>
      <c r="KZ82" s="225"/>
      <c r="LA82" s="225"/>
      <c r="LB82" s="225"/>
      <c r="LC82" s="225"/>
      <c r="LD82" s="225"/>
      <c r="LE82" s="225"/>
      <c r="LF82" s="225"/>
      <c r="LG82" s="225"/>
      <c r="LH82" s="225"/>
      <c r="LI82" s="225"/>
      <c r="LJ82" s="225"/>
      <c r="LK82" s="225"/>
      <c r="LL82" s="225"/>
      <c r="LM82" s="225"/>
      <c r="LN82" s="225"/>
      <c r="LO82" s="225"/>
      <c r="LP82" s="225"/>
      <c r="LQ82" s="225"/>
      <c r="LR82" s="225"/>
      <c r="LS82" s="225"/>
      <c r="LT82" s="225"/>
      <c r="LU82" s="225"/>
      <c r="LV82" s="225"/>
      <c r="LW82" s="225"/>
      <c r="LX82" s="225"/>
      <c r="LY82" s="225"/>
      <c r="LZ82" s="225"/>
      <c r="MA82" s="225"/>
      <c r="MB82" s="225"/>
      <c r="MC82" s="225"/>
      <c r="MD82" s="225"/>
      <c r="ME82" s="225"/>
      <c r="MF82" s="225"/>
      <c r="MG82" s="225"/>
      <c r="MH82" s="225"/>
      <c r="MI82" s="225"/>
      <c r="MJ82" s="225"/>
      <c r="MK82" s="225"/>
      <c r="ML82" s="225"/>
      <c r="MM82" s="225"/>
      <c r="MN82" s="225"/>
      <c r="MO82" s="225"/>
      <c r="MP82" s="225"/>
      <c r="MQ82" s="225"/>
      <c r="MR82" s="225"/>
      <c r="MS82" s="225"/>
      <c r="MT82" s="225"/>
      <c r="MU82" s="225"/>
      <c r="MV82" s="225"/>
      <c r="MW82" s="225"/>
      <c r="MX82" s="225"/>
      <c r="MY82" s="225"/>
      <c r="MZ82" s="225"/>
      <c r="NA82" s="225"/>
      <c r="NB82" s="225"/>
      <c r="NC82" s="225"/>
      <c r="ND82" s="225"/>
      <c r="NE82" s="225"/>
      <c r="NF82" s="225"/>
      <c r="NG82" s="225"/>
      <c r="NH82" s="225"/>
      <c r="NI82" s="225"/>
      <c r="NJ82" s="225"/>
      <c r="NK82" s="225"/>
      <c r="NL82" s="225"/>
      <c r="NM82" s="225"/>
      <c r="NN82" s="225"/>
      <c r="NO82" s="225"/>
      <c r="NP82" s="225"/>
      <c r="NQ82" s="225"/>
      <c r="NR82" s="225"/>
      <c r="NS82" s="225"/>
      <c r="NT82" s="225"/>
      <c r="NU82" s="225"/>
      <c r="NV82" s="225"/>
      <c r="NW82" s="225"/>
      <c r="NX82" s="225"/>
      <c r="NY82" s="225"/>
      <c r="NZ82" s="225"/>
      <c r="OA82" s="225"/>
      <c r="OB82" s="225"/>
      <c r="OC82" s="225"/>
      <c r="OD82" s="225"/>
      <c r="OE82" s="225"/>
      <c r="OF82" s="225"/>
      <c r="OG82" s="225"/>
      <c r="OH82" s="225"/>
      <c r="OI82" s="225"/>
      <c r="OJ82" s="225"/>
      <c r="OK82" s="225"/>
      <c r="OL82" s="225"/>
      <c r="OM82" s="225"/>
      <c r="ON82" s="225"/>
      <c r="OO82" s="225"/>
      <c r="OP82" s="225"/>
      <c r="OQ82" s="225"/>
      <c r="OR82" s="225"/>
      <c r="OS82" s="225"/>
      <c r="OT82" s="225"/>
      <c r="OU82" s="225"/>
      <c r="OV82" s="225"/>
      <c r="OW82" s="225"/>
      <c r="OX82" s="225"/>
      <c r="OY82" s="225"/>
      <c r="OZ82" s="225"/>
      <c r="PA82" s="225"/>
      <c r="PB82" s="225"/>
      <c r="PC82" s="225"/>
      <c r="PD82" s="225"/>
      <c r="PE82" s="225"/>
      <c r="PF82" s="225"/>
      <c r="PG82" s="225"/>
      <c r="PH82" s="225"/>
      <c r="PI82" s="225"/>
      <c r="PJ82" s="225"/>
      <c r="PK82" s="225"/>
      <c r="PL82" s="225"/>
      <c r="PM82" s="225"/>
      <c r="PN82" s="225"/>
      <c r="PO82" s="225"/>
      <c r="PP82" s="225"/>
      <c r="PQ82" s="225"/>
      <c r="PR82" s="225"/>
      <c r="PS82" s="225"/>
      <c r="PT82" s="225"/>
      <c r="PU82" s="225"/>
      <c r="PV82" s="225"/>
      <c r="PW82" s="225"/>
      <c r="PX82" s="225"/>
      <c r="PY82" s="225"/>
      <c r="PZ82" s="225"/>
      <c r="QA82" s="225"/>
      <c r="QB82" s="225"/>
      <c r="QC82" s="225"/>
      <c r="QD82" s="225"/>
      <c r="QE82" s="225"/>
      <c r="QF82" s="225"/>
      <c r="QG82" s="225"/>
      <c r="QH82" s="225"/>
      <c r="QI82" s="225"/>
      <c r="QJ82" s="225"/>
      <c r="QK82" s="225"/>
      <c r="QL82" s="225"/>
      <c r="QM82" s="225"/>
      <c r="QN82" s="225"/>
      <c r="QO82" s="225"/>
      <c r="QP82" s="225"/>
      <c r="QQ82" s="225"/>
      <c r="QR82" s="225"/>
      <c r="QS82" s="225"/>
      <c r="QT82" s="225"/>
      <c r="QU82" s="225"/>
      <c r="QV82" s="225"/>
      <c r="QW82" s="225"/>
      <c r="QX82" s="225"/>
      <c r="QY82" s="225"/>
      <c r="QZ82" s="225"/>
      <c r="RA82" s="225"/>
      <c r="RB82" s="225"/>
      <c r="RC82" s="225"/>
      <c r="RD82" s="225"/>
      <c r="RE82" s="104"/>
      <c r="RF82" s="104"/>
      <c r="RG82" s="207"/>
      <c r="RH82" s="207"/>
    </row>
    <row r="83" spans="2:476" ht="18.75" customHeight="1">
      <c r="B83" s="87">
        <v>72</v>
      </c>
      <c r="C83" s="87">
        <v>2059</v>
      </c>
      <c r="D83" s="87" t="s">
        <v>451</v>
      </c>
      <c r="E83" s="34" t="str">
        <f ca="1">IF(ISBLANK(TMSimList[[#This Row],[Test n'#]]),"",LOOKUP(TMSimList[[#This Row],[Test n'#]],TP_CFAR_DB[TPnum],TP_CFAR_DB[TP ID]))</f>
        <v>FT-TP-2059</v>
      </c>
      <c r="F83" s="103" t="str">
        <f ca="1">IF(ISBLANK(TMSimList[[#This Row],[Test n'#]]),"",LOOKUP(TMSimList[[#This Row],[Test n'#]],TP_CFAR_DB[TPnum],TP_CFAR_DB[Test Point Name]))</f>
        <v>High-lift retract on approach</v>
      </c>
      <c r="G83" s="34" t="str">
        <f ca="1">IF(ISBLANK(TMSimList[[#This Row],[Test n'#]]),"",LOOKUP(TMSimList[[#This Row],[Test n'#]],TP_CFAR_DB[TPnum],TP_CFAR_DB[Mode]))</f>
        <v>Auto</v>
      </c>
      <c r="H83" s="34">
        <f ca="1">IF(ISBLANK(TMSimList[[#This Row],[Test n'#]]),"",LOOKUP(TMSimList[[#This Row],[Test n'#]],TP_CFAR_DB[TPnum],TP_CFAR_DB[Time '[sec']]))</f>
        <v>0</v>
      </c>
      <c r="I83" s="34" t="s">
        <v>78</v>
      </c>
      <c r="J83" s="34" t="s">
        <v>80</v>
      </c>
      <c r="K83" s="171"/>
      <c r="L83" s="172">
        <f>SUM(TMSimMatrix[#This Row])</f>
        <v>0</v>
      </c>
      <c r="M83" s="171"/>
      <c r="N83" s="171"/>
      <c r="O83" s="171"/>
      <c r="P83" s="171"/>
      <c r="Q83" s="171"/>
      <c r="R83" s="171"/>
      <c r="S83" s="171"/>
      <c r="T83" s="171"/>
      <c r="U83" s="171"/>
      <c r="V83" s="171"/>
      <c r="W83" s="171"/>
      <c r="X83" s="171"/>
      <c r="Y83" s="171"/>
      <c r="Z83" s="171"/>
      <c r="AA83" s="171"/>
      <c r="AB83" s="171"/>
      <c r="AC83" s="171"/>
      <c r="AD83" s="171"/>
      <c r="AE83" s="171"/>
      <c r="AF83" s="171"/>
      <c r="AG83" s="171"/>
      <c r="AH83" s="171"/>
      <c r="AI83" s="171"/>
      <c r="AJ83" s="171"/>
      <c r="AK83" s="171"/>
      <c r="AL83" s="171"/>
      <c r="AM83" s="171"/>
      <c r="AN83" s="171"/>
      <c r="AO83" s="171"/>
      <c r="AP83" s="171"/>
      <c r="AQ83" s="171"/>
      <c r="AR83" s="171"/>
      <c r="AS83" s="171"/>
      <c r="AT83" s="171"/>
      <c r="AU83" s="171"/>
      <c r="AV83" s="171"/>
      <c r="AW83" s="171"/>
      <c r="AX83" s="171"/>
      <c r="AY83" s="171"/>
      <c r="AZ83" s="171"/>
      <c r="BA83" s="171"/>
      <c r="BB83" s="171"/>
      <c r="BC83" s="171"/>
      <c r="BD83" s="171"/>
      <c r="BE83" s="171"/>
      <c r="BF83" s="171"/>
      <c r="BG83" s="171"/>
      <c r="BH83" s="171"/>
      <c r="BI83" s="171"/>
      <c r="BJ83" s="171"/>
      <c r="BK83" s="171"/>
      <c r="BL83" s="171"/>
      <c r="BM83" s="171"/>
      <c r="BN83" s="171"/>
      <c r="BO83" s="171"/>
      <c r="BP83" s="171"/>
      <c r="BQ83" s="171"/>
      <c r="BR83" s="171"/>
      <c r="BS83" s="171"/>
      <c r="BT83" s="171"/>
      <c r="BU83" s="171"/>
      <c r="BV83" s="171"/>
      <c r="BW83" s="171"/>
      <c r="BX83" s="171"/>
      <c r="BY83" s="171"/>
      <c r="BZ83" s="171"/>
      <c r="CA83" s="171"/>
      <c r="CB83" s="171"/>
      <c r="CC83" s="171"/>
      <c r="CD83" s="104"/>
      <c r="CE83" s="104"/>
      <c r="CF83" s="104"/>
      <c r="CG83" s="104"/>
      <c r="CH83" s="104"/>
      <c r="CI83" s="104"/>
      <c r="CJ83" s="104"/>
      <c r="CK83" s="104"/>
      <c r="CL83" s="104"/>
      <c r="CM83" s="104"/>
      <c r="CN83" s="104"/>
      <c r="CO83" s="104"/>
      <c r="CP83" s="104"/>
      <c r="CQ83" s="104"/>
      <c r="CR83" s="104"/>
      <c r="CS83" s="104"/>
      <c r="CT83" s="104"/>
      <c r="CU83" s="104"/>
      <c r="CV83" s="104"/>
      <c r="CW83" s="104"/>
      <c r="CX83" s="104"/>
      <c r="CY83" s="104"/>
      <c r="CZ83" s="104"/>
      <c r="DA83" s="104"/>
      <c r="DB83" s="104"/>
      <c r="DC83" s="104"/>
      <c r="DD83" s="104"/>
      <c r="DE83" s="104"/>
      <c r="DF83" s="104"/>
      <c r="DG83" s="104"/>
      <c r="DH83" s="104"/>
      <c r="DI83" s="104" t="s">
        <v>1097</v>
      </c>
      <c r="DJ83" s="104"/>
      <c r="DK83" s="104"/>
      <c r="DL83" s="104"/>
      <c r="DM83" s="104"/>
      <c r="DN83" s="104"/>
      <c r="DO83" s="104"/>
      <c r="DP83" s="104"/>
      <c r="DQ83" s="104"/>
      <c r="DR83" s="104"/>
      <c r="DS83" s="104"/>
      <c r="DT83" s="104"/>
      <c r="DU83" s="104"/>
      <c r="DV83" s="104"/>
      <c r="DW83" s="104"/>
      <c r="DX83" s="104"/>
      <c r="DY83" s="104"/>
      <c r="DZ83" s="104"/>
      <c r="EA83" s="104"/>
      <c r="EB83" s="104"/>
      <c r="EC83" s="104"/>
      <c r="ED83" s="104"/>
      <c r="EE83" s="104"/>
      <c r="EF83" s="104"/>
      <c r="EG83" s="225"/>
      <c r="EH83" s="225"/>
      <c r="EI83" s="225"/>
      <c r="EJ83" s="225"/>
      <c r="EK83" s="225"/>
      <c r="EL83" s="225"/>
      <c r="EM83" s="225"/>
      <c r="EN83" s="225"/>
      <c r="EO83" s="225"/>
      <c r="EP83" s="225"/>
      <c r="EQ83" s="225"/>
      <c r="ER83" s="225"/>
      <c r="ES83" s="225"/>
      <c r="ET83" s="225"/>
      <c r="EU83" s="225"/>
      <c r="EV83" s="225"/>
      <c r="EW83" s="225"/>
      <c r="EX83" s="104"/>
      <c r="EY83" s="104"/>
      <c r="EZ83" s="104"/>
      <c r="FA83" s="104"/>
      <c r="FB83" s="104"/>
      <c r="FC83" s="104"/>
      <c r="FD83" s="104"/>
      <c r="FE83" s="104"/>
      <c r="FF83" s="104"/>
      <c r="FG83" s="104"/>
      <c r="FH83" s="104"/>
      <c r="FI83" s="104"/>
      <c r="FJ83" s="104"/>
      <c r="FK83" s="104"/>
      <c r="FL83" s="104"/>
      <c r="FM83" s="104"/>
      <c r="FN83" s="225"/>
      <c r="FO83" s="225"/>
      <c r="FP83" s="225"/>
      <c r="FQ83" s="225"/>
      <c r="FR83" s="225"/>
      <c r="FS83" s="225"/>
      <c r="FT83" s="225"/>
      <c r="FU83" s="225"/>
      <c r="FV83" s="225"/>
      <c r="FW83" s="225"/>
      <c r="FX83" s="225"/>
      <c r="FY83" s="225"/>
      <c r="FZ83" s="225"/>
      <c r="GA83" s="225"/>
      <c r="GB83" s="225"/>
      <c r="GC83" s="225"/>
      <c r="GD83" s="225"/>
      <c r="GE83" s="225"/>
      <c r="GF83" s="225"/>
      <c r="GG83" s="225"/>
      <c r="GH83" s="225"/>
      <c r="GI83" s="225"/>
      <c r="GJ83" s="225"/>
      <c r="GK83" s="225"/>
      <c r="GL83" s="225"/>
      <c r="GM83" s="225"/>
      <c r="GN83" s="225"/>
      <c r="GO83" s="225"/>
      <c r="GP83" s="225"/>
      <c r="GQ83" s="104"/>
      <c r="GR83" s="104"/>
      <c r="GS83" s="104"/>
      <c r="GT83" s="104"/>
      <c r="GU83" s="225"/>
      <c r="GV83" s="225"/>
      <c r="GW83" s="225"/>
      <c r="GX83" s="225"/>
      <c r="GY83" s="225"/>
      <c r="GZ83" s="225"/>
      <c r="HA83" s="225"/>
      <c r="HB83" s="225"/>
      <c r="HC83" s="225"/>
      <c r="HD83" s="225"/>
      <c r="HE83" s="225"/>
      <c r="HF83" s="225"/>
      <c r="HG83" s="225"/>
      <c r="HH83" s="225"/>
      <c r="HI83" s="225"/>
      <c r="HJ83" s="225"/>
      <c r="HK83" s="225"/>
      <c r="HL83" s="225"/>
      <c r="HM83" s="225"/>
      <c r="HN83" s="225"/>
      <c r="HO83" s="225"/>
      <c r="HP83" s="225"/>
      <c r="HQ83" s="225"/>
      <c r="HR83" s="225"/>
      <c r="HS83" s="225"/>
      <c r="HT83" s="225"/>
      <c r="HU83" s="225"/>
      <c r="HV83" s="225"/>
      <c r="HW83" s="225"/>
      <c r="HX83" s="225"/>
      <c r="HY83" s="225"/>
      <c r="HZ83" s="225"/>
      <c r="IA83" s="225"/>
      <c r="IB83" s="225"/>
      <c r="IC83" s="225"/>
      <c r="ID83" s="225"/>
      <c r="IE83" s="225"/>
      <c r="IF83" s="225"/>
      <c r="IG83" s="225"/>
      <c r="IH83" s="225"/>
      <c r="II83" s="225"/>
      <c r="IJ83" s="225"/>
      <c r="IK83" s="225"/>
      <c r="IL83" s="225"/>
      <c r="IM83" s="225"/>
      <c r="IN83" s="225"/>
      <c r="IO83" s="225"/>
      <c r="IP83" s="225"/>
      <c r="IQ83" s="225"/>
      <c r="IR83" s="225"/>
      <c r="IS83" s="225"/>
      <c r="IT83" s="225"/>
      <c r="IU83" s="225"/>
      <c r="IV83" s="225"/>
      <c r="IW83" s="225"/>
      <c r="IX83" s="225"/>
      <c r="IY83" s="225"/>
      <c r="IZ83" s="225"/>
      <c r="JA83" s="225"/>
      <c r="JB83" s="225"/>
      <c r="JC83" s="225"/>
      <c r="JD83" s="225"/>
      <c r="JE83" s="225"/>
      <c r="JF83" s="225"/>
      <c r="JG83" s="225"/>
      <c r="JH83" s="225"/>
      <c r="JI83" s="225"/>
      <c r="JJ83" s="225"/>
      <c r="JK83" s="225"/>
      <c r="JL83" s="225"/>
      <c r="JM83" s="225"/>
      <c r="JN83" s="225"/>
      <c r="JO83" s="225"/>
      <c r="JP83" s="225"/>
      <c r="JQ83" s="225"/>
      <c r="JR83" s="225"/>
      <c r="JS83" s="225"/>
      <c r="JT83" s="225"/>
      <c r="JU83" s="225"/>
      <c r="JV83" s="225"/>
      <c r="JW83" s="225"/>
      <c r="JX83" s="225"/>
      <c r="JY83" s="225"/>
      <c r="JZ83" s="225"/>
      <c r="KA83" s="225"/>
      <c r="KB83" s="225"/>
      <c r="KC83" s="225"/>
      <c r="KD83" s="225"/>
      <c r="KE83" s="225"/>
      <c r="KF83" s="225"/>
      <c r="KG83" s="225"/>
      <c r="KH83" s="225"/>
      <c r="KI83" s="225"/>
      <c r="KJ83" s="225"/>
      <c r="KK83" s="225"/>
      <c r="KL83" s="225"/>
      <c r="KM83" s="225"/>
      <c r="KN83" s="225"/>
      <c r="KO83" s="225"/>
      <c r="KP83" s="225"/>
      <c r="KQ83" s="225"/>
      <c r="KR83" s="225"/>
      <c r="KS83" s="225"/>
      <c r="KT83" s="225"/>
      <c r="KU83" s="225"/>
      <c r="KV83" s="225"/>
      <c r="KW83" s="225"/>
      <c r="KX83" s="225"/>
      <c r="KY83" s="225"/>
      <c r="KZ83" s="225"/>
      <c r="LA83" s="225"/>
      <c r="LB83" s="225"/>
      <c r="LC83" s="225"/>
      <c r="LD83" s="225"/>
      <c r="LE83" s="225"/>
      <c r="LF83" s="225"/>
      <c r="LG83" s="225"/>
      <c r="LH83" s="225"/>
      <c r="LI83" s="225"/>
      <c r="LJ83" s="225"/>
      <c r="LK83" s="225"/>
      <c r="LL83" s="225"/>
      <c r="LM83" s="225"/>
      <c r="LN83" s="225"/>
      <c r="LO83" s="225"/>
      <c r="LP83" s="225"/>
      <c r="LQ83" s="225"/>
      <c r="LR83" s="225"/>
      <c r="LS83" s="225"/>
      <c r="LT83" s="225"/>
      <c r="LU83" s="225"/>
      <c r="LV83" s="225"/>
      <c r="LW83" s="225"/>
      <c r="LX83" s="225"/>
      <c r="LY83" s="225"/>
      <c r="LZ83" s="225"/>
      <c r="MA83" s="225"/>
      <c r="MB83" s="225"/>
      <c r="MC83" s="225"/>
      <c r="MD83" s="225"/>
      <c r="ME83" s="225"/>
      <c r="MF83" s="225"/>
      <c r="MG83" s="225"/>
      <c r="MH83" s="225"/>
      <c r="MI83" s="225"/>
      <c r="MJ83" s="225"/>
      <c r="MK83" s="225"/>
      <c r="ML83" s="225"/>
      <c r="MM83" s="225"/>
      <c r="MN83" s="225"/>
      <c r="MO83" s="225"/>
      <c r="MP83" s="225"/>
      <c r="MQ83" s="225"/>
      <c r="MR83" s="225"/>
      <c r="MS83" s="225"/>
      <c r="MT83" s="225"/>
      <c r="MU83" s="225"/>
      <c r="MV83" s="225"/>
      <c r="MW83" s="225"/>
      <c r="MX83" s="225"/>
      <c r="MY83" s="225"/>
      <c r="MZ83" s="225"/>
      <c r="NA83" s="225"/>
      <c r="NB83" s="225"/>
      <c r="NC83" s="225"/>
      <c r="ND83" s="225"/>
      <c r="NE83" s="225"/>
      <c r="NF83" s="225"/>
      <c r="NG83" s="225"/>
      <c r="NH83" s="225"/>
      <c r="NI83" s="225"/>
      <c r="NJ83" s="225"/>
      <c r="NK83" s="225"/>
      <c r="NL83" s="225"/>
      <c r="NM83" s="225"/>
      <c r="NN83" s="225"/>
      <c r="NO83" s="225"/>
      <c r="NP83" s="225"/>
      <c r="NQ83" s="225"/>
      <c r="NR83" s="225"/>
      <c r="NS83" s="225"/>
      <c r="NT83" s="225"/>
      <c r="NU83" s="225"/>
      <c r="NV83" s="225"/>
      <c r="NW83" s="225"/>
      <c r="NX83" s="225"/>
      <c r="NY83" s="225"/>
      <c r="NZ83" s="225"/>
      <c r="OA83" s="225"/>
      <c r="OB83" s="225"/>
      <c r="OC83" s="225"/>
      <c r="OD83" s="225"/>
      <c r="OE83" s="225"/>
      <c r="OF83" s="225"/>
      <c r="OG83" s="225"/>
      <c r="OH83" s="225"/>
      <c r="OI83" s="225"/>
      <c r="OJ83" s="225"/>
      <c r="OK83" s="225"/>
      <c r="OL83" s="225"/>
      <c r="OM83" s="225"/>
      <c r="ON83" s="225"/>
      <c r="OO83" s="225"/>
      <c r="OP83" s="225"/>
      <c r="OQ83" s="225"/>
      <c r="OR83" s="225"/>
      <c r="OS83" s="225"/>
      <c r="OT83" s="225"/>
      <c r="OU83" s="225"/>
      <c r="OV83" s="225"/>
      <c r="OW83" s="225"/>
      <c r="OX83" s="225"/>
      <c r="OY83" s="225"/>
      <c r="OZ83" s="225"/>
      <c r="PA83" s="225"/>
      <c r="PB83" s="225"/>
      <c r="PC83" s="225"/>
      <c r="PD83" s="225"/>
      <c r="PE83" s="225"/>
      <c r="PF83" s="225"/>
      <c r="PG83" s="225"/>
      <c r="PH83" s="225"/>
      <c r="PI83" s="225"/>
      <c r="PJ83" s="225"/>
      <c r="PK83" s="225"/>
      <c r="PL83" s="225"/>
      <c r="PM83" s="225"/>
      <c r="PN83" s="225"/>
      <c r="PO83" s="225"/>
      <c r="PP83" s="225"/>
      <c r="PQ83" s="225"/>
      <c r="PR83" s="225"/>
      <c r="PS83" s="225"/>
      <c r="PT83" s="225"/>
      <c r="PU83" s="225"/>
      <c r="PV83" s="225"/>
      <c r="PW83" s="225"/>
      <c r="PX83" s="225"/>
      <c r="PY83" s="225"/>
      <c r="PZ83" s="225"/>
      <c r="QA83" s="225"/>
      <c r="QB83" s="225"/>
      <c r="QC83" s="225"/>
      <c r="QD83" s="225"/>
      <c r="QE83" s="225"/>
      <c r="QF83" s="225"/>
      <c r="QG83" s="225"/>
      <c r="QH83" s="225"/>
      <c r="QI83" s="225"/>
      <c r="QJ83" s="225"/>
      <c r="QK83" s="225"/>
      <c r="QL83" s="225"/>
      <c r="QM83" s="225"/>
      <c r="QN83" s="225"/>
      <c r="QO83" s="225"/>
      <c r="QP83" s="225"/>
      <c r="QQ83" s="225"/>
      <c r="QR83" s="225"/>
      <c r="QS83" s="225"/>
      <c r="QT83" s="225"/>
      <c r="QU83" s="225"/>
      <c r="QV83" s="225"/>
      <c r="QW83" s="225"/>
      <c r="QX83" s="225"/>
      <c r="QY83" s="225"/>
      <c r="QZ83" s="225"/>
      <c r="RA83" s="225"/>
      <c r="RB83" s="225"/>
      <c r="RC83" s="225"/>
      <c r="RD83" s="225"/>
      <c r="RE83" s="104"/>
      <c r="RF83" s="104"/>
      <c r="RG83" s="207"/>
      <c r="RH83" s="207"/>
    </row>
    <row r="84" spans="2:476" ht="18.75" customHeight="1">
      <c r="B84" s="87">
        <v>73</v>
      </c>
      <c r="C84" s="87">
        <v>2060</v>
      </c>
      <c r="D84" s="87" t="s">
        <v>451</v>
      </c>
      <c r="E84" s="34" t="str">
        <f ca="1">IF(ISBLANK(TMSimList[[#This Row],[Test n'#]]),"",LOOKUP(TMSimList[[#This Row],[Test n'#]],TP_CFAR_DB[TPnum],TP_CFAR_DB[TP ID]))</f>
        <v>FT-TP-2060</v>
      </c>
      <c r="F84" s="103" t="str">
        <f ca="1">IF(ISBLANK(TMSimList[[#This Row],[Test n'#]]),"",LOOKUP(TMSimList[[#This Row],[Test n'#]],TP_CFAR_DB[TPnum],TP_CFAR_DB[Test Point Name]))</f>
        <v>High-lift landing</v>
      </c>
      <c r="G84" s="34" t="str">
        <f ca="1">IF(ISBLANK(TMSimList[[#This Row],[Test n'#]]),"",LOOKUP(TMSimList[[#This Row],[Test n'#]],TP_CFAR_DB[TPnum],TP_CFAR_DB[Mode]))</f>
        <v>Auto</v>
      </c>
      <c r="H84" s="34">
        <f ca="1">IF(ISBLANK(TMSimList[[#This Row],[Test n'#]]),"",LOOKUP(TMSimList[[#This Row],[Test n'#]],TP_CFAR_DB[TPnum],TP_CFAR_DB[Time '[sec']]))</f>
        <v>0</v>
      </c>
      <c r="I84" s="34" t="s">
        <v>82</v>
      </c>
      <c r="J84" s="34" t="s">
        <v>79</v>
      </c>
      <c r="K84" s="171"/>
      <c r="L84" s="172">
        <f>SUM(TMSimMatrix[#This Row])</f>
        <v>0</v>
      </c>
      <c r="M84" s="171"/>
      <c r="N84" s="171"/>
      <c r="O84" s="171"/>
      <c r="P84" s="171"/>
      <c r="Q84" s="171"/>
      <c r="R84" s="171"/>
      <c r="S84" s="171"/>
      <c r="T84" s="171"/>
      <c r="U84" s="171"/>
      <c r="V84" s="171"/>
      <c r="W84" s="171"/>
      <c r="X84" s="171"/>
      <c r="Y84" s="171"/>
      <c r="Z84" s="171"/>
      <c r="AA84" s="171"/>
      <c r="AB84" s="171"/>
      <c r="AC84" s="171"/>
      <c r="AD84" s="171"/>
      <c r="AE84" s="171"/>
      <c r="AF84" s="171"/>
      <c r="AG84" s="171"/>
      <c r="AH84" s="171"/>
      <c r="AI84" s="171"/>
      <c r="AJ84" s="171"/>
      <c r="AK84" s="171"/>
      <c r="AL84" s="171"/>
      <c r="AM84" s="171"/>
      <c r="AN84" s="171"/>
      <c r="AO84" s="171"/>
      <c r="AP84" s="171"/>
      <c r="AQ84" s="171"/>
      <c r="AR84" s="171"/>
      <c r="AS84" s="171"/>
      <c r="AT84" s="171"/>
      <c r="AU84" s="171"/>
      <c r="AV84" s="171"/>
      <c r="AW84" s="171"/>
      <c r="AX84" s="171"/>
      <c r="AY84" s="171"/>
      <c r="AZ84" s="171"/>
      <c r="BA84" s="171"/>
      <c r="BB84" s="171"/>
      <c r="BC84" s="171"/>
      <c r="BD84" s="171"/>
      <c r="BE84" s="171"/>
      <c r="BF84" s="171"/>
      <c r="BG84" s="171"/>
      <c r="BH84" s="171"/>
      <c r="BI84" s="171"/>
      <c r="BJ84" s="171"/>
      <c r="BK84" s="171"/>
      <c r="BL84" s="171"/>
      <c r="BM84" s="171"/>
      <c r="BN84" s="171"/>
      <c r="BO84" s="171"/>
      <c r="BP84" s="171"/>
      <c r="BQ84" s="171"/>
      <c r="BR84" s="171"/>
      <c r="BS84" s="171"/>
      <c r="BT84" s="171"/>
      <c r="BU84" s="171"/>
      <c r="BV84" s="171"/>
      <c r="BW84" s="171"/>
      <c r="BX84" s="171"/>
      <c r="BY84" s="171"/>
      <c r="BZ84" s="171"/>
      <c r="CA84" s="171"/>
      <c r="CB84" s="171"/>
      <c r="CC84" s="171"/>
      <c r="CD84" s="104"/>
      <c r="CE84" s="104"/>
      <c r="CF84" s="104"/>
      <c r="CG84" s="104"/>
      <c r="CH84" s="104"/>
      <c r="CI84" s="104"/>
      <c r="CJ84" s="104"/>
      <c r="CK84" s="104"/>
      <c r="CL84" s="104"/>
      <c r="CM84" s="104"/>
      <c r="CN84" s="104"/>
      <c r="CO84" s="104"/>
      <c r="CP84" s="104"/>
      <c r="CQ84" s="104"/>
      <c r="CR84" s="104"/>
      <c r="CS84" s="104"/>
      <c r="CT84" s="104"/>
      <c r="CU84" s="104"/>
      <c r="CV84" s="104"/>
      <c r="CW84" s="104"/>
      <c r="CX84" s="104"/>
      <c r="CY84" s="104"/>
      <c r="CZ84" s="104"/>
      <c r="DA84" s="104"/>
      <c r="DB84" s="104"/>
      <c r="DC84" s="104"/>
      <c r="DD84" s="104"/>
      <c r="DE84" s="104"/>
      <c r="DF84" s="104"/>
      <c r="DG84" s="104"/>
      <c r="DH84" s="104"/>
      <c r="DI84" s="104"/>
      <c r="DJ84" s="104"/>
      <c r="DK84" s="104"/>
      <c r="DL84" s="104"/>
      <c r="DM84" s="104"/>
      <c r="DN84" s="104"/>
      <c r="DO84" s="104"/>
      <c r="DP84" s="104"/>
      <c r="DQ84" s="104"/>
      <c r="DR84" s="104"/>
      <c r="DS84" s="104"/>
      <c r="DT84" s="104"/>
      <c r="DU84" s="104"/>
      <c r="DV84" s="104"/>
      <c r="DW84" s="104"/>
      <c r="DX84" s="104"/>
      <c r="DY84" s="104"/>
      <c r="DZ84" s="104"/>
      <c r="EA84" s="104"/>
      <c r="EB84" s="104"/>
      <c r="EC84" s="104"/>
      <c r="ED84" s="104"/>
      <c r="EE84" s="104"/>
      <c r="EF84" s="104"/>
      <c r="EG84" s="225"/>
      <c r="EH84" s="225"/>
      <c r="EI84" s="225"/>
      <c r="EJ84" s="225"/>
      <c r="EK84" s="225"/>
      <c r="EL84" s="225"/>
      <c r="EM84" s="225"/>
      <c r="EN84" s="225"/>
      <c r="EO84" s="225"/>
      <c r="EP84" s="225"/>
      <c r="EQ84" s="225"/>
      <c r="ER84" s="225"/>
      <c r="ES84" s="225"/>
      <c r="ET84" s="225"/>
      <c r="EU84" s="225"/>
      <c r="EV84" s="225"/>
      <c r="EW84" s="225"/>
      <c r="EX84" s="104"/>
      <c r="EY84" s="104"/>
      <c r="EZ84" s="104"/>
      <c r="FA84" s="104"/>
      <c r="FB84" s="104"/>
      <c r="FC84" s="104"/>
      <c r="FD84" s="104"/>
      <c r="FE84" s="104"/>
      <c r="FF84" s="104"/>
      <c r="FG84" s="104"/>
      <c r="FH84" s="104"/>
      <c r="FI84" s="104"/>
      <c r="FJ84" s="104"/>
      <c r="FK84" s="104"/>
      <c r="FL84" s="104"/>
      <c r="FM84" s="104"/>
      <c r="FN84" s="225"/>
      <c r="FO84" s="225"/>
      <c r="FP84" s="225"/>
      <c r="FQ84" s="225"/>
      <c r="FR84" s="225"/>
      <c r="FS84" s="225"/>
      <c r="FT84" s="225"/>
      <c r="FU84" s="225"/>
      <c r="FV84" s="225"/>
      <c r="FW84" s="225"/>
      <c r="FX84" s="225"/>
      <c r="FY84" s="225"/>
      <c r="FZ84" s="225"/>
      <c r="GA84" s="225"/>
      <c r="GB84" s="225"/>
      <c r="GC84" s="225"/>
      <c r="GD84" s="225"/>
      <c r="GE84" s="225"/>
      <c r="GF84" s="225"/>
      <c r="GG84" s="225"/>
      <c r="GH84" s="225"/>
      <c r="GI84" s="225"/>
      <c r="GJ84" s="225"/>
      <c r="GK84" s="225"/>
      <c r="GL84" s="225"/>
      <c r="GM84" s="225"/>
      <c r="GN84" s="225"/>
      <c r="GO84" s="225"/>
      <c r="GP84" s="225"/>
      <c r="GQ84" s="104"/>
      <c r="GR84" s="104"/>
      <c r="GS84" s="104"/>
      <c r="GT84" s="104"/>
      <c r="GU84" s="225"/>
      <c r="GV84" s="225"/>
      <c r="GW84" s="225"/>
      <c r="GX84" s="225"/>
      <c r="GY84" s="225"/>
      <c r="GZ84" s="225"/>
      <c r="HA84" s="225"/>
      <c r="HB84" s="225"/>
      <c r="HC84" s="225"/>
      <c r="HD84" s="225"/>
      <c r="HE84" s="225"/>
      <c r="HF84" s="225"/>
      <c r="HG84" s="225"/>
      <c r="HH84" s="225"/>
      <c r="HI84" s="225"/>
      <c r="HJ84" s="225"/>
      <c r="HK84" s="225"/>
      <c r="HL84" s="225"/>
      <c r="HM84" s="225"/>
      <c r="HN84" s="225"/>
      <c r="HO84" s="225"/>
      <c r="HP84" s="225"/>
      <c r="HQ84" s="225"/>
      <c r="HR84" s="225"/>
      <c r="HS84" s="225"/>
      <c r="HT84" s="225"/>
      <c r="HU84" s="225"/>
      <c r="HV84" s="225"/>
      <c r="HW84" s="225"/>
      <c r="HX84" s="225"/>
      <c r="HY84" s="225"/>
      <c r="HZ84" s="225"/>
      <c r="IA84" s="225"/>
      <c r="IB84" s="225"/>
      <c r="IC84" s="225"/>
      <c r="ID84" s="225"/>
      <c r="IE84" s="225"/>
      <c r="IF84" s="225"/>
      <c r="IG84" s="225"/>
      <c r="IH84" s="225"/>
      <c r="II84" s="225"/>
      <c r="IJ84" s="225"/>
      <c r="IK84" s="225"/>
      <c r="IL84" s="225"/>
      <c r="IM84" s="225"/>
      <c r="IN84" s="225"/>
      <c r="IO84" s="225"/>
      <c r="IP84" s="225"/>
      <c r="IQ84" s="225"/>
      <c r="IR84" s="225"/>
      <c r="IS84" s="225"/>
      <c r="IT84" s="225"/>
      <c r="IU84" s="225"/>
      <c r="IV84" s="225"/>
      <c r="IW84" s="225"/>
      <c r="IX84" s="225"/>
      <c r="IY84" s="225"/>
      <c r="IZ84" s="225"/>
      <c r="JA84" s="225"/>
      <c r="JB84" s="225"/>
      <c r="JC84" s="225"/>
      <c r="JD84" s="225"/>
      <c r="JE84" s="225"/>
      <c r="JF84" s="225"/>
      <c r="JG84" s="225"/>
      <c r="JH84" s="225"/>
      <c r="JI84" s="225"/>
      <c r="JJ84" s="225"/>
      <c r="JK84" s="225"/>
      <c r="JL84" s="225"/>
      <c r="JM84" s="225"/>
      <c r="JN84" s="225"/>
      <c r="JO84" s="225"/>
      <c r="JP84" s="225"/>
      <c r="JQ84" s="225"/>
      <c r="JR84" s="225"/>
      <c r="JS84" s="225"/>
      <c r="JT84" s="225"/>
      <c r="JU84" s="225"/>
      <c r="JV84" s="225"/>
      <c r="JW84" s="225"/>
      <c r="JX84" s="225"/>
      <c r="JY84" s="225"/>
      <c r="JZ84" s="225"/>
      <c r="KA84" s="225"/>
      <c r="KB84" s="225"/>
      <c r="KC84" s="225"/>
      <c r="KD84" s="225"/>
      <c r="KE84" s="225"/>
      <c r="KF84" s="225"/>
      <c r="KG84" s="225"/>
      <c r="KH84" s="225"/>
      <c r="KI84" s="225"/>
      <c r="KJ84" s="225"/>
      <c r="KK84" s="225"/>
      <c r="KL84" s="225"/>
      <c r="KM84" s="225"/>
      <c r="KN84" s="225"/>
      <c r="KO84" s="225"/>
      <c r="KP84" s="225"/>
      <c r="KQ84" s="225"/>
      <c r="KR84" s="225"/>
      <c r="KS84" s="225"/>
      <c r="KT84" s="225"/>
      <c r="KU84" s="225"/>
      <c r="KV84" s="225"/>
      <c r="KW84" s="225"/>
      <c r="KX84" s="225"/>
      <c r="KY84" s="225"/>
      <c r="KZ84" s="225"/>
      <c r="LA84" s="225"/>
      <c r="LB84" s="225"/>
      <c r="LC84" s="225"/>
      <c r="LD84" s="225"/>
      <c r="LE84" s="225"/>
      <c r="LF84" s="225"/>
      <c r="LG84" s="225"/>
      <c r="LH84" s="225"/>
      <c r="LI84" s="225"/>
      <c r="LJ84" s="225"/>
      <c r="LK84" s="225"/>
      <c r="LL84" s="225"/>
      <c r="LM84" s="225"/>
      <c r="LN84" s="225"/>
      <c r="LO84" s="225"/>
      <c r="LP84" s="225"/>
      <c r="LQ84" s="225"/>
      <c r="LR84" s="225"/>
      <c r="LS84" s="225"/>
      <c r="LT84" s="225"/>
      <c r="LU84" s="225"/>
      <c r="LV84" s="225"/>
      <c r="LW84" s="225"/>
      <c r="LX84" s="225"/>
      <c r="LY84" s="225"/>
      <c r="LZ84" s="225"/>
      <c r="MA84" s="225"/>
      <c r="MB84" s="225"/>
      <c r="MC84" s="225"/>
      <c r="MD84" s="225"/>
      <c r="ME84" s="225"/>
      <c r="MF84" s="225"/>
      <c r="MG84" s="225"/>
      <c r="MH84" s="225"/>
      <c r="MI84" s="225"/>
      <c r="MJ84" s="225"/>
      <c r="MK84" s="225"/>
      <c r="ML84" s="225"/>
      <c r="MM84" s="225"/>
      <c r="MN84" s="225"/>
      <c r="MO84" s="225"/>
      <c r="MP84" s="225"/>
      <c r="MQ84" s="225"/>
      <c r="MR84" s="225"/>
      <c r="MS84" s="225"/>
      <c r="MT84" s="225"/>
      <c r="MU84" s="225"/>
      <c r="MV84" s="225"/>
      <c r="MW84" s="225"/>
      <c r="MX84" s="225"/>
      <c r="MY84" s="225"/>
      <c r="MZ84" s="225"/>
      <c r="NA84" s="225"/>
      <c r="NB84" s="225"/>
      <c r="NC84" s="225"/>
      <c r="ND84" s="225"/>
      <c r="NE84" s="225"/>
      <c r="NF84" s="225"/>
      <c r="NG84" s="225"/>
      <c r="NH84" s="225"/>
      <c r="NI84" s="225"/>
      <c r="NJ84" s="225"/>
      <c r="NK84" s="225"/>
      <c r="NL84" s="225"/>
      <c r="NM84" s="225"/>
      <c r="NN84" s="225"/>
      <c r="NO84" s="225"/>
      <c r="NP84" s="225"/>
      <c r="NQ84" s="225"/>
      <c r="NR84" s="225"/>
      <c r="NS84" s="225"/>
      <c r="NT84" s="225"/>
      <c r="NU84" s="225"/>
      <c r="NV84" s="225"/>
      <c r="NW84" s="225"/>
      <c r="NX84" s="225"/>
      <c r="NY84" s="225"/>
      <c r="NZ84" s="225"/>
      <c r="OA84" s="225"/>
      <c r="OB84" s="225"/>
      <c r="OC84" s="225"/>
      <c r="OD84" s="225"/>
      <c r="OE84" s="225"/>
      <c r="OF84" s="225"/>
      <c r="OG84" s="225"/>
      <c r="OH84" s="225"/>
      <c r="OI84" s="225"/>
      <c r="OJ84" s="225"/>
      <c r="OK84" s="225"/>
      <c r="OL84" s="225"/>
      <c r="OM84" s="225"/>
      <c r="ON84" s="225"/>
      <c r="OO84" s="225"/>
      <c r="OP84" s="225"/>
      <c r="OQ84" s="225"/>
      <c r="OR84" s="225"/>
      <c r="OS84" s="225"/>
      <c r="OT84" s="225"/>
      <c r="OU84" s="225"/>
      <c r="OV84" s="225"/>
      <c r="OW84" s="225"/>
      <c r="OX84" s="225"/>
      <c r="OY84" s="225"/>
      <c r="OZ84" s="225"/>
      <c r="PA84" s="225"/>
      <c r="PB84" s="225"/>
      <c r="PC84" s="225"/>
      <c r="PD84" s="225"/>
      <c r="PE84" s="225"/>
      <c r="PF84" s="225"/>
      <c r="PG84" s="225"/>
      <c r="PH84" s="225"/>
      <c r="PI84" s="225"/>
      <c r="PJ84" s="225"/>
      <c r="PK84" s="225"/>
      <c r="PL84" s="225"/>
      <c r="PM84" s="225"/>
      <c r="PN84" s="225"/>
      <c r="PO84" s="225"/>
      <c r="PP84" s="225"/>
      <c r="PQ84" s="225"/>
      <c r="PR84" s="225"/>
      <c r="PS84" s="225"/>
      <c r="PT84" s="225"/>
      <c r="PU84" s="225"/>
      <c r="PV84" s="225"/>
      <c r="PW84" s="225"/>
      <c r="PX84" s="225"/>
      <c r="PY84" s="225"/>
      <c r="PZ84" s="225"/>
      <c r="QA84" s="225"/>
      <c r="QB84" s="225"/>
      <c r="QC84" s="225"/>
      <c r="QD84" s="225"/>
      <c r="QE84" s="225"/>
      <c r="QF84" s="225"/>
      <c r="QG84" s="225"/>
      <c r="QH84" s="225"/>
      <c r="QI84" s="225"/>
      <c r="QJ84" s="225"/>
      <c r="QK84" s="225"/>
      <c r="QL84" s="225"/>
      <c r="QM84" s="225"/>
      <c r="QN84" s="225"/>
      <c r="QO84" s="225"/>
      <c r="QP84" s="225"/>
      <c r="QQ84" s="225"/>
      <c r="QR84" s="225"/>
      <c r="QS84" s="225"/>
      <c r="QT84" s="225"/>
      <c r="QU84" s="225"/>
      <c r="QV84" s="225"/>
      <c r="QW84" s="225"/>
      <c r="QX84" s="225"/>
      <c r="QY84" s="225"/>
      <c r="QZ84" s="225"/>
      <c r="RA84" s="225"/>
      <c r="RB84" s="225"/>
      <c r="RC84" s="225"/>
      <c r="RD84" s="225"/>
      <c r="RE84" s="104"/>
      <c r="RF84" s="104"/>
      <c r="RG84" s="207"/>
      <c r="RH84" s="207"/>
    </row>
    <row r="85" spans="2:476" ht="18.75" customHeight="1">
      <c r="B85" s="87">
        <v>74</v>
      </c>
      <c r="C85" s="87">
        <v>2061</v>
      </c>
      <c r="D85" s="87" t="s">
        <v>451</v>
      </c>
      <c r="E85" s="34" t="str">
        <f ca="1">IF(ISBLANK(TMSimList[[#This Row],[Test n'#]]),"",LOOKUP(TMSimList[[#This Row],[Test n'#]],TP_CFAR_DB[TPnum],TP_CFAR_DB[TP ID]))</f>
        <v>FT-TP-2061</v>
      </c>
      <c r="F85" s="103" t="str">
        <f ca="1">IF(ISBLANK(TMSimList[[#This Row],[Test n'#]]),"",LOOKUP(TMSimList[[#This Row],[Test n'#]],TP_CFAR_DB[TPnum],TP_CFAR_DB[Test Point Name]))</f>
        <v>High-lift takeoff</v>
      </c>
      <c r="G85" s="34" t="str">
        <f ca="1">IF(ISBLANK(TMSimList[[#This Row],[Test n'#]]),"",LOOKUP(TMSimList[[#This Row],[Test n'#]],TP_CFAR_DB[TPnum],TP_CFAR_DB[Mode]))</f>
        <v>Auto</v>
      </c>
      <c r="H85" s="34">
        <f ca="1">IF(ISBLANK(TMSimList[[#This Row],[Test n'#]]),"",LOOKUP(TMSimList[[#This Row],[Test n'#]],TP_CFAR_DB[TPnum],TP_CFAR_DB[Time '[sec']]))</f>
        <v>0</v>
      </c>
      <c r="I85" s="34" t="s">
        <v>127</v>
      </c>
      <c r="J85" s="34" t="s">
        <v>77</v>
      </c>
      <c r="K85" s="171"/>
      <c r="L85" s="172">
        <f>SUM(TMSimMatrix[#This Row])</f>
        <v>0</v>
      </c>
      <c r="M85" s="171"/>
      <c r="N85" s="171"/>
      <c r="O85" s="171"/>
      <c r="P85" s="171"/>
      <c r="Q85" s="171"/>
      <c r="R85" s="171"/>
      <c r="S85" s="171"/>
      <c r="T85" s="171"/>
      <c r="U85" s="171"/>
      <c r="V85" s="171"/>
      <c r="W85" s="171"/>
      <c r="X85" s="171"/>
      <c r="Y85" s="171"/>
      <c r="Z85" s="171"/>
      <c r="AA85" s="171"/>
      <c r="AB85" s="171"/>
      <c r="AC85" s="171"/>
      <c r="AD85" s="171"/>
      <c r="AE85" s="171"/>
      <c r="AF85" s="171"/>
      <c r="AG85" s="171"/>
      <c r="AH85" s="171"/>
      <c r="AI85" s="171"/>
      <c r="AJ85" s="171"/>
      <c r="AK85" s="171"/>
      <c r="AL85" s="171"/>
      <c r="AM85" s="171"/>
      <c r="AN85" s="171"/>
      <c r="AO85" s="171"/>
      <c r="AP85" s="171"/>
      <c r="AQ85" s="171"/>
      <c r="AR85" s="171"/>
      <c r="AS85" s="171"/>
      <c r="AT85" s="171"/>
      <c r="AU85" s="171"/>
      <c r="AV85" s="171"/>
      <c r="AW85" s="171"/>
      <c r="AX85" s="171"/>
      <c r="AY85" s="171"/>
      <c r="AZ85" s="171"/>
      <c r="BA85" s="171"/>
      <c r="BB85" s="171"/>
      <c r="BC85" s="171"/>
      <c r="BD85" s="171"/>
      <c r="BE85" s="171"/>
      <c r="BF85" s="171"/>
      <c r="BG85" s="171"/>
      <c r="BH85" s="171"/>
      <c r="BI85" s="171"/>
      <c r="BJ85" s="171"/>
      <c r="BK85" s="171"/>
      <c r="BL85" s="171"/>
      <c r="BM85" s="171"/>
      <c r="BN85" s="171"/>
      <c r="BO85" s="171"/>
      <c r="BP85" s="171"/>
      <c r="BQ85" s="171"/>
      <c r="BR85" s="171"/>
      <c r="BS85" s="171"/>
      <c r="BT85" s="171"/>
      <c r="BU85" s="171"/>
      <c r="BV85" s="171"/>
      <c r="BW85" s="171"/>
      <c r="BX85" s="171"/>
      <c r="BY85" s="171"/>
      <c r="BZ85" s="171"/>
      <c r="CA85" s="171"/>
      <c r="CB85" s="171"/>
      <c r="CC85" s="171"/>
      <c r="CD85" s="104"/>
      <c r="CE85" s="104"/>
      <c r="CF85" s="104"/>
      <c r="CG85" s="104"/>
      <c r="CH85" s="104"/>
      <c r="CI85" s="104"/>
      <c r="CJ85" s="104"/>
      <c r="CK85" s="104"/>
      <c r="CL85" s="104"/>
      <c r="CM85" s="104"/>
      <c r="CN85" s="104"/>
      <c r="CO85" s="104"/>
      <c r="CP85" s="104"/>
      <c r="CQ85" s="104"/>
      <c r="CR85" s="104"/>
      <c r="CS85" s="104"/>
      <c r="CT85" s="104"/>
      <c r="CU85" s="104"/>
      <c r="CV85" s="104"/>
      <c r="CW85" s="104"/>
      <c r="CX85" s="104"/>
      <c r="CY85" s="104"/>
      <c r="CZ85" s="104"/>
      <c r="DA85" s="104"/>
      <c r="DB85" s="104"/>
      <c r="DC85" s="104"/>
      <c r="DD85" s="104"/>
      <c r="DE85" s="104"/>
      <c r="DF85" s="104"/>
      <c r="DG85" s="104"/>
      <c r="DH85" s="104"/>
      <c r="DI85" s="104"/>
      <c r="DJ85" s="104"/>
      <c r="DK85" s="104"/>
      <c r="DL85" s="104"/>
      <c r="DM85" s="104"/>
      <c r="DN85" s="104"/>
      <c r="DO85" s="104"/>
      <c r="DP85" s="104"/>
      <c r="DQ85" s="104"/>
      <c r="DR85" s="104"/>
      <c r="DS85" s="104"/>
      <c r="DT85" s="104"/>
      <c r="DU85" s="104"/>
      <c r="DV85" s="104"/>
      <c r="DW85" s="104"/>
      <c r="DX85" s="104"/>
      <c r="DY85" s="104"/>
      <c r="DZ85" s="104"/>
      <c r="EA85" s="104"/>
      <c r="EB85" s="104"/>
      <c r="EC85" s="104"/>
      <c r="ED85" s="104"/>
      <c r="EE85" s="104"/>
      <c r="EF85" s="104"/>
      <c r="EG85" s="225"/>
      <c r="EH85" s="225"/>
      <c r="EI85" s="225"/>
      <c r="EJ85" s="225"/>
      <c r="EK85" s="225"/>
      <c r="EL85" s="225"/>
      <c r="EM85" s="225"/>
      <c r="EN85" s="225"/>
      <c r="EO85" s="225"/>
      <c r="EP85" s="225"/>
      <c r="EQ85" s="225"/>
      <c r="ER85" s="225"/>
      <c r="ES85" s="225"/>
      <c r="ET85" s="225"/>
      <c r="EU85" s="225"/>
      <c r="EV85" s="225"/>
      <c r="EW85" s="225"/>
      <c r="EX85" s="104"/>
      <c r="EY85" s="104"/>
      <c r="EZ85" s="104"/>
      <c r="FA85" s="104"/>
      <c r="FB85" s="104"/>
      <c r="FC85" s="104"/>
      <c r="FD85" s="104"/>
      <c r="FE85" s="104"/>
      <c r="FF85" s="104"/>
      <c r="FG85" s="104"/>
      <c r="FH85" s="104"/>
      <c r="FI85" s="104"/>
      <c r="FJ85" s="104"/>
      <c r="FK85" s="104"/>
      <c r="FL85" s="104"/>
      <c r="FM85" s="104"/>
      <c r="FN85" s="225"/>
      <c r="FO85" s="225"/>
      <c r="FP85" s="225"/>
      <c r="FQ85" s="225"/>
      <c r="FR85" s="225"/>
      <c r="FS85" s="225"/>
      <c r="FT85" s="225"/>
      <c r="FU85" s="225"/>
      <c r="FV85" s="225"/>
      <c r="FW85" s="225"/>
      <c r="FX85" s="225"/>
      <c r="FY85" s="225"/>
      <c r="FZ85" s="225"/>
      <c r="GA85" s="225"/>
      <c r="GB85" s="225"/>
      <c r="GC85" s="225"/>
      <c r="GD85" s="225"/>
      <c r="GE85" s="225"/>
      <c r="GF85" s="225"/>
      <c r="GG85" s="225"/>
      <c r="GH85" s="225"/>
      <c r="GI85" s="225"/>
      <c r="GJ85" s="225"/>
      <c r="GK85" s="225"/>
      <c r="GL85" s="225"/>
      <c r="GM85" s="225"/>
      <c r="GN85" s="225"/>
      <c r="GO85" s="225"/>
      <c r="GP85" s="225"/>
      <c r="GQ85" s="104"/>
      <c r="GR85" s="104"/>
      <c r="GS85" s="104"/>
      <c r="GT85" s="104"/>
      <c r="GU85" s="225"/>
      <c r="GV85" s="225"/>
      <c r="GW85" s="225"/>
      <c r="GX85" s="225"/>
      <c r="GY85" s="225"/>
      <c r="GZ85" s="225"/>
      <c r="HA85" s="225"/>
      <c r="HB85" s="225"/>
      <c r="HC85" s="225"/>
      <c r="HD85" s="225"/>
      <c r="HE85" s="225"/>
      <c r="HF85" s="225"/>
      <c r="HG85" s="225"/>
      <c r="HH85" s="225"/>
      <c r="HI85" s="225"/>
      <c r="HJ85" s="225"/>
      <c r="HK85" s="225"/>
      <c r="HL85" s="225"/>
      <c r="HM85" s="225"/>
      <c r="HN85" s="225"/>
      <c r="HO85" s="225"/>
      <c r="HP85" s="225"/>
      <c r="HQ85" s="225"/>
      <c r="HR85" s="225"/>
      <c r="HS85" s="225"/>
      <c r="HT85" s="225"/>
      <c r="HU85" s="225"/>
      <c r="HV85" s="225"/>
      <c r="HW85" s="225"/>
      <c r="HX85" s="225"/>
      <c r="HY85" s="225"/>
      <c r="HZ85" s="225"/>
      <c r="IA85" s="225"/>
      <c r="IB85" s="225"/>
      <c r="IC85" s="225"/>
      <c r="ID85" s="225"/>
      <c r="IE85" s="225"/>
      <c r="IF85" s="225"/>
      <c r="IG85" s="225"/>
      <c r="IH85" s="225"/>
      <c r="II85" s="225"/>
      <c r="IJ85" s="225"/>
      <c r="IK85" s="225"/>
      <c r="IL85" s="225"/>
      <c r="IM85" s="225"/>
      <c r="IN85" s="225"/>
      <c r="IO85" s="225"/>
      <c r="IP85" s="225"/>
      <c r="IQ85" s="225"/>
      <c r="IR85" s="225"/>
      <c r="IS85" s="225"/>
      <c r="IT85" s="225"/>
      <c r="IU85" s="225"/>
      <c r="IV85" s="225"/>
      <c r="IW85" s="225"/>
      <c r="IX85" s="225"/>
      <c r="IY85" s="225"/>
      <c r="IZ85" s="225"/>
      <c r="JA85" s="225"/>
      <c r="JB85" s="225"/>
      <c r="JC85" s="225"/>
      <c r="JD85" s="225"/>
      <c r="JE85" s="225"/>
      <c r="JF85" s="225"/>
      <c r="JG85" s="225"/>
      <c r="JH85" s="225"/>
      <c r="JI85" s="225"/>
      <c r="JJ85" s="225"/>
      <c r="JK85" s="225"/>
      <c r="JL85" s="225"/>
      <c r="JM85" s="225"/>
      <c r="JN85" s="225"/>
      <c r="JO85" s="225"/>
      <c r="JP85" s="225"/>
      <c r="JQ85" s="225"/>
      <c r="JR85" s="225"/>
      <c r="JS85" s="225"/>
      <c r="JT85" s="225"/>
      <c r="JU85" s="225"/>
      <c r="JV85" s="225"/>
      <c r="JW85" s="225"/>
      <c r="JX85" s="225"/>
      <c r="JY85" s="225"/>
      <c r="JZ85" s="225"/>
      <c r="KA85" s="225"/>
      <c r="KB85" s="225"/>
      <c r="KC85" s="225"/>
      <c r="KD85" s="225"/>
      <c r="KE85" s="225"/>
      <c r="KF85" s="225"/>
      <c r="KG85" s="225"/>
      <c r="KH85" s="225"/>
      <c r="KI85" s="225"/>
      <c r="KJ85" s="225"/>
      <c r="KK85" s="225"/>
      <c r="KL85" s="225"/>
      <c r="KM85" s="225"/>
      <c r="KN85" s="225"/>
      <c r="KO85" s="225"/>
      <c r="KP85" s="225"/>
      <c r="KQ85" s="225"/>
      <c r="KR85" s="225"/>
      <c r="KS85" s="225"/>
      <c r="KT85" s="225"/>
      <c r="KU85" s="225"/>
      <c r="KV85" s="225"/>
      <c r="KW85" s="225"/>
      <c r="KX85" s="225"/>
      <c r="KY85" s="225"/>
      <c r="KZ85" s="225"/>
      <c r="LA85" s="225"/>
      <c r="LB85" s="225"/>
      <c r="LC85" s="225"/>
      <c r="LD85" s="225"/>
      <c r="LE85" s="225"/>
      <c r="LF85" s="225"/>
      <c r="LG85" s="225"/>
      <c r="LH85" s="225"/>
      <c r="LI85" s="225"/>
      <c r="LJ85" s="225"/>
      <c r="LK85" s="225"/>
      <c r="LL85" s="225"/>
      <c r="LM85" s="225"/>
      <c r="LN85" s="225"/>
      <c r="LO85" s="225"/>
      <c r="LP85" s="225"/>
      <c r="LQ85" s="225"/>
      <c r="LR85" s="225"/>
      <c r="LS85" s="225"/>
      <c r="LT85" s="225"/>
      <c r="LU85" s="225"/>
      <c r="LV85" s="225"/>
      <c r="LW85" s="225"/>
      <c r="LX85" s="225"/>
      <c r="LY85" s="225"/>
      <c r="LZ85" s="225"/>
      <c r="MA85" s="225"/>
      <c r="MB85" s="225"/>
      <c r="MC85" s="225"/>
      <c r="MD85" s="225"/>
      <c r="ME85" s="225"/>
      <c r="MF85" s="225"/>
      <c r="MG85" s="225"/>
      <c r="MH85" s="225"/>
      <c r="MI85" s="225"/>
      <c r="MJ85" s="225"/>
      <c r="MK85" s="225"/>
      <c r="ML85" s="225"/>
      <c r="MM85" s="225"/>
      <c r="MN85" s="225"/>
      <c r="MO85" s="225"/>
      <c r="MP85" s="225"/>
      <c r="MQ85" s="225"/>
      <c r="MR85" s="225"/>
      <c r="MS85" s="225"/>
      <c r="MT85" s="225"/>
      <c r="MU85" s="225"/>
      <c r="MV85" s="225"/>
      <c r="MW85" s="225"/>
      <c r="MX85" s="225"/>
      <c r="MY85" s="225"/>
      <c r="MZ85" s="225"/>
      <c r="NA85" s="225"/>
      <c r="NB85" s="225"/>
      <c r="NC85" s="225"/>
      <c r="ND85" s="225"/>
      <c r="NE85" s="225"/>
      <c r="NF85" s="225"/>
      <c r="NG85" s="225"/>
      <c r="NH85" s="225"/>
      <c r="NI85" s="225"/>
      <c r="NJ85" s="225"/>
      <c r="NK85" s="225"/>
      <c r="NL85" s="225"/>
      <c r="NM85" s="225"/>
      <c r="NN85" s="225"/>
      <c r="NO85" s="225"/>
      <c r="NP85" s="225"/>
      <c r="NQ85" s="225"/>
      <c r="NR85" s="225"/>
      <c r="NS85" s="225"/>
      <c r="NT85" s="225"/>
      <c r="NU85" s="225"/>
      <c r="NV85" s="225"/>
      <c r="NW85" s="225"/>
      <c r="NX85" s="225"/>
      <c r="NY85" s="225"/>
      <c r="NZ85" s="225"/>
      <c r="OA85" s="225"/>
      <c r="OB85" s="225"/>
      <c r="OC85" s="225"/>
      <c r="OD85" s="225"/>
      <c r="OE85" s="225"/>
      <c r="OF85" s="225"/>
      <c r="OG85" s="225"/>
      <c r="OH85" s="225"/>
      <c r="OI85" s="225"/>
      <c r="OJ85" s="225"/>
      <c r="OK85" s="225"/>
      <c r="OL85" s="225"/>
      <c r="OM85" s="225"/>
      <c r="ON85" s="225"/>
      <c r="OO85" s="225"/>
      <c r="OP85" s="225"/>
      <c r="OQ85" s="225"/>
      <c r="OR85" s="225"/>
      <c r="OS85" s="225"/>
      <c r="OT85" s="225"/>
      <c r="OU85" s="225"/>
      <c r="OV85" s="225"/>
      <c r="OW85" s="225"/>
      <c r="OX85" s="225"/>
      <c r="OY85" s="225"/>
      <c r="OZ85" s="225"/>
      <c r="PA85" s="225"/>
      <c r="PB85" s="225"/>
      <c r="PC85" s="225"/>
      <c r="PD85" s="225"/>
      <c r="PE85" s="225"/>
      <c r="PF85" s="225"/>
      <c r="PG85" s="225"/>
      <c r="PH85" s="225"/>
      <c r="PI85" s="225"/>
      <c r="PJ85" s="225"/>
      <c r="PK85" s="225"/>
      <c r="PL85" s="225"/>
      <c r="PM85" s="225"/>
      <c r="PN85" s="225"/>
      <c r="PO85" s="225"/>
      <c r="PP85" s="225"/>
      <c r="PQ85" s="225"/>
      <c r="PR85" s="225"/>
      <c r="PS85" s="225"/>
      <c r="PT85" s="225"/>
      <c r="PU85" s="225"/>
      <c r="PV85" s="225"/>
      <c r="PW85" s="225"/>
      <c r="PX85" s="225"/>
      <c r="PY85" s="225"/>
      <c r="PZ85" s="225"/>
      <c r="QA85" s="225"/>
      <c r="QB85" s="225"/>
      <c r="QC85" s="225"/>
      <c r="QD85" s="225"/>
      <c r="QE85" s="225"/>
      <c r="QF85" s="225"/>
      <c r="QG85" s="225"/>
      <c r="QH85" s="225"/>
      <c r="QI85" s="225"/>
      <c r="QJ85" s="225"/>
      <c r="QK85" s="225"/>
      <c r="QL85" s="225"/>
      <c r="QM85" s="225"/>
      <c r="QN85" s="225"/>
      <c r="QO85" s="225"/>
      <c r="QP85" s="225"/>
      <c r="QQ85" s="225"/>
      <c r="QR85" s="225"/>
      <c r="QS85" s="225"/>
      <c r="QT85" s="225"/>
      <c r="QU85" s="225"/>
      <c r="QV85" s="225"/>
      <c r="QW85" s="225"/>
      <c r="QX85" s="225"/>
      <c r="QY85" s="225"/>
      <c r="QZ85" s="225"/>
      <c r="RA85" s="225"/>
      <c r="RB85" s="225"/>
      <c r="RC85" s="225"/>
      <c r="RD85" s="225"/>
      <c r="RE85" s="104"/>
      <c r="RF85" s="104"/>
      <c r="RG85" s="207"/>
      <c r="RH85" s="207"/>
    </row>
    <row r="86" spans="2:476" ht="18.75" customHeight="1">
      <c r="B86" s="87">
        <v>75</v>
      </c>
      <c r="C86" s="87">
        <v>2064</v>
      </c>
      <c r="D86" s="87" t="s">
        <v>451</v>
      </c>
      <c r="E86" s="34" t="str">
        <f ca="1">IF(ISBLANK(TMSimList[[#This Row],[Test n'#]]),"",LOOKUP(TMSimList[[#This Row],[Test n'#]],TP_CFAR_DB[TPnum],TP_CFAR_DB[TP ID]))</f>
        <v>FT-TP-2064</v>
      </c>
      <c r="F86" s="103" t="str">
        <f ca="1">IF(ISBLANK(TMSimList[[#This Row],[Test n'#]]),"",LOOKUP(TMSimList[[#This Row],[Test n'#]],TP_CFAR_DB[TPnum],TP_CFAR_DB[Test Point Name]))</f>
        <v>Flight with inertia over-estimated (10%)</v>
      </c>
      <c r="G86" s="34" t="str">
        <f ca="1">IF(ISBLANK(TMSimList[[#This Row],[Test n'#]]),"",LOOKUP(TMSimList[[#This Row],[Test n'#]],TP_CFAR_DB[TPnum],TP_CFAR_DB[Mode]))</f>
        <v>Auto</v>
      </c>
      <c r="H86" s="34">
        <f ca="1">IF(ISBLANK(TMSimList[[#This Row],[Test n'#]]),"",LOOKUP(TMSimList[[#This Row],[Test n'#]],TP_CFAR_DB[TPnum],TP_CFAR_DB[Time '[sec']]))</f>
        <v>0</v>
      </c>
      <c r="I86" s="34" t="s">
        <v>76</v>
      </c>
      <c r="J86" s="34" t="s">
        <v>76</v>
      </c>
      <c r="K86" s="171"/>
      <c r="L86" s="172">
        <f>SUM(TMSimMatrix[#This Row])</f>
        <v>1</v>
      </c>
      <c r="M86" s="171"/>
      <c r="N86" s="171"/>
      <c r="O86" s="171"/>
      <c r="P86" s="171"/>
      <c r="Q86" s="171"/>
      <c r="R86" s="171"/>
      <c r="S86" s="171"/>
      <c r="T86" s="171"/>
      <c r="U86" s="171"/>
      <c r="V86" s="171"/>
      <c r="W86" s="171"/>
      <c r="X86" s="171"/>
      <c r="Y86" s="171"/>
      <c r="Z86" s="171"/>
      <c r="AA86" s="171"/>
      <c r="AB86" s="171"/>
      <c r="AC86" s="171"/>
      <c r="AD86" s="171"/>
      <c r="AE86" s="171"/>
      <c r="AF86" s="171"/>
      <c r="AG86" s="171"/>
      <c r="AH86" s="171"/>
      <c r="AI86" s="171"/>
      <c r="AJ86" s="171"/>
      <c r="AK86" s="171"/>
      <c r="AL86" s="171"/>
      <c r="AM86" s="171"/>
      <c r="AN86" s="171"/>
      <c r="AO86" s="171"/>
      <c r="AP86" s="171"/>
      <c r="AQ86" s="171"/>
      <c r="AR86" s="171"/>
      <c r="AS86" s="171"/>
      <c r="AT86" s="171"/>
      <c r="AU86" s="171"/>
      <c r="AV86" s="171"/>
      <c r="AW86" s="171"/>
      <c r="AX86" s="171"/>
      <c r="AY86" s="171"/>
      <c r="AZ86" s="171"/>
      <c r="BA86" s="171"/>
      <c r="BB86" s="171"/>
      <c r="BC86" s="171"/>
      <c r="BD86" s="171"/>
      <c r="BE86" s="171"/>
      <c r="BF86" s="171"/>
      <c r="BG86" s="171"/>
      <c r="BH86" s="171"/>
      <c r="BI86" s="171"/>
      <c r="BJ86" s="171"/>
      <c r="BK86" s="171"/>
      <c r="BL86" s="171"/>
      <c r="BM86" s="171"/>
      <c r="BN86" s="171"/>
      <c r="BO86" s="171"/>
      <c r="BP86" s="171"/>
      <c r="BQ86" s="171"/>
      <c r="BR86" s="171"/>
      <c r="BS86" s="171"/>
      <c r="BT86" s="171"/>
      <c r="BU86" s="171"/>
      <c r="BV86" s="171"/>
      <c r="BW86" s="171"/>
      <c r="BX86" s="171"/>
      <c r="BY86" s="171"/>
      <c r="BZ86" s="171"/>
      <c r="CA86" s="171"/>
      <c r="CB86" s="171"/>
      <c r="CC86" s="171"/>
      <c r="CD86" s="104"/>
      <c r="CE86" s="104"/>
      <c r="CF86" s="104"/>
      <c r="CG86" s="104"/>
      <c r="CH86" s="104"/>
      <c r="CI86" s="104"/>
      <c r="CJ86" s="104"/>
      <c r="CK86" s="104"/>
      <c r="CL86" s="104"/>
      <c r="CM86" s="104"/>
      <c r="CN86" s="104"/>
      <c r="CO86" s="104"/>
      <c r="CP86" s="104"/>
      <c r="CQ86" s="104"/>
      <c r="CR86" s="104"/>
      <c r="CS86" s="104"/>
      <c r="CT86" s="104"/>
      <c r="CU86" s="104"/>
      <c r="CV86" s="104"/>
      <c r="CW86" s="104"/>
      <c r="CX86" s="104"/>
      <c r="CY86" s="104"/>
      <c r="CZ86" s="104"/>
      <c r="DA86" s="104"/>
      <c r="DB86" s="104"/>
      <c r="DC86" s="104"/>
      <c r="DD86" s="104"/>
      <c r="DE86" s="104"/>
      <c r="DF86" s="104"/>
      <c r="DG86" s="104"/>
      <c r="DH86" s="104"/>
      <c r="DI86" s="104"/>
      <c r="DJ86" s="104"/>
      <c r="DK86" s="104"/>
      <c r="DL86" s="104"/>
      <c r="DM86" s="104"/>
      <c r="DN86" s="104"/>
      <c r="DO86" s="104"/>
      <c r="DP86" s="104"/>
      <c r="DQ86" s="104"/>
      <c r="DR86" s="104"/>
      <c r="DS86" s="104"/>
      <c r="DT86" s="104"/>
      <c r="DU86" s="104"/>
      <c r="DV86" s="104"/>
      <c r="DW86" s="104"/>
      <c r="DX86" s="104"/>
      <c r="DY86" s="104"/>
      <c r="DZ86" s="104">
        <v>1</v>
      </c>
      <c r="EA86" s="104"/>
      <c r="EB86" s="104"/>
      <c r="EC86" s="104"/>
      <c r="ED86" s="104"/>
      <c r="EE86" s="104"/>
      <c r="EF86" s="104"/>
      <c r="EG86" s="225"/>
      <c r="EH86" s="225"/>
      <c r="EI86" s="225"/>
      <c r="EJ86" s="225"/>
      <c r="EK86" s="225"/>
      <c r="EL86" s="225"/>
      <c r="EM86" s="225"/>
      <c r="EN86" s="225"/>
      <c r="EO86" s="225"/>
      <c r="EP86" s="225"/>
      <c r="EQ86" s="225"/>
      <c r="ER86" s="225"/>
      <c r="ES86" s="225"/>
      <c r="ET86" s="225"/>
      <c r="EU86" s="225"/>
      <c r="EV86" s="225"/>
      <c r="EW86" s="225"/>
      <c r="EX86" s="225"/>
      <c r="EY86" s="225"/>
      <c r="EZ86" s="104"/>
      <c r="FA86" s="104"/>
      <c r="FB86" s="104"/>
      <c r="FC86" s="104"/>
      <c r="FD86" s="104"/>
      <c r="FE86" s="104"/>
      <c r="FF86" s="104"/>
      <c r="FG86" s="104"/>
      <c r="FH86" s="104"/>
      <c r="FI86" s="104"/>
      <c r="FJ86" s="104"/>
      <c r="FK86" s="104"/>
      <c r="FL86" s="104"/>
      <c r="FM86" s="104"/>
      <c r="FN86" s="225"/>
      <c r="FO86" s="225"/>
      <c r="FP86" s="225"/>
      <c r="FQ86" s="225"/>
      <c r="FR86" s="225"/>
      <c r="FS86" s="225"/>
      <c r="FT86" s="225"/>
      <c r="FU86" s="225"/>
      <c r="FV86" s="225"/>
      <c r="FW86" s="225"/>
      <c r="FX86" s="225"/>
      <c r="FY86" s="225"/>
      <c r="FZ86" s="225"/>
      <c r="GA86" s="225"/>
      <c r="GB86" s="225"/>
      <c r="GC86" s="225"/>
      <c r="GD86" s="225"/>
      <c r="GE86" s="225"/>
      <c r="GF86" s="225"/>
      <c r="GG86" s="225"/>
      <c r="GH86" s="225"/>
      <c r="GI86" s="225"/>
      <c r="GJ86" s="225"/>
      <c r="GK86" s="225"/>
      <c r="GL86" s="225"/>
      <c r="GM86" s="225"/>
      <c r="GN86" s="225"/>
      <c r="GO86" s="225"/>
      <c r="GP86" s="225"/>
      <c r="GQ86" s="104"/>
      <c r="GR86" s="104"/>
      <c r="GS86" s="104"/>
      <c r="GT86" s="104"/>
      <c r="GU86" s="225"/>
      <c r="GV86" s="225"/>
      <c r="GW86" s="225"/>
      <c r="GX86" s="225"/>
      <c r="GY86" s="225"/>
      <c r="GZ86" s="225"/>
      <c r="HA86" s="225"/>
      <c r="HB86" s="225"/>
      <c r="HC86" s="225"/>
      <c r="HD86" s="225"/>
      <c r="HE86" s="225"/>
      <c r="HF86" s="225"/>
      <c r="HG86" s="225"/>
      <c r="HH86" s="225"/>
      <c r="HI86" s="225"/>
      <c r="HJ86" s="225"/>
      <c r="HK86" s="225"/>
      <c r="HL86" s="225"/>
      <c r="HM86" s="225"/>
      <c r="HN86" s="225"/>
      <c r="HO86" s="225"/>
      <c r="HP86" s="225"/>
      <c r="HQ86" s="225"/>
      <c r="HR86" s="225"/>
      <c r="HS86" s="225"/>
      <c r="HT86" s="225"/>
      <c r="HU86" s="225"/>
      <c r="HV86" s="225"/>
      <c r="HW86" s="225"/>
      <c r="HX86" s="225"/>
      <c r="HY86" s="225"/>
      <c r="HZ86" s="225"/>
      <c r="IA86" s="225"/>
      <c r="IB86" s="225"/>
      <c r="IC86" s="225"/>
      <c r="ID86" s="225"/>
      <c r="IE86" s="225"/>
      <c r="IF86" s="225"/>
      <c r="IG86" s="225"/>
      <c r="IH86" s="225"/>
      <c r="II86" s="225"/>
      <c r="IJ86" s="225"/>
      <c r="IK86" s="225"/>
      <c r="IL86" s="225"/>
      <c r="IM86" s="225"/>
      <c r="IN86" s="225"/>
      <c r="IO86" s="225"/>
      <c r="IP86" s="225"/>
      <c r="IQ86" s="225"/>
      <c r="IR86" s="225"/>
      <c r="IS86" s="225"/>
      <c r="IT86" s="225"/>
      <c r="IU86" s="225"/>
      <c r="IV86" s="225"/>
      <c r="IW86" s="225"/>
      <c r="IX86" s="225"/>
      <c r="IY86" s="225"/>
      <c r="IZ86" s="225"/>
      <c r="JA86" s="225"/>
      <c r="JB86" s="225"/>
      <c r="JC86" s="225"/>
      <c r="JD86" s="225"/>
      <c r="JE86" s="225"/>
      <c r="JF86" s="225"/>
      <c r="JG86" s="225"/>
      <c r="JH86" s="225"/>
      <c r="JI86" s="225"/>
      <c r="JJ86" s="225"/>
      <c r="JK86" s="225"/>
      <c r="JL86" s="225"/>
      <c r="JM86" s="225"/>
      <c r="JN86" s="225"/>
      <c r="JO86" s="225"/>
      <c r="JP86" s="225"/>
      <c r="JQ86" s="225"/>
      <c r="JR86" s="225"/>
      <c r="JS86" s="225"/>
      <c r="JT86" s="225"/>
      <c r="JU86" s="225"/>
      <c r="JV86" s="225"/>
      <c r="JW86" s="225"/>
      <c r="JX86" s="225"/>
      <c r="JY86" s="225"/>
      <c r="JZ86" s="225"/>
      <c r="KA86" s="225"/>
      <c r="KB86" s="225"/>
      <c r="KC86" s="225"/>
      <c r="KD86" s="225"/>
      <c r="KE86" s="225"/>
      <c r="KF86" s="225"/>
      <c r="KG86" s="225"/>
      <c r="KH86" s="225"/>
      <c r="KI86" s="225"/>
      <c r="KJ86" s="225"/>
      <c r="KK86" s="225"/>
      <c r="KL86" s="225"/>
      <c r="KM86" s="225"/>
      <c r="KN86" s="225"/>
      <c r="KO86" s="225"/>
      <c r="KP86" s="225"/>
      <c r="KQ86" s="225"/>
      <c r="KR86" s="225"/>
      <c r="KS86" s="225"/>
      <c r="KT86" s="225"/>
      <c r="KU86" s="225"/>
      <c r="KV86" s="225"/>
      <c r="KW86" s="225"/>
      <c r="KX86" s="225"/>
      <c r="KY86" s="225"/>
      <c r="KZ86" s="225"/>
      <c r="LA86" s="225"/>
      <c r="LB86" s="225"/>
      <c r="LC86" s="225"/>
      <c r="LD86" s="225"/>
      <c r="LE86" s="225"/>
      <c r="LF86" s="225"/>
      <c r="LG86" s="225"/>
      <c r="LH86" s="225"/>
      <c r="LI86" s="225"/>
      <c r="LJ86" s="225"/>
      <c r="LK86" s="225"/>
      <c r="LL86" s="225"/>
      <c r="LM86" s="225"/>
      <c r="LN86" s="225"/>
      <c r="LO86" s="225"/>
      <c r="LP86" s="225"/>
      <c r="LQ86" s="225"/>
      <c r="LR86" s="225"/>
      <c r="LS86" s="225"/>
      <c r="LT86" s="225"/>
      <c r="LU86" s="225"/>
      <c r="LV86" s="225"/>
      <c r="LW86" s="225"/>
      <c r="LX86" s="225"/>
      <c r="LY86" s="225"/>
      <c r="LZ86" s="225"/>
      <c r="MA86" s="225"/>
      <c r="MB86" s="225"/>
      <c r="MC86" s="225"/>
      <c r="MD86" s="225"/>
      <c r="ME86" s="225"/>
      <c r="MF86" s="225"/>
      <c r="MG86" s="225"/>
      <c r="MH86" s="225"/>
      <c r="MI86" s="225"/>
      <c r="MJ86" s="225"/>
      <c r="MK86" s="225"/>
      <c r="ML86" s="225"/>
      <c r="MM86" s="225"/>
      <c r="MN86" s="225"/>
      <c r="MO86" s="225"/>
      <c r="MP86" s="225"/>
      <c r="MQ86" s="225"/>
      <c r="MR86" s="225"/>
      <c r="MS86" s="225"/>
      <c r="MT86" s="225"/>
      <c r="MU86" s="225"/>
      <c r="MV86" s="225"/>
      <c r="MW86" s="225"/>
      <c r="MX86" s="225"/>
      <c r="MY86" s="225"/>
      <c r="MZ86" s="225"/>
      <c r="NA86" s="225"/>
      <c r="NB86" s="225"/>
      <c r="NC86" s="225"/>
      <c r="ND86" s="225"/>
      <c r="NE86" s="225"/>
      <c r="NF86" s="225"/>
      <c r="NG86" s="225"/>
      <c r="NH86" s="225"/>
      <c r="NI86" s="225"/>
      <c r="NJ86" s="225"/>
      <c r="NK86" s="225"/>
      <c r="NL86" s="225"/>
      <c r="NM86" s="225"/>
      <c r="NN86" s="225"/>
      <c r="NO86" s="225"/>
      <c r="NP86" s="225"/>
      <c r="NQ86" s="225"/>
      <c r="NR86" s="225"/>
      <c r="NS86" s="225"/>
      <c r="NT86" s="225"/>
      <c r="NU86" s="225"/>
      <c r="NV86" s="225"/>
      <c r="NW86" s="225"/>
      <c r="NX86" s="225"/>
      <c r="NY86" s="225"/>
      <c r="NZ86" s="225"/>
      <c r="OA86" s="225"/>
      <c r="OB86" s="225"/>
      <c r="OC86" s="225"/>
      <c r="OD86" s="225"/>
      <c r="OE86" s="225"/>
      <c r="OF86" s="225"/>
      <c r="OG86" s="225"/>
      <c r="OH86" s="225"/>
      <c r="OI86" s="225"/>
      <c r="OJ86" s="225"/>
      <c r="OK86" s="225"/>
      <c r="OL86" s="225"/>
      <c r="OM86" s="225"/>
      <c r="ON86" s="225"/>
      <c r="OO86" s="225"/>
      <c r="OP86" s="225"/>
      <c r="OQ86" s="225"/>
      <c r="OR86" s="225"/>
      <c r="OS86" s="225"/>
      <c r="OT86" s="225"/>
      <c r="OU86" s="225"/>
      <c r="OV86" s="225"/>
      <c r="OW86" s="225"/>
      <c r="OX86" s="225"/>
      <c r="OY86" s="225"/>
      <c r="OZ86" s="225"/>
      <c r="PA86" s="225"/>
      <c r="PB86" s="225"/>
      <c r="PC86" s="225"/>
      <c r="PD86" s="225"/>
      <c r="PE86" s="225"/>
      <c r="PF86" s="225"/>
      <c r="PG86" s="225"/>
      <c r="PH86" s="225"/>
      <c r="PI86" s="225"/>
      <c r="PJ86" s="225"/>
      <c r="PK86" s="225"/>
      <c r="PL86" s="225"/>
      <c r="PM86" s="225"/>
      <c r="PN86" s="225"/>
      <c r="PO86" s="225"/>
      <c r="PP86" s="225"/>
      <c r="PQ86" s="225"/>
      <c r="PR86" s="225"/>
      <c r="PS86" s="225"/>
      <c r="PT86" s="225"/>
      <c r="PU86" s="225"/>
      <c r="PV86" s="225"/>
      <c r="PW86" s="225"/>
      <c r="PX86" s="225"/>
      <c r="PY86" s="225"/>
      <c r="PZ86" s="225"/>
      <c r="QA86" s="225"/>
      <c r="QB86" s="225"/>
      <c r="QC86" s="225"/>
      <c r="QD86" s="225"/>
      <c r="QE86" s="225"/>
      <c r="QF86" s="225"/>
      <c r="QG86" s="225"/>
      <c r="QH86" s="225"/>
      <c r="QI86" s="225"/>
      <c r="QJ86" s="225"/>
      <c r="QK86" s="225"/>
      <c r="QL86" s="225"/>
      <c r="QM86" s="225"/>
      <c r="QN86" s="225"/>
      <c r="QO86" s="225"/>
      <c r="QP86" s="225"/>
      <c r="QQ86" s="225"/>
      <c r="QR86" s="225"/>
      <c r="QS86" s="225"/>
      <c r="QT86" s="225"/>
      <c r="QU86" s="225"/>
      <c r="QV86" s="225"/>
      <c r="QW86" s="225"/>
      <c r="QX86" s="225"/>
      <c r="QY86" s="225"/>
      <c r="QZ86" s="225"/>
      <c r="RA86" s="225"/>
      <c r="RB86" s="225"/>
      <c r="RC86" s="225"/>
      <c r="RD86" s="225"/>
      <c r="RE86" s="104"/>
      <c r="RF86" s="104"/>
      <c r="RG86" s="207"/>
      <c r="RH86" s="207"/>
    </row>
    <row r="87" spans="2:476" ht="18.75" customHeight="1">
      <c r="B87" s="87">
        <v>76</v>
      </c>
      <c r="C87" s="87">
        <v>2065</v>
      </c>
      <c r="D87" s="87" t="s">
        <v>451</v>
      </c>
      <c r="E87" s="34" t="str">
        <f ca="1">IF(ISBLANK(TMSimList[[#This Row],[Test n'#]]),"",LOOKUP(TMSimList[[#This Row],[Test n'#]],TP_CFAR_DB[TPnum],TP_CFAR_DB[TP ID]))</f>
        <v>FT-TP-2065</v>
      </c>
      <c r="F87" s="103" t="str">
        <f ca="1">IF(ISBLANK(TMSimList[[#This Row],[Test n'#]]),"",LOOKUP(TMSimList[[#This Row],[Test n'#]],TP_CFAR_DB[TPnum],TP_CFAR_DB[Test Point Name]))</f>
        <v>Flight with inertia under-estimated (10%)</v>
      </c>
      <c r="G87" s="34" t="str">
        <f ca="1">IF(ISBLANK(TMSimList[[#This Row],[Test n'#]]),"",LOOKUP(TMSimList[[#This Row],[Test n'#]],TP_CFAR_DB[TPnum],TP_CFAR_DB[Mode]))</f>
        <v>Auto</v>
      </c>
      <c r="H87" s="34">
        <f ca="1">IF(ISBLANK(TMSimList[[#This Row],[Test n'#]]),"",LOOKUP(TMSimList[[#This Row],[Test n'#]],TP_CFAR_DB[TPnum],TP_CFAR_DB[Time '[sec']]))</f>
        <v>0</v>
      </c>
      <c r="I87" s="34" t="s">
        <v>76</v>
      </c>
      <c r="J87" s="34" t="s">
        <v>76</v>
      </c>
      <c r="K87" s="171"/>
      <c r="L87" s="172">
        <f>SUM(TMSimMatrix[#This Row])</f>
        <v>1</v>
      </c>
      <c r="M87" s="171"/>
      <c r="N87" s="171"/>
      <c r="O87" s="171"/>
      <c r="P87" s="171"/>
      <c r="Q87" s="171"/>
      <c r="R87" s="171"/>
      <c r="S87" s="171"/>
      <c r="T87" s="171"/>
      <c r="U87" s="171"/>
      <c r="V87" s="171"/>
      <c r="W87" s="171"/>
      <c r="X87" s="171"/>
      <c r="Y87" s="171"/>
      <c r="Z87" s="171"/>
      <c r="AA87" s="171"/>
      <c r="AB87" s="171"/>
      <c r="AC87" s="171"/>
      <c r="AD87" s="171"/>
      <c r="AE87" s="171"/>
      <c r="AF87" s="171"/>
      <c r="AG87" s="171"/>
      <c r="AH87" s="171"/>
      <c r="AI87" s="171"/>
      <c r="AJ87" s="171"/>
      <c r="AK87" s="171"/>
      <c r="AL87" s="171"/>
      <c r="AM87" s="171"/>
      <c r="AN87" s="171"/>
      <c r="AO87" s="171"/>
      <c r="AP87" s="171"/>
      <c r="AQ87" s="171"/>
      <c r="AR87" s="171"/>
      <c r="AS87" s="171"/>
      <c r="AT87" s="171"/>
      <c r="AU87" s="171"/>
      <c r="AV87" s="171"/>
      <c r="AW87" s="171"/>
      <c r="AX87" s="171"/>
      <c r="AY87" s="171"/>
      <c r="AZ87" s="171"/>
      <c r="BA87" s="171"/>
      <c r="BB87" s="171"/>
      <c r="BC87" s="171"/>
      <c r="BD87" s="171"/>
      <c r="BE87" s="171"/>
      <c r="BF87" s="171"/>
      <c r="BG87" s="171"/>
      <c r="BH87" s="171"/>
      <c r="BI87" s="171"/>
      <c r="BJ87" s="171"/>
      <c r="BK87" s="171"/>
      <c r="BL87" s="171"/>
      <c r="BM87" s="171"/>
      <c r="BN87" s="171"/>
      <c r="BO87" s="171"/>
      <c r="BP87" s="171"/>
      <c r="BQ87" s="171"/>
      <c r="BR87" s="171"/>
      <c r="BS87" s="171"/>
      <c r="BT87" s="171"/>
      <c r="BU87" s="171"/>
      <c r="BV87" s="171"/>
      <c r="BW87" s="171"/>
      <c r="BX87" s="171"/>
      <c r="BY87" s="171"/>
      <c r="BZ87" s="171"/>
      <c r="CA87" s="171"/>
      <c r="CB87" s="171"/>
      <c r="CC87" s="171"/>
      <c r="CD87" s="104"/>
      <c r="CE87" s="104"/>
      <c r="CF87" s="104"/>
      <c r="CG87" s="104"/>
      <c r="CH87" s="104"/>
      <c r="CI87" s="104"/>
      <c r="CJ87" s="104"/>
      <c r="CK87" s="104"/>
      <c r="CL87" s="104"/>
      <c r="CM87" s="104"/>
      <c r="CN87" s="104"/>
      <c r="CO87" s="104"/>
      <c r="CP87" s="104"/>
      <c r="CQ87" s="104"/>
      <c r="CR87" s="104"/>
      <c r="CS87" s="104"/>
      <c r="CT87" s="104"/>
      <c r="CU87" s="104"/>
      <c r="CV87" s="104"/>
      <c r="CW87" s="104"/>
      <c r="CX87" s="104"/>
      <c r="CY87" s="104"/>
      <c r="CZ87" s="104"/>
      <c r="DA87" s="104"/>
      <c r="DB87" s="104"/>
      <c r="DC87" s="104"/>
      <c r="DD87" s="104"/>
      <c r="DE87" s="104"/>
      <c r="DF87" s="104"/>
      <c r="DG87" s="104"/>
      <c r="DH87" s="104"/>
      <c r="DI87" s="104"/>
      <c r="DJ87" s="104"/>
      <c r="DK87" s="104"/>
      <c r="DL87" s="104"/>
      <c r="DM87" s="104"/>
      <c r="DN87" s="104"/>
      <c r="DO87" s="104"/>
      <c r="DP87" s="104"/>
      <c r="DQ87" s="104"/>
      <c r="DR87" s="104"/>
      <c r="DS87" s="104"/>
      <c r="DT87" s="104"/>
      <c r="DU87" s="104"/>
      <c r="DV87" s="104"/>
      <c r="DW87" s="104"/>
      <c r="DX87" s="104"/>
      <c r="DY87" s="104"/>
      <c r="DZ87" s="104"/>
      <c r="EA87" s="104">
        <v>1</v>
      </c>
      <c r="EB87" s="104"/>
      <c r="EC87" s="104"/>
      <c r="ED87" s="104"/>
      <c r="EE87" s="104"/>
      <c r="EF87" s="104"/>
      <c r="EG87" s="225"/>
      <c r="EH87" s="225"/>
      <c r="EI87" s="225"/>
      <c r="EJ87" s="225"/>
      <c r="EK87" s="225"/>
      <c r="EL87" s="225"/>
      <c r="EM87" s="225"/>
      <c r="EN87" s="225"/>
      <c r="EO87" s="225"/>
      <c r="EP87" s="225"/>
      <c r="EQ87" s="225"/>
      <c r="ER87" s="225"/>
      <c r="ES87" s="225"/>
      <c r="ET87" s="225"/>
      <c r="EU87" s="225"/>
      <c r="EV87" s="225"/>
      <c r="EW87" s="225"/>
      <c r="EX87" s="225"/>
      <c r="EY87" s="225"/>
      <c r="EZ87" s="225"/>
      <c r="FA87" s="225"/>
      <c r="FB87" s="225"/>
      <c r="FC87" s="225"/>
      <c r="FD87" s="225"/>
      <c r="FE87" s="225"/>
      <c r="FF87" s="225"/>
      <c r="FG87" s="225"/>
      <c r="FH87" s="225"/>
      <c r="FI87" s="225"/>
      <c r="FJ87" s="225"/>
      <c r="FK87" s="225"/>
      <c r="FL87" s="225"/>
      <c r="FM87" s="225"/>
      <c r="FN87" s="225"/>
      <c r="FO87" s="225"/>
      <c r="FP87" s="225"/>
      <c r="FQ87" s="225"/>
      <c r="FR87" s="225"/>
      <c r="FS87" s="225"/>
      <c r="FT87" s="225"/>
      <c r="FU87" s="225"/>
      <c r="FV87" s="225"/>
      <c r="FW87" s="225"/>
      <c r="FX87" s="225"/>
      <c r="FY87" s="225"/>
      <c r="FZ87" s="225"/>
      <c r="GA87" s="225"/>
      <c r="GB87" s="225"/>
      <c r="GC87" s="225"/>
      <c r="GD87" s="225"/>
      <c r="GE87" s="225"/>
      <c r="GF87" s="225"/>
      <c r="GG87" s="225"/>
      <c r="GH87" s="225"/>
      <c r="GI87" s="225"/>
      <c r="GJ87" s="225"/>
      <c r="GK87" s="225"/>
      <c r="GL87" s="225"/>
      <c r="GM87" s="225"/>
      <c r="GN87" s="225"/>
      <c r="GO87" s="225"/>
      <c r="GP87" s="225"/>
      <c r="GQ87" s="225"/>
      <c r="GR87" s="225"/>
      <c r="GS87" s="225"/>
      <c r="GT87" s="225"/>
      <c r="GU87" s="225"/>
      <c r="GV87" s="225"/>
      <c r="GW87" s="225"/>
      <c r="GX87" s="225"/>
      <c r="GY87" s="225"/>
      <c r="GZ87" s="225"/>
      <c r="HA87" s="225"/>
      <c r="HB87" s="225"/>
      <c r="HC87" s="225"/>
      <c r="HD87" s="225"/>
      <c r="HE87" s="225"/>
      <c r="HF87" s="225"/>
      <c r="HG87" s="225"/>
      <c r="HH87" s="225"/>
      <c r="HI87" s="225"/>
      <c r="HJ87" s="225"/>
      <c r="HK87" s="225"/>
      <c r="HL87" s="225"/>
      <c r="HM87" s="225"/>
      <c r="HN87" s="225"/>
      <c r="HO87" s="225"/>
      <c r="HP87" s="225"/>
      <c r="HQ87" s="225"/>
      <c r="HR87" s="225"/>
      <c r="HS87" s="225"/>
      <c r="HT87" s="225"/>
      <c r="HU87" s="225"/>
      <c r="HV87" s="225"/>
      <c r="HW87" s="225"/>
      <c r="HX87" s="225"/>
      <c r="HY87" s="225"/>
      <c r="HZ87" s="225"/>
      <c r="IA87" s="225"/>
      <c r="IB87" s="225"/>
      <c r="IC87" s="225"/>
      <c r="ID87" s="225"/>
      <c r="IE87" s="225"/>
      <c r="IF87" s="225"/>
      <c r="IG87" s="225"/>
      <c r="IH87" s="225"/>
      <c r="II87" s="225"/>
      <c r="IJ87" s="225"/>
      <c r="IK87" s="225"/>
      <c r="IL87" s="225"/>
      <c r="IM87" s="225"/>
      <c r="IN87" s="225"/>
      <c r="IO87" s="225"/>
      <c r="IP87" s="225"/>
      <c r="IQ87" s="225"/>
      <c r="IR87" s="225"/>
      <c r="IS87" s="225"/>
      <c r="IT87" s="225"/>
      <c r="IU87" s="225"/>
      <c r="IV87" s="225"/>
      <c r="IW87" s="225"/>
      <c r="IX87" s="225"/>
      <c r="IY87" s="225"/>
      <c r="IZ87" s="225"/>
      <c r="JA87" s="225"/>
      <c r="JB87" s="225"/>
      <c r="JC87" s="225"/>
      <c r="JD87" s="225"/>
      <c r="JE87" s="225"/>
      <c r="JF87" s="225"/>
      <c r="JG87" s="225"/>
      <c r="JH87" s="225"/>
      <c r="JI87" s="225"/>
      <c r="JJ87" s="225"/>
      <c r="JK87" s="225"/>
      <c r="JL87" s="225"/>
      <c r="JM87" s="225"/>
      <c r="JN87" s="225"/>
      <c r="JO87" s="225"/>
      <c r="JP87" s="225"/>
      <c r="JQ87" s="225"/>
      <c r="JR87" s="225"/>
      <c r="JS87" s="225"/>
      <c r="JT87" s="225"/>
      <c r="JU87" s="225"/>
      <c r="JV87" s="225"/>
      <c r="JW87" s="225"/>
      <c r="JX87" s="225"/>
      <c r="JY87" s="225"/>
      <c r="JZ87" s="225"/>
      <c r="KA87" s="225"/>
      <c r="KB87" s="225"/>
      <c r="KC87" s="225"/>
      <c r="KD87" s="225"/>
      <c r="KE87" s="225"/>
      <c r="KF87" s="225"/>
      <c r="KG87" s="225"/>
      <c r="KH87" s="225"/>
      <c r="KI87" s="225"/>
      <c r="KJ87" s="225"/>
      <c r="KK87" s="225"/>
      <c r="KL87" s="225"/>
      <c r="KM87" s="225"/>
      <c r="KN87" s="225"/>
      <c r="KO87" s="225"/>
      <c r="KP87" s="225"/>
      <c r="KQ87" s="225"/>
      <c r="KR87" s="225"/>
      <c r="KS87" s="225"/>
      <c r="KT87" s="225"/>
      <c r="KU87" s="225"/>
      <c r="KV87" s="225"/>
      <c r="KW87" s="225"/>
      <c r="KX87" s="225"/>
      <c r="KY87" s="225"/>
      <c r="KZ87" s="225"/>
      <c r="LA87" s="225"/>
      <c r="LB87" s="225"/>
      <c r="LC87" s="225"/>
      <c r="LD87" s="225"/>
      <c r="LE87" s="225"/>
      <c r="LF87" s="225"/>
      <c r="LG87" s="225"/>
      <c r="LH87" s="225"/>
      <c r="LI87" s="225"/>
      <c r="LJ87" s="225"/>
      <c r="LK87" s="225"/>
      <c r="LL87" s="225"/>
      <c r="LM87" s="225"/>
      <c r="LN87" s="225"/>
      <c r="LO87" s="225"/>
      <c r="LP87" s="225"/>
      <c r="LQ87" s="225"/>
      <c r="LR87" s="225"/>
      <c r="LS87" s="225"/>
      <c r="LT87" s="225"/>
      <c r="LU87" s="225"/>
      <c r="LV87" s="225"/>
      <c r="LW87" s="225"/>
      <c r="LX87" s="225"/>
      <c r="LY87" s="225"/>
      <c r="LZ87" s="225"/>
      <c r="MA87" s="225"/>
      <c r="MB87" s="225"/>
      <c r="MC87" s="225"/>
      <c r="MD87" s="225"/>
      <c r="ME87" s="225"/>
      <c r="MF87" s="225"/>
      <c r="MG87" s="225"/>
      <c r="MH87" s="225"/>
      <c r="MI87" s="225"/>
      <c r="MJ87" s="225"/>
      <c r="MK87" s="225"/>
      <c r="ML87" s="225"/>
      <c r="MM87" s="225"/>
      <c r="MN87" s="225"/>
      <c r="MO87" s="225"/>
      <c r="MP87" s="225"/>
      <c r="MQ87" s="225"/>
      <c r="MR87" s="225"/>
      <c r="MS87" s="225"/>
      <c r="MT87" s="225"/>
      <c r="MU87" s="225"/>
      <c r="MV87" s="225"/>
      <c r="MW87" s="225"/>
      <c r="MX87" s="225"/>
      <c r="MY87" s="225"/>
      <c r="MZ87" s="225"/>
      <c r="NA87" s="225"/>
      <c r="NB87" s="225"/>
      <c r="NC87" s="225"/>
      <c r="ND87" s="225"/>
      <c r="NE87" s="225"/>
      <c r="NF87" s="225"/>
      <c r="NG87" s="225"/>
      <c r="NH87" s="225"/>
      <c r="NI87" s="225"/>
      <c r="NJ87" s="225"/>
      <c r="NK87" s="225"/>
      <c r="NL87" s="225"/>
      <c r="NM87" s="225"/>
      <c r="NN87" s="225"/>
      <c r="NO87" s="225"/>
      <c r="NP87" s="225"/>
      <c r="NQ87" s="225"/>
      <c r="NR87" s="225"/>
      <c r="NS87" s="225"/>
      <c r="NT87" s="225"/>
      <c r="NU87" s="225"/>
      <c r="NV87" s="225"/>
      <c r="NW87" s="225"/>
      <c r="NX87" s="225"/>
      <c r="NY87" s="225"/>
      <c r="NZ87" s="225"/>
      <c r="OA87" s="225"/>
      <c r="OB87" s="225"/>
      <c r="OC87" s="225"/>
      <c r="OD87" s="225"/>
      <c r="OE87" s="225"/>
      <c r="OF87" s="225"/>
      <c r="OG87" s="225"/>
      <c r="OH87" s="225"/>
      <c r="OI87" s="225"/>
      <c r="OJ87" s="225"/>
      <c r="OK87" s="225"/>
      <c r="OL87" s="225"/>
      <c r="OM87" s="225"/>
      <c r="ON87" s="225"/>
      <c r="OO87" s="225"/>
      <c r="OP87" s="225"/>
      <c r="OQ87" s="225"/>
      <c r="OR87" s="225"/>
      <c r="OS87" s="225"/>
      <c r="OT87" s="225"/>
      <c r="OU87" s="225"/>
      <c r="OV87" s="225"/>
      <c r="OW87" s="225"/>
      <c r="OX87" s="225"/>
      <c r="OY87" s="225"/>
      <c r="OZ87" s="225"/>
      <c r="PA87" s="225"/>
      <c r="PB87" s="225"/>
      <c r="PC87" s="225"/>
      <c r="PD87" s="225"/>
      <c r="PE87" s="225"/>
      <c r="PF87" s="225"/>
      <c r="PG87" s="225"/>
      <c r="PH87" s="225"/>
      <c r="PI87" s="225"/>
      <c r="PJ87" s="225"/>
      <c r="PK87" s="225"/>
      <c r="PL87" s="225"/>
      <c r="PM87" s="225"/>
      <c r="PN87" s="225"/>
      <c r="PO87" s="225"/>
      <c r="PP87" s="225"/>
      <c r="PQ87" s="225"/>
      <c r="PR87" s="225"/>
      <c r="PS87" s="225"/>
      <c r="PT87" s="225"/>
      <c r="PU87" s="225"/>
      <c r="PV87" s="225"/>
      <c r="PW87" s="225"/>
      <c r="PX87" s="225"/>
      <c r="PY87" s="225"/>
      <c r="PZ87" s="225"/>
      <c r="QA87" s="225"/>
      <c r="QB87" s="225"/>
      <c r="QC87" s="225"/>
      <c r="QD87" s="225"/>
      <c r="QE87" s="225"/>
      <c r="QF87" s="225"/>
      <c r="QG87" s="225"/>
      <c r="QH87" s="225"/>
      <c r="QI87" s="225"/>
      <c r="QJ87" s="225"/>
      <c r="QK87" s="225"/>
      <c r="QL87" s="225"/>
      <c r="QM87" s="225"/>
      <c r="QN87" s="225"/>
      <c r="QO87" s="225"/>
      <c r="QP87" s="225"/>
      <c r="QQ87" s="225"/>
      <c r="QR87" s="225"/>
      <c r="QS87" s="225"/>
      <c r="QT87" s="225"/>
      <c r="QU87" s="225"/>
      <c r="QV87" s="225"/>
      <c r="QW87" s="225"/>
      <c r="QX87" s="225"/>
      <c r="QY87" s="225"/>
      <c r="QZ87" s="225"/>
      <c r="RA87" s="225"/>
      <c r="RB87" s="225"/>
      <c r="RC87" s="225"/>
      <c r="RD87" s="225"/>
      <c r="RE87" s="104"/>
      <c r="RF87" s="104"/>
      <c r="RG87" s="207"/>
      <c r="RH87" s="207"/>
    </row>
    <row r="88" spans="2:476" ht="18.75" customHeight="1">
      <c r="B88" s="87">
        <v>77</v>
      </c>
      <c r="C88" s="87">
        <v>2066</v>
      </c>
      <c r="D88" s="87" t="s">
        <v>451</v>
      </c>
      <c r="E88" s="34" t="str">
        <f ca="1">IF(ISBLANK(TMSimList[[#This Row],[Test n'#]]),"",LOOKUP(TMSimList[[#This Row],[Test n'#]],TP_CFAR_DB[TPnum],TP_CFAR_DB[TP ID]))</f>
        <v>FT-TP-2066</v>
      </c>
      <c r="F88" s="103" t="str">
        <f ca="1">IF(ISBLANK(TMSimList[[#This Row],[Test n'#]]),"",LOOKUP(TMSimList[[#This Row],[Test n'#]],TP_CFAR_DB[TPnum],TP_CFAR_DB[Test Point Name]))</f>
        <v>Flight with inertia over-estimated (5%)</v>
      </c>
      <c r="G88" s="34" t="str">
        <f ca="1">IF(ISBLANK(TMSimList[[#This Row],[Test n'#]]),"",LOOKUP(TMSimList[[#This Row],[Test n'#]],TP_CFAR_DB[TPnum],TP_CFAR_DB[Mode]))</f>
        <v>Auto</v>
      </c>
      <c r="H88" s="34">
        <f ca="1">IF(ISBLANK(TMSimList[[#This Row],[Test n'#]]),"",LOOKUP(TMSimList[[#This Row],[Test n'#]],TP_CFAR_DB[TPnum],TP_CFAR_DB[Time '[sec']]))</f>
        <v>0</v>
      </c>
      <c r="I88" s="34" t="s">
        <v>76</v>
      </c>
      <c r="J88" s="34" t="s">
        <v>76</v>
      </c>
      <c r="K88" s="171"/>
      <c r="L88" s="172">
        <f>SUM(TMSimMatrix[#This Row])</f>
        <v>1</v>
      </c>
      <c r="M88" s="171"/>
      <c r="N88" s="171"/>
      <c r="O88" s="171"/>
      <c r="P88" s="171"/>
      <c r="Q88" s="171"/>
      <c r="R88" s="171"/>
      <c r="S88" s="171"/>
      <c r="T88" s="171"/>
      <c r="U88" s="171"/>
      <c r="V88" s="171"/>
      <c r="W88" s="171"/>
      <c r="X88" s="171"/>
      <c r="Y88" s="171"/>
      <c r="Z88" s="171"/>
      <c r="AA88" s="171"/>
      <c r="AB88" s="171"/>
      <c r="AC88" s="171"/>
      <c r="AD88" s="171"/>
      <c r="AE88" s="171"/>
      <c r="AF88" s="171"/>
      <c r="AG88" s="171"/>
      <c r="AH88" s="171"/>
      <c r="AI88" s="171"/>
      <c r="AJ88" s="171"/>
      <c r="AK88" s="171"/>
      <c r="AL88" s="171"/>
      <c r="AM88" s="171"/>
      <c r="AN88" s="171"/>
      <c r="AO88" s="171"/>
      <c r="AP88" s="171"/>
      <c r="AQ88" s="171"/>
      <c r="AR88" s="171"/>
      <c r="AS88" s="171"/>
      <c r="AT88" s="171"/>
      <c r="AU88" s="171"/>
      <c r="AV88" s="171"/>
      <c r="AW88" s="171"/>
      <c r="AX88" s="171"/>
      <c r="AY88" s="171"/>
      <c r="AZ88" s="171"/>
      <c r="BA88" s="171"/>
      <c r="BB88" s="171"/>
      <c r="BC88" s="171"/>
      <c r="BD88" s="171"/>
      <c r="BE88" s="171"/>
      <c r="BF88" s="171"/>
      <c r="BG88" s="171"/>
      <c r="BH88" s="171"/>
      <c r="BI88" s="171"/>
      <c r="BJ88" s="171"/>
      <c r="BK88" s="171"/>
      <c r="BL88" s="171"/>
      <c r="BM88" s="171"/>
      <c r="BN88" s="171"/>
      <c r="BO88" s="171"/>
      <c r="BP88" s="171"/>
      <c r="BQ88" s="171"/>
      <c r="BR88" s="171"/>
      <c r="BS88" s="171"/>
      <c r="BT88" s="171"/>
      <c r="BU88" s="171"/>
      <c r="BV88" s="171"/>
      <c r="BW88" s="171"/>
      <c r="BX88" s="171"/>
      <c r="BY88" s="171"/>
      <c r="BZ88" s="171"/>
      <c r="CA88" s="171"/>
      <c r="CB88" s="171"/>
      <c r="CC88" s="171"/>
      <c r="CD88" s="104"/>
      <c r="CE88" s="104"/>
      <c r="CF88" s="104"/>
      <c r="CG88" s="104"/>
      <c r="CH88" s="104"/>
      <c r="CI88" s="104"/>
      <c r="CJ88" s="104"/>
      <c r="CK88" s="104"/>
      <c r="CL88" s="104"/>
      <c r="CM88" s="104"/>
      <c r="CN88" s="104"/>
      <c r="CO88" s="104"/>
      <c r="CP88" s="104"/>
      <c r="CQ88" s="104"/>
      <c r="CR88" s="104"/>
      <c r="CS88" s="104"/>
      <c r="CT88" s="104"/>
      <c r="CU88" s="104"/>
      <c r="CV88" s="104"/>
      <c r="CW88" s="104"/>
      <c r="CX88" s="104"/>
      <c r="CY88" s="104"/>
      <c r="CZ88" s="104"/>
      <c r="DA88" s="104"/>
      <c r="DB88" s="104"/>
      <c r="DC88" s="104"/>
      <c r="DD88" s="104"/>
      <c r="DE88" s="104"/>
      <c r="DF88" s="104"/>
      <c r="DG88" s="104"/>
      <c r="DH88" s="104"/>
      <c r="DI88" s="104"/>
      <c r="DJ88" s="104"/>
      <c r="DK88" s="104"/>
      <c r="DL88" s="104"/>
      <c r="DM88" s="104"/>
      <c r="DN88" s="104"/>
      <c r="DO88" s="104"/>
      <c r="DP88" s="104"/>
      <c r="DQ88" s="104"/>
      <c r="DR88" s="104"/>
      <c r="DS88" s="104"/>
      <c r="DT88" s="104"/>
      <c r="DU88" s="104"/>
      <c r="DV88" s="104"/>
      <c r="DW88" s="104"/>
      <c r="DX88" s="104"/>
      <c r="DY88" s="104"/>
      <c r="DZ88" s="104"/>
      <c r="EA88" s="104"/>
      <c r="EB88" s="104">
        <v>1</v>
      </c>
      <c r="EC88" s="104"/>
      <c r="ED88" s="104"/>
      <c r="EE88" s="104"/>
      <c r="EF88" s="104"/>
      <c r="EG88" s="225"/>
      <c r="EH88" s="225"/>
      <c r="EI88" s="225"/>
      <c r="EJ88" s="225"/>
      <c r="EK88" s="225"/>
      <c r="EL88" s="225"/>
      <c r="EM88" s="225"/>
      <c r="EN88" s="225"/>
      <c r="EO88" s="225"/>
      <c r="EP88" s="225"/>
      <c r="EQ88" s="225"/>
      <c r="ER88" s="225"/>
      <c r="ES88" s="225"/>
      <c r="ET88" s="225"/>
      <c r="EU88" s="225"/>
      <c r="EV88" s="225"/>
      <c r="EW88" s="225"/>
      <c r="EX88" s="225"/>
      <c r="EY88" s="225"/>
      <c r="EZ88" s="225"/>
      <c r="FA88" s="225"/>
      <c r="FB88" s="225"/>
      <c r="FC88" s="225"/>
      <c r="FD88" s="225"/>
      <c r="FE88" s="225"/>
      <c r="FF88" s="225"/>
      <c r="FG88" s="225"/>
      <c r="FH88" s="225"/>
      <c r="FI88" s="225"/>
      <c r="FJ88" s="225"/>
      <c r="FK88" s="225"/>
      <c r="FL88" s="225"/>
      <c r="FM88" s="225"/>
      <c r="FN88" s="225"/>
      <c r="FO88" s="225"/>
      <c r="FP88" s="225"/>
      <c r="FQ88" s="225"/>
      <c r="FR88" s="225"/>
      <c r="FS88" s="225"/>
      <c r="FT88" s="225"/>
      <c r="FU88" s="225"/>
      <c r="FV88" s="225"/>
      <c r="FW88" s="225"/>
      <c r="FX88" s="225"/>
      <c r="FY88" s="225"/>
      <c r="FZ88" s="225"/>
      <c r="GA88" s="225"/>
      <c r="GB88" s="225"/>
      <c r="GC88" s="225"/>
      <c r="GD88" s="225"/>
      <c r="GE88" s="225"/>
      <c r="GF88" s="225"/>
      <c r="GG88" s="225"/>
      <c r="GH88" s="225"/>
      <c r="GI88" s="225"/>
      <c r="GJ88" s="225"/>
      <c r="GK88" s="225"/>
      <c r="GL88" s="225"/>
      <c r="GM88" s="225"/>
      <c r="GN88" s="225"/>
      <c r="GO88" s="225"/>
      <c r="GP88" s="225"/>
      <c r="GQ88" s="225"/>
      <c r="GR88" s="225"/>
      <c r="GS88" s="225"/>
      <c r="GT88" s="225"/>
      <c r="GU88" s="225"/>
      <c r="GV88" s="225"/>
      <c r="GW88" s="225"/>
      <c r="GX88" s="225"/>
      <c r="GY88" s="225"/>
      <c r="GZ88" s="225"/>
      <c r="HA88" s="225"/>
      <c r="HB88" s="225"/>
      <c r="HC88" s="225"/>
      <c r="HD88" s="225"/>
      <c r="HE88" s="225"/>
      <c r="HF88" s="225"/>
      <c r="HG88" s="225"/>
      <c r="HH88" s="225"/>
      <c r="HI88" s="225"/>
      <c r="HJ88" s="225"/>
      <c r="HK88" s="225"/>
      <c r="HL88" s="225"/>
      <c r="HM88" s="225"/>
      <c r="HN88" s="225"/>
      <c r="HO88" s="225"/>
      <c r="HP88" s="225"/>
      <c r="HQ88" s="225"/>
      <c r="HR88" s="225"/>
      <c r="HS88" s="225"/>
      <c r="HT88" s="225"/>
      <c r="HU88" s="225"/>
      <c r="HV88" s="225"/>
      <c r="HW88" s="225"/>
      <c r="HX88" s="225"/>
      <c r="HY88" s="225"/>
      <c r="HZ88" s="225"/>
      <c r="IA88" s="225"/>
      <c r="IB88" s="225"/>
      <c r="IC88" s="225"/>
      <c r="ID88" s="225"/>
      <c r="IE88" s="225"/>
      <c r="IF88" s="225"/>
      <c r="IG88" s="225"/>
      <c r="IH88" s="225"/>
      <c r="II88" s="225"/>
      <c r="IJ88" s="225"/>
      <c r="IK88" s="225"/>
      <c r="IL88" s="225"/>
      <c r="IM88" s="225"/>
      <c r="IN88" s="225"/>
      <c r="IO88" s="225"/>
      <c r="IP88" s="225"/>
      <c r="IQ88" s="225"/>
      <c r="IR88" s="225"/>
      <c r="IS88" s="225"/>
      <c r="IT88" s="225"/>
      <c r="IU88" s="225"/>
      <c r="IV88" s="225"/>
      <c r="IW88" s="225"/>
      <c r="IX88" s="225"/>
      <c r="IY88" s="225"/>
      <c r="IZ88" s="225"/>
      <c r="JA88" s="225"/>
      <c r="JB88" s="225"/>
      <c r="JC88" s="225"/>
      <c r="JD88" s="225"/>
      <c r="JE88" s="225"/>
      <c r="JF88" s="225"/>
      <c r="JG88" s="225"/>
      <c r="JH88" s="225"/>
      <c r="JI88" s="225"/>
      <c r="JJ88" s="225"/>
      <c r="JK88" s="225"/>
      <c r="JL88" s="225"/>
      <c r="JM88" s="225"/>
      <c r="JN88" s="225"/>
      <c r="JO88" s="225"/>
      <c r="JP88" s="225"/>
      <c r="JQ88" s="225"/>
      <c r="JR88" s="225"/>
      <c r="JS88" s="225"/>
      <c r="JT88" s="225"/>
      <c r="JU88" s="225"/>
      <c r="JV88" s="225"/>
      <c r="JW88" s="225"/>
      <c r="JX88" s="225"/>
      <c r="JY88" s="225"/>
      <c r="JZ88" s="225"/>
      <c r="KA88" s="225"/>
      <c r="KB88" s="225"/>
      <c r="KC88" s="225"/>
      <c r="KD88" s="225"/>
      <c r="KE88" s="225"/>
      <c r="KF88" s="225"/>
      <c r="KG88" s="225"/>
      <c r="KH88" s="225"/>
      <c r="KI88" s="225"/>
      <c r="KJ88" s="225"/>
      <c r="KK88" s="225"/>
      <c r="KL88" s="225"/>
      <c r="KM88" s="225"/>
      <c r="KN88" s="225"/>
      <c r="KO88" s="225"/>
      <c r="KP88" s="225"/>
      <c r="KQ88" s="225"/>
      <c r="KR88" s="225"/>
      <c r="KS88" s="225"/>
      <c r="KT88" s="225"/>
      <c r="KU88" s="225"/>
      <c r="KV88" s="225"/>
      <c r="KW88" s="225"/>
      <c r="KX88" s="225"/>
      <c r="KY88" s="225"/>
      <c r="KZ88" s="225"/>
      <c r="LA88" s="225"/>
      <c r="LB88" s="225"/>
      <c r="LC88" s="225"/>
      <c r="LD88" s="225"/>
      <c r="LE88" s="225"/>
      <c r="LF88" s="225"/>
      <c r="LG88" s="225"/>
      <c r="LH88" s="225"/>
      <c r="LI88" s="225"/>
      <c r="LJ88" s="225"/>
      <c r="LK88" s="225"/>
      <c r="LL88" s="225"/>
      <c r="LM88" s="225"/>
      <c r="LN88" s="225"/>
      <c r="LO88" s="225"/>
      <c r="LP88" s="225"/>
      <c r="LQ88" s="225"/>
      <c r="LR88" s="225"/>
      <c r="LS88" s="225"/>
      <c r="LT88" s="225"/>
      <c r="LU88" s="225"/>
      <c r="LV88" s="225"/>
      <c r="LW88" s="225"/>
      <c r="LX88" s="225"/>
      <c r="LY88" s="225"/>
      <c r="LZ88" s="225"/>
      <c r="MA88" s="225"/>
      <c r="MB88" s="225"/>
      <c r="MC88" s="225"/>
      <c r="MD88" s="225"/>
      <c r="ME88" s="225"/>
      <c r="MF88" s="225"/>
      <c r="MG88" s="225"/>
      <c r="MH88" s="225"/>
      <c r="MI88" s="225"/>
      <c r="MJ88" s="225"/>
      <c r="MK88" s="225"/>
      <c r="ML88" s="225"/>
      <c r="MM88" s="225"/>
      <c r="MN88" s="225"/>
      <c r="MO88" s="225"/>
      <c r="MP88" s="225"/>
      <c r="MQ88" s="225"/>
      <c r="MR88" s="225"/>
      <c r="MS88" s="225"/>
      <c r="MT88" s="225"/>
      <c r="MU88" s="225"/>
      <c r="MV88" s="225"/>
      <c r="MW88" s="225"/>
      <c r="MX88" s="225"/>
      <c r="MY88" s="225"/>
      <c r="MZ88" s="225"/>
      <c r="NA88" s="225"/>
      <c r="NB88" s="225"/>
      <c r="NC88" s="225"/>
      <c r="ND88" s="225"/>
      <c r="NE88" s="225"/>
      <c r="NF88" s="225"/>
      <c r="NG88" s="225"/>
      <c r="NH88" s="225"/>
      <c r="NI88" s="225"/>
      <c r="NJ88" s="225"/>
      <c r="NK88" s="225"/>
      <c r="NL88" s="225"/>
      <c r="NM88" s="225"/>
      <c r="NN88" s="225"/>
      <c r="NO88" s="225"/>
      <c r="NP88" s="225"/>
      <c r="NQ88" s="225"/>
      <c r="NR88" s="225"/>
      <c r="NS88" s="225"/>
      <c r="NT88" s="225"/>
      <c r="NU88" s="225"/>
      <c r="NV88" s="225"/>
      <c r="NW88" s="225"/>
      <c r="NX88" s="225"/>
      <c r="NY88" s="225"/>
      <c r="NZ88" s="225"/>
      <c r="OA88" s="225"/>
      <c r="OB88" s="225"/>
      <c r="OC88" s="225"/>
      <c r="OD88" s="225"/>
      <c r="OE88" s="225"/>
      <c r="OF88" s="225"/>
      <c r="OG88" s="225"/>
      <c r="OH88" s="225"/>
      <c r="OI88" s="225"/>
      <c r="OJ88" s="225"/>
      <c r="OK88" s="225"/>
      <c r="OL88" s="225"/>
      <c r="OM88" s="225"/>
      <c r="ON88" s="225"/>
      <c r="OO88" s="225"/>
      <c r="OP88" s="225"/>
      <c r="OQ88" s="225"/>
      <c r="OR88" s="225"/>
      <c r="OS88" s="225"/>
      <c r="OT88" s="225"/>
      <c r="OU88" s="225"/>
      <c r="OV88" s="225"/>
      <c r="OW88" s="225"/>
      <c r="OX88" s="225"/>
      <c r="OY88" s="225"/>
      <c r="OZ88" s="225"/>
      <c r="PA88" s="225"/>
      <c r="PB88" s="225"/>
      <c r="PC88" s="225"/>
      <c r="PD88" s="225"/>
      <c r="PE88" s="225"/>
      <c r="PF88" s="225"/>
      <c r="PG88" s="225"/>
      <c r="PH88" s="225"/>
      <c r="PI88" s="225"/>
      <c r="PJ88" s="225"/>
      <c r="PK88" s="225"/>
      <c r="PL88" s="225"/>
      <c r="PM88" s="225"/>
      <c r="PN88" s="225"/>
      <c r="PO88" s="225"/>
      <c r="PP88" s="225"/>
      <c r="PQ88" s="225"/>
      <c r="PR88" s="225"/>
      <c r="PS88" s="225"/>
      <c r="PT88" s="225"/>
      <c r="PU88" s="225"/>
      <c r="PV88" s="225"/>
      <c r="PW88" s="225"/>
      <c r="PX88" s="225"/>
      <c r="PY88" s="225"/>
      <c r="PZ88" s="225"/>
      <c r="QA88" s="225"/>
      <c r="QB88" s="225"/>
      <c r="QC88" s="225"/>
      <c r="QD88" s="225"/>
      <c r="QE88" s="225"/>
      <c r="QF88" s="225"/>
      <c r="QG88" s="225"/>
      <c r="QH88" s="225"/>
      <c r="QI88" s="225"/>
      <c r="QJ88" s="225"/>
      <c r="QK88" s="225"/>
      <c r="QL88" s="225"/>
      <c r="QM88" s="225"/>
      <c r="QN88" s="225"/>
      <c r="QO88" s="225"/>
      <c r="QP88" s="225"/>
      <c r="QQ88" s="225"/>
      <c r="QR88" s="225"/>
      <c r="QS88" s="225"/>
      <c r="QT88" s="225"/>
      <c r="QU88" s="225"/>
      <c r="QV88" s="225"/>
      <c r="QW88" s="225"/>
      <c r="QX88" s="225"/>
      <c r="QY88" s="225"/>
      <c r="QZ88" s="225"/>
      <c r="RA88" s="225"/>
      <c r="RB88" s="225"/>
      <c r="RC88" s="225"/>
      <c r="RD88" s="225"/>
      <c r="RE88" s="104"/>
      <c r="RF88" s="104"/>
      <c r="RG88" s="207"/>
      <c r="RH88" s="207"/>
    </row>
    <row r="89" spans="2:476" ht="18.75" customHeight="1">
      <c r="B89" s="87">
        <v>78</v>
      </c>
      <c r="C89" s="87">
        <v>2067</v>
      </c>
      <c r="D89" s="87" t="s">
        <v>451</v>
      </c>
      <c r="E89" s="34" t="str">
        <f ca="1">IF(ISBLANK(TMSimList[[#This Row],[Test n'#]]),"",LOOKUP(TMSimList[[#This Row],[Test n'#]],TP_CFAR_DB[TPnum],TP_CFAR_DB[TP ID]))</f>
        <v>FT-TP-2067</v>
      </c>
      <c r="F89" s="103" t="str">
        <f ca="1">IF(ISBLANK(TMSimList[[#This Row],[Test n'#]]),"",LOOKUP(TMSimList[[#This Row],[Test n'#]],TP_CFAR_DB[TPnum],TP_CFAR_DB[Test Point Name]))</f>
        <v>Flight with inertia under-estimated (5%)</v>
      </c>
      <c r="G89" s="34" t="str">
        <f ca="1">IF(ISBLANK(TMSimList[[#This Row],[Test n'#]]),"",LOOKUP(TMSimList[[#This Row],[Test n'#]],TP_CFAR_DB[TPnum],TP_CFAR_DB[Mode]))</f>
        <v>Auto</v>
      </c>
      <c r="H89" s="34">
        <f ca="1">IF(ISBLANK(TMSimList[[#This Row],[Test n'#]]),"",LOOKUP(TMSimList[[#This Row],[Test n'#]],TP_CFAR_DB[TPnum],TP_CFAR_DB[Time '[sec']]))</f>
        <v>0</v>
      </c>
      <c r="I89" s="34" t="s">
        <v>76</v>
      </c>
      <c r="J89" s="34" t="s">
        <v>76</v>
      </c>
      <c r="K89" s="171"/>
      <c r="L89" s="172">
        <f>SUM(TMSimMatrix[#This Row])</f>
        <v>1</v>
      </c>
      <c r="M89" s="171"/>
      <c r="N89" s="171"/>
      <c r="O89" s="171"/>
      <c r="P89" s="171"/>
      <c r="Q89" s="171"/>
      <c r="R89" s="171"/>
      <c r="S89" s="171"/>
      <c r="T89" s="171"/>
      <c r="U89" s="171"/>
      <c r="V89" s="171"/>
      <c r="W89" s="171"/>
      <c r="X89" s="171"/>
      <c r="Y89" s="171"/>
      <c r="Z89" s="171"/>
      <c r="AA89" s="171"/>
      <c r="AB89" s="171"/>
      <c r="AC89" s="171"/>
      <c r="AD89" s="171"/>
      <c r="AE89" s="171"/>
      <c r="AF89" s="171"/>
      <c r="AG89" s="171"/>
      <c r="AH89" s="171"/>
      <c r="AI89" s="171"/>
      <c r="AJ89" s="171"/>
      <c r="AK89" s="171"/>
      <c r="AL89" s="171"/>
      <c r="AM89" s="171"/>
      <c r="AN89" s="171"/>
      <c r="AO89" s="171"/>
      <c r="AP89" s="171"/>
      <c r="AQ89" s="171"/>
      <c r="AR89" s="171"/>
      <c r="AS89" s="171"/>
      <c r="AT89" s="171"/>
      <c r="AU89" s="171"/>
      <c r="AV89" s="171"/>
      <c r="AW89" s="171"/>
      <c r="AX89" s="171"/>
      <c r="AY89" s="171"/>
      <c r="AZ89" s="171"/>
      <c r="BA89" s="171"/>
      <c r="BB89" s="171"/>
      <c r="BC89" s="171"/>
      <c r="BD89" s="171"/>
      <c r="BE89" s="171"/>
      <c r="BF89" s="171"/>
      <c r="BG89" s="171"/>
      <c r="BH89" s="171"/>
      <c r="BI89" s="171"/>
      <c r="BJ89" s="171"/>
      <c r="BK89" s="171"/>
      <c r="BL89" s="171"/>
      <c r="BM89" s="171"/>
      <c r="BN89" s="171"/>
      <c r="BO89" s="171"/>
      <c r="BP89" s="171"/>
      <c r="BQ89" s="171"/>
      <c r="BR89" s="171"/>
      <c r="BS89" s="171"/>
      <c r="BT89" s="171"/>
      <c r="BU89" s="171"/>
      <c r="BV89" s="171"/>
      <c r="BW89" s="171"/>
      <c r="BX89" s="171"/>
      <c r="BY89" s="171"/>
      <c r="BZ89" s="171"/>
      <c r="CA89" s="171"/>
      <c r="CB89" s="171"/>
      <c r="CC89" s="171"/>
      <c r="CD89" s="104"/>
      <c r="CE89" s="104"/>
      <c r="CF89" s="104"/>
      <c r="CG89" s="104"/>
      <c r="CH89" s="104"/>
      <c r="CI89" s="104"/>
      <c r="CJ89" s="104"/>
      <c r="CK89" s="104"/>
      <c r="CL89" s="104"/>
      <c r="CM89" s="104"/>
      <c r="CN89" s="104"/>
      <c r="CO89" s="104"/>
      <c r="CP89" s="104"/>
      <c r="CQ89" s="104"/>
      <c r="CR89" s="104"/>
      <c r="CS89" s="104"/>
      <c r="CT89" s="104"/>
      <c r="CU89" s="104"/>
      <c r="CV89" s="104"/>
      <c r="CW89" s="104"/>
      <c r="CX89" s="104"/>
      <c r="CY89" s="104"/>
      <c r="CZ89" s="104"/>
      <c r="DA89" s="104"/>
      <c r="DB89" s="104"/>
      <c r="DC89" s="104"/>
      <c r="DD89" s="104"/>
      <c r="DE89" s="104"/>
      <c r="DF89" s="104"/>
      <c r="DG89" s="104"/>
      <c r="DH89" s="104"/>
      <c r="DI89" s="104"/>
      <c r="DJ89" s="104"/>
      <c r="DK89" s="104"/>
      <c r="DL89" s="104"/>
      <c r="DM89" s="104"/>
      <c r="DN89" s="104"/>
      <c r="DO89" s="104"/>
      <c r="DP89" s="104"/>
      <c r="DQ89" s="104"/>
      <c r="DR89" s="104"/>
      <c r="DS89" s="104"/>
      <c r="DT89" s="104"/>
      <c r="DU89" s="104"/>
      <c r="DV89" s="104"/>
      <c r="DW89" s="104"/>
      <c r="DX89" s="104"/>
      <c r="DY89" s="104"/>
      <c r="DZ89" s="104"/>
      <c r="EA89" s="104"/>
      <c r="EB89" s="104"/>
      <c r="EC89" s="104">
        <v>1</v>
      </c>
      <c r="ED89" s="104"/>
      <c r="EE89" s="104"/>
      <c r="EF89" s="104"/>
      <c r="EG89" s="225"/>
      <c r="EH89" s="225"/>
      <c r="EI89" s="225"/>
      <c r="EJ89" s="225"/>
      <c r="EK89" s="225"/>
      <c r="EL89" s="225"/>
      <c r="EM89" s="225"/>
      <c r="EN89" s="225"/>
      <c r="EO89" s="225"/>
      <c r="EP89" s="225"/>
      <c r="EQ89" s="225"/>
      <c r="ER89" s="225"/>
      <c r="ES89" s="225"/>
      <c r="ET89" s="225"/>
      <c r="EU89" s="225"/>
      <c r="EV89" s="225"/>
      <c r="EW89" s="225"/>
      <c r="EX89" s="225"/>
      <c r="EY89" s="225"/>
      <c r="EZ89" s="225"/>
      <c r="FA89" s="225"/>
      <c r="FB89" s="225"/>
      <c r="FC89" s="225"/>
      <c r="FD89" s="225"/>
      <c r="FE89" s="225"/>
      <c r="FF89" s="225"/>
      <c r="FG89" s="225"/>
      <c r="FH89" s="225"/>
      <c r="FI89" s="225"/>
      <c r="FJ89" s="225"/>
      <c r="FK89" s="225"/>
      <c r="FL89" s="225"/>
      <c r="FM89" s="225"/>
      <c r="FN89" s="225"/>
      <c r="FO89" s="225"/>
      <c r="FP89" s="225"/>
      <c r="FQ89" s="225"/>
      <c r="FR89" s="225"/>
      <c r="FS89" s="225"/>
      <c r="FT89" s="225"/>
      <c r="FU89" s="225"/>
      <c r="FV89" s="225"/>
      <c r="FW89" s="225"/>
      <c r="FX89" s="225"/>
      <c r="FY89" s="225"/>
      <c r="FZ89" s="225"/>
      <c r="GA89" s="225"/>
      <c r="GB89" s="225"/>
      <c r="GC89" s="225"/>
      <c r="GD89" s="225"/>
      <c r="GE89" s="225"/>
      <c r="GF89" s="225"/>
      <c r="GG89" s="225"/>
      <c r="GH89" s="225"/>
      <c r="GI89" s="225"/>
      <c r="GJ89" s="225"/>
      <c r="GK89" s="225"/>
      <c r="GL89" s="225"/>
      <c r="GM89" s="225"/>
      <c r="GN89" s="225"/>
      <c r="GO89" s="225"/>
      <c r="GP89" s="225"/>
      <c r="GQ89" s="225"/>
      <c r="GR89" s="225"/>
      <c r="GS89" s="225"/>
      <c r="GT89" s="225"/>
      <c r="GU89" s="225"/>
      <c r="GV89" s="225"/>
      <c r="GW89" s="225"/>
      <c r="GX89" s="225"/>
      <c r="GY89" s="225"/>
      <c r="GZ89" s="225"/>
      <c r="HA89" s="225"/>
      <c r="HB89" s="225"/>
      <c r="HC89" s="225"/>
      <c r="HD89" s="225"/>
      <c r="HE89" s="225"/>
      <c r="HF89" s="225"/>
      <c r="HG89" s="225"/>
      <c r="HH89" s="225"/>
      <c r="HI89" s="225"/>
      <c r="HJ89" s="225"/>
      <c r="HK89" s="225"/>
      <c r="HL89" s="225"/>
      <c r="HM89" s="225"/>
      <c r="HN89" s="225"/>
      <c r="HO89" s="225"/>
      <c r="HP89" s="225"/>
      <c r="HQ89" s="225"/>
      <c r="HR89" s="225"/>
      <c r="HS89" s="225"/>
      <c r="HT89" s="225"/>
      <c r="HU89" s="225"/>
      <c r="HV89" s="225"/>
      <c r="HW89" s="225"/>
      <c r="HX89" s="225"/>
      <c r="HY89" s="225"/>
      <c r="HZ89" s="225"/>
      <c r="IA89" s="225"/>
      <c r="IB89" s="225"/>
      <c r="IC89" s="225"/>
      <c r="ID89" s="225"/>
      <c r="IE89" s="225"/>
      <c r="IF89" s="225"/>
      <c r="IG89" s="225"/>
      <c r="IH89" s="225"/>
      <c r="II89" s="225"/>
      <c r="IJ89" s="225"/>
      <c r="IK89" s="225"/>
      <c r="IL89" s="225"/>
      <c r="IM89" s="225"/>
      <c r="IN89" s="225"/>
      <c r="IO89" s="225"/>
      <c r="IP89" s="225"/>
      <c r="IQ89" s="225"/>
      <c r="IR89" s="225"/>
      <c r="IS89" s="225"/>
      <c r="IT89" s="225"/>
      <c r="IU89" s="225"/>
      <c r="IV89" s="225"/>
      <c r="IW89" s="225"/>
      <c r="IX89" s="225"/>
      <c r="IY89" s="225"/>
      <c r="IZ89" s="225"/>
      <c r="JA89" s="225"/>
      <c r="JB89" s="225"/>
      <c r="JC89" s="225"/>
      <c r="JD89" s="225"/>
      <c r="JE89" s="225"/>
      <c r="JF89" s="225"/>
      <c r="JG89" s="225"/>
      <c r="JH89" s="225"/>
      <c r="JI89" s="225"/>
      <c r="JJ89" s="225"/>
      <c r="JK89" s="225"/>
      <c r="JL89" s="225"/>
      <c r="JM89" s="225"/>
      <c r="JN89" s="225"/>
      <c r="JO89" s="225"/>
      <c r="JP89" s="225"/>
      <c r="JQ89" s="225"/>
      <c r="JR89" s="225"/>
      <c r="JS89" s="225"/>
      <c r="JT89" s="225"/>
      <c r="JU89" s="225"/>
      <c r="JV89" s="225"/>
      <c r="JW89" s="225"/>
      <c r="JX89" s="225"/>
      <c r="JY89" s="225"/>
      <c r="JZ89" s="225"/>
      <c r="KA89" s="225"/>
      <c r="KB89" s="225"/>
      <c r="KC89" s="225"/>
      <c r="KD89" s="225"/>
      <c r="KE89" s="225"/>
      <c r="KF89" s="225"/>
      <c r="KG89" s="225"/>
      <c r="KH89" s="225"/>
      <c r="KI89" s="225"/>
      <c r="KJ89" s="225"/>
      <c r="KK89" s="225"/>
      <c r="KL89" s="225"/>
      <c r="KM89" s="225"/>
      <c r="KN89" s="225"/>
      <c r="KO89" s="225"/>
      <c r="KP89" s="225"/>
      <c r="KQ89" s="225"/>
      <c r="KR89" s="225"/>
      <c r="KS89" s="225"/>
      <c r="KT89" s="225"/>
      <c r="KU89" s="225"/>
      <c r="KV89" s="225"/>
      <c r="KW89" s="225"/>
      <c r="KX89" s="225"/>
      <c r="KY89" s="225"/>
      <c r="KZ89" s="225"/>
      <c r="LA89" s="225"/>
      <c r="LB89" s="225"/>
      <c r="LC89" s="225"/>
      <c r="LD89" s="225"/>
      <c r="LE89" s="225"/>
      <c r="LF89" s="225"/>
      <c r="LG89" s="225"/>
      <c r="LH89" s="225"/>
      <c r="LI89" s="225"/>
      <c r="LJ89" s="225"/>
      <c r="LK89" s="225"/>
      <c r="LL89" s="225"/>
      <c r="LM89" s="225"/>
      <c r="LN89" s="225"/>
      <c r="LO89" s="225"/>
      <c r="LP89" s="225"/>
      <c r="LQ89" s="225"/>
      <c r="LR89" s="225"/>
      <c r="LS89" s="225"/>
      <c r="LT89" s="225"/>
      <c r="LU89" s="225"/>
      <c r="LV89" s="225"/>
      <c r="LW89" s="225"/>
      <c r="LX89" s="225"/>
      <c r="LY89" s="225"/>
      <c r="LZ89" s="225"/>
      <c r="MA89" s="225"/>
      <c r="MB89" s="225"/>
      <c r="MC89" s="225"/>
      <c r="MD89" s="225"/>
      <c r="ME89" s="225"/>
      <c r="MF89" s="225"/>
      <c r="MG89" s="225"/>
      <c r="MH89" s="225"/>
      <c r="MI89" s="225"/>
      <c r="MJ89" s="225"/>
      <c r="MK89" s="225"/>
      <c r="ML89" s="225"/>
      <c r="MM89" s="225"/>
      <c r="MN89" s="225"/>
      <c r="MO89" s="225"/>
      <c r="MP89" s="225"/>
      <c r="MQ89" s="225"/>
      <c r="MR89" s="225"/>
      <c r="MS89" s="225"/>
      <c r="MT89" s="225"/>
      <c r="MU89" s="225"/>
      <c r="MV89" s="225"/>
      <c r="MW89" s="225"/>
      <c r="MX89" s="225"/>
      <c r="MY89" s="225"/>
      <c r="MZ89" s="225"/>
      <c r="NA89" s="225"/>
      <c r="NB89" s="225"/>
      <c r="NC89" s="225"/>
      <c r="ND89" s="225"/>
      <c r="NE89" s="225"/>
      <c r="NF89" s="225"/>
      <c r="NG89" s="225"/>
      <c r="NH89" s="225"/>
      <c r="NI89" s="225"/>
      <c r="NJ89" s="225"/>
      <c r="NK89" s="225"/>
      <c r="NL89" s="225"/>
      <c r="NM89" s="225"/>
      <c r="NN89" s="225"/>
      <c r="NO89" s="225"/>
      <c r="NP89" s="225"/>
      <c r="NQ89" s="225"/>
      <c r="NR89" s="225"/>
      <c r="NS89" s="225"/>
      <c r="NT89" s="225"/>
      <c r="NU89" s="225"/>
      <c r="NV89" s="225"/>
      <c r="NW89" s="225"/>
      <c r="NX89" s="225"/>
      <c r="NY89" s="225"/>
      <c r="NZ89" s="225"/>
      <c r="OA89" s="225"/>
      <c r="OB89" s="225"/>
      <c r="OC89" s="225"/>
      <c r="OD89" s="225"/>
      <c r="OE89" s="225"/>
      <c r="OF89" s="225"/>
      <c r="OG89" s="225"/>
      <c r="OH89" s="225"/>
      <c r="OI89" s="225"/>
      <c r="OJ89" s="225"/>
      <c r="OK89" s="225"/>
      <c r="OL89" s="225"/>
      <c r="OM89" s="225"/>
      <c r="ON89" s="225"/>
      <c r="OO89" s="225"/>
      <c r="OP89" s="225"/>
      <c r="OQ89" s="225"/>
      <c r="OR89" s="225"/>
      <c r="OS89" s="225"/>
      <c r="OT89" s="225"/>
      <c r="OU89" s="225"/>
      <c r="OV89" s="225"/>
      <c r="OW89" s="225"/>
      <c r="OX89" s="225"/>
      <c r="OY89" s="225"/>
      <c r="OZ89" s="225"/>
      <c r="PA89" s="225"/>
      <c r="PB89" s="225"/>
      <c r="PC89" s="225"/>
      <c r="PD89" s="225"/>
      <c r="PE89" s="225"/>
      <c r="PF89" s="225"/>
      <c r="PG89" s="225"/>
      <c r="PH89" s="225"/>
      <c r="PI89" s="225"/>
      <c r="PJ89" s="225"/>
      <c r="PK89" s="225"/>
      <c r="PL89" s="225"/>
      <c r="PM89" s="225"/>
      <c r="PN89" s="225"/>
      <c r="PO89" s="225"/>
      <c r="PP89" s="225"/>
      <c r="PQ89" s="225"/>
      <c r="PR89" s="225"/>
      <c r="PS89" s="225"/>
      <c r="PT89" s="225"/>
      <c r="PU89" s="225"/>
      <c r="PV89" s="225"/>
      <c r="PW89" s="225"/>
      <c r="PX89" s="225"/>
      <c r="PY89" s="225"/>
      <c r="PZ89" s="225"/>
      <c r="QA89" s="225"/>
      <c r="QB89" s="225"/>
      <c r="QC89" s="225"/>
      <c r="QD89" s="225"/>
      <c r="QE89" s="225"/>
      <c r="QF89" s="225"/>
      <c r="QG89" s="225"/>
      <c r="QH89" s="225"/>
      <c r="QI89" s="225"/>
      <c r="QJ89" s="225"/>
      <c r="QK89" s="225"/>
      <c r="QL89" s="225"/>
      <c r="QM89" s="225"/>
      <c r="QN89" s="225"/>
      <c r="QO89" s="225"/>
      <c r="QP89" s="225"/>
      <c r="QQ89" s="225"/>
      <c r="QR89" s="225"/>
      <c r="QS89" s="225"/>
      <c r="QT89" s="225"/>
      <c r="QU89" s="225"/>
      <c r="QV89" s="225"/>
      <c r="QW89" s="225"/>
      <c r="QX89" s="225"/>
      <c r="QY89" s="225"/>
      <c r="QZ89" s="225"/>
      <c r="RA89" s="225"/>
      <c r="RB89" s="225"/>
      <c r="RC89" s="225"/>
      <c r="RD89" s="225"/>
      <c r="RE89" s="104"/>
      <c r="RF89" s="104"/>
      <c r="RG89" s="207"/>
      <c r="RH89" s="207"/>
    </row>
    <row r="90" spans="2:476" ht="18.75" customHeight="1">
      <c r="B90" s="87">
        <v>79</v>
      </c>
      <c r="C90" s="87">
        <v>2069</v>
      </c>
      <c r="D90" s="87" t="s">
        <v>451</v>
      </c>
      <c r="E90" s="34" t="str">
        <f ca="1">IF(ISBLANK(TMSimList[[#This Row],[Test n'#]]),"",LOOKUP(TMSimList[[#This Row],[Test n'#]],TP_CFAR_DB[TPnum],TP_CFAR_DB[TP ID]))</f>
        <v>FT-TP-2069</v>
      </c>
      <c r="F90" s="103" t="str">
        <f ca="1">IF(ISBLANK(TMSimList[[#This Row],[Test n'#]]),"",LOOKUP(TMSimList[[#This Row],[Test n'#]],TP_CFAR_DB[TPnum],TP_CFAR_DB[Test Point Name]))</f>
        <v>High altitude flight</v>
      </c>
      <c r="G90" s="34" t="str">
        <f ca="1">IF(ISBLANK(TMSimList[[#This Row],[Test n'#]]),"",LOOKUP(TMSimList[[#This Row],[Test n'#]],TP_CFAR_DB[TPnum],TP_CFAR_DB[Mode]))</f>
        <v>Auto</v>
      </c>
      <c r="H90" s="34">
        <f ca="1">IF(ISBLANK(TMSimList[[#This Row],[Test n'#]]),"",LOOKUP(TMSimList[[#This Row],[Test n'#]],TP_CFAR_DB[TPnum],TP_CFAR_DB[Time '[sec']]))</f>
        <v>0</v>
      </c>
      <c r="I90" s="34" t="s">
        <v>76</v>
      </c>
      <c r="J90" s="34" t="s">
        <v>76</v>
      </c>
      <c r="K90" s="171"/>
      <c r="L90" s="172">
        <f>SUM(TMSimMatrix[#This Row])</f>
        <v>1</v>
      </c>
      <c r="M90" s="171"/>
      <c r="N90" s="171"/>
      <c r="O90" s="171"/>
      <c r="P90" s="171"/>
      <c r="Q90" s="171"/>
      <c r="R90" s="171"/>
      <c r="S90" s="171"/>
      <c r="T90" s="171"/>
      <c r="U90" s="171"/>
      <c r="V90" s="171"/>
      <c r="W90" s="171"/>
      <c r="X90" s="171"/>
      <c r="Y90" s="171"/>
      <c r="Z90" s="171"/>
      <c r="AA90" s="171"/>
      <c r="AB90" s="171"/>
      <c r="AC90" s="171"/>
      <c r="AD90" s="171"/>
      <c r="AE90" s="171"/>
      <c r="AF90" s="171"/>
      <c r="AG90" s="171"/>
      <c r="AH90" s="171"/>
      <c r="AI90" s="171"/>
      <c r="AJ90" s="171"/>
      <c r="AK90" s="171"/>
      <c r="AL90" s="171"/>
      <c r="AM90" s="171"/>
      <c r="AN90" s="171"/>
      <c r="AO90" s="171"/>
      <c r="AP90" s="171"/>
      <c r="AQ90" s="171"/>
      <c r="AR90" s="171"/>
      <c r="AS90" s="171"/>
      <c r="AT90" s="171"/>
      <c r="AU90" s="171"/>
      <c r="AV90" s="171"/>
      <c r="AW90" s="171"/>
      <c r="AX90" s="171"/>
      <c r="AY90" s="171"/>
      <c r="AZ90" s="171"/>
      <c r="BA90" s="171"/>
      <c r="BB90" s="171"/>
      <c r="BC90" s="171"/>
      <c r="BD90" s="171"/>
      <c r="BE90" s="171"/>
      <c r="BF90" s="171"/>
      <c r="BG90" s="171"/>
      <c r="BH90" s="171"/>
      <c r="BI90" s="171"/>
      <c r="BJ90" s="171"/>
      <c r="BK90" s="171"/>
      <c r="BL90" s="171"/>
      <c r="BM90" s="171"/>
      <c r="BN90" s="171"/>
      <c r="BO90" s="171"/>
      <c r="BP90" s="171"/>
      <c r="BQ90" s="171"/>
      <c r="BR90" s="171"/>
      <c r="BS90" s="171"/>
      <c r="BT90" s="171"/>
      <c r="BU90" s="171"/>
      <c r="BV90" s="171"/>
      <c r="BW90" s="171"/>
      <c r="BX90" s="171"/>
      <c r="BY90" s="171"/>
      <c r="BZ90" s="171"/>
      <c r="CA90" s="171"/>
      <c r="CB90" s="171"/>
      <c r="CC90" s="171"/>
      <c r="CD90" s="104"/>
      <c r="CE90" s="104"/>
      <c r="CF90" s="104"/>
      <c r="CG90" s="104"/>
      <c r="CH90" s="104"/>
      <c r="CI90" s="104"/>
      <c r="CJ90" s="104"/>
      <c r="CK90" s="104"/>
      <c r="CL90" s="104"/>
      <c r="CM90" s="104"/>
      <c r="CN90" s="104"/>
      <c r="CO90" s="104"/>
      <c r="CP90" s="104"/>
      <c r="CQ90" s="104"/>
      <c r="CR90" s="104"/>
      <c r="CS90" s="104"/>
      <c r="CT90" s="104"/>
      <c r="CU90" s="104"/>
      <c r="CV90" s="104"/>
      <c r="CW90" s="104"/>
      <c r="CX90" s="104"/>
      <c r="CY90" s="104"/>
      <c r="CZ90" s="104"/>
      <c r="DA90" s="104"/>
      <c r="DB90" s="104"/>
      <c r="DC90" s="104"/>
      <c r="DD90" s="104"/>
      <c r="DE90" s="104"/>
      <c r="DF90" s="104"/>
      <c r="DG90" s="104"/>
      <c r="DH90" s="104"/>
      <c r="DI90" s="104"/>
      <c r="DJ90" s="104"/>
      <c r="DK90" s="104"/>
      <c r="DL90" s="104"/>
      <c r="DM90" s="104"/>
      <c r="DN90" s="104"/>
      <c r="DO90" s="104"/>
      <c r="DP90" s="104"/>
      <c r="DQ90" s="104"/>
      <c r="DR90" s="104"/>
      <c r="DS90" s="104"/>
      <c r="DT90" s="104"/>
      <c r="DU90" s="104"/>
      <c r="DV90" s="104"/>
      <c r="DW90" s="104"/>
      <c r="DX90" s="104"/>
      <c r="DY90" s="104"/>
      <c r="DZ90" s="104"/>
      <c r="EA90" s="104"/>
      <c r="EB90" s="104"/>
      <c r="EC90" s="104"/>
      <c r="ED90" s="104">
        <v>1</v>
      </c>
      <c r="EE90" s="104"/>
      <c r="EF90" s="104"/>
      <c r="EG90" s="225"/>
      <c r="EH90" s="225"/>
      <c r="EI90" s="225"/>
      <c r="EJ90" s="225"/>
      <c r="EK90" s="225"/>
      <c r="EL90" s="225"/>
      <c r="EM90" s="225"/>
      <c r="EN90" s="225"/>
      <c r="EO90" s="225"/>
      <c r="EP90" s="225"/>
      <c r="EQ90" s="225"/>
      <c r="ER90" s="225"/>
      <c r="ES90" s="225"/>
      <c r="ET90" s="225"/>
      <c r="EU90" s="225"/>
      <c r="EV90" s="225"/>
      <c r="EW90" s="225"/>
      <c r="EX90" s="225"/>
      <c r="EY90" s="225"/>
      <c r="EZ90" s="225"/>
      <c r="FA90" s="225"/>
      <c r="FB90" s="225"/>
      <c r="FC90" s="225"/>
      <c r="FD90" s="225"/>
      <c r="FE90" s="225"/>
      <c r="FF90" s="225"/>
      <c r="FG90" s="225"/>
      <c r="FH90" s="225"/>
      <c r="FI90" s="225"/>
      <c r="FJ90" s="225"/>
      <c r="FK90" s="225"/>
      <c r="FL90" s="225"/>
      <c r="FM90" s="225"/>
      <c r="FN90" s="225"/>
      <c r="FO90" s="225"/>
      <c r="FP90" s="225"/>
      <c r="FQ90" s="225"/>
      <c r="FR90" s="225"/>
      <c r="FS90" s="225"/>
      <c r="FT90" s="225"/>
      <c r="FU90" s="225"/>
      <c r="FV90" s="225"/>
      <c r="FW90" s="225"/>
      <c r="FX90" s="225"/>
      <c r="FY90" s="225"/>
      <c r="FZ90" s="225"/>
      <c r="GA90" s="225"/>
      <c r="GB90" s="225"/>
      <c r="GC90" s="225"/>
      <c r="GD90" s="225"/>
      <c r="GE90" s="225"/>
      <c r="GF90" s="225"/>
      <c r="GG90" s="225"/>
      <c r="GH90" s="225"/>
      <c r="GI90" s="225"/>
      <c r="GJ90" s="225"/>
      <c r="GK90" s="225"/>
      <c r="GL90" s="225"/>
      <c r="GM90" s="225"/>
      <c r="GN90" s="225"/>
      <c r="GO90" s="225"/>
      <c r="GP90" s="225"/>
      <c r="GQ90" s="225"/>
      <c r="GR90" s="225"/>
      <c r="GS90" s="225"/>
      <c r="GT90" s="225"/>
      <c r="GU90" s="225"/>
      <c r="GV90" s="225"/>
      <c r="GW90" s="225"/>
      <c r="GX90" s="225"/>
      <c r="GY90" s="225"/>
      <c r="GZ90" s="225"/>
      <c r="HA90" s="225"/>
      <c r="HB90" s="225"/>
      <c r="HC90" s="225"/>
      <c r="HD90" s="225"/>
      <c r="HE90" s="225"/>
      <c r="HF90" s="225"/>
      <c r="HG90" s="225"/>
      <c r="HH90" s="225"/>
      <c r="HI90" s="225"/>
      <c r="HJ90" s="225"/>
      <c r="HK90" s="225"/>
      <c r="HL90" s="225"/>
      <c r="HM90" s="225"/>
      <c r="HN90" s="225"/>
      <c r="HO90" s="225"/>
      <c r="HP90" s="225"/>
      <c r="HQ90" s="225"/>
      <c r="HR90" s="225"/>
      <c r="HS90" s="225"/>
      <c r="HT90" s="225"/>
      <c r="HU90" s="225"/>
      <c r="HV90" s="225"/>
      <c r="HW90" s="225"/>
      <c r="HX90" s="225"/>
      <c r="HY90" s="225"/>
      <c r="HZ90" s="225"/>
      <c r="IA90" s="225"/>
      <c r="IB90" s="225"/>
      <c r="IC90" s="225"/>
      <c r="ID90" s="225"/>
      <c r="IE90" s="225"/>
      <c r="IF90" s="225"/>
      <c r="IG90" s="225"/>
      <c r="IH90" s="225"/>
      <c r="II90" s="225"/>
      <c r="IJ90" s="225"/>
      <c r="IK90" s="225"/>
      <c r="IL90" s="225"/>
      <c r="IM90" s="225"/>
      <c r="IN90" s="225"/>
      <c r="IO90" s="225"/>
      <c r="IP90" s="225"/>
      <c r="IQ90" s="225"/>
      <c r="IR90" s="225"/>
      <c r="IS90" s="225"/>
      <c r="IT90" s="225"/>
      <c r="IU90" s="225"/>
      <c r="IV90" s="225"/>
      <c r="IW90" s="225"/>
      <c r="IX90" s="225"/>
      <c r="IY90" s="225"/>
      <c r="IZ90" s="225"/>
      <c r="JA90" s="225"/>
      <c r="JB90" s="225"/>
      <c r="JC90" s="225"/>
      <c r="JD90" s="225"/>
      <c r="JE90" s="225"/>
      <c r="JF90" s="225"/>
      <c r="JG90" s="225"/>
      <c r="JH90" s="225"/>
      <c r="JI90" s="225"/>
      <c r="JJ90" s="225"/>
      <c r="JK90" s="225"/>
      <c r="JL90" s="225"/>
      <c r="JM90" s="225"/>
      <c r="JN90" s="225"/>
      <c r="JO90" s="225"/>
      <c r="JP90" s="225"/>
      <c r="JQ90" s="225"/>
      <c r="JR90" s="225"/>
      <c r="JS90" s="225"/>
      <c r="JT90" s="225"/>
      <c r="JU90" s="225"/>
      <c r="JV90" s="225"/>
      <c r="JW90" s="225"/>
      <c r="JX90" s="225"/>
      <c r="JY90" s="225"/>
      <c r="JZ90" s="225"/>
      <c r="KA90" s="225"/>
      <c r="KB90" s="225"/>
      <c r="KC90" s="225"/>
      <c r="KD90" s="225"/>
      <c r="KE90" s="225"/>
      <c r="KF90" s="225"/>
      <c r="KG90" s="225"/>
      <c r="KH90" s="225"/>
      <c r="KI90" s="225"/>
      <c r="KJ90" s="225"/>
      <c r="KK90" s="225"/>
      <c r="KL90" s="225"/>
      <c r="KM90" s="225"/>
      <c r="KN90" s="225"/>
      <c r="KO90" s="225"/>
      <c r="KP90" s="225"/>
      <c r="KQ90" s="225"/>
      <c r="KR90" s="225"/>
      <c r="KS90" s="225"/>
      <c r="KT90" s="225"/>
      <c r="KU90" s="225"/>
      <c r="KV90" s="225"/>
      <c r="KW90" s="225"/>
      <c r="KX90" s="225"/>
      <c r="KY90" s="225"/>
      <c r="KZ90" s="225"/>
      <c r="LA90" s="225"/>
      <c r="LB90" s="225"/>
      <c r="LC90" s="225"/>
      <c r="LD90" s="225"/>
      <c r="LE90" s="225"/>
      <c r="LF90" s="225"/>
      <c r="LG90" s="225"/>
      <c r="LH90" s="225"/>
      <c r="LI90" s="225"/>
      <c r="LJ90" s="225"/>
      <c r="LK90" s="225"/>
      <c r="LL90" s="225"/>
      <c r="LM90" s="225"/>
      <c r="LN90" s="225"/>
      <c r="LO90" s="225"/>
      <c r="LP90" s="225"/>
      <c r="LQ90" s="225"/>
      <c r="LR90" s="225"/>
      <c r="LS90" s="225"/>
      <c r="LT90" s="225"/>
      <c r="LU90" s="225"/>
      <c r="LV90" s="225"/>
      <c r="LW90" s="225"/>
      <c r="LX90" s="225"/>
      <c r="LY90" s="225"/>
      <c r="LZ90" s="225"/>
      <c r="MA90" s="225"/>
      <c r="MB90" s="225"/>
      <c r="MC90" s="225"/>
      <c r="MD90" s="225"/>
      <c r="ME90" s="225"/>
      <c r="MF90" s="225"/>
      <c r="MG90" s="225"/>
      <c r="MH90" s="225"/>
      <c r="MI90" s="225"/>
      <c r="MJ90" s="225"/>
      <c r="MK90" s="225"/>
      <c r="ML90" s="225"/>
      <c r="MM90" s="225"/>
      <c r="MN90" s="225"/>
      <c r="MO90" s="225"/>
      <c r="MP90" s="225"/>
      <c r="MQ90" s="225"/>
      <c r="MR90" s="225"/>
      <c r="MS90" s="225"/>
      <c r="MT90" s="225"/>
      <c r="MU90" s="225"/>
      <c r="MV90" s="225"/>
      <c r="MW90" s="225"/>
      <c r="MX90" s="225"/>
      <c r="MY90" s="225"/>
      <c r="MZ90" s="225"/>
      <c r="NA90" s="225"/>
      <c r="NB90" s="225"/>
      <c r="NC90" s="225"/>
      <c r="ND90" s="225"/>
      <c r="NE90" s="225"/>
      <c r="NF90" s="225"/>
      <c r="NG90" s="225"/>
      <c r="NH90" s="225"/>
      <c r="NI90" s="225"/>
      <c r="NJ90" s="225"/>
      <c r="NK90" s="225"/>
      <c r="NL90" s="225"/>
      <c r="NM90" s="225"/>
      <c r="NN90" s="225"/>
      <c r="NO90" s="225"/>
      <c r="NP90" s="225"/>
      <c r="NQ90" s="225"/>
      <c r="NR90" s="225"/>
      <c r="NS90" s="225"/>
      <c r="NT90" s="225"/>
      <c r="NU90" s="225"/>
      <c r="NV90" s="225"/>
      <c r="NW90" s="225"/>
      <c r="NX90" s="225"/>
      <c r="NY90" s="225"/>
      <c r="NZ90" s="225"/>
      <c r="OA90" s="225"/>
      <c r="OB90" s="225"/>
      <c r="OC90" s="225"/>
      <c r="OD90" s="225"/>
      <c r="OE90" s="225"/>
      <c r="OF90" s="225"/>
      <c r="OG90" s="225"/>
      <c r="OH90" s="225"/>
      <c r="OI90" s="225"/>
      <c r="OJ90" s="225"/>
      <c r="OK90" s="225"/>
      <c r="OL90" s="225"/>
      <c r="OM90" s="225"/>
      <c r="ON90" s="225"/>
      <c r="OO90" s="225"/>
      <c r="OP90" s="225"/>
      <c r="OQ90" s="225"/>
      <c r="OR90" s="225"/>
      <c r="OS90" s="225"/>
      <c r="OT90" s="225"/>
      <c r="OU90" s="225"/>
      <c r="OV90" s="225"/>
      <c r="OW90" s="225"/>
      <c r="OX90" s="225"/>
      <c r="OY90" s="225"/>
      <c r="OZ90" s="225"/>
      <c r="PA90" s="225"/>
      <c r="PB90" s="225"/>
      <c r="PC90" s="225"/>
      <c r="PD90" s="225"/>
      <c r="PE90" s="225"/>
      <c r="PF90" s="225"/>
      <c r="PG90" s="225"/>
      <c r="PH90" s="225"/>
      <c r="PI90" s="225"/>
      <c r="PJ90" s="225"/>
      <c r="PK90" s="225"/>
      <c r="PL90" s="225"/>
      <c r="PM90" s="225"/>
      <c r="PN90" s="225"/>
      <c r="PO90" s="225"/>
      <c r="PP90" s="225"/>
      <c r="PQ90" s="225"/>
      <c r="PR90" s="225"/>
      <c r="PS90" s="225"/>
      <c r="PT90" s="225"/>
      <c r="PU90" s="225"/>
      <c r="PV90" s="225"/>
      <c r="PW90" s="225"/>
      <c r="PX90" s="225"/>
      <c r="PY90" s="225"/>
      <c r="PZ90" s="225"/>
      <c r="QA90" s="225"/>
      <c r="QB90" s="225"/>
      <c r="QC90" s="225"/>
      <c r="QD90" s="225"/>
      <c r="QE90" s="225"/>
      <c r="QF90" s="225"/>
      <c r="QG90" s="225"/>
      <c r="QH90" s="225"/>
      <c r="QI90" s="225"/>
      <c r="QJ90" s="225"/>
      <c r="QK90" s="225"/>
      <c r="QL90" s="225"/>
      <c r="QM90" s="225"/>
      <c r="QN90" s="225"/>
      <c r="QO90" s="225"/>
      <c r="QP90" s="225"/>
      <c r="QQ90" s="225"/>
      <c r="QR90" s="225"/>
      <c r="QS90" s="225"/>
      <c r="QT90" s="225"/>
      <c r="QU90" s="225"/>
      <c r="QV90" s="225"/>
      <c r="QW90" s="225"/>
      <c r="QX90" s="225"/>
      <c r="QY90" s="225"/>
      <c r="QZ90" s="225"/>
      <c r="RA90" s="225"/>
      <c r="RB90" s="225"/>
      <c r="RC90" s="225"/>
      <c r="RD90" s="225"/>
      <c r="RE90" s="104"/>
      <c r="RF90" s="104"/>
      <c r="RG90" s="207"/>
      <c r="RH90" s="207"/>
    </row>
    <row r="91" spans="2:476" ht="18.75" customHeight="1">
      <c r="B91" s="87">
        <v>80</v>
      </c>
      <c r="C91" s="87">
        <v>2070</v>
      </c>
      <c r="D91" s="87" t="s">
        <v>451</v>
      </c>
      <c r="E91" s="34" t="str">
        <f ca="1">IF(ISBLANK(TMSimList[[#This Row],[Test n'#]]),"",LOOKUP(TMSimList[[#This Row],[Test n'#]],TP_CFAR_DB[TPnum],TP_CFAR_DB[TP ID]))</f>
        <v>FT-TP-2070</v>
      </c>
      <c r="F91" s="103" t="str">
        <f ca="1">IF(ISBLANK(TMSimList[[#This Row],[Test n'#]]),"",LOOKUP(TMSimList[[#This Row],[Test n'#]],TP_CFAR_DB[TPnum],TP_CFAR_DB[Test Point Name]))</f>
        <v xml:space="preserve">Low airspeed control </v>
      </c>
      <c r="G91" s="34" t="str">
        <f ca="1">IF(ISBLANK(TMSimList[[#This Row],[Test n'#]]),"",LOOKUP(TMSimList[[#This Row],[Test n'#]],TP_CFAR_DB[TPnum],TP_CFAR_DB[Mode]))</f>
        <v>Auto</v>
      </c>
      <c r="H91" s="34">
        <f ca="1">IF(ISBLANK(TMSimList[[#This Row],[Test n'#]]),"",LOOKUP(TMSimList[[#This Row],[Test n'#]],TP_CFAR_DB[TPnum],TP_CFAR_DB[Time '[sec']]))</f>
        <v>0</v>
      </c>
      <c r="I91" s="34" t="s">
        <v>76</v>
      </c>
      <c r="J91" s="34" t="s">
        <v>76</v>
      </c>
      <c r="K91" s="171"/>
      <c r="L91" s="172">
        <f>SUM(TMSimMatrix[#This Row])</f>
        <v>1</v>
      </c>
      <c r="M91" s="171"/>
      <c r="N91" s="171"/>
      <c r="O91" s="171"/>
      <c r="P91" s="171"/>
      <c r="Q91" s="171"/>
      <c r="R91" s="171"/>
      <c r="S91" s="171"/>
      <c r="T91" s="171"/>
      <c r="U91" s="171"/>
      <c r="V91" s="171"/>
      <c r="W91" s="171"/>
      <c r="X91" s="171"/>
      <c r="Y91" s="171"/>
      <c r="Z91" s="171"/>
      <c r="AA91" s="171"/>
      <c r="AB91" s="171"/>
      <c r="AC91" s="171"/>
      <c r="AD91" s="171"/>
      <c r="AE91" s="171"/>
      <c r="AF91" s="171"/>
      <c r="AG91" s="171"/>
      <c r="AH91" s="171"/>
      <c r="AI91" s="171"/>
      <c r="AJ91" s="171"/>
      <c r="AK91" s="171"/>
      <c r="AL91" s="171"/>
      <c r="AM91" s="171"/>
      <c r="AN91" s="171"/>
      <c r="AO91" s="171"/>
      <c r="AP91" s="171"/>
      <c r="AQ91" s="171"/>
      <c r="AR91" s="171"/>
      <c r="AS91" s="171"/>
      <c r="AT91" s="171"/>
      <c r="AU91" s="171"/>
      <c r="AV91" s="171"/>
      <c r="AW91" s="171"/>
      <c r="AX91" s="171"/>
      <c r="AY91" s="171"/>
      <c r="AZ91" s="171"/>
      <c r="BA91" s="171"/>
      <c r="BB91" s="171"/>
      <c r="BC91" s="171"/>
      <c r="BD91" s="171"/>
      <c r="BE91" s="171"/>
      <c r="BF91" s="171"/>
      <c r="BG91" s="171"/>
      <c r="BH91" s="171"/>
      <c r="BI91" s="171"/>
      <c r="BJ91" s="171"/>
      <c r="BK91" s="171"/>
      <c r="BL91" s="171"/>
      <c r="BM91" s="171"/>
      <c r="BN91" s="171"/>
      <c r="BO91" s="171"/>
      <c r="BP91" s="171"/>
      <c r="BQ91" s="171"/>
      <c r="BR91" s="171"/>
      <c r="BS91" s="171"/>
      <c r="BT91" s="171"/>
      <c r="BU91" s="171"/>
      <c r="BV91" s="171"/>
      <c r="BW91" s="171"/>
      <c r="BX91" s="171"/>
      <c r="BY91" s="171"/>
      <c r="BZ91" s="171"/>
      <c r="CA91" s="171"/>
      <c r="CB91" s="171"/>
      <c r="CC91" s="171"/>
      <c r="CD91" s="104"/>
      <c r="CE91" s="104"/>
      <c r="CF91" s="104"/>
      <c r="CG91" s="104"/>
      <c r="CH91" s="104"/>
      <c r="CI91" s="104"/>
      <c r="CJ91" s="104"/>
      <c r="CK91" s="104"/>
      <c r="CL91" s="104"/>
      <c r="CM91" s="104"/>
      <c r="CN91" s="104"/>
      <c r="CO91" s="104"/>
      <c r="CP91" s="104"/>
      <c r="CQ91" s="104"/>
      <c r="CR91" s="104"/>
      <c r="CS91" s="104"/>
      <c r="CT91" s="104"/>
      <c r="CU91" s="104"/>
      <c r="CV91" s="104"/>
      <c r="CW91" s="104"/>
      <c r="CX91" s="104"/>
      <c r="CY91" s="104"/>
      <c r="CZ91" s="104"/>
      <c r="DA91" s="104"/>
      <c r="DB91" s="104"/>
      <c r="DC91" s="104"/>
      <c r="DD91" s="104"/>
      <c r="DE91" s="104"/>
      <c r="DF91" s="104"/>
      <c r="DG91" s="104"/>
      <c r="DH91" s="104"/>
      <c r="DI91" s="104"/>
      <c r="DJ91" s="104"/>
      <c r="DK91" s="104"/>
      <c r="DL91" s="104"/>
      <c r="DM91" s="104"/>
      <c r="DN91" s="104"/>
      <c r="DO91" s="104"/>
      <c r="DP91" s="104"/>
      <c r="DQ91" s="104"/>
      <c r="DR91" s="104"/>
      <c r="DS91" s="104"/>
      <c r="DT91" s="104"/>
      <c r="DU91" s="104"/>
      <c r="DV91" s="104"/>
      <c r="DW91" s="104"/>
      <c r="DX91" s="104"/>
      <c r="DY91" s="104"/>
      <c r="DZ91" s="104"/>
      <c r="EA91" s="104"/>
      <c r="EB91" s="104"/>
      <c r="EC91" s="104"/>
      <c r="ED91" s="104"/>
      <c r="EE91" s="104">
        <v>1</v>
      </c>
      <c r="EF91" s="104"/>
      <c r="EG91" s="225"/>
      <c r="EH91" s="225"/>
      <c r="EI91" s="225"/>
      <c r="EJ91" s="225"/>
      <c r="EK91" s="225"/>
      <c r="EL91" s="225"/>
      <c r="EM91" s="225"/>
      <c r="EN91" s="225"/>
      <c r="EO91" s="225"/>
      <c r="EP91" s="225"/>
      <c r="EQ91" s="225"/>
      <c r="ER91" s="225"/>
      <c r="ES91" s="225"/>
      <c r="ET91" s="225"/>
      <c r="EU91" s="225"/>
      <c r="EV91" s="225"/>
      <c r="EW91" s="225"/>
      <c r="EX91" s="225"/>
      <c r="EY91" s="225"/>
      <c r="EZ91" s="225"/>
      <c r="FA91" s="225"/>
      <c r="FB91" s="225"/>
      <c r="FC91" s="225"/>
      <c r="FD91" s="225"/>
      <c r="FE91" s="225"/>
      <c r="FF91" s="225"/>
      <c r="FG91" s="225"/>
      <c r="FH91" s="225"/>
      <c r="FI91" s="225"/>
      <c r="FJ91" s="225"/>
      <c r="FK91" s="225"/>
      <c r="FL91" s="225"/>
      <c r="FM91" s="225"/>
      <c r="FN91" s="225"/>
      <c r="FO91" s="225"/>
      <c r="FP91" s="225"/>
      <c r="FQ91" s="225"/>
      <c r="FR91" s="225"/>
      <c r="FS91" s="225"/>
      <c r="FT91" s="225"/>
      <c r="FU91" s="225"/>
      <c r="FV91" s="225"/>
      <c r="FW91" s="225"/>
      <c r="FX91" s="225"/>
      <c r="FY91" s="225"/>
      <c r="FZ91" s="225"/>
      <c r="GA91" s="225"/>
      <c r="GB91" s="225"/>
      <c r="GC91" s="225"/>
      <c r="GD91" s="225"/>
      <c r="GE91" s="225"/>
      <c r="GF91" s="225"/>
      <c r="GG91" s="225"/>
      <c r="GH91" s="225"/>
      <c r="GI91" s="225"/>
      <c r="GJ91" s="225"/>
      <c r="GK91" s="225"/>
      <c r="GL91" s="225"/>
      <c r="GM91" s="225"/>
      <c r="GN91" s="225"/>
      <c r="GO91" s="225"/>
      <c r="GP91" s="225"/>
      <c r="GQ91" s="225"/>
      <c r="GR91" s="225"/>
      <c r="GS91" s="225"/>
      <c r="GT91" s="225"/>
      <c r="GU91" s="225"/>
      <c r="GV91" s="225"/>
      <c r="GW91" s="225"/>
      <c r="GX91" s="225"/>
      <c r="GY91" s="225"/>
      <c r="GZ91" s="225"/>
      <c r="HA91" s="225"/>
      <c r="HB91" s="225"/>
      <c r="HC91" s="225"/>
      <c r="HD91" s="225"/>
      <c r="HE91" s="225"/>
      <c r="HF91" s="225"/>
      <c r="HG91" s="225"/>
      <c r="HH91" s="225"/>
      <c r="HI91" s="225"/>
      <c r="HJ91" s="225"/>
      <c r="HK91" s="225"/>
      <c r="HL91" s="225"/>
      <c r="HM91" s="225"/>
      <c r="HN91" s="225"/>
      <c r="HO91" s="225"/>
      <c r="HP91" s="225"/>
      <c r="HQ91" s="225"/>
      <c r="HR91" s="225"/>
      <c r="HS91" s="225"/>
      <c r="HT91" s="225"/>
      <c r="HU91" s="225"/>
      <c r="HV91" s="225"/>
      <c r="HW91" s="225"/>
      <c r="HX91" s="225"/>
      <c r="HY91" s="225"/>
      <c r="HZ91" s="225"/>
      <c r="IA91" s="225"/>
      <c r="IB91" s="225"/>
      <c r="IC91" s="225"/>
      <c r="ID91" s="225"/>
      <c r="IE91" s="225"/>
      <c r="IF91" s="225"/>
      <c r="IG91" s="225"/>
      <c r="IH91" s="225"/>
      <c r="II91" s="225"/>
      <c r="IJ91" s="225"/>
      <c r="IK91" s="225"/>
      <c r="IL91" s="225"/>
      <c r="IM91" s="225"/>
      <c r="IN91" s="225"/>
      <c r="IO91" s="225"/>
      <c r="IP91" s="225"/>
      <c r="IQ91" s="225"/>
      <c r="IR91" s="225"/>
      <c r="IS91" s="225"/>
      <c r="IT91" s="225"/>
      <c r="IU91" s="225"/>
      <c r="IV91" s="225"/>
      <c r="IW91" s="225"/>
      <c r="IX91" s="225"/>
      <c r="IY91" s="225"/>
      <c r="IZ91" s="225"/>
      <c r="JA91" s="225"/>
      <c r="JB91" s="225"/>
      <c r="JC91" s="225"/>
      <c r="JD91" s="225"/>
      <c r="JE91" s="225"/>
      <c r="JF91" s="225"/>
      <c r="JG91" s="225"/>
      <c r="JH91" s="225"/>
      <c r="JI91" s="225"/>
      <c r="JJ91" s="225"/>
      <c r="JK91" s="225"/>
      <c r="JL91" s="225"/>
      <c r="JM91" s="225"/>
      <c r="JN91" s="225"/>
      <c r="JO91" s="225"/>
      <c r="JP91" s="225"/>
      <c r="JQ91" s="225"/>
      <c r="JR91" s="225"/>
      <c r="JS91" s="225"/>
      <c r="JT91" s="225"/>
      <c r="JU91" s="225"/>
      <c r="JV91" s="225"/>
      <c r="JW91" s="225"/>
      <c r="JX91" s="225"/>
      <c r="JY91" s="225"/>
      <c r="JZ91" s="225"/>
      <c r="KA91" s="225"/>
      <c r="KB91" s="225"/>
      <c r="KC91" s="225"/>
      <c r="KD91" s="225"/>
      <c r="KE91" s="225"/>
      <c r="KF91" s="225"/>
      <c r="KG91" s="225"/>
      <c r="KH91" s="225"/>
      <c r="KI91" s="225"/>
      <c r="KJ91" s="225"/>
      <c r="KK91" s="225"/>
      <c r="KL91" s="225"/>
      <c r="KM91" s="225"/>
      <c r="KN91" s="225"/>
      <c r="KO91" s="225"/>
      <c r="KP91" s="225"/>
      <c r="KQ91" s="225"/>
      <c r="KR91" s="225"/>
      <c r="KS91" s="225"/>
      <c r="KT91" s="225"/>
      <c r="KU91" s="225"/>
      <c r="KV91" s="225"/>
      <c r="KW91" s="225"/>
      <c r="KX91" s="225"/>
      <c r="KY91" s="225"/>
      <c r="KZ91" s="225"/>
      <c r="LA91" s="225"/>
      <c r="LB91" s="225"/>
      <c r="LC91" s="225"/>
      <c r="LD91" s="225"/>
      <c r="LE91" s="225"/>
      <c r="LF91" s="225"/>
      <c r="LG91" s="225"/>
      <c r="LH91" s="225"/>
      <c r="LI91" s="225"/>
      <c r="LJ91" s="225"/>
      <c r="LK91" s="225"/>
      <c r="LL91" s="225"/>
      <c r="LM91" s="225"/>
      <c r="LN91" s="225"/>
      <c r="LO91" s="225"/>
      <c r="LP91" s="225"/>
      <c r="LQ91" s="225"/>
      <c r="LR91" s="225"/>
      <c r="LS91" s="225"/>
      <c r="LT91" s="225"/>
      <c r="LU91" s="225"/>
      <c r="LV91" s="225"/>
      <c r="LW91" s="225"/>
      <c r="LX91" s="225"/>
      <c r="LY91" s="225"/>
      <c r="LZ91" s="225"/>
      <c r="MA91" s="225"/>
      <c r="MB91" s="225"/>
      <c r="MC91" s="225"/>
      <c r="MD91" s="225"/>
      <c r="ME91" s="225"/>
      <c r="MF91" s="225"/>
      <c r="MG91" s="225"/>
      <c r="MH91" s="225"/>
      <c r="MI91" s="225"/>
      <c r="MJ91" s="225"/>
      <c r="MK91" s="225"/>
      <c r="ML91" s="225"/>
      <c r="MM91" s="225"/>
      <c r="MN91" s="225"/>
      <c r="MO91" s="225"/>
      <c r="MP91" s="225"/>
      <c r="MQ91" s="225"/>
      <c r="MR91" s="225"/>
      <c r="MS91" s="225"/>
      <c r="MT91" s="225"/>
      <c r="MU91" s="225"/>
      <c r="MV91" s="225"/>
      <c r="MW91" s="225"/>
      <c r="MX91" s="225"/>
      <c r="MY91" s="225"/>
      <c r="MZ91" s="225"/>
      <c r="NA91" s="225"/>
      <c r="NB91" s="225"/>
      <c r="NC91" s="225"/>
      <c r="ND91" s="225"/>
      <c r="NE91" s="225"/>
      <c r="NF91" s="225"/>
      <c r="NG91" s="225"/>
      <c r="NH91" s="225"/>
      <c r="NI91" s="225"/>
      <c r="NJ91" s="225"/>
      <c r="NK91" s="225"/>
      <c r="NL91" s="225"/>
      <c r="NM91" s="225"/>
      <c r="NN91" s="225"/>
      <c r="NO91" s="225"/>
      <c r="NP91" s="225"/>
      <c r="NQ91" s="225"/>
      <c r="NR91" s="225"/>
      <c r="NS91" s="225"/>
      <c r="NT91" s="225"/>
      <c r="NU91" s="225"/>
      <c r="NV91" s="225"/>
      <c r="NW91" s="225"/>
      <c r="NX91" s="225"/>
      <c r="NY91" s="225"/>
      <c r="NZ91" s="225"/>
      <c r="OA91" s="225"/>
      <c r="OB91" s="225"/>
      <c r="OC91" s="225"/>
      <c r="OD91" s="225"/>
      <c r="OE91" s="225"/>
      <c r="OF91" s="225"/>
      <c r="OG91" s="225"/>
      <c r="OH91" s="225"/>
      <c r="OI91" s="225"/>
      <c r="OJ91" s="225"/>
      <c r="OK91" s="225"/>
      <c r="OL91" s="225"/>
      <c r="OM91" s="225"/>
      <c r="ON91" s="225"/>
      <c r="OO91" s="225"/>
      <c r="OP91" s="225"/>
      <c r="OQ91" s="225"/>
      <c r="OR91" s="225"/>
      <c r="OS91" s="225"/>
      <c r="OT91" s="225"/>
      <c r="OU91" s="225"/>
      <c r="OV91" s="225"/>
      <c r="OW91" s="225"/>
      <c r="OX91" s="225"/>
      <c r="OY91" s="225"/>
      <c r="OZ91" s="225"/>
      <c r="PA91" s="225"/>
      <c r="PB91" s="225"/>
      <c r="PC91" s="225"/>
      <c r="PD91" s="225"/>
      <c r="PE91" s="225"/>
      <c r="PF91" s="225"/>
      <c r="PG91" s="225"/>
      <c r="PH91" s="225"/>
      <c r="PI91" s="225"/>
      <c r="PJ91" s="225"/>
      <c r="PK91" s="225"/>
      <c r="PL91" s="225"/>
      <c r="PM91" s="225"/>
      <c r="PN91" s="225"/>
      <c r="PO91" s="225"/>
      <c r="PP91" s="225"/>
      <c r="PQ91" s="225"/>
      <c r="PR91" s="225"/>
      <c r="PS91" s="225"/>
      <c r="PT91" s="225"/>
      <c r="PU91" s="225"/>
      <c r="PV91" s="225"/>
      <c r="PW91" s="225"/>
      <c r="PX91" s="225"/>
      <c r="PY91" s="225"/>
      <c r="PZ91" s="225"/>
      <c r="QA91" s="225"/>
      <c r="QB91" s="225"/>
      <c r="QC91" s="225"/>
      <c r="QD91" s="225"/>
      <c r="QE91" s="225"/>
      <c r="QF91" s="225"/>
      <c r="QG91" s="225"/>
      <c r="QH91" s="225"/>
      <c r="QI91" s="225"/>
      <c r="QJ91" s="225"/>
      <c r="QK91" s="225"/>
      <c r="QL91" s="225"/>
      <c r="QM91" s="225"/>
      <c r="QN91" s="225"/>
      <c r="QO91" s="225"/>
      <c r="QP91" s="225"/>
      <c r="QQ91" s="225"/>
      <c r="QR91" s="225"/>
      <c r="QS91" s="225"/>
      <c r="QT91" s="225"/>
      <c r="QU91" s="225"/>
      <c r="QV91" s="225"/>
      <c r="QW91" s="225"/>
      <c r="QX91" s="225"/>
      <c r="QY91" s="225"/>
      <c r="QZ91" s="225"/>
      <c r="RA91" s="225"/>
      <c r="RB91" s="225"/>
      <c r="RC91" s="225"/>
      <c r="RD91" s="225"/>
      <c r="RE91" s="104"/>
      <c r="RF91" s="104"/>
      <c r="RG91" s="207"/>
      <c r="RH91" s="207"/>
    </row>
    <row r="92" spans="2:476" ht="18.75" customHeight="1">
      <c r="B92" s="87">
        <v>81</v>
      </c>
      <c r="C92" s="87">
        <v>2071</v>
      </c>
      <c r="D92" s="87" t="s">
        <v>451</v>
      </c>
      <c r="E92" s="34" t="str">
        <f ca="1">IF(ISBLANK(TMSimList[[#This Row],[Test n'#]]),"",LOOKUP(TMSimList[[#This Row],[Test n'#]],TP_CFAR_DB[TPnum],TP_CFAR_DB[TP ID]))</f>
        <v>FT-TP-2071</v>
      </c>
      <c r="F92" s="103" t="str">
        <f ca="1">IF(ISBLANK(TMSimList[[#This Row],[Test n'#]]),"",LOOKUP(TMSimList[[#This Row],[Test n'#]],TP_CFAR_DB[TPnum],TP_CFAR_DB[Test Point Name]))</f>
        <v>High airspeed control</v>
      </c>
      <c r="G92" s="34" t="str">
        <f ca="1">IF(ISBLANK(TMSimList[[#This Row],[Test n'#]]),"",LOOKUP(TMSimList[[#This Row],[Test n'#]],TP_CFAR_DB[TPnum],TP_CFAR_DB[Mode]))</f>
        <v>Auto</v>
      </c>
      <c r="H92" s="34">
        <f ca="1">IF(ISBLANK(TMSimList[[#This Row],[Test n'#]]),"",LOOKUP(TMSimList[[#This Row],[Test n'#]],TP_CFAR_DB[TPnum],TP_CFAR_DB[Time '[sec']]))</f>
        <v>0</v>
      </c>
      <c r="I92" s="34" t="s">
        <v>76</v>
      </c>
      <c r="J92" s="34" t="s">
        <v>76</v>
      </c>
      <c r="K92" s="171"/>
      <c r="L92" s="172">
        <f>SUM(TMSimMatrix[#This Row])</f>
        <v>1</v>
      </c>
      <c r="M92" s="171"/>
      <c r="N92" s="171"/>
      <c r="O92" s="171"/>
      <c r="P92" s="171"/>
      <c r="Q92" s="171"/>
      <c r="R92" s="171"/>
      <c r="S92" s="171"/>
      <c r="T92" s="171"/>
      <c r="U92" s="171"/>
      <c r="V92" s="171"/>
      <c r="W92" s="171"/>
      <c r="X92" s="171"/>
      <c r="Y92" s="171"/>
      <c r="Z92" s="171"/>
      <c r="AA92" s="171"/>
      <c r="AB92" s="171"/>
      <c r="AC92" s="171"/>
      <c r="AD92" s="171"/>
      <c r="AE92" s="171"/>
      <c r="AF92" s="171"/>
      <c r="AG92" s="171"/>
      <c r="AH92" s="171"/>
      <c r="AI92" s="171"/>
      <c r="AJ92" s="171"/>
      <c r="AK92" s="171"/>
      <c r="AL92" s="171"/>
      <c r="AM92" s="171"/>
      <c r="AN92" s="171"/>
      <c r="AO92" s="171"/>
      <c r="AP92" s="171"/>
      <c r="AQ92" s="171"/>
      <c r="AR92" s="171"/>
      <c r="AS92" s="171"/>
      <c r="AT92" s="171"/>
      <c r="AU92" s="171"/>
      <c r="AV92" s="171"/>
      <c r="AW92" s="171"/>
      <c r="AX92" s="171"/>
      <c r="AY92" s="171"/>
      <c r="AZ92" s="171"/>
      <c r="BA92" s="171"/>
      <c r="BB92" s="171"/>
      <c r="BC92" s="171"/>
      <c r="BD92" s="171"/>
      <c r="BE92" s="171"/>
      <c r="BF92" s="171"/>
      <c r="BG92" s="171"/>
      <c r="BH92" s="171"/>
      <c r="BI92" s="171"/>
      <c r="BJ92" s="171"/>
      <c r="BK92" s="171"/>
      <c r="BL92" s="171"/>
      <c r="BM92" s="171"/>
      <c r="BN92" s="171"/>
      <c r="BO92" s="171"/>
      <c r="BP92" s="171"/>
      <c r="BQ92" s="171"/>
      <c r="BR92" s="171"/>
      <c r="BS92" s="171"/>
      <c r="BT92" s="171"/>
      <c r="BU92" s="171"/>
      <c r="BV92" s="171"/>
      <c r="BW92" s="171"/>
      <c r="BX92" s="171"/>
      <c r="BY92" s="171"/>
      <c r="BZ92" s="171"/>
      <c r="CA92" s="171"/>
      <c r="CB92" s="171"/>
      <c r="CC92" s="171"/>
      <c r="CD92" s="104"/>
      <c r="CE92" s="104"/>
      <c r="CF92" s="104"/>
      <c r="CG92" s="104"/>
      <c r="CH92" s="104"/>
      <c r="CI92" s="104"/>
      <c r="CJ92" s="104"/>
      <c r="CK92" s="104"/>
      <c r="CL92" s="104"/>
      <c r="CM92" s="104"/>
      <c r="CN92" s="104"/>
      <c r="CO92" s="104"/>
      <c r="CP92" s="104"/>
      <c r="CQ92" s="104"/>
      <c r="CR92" s="104"/>
      <c r="CS92" s="104"/>
      <c r="CT92" s="104"/>
      <c r="CU92" s="104"/>
      <c r="CV92" s="104"/>
      <c r="CW92" s="104"/>
      <c r="CX92" s="104"/>
      <c r="CY92" s="104"/>
      <c r="CZ92" s="104"/>
      <c r="DA92" s="104"/>
      <c r="DB92" s="104"/>
      <c r="DC92" s="104"/>
      <c r="DD92" s="104"/>
      <c r="DE92" s="104"/>
      <c r="DF92" s="104"/>
      <c r="DG92" s="104"/>
      <c r="DH92" s="104"/>
      <c r="DI92" s="104"/>
      <c r="DJ92" s="104"/>
      <c r="DK92" s="104"/>
      <c r="DL92" s="104"/>
      <c r="DM92" s="104"/>
      <c r="DN92" s="104"/>
      <c r="DO92" s="104"/>
      <c r="DP92" s="104"/>
      <c r="DQ92" s="104"/>
      <c r="DR92" s="104"/>
      <c r="DS92" s="104"/>
      <c r="DT92" s="104"/>
      <c r="DU92" s="104"/>
      <c r="DV92" s="104"/>
      <c r="DW92" s="104"/>
      <c r="DX92" s="104"/>
      <c r="DY92" s="104"/>
      <c r="DZ92" s="104"/>
      <c r="EA92" s="104"/>
      <c r="EB92" s="104"/>
      <c r="EC92" s="104"/>
      <c r="ED92" s="104"/>
      <c r="EE92" s="104"/>
      <c r="EF92" s="104">
        <v>1</v>
      </c>
      <c r="EG92" s="225"/>
      <c r="EH92" s="225"/>
      <c r="EI92" s="225"/>
      <c r="EJ92" s="225"/>
      <c r="EK92" s="225"/>
      <c r="EL92" s="225"/>
      <c r="EM92" s="225"/>
      <c r="EN92" s="225"/>
      <c r="EO92" s="225"/>
      <c r="EP92" s="225"/>
      <c r="EQ92" s="225"/>
      <c r="ER92" s="225"/>
      <c r="ES92" s="225"/>
      <c r="ET92" s="225"/>
      <c r="EU92" s="225"/>
      <c r="EV92" s="225"/>
      <c r="EW92" s="225"/>
      <c r="EX92" s="225"/>
      <c r="EY92" s="225"/>
      <c r="EZ92" s="225"/>
      <c r="FA92" s="225"/>
      <c r="FB92" s="225"/>
      <c r="FC92" s="225"/>
      <c r="FD92" s="225"/>
      <c r="FE92" s="225"/>
      <c r="FF92" s="225"/>
      <c r="FG92" s="225"/>
      <c r="FH92" s="225"/>
      <c r="FI92" s="225"/>
      <c r="FJ92" s="225"/>
      <c r="FK92" s="225"/>
      <c r="FL92" s="225"/>
      <c r="FM92" s="225"/>
      <c r="FN92" s="225"/>
      <c r="FO92" s="225"/>
      <c r="FP92" s="225"/>
      <c r="FQ92" s="225"/>
      <c r="FR92" s="225"/>
      <c r="FS92" s="225"/>
      <c r="FT92" s="225"/>
      <c r="FU92" s="225"/>
      <c r="FV92" s="225"/>
      <c r="FW92" s="225"/>
      <c r="FX92" s="225"/>
      <c r="FY92" s="225"/>
      <c r="FZ92" s="225"/>
      <c r="GA92" s="225"/>
      <c r="GB92" s="225"/>
      <c r="GC92" s="225"/>
      <c r="GD92" s="225"/>
      <c r="GE92" s="225"/>
      <c r="GF92" s="225"/>
      <c r="GG92" s="225"/>
      <c r="GH92" s="225"/>
      <c r="GI92" s="225"/>
      <c r="GJ92" s="225"/>
      <c r="GK92" s="225"/>
      <c r="GL92" s="225"/>
      <c r="GM92" s="225"/>
      <c r="GN92" s="225"/>
      <c r="GO92" s="225"/>
      <c r="GP92" s="225"/>
      <c r="GQ92" s="225"/>
      <c r="GR92" s="225"/>
      <c r="GS92" s="225"/>
      <c r="GT92" s="225"/>
      <c r="GU92" s="225"/>
      <c r="GV92" s="225"/>
      <c r="GW92" s="225"/>
      <c r="GX92" s="225"/>
      <c r="GY92" s="225"/>
      <c r="GZ92" s="225"/>
      <c r="HA92" s="225"/>
      <c r="HB92" s="225"/>
      <c r="HC92" s="225"/>
      <c r="HD92" s="225"/>
      <c r="HE92" s="225"/>
      <c r="HF92" s="225"/>
      <c r="HG92" s="225"/>
      <c r="HH92" s="225"/>
      <c r="HI92" s="225"/>
      <c r="HJ92" s="225"/>
      <c r="HK92" s="225"/>
      <c r="HL92" s="225"/>
      <c r="HM92" s="225"/>
      <c r="HN92" s="225"/>
      <c r="HO92" s="225"/>
      <c r="HP92" s="225"/>
      <c r="HQ92" s="225"/>
      <c r="HR92" s="225"/>
      <c r="HS92" s="225"/>
      <c r="HT92" s="225"/>
      <c r="HU92" s="225"/>
      <c r="HV92" s="225"/>
      <c r="HW92" s="225"/>
      <c r="HX92" s="225"/>
      <c r="HY92" s="225"/>
      <c r="HZ92" s="225"/>
      <c r="IA92" s="225"/>
      <c r="IB92" s="225"/>
      <c r="IC92" s="225"/>
      <c r="ID92" s="225"/>
      <c r="IE92" s="225"/>
      <c r="IF92" s="225"/>
      <c r="IG92" s="225"/>
      <c r="IH92" s="225"/>
      <c r="II92" s="225"/>
      <c r="IJ92" s="225"/>
      <c r="IK92" s="225"/>
      <c r="IL92" s="225"/>
      <c r="IM92" s="225"/>
      <c r="IN92" s="225"/>
      <c r="IO92" s="225"/>
      <c r="IP92" s="225"/>
      <c r="IQ92" s="225"/>
      <c r="IR92" s="225"/>
      <c r="IS92" s="225"/>
      <c r="IT92" s="225"/>
      <c r="IU92" s="225"/>
      <c r="IV92" s="225"/>
      <c r="IW92" s="225"/>
      <c r="IX92" s="225"/>
      <c r="IY92" s="225"/>
      <c r="IZ92" s="225"/>
      <c r="JA92" s="225"/>
      <c r="JB92" s="225"/>
      <c r="JC92" s="225"/>
      <c r="JD92" s="225"/>
      <c r="JE92" s="225"/>
      <c r="JF92" s="225"/>
      <c r="JG92" s="225"/>
      <c r="JH92" s="225"/>
      <c r="JI92" s="225"/>
      <c r="JJ92" s="225"/>
      <c r="JK92" s="225"/>
      <c r="JL92" s="225"/>
      <c r="JM92" s="225"/>
      <c r="JN92" s="225"/>
      <c r="JO92" s="225"/>
      <c r="JP92" s="225"/>
      <c r="JQ92" s="225"/>
      <c r="JR92" s="225"/>
      <c r="JS92" s="225"/>
      <c r="JT92" s="225"/>
      <c r="JU92" s="225"/>
      <c r="JV92" s="225"/>
      <c r="JW92" s="225"/>
      <c r="JX92" s="225"/>
      <c r="JY92" s="225"/>
      <c r="JZ92" s="225"/>
      <c r="KA92" s="225"/>
      <c r="KB92" s="225"/>
      <c r="KC92" s="225"/>
      <c r="KD92" s="225"/>
      <c r="KE92" s="225"/>
      <c r="KF92" s="225"/>
      <c r="KG92" s="225"/>
      <c r="KH92" s="225"/>
      <c r="KI92" s="225"/>
      <c r="KJ92" s="225"/>
      <c r="KK92" s="225"/>
      <c r="KL92" s="225"/>
      <c r="KM92" s="225"/>
      <c r="KN92" s="225"/>
      <c r="KO92" s="225"/>
      <c r="KP92" s="225"/>
      <c r="KQ92" s="225"/>
      <c r="KR92" s="225"/>
      <c r="KS92" s="225"/>
      <c r="KT92" s="225"/>
      <c r="KU92" s="225"/>
      <c r="KV92" s="225"/>
      <c r="KW92" s="225"/>
      <c r="KX92" s="225"/>
      <c r="KY92" s="225"/>
      <c r="KZ92" s="225"/>
      <c r="LA92" s="225"/>
      <c r="LB92" s="225"/>
      <c r="LC92" s="225"/>
      <c r="LD92" s="225"/>
      <c r="LE92" s="225"/>
      <c r="LF92" s="225"/>
      <c r="LG92" s="225"/>
      <c r="LH92" s="225"/>
      <c r="LI92" s="225"/>
      <c r="LJ92" s="225"/>
      <c r="LK92" s="225"/>
      <c r="LL92" s="225"/>
      <c r="LM92" s="225"/>
      <c r="LN92" s="225"/>
      <c r="LO92" s="225"/>
      <c r="LP92" s="225"/>
      <c r="LQ92" s="225"/>
      <c r="LR92" s="225"/>
      <c r="LS92" s="225"/>
      <c r="LT92" s="225"/>
      <c r="LU92" s="225"/>
      <c r="LV92" s="225"/>
      <c r="LW92" s="225"/>
      <c r="LX92" s="225"/>
      <c r="LY92" s="225"/>
      <c r="LZ92" s="225"/>
      <c r="MA92" s="225"/>
      <c r="MB92" s="225"/>
      <c r="MC92" s="225"/>
      <c r="MD92" s="225"/>
      <c r="ME92" s="225"/>
      <c r="MF92" s="225"/>
      <c r="MG92" s="225"/>
      <c r="MH92" s="225"/>
      <c r="MI92" s="225"/>
      <c r="MJ92" s="225"/>
      <c r="MK92" s="225"/>
      <c r="ML92" s="225"/>
      <c r="MM92" s="225"/>
      <c r="MN92" s="225"/>
      <c r="MO92" s="225"/>
      <c r="MP92" s="225"/>
      <c r="MQ92" s="225"/>
      <c r="MR92" s="225"/>
      <c r="MS92" s="225"/>
      <c r="MT92" s="225"/>
      <c r="MU92" s="225"/>
      <c r="MV92" s="225"/>
      <c r="MW92" s="225"/>
      <c r="MX92" s="225"/>
      <c r="MY92" s="225"/>
      <c r="MZ92" s="225"/>
      <c r="NA92" s="225"/>
      <c r="NB92" s="225"/>
      <c r="NC92" s="225"/>
      <c r="ND92" s="225"/>
      <c r="NE92" s="225"/>
      <c r="NF92" s="225"/>
      <c r="NG92" s="225"/>
      <c r="NH92" s="225"/>
      <c r="NI92" s="225"/>
      <c r="NJ92" s="225"/>
      <c r="NK92" s="225"/>
      <c r="NL92" s="225"/>
      <c r="NM92" s="225"/>
      <c r="NN92" s="225"/>
      <c r="NO92" s="225"/>
      <c r="NP92" s="225"/>
      <c r="NQ92" s="225"/>
      <c r="NR92" s="225"/>
      <c r="NS92" s="225"/>
      <c r="NT92" s="225"/>
      <c r="NU92" s="225"/>
      <c r="NV92" s="225"/>
      <c r="NW92" s="225"/>
      <c r="NX92" s="225"/>
      <c r="NY92" s="225"/>
      <c r="NZ92" s="225"/>
      <c r="OA92" s="225"/>
      <c r="OB92" s="225"/>
      <c r="OC92" s="225"/>
      <c r="OD92" s="225"/>
      <c r="OE92" s="225"/>
      <c r="OF92" s="225"/>
      <c r="OG92" s="225"/>
      <c r="OH92" s="225"/>
      <c r="OI92" s="225"/>
      <c r="OJ92" s="225"/>
      <c r="OK92" s="225"/>
      <c r="OL92" s="225"/>
      <c r="OM92" s="225"/>
      <c r="ON92" s="225"/>
      <c r="OO92" s="225"/>
      <c r="OP92" s="225"/>
      <c r="OQ92" s="225"/>
      <c r="OR92" s="225"/>
      <c r="OS92" s="225"/>
      <c r="OT92" s="225"/>
      <c r="OU92" s="225"/>
      <c r="OV92" s="225"/>
      <c r="OW92" s="225"/>
      <c r="OX92" s="225"/>
      <c r="OY92" s="225"/>
      <c r="OZ92" s="225"/>
      <c r="PA92" s="225"/>
      <c r="PB92" s="225"/>
      <c r="PC92" s="225"/>
      <c r="PD92" s="225"/>
      <c r="PE92" s="225"/>
      <c r="PF92" s="225"/>
      <c r="PG92" s="225"/>
      <c r="PH92" s="225"/>
      <c r="PI92" s="225"/>
      <c r="PJ92" s="225"/>
      <c r="PK92" s="225"/>
      <c r="PL92" s="225"/>
      <c r="PM92" s="225"/>
      <c r="PN92" s="225"/>
      <c r="PO92" s="225"/>
      <c r="PP92" s="225"/>
      <c r="PQ92" s="225"/>
      <c r="PR92" s="225"/>
      <c r="PS92" s="225"/>
      <c r="PT92" s="225"/>
      <c r="PU92" s="225"/>
      <c r="PV92" s="225"/>
      <c r="PW92" s="225"/>
      <c r="PX92" s="225"/>
      <c r="PY92" s="225"/>
      <c r="PZ92" s="225"/>
      <c r="QA92" s="225"/>
      <c r="QB92" s="225"/>
      <c r="QC92" s="225"/>
      <c r="QD92" s="225"/>
      <c r="QE92" s="225"/>
      <c r="QF92" s="225"/>
      <c r="QG92" s="225"/>
      <c r="QH92" s="225"/>
      <c r="QI92" s="225"/>
      <c r="QJ92" s="225"/>
      <c r="QK92" s="225"/>
      <c r="QL92" s="225"/>
      <c r="QM92" s="225"/>
      <c r="QN92" s="225"/>
      <c r="QO92" s="225"/>
      <c r="QP92" s="225"/>
      <c r="QQ92" s="225"/>
      <c r="QR92" s="225"/>
      <c r="QS92" s="225"/>
      <c r="QT92" s="225"/>
      <c r="QU92" s="225"/>
      <c r="QV92" s="225"/>
      <c r="QW92" s="225"/>
      <c r="QX92" s="225"/>
      <c r="QY92" s="225"/>
      <c r="QZ92" s="225"/>
      <c r="RA92" s="225"/>
      <c r="RB92" s="225"/>
      <c r="RC92" s="225"/>
      <c r="RD92" s="225"/>
      <c r="RE92" s="104"/>
      <c r="RF92" s="104"/>
      <c r="RG92" s="207"/>
      <c r="RH92" s="207"/>
    </row>
    <row r="93" spans="2:476" ht="18.75" customHeight="1">
      <c r="B93" s="87">
        <v>82</v>
      </c>
      <c r="C93" s="87">
        <v>27</v>
      </c>
      <c r="D93" s="87" t="s">
        <v>451</v>
      </c>
      <c r="E93" s="34" t="str">
        <f ca="1">IF(ISBLANK(TMSimList[[#This Row],[Test n'#]]),"",LOOKUP(TMSimList[[#This Row],[Test n'#]],TP_CFAR_DB[TPnum],TP_CFAR_DB[TP ID]))</f>
        <v>FT-TP-27</v>
      </c>
      <c r="F93" s="103" t="str">
        <f ca="1">IF(ISBLANK(TMSimList[[#This Row],[Test n'#]]),"",LOOKUP(TMSimList[[#This Row],[Test n'#]],TP_CFAR_DB[TPnum],TP_CFAR_DB[Test Point Name]))</f>
        <v>Pitch step tuning Racetracks</v>
      </c>
      <c r="G93" s="34" t="str">
        <f ca="1">IF(ISBLANK(TMSimList[[#This Row],[Test n'#]]),"",LOOKUP(TMSimList[[#This Row],[Test n'#]],TP_CFAR_DB[TPnum],TP_CFAR_DB[Mode]))</f>
        <v>FBW</v>
      </c>
      <c r="H93" s="34">
        <f ca="1">IF(ISBLANK(TMSimList[[#This Row],[Test n'#]]),"",LOOKUP(TMSimList[[#This Row],[Test n'#]],TP_CFAR_DB[TPnum],TP_CFAR_DB[Time '[sec']]))</f>
        <v>85</v>
      </c>
      <c r="I93" s="34" t="s">
        <v>76</v>
      </c>
      <c r="J93" s="34" t="s">
        <v>76</v>
      </c>
      <c r="K93" s="171"/>
      <c r="L93" s="172">
        <f>SUM(TMSimMatrix[#This Row])</f>
        <v>5</v>
      </c>
      <c r="M93" s="171">
        <v>1</v>
      </c>
      <c r="N93" s="171">
        <v>1</v>
      </c>
      <c r="O93" s="171">
        <v>1</v>
      </c>
      <c r="P93" s="171">
        <v>1</v>
      </c>
      <c r="Q93" s="171">
        <v>1</v>
      </c>
      <c r="R93" s="171"/>
      <c r="S93" s="171"/>
      <c r="T93" s="171"/>
      <c r="U93" s="171"/>
      <c r="V93" s="171"/>
      <c r="W93" s="171"/>
      <c r="X93" s="171"/>
      <c r="Y93" s="171"/>
      <c r="Z93" s="171"/>
      <c r="AA93" s="171"/>
      <c r="AB93" s="171"/>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04"/>
      <c r="CE93" s="104"/>
      <c r="CF93" s="104"/>
      <c r="CG93" s="104"/>
      <c r="CH93" s="104"/>
      <c r="CI93" s="104"/>
      <c r="CJ93" s="104"/>
      <c r="CK93" s="104"/>
      <c r="CL93" s="104"/>
      <c r="CM93" s="104"/>
      <c r="CN93" s="104"/>
      <c r="CO93" s="104"/>
      <c r="CP93" s="104"/>
      <c r="CQ93" s="104"/>
      <c r="CR93" s="104"/>
      <c r="CS93" s="104"/>
      <c r="CT93" s="104"/>
      <c r="CU93" s="104"/>
      <c r="CV93" s="104"/>
      <c r="CW93" s="104"/>
      <c r="CX93" s="104"/>
      <c r="CY93" s="104"/>
      <c r="CZ93" s="104"/>
      <c r="DA93" s="104"/>
      <c r="DB93" s="104"/>
      <c r="DC93" s="104"/>
      <c r="DD93" s="104"/>
      <c r="DE93" s="104"/>
      <c r="DF93" s="104"/>
      <c r="DG93" s="104"/>
      <c r="DH93" s="104"/>
      <c r="DI93" s="104"/>
      <c r="DJ93" s="104"/>
      <c r="DK93" s="104"/>
      <c r="DL93" s="104"/>
      <c r="DM93" s="104"/>
      <c r="DN93" s="104"/>
      <c r="DO93" s="104"/>
      <c r="DP93" s="104"/>
      <c r="DQ93" s="104"/>
      <c r="DR93" s="104"/>
      <c r="DS93" s="104"/>
      <c r="DT93" s="104"/>
      <c r="DU93" s="104"/>
      <c r="DV93" s="104"/>
      <c r="DW93" s="104"/>
      <c r="DX93" s="104"/>
      <c r="DY93" s="104"/>
      <c r="DZ93" s="104"/>
      <c r="EA93" s="104"/>
      <c r="EB93" s="104"/>
      <c r="EC93" s="104"/>
      <c r="ED93" s="104"/>
      <c r="EE93" s="104"/>
      <c r="EF93" s="104"/>
      <c r="EG93" s="225"/>
      <c r="EH93" s="225"/>
      <c r="EI93" s="225"/>
      <c r="EJ93" s="225"/>
      <c r="EK93" s="225"/>
      <c r="EL93" s="225"/>
      <c r="EM93" s="225"/>
      <c r="EN93" s="225"/>
      <c r="EO93" s="225"/>
      <c r="EP93" s="225"/>
      <c r="EQ93" s="225"/>
      <c r="ER93" s="225"/>
      <c r="ES93" s="225"/>
      <c r="ET93" s="225"/>
      <c r="EU93" s="225"/>
      <c r="EV93" s="225"/>
      <c r="EW93" s="225"/>
      <c r="EX93" s="225"/>
      <c r="EY93" s="225"/>
      <c r="EZ93" s="225"/>
      <c r="FA93" s="225"/>
      <c r="FB93" s="225"/>
      <c r="FC93" s="225"/>
      <c r="FD93" s="225"/>
      <c r="FE93" s="225"/>
      <c r="FF93" s="225"/>
      <c r="FG93" s="225"/>
      <c r="FH93" s="225"/>
      <c r="FI93" s="225"/>
      <c r="FJ93" s="225"/>
      <c r="FK93" s="225"/>
      <c r="FL93" s="225"/>
      <c r="FM93" s="225"/>
      <c r="FN93" s="225"/>
      <c r="FO93" s="225"/>
      <c r="FP93" s="225"/>
      <c r="FQ93" s="225"/>
      <c r="FR93" s="225"/>
      <c r="FS93" s="225"/>
      <c r="FT93" s="225"/>
      <c r="FU93" s="225"/>
      <c r="FV93" s="225"/>
      <c r="FW93" s="225"/>
      <c r="FX93" s="225"/>
      <c r="FY93" s="225"/>
      <c r="FZ93" s="225"/>
      <c r="GA93" s="225"/>
      <c r="GB93" s="225"/>
      <c r="GC93" s="225"/>
      <c r="GD93" s="225"/>
      <c r="GE93" s="225"/>
      <c r="GF93" s="225"/>
      <c r="GG93" s="225"/>
      <c r="GH93" s="225"/>
      <c r="GI93" s="225"/>
      <c r="GJ93" s="225"/>
      <c r="GK93" s="225"/>
      <c r="GL93" s="225"/>
      <c r="GM93" s="225"/>
      <c r="GN93" s="225"/>
      <c r="GO93" s="225"/>
      <c r="GP93" s="225"/>
      <c r="GQ93" s="225"/>
      <c r="GR93" s="225"/>
      <c r="GS93" s="225"/>
      <c r="GT93" s="225"/>
      <c r="GU93" s="225"/>
      <c r="GV93" s="225"/>
      <c r="GW93" s="225"/>
      <c r="GX93" s="225"/>
      <c r="GY93" s="225"/>
      <c r="GZ93" s="225"/>
      <c r="HA93" s="225"/>
      <c r="HB93" s="225"/>
      <c r="HC93" s="225"/>
      <c r="HD93" s="225"/>
      <c r="HE93" s="225"/>
      <c r="HF93" s="225"/>
      <c r="HG93" s="225"/>
      <c r="HH93" s="225"/>
      <c r="HI93" s="225"/>
      <c r="HJ93" s="225"/>
      <c r="HK93" s="225"/>
      <c r="HL93" s="225"/>
      <c r="HM93" s="225"/>
      <c r="HN93" s="225"/>
      <c r="HO93" s="225"/>
      <c r="HP93" s="225"/>
      <c r="HQ93" s="225"/>
      <c r="HR93" s="225"/>
      <c r="HS93" s="225"/>
      <c r="HT93" s="225"/>
      <c r="HU93" s="225"/>
      <c r="HV93" s="225"/>
      <c r="HW93" s="225"/>
      <c r="HX93" s="225"/>
      <c r="HY93" s="225"/>
      <c r="HZ93" s="225"/>
      <c r="IA93" s="225"/>
      <c r="IB93" s="225"/>
      <c r="IC93" s="225"/>
      <c r="ID93" s="225"/>
      <c r="IE93" s="225"/>
      <c r="IF93" s="225"/>
      <c r="IG93" s="225"/>
      <c r="IH93" s="225"/>
      <c r="II93" s="225"/>
      <c r="IJ93" s="225"/>
      <c r="IK93" s="225"/>
      <c r="IL93" s="225"/>
      <c r="IM93" s="225"/>
      <c r="IN93" s="225"/>
      <c r="IO93" s="225"/>
      <c r="IP93" s="225"/>
      <c r="IQ93" s="225"/>
      <c r="IR93" s="225"/>
      <c r="IS93" s="225"/>
      <c r="IT93" s="225"/>
      <c r="IU93" s="225"/>
      <c r="IV93" s="225"/>
      <c r="IW93" s="225"/>
      <c r="IX93" s="225"/>
      <c r="IY93" s="225"/>
      <c r="IZ93" s="225"/>
      <c r="JA93" s="225"/>
      <c r="JB93" s="225"/>
      <c r="JC93" s="225"/>
      <c r="JD93" s="225"/>
      <c r="JE93" s="225"/>
      <c r="JF93" s="225"/>
      <c r="JG93" s="225"/>
      <c r="JH93" s="225"/>
      <c r="JI93" s="225"/>
      <c r="JJ93" s="225"/>
      <c r="JK93" s="225"/>
      <c r="JL93" s="225"/>
      <c r="JM93" s="225"/>
      <c r="JN93" s="225"/>
      <c r="JO93" s="225"/>
      <c r="JP93" s="225"/>
      <c r="JQ93" s="225"/>
      <c r="JR93" s="225"/>
      <c r="JS93" s="225"/>
      <c r="JT93" s="225"/>
      <c r="JU93" s="225"/>
      <c r="JV93" s="225"/>
      <c r="JW93" s="225"/>
      <c r="JX93" s="225"/>
      <c r="JY93" s="225"/>
      <c r="JZ93" s="225"/>
      <c r="KA93" s="225"/>
      <c r="KB93" s="225"/>
      <c r="KC93" s="225"/>
      <c r="KD93" s="225"/>
      <c r="KE93" s="225"/>
      <c r="KF93" s="225"/>
      <c r="KG93" s="225"/>
      <c r="KH93" s="225"/>
      <c r="KI93" s="225"/>
      <c r="KJ93" s="225"/>
      <c r="KK93" s="225"/>
      <c r="KL93" s="225"/>
      <c r="KM93" s="225"/>
      <c r="KN93" s="225"/>
      <c r="KO93" s="225"/>
      <c r="KP93" s="225"/>
      <c r="KQ93" s="225"/>
      <c r="KR93" s="225"/>
      <c r="KS93" s="225"/>
      <c r="KT93" s="225"/>
      <c r="KU93" s="225"/>
      <c r="KV93" s="225"/>
      <c r="KW93" s="225"/>
      <c r="KX93" s="225"/>
      <c r="KY93" s="225"/>
      <c r="KZ93" s="225"/>
      <c r="LA93" s="225"/>
      <c r="LB93" s="225"/>
      <c r="LC93" s="225"/>
      <c r="LD93" s="225"/>
      <c r="LE93" s="225"/>
      <c r="LF93" s="225"/>
      <c r="LG93" s="225"/>
      <c r="LH93" s="225"/>
      <c r="LI93" s="225"/>
      <c r="LJ93" s="225"/>
      <c r="LK93" s="225"/>
      <c r="LL93" s="225"/>
      <c r="LM93" s="225"/>
      <c r="LN93" s="225"/>
      <c r="LO93" s="225"/>
      <c r="LP93" s="225"/>
      <c r="LQ93" s="225"/>
      <c r="LR93" s="225"/>
      <c r="LS93" s="225"/>
      <c r="LT93" s="225"/>
      <c r="LU93" s="225"/>
      <c r="LV93" s="225"/>
      <c r="LW93" s="225"/>
      <c r="LX93" s="225"/>
      <c r="LY93" s="225"/>
      <c r="LZ93" s="225"/>
      <c r="MA93" s="225"/>
      <c r="MB93" s="225"/>
      <c r="MC93" s="225"/>
      <c r="MD93" s="225"/>
      <c r="ME93" s="225"/>
      <c r="MF93" s="225"/>
      <c r="MG93" s="225"/>
      <c r="MH93" s="225"/>
      <c r="MI93" s="225"/>
      <c r="MJ93" s="225"/>
      <c r="MK93" s="225"/>
      <c r="ML93" s="225"/>
      <c r="MM93" s="225"/>
      <c r="MN93" s="225"/>
      <c r="MO93" s="225"/>
      <c r="MP93" s="225"/>
      <c r="MQ93" s="225"/>
      <c r="MR93" s="225"/>
      <c r="MS93" s="225"/>
      <c r="MT93" s="225"/>
      <c r="MU93" s="225"/>
      <c r="MV93" s="225"/>
      <c r="MW93" s="225"/>
      <c r="MX93" s="225"/>
      <c r="MY93" s="225"/>
      <c r="MZ93" s="225"/>
      <c r="NA93" s="225"/>
      <c r="NB93" s="225"/>
      <c r="NC93" s="225"/>
      <c r="ND93" s="225"/>
      <c r="NE93" s="225"/>
      <c r="NF93" s="225"/>
      <c r="NG93" s="225"/>
      <c r="NH93" s="225"/>
      <c r="NI93" s="225"/>
      <c r="NJ93" s="225"/>
      <c r="NK93" s="225"/>
      <c r="NL93" s="225"/>
      <c r="NM93" s="225"/>
      <c r="NN93" s="225"/>
      <c r="NO93" s="225"/>
      <c r="NP93" s="225"/>
      <c r="NQ93" s="225"/>
      <c r="NR93" s="225"/>
      <c r="NS93" s="225"/>
      <c r="NT93" s="225"/>
      <c r="NU93" s="225"/>
      <c r="NV93" s="225"/>
      <c r="NW93" s="225"/>
      <c r="NX93" s="225"/>
      <c r="NY93" s="225"/>
      <c r="NZ93" s="225"/>
      <c r="OA93" s="225"/>
      <c r="OB93" s="225"/>
      <c r="OC93" s="225"/>
      <c r="OD93" s="225"/>
      <c r="OE93" s="225"/>
      <c r="OF93" s="225"/>
      <c r="OG93" s="225"/>
      <c r="OH93" s="225"/>
      <c r="OI93" s="225"/>
      <c r="OJ93" s="225"/>
      <c r="OK93" s="225"/>
      <c r="OL93" s="225"/>
      <c r="OM93" s="225"/>
      <c r="ON93" s="225"/>
      <c r="OO93" s="225"/>
      <c r="OP93" s="225"/>
      <c r="OQ93" s="225"/>
      <c r="OR93" s="225"/>
      <c r="OS93" s="225"/>
      <c r="OT93" s="225"/>
      <c r="OU93" s="225"/>
      <c r="OV93" s="225"/>
      <c r="OW93" s="225"/>
      <c r="OX93" s="225"/>
      <c r="OY93" s="225"/>
      <c r="OZ93" s="225"/>
      <c r="PA93" s="225"/>
      <c r="PB93" s="225"/>
      <c r="PC93" s="225"/>
      <c r="PD93" s="225"/>
      <c r="PE93" s="225"/>
      <c r="PF93" s="225"/>
      <c r="PG93" s="225"/>
      <c r="PH93" s="225"/>
      <c r="PI93" s="225"/>
      <c r="PJ93" s="225"/>
      <c r="PK93" s="225"/>
      <c r="PL93" s="225"/>
      <c r="PM93" s="225"/>
      <c r="PN93" s="225"/>
      <c r="PO93" s="225"/>
      <c r="PP93" s="225"/>
      <c r="PQ93" s="225"/>
      <c r="PR93" s="225"/>
      <c r="PS93" s="225"/>
      <c r="PT93" s="225"/>
      <c r="PU93" s="225"/>
      <c r="PV93" s="225"/>
      <c r="PW93" s="225"/>
      <c r="PX93" s="225"/>
      <c r="PY93" s="225"/>
      <c r="PZ93" s="225"/>
      <c r="QA93" s="225"/>
      <c r="QB93" s="225"/>
      <c r="QC93" s="225"/>
      <c r="QD93" s="225"/>
      <c r="QE93" s="225"/>
      <c r="QF93" s="225"/>
      <c r="QG93" s="225"/>
      <c r="QH93" s="225"/>
      <c r="QI93" s="225"/>
      <c r="QJ93" s="225"/>
      <c r="QK93" s="225"/>
      <c r="QL93" s="225"/>
      <c r="QM93" s="225"/>
      <c r="QN93" s="225"/>
      <c r="QO93" s="225"/>
      <c r="QP93" s="225"/>
      <c r="QQ93" s="225"/>
      <c r="QR93" s="225"/>
      <c r="QS93" s="225"/>
      <c r="QT93" s="225"/>
      <c r="QU93" s="225"/>
      <c r="QV93" s="225"/>
      <c r="QW93" s="225"/>
      <c r="QX93" s="225"/>
      <c r="QY93" s="225"/>
      <c r="QZ93" s="225"/>
      <c r="RA93" s="225"/>
      <c r="RB93" s="225"/>
      <c r="RC93" s="225"/>
      <c r="RD93" s="225"/>
      <c r="RE93" s="104"/>
      <c r="RF93" s="104"/>
      <c r="RG93" s="207"/>
      <c r="RH93" s="207"/>
    </row>
    <row r="94" spans="2:476" ht="18.75" customHeight="1">
      <c r="B94" s="87">
        <v>83</v>
      </c>
      <c r="C94" s="87">
        <v>27</v>
      </c>
      <c r="D94" s="87" t="s">
        <v>451</v>
      </c>
      <c r="E94" s="34" t="str">
        <f ca="1">IF(ISBLANK(TMSimList[[#This Row],[Test n'#]]),"",LOOKUP(TMSimList[[#This Row],[Test n'#]],TP_CFAR_DB[TPnum],TP_CFAR_DB[TP ID]))</f>
        <v>FT-TP-27</v>
      </c>
      <c r="F94" s="103" t="str">
        <f ca="1">IF(ISBLANK(TMSimList[[#This Row],[Test n'#]]),"",LOOKUP(TMSimList[[#This Row],[Test n'#]],TP_CFAR_DB[TPnum],TP_CFAR_DB[Test Point Name]))</f>
        <v>Pitch step tuning Racetracks</v>
      </c>
      <c r="G94" s="34" t="str">
        <f ca="1">IF(ISBLANK(TMSimList[[#This Row],[Test n'#]]),"",LOOKUP(TMSimList[[#This Row],[Test n'#]],TP_CFAR_DB[TPnum],TP_CFAR_DB[Mode]))</f>
        <v>FBW</v>
      </c>
      <c r="H94" s="34">
        <f ca="1">IF(ISBLANK(TMSimList[[#This Row],[Test n'#]]),"",LOOKUP(TMSimList[[#This Row],[Test n'#]],TP_CFAR_DB[TPnum],TP_CFAR_DB[Time '[sec']]))</f>
        <v>85</v>
      </c>
      <c r="I94" s="34" t="s">
        <v>76</v>
      </c>
      <c r="J94" s="34" t="s">
        <v>77</v>
      </c>
      <c r="K94" s="171"/>
      <c r="L94" s="172"/>
      <c r="M94" s="171">
        <v>1</v>
      </c>
      <c r="N94" s="171">
        <v>1</v>
      </c>
      <c r="O94" s="171">
        <v>1</v>
      </c>
      <c r="P94" s="171">
        <v>1</v>
      </c>
      <c r="Q94" s="171">
        <v>1</v>
      </c>
      <c r="R94" s="171"/>
      <c r="S94" s="171"/>
      <c r="T94" s="171"/>
      <c r="U94" s="171"/>
      <c r="V94" s="171"/>
      <c r="W94" s="171"/>
      <c r="X94" s="171"/>
      <c r="Y94" s="171"/>
      <c r="Z94" s="171"/>
      <c r="AA94" s="171"/>
      <c r="AB94" s="171"/>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04"/>
      <c r="CE94" s="104"/>
      <c r="CF94" s="104"/>
      <c r="CG94" s="104"/>
      <c r="CH94" s="104"/>
      <c r="CI94" s="104"/>
      <c r="CJ94" s="104"/>
      <c r="CK94" s="104"/>
      <c r="CL94" s="104"/>
      <c r="CM94" s="104"/>
      <c r="CN94" s="104"/>
      <c r="CO94" s="104"/>
      <c r="CP94" s="104"/>
      <c r="CQ94" s="104"/>
      <c r="CR94" s="104"/>
      <c r="CS94" s="104"/>
      <c r="CT94" s="104"/>
      <c r="CU94" s="104"/>
      <c r="CV94" s="104"/>
      <c r="CW94" s="104"/>
      <c r="CX94" s="104"/>
      <c r="CY94" s="104"/>
      <c r="CZ94" s="104"/>
      <c r="DA94" s="104"/>
      <c r="DB94" s="104"/>
      <c r="DC94" s="104"/>
      <c r="DD94" s="104"/>
      <c r="DE94" s="104"/>
      <c r="DF94" s="104"/>
      <c r="DG94" s="104"/>
      <c r="DH94" s="104"/>
      <c r="DI94" s="104"/>
      <c r="DJ94" s="104"/>
      <c r="DK94" s="104"/>
      <c r="DL94" s="104"/>
      <c r="DM94" s="104"/>
      <c r="DN94" s="104"/>
      <c r="DO94" s="104"/>
      <c r="DP94" s="104"/>
      <c r="DQ94" s="104"/>
      <c r="DR94" s="104"/>
      <c r="DS94" s="104"/>
      <c r="DT94" s="104"/>
      <c r="DU94" s="104"/>
      <c r="DV94" s="104"/>
      <c r="DW94" s="104"/>
      <c r="DX94" s="104"/>
      <c r="DY94" s="104"/>
      <c r="DZ94" s="104"/>
      <c r="EA94" s="104"/>
      <c r="EB94" s="104"/>
      <c r="EC94" s="104"/>
      <c r="ED94" s="104"/>
      <c r="EE94" s="104"/>
      <c r="EF94" s="104"/>
      <c r="EG94" s="225"/>
      <c r="EH94" s="225"/>
      <c r="EI94" s="225"/>
      <c r="EJ94" s="225"/>
      <c r="EK94" s="225"/>
      <c r="EL94" s="225"/>
      <c r="EM94" s="225"/>
      <c r="EN94" s="225"/>
      <c r="EO94" s="225"/>
      <c r="EP94" s="225"/>
      <c r="EQ94" s="225"/>
      <c r="ER94" s="225"/>
      <c r="ES94" s="225"/>
      <c r="ET94" s="225"/>
      <c r="EU94" s="225"/>
      <c r="EV94" s="225"/>
      <c r="EW94" s="225"/>
      <c r="EX94" s="225"/>
      <c r="EY94" s="225"/>
      <c r="EZ94" s="225"/>
      <c r="FA94" s="225"/>
      <c r="FB94" s="225"/>
      <c r="FC94" s="225"/>
      <c r="FD94" s="225"/>
      <c r="FE94" s="225"/>
      <c r="FF94" s="225"/>
      <c r="FG94" s="225"/>
      <c r="FH94" s="225"/>
      <c r="FI94" s="225"/>
      <c r="FJ94" s="225"/>
      <c r="FK94" s="225"/>
      <c r="FL94" s="225"/>
      <c r="FM94" s="225"/>
      <c r="FN94" s="225"/>
      <c r="FO94" s="225"/>
      <c r="FP94" s="225"/>
      <c r="FQ94" s="225"/>
      <c r="FR94" s="225"/>
      <c r="FS94" s="225"/>
      <c r="FT94" s="225"/>
      <c r="FU94" s="225"/>
      <c r="FV94" s="225"/>
      <c r="FW94" s="225"/>
      <c r="FX94" s="225"/>
      <c r="FY94" s="225"/>
      <c r="FZ94" s="225"/>
      <c r="GA94" s="225"/>
      <c r="GB94" s="225"/>
      <c r="GC94" s="225"/>
      <c r="GD94" s="225"/>
      <c r="GE94" s="225"/>
      <c r="GF94" s="225"/>
      <c r="GG94" s="225"/>
      <c r="GH94" s="225"/>
      <c r="GI94" s="225"/>
      <c r="GJ94" s="225"/>
      <c r="GK94" s="225"/>
      <c r="GL94" s="225"/>
      <c r="GM94" s="225"/>
      <c r="GN94" s="225"/>
      <c r="GO94" s="225"/>
      <c r="GP94" s="225"/>
      <c r="GQ94" s="225"/>
      <c r="GR94" s="225"/>
      <c r="GS94" s="225"/>
      <c r="GT94" s="225"/>
      <c r="GU94" s="225"/>
      <c r="GV94" s="225"/>
      <c r="GW94" s="225"/>
      <c r="GX94" s="225"/>
      <c r="GY94" s="225"/>
      <c r="GZ94" s="225"/>
      <c r="HA94" s="225"/>
      <c r="HB94" s="225"/>
      <c r="HC94" s="225"/>
      <c r="HD94" s="225"/>
      <c r="HE94" s="225"/>
      <c r="HF94" s="225"/>
      <c r="HG94" s="225"/>
      <c r="HH94" s="225"/>
      <c r="HI94" s="225"/>
      <c r="HJ94" s="225"/>
      <c r="HK94" s="225"/>
      <c r="HL94" s="225"/>
      <c r="HM94" s="225"/>
      <c r="HN94" s="225"/>
      <c r="HO94" s="225"/>
      <c r="HP94" s="225"/>
      <c r="HQ94" s="225"/>
      <c r="HR94" s="225"/>
      <c r="HS94" s="225"/>
      <c r="HT94" s="225"/>
      <c r="HU94" s="225"/>
      <c r="HV94" s="225"/>
      <c r="HW94" s="225"/>
      <c r="HX94" s="225"/>
      <c r="HY94" s="225"/>
      <c r="HZ94" s="225"/>
      <c r="IA94" s="225"/>
      <c r="IB94" s="225"/>
      <c r="IC94" s="225"/>
      <c r="ID94" s="225"/>
      <c r="IE94" s="225"/>
      <c r="IF94" s="225"/>
      <c r="IG94" s="225"/>
      <c r="IH94" s="225"/>
      <c r="II94" s="225"/>
      <c r="IJ94" s="225"/>
      <c r="IK94" s="225"/>
      <c r="IL94" s="225"/>
      <c r="IM94" s="225"/>
      <c r="IN94" s="225"/>
      <c r="IO94" s="225"/>
      <c r="IP94" s="225"/>
      <c r="IQ94" s="225"/>
      <c r="IR94" s="225"/>
      <c r="IS94" s="225"/>
      <c r="IT94" s="225"/>
      <c r="IU94" s="225"/>
      <c r="IV94" s="225"/>
      <c r="IW94" s="225"/>
      <c r="IX94" s="225"/>
      <c r="IY94" s="225"/>
      <c r="IZ94" s="225"/>
      <c r="JA94" s="225"/>
      <c r="JB94" s="225"/>
      <c r="JC94" s="225"/>
      <c r="JD94" s="225"/>
      <c r="JE94" s="225"/>
      <c r="JF94" s="225"/>
      <c r="JG94" s="225"/>
      <c r="JH94" s="225"/>
      <c r="JI94" s="225"/>
      <c r="JJ94" s="225"/>
      <c r="JK94" s="225"/>
      <c r="JL94" s="225"/>
      <c r="JM94" s="225"/>
      <c r="JN94" s="225"/>
      <c r="JO94" s="225"/>
      <c r="JP94" s="225"/>
      <c r="JQ94" s="225"/>
      <c r="JR94" s="225"/>
      <c r="JS94" s="225"/>
      <c r="JT94" s="225"/>
      <c r="JU94" s="225"/>
      <c r="JV94" s="225"/>
      <c r="JW94" s="225"/>
      <c r="JX94" s="225"/>
      <c r="JY94" s="225"/>
      <c r="JZ94" s="225"/>
      <c r="KA94" s="225"/>
      <c r="KB94" s="225"/>
      <c r="KC94" s="225"/>
      <c r="KD94" s="225"/>
      <c r="KE94" s="225"/>
      <c r="KF94" s="225"/>
      <c r="KG94" s="225"/>
      <c r="KH94" s="225"/>
      <c r="KI94" s="225"/>
      <c r="KJ94" s="225"/>
      <c r="KK94" s="225"/>
      <c r="KL94" s="225"/>
      <c r="KM94" s="225"/>
      <c r="KN94" s="225"/>
      <c r="KO94" s="225"/>
      <c r="KP94" s="225"/>
      <c r="KQ94" s="225"/>
      <c r="KR94" s="225"/>
      <c r="KS94" s="225"/>
      <c r="KT94" s="225"/>
      <c r="KU94" s="225"/>
      <c r="KV94" s="225"/>
      <c r="KW94" s="225"/>
      <c r="KX94" s="225"/>
      <c r="KY94" s="225"/>
      <c r="KZ94" s="225"/>
      <c r="LA94" s="225"/>
      <c r="LB94" s="225"/>
      <c r="LC94" s="225"/>
      <c r="LD94" s="225"/>
      <c r="LE94" s="225"/>
      <c r="LF94" s="225"/>
      <c r="LG94" s="225"/>
      <c r="LH94" s="225"/>
      <c r="LI94" s="225"/>
      <c r="LJ94" s="225"/>
      <c r="LK94" s="225"/>
      <c r="LL94" s="225"/>
      <c r="LM94" s="225"/>
      <c r="LN94" s="225"/>
      <c r="LO94" s="225"/>
      <c r="LP94" s="225"/>
      <c r="LQ94" s="225"/>
      <c r="LR94" s="225"/>
      <c r="LS94" s="225"/>
      <c r="LT94" s="225"/>
      <c r="LU94" s="225"/>
      <c r="LV94" s="225"/>
      <c r="LW94" s="225"/>
      <c r="LX94" s="225"/>
      <c r="LY94" s="225"/>
      <c r="LZ94" s="225"/>
      <c r="MA94" s="225"/>
      <c r="MB94" s="225"/>
      <c r="MC94" s="225"/>
      <c r="MD94" s="225"/>
      <c r="ME94" s="225"/>
      <c r="MF94" s="225"/>
      <c r="MG94" s="225"/>
      <c r="MH94" s="225"/>
      <c r="MI94" s="225"/>
      <c r="MJ94" s="225"/>
      <c r="MK94" s="225"/>
      <c r="ML94" s="225"/>
      <c r="MM94" s="225"/>
      <c r="MN94" s="225"/>
      <c r="MO94" s="225"/>
      <c r="MP94" s="225"/>
      <c r="MQ94" s="225"/>
      <c r="MR94" s="225"/>
      <c r="MS94" s="225"/>
      <c r="MT94" s="225"/>
      <c r="MU94" s="225"/>
      <c r="MV94" s="225"/>
      <c r="MW94" s="225"/>
      <c r="MX94" s="225"/>
      <c r="MY94" s="225"/>
      <c r="MZ94" s="225"/>
      <c r="NA94" s="225"/>
      <c r="NB94" s="225"/>
      <c r="NC94" s="225"/>
      <c r="ND94" s="225"/>
      <c r="NE94" s="225"/>
      <c r="NF94" s="225"/>
      <c r="NG94" s="225"/>
      <c r="NH94" s="225"/>
      <c r="NI94" s="225"/>
      <c r="NJ94" s="225"/>
      <c r="NK94" s="225"/>
      <c r="NL94" s="225"/>
      <c r="NM94" s="225"/>
      <c r="NN94" s="225"/>
      <c r="NO94" s="225"/>
      <c r="NP94" s="225"/>
      <c r="NQ94" s="225"/>
      <c r="NR94" s="225"/>
      <c r="NS94" s="225"/>
      <c r="NT94" s="225"/>
      <c r="NU94" s="225"/>
      <c r="NV94" s="225"/>
      <c r="NW94" s="225"/>
      <c r="NX94" s="225"/>
      <c r="NY94" s="225"/>
      <c r="NZ94" s="225"/>
      <c r="OA94" s="225"/>
      <c r="OB94" s="225"/>
      <c r="OC94" s="225"/>
      <c r="OD94" s="225"/>
      <c r="OE94" s="225"/>
      <c r="OF94" s="225"/>
      <c r="OG94" s="225"/>
      <c r="OH94" s="225"/>
      <c r="OI94" s="225"/>
      <c r="OJ94" s="225"/>
      <c r="OK94" s="225"/>
      <c r="OL94" s="225"/>
      <c r="OM94" s="225"/>
      <c r="ON94" s="225"/>
      <c r="OO94" s="225"/>
      <c r="OP94" s="225"/>
      <c r="OQ94" s="225"/>
      <c r="OR94" s="225"/>
      <c r="OS94" s="225"/>
      <c r="OT94" s="225"/>
      <c r="OU94" s="225"/>
      <c r="OV94" s="225"/>
      <c r="OW94" s="225"/>
      <c r="OX94" s="225"/>
      <c r="OY94" s="225"/>
      <c r="OZ94" s="225"/>
      <c r="PA94" s="225"/>
      <c r="PB94" s="225"/>
      <c r="PC94" s="225"/>
      <c r="PD94" s="225"/>
      <c r="PE94" s="225"/>
      <c r="PF94" s="225"/>
      <c r="PG94" s="225"/>
      <c r="PH94" s="225"/>
      <c r="PI94" s="225"/>
      <c r="PJ94" s="225"/>
      <c r="PK94" s="225"/>
      <c r="PL94" s="225"/>
      <c r="PM94" s="225"/>
      <c r="PN94" s="225"/>
      <c r="PO94" s="225"/>
      <c r="PP94" s="225"/>
      <c r="PQ94" s="225"/>
      <c r="PR94" s="225"/>
      <c r="PS94" s="225"/>
      <c r="PT94" s="225"/>
      <c r="PU94" s="225"/>
      <c r="PV94" s="225"/>
      <c r="PW94" s="225"/>
      <c r="PX94" s="225"/>
      <c r="PY94" s="225"/>
      <c r="PZ94" s="225"/>
      <c r="QA94" s="225"/>
      <c r="QB94" s="225"/>
      <c r="QC94" s="225"/>
      <c r="QD94" s="225"/>
      <c r="QE94" s="225"/>
      <c r="QF94" s="225"/>
      <c r="QG94" s="225"/>
      <c r="QH94" s="225"/>
      <c r="QI94" s="225"/>
      <c r="QJ94" s="225"/>
      <c r="QK94" s="225"/>
      <c r="QL94" s="225"/>
      <c r="QM94" s="225"/>
      <c r="QN94" s="225"/>
      <c r="QO94" s="225"/>
      <c r="QP94" s="225"/>
      <c r="QQ94" s="225"/>
      <c r="QR94" s="225"/>
      <c r="QS94" s="225"/>
      <c r="QT94" s="225"/>
      <c r="QU94" s="225"/>
      <c r="QV94" s="225"/>
      <c r="QW94" s="225"/>
      <c r="QX94" s="225"/>
      <c r="QY94" s="225"/>
      <c r="QZ94" s="225"/>
      <c r="RA94" s="225"/>
      <c r="RB94" s="225"/>
      <c r="RC94" s="225"/>
      <c r="RD94" s="225"/>
      <c r="RE94" s="104"/>
      <c r="RF94" s="104"/>
      <c r="RG94" s="207"/>
      <c r="RH94" s="207"/>
    </row>
    <row r="95" spans="2:476" ht="18.75" customHeight="1">
      <c r="B95" s="87">
        <v>84</v>
      </c>
      <c r="C95" s="87">
        <v>27</v>
      </c>
      <c r="D95" s="87" t="s">
        <v>451</v>
      </c>
      <c r="E95" s="34" t="str">
        <f ca="1">IF(ISBLANK(TMSimList[[#This Row],[Test n'#]]),"",LOOKUP(TMSimList[[#This Row],[Test n'#]],TP_CFAR_DB[TPnum],TP_CFAR_DB[TP ID]))</f>
        <v>FT-TP-27</v>
      </c>
      <c r="F95" s="103" t="str">
        <f ca="1">IF(ISBLANK(TMSimList[[#This Row],[Test n'#]]),"",LOOKUP(TMSimList[[#This Row],[Test n'#]],TP_CFAR_DB[TPnum],TP_CFAR_DB[Test Point Name]))</f>
        <v>Pitch step tuning Racetracks</v>
      </c>
      <c r="G95" s="34" t="str">
        <f ca="1">IF(ISBLANK(TMSimList[[#This Row],[Test n'#]]),"",LOOKUP(TMSimList[[#This Row],[Test n'#]],TP_CFAR_DB[TPnum],TP_CFAR_DB[Mode]))</f>
        <v>FBW</v>
      </c>
      <c r="H95" s="34">
        <f ca="1">IF(ISBLANK(TMSimList[[#This Row],[Test n'#]]),"",LOOKUP(TMSimList[[#This Row],[Test n'#]],TP_CFAR_DB[TPnum],TP_CFAR_DB[Time '[sec']]))</f>
        <v>85</v>
      </c>
      <c r="I95" s="34" t="s">
        <v>76</v>
      </c>
      <c r="J95" s="34" t="s">
        <v>78</v>
      </c>
      <c r="K95" s="171"/>
      <c r="L95" s="172">
        <f>SUM(TMSimMatrix[#This Row])</f>
        <v>5</v>
      </c>
      <c r="M95" s="171">
        <v>1</v>
      </c>
      <c r="N95" s="171">
        <v>1</v>
      </c>
      <c r="O95" s="171">
        <v>1</v>
      </c>
      <c r="P95" s="171">
        <v>1</v>
      </c>
      <c r="Q95" s="171">
        <v>1</v>
      </c>
      <c r="R95" s="171"/>
      <c r="S95" s="171"/>
      <c r="T95" s="171"/>
      <c r="U95" s="171"/>
      <c r="V95" s="171"/>
      <c r="W95" s="171"/>
      <c r="X95" s="171"/>
      <c r="Y95" s="171"/>
      <c r="Z95" s="171"/>
      <c r="AA95" s="171"/>
      <c r="AB95" s="171"/>
      <c r="AC95" s="171"/>
      <c r="AD95" s="171"/>
      <c r="AE95" s="171"/>
      <c r="AF95" s="171"/>
      <c r="AG95" s="171"/>
      <c r="AH95" s="171"/>
      <c r="AI95" s="171"/>
      <c r="AJ95" s="171"/>
      <c r="AK95" s="171"/>
      <c r="AL95" s="171"/>
      <c r="AM95" s="171"/>
      <c r="AN95" s="171"/>
      <c r="AO95" s="171"/>
      <c r="AP95" s="171"/>
      <c r="AQ95" s="171"/>
      <c r="AR95" s="171"/>
      <c r="AS95" s="171"/>
      <c r="AT95" s="171"/>
      <c r="AU95" s="171"/>
      <c r="AV95" s="171"/>
      <c r="AW95" s="171"/>
      <c r="AX95" s="171"/>
      <c r="AY95" s="171"/>
      <c r="AZ95" s="171"/>
      <c r="BA95" s="171"/>
      <c r="BB95" s="171"/>
      <c r="BC95" s="171"/>
      <c r="BD95" s="171"/>
      <c r="BE95" s="171"/>
      <c r="BF95" s="171"/>
      <c r="BG95" s="171"/>
      <c r="BH95" s="171"/>
      <c r="BI95" s="171"/>
      <c r="BJ95" s="171"/>
      <c r="BK95" s="171"/>
      <c r="BL95" s="171"/>
      <c r="BM95" s="171"/>
      <c r="BN95" s="171"/>
      <c r="BO95" s="171"/>
      <c r="BP95" s="171"/>
      <c r="BQ95" s="171"/>
      <c r="BR95" s="171"/>
      <c r="BS95" s="171"/>
      <c r="BT95" s="171"/>
      <c r="BU95" s="171"/>
      <c r="BV95" s="171"/>
      <c r="BW95" s="171"/>
      <c r="BX95" s="171"/>
      <c r="BY95" s="171"/>
      <c r="BZ95" s="171"/>
      <c r="CA95" s="171"/>
      <c r="CB95" s="171"/>
      <c r="CC95" s="171"/>
      <c r="CD95" s="104"/>
      <c r="CE95" s="104"/>
      <c r="CF95" s="104"/>
      <c r="CG95" s="104"/>
      <c r="CH95" s="104"/>
      <c r="CI95" s="104"/>
      <c r="CJ95" s="104"/>
      <c r="CK95" s="104"/>
      <c r="CL95" s="104"/>
      <c r="CM95" s="104"/>
      <c r="CN95" s="104"/>
      <c r="CO95" s="104"/>
      <c r="CP95" s="104"/>
      <c r="CQ95" s="104"/>
      <c r="CR95" s="104"/>
      <c r="CS95" s="104"/>
      <c r="CT95" s="104"/>
      <c r="CU95" s="104"/>
      <c r="CV95" s="104"/>
      <c r="CW95" s="104"/>
      <c r="CX95" s="104"/>
      <c r="CY95" s="104"/>
      <c r="CZ95" s="104"/>
      <c r="DA95" s="104"/>
      <c r="DB95" s="104"/>
      <c r="DC95" s="104"/>
      <c r="DD95" s="104"/>
      <c r="DE95" s="104"/>
      <c r="DF95" s="104"/>
      <c r="DG95" s="104"/>
      <c r="DH95" s="104"/>
      <c r="DI95" s="104"/>
      <c r="DJ95" s="104"/>
      <c r="DK95" s="104"/>
      <c r="DL95" s="104"/>
      <c r="DM95" s="104"/>
      <c r="DN95" s="104"/>
      <c r="DO95" s="104"/>
      <c r="DP95" s="104"/>
      <c r="DQ95" s="104"/>
      <c r="DR95" s="104"/>
      <c r="DS95" s="104"/>
      <c r="DT95" s="104"/>
      <c r="DU95" s="104"/>
      <c r="DV95" s="104"/>
      <c r="DW95" s="104"/>
      <c r="DX95" s="104"/>
      <c r="DY95" s="104"/>
      <c r="DZ95" s="104"/>
      <c r="EA95" s="104"/>
      <c r="EB95" s="104"/>
      <c r="EC95" s="104"/>
      <c r="ED95" s="104"/>
      <c r="EE95" s="104"/>
      <c r="EF95" s="104"/>
      <c r="EG95" s="225"/>
      <c r="EH95" s="225"/>
      <c r="EI95" s="225"/>
      <c r="EJ95" s="225"/>
      <c r="EK95" s="225"/>
      <c r="EL95" s="225"/>
      <c r="EM95" s="225"/>
      <c r="EN95" s="225"/>
      <c r="EO95" s="225"/>
      <c r="EP95" s="225"/>
      <c r="EQ95" s="225"/>
      <c r="ER95" s="225"/>
      <c r="ES95" s="225"/>
      <c r="ET95" s="225"/>
      <c r="EU95" s="225"/>
      <c r="EV95" s="225"/>
      <c r="EW95" s="225"/>
      <c r="EX95" s="225"/>
      <c r="EY95" s="225"/>
      <c r="EZ95" s="225"/>
      <c r="FA95" s="225"/>
      <c r="FB95" s="225"/>
      <c r="FC95" s="225"/>
      <c r="FD95" s="225"/>
      <c r="FE95" s="225"/>
      <c r="FF95" s="225"/>
      <c r="FG95" s="225"/>
      <c r="FH95" s="225"/>
      <c r="FI95" s="225"/>
      <c r="FJ95" s="225"/>
      <c r="FK95" s="225"/>
      <c r="FL95" s="225"/>
      <c r="FM95" s="225"/>
      <c r="FN95" s="225"/>
      <c r="FO95" s="225"/>
      <c r="FP95" s="225"/>
      <c r="FQ95" s="225"/>
      <c r="FR95" s="225"/>
      <c r="FS95" s="225"/>
      <c r="FT95" s="225"/>
      <c r="FU95" s="225"/>
      <c r="FV95" s="225"/>
      <c r="FW95" s="225"/>
      <c r="FX95" s="225"/>
      <c r="FY95" s="225"/>
      <c r="FZ95" s="225"/>
      <c r="GA95" s="225"/>
      <c r="GB95" s="225"/>
      <c r="GC95" s="225"/>
      <c r="GD95" s="225"/>
      <c r="GE95" s="225"/>
      <c r="GF95" s="225"/>
      <c r="GG95" s="225"/>
      <c r="GH95" s="225"/>
      <c r="GI95" s="225"/>
      <c r="GJ95" s="225"/>
      <c r="GK95" s="225"/>
      <c r="GL95" s="225"/>
      <c r="GM95" s="225"/>
      <c r="GN95" s="225"/>
      <c r="GO95" s="225"/>
      <c r="GP95" s="225"/>
      <c r="GQ95" s="225"/>
      <c r="GR95" s="225"/>
      <c r="GS95" s="225"/>
      <c r="GT95" s="225"/>
      <c r="GU95" s="225"/>
      <c r="GV95" s="225"/>
      <c r="GW95" s="225"/>
      <c r="GX95" s="225"/>
      <c r="GY95" s="225"/>
      <c r="GZ95" s="225"/>
      <c r="HA95" s="225"/>
      <c r="HB95" s="225"/>
      <c r="HC95" s="225"/>
      <c r="HD95" s="225"/>
      <c r="HE95" s="225"/>
      <c r="HF95" s="225"/>
      <c r="HG95" s="225"/>
      <c r="HH95" s="225"/>
      <c r="HI95" s="225"/>
      <c r="HJ95" s="225"/>
      <c r="HK95" s="225"/>
      <c r="HL95" s="225"/>
      <c r="HM95" s="225"/>
      <c r="HN95" s="225"/>
      <c r="HO95" s="225"/>
      <c r="HP95" s="225"/>
      <c r="HQ95" s="225"/>
      <c r="HR95" s="225"/>
      <c r="HS95" s="225"/>
      <c r="HT95" s="225"/>
      <c r="HU95" s="225"/>
      <c r="HV95" s="225"/>
      <c r="HW95" s="225"/>
      <c r="HX95" s="225"/>
      <c r="HY95" s="225"/>
      <c r="HZ95" s="225"/>
      <c r="IA95" s="225"/>
      <c r="IB95" s="225"/>
      <c r="IC95" s="225"/>
      <c r="ID95" s="225"/>
      <c r="IE95" s="225"/>
      <c r="IF95" s="225"/>
      <c r="IG95" s="225"/>
      <c r="IH95" s="225"/>
      <c r="II95" s="225"/>
      <c r="IJ95" s="225"/>
      <c r="IK95" s="225"/>
      <c r="IL95" s="225"/>
      <c r="IM95" s="225"/>
      <c r="IN95" s="225"/>
      <c r="IO95" s="225"/>
      <c r="IP95" s="225"/>
      <c r="IQ95" s="225"/>
      <c r="IR95" s="225"/>
      <c r="IS95" s="225"/>
      <c r="IT95" s="225"/>
      <c r="IU95" s="225"/>
      <c r="IV95" s="225"/>
      <c r="IW95" s="225"/>
      <c r="IX95" s="225"/>
      <c r="IY95" s="225"/>
      <c r="IZ95" s="225"/>
      <c r="JA95" s="225"/>
      <c r="JB95" s="225"/>
      <c r="JC95" s="225"/>
      <c r="JD95" s="225"/>
      <c r="JE95" s="225"/>
      <c r="JF95" s="225"/>
      <c r="JG95" s="225"/>
      <c r="JH95" s="225"/>
      <c r="JI95" s="225"/>
      <c r="JJ95" s="225"/>
      <c r="JK95" s="225"/>
      <c r="JL95" s="225"/>
      <c r="JM95" s="225"/>
      <c r="JN95" s="225"/>
      <c r="JO95" s="225"/>
      <c r="JP95" s="225"/>
      <c r="JQ95" s="225"/>
      <c r="JR95" s="225"/>
      <c r="JS95" s="225"/>
      <c r="JT95" s="225"/>
      <c r="JU95" s="225"/>
      <c r="JV95" s="225"/>
      <c r="JW95" s="225"/>
      <c r="JX95" s="225"/>
      <c r="JY95" s="225"/>
      <c r="JZ95" s="225"/>
      <c r="KA95" s="225"/>
      <c r="KB95" s="225"/>
      <c r="KC95" s="225"/>
      <c r="KD95" s="225"/>
      <c r="KE95" s="225"/>
      <c r="KF95" s="225"/>
      <c r="KG95" s="225"/>
      <c r="KH95" s="225"/>
      <c r="KI95" s="225"/>
      <c r="KJ95" s="225"/>
      <c r="KK95" s="225"/>
      <c r="KL95" s="225"/>
      <c r="KM95" s="225"/>
      <c r="KN95" s="225"/>
      <c r="KO95" s="225"/>
      <c r="KP95" s="225"/>
      <c r="KQ95" s="225"/>
      <c r="KR95" s="225"/>
      <c r="KS95" s="225"/>
      <c r="KT95" s="225"/>
      <c r="KU95" s="225"/>
      <c r="KV95" s="225"/>
      <c r="KW95" s="225"/>
      <c r="KX95" s="225"/>
      <c r="KY95" s="225"/>
      <c r="KZ95" s="225"/>
      <c r="LA95" s="225"/>
      <c r="LB95" s="225"/>
      <c r="LC95" s="225"/>
      <c r="LD95" s="225"/>
      <c r="LE95" s="225"/>
      <c r="LF95" s="225"/>
      <c r="LG95" s="225"/>
      <c r="LH95" s="225"/>
      <c r="LI95" s="225"/>
      <c r="LJ95" s="225"/>
      <c r="LK95" s="225"/>
      <c r="LL95" s="225"/>
      <c r="LM95" s="225"/>
      <c r="LN95" s="225"/>
      <c r="LO95" s="225"/>
      <c r="LP95" s="225"/>
      <c r="LQ95" s="225"/>
      <c r="LR95" s="225"/>
      <c r="LS95" s="225"/>
      <c r="LT95" s="225"/>
      <c r="LU95" s="225"/>
      <c r="LV95" s="225"/>
      <c r="LW95" s="225"/>
      <c r="LX95" s="225"/>
      <c r="LY95" s="225"/>
      <c r="LZ95" s="225"/>
      <c r="MA95" s="225"/>
      <c r="MB95" s="225"/>
      <c r="MC95" s="225"/>
      <c r="MD95" s="225"/>
      <c r="ME95" s="225"/>
      <c r="MF95" s="225"/>
      <c r="MG95" s="225"/>
      <c r="MH95" s="225"/>
      <c r="MI95" s="225"/>
      <c r="MJ95" s="225"/>
      <c r="MK95" s="225"/>
      <c r="ML95" s="225"/>
      <c r="MM95" s="225"/>
      <c r="MN95" s="225"/>
      <c r="MO95" s="225"/>
      <c r="MP95" s="225"/>
      <c r="MQ95" s="225"/>
      <c r="MR95" s="225"/>
      <c r="MS95" s="225"/>
      <c r="MT95" s="225"/>
      <c r="MU95" s="225"/>
      <c r="MV95" s="225"/>
      <c r="MW95" s="225"/>
      <c r="MX95" s="225"/>
      <c r="MY95" s="225"/>
      <c r="MZ95" s="225"/>
      <c r="NA95" s="225"/>
      <c r="NB95" s="225"/>
      <c r="NC95" s="225"/>
      <c r="ND95" s="225"/>
      <c r="NE95" s="225"/>
      <c r="NF95" s="225"/>
      <c r="NG95" s="225"/>
      <c r="NH95" s="225"/>
      <c r="NI95" s="225"/>
      <c r="NJ95" s="225"/>
      <c r="NK95" s="225"/>
      <c r="NL95" s="225"/>
      <c r="NM95" s="225"/>
      <c r="NN95" s="225"/>
      <c r="NO95" s="225"/>
      <c r="NP95" s="225"/>
      <c r="NQ95" s="225"/>
      <c r="NR95" s="225"/>
      <c r="NS95" s="225"/>
      <c r="NT95" s="225"/>
      <c r="NU95" s="225"/>
      <c r="NV95" s="225"/>
      <c r="NW95" s="225"/>
      <c r="NX95" s="225"/>
      <c r="NY95" s="225"/>
      <c r="NZ95" s="225"/>
      <c r="OA95" s="225"/>
      <c r="OB95" s="225"/>
      <c r="OC95" s="225"/>
      <c r="OD95" s="225"/>
      <c r="OE95" s="225"/>
      <c r="OF95" s="225"/>
      <c r="OG95" s="225"/>
      <c r="OH95" s="225"/>
      <c r="OI95" s="225"/>
      <c r="OJ95" s="225"/>
      <c r="OK95" s="225"/>
      <c r="OL95" s="225"/>
      <c r="OM95" s="225"/>
      <c r="ON95" s="225"/>
      <c r="OO95" s="225"/>
      <c r="OP95" s="225"/>
      <c r="OQ95" s="225"/>
      <c r="OR95" s="225"/>
      <c r="OS95" s="225"/>
      <c r="OT95" s="225"/>
      <c r="OU95" s="225"/>
      <c r="OV95" s="225"/>
      <c r="OW95" s="225"/>
      <c r="OX95" s="225"/>
      <c r="OY95" s="225"/>
      <c r="OZ95" s="225"/>
      <c r="PA95" s="225"/>
      <c r="PB95" s="225"/>
      <c r="PC95" s="225"/>
      <c r="PD95" s="225"/>
      <c r="PE95" s="225"/>
      <c r="PF95" s="225"/>
      <c r="PG95" s="225"/>
      <c r="PH95" s="225"/>
      <c r="PI95" s="225"/>
      <c r="PJ95" s="225"/>
      <c r="PK95" s="225"/>
      <c r="PL95" s="225"/>
      <c r="PM95" s="225"/>
      <c r="PN95" s="225"/>
      <c r="PO95" s="225"/>
      <c r="PP95" s="225"/>
      <c r="PQ95" s="225"/>
      <c r="PR95" s="225"/>
      <c r="PS95" s="225"/>
      <c r="PT95" s="225"/>
      <c r="PU95" s="225"/>
      <c r="PV95" s="225"/>
      <c r="PW95" s="225"/>
      <c r="PX95" s="225"/>
      <c r="PY95" s="225"/>
      <c r="PZ95" s="225"/>
      <c r="QA95" s="225"/>
      <c r="QB95" s="225"/>
      <c r="QC95" s="225"/>
      <c r="QD95" s="225"/>
      <c r="QE95" s="225"/>
      <c r="QF95" s="225"/>
      <c r="QG95" s="225"/>
      <c r="QH95" s="225"/>
      <c r="QI95" s="225"/>
      <c r="QJ95" s="225"/>
      <c r="QK95" s="225"/>
      <c r="QL95" s="225"/>
      <c r="QM95" s="225"/>
      <c r="QN95" s="225"/>
      <c r="QO95" s="225"/>
      <c r="QP95" s="225"/>
      <c r="QQ95" s="225"/>
      <c r="QR95" s="225"/>
      <c r="QS95" s="225"/>
      <c r="QT95" s="225"/>
      <c r="QU95" s="225"/>
      <c r="QV95" s="225"/>
      <c r="QW95" s="225"/>
      <c r="QX95" s="225"/>
      <c r="QY95" s="225"/>
      <c r="QZ95" s="225"/>
      <c r="RA95" s="225"/>
      <c r="RB95" s="225"/>
      <c r="RC95" s="225"/>
      <c r="RD95" s="225"/>
      <c r="RE95" s="104"/>
      <c r="RF95" s="104"/>
      <c r="RG95" s="207"/>
      <c r="RH95" s="207"/>
    </row>
    <row r="96" spans="2:476" ht="18.75" customHeight="1">
      <c r="B96" s="87">
        <v>85</v>
      </c>
      <c r="C96" s="87">
        <v>26</v>
      </c>
      <c r="D96" s="87" t="s">
        <v>451</v>
      </c>
      <c r="E96" s="34" t="str">
        <f ca="1">IF(ISBLANK(TMSimList[[#This Row],[Test n'#]]),"",LOOKUP(TMSimList[[#This Row],[Test n'#]],TP_CFAR_DB[TPnum],TP_CFAR_DB[TP ID]))</f>
        <v>FT-TP-26</v>
      </c>
      <c r="F96" s="103" t="str">
        <f ca="1">IF(ISBLANK(TMSimList[[#This Row],[Test n'#]]),"",LOOKUP(TMSimList[[#This Row],[Test n'#]],TP_CFAR_DB[TPnum],TP_CFAR_DB[Test Point Name]))</f>
        <v xml:space="preserve">Roll step tuning Racetracks </v>
      </c>
      <c r="G96" s="34" t="str">
        <f ca="1">IF(ISBLANK(TMSimList[[#This Row],[Test n'#]]),"",LOOKUP(TMSimList[[#This Row],[Test n'#]],TP_CFAR_DB[TPnum],TP_CFAR_DB[Mode]))</f>
        <v>FBW</v>
      </c>
      <c r="H96" s="34">
        <f ca="1">IF(ISBLANK(TMSimList[[#This Row],[Test n'#]]),"",LOOKUP(TMSimList[[#This Row],[Test n'#]],TP_CFAR_DB[TPnum],TP_CFAR_DB[Time '[sec']]))</f>
        <v>85</v>
      </c>
      <c r="I96" s="34" t="s">
        <v>76</v>
      </c>
      <c r="J96" s="34" t="s">
        <v>76</v>
      </c>
      <c r="K96" s="171"/>
      <c r="L96" s="172">
        <f>SUM(TMSimMatrix[#This Row])</f>
        <v>5</v>
      </c>
      <c r="M96" s="171"/>
      <c r="N96" s="171"/>
      <c r="O96" s="171"/>
      <c r="P96" s="171"/>
      <c r="Q96" s="171"/>
      <c r="R96" s="171">
        <v>1</v>
      </c>
      <c r="S96" s="171">
        <v>1</v>
      </c>
      <c r="T96" s="171">
        <v>1</v>
      </c>
      <c r="U96" s="171">
        <v>1</v>
      </c>
      <c r="V96" s="171">
        <v>1</v>
      </c>
      <c r="W96" s="171"/>
      <c r="X96" s="171"/>
      <c r="Y96" s="171"/>
      <c r="Z96" s="171"/>
      <c r="AA96" s="171"/>
      <c r="AB96" s="171"/>
      <c r="AC96" s="171"/>
      <c r="AD96" s="171"/>
      <c r="AE96" s="171"/>
      <c r="AF96" s="171"/>
      <c r="AG96" s="171"/>
      <c r="AH96" s="171"/>
      <c r="AI96" s="171"/>
      <c r="AJ96" s="171"/>
      <c r="AK96" s="171"/>
      <c r="AL96" s="171"/>
      <c r="AM96" s="171"/>
      <c r="AN96" s="171"/>
      <c r="AO96" s="171"/>
      <c r="AP96" s="171"/>
      <c r="AQ96" s="171"/>
      <c r="AR96" s="171"/>
      <c r="AS96" s="171"/>
      <c r="AT96" s="171"/>
      <c r="AU96" s="171"/>
      <c r="AV96" s="171"/>
      <c r="AW96" s="171"/>
      <c r="AX96" s="171"/>
      <c r="AY96" s="171"/>
      <c r="AZ96" s="171"/>
      <c r="BA96" s="171"/>
      <c r="BB96" s="171"/>
      <c r="BC96" s="171"/>
      <c r="BD96" s="171"/>
      <c r="BE96" s="171"/>
      <c r="BF96" s="171"/>
      <c r="BG96" s="171"/>
      <c r="BH96" s="171"/>
      <c r="BI96" s="171"/>
      <c r="BJ96" s="171"/>
      <c r="BK96" s="171"/>
      <c r="BL96" s="171"/>
      <c r="BM96" s="171"/>
      <c r="BN96" s="171"/>
      <c r="BO96" s="171"/>
      <c r="BP96" s="171"/>
      <c r="BQ96" s="171"/>
      <c r="BR96" s="171"/>
      <c r="BS96" s="171"/>
      <c r="BT96" s="171"/>
      <c r="BU96" s="171"/>
      <c r="BV96" s="171"/>
      <c r="BW96" s="171"/>
      <c r="BX96" s="171"/>
      <c r="BY96" s="171"/>
      <c r="BZ96" s="171"/>
      <c r="CA96" s="171"/>
      <c r="CB96" s="171"/>
      <c r="CC96" s="171"/>
      <c r="CD96" s="104"/>
      <c r="CE96" s="104"/>
      <c r="CF96" s="104"/>
      <c r="CG96" s="104"/>
      <c r="CH96" s="104"/>
      <c r="CI96" s="104"/>
      <c r="CJ96" s="104"/>
      <c r="CK96" s="104"/>
      <c r="CL96" s="104"/>
      <c r="CM96" s="104"/>
      <c r="CN96" s="104"/>
      <c r="CO96" s="104"/>
      <c r="CP96" s="104"/>
      <c r="CQ96" s="104"/>
      <c r="CR96" s="104"/>
      <c r="CS96" s="104"/>
      <c r="CT96" s="104"/>
      <c r="CU96" s="104"/>
      <c r="CV96" s="104"/>
      <c r="CW96" s="104"/>
      <c r="CX96" s="104"/>
      <c r="CY96" s="104"/>
      <c r="CZ96" s="104"/>
      <c r="DA96" s="104"/>
      <c r="DB96" s="104"/>
      <c r="DC96" s="104"/>
      <c r="DD96" s="104"/>
      <c r="DE96" s="104"/>
      <c r="DF96" s="104"/>
      <c r="DG96" s="104"/>
      <c r="DH96" s="104"/>
      <c r="DI96" s="104"/>
      <c r="DJ96" s="104"/>
      <c r="DK96" s="104"/>
      <c r="DL96" s="104"/>
      <c r="DM96" s="104"/>
      <c r="DN96" s="104"/>
      <c r="DO96" s="104"/>
      <c r="DP96" s="104"/>
      <c r="DQ96" s="104"/>
      <c r="DR96" s="104"/>
      <c r="DS96" s="104"/>
      <c r="DT96" s="104"/>
      <c r="DU96" s="104"/>
      <c r="DV96" s="104"/>
      <c r="DW96" s="104"/>
      <c r="DX96" s="104"/>
      <c r="DY96" s="104"/>
      <c r="DZ96" s="104"/>
      <c r="EA96" s="104"/>
      <c r="EB96" s="104"/>
      <c r="EC96" s="104"/>
      <c r="ED96" s="104"/>
      <c r="EE96" s="104"/>
      <c r="EF96" s="104"/>
      <c r="EG96" s="225"/>
      <c r="EH96" s="225"/>
      <c r="EI96" s="225"/>
      <c r="EJ96" s="225"/>
      <c r="EK96" s="225"/>
      <c r="EL96" s="225"/>
      <c r="EM96" s="225"/>
      <c r="EN96" s="225"/>
      <c r="EO96" s="225"/>
      <c r="EP96" s="225"/>
      <c r="EQ96" s="225"/>
      <c r="ER96" s="225"/>
      <c r="ES96" s="225"/>
      <c r="ET96" s="225"/>
      <c r="EU96" s="225"/>
      <c r="EV96" s="225"/>
      <c r="EW96" s="225"/>
      <c r="EX96" s="225"/>
      <c r="EY96" s="225"/>
      <c r="EZ96" s="225"/>
      <c r="FA96" s="225"/>
      <c r="FB96" s="225"/>
      <c r="FC96" s="225"/>
      <c r="FD96" s="225"/>
      <c r="FE96" s="225"/>
      <c r="FF96" s="225"/>
      <c r="FG96" s="225"/>
      <c r="FH96" s="225"/>
      <c r="FI96" s="225"/>
      <c r="FJ96" s="225"/>
      <c r="FK96" s="225"/>
      <c r="FL96" s="225"/>
      <c r="FM96" s="225"/>
      <c r="FN96" s="225"/>
      <c r="FO96" s="225"/>
      <c r="FP96" s="225"/>
      <c r="FQ96" s="225"/>
      <c r="FR96" s="225"/>
      <c r="FS96" s="225"/>
      <c r="FT96" s="225"/>
      <c r="FU96" s="225"/>
      <c r="FV96" s="225"/>
      <c r="FW96" s="225"/>
      <c r="FX96" s="225"/>
      <c r="FY96" s="225"/>
      <c r="FZ96" s="225"/>
      <c r="GA96" s="225"/>
      <c r="GB96" s="225"/>
      <c r="GC96" s="225"/>
      <c r="GD96" s="225"/>
      <c r="GE96" s="225"/>
      <c r="GF96" s="225"/>
      <c r="GG96" s="225"/>
      <c r="GH96" s="225"/>
      <c r="GI96" s="225"/>
      <c r="GJ96" s="225"/>
      <c r="GK96" s="225"/>
      <c r="GL96" s="225"/>
      <c r="GM96" s="225"/>
      <c r="GN96" s="225"/>
      <c r="GO96" s="225"/>
      <c r="GP96" s="225"/>
      <c r="GQ96" s="225"/>
      <c r="GR96" s="225"/>
      <c r="GS96" s="225"/>
      <c r="GT96" s="225"/>
      <c r="GU96" s="225"/>
      <c r="GV96" s="225"/>
      <c r="GW96" s="225"/>
      <c r="GX96" s="225"/>
      <c r="GY96" s="225"/>
      <c r="GZ96" s="225"/>
      <c r="HA96" s="225"/>
      <c r="HB96" s="225"/>
      <c r="HC96" s="225"/>
      <c r="HD96" s="225"/>
      <c r="HE96" s="225"/>
      <c r="HF96" s="225"/>
      <c r="HG96" s="225"/>
      <c r="HH96" s="225"/>
      <c r="HI96" s="225"/>
      <c r="HJ96" s="225"/>
      <c r="HK96" s="225"/>
      <c r="HL96" s="225"/>
      <c r="HM96" s="225"/>
      <c r="HN96" s="225"/>
      <c r="HO96" s="225"/>
      <c r="HP96" s="225"/>
      <c r="HQ96" s="225"/>
      <c r="HR96" s="225"/>
      <c r="HS96" s="225"/>
      <c r="HT96" s="225"/>
      <c r="HU96" s="225"/>
      <c r="HV96" s="225"/>
      <c r="HW96" s="225"/>
      <c r="HX96" s="225"/>
      <c r="HY96" s="225"/>
      <c r="HZ96" s="225"/>
      <c r="IA96" s="225"/>
      <c r="IB96" s="225"/>
      <c r="IC96" s="225"/>
      <c r="ID96" s="225"/>
      <c r="IE96" s="225"/>
      <c r="IF96" s="225"/>
      <c r="IG96" s="225"/>
      <c r="IH96" s="225"/>
      <c r="II96" s="225"/>
      <c r="IJ96" s="225"/>
      <c r="IK96" s="225"/>
      <c r="IL96" s="225"/>
      <c r="IM96" s="225"/>
      <c r="IN96" s="225"/>
      <c r="IO96" s="225"/>
      <c r="IP96" s="225"/>
      <c r="IQ96" s="225"/>
      <c r="IR96" s="225"/>
      <c r="IS96" s="225"/>
      <c r="IT96" s="225"/>
      <c r="IU96" s="225"/>
      <c r="IV96" s="225"/>
      <c r="IW96" s="225"/>
      <c r="IX96" s="225"/>
      <c r="IY96" s="225"/>
      <c r="IZ96" s="225"/>
      <c r="JA96" s="225"/>
      <c r="JB96" s="225"/>
      <c r="JC96" s="225"/>
      <c r="JD96" s="225"/>
      <c r="JE96" s="225"/>
      <c r="JF96" s="225"/>
      <c r="JG96" s="225"/>
      <c r="JH96" s="225"/>
      <c r="JI96" s="225"/>
      <c r="JJ96" s="225"/>
      <c r="JK96" s="225"/>
      <c r="JL96" s="225"/>
      <c r="JM96" s="225"/>
      <c r="JN96" s="225"/>
      <c r="JO96" s="225"/>
      <c r="JP96" s="225"/>
      <c r="JQ96" s="225"/>
      <c r="JR96" s="225"/>
      <c r="JS96" s="225"/>
      <c r="JT96" s="225"/>
      <c r="JU96" s="225"/>
      <c r="JV96" s="225"/>
      <c r="JW96" s="225"/>
      <c r="JX96" s="225"/>
      <c r="JY96" s="225"/>
      <c r="JZ96" s="225"/>
      <c r="KA96" s="225"/>
      <c r="KB96" s="225"/>
      <c r="KC96" s="225"/>
      <c r="KD96" s="225"/>
      <c r="KE96" s="225"/>
      <c r="KF96" s="225"/>
      <c r="KG96" s="225"/>
      <c r="KH96" s="225"/>
      <c r="KI96" s="225"/>
      <c r="KJ96" s="225"/>
      <c r="KK96" s="225"/>
      <c r="KL96" s="225"/>
      <c r="KM96" s="225"/>
      <c r="KN96" s="225"/>
      <c r="KO96" s="225"/>
      <c r="KP96" s="225"/>
      <c r="KQ96" s="225"/>
      <c r="KR96" s="225"/>
      <c r="KS96" s="225"/>
      <c r="KT96" s="225"/>
      <c r="KU96" s="225"/>
      <c r="KV96" s="225"/>
      <c r="KW96" s="225"/>
      <c r="KX96" s="225"/>
      <c r="KY96" s="225"/>
      <c r="KZ96" s="225"/>
      <c r="LA96" s="225"/>
      <c r="LB96" s="225"/>
      <c r="LC96" s="225"/>
      <c r="LD96" s="225"/>
      <c r="LE96" s="225"/>
      <c r="LF96" s="225"/>
      <c r="LG96" s="225"/>
      <c r="LH96" s="225"/>
      <c r="LI96" s="225"/>
      <c r="LJ96" s="225"/>
      <c r="LK96" s="225"/>
      <c r="LL96" s="225"/>
      <c r="LM96" s="225"/>
      <c r="LN96" s="225"/>
      <c r="LO96" s="225"/>
      <c r="LP96" s="225"/>
      <c r="LQ96" s="225"/>
      <c r="LR96" s="225"/>
      <c r="LS96" s="225"/>
      <c r="LT96" s="225"/>
      <c r="LU96" s="225"/>
      <c r="LV96" s="225"/>
      <c r="LW96" s="225"/>
      <c r="LX96" s="225"/>
      <c r="LY96" s="225"/>
      <c r="LZ96" s="225"/>
      <c r="MA96" s="225"/>
      <c r="MB96" s="225"/>
      <c r="MC96" s="225"/>
      <c r="MD96" s="225"/>
      <c r="ME96" s="225"/>
      <c r="MF96" s="225"/>
      <c r="MG96" s="225"/>
      <c r="MH96" s="225"/>
      <c r="MI96" s="225"/>
      <c r="MJ96" s="225"/>
      <c r="MK96" s="225"/>
      <c r="ML96" s="225"/>
      <c r="MM96" s="225"/>
      <c r="MN96" s="225"/>
      <c r="MO96" s="225"/>
      <c r="MP96" s="225"/>
      <c r="MQ96" s="225"/>
      <c r="MR96" s="225"/>
      <c r="MS96" s="225"/>
      <c r="MT96" s="225"/>
      <c r="MU96" s="225"/>
      <c r="MV96" s="225"/>
      <c r="MW96" s="225"/>
      <c r="MX96" s="225"/>
      <c r="MY96" s="225"/>
      <c r="MZ96" s="225"/>
      <c r="NA96" s="225"/>
      <c r="NB96" s="225"/>
      <c r="NC96" s="225"/>
      <c r="ND96" s="225"/>
      <c r="NE96" s="225"/>
      <c r="NF96" s="225"/>
      <c r="NG96" s="225"/>
      <c r="NH96" s="225"/>
      <c r="NI96" s="225"/>
      <c r="NJ96" s="225"/>
      <c r="NK96" s="225"/>
      <c r="NL96" s="225"/>
      <c r="NM96" s="225"/>
      <c r="NN96" s="225"/>
      <c r="NO96" s="225"/>
      <c r="NP96" s="225"/>
      <c r="NQ96" s="225"/>
      <c r="NR96" s="225"/>
      <c r="NS96" s="225"/>
      <c r="NT96" s="225"/>
      <c r="NU96" s="225"/>
      <c r="NV96" s="225"/>
      <c r="NW96" s="225"/>
      <c r="NX96" s="225"/>
      <c r="NY96" s="225"/>
      <c r="NZ96" s="225"/>
      <c r="OA96" s="225"/>
      <c r="OB96" s="225"/>
      <c r="OC96" s="225"/>
      <c r="OD96" s="225"/>
      <c r="OE96" s="225"/>
      <c r="OF96" s="225"/>
      <c r="OG96" s="225"/>
      <c r="OH96" s="225"/>
      <c r="OI96" s="225"/>
      <c r="OJ96" s="225"/>
      <c r="OK96" s="225"/>
      <c r="OL96" s="225"/>
      <c r="OM96" s="225"/>
      <c r="ON96" s="225"/>
      <c r="OO96" s="225"/>
      <c r="OP96" s="225"/>
      <c r="OQ96" s="225"/>
      <c r="OR96" s="225"/>
      <c r="OS96" s="225"/>
      <c r="OT96" s="225"/>
      <c r="OU96" s="225"/>
      <c r="OV96" s="225"/>
      <c r="OW96" s="225"/>
      <c r="OX96" s="225"/>
      <c r="OY96" s="225"/>
      <c r="OZ96" s="225"/>
      <c r="PA96" s="225"/>
      <c r="PB96" s="225"/>
      <c r="PC96" s="225"/>
      <c r="PD96" s="225"/>
      <c r="PE96" s="225"/>
      <c r="PF96" s="225"/>
      <c r="PG96" s="225"/>
      <c r="PH96" s="225"/>
      <c r="PI96" s="225"/>
      <c r="PJ96" s="225"/>
      <c r="PK96" s="225"/>
      <c r="PL96" s="225"/>
      <c r="PM96" s="225"/>
      <c r="PN96" s="225"/>
      <c r="PO96" s="225"/>
      <c r="PP96" s="225"/>
      <c r="PQ96" s="225"/>
      <c r="PR96" s="225"/>
      <c r="PS96" s="225"/>
      <c r="PT96" s="225"/>
      <c r="PU96" s="225"/>
      <c r="PV96" s="225"/>
      <c r="PW96" s="225"/>
      <c r="PX96" s="225"/>
      <c r="PY96" s="225"/>
      <c r="PZ96" s="225"/>
      <c r="QA96" s="225"/>
      <c r="QB96" s="225"/>
      <c r="QC96" s="225"/>
      <c r="QD96" s="225"/>
      <c r="QE96" s="225"/>
      <c r="QF96" s="225"/>
      <c r="QG96" s="225"/>
      <c r="QH96" s="225"/>
      <c r="QI96" s="225"/>
      <c r="QJ96" s="225"/>
      <c r="QK96" s="225"/>
      <c r="QL96" s="225"/>
      <c r="QM96" s="225"/>
      <c r="QN96" s="225"/>
      <c r="QO96" s="225"/>
      <c r="QP96" s="225"/>
      <c r="QQ96" s="225"/>
      <c r="QR96" s="225"/>
      <c r="QS96" s="225"/>
      <c r="QT96" s="225"/>
      <c r="QU96" s="225"/>
      <c r="QV96" s="225"/>
      <c r="QW96" s="225"/>
      <c r="QX96" s="225"/>
      <c r="QY96" s="225"/>
      <c r="QZ96" s="225"/>
      <c r="RA96" s="225"/>
      <c r="RB96" s="225"/>
      <c r="RC96" s="225"/>
      <c r="RD96" s="225"/>
      <c r="RE96" s="104"/>
      <c r="RF96" s="104"/>
      <c r="RG96" s="207"/>
      <c r="RH96" s="207"/>
    </row>
    <row r="97" spans="2:476" ht="18.75" customHeight="1">
      <c r="B97" s="87">
        <v>86</v>
      </c>
      <c r="C97" s="87">
        <v>26</v>
      </c>
      <c r="D97" s="87" t="s">
        <v>451</v>
      </c>
      <c r="E97" s="34" t="str">
        <f ca="1">IF(ISBLANK(TMSimList[[#This Row],[Test n'#]]),"",LOOKUP(TMSimList[[#This Row],[Test n'#]],TP_CFAR_DB[TPnum],TP_CFAR_DB[TP ID]))</f>
        <v>FT-TP-26</v>
      </c>
      <c r="F97" s="103" t="str">
        <f ca="1">IF(ISBLANK(TMSimList[[#This Row],[Test n'#]]),"",LOOKUP(TMSimList[[#This Row],[Test n'#]],TP_CFAR_DB[TPnum],TP_CFAR_DB[Test Point Name]))</f>
        <v xml:space="preserve">Roll step tuning Racetracks </v>
      </c>
      <c r="G97" s="34" t="str">
        <f ca="1">IF(ISBLANK(TMSimList[[#This Row],[Test n'#]]),"",LOOKUP(TMSimList[[#This Row],[Test n'#]],TP_CFAR_DB[TPnum],TP_CFAR_DB[Mode]))</f>
        <v>FBW</v>
      </c>
      <c r="H97" s="34">
        <f ca="1">IF(ISBLANK(TMSimList[[#This Row],[Test n'#]]),"",LOOKUP(TMSimList[[#This Row],[Test n'#]],TP_CFAR_DB[TPnum],TP_CFAR_DB[Time '[sec']]))</f>
        <v>85</v>
      </c>
      <c r="I97" s="34" t="s">
        <v>76</v>
      </c>
      <c r="J97" s="34" t="s">
        <v>77</v>
      </c>
      <c r="K97" s="171"/>
      <c r="L97" s="172">
        <f>SUM(TMSimMatrix[#This Row])</f>
        <v>5</v>
      </c>
      <c r="M97" s="171"/>
      <c r="N97" s="171"/>
      <c r="O97" s="171"/>
      <c r="P97" s="171"/>
      <c r="Q97" s="171"/>
      <c r="R97" s="171">
        <v>1</v>
      </c>
      <c r="S97" s="171">
        <v>1</v>
      </c>
      <c r="T97" s="171">
        <v>1</v>
      </c>
      <c r="U97" s="171">
        <v>1</v>
      </c>
      <c r="V97" s="171">
        <v>1</v>
      </c>
      <c r="W97" s="171"/>
      <c r="X97" s="171"/>
      <c r="Y97" s="171"/>
      <c r="Z97" s="171"/>
      <c r="AA97" s="171"/>
      <c r="AB97" s="171"/>
      <c r="AC97" s="171"/>
      <c r="AD97" s="171"/>
      <c r="AE97" s="171"/>
      <c r="AF97" s="171"/>
      <c r="AG97" s="171"/>
      <c r="AH97" s="171"/>
      <c r="AI97" s="171"/>
      <c r="AJ97" s="171"/>
      <c r="AK97" s="171"/>
      <c r="AL97" s="171"/>
      <c r="AM97" s="171"/>
      <c r="AN97" s="171"/>
      <c r="AO97" s="171"/>
      <c r="AP97" s="171"/>
      <c r="AQ97" s="171"/>
      <c r="AR97" s="171"/>
      <c r="AS97" s="171"/>
      <c r="AT97" s="171"/>
      <c r="AU97" s="171"/>
      <c r="AV97" s="171"/>
      <c r="AW97" s="171"/>
      <c r="AX97" s="171"/>
      <c r="AY97" s="171"/>
      <c r="AZ97" s="171"/>
      <c r="BA97" s="171"/>
      <c r="BB97" s="171"/>
      <c r="BC97" s="171"/>
      <c r="BD97" s="171"/>
      <c r="BE97" s="171"/>
      <c r="BF97" s="171"/>
      <c r="BG97" s="171"/>
      <c r="BH97" s="171"/>
      <c r="BI97" s="171"/>
      <c r="BJ97" s="171"/>
      <c r="BK97" s="171"/>
      <c r="BL97" s="171"/>
      <c r="BM97" s="171"/>
      <c r="BN97" s="171"/>
      <c r="BO97" s="171"/>
      <c r="BP97" s="171"/>
      <c r="BQ97" s="171"/>
      <c r="BR97" s="171"/>
      <c r="BS97" s="171"/>
      <c r="BT97" s="171"/>
      <c r="BU97" s="171"/>
      <c r="BV97" s="171"/>
      <c r="BW97" s="171"/>
      <c r="BX97" s="171"/>
      <c r="BY97" s="171"/>
      <c r="BZ97" s="171"/>
      <c r="CA97" s="171"/>
      <c r="CB97" s="171"/>
      <c r="CC97" s="171"/>
      <c r="CD97" s="104"/>
      <c r="CE97" s="104"/>
      <c r="CF97" s="104"/>
      <c r="CG97" s="104"/>
      <c r="CH97" s="104"/>
      <c r="CI97" s="104"/>
      <c r="CJ97" s="104"/>
      <c r="CK97" s="104"/>
      <c r="CL97" s="104"/>
      <c r="CM97" s="104"/>
      <c r="CN97" s="104"/>
      <c r="CO97" s="104"/>
      <c r="CP97" s="104"/>
      <c r="CQ97" s="104"/>
      <c r="CR97" s="104"/>
      <c r="CS97" s="104"/>
      <c r="CT97" s="104"/>
      <c r="CU97" s="104"/>
      <c r="CV97" s="104"/>
      <c r="CW97" s="104"/>
      <c r="CX97" s="104"/>
      <c r="CY97" s="104"/>
      <c r="CZ97" s="104"/>
      <c r="DA97" s="104"/>
      <c r="DB97" s="104"/>
      <c r="DC97" s="104"/>
      <c r="DD97" s="104"/>
      <c r="DE97" s="104"/>
      <c r="DF97" s="104"/>
      <c r="DG97" s="104"/>
      <c r="DH97" s="104"/>
      <c r="DI97" s="104"/>
      <c r="DJ97" s="104"/>
      <c r="DK97" s="104"/>
      <c r="DL97" s="104"/>
      <c r="DM97" s="104"/>
      <c r="DN97" s="104"/>
      <c r="DO97" s="104"/>
      <c r="DP97" s="104"/>
      <c r="DQ97" s="104"/>
      <c r="DR97" s="104"/>
      <c r="DS97" s="104"/>
      <c r="DT97" s="104"/>
      <c r="DU97" s="104"/>
      <c r="DV97" s="104"/>
      <c r="DW97" s="104"/>
      <c r="DX97" s="104"/>
      <c r="DY97" s="104"/>
      <c r="DZ97" s="104"/>
      <c r="EA97" s="104"/>
      <c r="EB97" s="104"/>
      <c r="EC97" s="104"/>
      <c r="ED97" s="104"/>
      <c r="EE97" s="104"/>
      <c r="EF97" s="104"/>
      <c r="EG97" s="225"/>
      <c r="EH97" s="225"/>
      <c r="EI97" s="225"/>
      <c r="EJ97" s="225"/>
      <c r="EK97" s="225"/>
      <c r="EL97" s="225"/>
      <c r="EM97" s="225"/>
      <c r="EN97" s="225"/>
      <c r="EO97" s="225"/>
      <c r="EP97" s="225"/>
      <c r="EQ97" s="225"/>
      <c r="ER97" s="225"/>
      <c r="ES97" s="225"/>
      <c r="ET97" s="225"/>
      <c r="EU97" s="225"/>
      <c r="EV97" s="225"/>
      <c r="EW97" s="225"/>
      <c r="EX97" s="225"/>
      <c r="EY97" s="225"/>
      <c r="EZ97" s="225"/>
      <c r="FA97" s="225"/>
      <c r="FB97" s="225"/>
      <c r="FC97" s="225"/>
      <c r="FD97" s="225"/>
      <c r="FE97" s="225"/>
      <c r="FF97" s="225"/>
      <c r="FG97" s="225"/>
      <c r="FH97" s="225"/>
      <c r="FI97" s="225"/>
      <c r="FJ97" s="225"/>
      <c r="FK97" s="225"/>
      <c r="FL97" s="225"/>
      <c r="FM97" s="225"/>
      <c r="FN97" s="225"/>
      <c r="FO97" s="225"/>
      <c r="FP97" s="225"/>
      <c r="FQ97" s="225"/>
      <c r="FR97" s="225"/>
      <c r="FS97" s="225"/>
      <c r="FT97" s="225"/>
      <c r="FU97" s="225"/>
      <c r="FV97" s="225"/>
      <c r="FW97" s="225"/>
      <c r="FX97" s="225"/>
      <c r="FY97" s="225"/>
      <c r="FZ97" s="225"/>
      <c r="GA97" s="225"/>
      <c r="GB97" s="225"/>
      <c r="GC97" s="225"/>
      <c r="GD97" s="225"/>
      <c r="GE97" s="225"/>
      <c r="GF97" s="225"/>
      <c r="GG97" s="225"/>
      <c r="GH97" s="225"/>
      <c r="GI97" s="225"/>
      <c r="GJ97" s="225"/>
      <c r="GK97" s="225"/>
      <c r="GL97" s="225"/>
      <c r="GM97" s="225"/>
      <c r="GN97" s="225"/>
      <c r="GO97" s="225"/>
      <c r="GP97" s="225"/>
      <c r="GQ97" s="225"/>
      <c r="GR97" s="225"/>
      <c r="GS97" s="225"/>
      <c r="GT97" s="225"/>
      <c r="GU97" s="225"/>
      <c r="GV97" s="225"/>
      <c r="GW97" s="225"/>
      <c r="GX97" s="225"/>
      <c r="GY97" s="225"/>
      <c r="GZ97" s="225"/>
      <c r="HA97" s="225"/>
      <c r="HB97" s="225"/>
      <c r="HC97" s="225"/>
      <c r="HD97" s="225"/>
      <c r="HE97" s="225"/>
      <c r="HF97" s="225"/>
      <c r="HG97" s="225"/>
      <c r="HH97" s="225"/>
      <c r="HI97" s="225"/>
      <c r="HJ97" s="225"/>
      <c r="HK97" s="225"/>
      <c r="HL97" s="225"/>
      <c r="HM97" s="225"/>
      <c r="HN97" s="225"/>
      <c r="HO97" s="225"/>
      <c r="HP97" s="225"/>
      <c r="HQ97" s="225"/>
      <c r="HR97" s="225"/>
      <c r="HS97" s="225"/>
      <c r="HT97" s="225"/>
      <c r="HU97" s="225"/>
      <c r="HV97" s="225"/>
      <c r="HW97" s="225"/>
      <c r="HX97" s="225"/>
      <c r="HY97" s="225"/>
      <c r="HZ97" s="225"/>
      <c r="IA97" s="225"/>
      <c r="IB97" s="225"/>
      <c r="IC97" s="225"/>
      <c r="ID97" s="225"/>
      <c r="IE97" s="225"/>
      <c r="IF97" s="225"/>
      <c r="IG97" s="225"/>
      <c r="IH97" s="225"/>
      <c r="II97" s="225"/>
      <c r="IJ97" s="225"/>
      <c r="IK97" s="225"/>
      <c r="IL97" s="225"/>
      <c r="IM97" s="225"/>
      <c r="IN97" s="225"/>
      <c r="IO97" s="225"/>
      <c r="IP97" s="225"/>
      <c r="IQ97" s="225"/>
      <c r="IR97" s="225"/>
      <c r="IS97" s="225"/>
      <c r="IT97" s="225"/>
      <c r="IU97" s="225"/>
      <c r="IV97" s="225"/>
      <c r="IW97" s="225"/>
      <c r="IX97" s="225"/>
      <c r="IY97" s="225"/>
      <c r="IZ97" s="225"/>
      <c r="JA97" s="225"/>
      <c r="JB97" s="225"/>
      <c r="JC97" s="225"/>
      <c r="JD97" s="225"/>
      <c r="JE97" s="225"/>
      <c r="JF97" s="225"/>
      <c r="JG97" s="225"/>
      <c r="JH97" s="225"/>
      <c r="JI97" s="225"/>
      <c r="JJ97" s="225"/>
      <c r="JK97" s="225"/>
      <c r="JL97" s="225"/>
      <c r="JM97" s="225"/>
      <c r="JN97" s="225"/>
      <c r="JO97" s="225"/>
      <c r="JP97" s="225"/>
      <c r="JQ97" s="225"/>
      <c r="JR97" s="225"/>
      <c r="JS97" s="225"/>
      <c r="JT97" s="225"/>
      <c r="JU97" s="225"/>
      <c r="JV97" s="225"/>
      <c r="JW97" s="225"/>
      <c r="JX97" s="225"/>
      <c r="JY97" s="225"/>
      <c r="JZ97" s="225"/>
      <c r="KA97" s="225"/>
      <c r="KB97" s="225"/>
      <c r="KC97" s="225"/>
      <c r="KD97" s="225"/>
      <c r="KE97" s="225"/>
      <c r="KF97" s="225"/>
      <c r="KG97" s="225"/>
      <c r="KH97" s="225"/>
      <c r="KI97" s="225"/>
      <c r="KJ97" s="225"/>
      <c r="KK97" s="225"/>
      <c r="KL97" s="225"/>
      <c r="KM97" s="225"/>
      <c r="KN97" s="225"/>
      <c r="KO97" s="225"/>
      <c r="KP97" s="225"/>
      <c r="KQ97" s="225"/>
      <c r="KR97" s="225"/>
      <c r="KS97" s="225"/>
      <c r="KT97" s="225"/>
      <c r="KU97" s="225"/>
      <c r="KV97" s="225"/>
      <c r="KW97" s="225"/>
      <c r="KX97" s="225"/>
      <c r="KY97" s="225"/>
      <c r="KZ97" s="225"/>
      <c r="LA97" s="225"/>
      <c r="LB97" s="225"/>
      <c r="LC97" s="225"/>
      <c r="LD97" s="225"/>
      <c r="LE97" s="225"/>
      <c r="LF97" s="225"/>
      <c r="LG97" s="225"/>
      <c r="LH97" s="225"/>
      <c r="LI97" s="225"/>
      <c r="LJ97" s="225"/>
      <c r="LK97" s="225"/>
      <c r="LL97" s="225"/>
      <c r="LM97" s="225"/>
      <c r="LN97" s="225"/>
      <c r="LO97" s="225"/>
      <c r="LP97" s="225"/>
      <c r="LQ97" s="225"/>
      <c r="LR97" s="225"/>
      <c r="LS97" s="225"/>
      <c r="LT97" s="225"/>
      <c r="LU97" s="225"/>
      <c r="LV97" s="225"/>
      <c r="LW97" s="225"/>
      <c r="LX97" s="225"/>
      <c r="LY97" s="225"/>
      <c r="LZ97" s="225"/>
      <c r="MA97" s="225"/>
      <c r="MB97" s="225"/>
      <c r="MC97" s="225"/>
      <c r="MD97" s="225"/>
      <c r="ME97" s="225"/>
      <c r="MF97" s="225"/>
      <c r="MG97" s="225"/>
      <c r="MH97" s="225"/>
      <c r="MI97" s="225"/>
      <c r="MJ97" s="225"/>
      <c r="MK97" s="225"/>
      <c r="ML97" s="225"/>
      <c r="MM97" s="225"/>
      <c r="MN97" s="225"/>
      <c r="MO97" s="225"/>
      <c r="MP97" s="225"/>
      <c r="MQ97" s="225"/>
      <c r="MR97" s="225"/>
      <c r="MS97" s="225"/>
      <c r="MT97" s="225"/>
      <c r="MU97" s="225"/>
      <c r="MV97" s="225"/>
      <c r="MW97" s="225"/>
      <c r="MX97" s="225"/>
      <c r="MY97" s="225"/>
      <c r="MZ97" s="225"/>
      <c r="NA97" s="225"/>
      <c r="NB97" s="225"/>
      <c r="NC97" s="225"/>
      <c r="ND97" s="225"/>
      <c r="NE97" s="225"/>
      <c r="NF97" s="225"/>
      <c r="NG97" s="225"/>
      <c r="NH97" s="225"/>
      <c r="NI97" s="225"/>
      <c r="NJ97" s="225"/>
      <c r="NK97" s="225"/>
      <c r="NL97" s="225"/>
      <c r="NM97" s="225"/>
      <c r="NN97" s="225"/>
      <c r="NO97" s="225"/>
      <c r="NP97" s="225"/>
      <c r="NQ97" s="225"/>
      <c r="NR97" s="225"/>
      <c r="NS97" s="225"/>
      <c r="NT97" s="225"/>
      <c r="NU97" s="225"/>
      <c r="NV97" s="225"/>
      <c r="NW97" s="225"/>
      <c r="NX97" s="225"/>
      <c r="NY97" s="225"/>
      <c r="NZ97" s="225"/>
      <c r="OA97" s="225"/>
      <c r="OB97" s="225"/>
      <c r="OC97" s="225"/>
      <c r="OD97" s="225"/>
      <c r="OE97" s="225"/>
      <c r="OF97" s="225"/>
      <c r="OG97" s="225"/>
      <c r="OH97" s="225"/>
      <c r="OI97" s="225"/>
      <c r="OJ97" s="225"/>
      <c r="OK97" s="225"/>
      <c r="OL97" s="225"/>
      <c r="OM97" s="225"/>
      <c r="ON97" s="225"/>
      <c r="OO97" s="225"/>
      <c r="OP97" s="225"/>
      <c r="OQ97" s="225"/>
      <c r="OR97" s="225"/>
      <c r="OS97" s="225"/>
      <c r="OT97" s="225"/>
      <c r="OU97" s="225"/>
      <c r="OV97" s="225"/>
      <c r="OW97" s="225"/>
      <c r="OX97" s="225"/>
      <c r="OY97" s="225"/>
      <c r="OZ97" s="225"/>
      <c r="PA97" s="225"/>
      <c r="PB97" s="225"/>
      <c r="PC97" s="225"/>
      <c r="PD97" s="225"/>
      <c r="PE97" s="225"/>
      <c r="PF97" s="225"/>
      <c r="PG97" s="225"/>
      <c r="PH97" s="225"/>
      <c r="PI97" s="225"/>
      <c r="PJ97" s="225"/>
      <c r="PK97" s="225"/>
      <c r="PL97" s="225"/>
      <c r="PM97" s="225"/>
      <c r="PN97" s="225"/>
      <c r="PO97" s="225"/>
      <c r="PP97" s="225"/>
      <c r="PQ97" s="225"/>
      <c r="PR97" s="225"/>
      <c r="PS97" s="225"/>
      <c r="PT97" s="225"/>
      <c r="PU97" s="225"/>
      <c r="PV97" s="225"/>
      <c r="PW97" s="225"/>
      <c r="PX97" s="225"/>
      <c r="PY97" s="225"/>
      <c r="PZ97" s="225"/>
      <c r="QA97" s="225"/>
      <c r="QB97" s="225"/>
      <c r="QC97" s="225"/>
      <c r="QD97" s="225"/>
      <c r="QE97" s="225"/>
      <c r="QF97" s="225"/>
      <c r="QG97" s="225"/>
      <c r="QH97" s="225"/>
      <c r="QI97" s="225"/>
      <c r="QJ97" s="225"/>
      <c r="QK97" s="225"/>
      <c r="QL97" s="225"/>
      <c r="QM97" s="225"/>
      <c r="QN97" s="225"/>
      <c r="QO97" s="225"/>
      <c r="QP97" s="225"/>
      <c r="QQ97" s="225"/>
      <c r="QR97" s="225"/>
      <c r="QS97" s="225"/>
      <c r="QT97" s="225"/>
      <c r="QU97" s="225"/>
      <c r="QV97" s="225"/>
      <c r="QW97" s="225"/>
      <c r="QX97" s="225"/>
      <c r="QY97" s="225"/>
      <c r="QZ97" s="225"/>
      <c r="RA97" s="225"/>
      <c r="RB97" s="225"/>
      <c r="RC97" s="225"/>
      <c r="RD97" s="225"/>
      <c r="RE97" s="104"/>
      <c r="RF97" s="104"/>
      <c r="RG97" s="207"/>
      <c r="RH97" s="207"/>
    </row>
    <row r="98" spans="2:476" ht="18.75" customHeight="1">
      <c r="B98" s="87">
        <v>87</v>
      </c>
      <c r="C98" s="87">
        <v>26</v>
      </c>
      <c r="D98" s="87" t="s">
        <v>451</v>
      </c>
      <c r="E98" s="34" t="str">
        <f ca="1">IF(ISBLANK(TMSimList[[#This Row],[Test n'#]]),"",LOOKUP(TMSimList[[#This Row],[Test n'#]],TP_CFAR_DB[TPnum],TP_CFAR_DB[TP ID]))</f>
        <v>FT-TP-26</v>
      </c>
      <c r="F98" s="103" t="str">
        <f ca="1">IF(ISBLANK(TMSimList[[#This Row],[Test n'#]]),"",LOOKUP(TMSimList[[#This Row],[Test n'#]],TP_CFAR_DB[TPnum],TP_CFAR_DB[Test Point Name]))</f>
        <v xml:space="preserve">Roll step tuning Racetracks </v>
      </c>
      <c r="G98" s="34" t="str">
        <f ca="1">IF(ISBLANK(TMSimList[[#This Row],[Test n'#]]),"",LOOKUP(TMSimList[[#This Row],[Test n'#]],TP_CFAR_DB[TPnum],TP_CFAR_DB[Mode]))</f>
        <v>FBW</v>
      </c>
      <c r="H98" s="34">
        <f ca="1">IF(ISBLANK(TMSimList[[#This Row],[Test n'#]]),"",LOOKUP(TMSimList[[#This Row],[Test n'#]],TP_CFAR_DB[TPnum],TP_CFAR_DB[Time '[sec']]))</f>
        <v>85</v>
      </c>
      <c r="I98" s="34" t="s">
        <v>76</v>
      </c>
      <c r="J98" s="34" t="s">
        <v>78</v>
      </c>
      <c r="K98" s="171"/>
      <c r="L98" s="172">
        <f>SUM(TMSimMatrix[#This Row])</f>
        <v>5</v>
      </c>
      <c r="M98" s="171"/>
      <c r="N98" s="171"/>
      <c r="O98" s="171"/>
      <c r="P98" s="171"/>
      <c r="Q98" s="171"/>
      <c r="R98" s="171">
        <v>1</v>
      </c>
      <c r="S98" s="171">
        <v>1</v>
      </c>
      <c r="T98" s="171">
        <v>1</v>
      </c>
      <c r="U98" s="171">
        <v>1</v>
      </c>
      <c r="V98" s="171">
        <v>1</v>
      </c>
      <c r="W98" s="171"/>
      <c r="X98" s="171"/>
      <c r="Y98" s="171"/>
      <c r="Z98" s="171"/>
      <c r="AA98" s="171"/>
      <c r="AB98" s="171"/>
      <c r="AC98" s="171"/>
      <c r="AD98" s="171"/>
      <c r="AE98" s="171"/>
      <c r="AF98" s="171"/>
      <c r="AG98" s="171"/>
      <c r="AH98" s="171"/>
      <c r="AI98" s="171"/>
      <c r="AJ98" s="171"/>
      <c r="AK98" s="171"/>
      <c r="AL98" s="171"/>
      <c r="AM98" s="171"/>
      <c r="AN98" s="171"/>
      <c r="AO98" s="171"/>
      <c r="AP98" s="171"/>
      <c r="AQ98" s="171"/>
      <c r="AR98" s="171"/>
      <c r="AS98" s="171"/>
      <c r="AT98" s="171"/>
      <c r="AU98" s="171"/>
      <c r="AV98" s="171"/>
      <c r="AW98" s="171"/>
      <c r="AX98" s="171"/>
      <c r="AY98" s="171"/>
      <c r="AZ98" s="171"/>
      <c r="BA98" s="171"/>
      <c r="BB98" s="171"/>
      <c r="BC98" s="171"/>
      <c r="BD98" s="171"/>
      <c r="BE98" s="171"/>
      <c r="BF98" s="171"/>
      <c r="BG98" s="171"/>
      <c r="BH98" s="171"/>
      <c r="BI98" s="171"/>
      <c r="BJ98" s="171"/>
      <c r="BK98" s="171"/>
      <c r="BL98" s="171"/>
      <c r="BM98" s="171"/>
      <c r="BN98" s="171"/>
      <c r="BO98" s="171"/>
      <c r="BP98" s="171"/>
      <c r="BQ98" s="171"/>
      <c r="BR98" s="171"/>
      <c r="BS98" s="171"/>
      <c r="BT98" s="171"/>
      <c r="BU98" s="171"/>
      <c r="BV98" s="171"/>
      <c r="BW98" s="171"/>
      <c r="BX98" s="171"/>
      <c r="BY98" s="171"/>
      <c r="BZ98" s="171"/>
      <c r="CA98" s="171"/>
      <c r="CB98" s="171"/>
      <c r="CC98" s="171"/>
      <c r="CD98" s="104"/>
      <c r="CE98" s="104"/>
      <c r="CF98" s="104"/>
      <c r="CG98" s="104"/>
      <c r="CH98" s="104"/>
      <c r="CI98" s="104"/>
      <c r="CJ98" s="104"/>
      <c r="CK98" s="104"/>
      <c r="CL98" s="104"/>
      <c r="CM98" s="104"/>
      <c r="CN98" s="104"/>
      <c r="CO98" s="104"/>
      <c r="CP98" s="104"/>
      <c r="CQ98" s="104"/>
      <c r="CR98" s="104"/>
      <c r="CS98" s="104"/>
      <c r="CT98" s="104"/>
      <c r="CU98" s="104"/>
      <c r="CV98" s="104"/>
      <c r="CW98" s="104"/>
      <c r="CX98" s="104"/>
      <c r="CY98" s="104"/>
      <c r="CZ98" s="104"/>
      <c r="DA98" s="104"/>
      <c r="DB98" s="104"/>
      <c r="DC98" s="104"/>
      <c r="DD98" s="104"/>
      <c r="DE98" s="104"/>
      <c r="DF98" s="104"/>
      <c r="DG98" s="104"/>
      <c r="DH98" s="104"/>
      <c r="DI98" s="104"/>
      <c r="DJ98" s="104"/>
      <c r="DK98" s="104"/>
      <c r="DL98" s="104"/>
      <c r="DM98" s="104"/>
      <c r="DN98" s="104"/>
      <c r="DO98" s="104"/>
      <c r="DP98" s="104"/>
      <c r="DQ98" s="104"/>
      <c r="DR98" s="104"/>
      <c r="DS98" s="104"/>
      <c r="DT98" s="104"/>
      <c r="DU98" s="104"/>
      <c r="DV98" s="104"/>
      <c r="DW98" s="104"/>
      <c r="DX98" s="104"/>
      <c r="DY98" s="104"/>
      <c r="DZ98" s="104"/>
      <c r="EA98" s="104"/>
      <c r="EB98" s="104"/>
      <c r="EC98" s="104"/>
      <c r="ED98" s="104"/>
      <c r="EE98" s="104"/>
      <c r="EF98" s="104"/>
      <c r="EG98" s="225"/>
      <c r="EH98" s="225"/>
      <c r="EI98" s="225"/>
      <c r="EJ98" s="225"/>
      <c r="EK98" s="225"/>
      <c r="EL98" s="225"/>
      <c r="EM98" s="225"/>
      <c r="EN98" s="225"/>
      <c r="EO98" s="225"/>
      <c r="EP98" s="225"/>
      <c r="EQ98" s="225"/>
      <c r="ER98" s="225"/>
      <c r="ES98" s="225"/>
      <c r="ET98" s="225"/>
      <c r="EU98" s="225"/>
      <c r="EV98" s="225"/>
      <c r="EW98" s="225"/>
      <c r="EX98" s="225"/>
      <c r="EY98" s="225"/>
      <c r="EZ98" s="225"/>
      <c r="FA98" s="225"/>
      <c r="FB98" s="225"/>
      <c r="FC98" s="225"/>
      <c r="FD98" s="225"/>
      <c r="FE98" s="225"/>
      <c r="FF98" s="225"/>
      <c r="FG98" s="225"/>
      <c r="FH98" s="225"/>
      <c r="FI98" s="225"/>
      <c r="FJ98" s="225"/>
      <c r="FK98" s="225"/>
      <c r="FL98" s="225"/>
      <c r="FM98" s="225"/>
      <c r="FN98" s="225"/>
      <c r="FO98" s="225"/>
      <c r="FP98" s="225"/>
      <c r="FQ98" s="225"/>
      <c r="FR98" s="225"/>
      <c r="FS98" s="225"/>
      <c r="FT98" s="225"/>
      <c r="FU98" s="225"/>
      <c r="FV98" s="225"/>
      <c r="FW98" s="225"/>
      <c r="FX98" s="225"/>
      <c r="FY98" s="225"/>
      <c r="FZ98" s="225"/>
      <c r="GA98" s="225"/>
      <c r="GB98" s="225"/>
      <c r="GC98" s="225"/>
      <c r="GD98" s="225"/>
      <c r="GE98" s="225"/>
      <c r="GF98" s="225"/>
      <c r="GG98" s="225"/>
      <c r="GH98" s="225"/>
      <c r="GI98" s="225"/>
      <c r="GJ98" s="225"/>
      <c r="GK98" s="225"/>
      <c r="GL98" s="225"/>
      <c r="GM98" s="225"/>
      <c r="GN98" s="225"/>
      <c r="GO98" s="225"/>
      <c r="GP98" s="225"/>
      <c r="GQ98" s="225"/>
      <c r="GR98" s="225"/>
      <c r="GS98" s="225"/>
      <c r="GT98" s="225"/>
      <c r="GU98" s="225"/>
      <c r="GV98" s="225"/>
      <c r="GW98" s="225"/>
      <c r="GX98" s="225"/>
      <c r="GY98" s="225"/>
      <c r="GZ98" s="225"/>
      <c r="HA98" s="225"/>
      <c r="HB98" s="225"/>
      <c r="HC98" s="225"/>
      <c r="HD98" s="225"/>
      <c r="HE98" s="225"/>
      <c r="HF98" s="225"/>
      <c r="HG98" s="225"/>
      <c r="HH98" s="225"/>
      <c r="HI98" s="225"/>
      <c r="HJ98" s="225"/>
      <c r="HK98" s="225"/>
      <c r="HL98" s="225"/>
      <c r="HM98" s="225"/>
      <c r="HN98" s="225"/>
      <c r="HO98" s="225"/>
      <c r="HP98" s="225"/>
      <c r="HQ98" s="225"/>
      <c r="HR98" s="225"/>
      <c r="HS98" s="225"/>
      <c r="HT98" s="225"/>
      <c r="HU98" s="225"/>
      <c r="HV98" s="225"/>
      <c r="HW98" s="225"/>
      <c r="HX98" s="225"/>
      <c r="HY98" s="225"/>
      <c r="HZ98" s="225"/>
      <c r="IA98" s="225"/>
      <c r="IB98" s="225"/>
      <c r="IC98" s="225"/>
      <c r="ID98" s="225"/>
      <c r="IE98" s="225"/>
      <c r="IF98" s="225"/>
      <c r="IG98" s="225"/>
      <c r="IH98" s="225"/>
      <c r="II98" s="225"/>
      <c r="IJ98" s="225"/>
      <c r="IK98" s="225"/>
      <c r="IL98" s="225"/>
      <c r="IM98" s="225"/>
      <c r="IN98" s="225"/>
      <c r="IO98" s="225"/>
      <c r="IP98" s="225"/>
      <c r="IQ98" s="225"/>
      <c r="IR98" s="225"/>
      <c r="IS98" s="225"/>
      <c r="IT98" s="225"/>
      <c r="IU98" s="225"/>
      <c r="IV98" s="225"/>
      <c r="IW98" s="225"/>
      <c r="IX98" s="225"/>
      <c r="IY98" s="225"/>
      <c r="IZ98" s="225"/>
      <c r="JA98" s="225"/>
      <c r="JB98" s="225"/>
      <c r="JC98" s="225"/>
      <c r="JD98" s="225"/>
      <c r="JE98" s="225"/>
      <c r="JF98" s="225"/>
      <c r="JG98" s="225"/>
      <c r="JH98" s="225"/>
      <c r="JI98" s="225"/>
      <c r="JJ98" s="225"/>
      <c r="JK98" s="225"/>
      <c r="JL98" s="225"/>
      <c r="JM98" s="225"/>
      <c r="JN98" s="225"/>
      <c r="JO98" s="225"/>
      <c r="JP98" s="225"/>
      <c r="JQ98" s="225"/>
      <c r="JR98" s="225"/>
      <c r="JS98" s="225"/>
      <c r="JT98" s="225"/>
      <c r="JU98" s="225"/>
      <c r="JV98" s="225"/>
      <c r="JW98" s="225"/>
      <c r="JX98" s="225"/>
      <c r="JY98" s="225"/>
      <c r="JZ98" s="225"/>
      <c r="KA98" s="225"/>
      <c r="KB98" s="225"/>
      <c r="KC98" s="225"/>
      <c r="KD98" s="225"/>
      <c r="KE98" s="225"/>
      <c r="KF98" s="225"/>
      <c r="KG98" s="225"/>
      <c r="KH98" s="225"/>
      <c r="KI98" s="225"/>
      <c r="KJ98" s="225"/>
      <c r="KK98" s="225"/>
      <c r="KL98" s="225"/>
      <c r="KM98" s="225"/>
      <c r="KN98" s="225"/>
      <c r="KO98" s="225"/>
      <c r="KP98" s="225"/>
      <c r="KQ98" s="225"/>
      <c r="KR98" s="225"/>
      <c r="KS98" s="225"/>
      <c r="KT98" s="225"/>
      <c r="KU98" s="225"/>
      <c r="KV98" s="225"/>
      <c r="KW98" s="225"/>
      <c r="KX98" s="225"/>
      <c r="KY98" s="225"/>
      <c r="KZ98" s="225"/>
      <c r="LA98" s="225"/>
      <c r="LB98" s="225"/>
      <c r="LC98" s="225"/>
      <c r="LD98" s="225"/>
      <c r="LE98" s="225"/>
      <c r="LF98" s="225"/>
      <c r="LG98" s="225"/>
      <c r="LH98" s="225"/>
      <c r="LI98" s="225"/>
      <c r="LJ98" s="225"/>
      <c r="LK98" s="225"/>
      <c r="LL98" s="225"/>
      <c r="LM98" s="225"/>
      <c r="LN98" s="225"/>
      <c r="LO98" s="225"/>
      <c r="LP98" s="225"/>
      <c r="LQ98" s="225"/>
      <c r="LR98" s="225"/>
      <c r="LS98" s="225"/>
      <c r="LT98" s="225"/>
      <c r="LU98" s="225"/>
      <c r="LV98" s="225"/>
      <c r="LW98" s="225"/>
      <c r="LX98" s="225"/>
      <c r="LY98" s="225"/>
      <c r="LZ98" s="225"/>
      <c r="MA98" s="225"/>
      <c r="MB98" s="225"/>
      <c r="MC98" s="225"/>
      <c r="MD98" s="225"/>
      <c r="ME98" s="225"/>
      <c r="MF98" s="225"/>
      <c r="MG98" s="225"/>
      <c r="MH98" s="225"/>
      <c r="MI98" s="225"/>
      <c r="MJ98" s="225"/>
      <c r="MK98" s="225"/>
      <c r="ML98" s="225"/>
      <c r="MM98" s="225"/>
      <c r="MN98" s="225"/>
      <c r="MO98" s="225"/>
      <c r="MP98" s="225"/>
      <c r="MQ98" s="225"/>
      <c r="MR98" s="225"/>
      <c r="MS98" s="225"/>
      <c r="MT98" s="225"/>
      <c r="MU98" s="225"/>
      <c r="MV98" s="225"/>
      <c r="MW98" s="225"/>
      <c r="MX98" s="225"/>
      <c r="MY98" s="225"/>
      <c r="MZ98" s="225"/>
      <c r="NA98" s="225"/>
      <c r="NB98" s="225"/>
      <c r="NC98" s="225"/>
      <c r="ND98" s="225"/>
      <c r="NE98" s="225"/>
      <c r="NF98" s="225"/>
      <c r="NG98" s="225"/>
      <c r="NH98" s="225"/>
      <c r="NI98" s="225"/>
      <c r="NJ98" s="225"/>
      <c r="NK98" s="225"/>
      <c r="NL98" s="225"/>
      <c r="NM98" s="225"/>
      <c r="NN98" s="225"/>
      <c r="NO98" s="225"/>
      <c r="NP98" s="225"/>
      <c r="NQ98" s="225"/>
      <c r="NR98" s="225"/>
      <c r="NS98" s="225"/>
      <c r="NT98" s="225"/>
      <c r="NU98" s="225"/>
      <c r="NV98" s="225"/>
      <c r="NW98" s="225"/>
      <c r="NX98" s="225"/>
      <c r="NY98" s="225"/>
      <c r="NZ98" s="225"/>
      <c r="OA98" s="225"/>
      <c r="OB98" s="225"/>
      <c r="OC98" s="225"/>
      <c r="OD98" s="225"/>
      <c r="OE98" s="225"/>
      <c r="OF98" s="225"/>
      <c r="OG98" s="225"/>
      <c r="OH98" s="225"/>
      <c r="OI98" s="225"/>
      <c r="OJ98" s="225"/>
      <c r="OK98" s="225"/>
      <c r="OL98" s="225"/>
      <c r="OM98" s="225"/>
      <c r="ON98" s="225"/>
      <c r="OO98" s="225"/>
      <c r="OP98" s="225"/>
      <c r="OQ98" s="225"/>
      <c r="OR98" s="225"/>
      <c r="OS98" s="225"/>
      <c r="OT98" s="225"/>
      <c r="OU98" s="225"/>
      <c r="OV98" s="225"/>
      <c r="OW98" s="225"/>
      <c r="OX98" s="225"/>
      <c r="OY98" s="225"/>
      <c r="OZ98" s="225"/>
      <c r="PA98" s="225"/>
      <c r="PB98" s="225"/>
      <c r="PC98" s="225"/>
      <c r="PD98" s="225"/>
      <c r="PE98" s="225"/>
      <c r="PF98" s="225"/>
      <c r="PG98" s="225"/>
      <c r="PH98" s="225"/>
      <c r="PI98" s="225"/>
      <c r="PJ98" s="225"/>
      <c r="PK98" s="225"/>
      <c r="PL98" s="225"/>
      <c r="PM98" s="225"/>
      <c r="PN98" s="225"/>
      <c r="PO98" s="225"/>
      <c r="PP98" s="225"/>
      <c r="PQ98" s="225"/>
      <c r="PR98" s="225"/>
      <c r="PS98" s="225"/>
      <c r="PT98" s="225"/>
      <c r="PU98" s="225"/>
      <c r="PV98" s="225"/>
      <c r="PW98" s="225"/>
      <c r="PX98" s="225"/>
      <c r="PY98" s="225"/>
      <c r="PZ98" s="225"/>
      <c r="QA98" s="225"/>
      <c r="QB98" s="225"/>
      <c r="QC98" s="225"/>
      <c r="QD98" s="225"/>
      <c r="QE98" s="225"/>
      <c r="QF98" s="225"/>
      <c r="QG98" s="225"/>
      <c r="QH98" s="225"/>
      <c r="QI98" s="225"/>
      <c r="QJ98" s="225"/>
      <c r="QK98" s="225"/>
      <c r="QL98" s="225"/>
      <c r="QM98" s="225"/>
      <c r="QN98" s="225"/>
      <c r="QO98" s="225"/>
      <c r="QP98" s="225"/>
      <c r="QQ98" s="225"/>
      <c r="QR98" s="225"/>
      <c r="QS98" s="225"/>
      <c r="QT98" s="225"/>
      <c r="QU98" s="225"/>
      <c r="QV98" s="225"/>
      <c r="QW98" s="225"/>
      <c r="QX98" s="225"/>
      <c r="QY98" s="225"/>
      <c r="QZ98" s="225"/>
      <c r="RA98" s="225"/>
      <c r="RB98" s="225"/>
      <c r="RC98" s="225"/>
      <c r="RD98" s="225"/>
      <c r="RE98" s="104"/>
      <c r="RF98" s="104"/>
      <c r="RG98" s="207"/>
      <c r="RH98" s="207"/>
    </row>
    <row r="99" spans="2:476" ht="18.75" customHeight="1">
      <c r="B99" s="87">
        <v>88</v>
      </c>
      <c r="C99" s="87">
        <v>31</v>
      </c>
      <c r="D99" s="87" t="s">
        <v>451</v>
      </c>
      <c r="E99" s="34" t="str">
        <f ca="1">IF(ISBLANK(TMSimList[[#This Row],[Test n'#]]),"",LOOKUP(TMSimList[[#This Row],[Test n'#]],TP_CFAR_DB[TPnum],TP_CFAR_DB[TP ID]))</f>
        <v>FT-TP-31</v>
      </c>
      <c r="F99" s="103" t="str">
        <f ca="1">IF(ISBLANK(TMSimList[[#This Row],[Test n'#]]),"",LOOKUP(TMSimList[[#This Row],[Test n'#]],TP_CFAR_DB[TPnum],TP_CFAR_DB[Test Point Name]))</f>
        <v>Altitude step racetrack in Airspeed Priority</v>
      </c>
      <c r="G99" s="34" t="str">
        <f ca="1">IF(ISBLANK(TMSimList[[#This Row],[Test n'#]]),"",LOOKUP(TMSimList[[#This Row],[Test n'#]],TP_CFAR_DB[TPnum],TP_CFAR_DB[Mode]))</f>
        <v>Auto</v>
      </c>
      <c r="H99" s="34">
        <f ca="1">IF(ISBLANK(TMSimList[[#This Row],[Test n'#]]),"",LOOKUP(TMSimList[[#This Row],[Test n'#]],TP_CFAR_DB[TPnum],TP_CFAR_DB[Time '[sec']]))</f>
        <v>150</v>
      </c>
      <c r="I99" s="34" t="s">
        <v>76</v>
      </c>
      <c r="J99" s="34" t="s">
        <v>76</v>
      </c>
      <c r="K99" s="171"/>
      <c r="L99" s="172">
        <f>SUM(TMSimMatrix[#This Row])</f>
        <v>6</v>
      </c>
      <c r="M99" s="171"/>
      <c r="N99" s="171"/>
      <c r="O99" s="171"/>
      <c r="P99" s="171"/>
      <c r="Q99" s="171"/>
      <c r="R99" s="171"/>
      <c r="S99" s="171"/>
      <c r="T99" s="171"/>
      <c r="U99" s="171"/>
      <c r="V99" s="171"/>
      <c r="W99" s="171">
        <v>1</v>
      </c>
      <c r="X99" s="171">
        <v>1</v>
      </c>
      <c r="Y99" s="171">
        <v>1</v>
      </c>
      <c r="Z99" s="171">
        <v>1</v>
      </c>
      <c r="AA99" s="171">
        <v>1</v>
      </c>
      <c r="AB99" s="171">
        <v>1</v>
      </c>
      <c r="AC99" s="171"/>
      <c r="AD99" s="171"/>
      <c r="AE99" s="171"/>
      <c r="AF99" s="171"/>
      <c r="AG99" s="171"/>
      <c r="AH99" s="171"/>
      <c r="AI99" s="171"/>
      <c r="AJ99" s="171"/>
      <c r="AK99" s="171"/>
      <c r="AL99" s="171"/>
      <c r="AM99" s="171"/>
      <c r="AN99" s="171"/>
      <c r="AO99" s="171"/>
      <c r="AP99" s="171"/>
      <c r="AQ99" s="171"/>
      <c r="AR99" s="171"/>
      <c r="AS99" s="171"/>
      <c r="AT99" s="171"/>
      <c r="AU99" s="171"/>
      <c r="AV99" s="171"/>
      <c r="AW99" s="171"/>
      <c r="AX99" s="171"/>
      <c r="AY99" s="171"/>
      <c r="AZ99" s="171"/>
      <c r="BA99" s="171"/>
      <c r="BB99" s="171"/>
      <c r="BC99" s="171"/>
      <c r="BD99" s="171"/>
      <c r="BE99" s="171"/>
      <c r="BF99" s="171"/>
      <c r="BG99" s="171"/>
      <c r="BH99" s="171"/>
      <c r="BI99" s="171"/>
      <c r="BJ99" s="171"/>
      <c r="BK99" s="171"/>
      <c r="BL99" s="171"/>
      <c r="BM99" s="171"/>
      <c r="BN99" s="171"/>
      <c r="BO99" s="171"/>
      <c r="BP99" s="171"/>
      <c r="BQ99" s="171"/>
      <c r="BR99" s="171"/>
      <c r="BS99" s="171"/>
      <c r="BT99" s="171"/>
      <c r="BU99" s="171"/>
      <c r="BV99" s="171"/>
      <c r="BW99" s="171"/>
      <c r="BX99" s="171"/>
      <c r="BY99" s="171"/>
      <c r="BZ99" s="171"/>
      <c r="CA99" s="171"/>
      <c r="CB99" s="171"/>
      <c r="CC99" s="171"/>
      <c r="CD99" s="104"/>
      <c r="CE99" s="104"/>
      <c r="CF99" s="104"/>
      <c r="CG99" s="104"/>
      <c r="CH99" s="104"/>
      <c r="CI99" s="104"/>
      <c r="CJ99" s="104"/>
      <c r="CK99" s="104"/>
      <c r="CL99" s="104"/>
      <c r="CM99" s="104"/>
      <c r="CN99" s="104"/>
      <c r="CO99" s="104"/>
      <c r="CP99" s="104"/>
      <c r="CQ99" s="104"/>
      <c r="CR99" s="104"/>
      <c r="CS99" s="104"/>
      <c r="CT99" s="104"/>
      <c r="CU99" s="104"/>
      <c r="CV99" s="104"/>
      <c r="CW99" s="104"/>
      <c r="CX99" s="104"/>
      <c r="CY99" s="104"/>
      <c r="CZ99" s="104"/>
      <c r="DA99" s="104"/>
      <c r="DB99" s="104"/>
      <c r="DC99" s="104"/>
      <c r="DD99" s="104"/>
      <c r="DE99" s="104"/>
      <c r="DF99" s="104"/>
      <c r="DG99" s="104"/>
      <c r="DH99" s="104"/>
      <c r="DI99" s="104"/>
      <c r="DJ99" s="104"/>
      <c r="DK99" s="104"/>
      <c r="DL99" s="104"/>
      <c r="DM99" s="104"/>
      <c r="DN99" s="104"/>
      <c r="DO99" s="104"/>
      <c r="DP99" s="104"/>
      <c r="DQ99" s="104"/>
      <c r="DR99" s="104"/>
      <c r="DS99" s="104"/>
      <c r="DT99" s="104"/>
      <c r="DU99" s="104"/>
      <c r="DV99" s="104"/>
      <c r="DW99" s="104"/>
      <c r="DX99" s="104"/>
      <c r="DY99" s="104"/>
      <c r="DZ99" s="104"/>
      <c r="EA99" s="104"/>
      <c r="EB99" s="104"/>
      <c r="EC99" s="104"/>
      <c r="ED99" s="104"/>
      <c r="EE99" s="104"/>
      <c r="EF99" s="104"/>
      <c r="EG99" s="225"/>
      <c r="EH99" s="225"/>
      <c r="EI99" s="225"/>
      <c r="EJ99" s="225"/>
      <c r="EK99" s="225"/>
      <c r="EL99" s="225"/>
      <c r="EM99" s="225"/>
      <c r="EN99" s="225"/>
      <c r="EO99" s="225"/>
      <c r="EP99" s="225"/>
      <c r="EQ99" s="225"/>
      <c r="ER99" s="225"/>
      <c r="ES99" s="225"/>
      <c r="ET99" s="225"/>
      <c r="EU99" s="225"/>
      <c r="EV99" s="225"/>
      <c r="EW99" s="225"/>
      <c r="EX99" s="225"/>
      <c r="EY99" s="225"/>
      <c r="EZ99" s="225"/>
      <c r="FA99" s="225"/>
      <c r="FB99" s="225"/>
      <c r="FC99" s="225"/>
      <c r="FD99" s="225"/>
      <c r="FE99" s="225"/>
      <c r="FF99" s="225"/>
      <c r="FG99" s="225"/>
      <c r="FH99" s="225"/>
      <c r="FI99" s="225"/>
      <c r="FJ99" s="225"/>
      <c r="FK99" s="225"/>
      <c r="FL99" s="225"/>
      <c r="FM99" s="225"/>
      <c r="FN99" s="225"/>
      <c r="FO99" s="225"/>
      <c r="FP99" s="225"/>
      <c r="FQ99" s="225"/>
      <c r="FR99" s="225"/>
      <c r="FS99" s="225"/>
      <c r="FT99" s="225"/>
      <c r="FU99" s="225"/>
      <c r="FV99" s="225"/>
      <c r="FW99" s="225"/>
      <c r="FX99" s="225"/>
      <c r="FY99" s="225"/>
      <c r="FZ99" s="225"/>
      <c r="GA99" s="225"/>
      <c r="GB99" s="225"/>
      <c r="GC99" s="225"/>
      <c r="GD99" s="225"/>
      <c r="GE99" s="225"/>
      <c r="GF99" s="225"/>
      <c r="GG99" s="225"/>
      <c r="GH99" s="225"/>
      <c r="GI99" s="225"/>
      <c r="GJ99" s="225"/>
      <c r="GK99" s="225"/>
      <c r="GL99" s="225"/>
      <c r="GM99" s="225"/>
      <c r="GN99" s="225"/>
      <c r="GO99" s="225"/>
      <c r="GP99" s="225"/>
      <c r="GQ99" s="225"/>
      <c r="GR99" s="225"/>
      <c r="GS99" s="225"/>
      <c r="GT99" s="225"/>
      <c r="GU99" s="225"/>
      <c r="GV99" s="225"/>
      <c r="GW99" s="225"/>
      <c r="GX99" s="225"/>
      <c r="GY99" s="225"/>
      <c r="GZ99" s="225"/>
      <c r="HA99" s="225"/>
      <c r="HB99" s="225"/>
      <c r="HC99" s="225"/>
      <c r="HD99" s="225"/>
      <c r="HE99" s="225"/>
      <c r="HF99" s="225"/>
      <c r="HG99" s="225"/>
      <c r="HH99" s="225"/>
      <c r="HI99" s="225"/>
      <c r="HJ99" s="225"/>
      <c r="HK99" s="225"/>
      <c r="HL99" s="225"/>
      <c r="HM99" s="225"/>
      <c r="HN99" s="225"/>
      <c r="HO99" s="225"/>
      <c r="HP99" s="225"/>
      <c r="HQ99" s="225"/>
      <c r="HR99" s="225"/>
      <c r="HS99" s="225"/>
      <c r="HT99" s="225"/>
      <c r="HU99" s="225"/>
      <c r="HV99" s="225"/>
      <c r="HW99" s="225"/>
      <c r="HX99" s="225"/>
      <c r="HY99" s="225"/>
      <c r="HZ99" s="225"/>
      <c r="IA99" s="225"/>
      <c r="IB99" s="225"/>
      <c r="IC99" s="225"/>
      <c r="ID99" s="225"/>
      <c r="IE99" s="225"/>
      <c r="IF99" s="225"/>
      <c r="IG99" s="225"/>
      <c r="IH99" s="225"/>
      <c r="II99" s="225"/>
      <c r="IJ99" s="225"/>
      <c r="IK99" s="225"/>
      <c r="IL99" s="225"/>
      <c r="IM99" s="225"/>
      <c r="IN99" s="225"/>
      <c r="IO99" s="225"/>
      <c r="IP99" s="225"/>
      <c r="IQ99" s="225"/>
      <c r="IR99" s="225"/>
      <c r="IS99" s="225"/>
      <c r="IT99" s="225"/>
      <c r="IU99" s="225"/>
      <c r="IV99" s="225"/>
      <c r="IW99" s="225"/>
      <c r="IX99" s="225"/>
      <c r="IY99" s="225"/>
      <c r="IZ99" s="225"/>
      <c r="JA99" s="225"/>
      <c r="JB99" s="225"/>
      <c r="JC99" s="225"/>
      <c r="JD99" s="225"/>
      <c r="JE99" s="225"/>
      <c r="JF99" s="225"/>
      <c r="JG99" s="225"/>
      <c r="JH99" s="225"/>
      <c r="JI99" s="225"/>
      <c r="JJ99" s="225"/>
      <c r="JK99" s="225"/>
      <c r="JL99" s="225"/>
      <c r="JM99" s="225"/>
      <c r="JN99" s="225"/>
      <c r="JO99" s="225"/>
      <c r="JP99" s="225"/>
      <c r="JQ99" s="225"/>
      <c r="JR99" s="225"/>
      <c r="JS99" s="225"/>
      <c r="JT99" s="225"/>
      <c r="JU99" s="225"/>
      <c r="JV99" s="225"/>
      <c r="JW99" s="225"/>
      <c r="JX99" s="225"/>
      <c r="JY99" s="225"/>
      <c r="JZ99" s="225"/>
      <c r="KA99" s="225"/>
      <c r="KB99" s="225"/>
      <c r="KC99" s="225"/>
      <c r="KD99" s="225"/>
      <c r="KE99" s="225"/>
      <c r="KF99" s="225"/>
      <c r="KG99" s="225"/>
      <c r="KH99" s="225"/>
      <c r="KI99" s="225"/>
      <c r="KJ99" s="225"/>
      <c r="KK99" s="225"/>
      <c r="KL99" s="225"/>
      <c r="KM99" s="225"/>
      <c r="KN99" s="225"/>
      <c r="KO99" s="225"/>
      <c r="KP99" s="225"/>
      <c r="KQ99" s="225"/>
      <c r="KR99" s="225"/>
      <c r="KS99" s="225"/>
      <c r="KT99" s="225"/>
      <c r="KU99" s="225"/>
      <c r="KV99" s="225"/>
      <c r="KW99" s="225"/>
      <c r="KX99" s="225"/>
      <c r="KY99" s="225"/>
      <c r="KZ99" s="225"/>
      <c r="LA99" s="225"/>
      <c r="LB99" s="225"/>
      <c r="LC99" s="225"/>
      <c r="LD99" s="225"/>
      <c r="LE99" s="225"/>
      <c r="LF99" s="225"/>
      <c r="LG99" s="225"/>
      <c r="LH99" s="225"/>
      <c r="LI99" s="225"/>
      <c r="LJ99" s="225"/>
      <c r="LK99" s="225"/>
      <c r="LL99" s="225"/>
      <c r="LM99" s="225"/>
      <c r="LN99" s="225"/>
      <c r="LO99" s="225"/>
      <c r="LP99" s="225"/>
      <c r="LQ99" s="225"/>
      <c r="LR99" s="225"/>
      <c r="LS99" s="225"/>
      <c r="LT99" s="225"/>
      <c r="LU99" s="225"/>
      <c r="LV99" s="225"/>
      <c r="LW99" s="225"/>
      <c r="LX99" s="225"/>
      <c r="LY99" s="225"/>
      <c r="LZ99" s="225"/>
      <c r="MA99" s="225"/>
      <c r="MB99" s="225"/>
      <c r="MC99" s="225"/>
      <c r="MD99" s="225"/>
      <c r="ME99" s="225"/>
      <c r="MF99" s="225"/>
      <c r="MG99" s="225"/>
      <c r="MH99" s="225"/>
      <c r="MI99" s="225"/>
      <c r="MJ99" s="225"/>
      <c r="MK99" s="225"/>
      <c r="ML99" s="225"/>
      <c r="MM99" s="225"/>
      <c r="MN99" s="225"/>
      <c r="MO99" s="225"/>
      <c r="MP99" s="225"/>
      <c r="MQ99" s="225"/>
      <c r="MR99" s="225"/>
      <c r="MS99" s="225"/>
      <c r="MT99" s="225"/>
      <c r="MU99" s="225"/>
      <c r="MV99" s="225"/>
      <c r="MW99" s="225"/>
      <c r="MX99" s="225"/>
      <c r="MY99" s="225"/>
      <c r="MZ99" s="225"/>
      <c r="NA99" s="225"/>
      <c r="NB99" s="225"/>
      <c r="NC99" s="225"/>
      <c r="ND99" s="225"/>
      <c r="NE99" s="225"/>
      <c r="NF99" s="225"/>
      <c r="NG99" s="225"/>
      <c r="NH99" s="225"/>
      <c r="NI99" s="225"/>
      <c r="NJ99" s="225"/>
      <c r="NK99" s="225"/>
      <c r="NL99" s="225"/>
      <c r="NM99" s="225"/>
      <c r="NN99" s="225"/>
      <c r="NO99" s="225"/>
      <c r="NP99" s="225"/>
      <c r="NQ99" s="225"/>
      <c r="NR99" s="225"/>
      <c r="NS99" s="225"/>
      <c r="NT99" s="225"/>
      <c r="NU99" s="225"/>
      <c r="NV99" s="225"/>
      <c r="NW99" s="225"/>
      <c r="NX99" s="225"/>
      <c r="NY99" s="225"/>
      <c r="NZ99" s="225"/>
      <c r="OA99" s="225"/>
      <c r="OB99" s="225"/>
      <c r="OC99" s="225"/>
      <c r="OD99" s="225"/>
      <c r="OE99" s="225"/>
      <c r="OF99" s="225"/>
      <c r="OG99" s="225"/>
      <c r="OH99" s="225"/>
      <c r="OI99" s="225"/>
      <c r="OJ99" s="225"/>
      <c r="OK99" s="225"/>
      <c r="OL99" s="225"/>
      <c r="OM99" s="225"/>
      <c r="ON99" s="225"/>
      <c r="OO99" s="225"/>
      <c r="OP99" s="225"/>
      <c r="OQ99" s="225"/>
      <c r="OR99" s="225"/>
      <c r="OS99" s="225"/>
      <c r="OT99" s="225"/>
      <c r="OU99" s="225"/>
      <c r="OV99" s="225"/>
      <c r="OW99" s="225"/>
      <c r="OX99" s="225"/>
      <c r="OY99" s="225"/>
      <c r="OZ99" s="225"/>
      <c r="PA99" s="225"/>
      <c r="PB99" s="225"/>
      <c r="PC99" s="225"/>
      <c r="PD99" s="225"/>
      <c r="PE99" s="225"/>
      <c r="PF99" s="225"/>
      <c r="PG99" s="225"/>
      <c r="PH99" s="225"/>
      <c r="PI99" s="225"/>
      <c r="PJ99" s="225"/>
      <c r="PK99" s="225"/>
      <c r="PL99" s="225"/>
      <c r="PM99" s="225"/>
      <c r="PN99" s="225"/>
      <c r="PO99" s="225"/>
      <c r="PP99" s="225"/>
      <c r="PQ99" s="225"/>
      <c r="PR99" s="225"/>
      <c r="PS99" s="225"/>
      <c r="PT99" s="225"/>
      <c r="PU99" s="225"/>
      <c r="PV99" s="225"/>
      <c r="PW99" s="225"/>
      <c r="PX99" s="225"/>
      <c r="PY99" s="225"/>
      <c r="PZ99" s="225"/>
      <c r="QA99" s="225"/>
      <c r="QB99" s="225"/>
      <c r="QC99" s="225"/>
      <c r="QD99" s="225"/>
      <c r="QE99" s="225"/>
      <c r="QF99" s="225"/>
      <c r="QG99" s="225"/>
      <c r="QH99" s="225"/>
      <c r="QI99" s="225"/>
      <c r="QJ99" s="225"/>
      <c r="QK99" s="225"/>
      <c r="QL99" s="225"/>
      <c r="QM99" s="225"/>
      <c r="QN99" s="225"/>
      <c r="QO99" s="225"/>
      <c r="QP99" s="225"/>
      <c r="QQ99" s="225"/>
      <c r="QR99" s="225"/>
      <c r="QS99" s="225"/>
      <c r="QT99" s="225"/>
      <c r="QU99" s="225"/>
      <c r="QV99" s="225"/>
      <c r="QW99" s="225"/>
      <c r="QX99" s="225"/>
      <c r="QY99" s="225"/>
      <c r="QZ99" s="225"/>
      <c r="RA99" s="225"/>
      <c r="RB99" s="225"/>
      <c r="RC99" s="225"/>
      <c r="RD99" s="225"/>
      <c r="RE99" s="104"/>
      <c r="RF99" s="104"/>
      <c r="RG99" s="207"/>
      <c r="RH99" s="207"/>
    </row>
    <row r="100" spans="2:476" ht="18.75" customHeight="1">
      <c r="B100" s="87">
        <v>89</v>
      </c>
      <c r="C100" s="87">
        <v>31</v>
      </c>
      <c r="D100" s="87" t="s">
        <v>451</v>
      </c>
      <c r="E100" s="34" t="str">
        <f ca="1">IF(ISBLANK(TMSimList[[#This Row],[Test n'#]]),"",LOOKUP(TMSimList[[#This Row],[Test n'#]],TP_CFAR_DB[TPnum],TP_CFAR_DB[TP ID]))</f>
        <v>FT-TP-31</v>
      </c>
      <c r="F100" s="103" t="str">
        <f ca="1">IF(ISBLANK(TMSimList[[#This Row],[Test n'#]]),"",LOOKUP(TMSimList[[#This Row],[Test n'#]],TP_CFAR_DB[TPnum],TP_CFAR_DB[Test Point Name]))</f>
        <v>Altitude step racetrack in Airspeed Priority</v>
      </c>
      <c r="G100" s="34" t="str">
        <f ca="1">IF(ISBLANK(TMSimList[[#This Row],[Test n'#]]),"",LOOKUP(TMSimList[[#This Row],[Test n'#]],TP_CFAR_DB[TPnum],TP_CFAR_DB[Mode]))</f>
        <v>Auto</v>
      </c>
      <c r="H100" s="34">
        <f ca="1">IF(ISBLANK(TMSimList[[#This Row],[Test n'#]]),"",LOOKUP(TMSimList[[#This Row],[Test n'#]],TP_CFAR_DB[TPnum],TP_CFAR_DB[Time '[sec']]))</f>
        <v>150</v>
      </c>
      <c r="I100" s="34" t="s">
        <v>76</v>
      </c>
      <c r="J100" s="34" t="s">
        <v>77</v>
      </c>
      <c r="K100" s="171"/>
      <c r="L100" s="212">
        <f>SUM(TMSimMatrix[#This Row])</f>
        <v>6</v>
      </c>
      <c r="M100" s="171"/>
      <c r="N100" s="171"/>
      <c r="O100" s="171"/>
      <c r="P100" s="171"/>
      <c r="Q100" s="171"/>
      <c r="R100" s="171"/>
      <c r="S100" s="171"/>
      <c r="T100" s="171"/>
      <c r="U100" s="171"/>
      <c r="V100" s="171"/>
      <c r="W100" s="171">
        <v>1</v>
      </c>
      <c r="X100" s="171">
        <v>1</v>
      </c>
      <c r="Y100" s="171">
        <v>1</v>
      </c>
      <c r="Z100" s="171">
        <v>1</v>
      </c>
      <c r="AA100" s="171">
        <v>1</v>
      </c>
      <c r="AB100" s="171">
        <v>1</v>
      </c>
      <c r="AC100" s="171"/>
      <c r="AD100" s="171"/>
      <c r="AE100" s="171"/>
      <c r="AF100" s="171"/>
      <c r="AG100" s="171"/>
      <c r="AH100" s="171"/>
      <c r="AI100" s="171"/>
      <c r="AJ100" s="171"/>
      <c r="AK100" s="171"/>
      <c r="AL100" s="171"/>
      <c r="AM100" s="171"/>
      <c r="AN100" s="171"/>
      <c r="AO100" s="171"/>
      <c r="AP100" s="171"/>
      <c r="AQ100" s="171"/>
      <c r="AR100" s="171"/>
      <c r="AS100" s="171"/>
      <c r="AT100" s="171"/>
      <c r="AU100" s="171"/>
      <c r="AV100" s="171"/>
      <c r="AW100" s="171"/>
      <c r="AX100" s="171"/>
      <c r="AY100" s="171"/>
      <c r="AZ100" s="171"/>
      <c r="BA100" s="171"/>
      <c r="BB100" s="171"/>
      <c r="BC100" s="171"/>
      <c r="BD100" s="171"/>
      <c r="BE100" s="171"/>
      <c r="BF100" s="171"/>
      <c r="BG100" s="171"/>
      <c r="BH100" s="171"/>
      <c r="BI100" s="171"/>
      <c r="BJ100" s="171"/>
      <c r="BK100" s="171"/>
      <c r="BL100" s="171"/>
      <c r="BM100" s="171"/>
      <c r="BN100" s="171"/>
      <c r="BO100" s="171"/>
      <c r="BP100" s="171"/>
      <c r="BQ100" s="171"/>
      <c r="BR100" s="171"/>
      <c r="BS100" s="171"/>
      <c r="BT100" s="171"/>
      <c r="BU100" s="171"/>
      <c r="BV100" s="171"/>
      <c r="BW100" s="171"/>
      <c r="BX100" s="171"/>
      <c r="BY100" s="171"/>
      <c r="BZ100" s="171"/>
      <c r="CA100" s="171"/>
      <c r="CB100" s="171"/>
      <c r="CC100" s="171"/>
      <c r="CD100" s="104"/>
      <c r="CE100" s="104"/>
      <c r="CF100" s="104"/>
      <c r="CG100" s="104"/>
      <c r="CH100" s="104"/>
      <c r="CI100" s="104"/>
      <c r="CJ100" s="104"/>
      <c r="CK100" s="104"/>
      <c r="CL100" s="104"/>
      <c r="CM100" s="104"/>
      <c r="CN100" s="104"/>
      <c r="CO100" s="104"/>
      <c r="CP100" s="104"/>
      <c r="CQ100" s="104"/>
      <c r="CR100" s="104"/>
      <c r="CS100" s="104"/>
      <c r="CT100" s="104"/>
      <c r="CU100" s="104"/>
      <c r="CV100" s="104"/>
      <c r="CW100" s="104"/>
      <c r="CX100" s="104"/>
      <c r="CY100" s="104"/>
      <c r="CZ100" s="104"/>
      <c r="DA100" s="104"/>
      <c r="DB100" s="104"/>
      <c r="DC100" s="104"/>
      <c r="DD100" s="104"/>
      <c r="DE100" s="104"/>
      <c r="DF100" s="104"/>
      <c r="DG100" s="104"/>
      <c r="DH100" s="104"/>
      <c r="DI100" s="104"/>
      <c r="DJ100" s="104"/>
      <c r="DK100" s="104"/>
      <c r="DL100" s="104"/>
      <c r="DM100" s="104"/>
      <c r="DN100" s="104"/>
      <c r="DO100" s="104"/>
      <c r="DP100" s="104"/>
      <c r="DQ100" s="104"/>
      <c r="DR100" s="104"/>
      <c r="DS100" s="104"/>
      <c r="DT100" s="104"/>
      <c r="DU100" s="104"/>
      <c r="DV100" s="104"/>
      <c r="DW100" s="104"/>
      <c r="DX100" s="104"/>
      <c r="DY100" s="104"/>
      <c r="DZ100" s="104"/>
      <c r="EA100" s="104"/>
      <c r="EB100" s="104"/>
      <c r="EC100" s="104"/>
      <c r="ED100" s="104"/>
      <c r="EE100" s="104"/>
      <c r="EF100" s="104"/>
      <c r="EG100" s="225"/>
      <c r="EH100" s="225"/>
      <c r="EI100" s="225"/>
      <c r="EJ100" s="225"/>
      <c r="EK100" s="225"/>
      <c r="EL100" s="225"/>
      <c r="EM100" s="225"/>
      <c r="EN100" s="225"/>
      <c r="EO100" s="225"/>
      <c r="EP100" s="225"/>
      <c r="EQ100" s="225"/>
      <c r="ER100" s="225"/>
      <c r="ES100" s="225"/>
      <c r="ET100" s="225"/>
      <c r="EU100" s="225"/>
      <c r="EV100" s="225"/>
      <c r="EW100" s="225"/>
      <c r="EX100" s="225"/>
      <c r="EY100" s="225"/>
      <c r="EZ100" s="225"/>
      <c r="FA100" s="225"/>
      <c r="FB100" s="225"/>
      <c r="FC100" s="225"/>
      <c r="FD100" s="225"/>
      <c r="FE100" s="225"/>
      <c r="FF100" s="225"/>
      <c r="FG100" s="225"/>
      <c r="FH100" s="225"/>
      <c r="FI100" s="225"/>
      <c r="FJ100" s="225"/>
      <c r="FK100" s="225"/>
      <c r="FL100" s="225"/>
      <c r="FM100" s="225"/>
      <c r="FN100" s="225"/>
      <c r="FO100" s="225"/>
      <c r="FP100" s="225"/>
      <c r="FQ100" s="225"/>
      <c r="FR100" s="225"/>
      <c r="FS100" s="225"/>
      <c r="FT100" s="225"/>
      <c r="FU100" s="225"/>
      <c r="FV100" s="225"/>
      <c r="FW100" s="225"/>
      <c r="FX100" s="225"/>
      <c r="FY100" s="225"/>
      <c r="FZ100" s="225"/>
      <c r="GA100" s="225"/>
      <c r="GB100" s="225"/>
      <c r="GC100" s="225"/>
      <c r="GD100" s="225"/>
      <c r="GE100" s="225"/>
      <c r="GF100" s="225"/>
      <c r="GG100" s="225"/>
      <c r="GH100" s="225"/>
      <c r="GI100" s="225"/>
      <c r="GJ100" s="225"/>
      <c r="GK100" s="225"/>
      <c r="GL100" s="225"/>
      <c r="GM100" s="225"/>
      <c r="GN100" s="225"/>
      <c r="GO100" s="225"/>
      <c r="GP100" s="225"/>
      <c r="GQ100" s="225"/>
      <c r="GR100" s="225"/>
      <c r="GS100" s="225"/>
      <c r="GT100" s="225"/>
      <c r="GU100" s="225"/>
      <c r="GV100" s="225"/>
      <c r="GW100" s="225"/>
      <c r="GX100" s="225"/>
      <c r="GY100" s="225"/>
      <c r="GZ100" s="225"/>
      <c r="HA100" s="225"/>
      <c r="HB100" s="225"/>
      <c r="HC100" s="225"/>
      <c r="HD100" s="225"/>
      <c r="HE100" s="225"/>
      <c r="HF100" s="225"/>
      <c r="HG100" s="225"/>
      <c r="HH100" s="225"/>
      <c r="HI100" s="225"/>
      <c r="HJ100" s="225"/>
      <c r="HK100" s="225"/>
      <c r="HL100" s="225"/>
      <c r="HM100" s="225"/>
      <c r="HN100" s="225"/>
      <c r="HO100" s="225"/>
      <c r="HP100" s="225"/>
      <c r="HQ100" s="225"/>
      <c r="HR100" s="225"/>
      <c r="HS100" s="225"/>
      <c r="HT100" s="225"/>
      <c r="HU100" s="225"/>
      <c r="HV100" s="225"/>
      <c r="HW100" s="225"/>
      <c r="HX100" s="225"/>
      <c r="HY100" s="225"/>
      <c r="HZ100" s="225"/>
      <c r="IA100" s="225"/>
      <c r="IB100" s="225"/>
      <c r="IC100" s="225"/>
      <c r="ID100" s="225"/>
      <c r="IE100" s="225"/>
      <c r="IF100" s="225"/>
      <c r="IG100" s="225"/>
      <c r="IH100" s="225"/>
      <c r="II100" s="225"/>
      <c r="IJ100" s="225"/>
      <c r="IK100" s="225"/>
      <c r="IL100" s="225"/>
      <c r="IM100" s="225"/>
      <c r="IN100" s="225"/>
      <c r="IO100" s="225"/>
      <c r="IP100" s="225"/>
      <c r="IQ100" s="225"/>
      <c r="IR100" s="225"/>
      <c r="IS100" s="225"/>
      <c r="IT100" s="225"/>
      <c r="IU100" s="225"/>
      <c r="IV100" s="225"/>
      <c r="IW100" s="225"/>
      <c r="IX100" s="225"/>
      <c r="IY100" s="225"/>
      <c r="IZ100" s="225"/>
      <c r="JA100" s="225"/>
      <c r="JB100" s="225"/>
      <c r="JC100" s="225"/>
      <c r="JD100" s="225"/>
      <c r="JE100" s="225"/>
      <c r="JF100" s="225"/>
      <c r="JG100" s="225"/>
      <c r="JH100" s="225"/>
      <c r="JI100" s="225"/>
      <c r="JJ100" s="225"/>
      <c r="JK100" s="225"/>
      <c r="JL100" s="225"/>
      <c r="JM100" s="225"/>
      <c r="JN100" s="225"/>
      <c r="JO100" s="225"/>
      <c r="JP100" s="225"/>
      <c r="JQ100" s="225"/>
      <c r="JR100" s="225"/>
      <c r="JS100" s="225"/>
      <c r="JT100" s="225"/>
      <c r="JU100" s="225"/>
      <c r="JV100" s="225"/>
      <c r="JW100" s="225"/>
      <c r="JX100" s="225"/>
      <c r="JY100" s="225"/>
      <c r="JZ100" s="225"/>
      <c r="KA100" s="225"/>
      <c r="KB100" s="225"/>
      <c r="KC100" s="225"/>
      <c r="KD100" s="225"/>
      <c r="KE100" s="225"/>
      <c r="KF100" s="225"/>
      <c r="KG100" s="225"/>
      <c r="KH100" s="225"/>
      <c r="KI100" s="225"/>
      <c r="KJ100" s="225"/>
      <c r="KK100" s="225"/>
      <c r="KL100" s="225"/>
      <c r="KM100" s="225"/>
      <c r="KN100" s="225"/>
      <c r="KO100" s="225"/>
      <c r="KP100" s="225"/>
      <c r="KQ100" s="225"/>
      <c r="KR100" s="225"/>
      <c r="KS100" s="225"/>
      <c r="KT100" s="225"/>
      <c r="KU100" s="225"/>
      <c r="KV100" s="225"/>
      <c r="KW100" s="225"/>
      <c r="KX100" s="225"/>
      <c r="KY100" s="225"/>
      <c r="KZ100" s="225"/>
      <c r="LA100" s="225"/>
      <c r="LB100" s="225"/>
      <c r="LC100" s="225"/>
      <c r="LD100" s="225"/>
      <c r="LE100" s="225"/>
      <c r="LF100" s="225"/>
      <c r="LG100" s="225"/>
      <c r="LH100" s="225"/>
      <c r="LI100" s="225"/>
      <c r="LJ100" s="225"/>
      <c r="LK100" s="225"/>
      <c r="LL100" s="225"/>
      <c r="LM100" s="225"/>
      <c r="LN100" s="225"/>
      <c r="LO100" s="225"/>
      <c r="LP100" s="225"/>
      <c r="LQ100" s="225"/>
      <c r="LR100" s="225"/>
      <c r="LS100" s="225"/>
      <c r="LT100" s="225"/>
      <c r="LU100" s="225"/>
      <c r="LV100" s="225"/>
      <c r="LW100" s="225"/>
      <c r="LX100" s="225"/>
      <c r="LY100" s="225"/>
      <c r="LZ100" s="225"/>
      <c r="MA100" s="225"/>
      <c r="MB100" s="225"/>
      <c r="MC100" s="225"/>
      <c r="MD100" s="225"/>
      <c r="ME100" s="225"/>
      <c r="MF100" s="225"/>
      <c r="MG100" s="225"/>
      <c r="MH100" s="225"/>
      <c r="MI100" s="225"/>
      <c r="MJ100" s="225"/>
      <c r="MK100" s="225"/>
      <c r="ML100" s="225"/>
      <c r="MM100" s="225"/>
      <c r="MN100" s="225"/>
      <c r="MO100" s="225"/>
      <c r="MP100" s="225"/>
      <c r="MQ100" s="225"/>
      <c r="MR100" s="225"/>
      <c r="MS100" s="225"/>
      <c r="MT100" s="225"/>
      <c r="MU100" s="225"/>
      <c r="MV100" s="225"/>
      <c r="MW100" s="225"/>
      <c r="MX100" s="225"/>
      <c r="MY100" s="225"/>
      <c r="MZ100" s="225"/>
      <c r="NA100" s="225"/>
      <c r="NB100" s="225"/>
      <c r="NC100" s="225"/>
      <c r="ND100" s="225"/>
      <c r="NE100" s="225"/>
      <c r="NF100" s="225"/>
      <c r="NG100" s="225"/>
      <c r="NH100" s="225"/>
      <c r="NI100" s="225"/>
      <c r="NJ100" s="225"/>
      <c r="NK100" s="225"/>
      <c r="NL100" s="225"/>
      <c r="NM100" s="225"/>
      <c r="NN100" s="225"/>
      <c r="NO100" s="225"/>
      <c r="NP100" s="225"/>
      <c r="NQ100" s="225"/>
      <c r="NR100" s="225"/>
      <c r="NS100" s="225"/>
      <c r="NT100" s="225"/>
      <c r="NU100" s="225"/>
      <c r="NV100" s="225"/>
      <c r="NW100" s="225"/>
      <c r="NX100" s="225"/>
      <c r="NY100" s="225"/>
      <c r="NZ100" s="225"/>
      <c r="OA100" s="225"/>
      <c r="OB100" s="225"/>
      <c r="OC100" s="225"/>
      <c r="OD100" s="225"/>
      <c r="OE100" s="225"/>
      <c r="OF100" s="225"/>
      <c r="OG100" s="225"/>
      <c r="OH100" s="225"/>
      <c r="OI100" s="225"/>
      <c r="OJ100" s="225"/>
      <c r="OK100" s="225"/>
      <c r="OL100" s="225"/>
      <c r="OM100" s="225"/>
      <c r="ON100" s="225"/>
      <c r="OO100" s="225"/>
      <c r="OP100" s="225"/>
      <c r="OQ100" s="225"/>
      <c r="OR100" s="225"/>
      <c r="OS100" s="225"/>
      <c r="OT100" s="225"/>
      <c r="OU100" s="225"/>
      <c r="OV100" s="225"/>
      <c r="OW100" s="225"/>
      <c r="OX100" s="225"/>
      <c r="OY100" s="225"/>
      <c r="OZ100" s="225"/>
      <c r="PA100" s="225"/>
      <c r="PB100" s="225"/>
      <c r="PC100" s="225"/>
      <c r="PD100" s="225"/>
      <c r="PE100" s="225"/>
      <c r="PF100" s="225"/>
      <c r="PG100" s="225"/>
      <c r="PH100" s="225"/>
      <c r="PI100" s="225"/>
      <c r="PJ100" s="225"/>
      <c r="PK100" s="225"/>
      <c r="PL100" s="225"/>
      <c r="PM100" s="225"/>
      <c r="PN100" s="225"/>
      <c r="PO100" s="225"/>
      <c r="PP100" s="225"/>
      <c r="PQ100" s="225"/>
      <c r="PR100" s="225"/>
      <c r="PS100" s="225"/>
      <c r="PT100" s="225"/>
      <c r="PU100" s="225"/>
      <c r="PV100" s="225"/>
      <c r="PW100" s="225"/>
      <c r="PX100" s="225"/>
      <c r="PY100" s="225"/>
      <c r="PZ100" s="225"/>
      <c r="QA100" s="225"/>
      <c r="QB100" s="225"/>
      <c r="QC100" s="225"/>
      <c r="QD100" s="225"/>
      <c r="QE100" s="225"/>
      <c r="QF100" s="225"/>
      <c r="QG100" s="225"/>
      <c r="QH100" s="225"/>
      <c r="QI100" s="225"/>
      <c r="QJ100" s="225"/>
      <c r="QK100" s="225"/>
      <c r="QL100" s="225"/>
      <c r="QM100" s="225"/>
      <c r="QN100" s="225"/>
      <c r="QO100" s="225"/>
      <c r="QP100" s="225"/>
      <c r="QQ100" s="225"/>
      <c r="QR100" s="225"/>
      <c r="QS100" s="225"/>
      <c r="QT100" s="225"/>
      <c r="QU100" s="225"/>
      <c r="QV100" s="225"/>
      <c r="QW100" s="225"/>
      <c r="QX100" s="225"/>
      <c r="QY100" s="225"/>
      <c r="QZ100" s="225"/>
      <c r="RA100" s="225"/>
      <c r="RB100" s="225"/>
      <c r="RC100" s="225"/>
      <c r="RD100" s="225"/>
      <c r="RE100" s="104"/>
      <c r="RF100" s="104"/>
      <c r="RG100" s="207"/>
      <c r="RH100" s="207"/>
    </row>
    <row r="101" spans="2:476" ht="18.75" customHeight="1">
      <c r="B101" s="87">
        <v>90</v>
      </c>
      <c r="C101" s="87">
        <v>31</v>
      </c>
      <c r="D101" s="87" t="s">
        <v>451</v>
      </c>
      <c r="E101" s="34" t="str">
        <f ca="1">IF(ISBLANK(TMSimList[[#This Row],[Test n'#]]),"",LOOKUP(TMSimList[[#This Row],[Test n'#]],TP_CFAR_DB[TPnum],TP_CFAR_DB[TP ID]))</f>
        <v>FT-TP-31</v>
      </c>
      <c r="F101" s="103" t="str">
        <f ca="1">IF(ISBLANK(TMSimList[[#This Row],[Test n'#]]),"",LOOKUP(TMSimList[[#This Row],[Test n'#]],TP_CFAR_DB[TPnum],TP_CFAR_DB[Test Point Name]))</f>
        <v>Altitude step racetrack in Airspeed Priority</v>
      </c>
      <c r="G101" s="34" t="str">
        <f ca="1">IF(ISBLANK(TMSimList[[#This Row],[Test n'#]]),"",LOOKUP(TMSimList[[#This Row],[Test n'#]],TP_CFAR_DB[TPnum],TP_CFAR_DB[Mode]))</f>
        <v>Auto</v>
      </c>
      <c r="H101" s="34">
        <f ca="1">IF(ISBLANK(TMSimList[[#This Row],[Test n'#]]),"",LOOKUP(TMSimList[[#This Row],[Test n'#]],TP_CFAR_DB[TPnum],TP_CFAR_DB[Time '[sec']]))</f>
        <v>150</v>
      </c>
      <c r="I101" s="34" t="s">
        <v>76</v>
      </c>
      <c r="J101" s="34" t="s">
        <v>78</v>
      </c>
      <c r="K101" s="171"/>
      <c r="L101" s="213">
        <f>SUM(TMSimMatrix[#This Row])</f>
        <v>6</v>
      </c>
      <c r="M101" s="171"/>
      <c r="N101" s="171"/>
      <c r="O101" s="171"/>
      <c r="P101" s="171"/>
      <c r="Q101" s="171"/>
      <c r="R101" s="171"/>
      <c r="S101" s="171"/>
      <c r="T101" s="171"/>
      <c r="U101" s="171"/>
      <c r="V101" s="171"/>
      <c r="W101" s="171">
        <v>1</v>
      </c>
      <c r="X101" s="171">
        <v>1</v>
      </c>
      <c r="Y101" s="171">
        <v>1</v>
      </c>
      <c r="Z101" s="171">
        <v>1</v>
      </c>
      <c r="AA101" s="171">
        <v>1</v>
      </c>
      <c r="AB101" s="171">
        <v>1</v>
      </c>
      <c r="AC101" s="171"/>
      <c r="AD101" s="171"/>
      <c r="AE101" s="171"/>
      <c r="AF101" s="171"/>
      <c r="AG101" s="171"/>
      <c r="AH101" s="171"/>
      <c r="AI101" s="171"/>
      <c r="AJ101" s="171"/>
      <c r="AK101" s="171"/>
      <c r="AL101" s="171"/>
      <c r="AM101" s="171"/>
      <c r="AN101" s="171"/>
      <c r="AO101" s="171"/>
      <c r="AP101" s="171"/>
      <c r="AQ101" s="171"/>
      <c r="AR101" s="171"/>
      <c r="AS101" s="171"/>
      <c r="AT101" s="171"/>
      <c r="AU101" s="171"/>
      <c r="AV101" s="171"/>
      <c r="AW101" s="171"/>
      <c r="AX101" s="171"/>
      <c r="AY101" s="171"/>
      <c r="AZ101" s="171"/>
      <c r="BA101" s="171"/>
      <c r="BB101" s="171"/>
      <c r="BC101" s="171"/>
      <c r="BD101" s="171"/>
      <c r="BE101" s="171"/>
      <c r="BF101" s="171"/>
      <c r="BG101" s="171"/>
      <c r="BH101" s="171"/>
      <c r="BI101" s="171"/>
      <c r="BJ101" s="171"/>
      <c r="BK101" s="171"/>
      <c r="BL101" s="171"/>
      <c r="BM101" s="171"/>
      <c r="BN101" s="171"/>
      <c r="BO101" s="171"/>
      <c r="BP101" s="171"/>
      <c r="BQ101" s="171"/>
      <c r="BR101" s="171"/>
      <c r="BS101" s="171"/>
      <c r="BT101" s="171"/>
      <c r="BU101" s="171"/>
      <c r="BV101" s="171"/>
      <c r="BW101" s="171"/>
      <c r="BX101" s="171"/>
      <c r="BY101" s="171"/>
      <c r="BZ101" s="171"/>
      <c r="CA101" s="171"/>
      <c r="CB101" s="171"/>
      <c r="CC101" s="171"/>
      <c r="CD101" s="104"/>
      <c r="CE101" s="104"/>
      <c r="CF101" s="104"/>
      <c r="CG101" s="104"/>
      <c r="CH101" s="104"/>
      <c r="CI101" s="104"/>
      <c r="CJ101" s="104"/>
      <c r="CK101" s="104"/>
      <c r="CL101" s="104"/>
      <c r="CM101" s="104"/>
      <c r="CN101" s="104"/>
      <c r="CO101" s="104"/>
      <c r="CP101" s="104"/>
      <c r="CQ101" s="104"/>
      <c r="CR101" s="104"/>
      <c r="CS101" s="104"/>
      <c r="CT101" s="104"/>
      <c r="CU101" s="104"/>
      <c r="CV101" s="104"/>
      <c r="CW101" s="104"/>
      <c r="CX101" s="104"/>
      <c r="CY101" s="104"/>
      <c r="CZ101" s="104"/>
      <c r="DA101" s="104"/>
      <c r="DB101" s="104"/>
      <c r="DC101" s="104"/>
      <c r="DD101" s="104"/>
      <c r="DE101" s="104"/>
      <c r="DF101" s="104"/>
      <c r="DG101" s="104"/>
      <c r="DH101" s="104"/>
      <c r="DI101" s="104"/>
      <c r="DJ101" s="104"/>
      <c r="DK101" s="104"/>
      <c r="DL101" s="104"/>
      <c r="DM101" s="104"/>
      <c r="DN101" s="104"/>
      <c r="DO101" s="104"/>
      <c r="DP101" s="104"/>
      <c r="DQ101" s="104"/>
      <c r="DR101" s="104"/>
      <c r="DS101" s="104"/>
      <c r="DT101" s="104"/>
      <c r="DU101" s="104"/>
      <c r="DV101" s="104"/>
      <c r="DW101" s="104"/>
      <c r="DX101" s="104"/>
      <c r="DY101" s="104"/>
      <c r="DZ101" s="104"/>
      <c r="EA101" s="104"/>
      <c r="EB101" s="104"/>
      <c r="EC101" s="104"/>
      <c r="ED101" s="104"/>
      <c r="EE101" s="104"/>
      <c r="EF101" s="104"/>
      <c r="EG101" s="225"/>
      <c r="EH101" s="225"/>
      <c r="EI101" s="225"/>
      <c r="EJ101" s="225"/>
      <c r="EK101" s="225"/>
      <c r="EL101" s="225"/>
      <c r="EM101" s="225"/>
      <c r="EN101" s="225"/>
      <c r="EO101" s="225"/>
      <c r="EP101" s="225"/>
      <c r="EQ101" s="225"/>
      <c r="ER101" s="225"/>
      <c r="ES101" s="225"/>
      <c r="ET101" s="225"/>
      <c r="EU101" s="225"/>
      <c r="EV101" s="225"/>
      <c r="EW101" s="225"/>
      <c r="EX101" s="225"/>
      <c r="EY101" s="225"/>
      <c r="EZ101" s="225"/>
      <c r="FA101" s="225"/>
      <c r="FB101" s="225"/>
      <c r="FC101" s="225"/>
      <c r="FD101" s="225"/>
      <c r="FE101" s="225"/>
      <c r="FF101" s="225"/>
      <c r="FG101" s="225"/>
      <c r="FH101" s="225"/>
      <c r="FI101" s="225"/>
      <c r="FJ101" s="225"/>
      <c r="FK101" s="225"/>
      <c r="FL101" s="225"/>
      <c r="FM101" s="225"/>
      <c r="FN101" s="225"/>
      <c r="FO101" s="225"/>
      <c r="FP101" s="225"/>
      <c r="FQ101" s="225"/>
      <c r="FR101" s="225"/>
      <c r="FS101" s="225"/>
      <c r="FT101" s="225"/>
      <c r="FU101" s="225"/>
      <c r="FV101" s="225"/>
      <c r="FW101" s="225"/>
      <c r="FX101" s="225"/>
      <c r="FY101" s="225"/>
      <c r="FZ101" s="225"/>
      <c r="GA101" s="225"/>
      <c r="GB101" s="225"/>
      <c r="GC101" s="225"/>
      <c r="GD101" s="225"/>
      <c r="GE101" s="225"/>
      <c r="GF101" s="225"/>
      <c r="GG101" s="225"/>
      <c r="GH101" s="225"/>
      <c r="GI101" s="225"/>
      <c r="GJ101" s="225"/>
      <c r="GK101" s="225"/>
      <c r="GL101" s="225"/>
      <c r="GM101" s="225"/>
      <c r="GN101" s="225"/>
      <c r="GO101" s="225"/>
      <c r="GP101" s="225"/>
      <c r="GQ101" s="225"/>
      <c r="GR101" s="225"/>
      <c r="GS101" s="225"/>
      <c r="GT101" s="225"/>
      <c r="GU101" s="225"/>
      <c r="GV101" s="225"/>
      <c r="GW101" s="225"/>
      <c r="GX101" s="225"/>
      <c r="GY101" s="225"/>
      <c r="GZ101" s="225"/>
      <c r="HA101" s="225"/>
      <c r="HB101" s="225"/>
      <c r="HC101" s="225"/>
      <c r="HD101" s="225"/>
      <c r="HE101" s="225"/>
      <c r="HF101" s="225"/>
      <c r="HG101" s="225"/>
      <c r="HH101" s="225"/>
      <c r="HI101" s="225"/>
      <c r="HJ101" s="225"/>
      <c r="HK101" s="225"/>
      <c r="HL101" s="225"/>
      <c r="HM101" s="225"/>
      <c r="HN101" s="225"/>
      <c r="HO101" s="225"/>
      <c r="HP101" s="225"/>
      <c r="HQ101" s="225"/>
      <c r="HR101" s="225"/>
      <c r="HS101" s="225"/>
      <c r="HT101" s="225"/>
      <c r="HU101" s="225"/>
      <c r="HV101" s="225"/>
      <c r="HW101" s="225"/>
      <c r="HX101" s="225"/>
      <c r="HY101" s="225"/>
      <c r="HZ101" s="225"/>
      <c r="IA101" s="225"/>
      <c r="IB101" s="225"/>
      <c r="IC101" s="225"/>
      <c r="ID101" s="225"/>
      <c r="IE101" s="225"/>
      <c r="IF101" s="225"/>
      <c r="IG101" s="225"/>
      <c r="IH101" s="225"/>
      <c r="II101" s="225"/>
      <c r="IJ101" s="225"/>
      <c r="IK101" s="225"/>
      <c r="IL101" s="225"/>
      <c r="IM101" s="225"/>
      <c r="IN101" s="225"/>
      <c r="IO101" s="225"/>
      <c r="IP101" s="225"/>
      <c r="IQ101" s="225"/>
      <c r="IR101" s="225"/>
      <c r="IS101" s="225"/>
      <c r="IT101" s="225"/>
      <c r="IU101" s="225"/>
      <c r="IV101" s="225"/>
      <c r="IW101" s="225"/>
      <c r="IX101" s="225"/>
      <c r="IY101" s="225"/>
      <c r="IZ101" s="225"/>
      <c r="JA101" s="225"/>
      <c r="JB101" s="225"/>
      <c r="JC101" s="225"/>
      <c r="JD101" s="225"/>
      <c r="JE101" s="225"/>
      <c r="JF101" s="225"/>
      <c r="JG101" s="225"/>
      <c r="JH101" s="225"/>
      <c r="JI101" s="225"/>
      <c r="JJ101" s="225"/>
      <c r="JK101" s="225"/>
      <c r="JL101" s="225"/>
      <c r="JM101" s="225"/>
      <c r="JN101" s="225"/>
      <c r="JO101" s="225"/>
      <c r="JP101" s="225"/>
      <c r="JQ101" s="225"/>
      <c r="JR101" s="225"/>
      <c r="JS101" s="225"/>
      <c r="JT101" s="225"/>
      <c r="JU101" s="225"/>
      <c r="JV101" s="225"/>
      <c r="JW101" s="225"/>
      <c r="JX101" s="225"/>
      <c r="JY101" s="225"/>
      <c r="JZ101" s="225"/>
      <c r="KA101" s="225"/>
      <c r="KB101" s="225"/>
      <c r="KC101" s="225"/>
      <c r="KD101" s="225"/>
      <c r="KE101" s="225"/>
      <c r="KF101" s="225"/>
      <c r="KG101" s="225"/>
      <c r="KH101" s="225"/>
      <c r="KI101" s="225"/>
      <c r="KJ101" s="225"/>
      <c r="KK101" s="225"/>
      <c r="KL101" s="225"/>
      <c r="KM101" s="225"/>
      <c r="KN101" s="225"/>
      <c r="KO101" s="225"/>
      <c r="KP101" s="225"/>
      <c r="KQ101" s="225"/>
      <c r="KR101" s="225"/>
      <c r="KS101" s="225"/>
      <c r="KT101" s="225"/>
      <c r="KU101" s="225"/>
      <c r="KV101" s="225"/>
      <c r="KW101" s="225"/>
      <c r="KX101" s="225"/>
      <c r="KY101" s="225"/>
      <c r="KZ101" s="225"/>
      <c r="LA101" s="225"/>
      <c r="LB101" s="225"/>
      <c r="LC101" s="225"/>
      <c r="LD101" s="225"/>
      <c r="LE101" s="225"/>
      <c r="LF101" s="225"/>
      <c r="LG101" s="225"/>
      <c r="LH101" s="225"/>
      <c r="LI101" s="225"/>
      <c r="LJ101" s="225"/>
      <c r="LK101" s="225"/>
      <c r="LL101" s="225"/>
      <c r="LM101" s="225"/>
      <c r="LN101" s="225"/>
      <c r="LO101" s="225"/>
      <c r="LP101" s="225"/>
      <c r="LQ101" s="225"/>
      <c r="LR101" s="225"/>
      <c r="LS101" s="225"/>
      <c r="LT101" s="225"/>
      <c r="LU101" s="225"/>
      <c r="LV101" s="225"/>
      <c r="LW101" s="225"/>
      <c r="LX101" s="225"/>
      <c r="LY101" s="225"/>
      <c r="LZ101" s="225"/>
      <c r="MA101" s="225"/>
      <c r="MB101" s="225"/>
      <c r="MC101" s="225"/>
      <c r="MD101" s="225"/>
      <c r="ME101" s="225"/>
      <c r="MF101" s="225"/>
      <c r="MG101" s="225"/>
      <c r="MH101" s="225"/>
      <c r="MI101" s="225"/>
      <c r="MJ101" s="225"/>
      <c r="MK101" s="225"/>
      <c r="ML101" s="225"/>
      <c r="MM101" s="225"/>
      <c r="MN101" s="225"/>
      <c r="MO101" s="225"/>
      <c r="MP101" s="225"/>
      <c r="MQ101" s="225"/>
      <c r="MR101" s="225"/>
      <c r="MS101" s="225"/>
      <c r="MT101" s="225"/>
      <c r="MU101" s="225"/>
      <c r="MV101" s="225"/>
      <c r="MW101" s="225"/>
      <c r="MX101" s="225"/>
      <c r="MY101" s="225"/>
      <c r="MZ101" s="225"/>
      <c r="NA101" s="225"/>
      <c r="NB101" s="225"/>
      <c r="NC101" s="225"/>
      <c r="ND101" s="225"/>
      <c r="NE101" s="225"/>
      <c r="NF101" s="225"/>
      <c r="NG101" s="225"/>
      <c r="NH101" s="225"/>
      <c r="NI101" s="225"/>
      <c r="NJ101" s="225"/>
      <c r="NK101" s="225"/>
      <c r="NL101" s="225"/>
      <c r="NM101" s="225"/>
      <c r="NN101" s="225"/>
      <c r="NO101" s="225"/>
      <c r="NP101" s="225"/>
      <c r="NQ101" s="225"/>
      <c r="NR101" s="225"/>
      <c r="NS101" s="225"/>
      <c r="NT101" s="225"/>
      <c r="NU101" s="225"/>
      <c r="NV101" s="225"/>
      <c r="NW101" s="225"/>
      <c r="NX101" s="225"/>
      <c r="NY101" s="225"/>
      <c r="NZ101" s="225"/>
      <c r="OA101" s="225"/>
      <c r="OB101" s="225"/>
      <c r="OC101" s="225"/>
      <c r="OD101" s="225"/>
      <c r="OE101" s="225"/>
      <c r="OF101" s="225"/>
      <c r="OG101" s="225"/>
      <c r="OH101" s="225"/>
      <c r="OI101" s="225"/>
      <c r="OJ101" s="225"/>
      <c r="OK101" s="225"/>
      <c r="OL101" s="225"/>
      <c r="OM101" s="225"/>
      <c r="ON101" s="225"/>
      <c r="OO101" s="225"/>
      <c r="OP101" s="225"/>
      <c r="OQ101" s="225"/>
      <c r="OR101" s="225"/>
      <c r="OS101" s="225"/>
      <c r="OT101" s="225"/>
      <c r="OU101" s="225"/>
      <c r="OV101" s="225"/>
      <c r="OW101" s="225"/>
      <c r="OX101" s="225"/>
      <c r="OY101" s="225"/>
      <c r="OZ101" s="225"/>
      <c r="PA101" s="225"/>
      <c r="PB101" s="225"/>
      <c r="PC101" s="225"/>
      <c r="PD101" s="225"/>
      <c r="PE101" s="225"/>
      <c r="PF101" s="225"/>
      <c r="PG101" s="225"/>
      <c r="PH101" s="225"/>
      <c r="PI101" s="225"/>
      <c r="PJ101" s="225"/>
      <c r="PK101" s="225"/>
      <c r="PL101" s="225"/>
      <c r="PM101" s="225"/>
      <c r="PN101" s="225"/>
      <c r="PO101" s="225"/>
      <c r="PP101" s="225"/>
      <c r="PQ101" s="225"/>
      <c r="PR101" s="225"/>
      <c r="PS101" s="225"/>
      <c r="PT101" s="225"/>
      <c r="PU101" s="225"/>
      <c r="PV101" s="225"/>
      <c r="PW101" s="225"/>
      <c r="PX101" s="225"/>
      <c r="PY101" s="225"/>
      <c r="PZ101" s="225"/>
      <c r="QA101" s="225"/>
      <c r="QB101" s="225"/>
      <c r="QC101" s="225"/>
      <c r="QD101" s="225"/>
      <c r="QE101" s="225"/>
      <c r="QF101" s="225"/>
      <c r="QG101" s="225"/>
      <c r="QH101" s="225"/>
      <c r="QI101" s="225"/>
      <c r="QJ101" s="225"/>
      <c r="QK101" s="225"/>
      <c r="QL101" s="225"/>
      <c r="QM101" s="225"/>
      <c r="QN101" s="225"/>
      <c r="QO101" s="225"/>
      <c r="QP101" s="225"/>
      <c r="QQ101" s="225"/>
      <c r="QR101" s="225"/>
      <c r="QS101" s="225"/>
      <c r="QT101" s="225"/>
      <c r="QU101" s="225"/>
      <c r="QV101" s="225"/>
      <c r="QW101" s="225"/>
      <c r="QX101" s="225"/>
      <c r="QY101" s="225"/>
      <c r="QZ101" s="225"/>
      <c r="RA101" s="225"/>
      <c r="RB101" s="225"/>
      <c r="RC101" s="225"/>
      <c r="RD101" s="225"/>
      <c r="RE101" s="104"/>
      <c r="RF101" s="104"/>
      <c r="RG101" s="207"/>
      <c r="RH101" s="207"/>
    </row>
    <row r="102" spans="2:476" ht="18.649999999999999" customHeight="1">
      <c r="B102" s="87">
        <v>91</v>
      </c>
      <c r="C102" s="87">
        <v>25</v>
      </c>
      <c r="D102" s="87" t="s">
        <v>451</v>
      </c>
      <c r="E102" s="34" t="str">
        <f ca="1">IF(ISBLANK(TMSimList[[#This Row],[Test n'#]]),"",LOOKUP(TMSimList[[#This Row],[Test n'#]],TP_CFAR_DB[TPnum],TP_CFAR_DB[TP ID]))</f>
        <v>FT-TP-25</v>
      </c>
      <c r="F102" s="103" t="str">
        <f ca="1">IF(ISBLANK(TMSimList[[#This Row],[Test n'#]]),"",LOOKUP(TMSimList[[#This Row],[Test n'#]],TP_CFAR_DB[TPnum],TP_CFAR_DB[Test Point Name]))</f>
        <v>Yaw step tuning Racetracks</v>
      </c>
      <c r="G102" s="34" t="str">
        <f ca="1">IF(ISBLANK(TMSimList[[#This Row],[Test n'#]]),"",LOOKUP(TMSimList[[#This Row],[Test n'#]],TP_CFAR_DB[TPnum],TP_CFAR_DB[Mode]))</f>
        <v>FBW</v>
      </c>
      <c r="H102" s="34">
        <f ca="1">IF(ISBLANK(TMSimList[[#This Row],[Test n'#]]),"",LOOKUP(TMSimList[[#This Row],[Test n'#]],TP_CFAR_DB[TPnum],TP_CFAR_DB[Time '[sec']]))</f>
        <v>85</v>
      </c>
      <c r="I102" s="34" t="s">
        <v>76</v>
      </c>
      <c r="J102" s="34" t="s">
        <v>76</v>
      </c>
      <c r="K102" s="171"/>
      <c r="L102" s="172">
        <f>SUM(TMSimMatrix[#This Row])</f>
        <v>5</v>
      </c>
      <c r="M102" s="171"/>
      <c r="N102" s="171"/>
      <c r="O102" s="171"/>
      <c r="P102" s="171"/>
      <c r="Q102" s="171"/>
      <c r="R102" s="171"/>
      <c r="S102" s="171"/>
      <c r="T102" s="171"/>
      <c r="U102" s="171"/>
      <c r="V102" s="171"/>
      <c r="W102" s="171"/>
      <c r="X102" s="171"/>
      <c r="Y102" s="171"/>
      <c r="Z102" s="171"/>
      <c r="AA102" s="171"/>
      <c r="AB102" s="171"/>
      <c r="AC102" s="171"/>
      <c r="AD102" s="171"/>
      <c r="AE102" s="171"/>
      <c r="AF102" s="171"/>
      <c r="AG102" s="171"/>
      <c r="AH102" s="171"/>
      <c r="AI102" s="171"/>
      <c r="AJ102" s="171"/>
      <c r="AK102" s="171"/>
      <c r="AL102" s="171"/>
      <c r="AM102" s="171"/>
      <c r="AN102" s="171"/>
      <c r="AO102" s="171">
        <v>1</v>
      </c>
      <c r="AP102" s="171">
        <v>1</v>
      </c>
      <c r="AQ102" s="171">
        <v>1</v>
      </c>
      <c r="AR102" s="171">
        <v>1</v>
      </c>
      <c r="AS102" s="171">
        <v>1</v>
      </c>
      <c r="AT102" s="171"/>
      <c r="AU102" s="171"/>
      <c r="AV102" s="171"/>
      <c r="AW102" s="171"/>
      <c r="AX102" s="171"/>
      <c r="AY102" s="171"/>
      <c r="AZ102" s="171"/>
      <c r="BA102" s="171"/>
      <c r="BB102" s="171"/>
      <c r="BC102" s="171"/>
      <c r="BD102" s="171"/>
      <c r="BE102" s="171"/>
      <c r="BF102" s="171"/>
      <c r="BG102" s="171"/>
      <c r="BH102" s="171"/>
      <c r="BI102" s="171"/>
      <c r="BJ102" s="171"/>
      <c r="BK102" s="171"/>
      <c r="BL102" s="171"/>
      <c r="BM102" s="171"/>
      <c r="BN102" s="171"/>
      <c r="BO102" s="171"/>
      <c r="BP102" s="171"/>
      <c r="BQ102" s="171"/>
      <c r="BR102" s="171"/>
      <c r="BS102" s="171"/>
      <c r="BT102" s="171"/>
      <c r="BU102" s="171"/>
      <c r="BV102" s="171"/>
      <c r="BW102" s="171"/>
      <c r="BX102" s="171"/>
      <c r="BY102" s="171"/>
      <c r="BZ102" s="171"/>
      <c r="CA102" s="171"/>
      <c r="CB102" s="171"/>
      <c r="CC102" s="171"/>
      <c r="CD102" s="104"/>
      <c r="CE102" s="104"/>
      <c r="CF102" s="104"/>
      <c r="CG102" s="104"/>
      <c r="CH102" s="104"/>
      <c r="CI102" s="104"/>
      <c r="CJ102" s="104"/>
      <c r="CK102" s="104"/>
      <c r="CL102" s="104"/>
      <c r="CM102" s="104"/>
      <c r="CN102" s="104"/>
      <c r="CO102" s="104"/>
      <c r="CP102" s="104"/>
      <c r="CQ102" s="104"/>
      <c r="CR102" s="104"/>
      <c r="CS102" s="104"/>
      <c r="CT102" s="104"/>
      <c r="CU102" s="104"/>
      <c r="CV102" s="104"/>
      <c r="CW102" s="104"/>
      <c r="CX102" s="104"/>
      <c r="CY102" s="104"/>
      <c r="CZ102" s="104"/>
      <c r="DA102" s="104"/>
      <c r="DB102" s="104"/>
      <c r="DC102" s="104"/>
      <c r="DD102" s="104"/>
      <c r="DE102" s="104"/>
      <c r="DF102" s="104"/>
      <c r="DG102" s="104"/>
      <c r="DH102" s="104"/>
      <c r="DI102" s="104"/>
      <c r="DJ102" s="104"/>
      <c r="DK102" s="104"/>
      <c r="DL102" s="104"/>
      <c r="DM102" s="104"/>
      <c r="DN102" s="104"/>
      <c r="DO102" s="104"/>
      <c r="DP102" s="104"/>
      <c r="DQ102" s="104"/>
      <c r="DR102" s="104"/>
      <c r="DS102" s="104"/>
      <c r="DT102" s="104"/>
      <c r="DU102" s="104"/>
      <c r="DV102" s="104"/>
      <c r="DW102" s="104"/>
      <c r="DX102" s="104"/>
      <c r="DY102" s="104"/>
      <c r="DZ102" s="104"/>
      <c r="EA102" s="104"/>
      <c r="EB102" s="104"/>
      <c r="EC102" s="104"/>
      <c r="ED102" s="104"/>
      <c r="EE102" s="104"/>
      <c r="EF102" s="104"/>
      <c r="EG102" s="225"/>
      <c r="EH102" s="225"/>
      <c r="EI102" s="225"/>
      <c r="EJ102" s="225"/>
      <c r="EK102" s="225"/>
      <c r="EL102" s="225"/>
      <c r="EM102" s="225"/>
      <c r="EN102" s="225"/>
      <c r="EO102" s="225"/>
      <c r="EP102" s="225"/>
      <c r="EQ102" s="225"/>
      <c r="ER102" s="225"/>
      <c r="ES102" s="225"/>
      <c r="ET102" s="225"/>
      <c r="EU102" s="225"/>
      <c r="EV102" s="225"/>
      <c r="EW102" s="225"/>
      <c r="EX102" s="225"/>
      <c r="EY102" s="225"/>
      <c r="EZ102" s="225"/>
      <c r="FA102" s="225"/>
      <c r="FB102" s="225"/>
      <c r="FC102" s="225"/>
      <c r="FD102" s="225"/>
      <c r="FE102" s="225"/>
      <c r="FF102" s="225"/>
      <c r="FG102" s="225"/>
      <c r="FH102" s="225"/>
      <c r="FI102" s="225"/>
      <c r="FJ102" s="225"/>
      <c r="FK102" s="225"/>
      <c r="FL102" s="225"/>
      <c r="FM102" s="225"/>
      <c r="FN102" s="225"/>
      <c r="FO102" s="225"/>
      <c r="FP102" s="225"/>
      <c r="FQ102" s="225"/>
      <c r="FR102" s="225"/>
      <c r="FS102" s="225"/>
      <c r="FT102" s="225"/>
      <c r="FU102" s="225"/>
      <c r="FV102" s="225"/>
      <c r="FW102" s="225"/>
      <c r="FX102" s="225"/>
      <c r="FY102" s="225"/>
      <c r="FZ102" s="225"/>
      <c r="GA102" s="225"/>
      <c r="GB102" s="225"/>
      <c r="GC102" s="225"/>
      <c r="GD102" s="225"/>
      <c r="GE102" s="225"/>
      <c r="GF102" s="225"/>
      <c r="GG102" s="225"/>
      <c r="GH102" s="225"/>
      <c r="GI102" s="225"/>
      <c r="GJ102" s="225"/>
      <c r="GK102" s="225"/>
      <c r="GL102" s="225"/>
      <c r="GM102" s="225"/>
      <c r="GN102" s="225"/>
      <c r="GO102" s="225"/>
      <c r="GP102" s="225"/>
      <c r="GQ102" s="225"/>
      <c r="GR102" s="225"/>
      <c r="GS102" s="225"/>
      <c r="GT102" s="225"/>
      <c r="GU102" s="225"/>
      <c r="GV102" s="225"/>
      <c r="GW102" s="225"/>
      <c r="GX102" s="225"/>
      <c r="GY102" s="225"/>
      <c r="GZ102" s="225"/>
      <c r="HA102" s="225"/>
      <c r="HB102" s="225"/>
      <c r="HC102" s="225"/>
      <c r="HD102" s="225"/>
      <c r="HE102" s="225"/>
      <c r="HF102" s="225"/>
      <c r="HG102" s="225"/>
      <c r="HH102" s="225"/>
      <c r="HI102" s="225"/>
      <c r="HJ102" s="225"/>
      <c r="HK102" s="225"/>
      <c r="HL102" s="225"/>
      <c r="HM102" s="225"/>
      <c r="HN102" s="225"/>
      <c r="HO102" s="225"/>
      <c r="HP102" s="225"/>
      <c r="HQ102" s="225"/>
      <c r="HR102" s="225"/>
      <c r="HS102" s="225"/>
      <c r="HT102" s="225"/>
      <c r="HU102" s="225"/>
      <c r="HV102" s="225"/>
      <c r="HW102" s="225"/>
      <c r="HX102" s="225"/>
      <c r="HY102" s="225"/>
      <c r="HZ102" s="225"/>
      <c r="IA102" s="225"/>
      <c r="IB102" s="225"/>
      <c r="IC102" s="225"/>
      <c r="ID102" s="225"/>
      <c r="IE102" s="225"/>
      <c r="IF102" s="225"/>
      <c r="IG102" s="225"/>
      <c r="IH102" s="225"/>
      <c r="II102" s="225"/>
      <c r="IJ102" s="225"/>
      <c r="IK102" s="225"/>
      <c r="IL102" s="225"/>
      <c r="IM102" s="225"/>
      <c r="IN102" s="225"/>
      <c r="IO102" s="225"/>
      <c r="IP102" s="225"/>
      <c r="IQ102" s="225"/>
      <c r="IR102" s="225"/>
      <c r="IS102" s="225"/>
      <c r="IT102" s="225"/>
      <c r="IU102" s="225"/>
      <c r="IV102" s="225"/>
      <c r="IW102" s="225"/>
      <c r="IX102" s="225"/>
      <c r="IY102" s="225"/>
      <c r="IZ102" s="225"/>
      <c r="JA102" s="225"/>
      <c r="JB102" s="225"/>
      <c r="JC102" s="225"/>
      <c r="JD102" s="225"/>
      <c r="JE102" s="225"/>
      <c r="JF102" s="225"/>
      <c r="JG102" s="225"/>
      <c r="JH102" s="225"/>
      <c r="JI102" s="225"/>
      <c r="JJ102" s="225"/>
      <c r="JK102" s="225"/>
      <c r="JL102" s="225"/>
      <c r="JM102" s="225"/>
      <c r="JN102" s="225"/>
      <c r="JO102" s="225"/>
      <c r="JP102" s="225"/>
      <c r="JQ102" s="225"/>
      <c r="JR102" s="225"/>
      <c r="JS102" s="225"/>
      <c r="JT102" s="225"/>
      <c r="JU102" s="225"/>
      <c r="JV102" s="225"/>
      <c r="JW102" s="225"/>
      <c r="JX102" s="225"/>
      <c r="JY102" s="225"/>
      <c r="JZ102" s="225"/>
      <c r="KA102" s="225"/>
      <c r="KB102" s="225"/>
      <c r="KC102" s="225"/>
      <c r="KD102" s="225"/>
      <c r="KE102" s="225"/>
      <c r="KF102" s="225"/>
      <c r="KG102" s="225"/>
      <c r="KH102" s="225"/>
      <c r="KI102" s="225"/>
      <c r="KJ102" s="225"/>
      <c r="KK102" s="225"/>
      <c r="KL102" s="225"/>
      <c r="KM102" s="225"/>
      <c r="KN102" s="225"/>
      <c r="KO102" s="225"/>
      <c r="KP102" s="225"/>
      <c r="KQ102" s="225"/>
      <c r="KR102" s="225"/>
      <c r="KS102" s="225"/>
      <c r="KT102" s="225"/>
      <c r="KU102" s="225"/>
      <c r="KV102" s="225"/>
      <c r="KW102" s="225"/>
      <c r="KX102" s="225"/>
      <c r="KY102" s="225"/>
      <c r="KZ102" s="225"/>
      <c r="LA102" s="225"/>
      <c r="LB102" s="225"/>
      <c r="LC102" s="225"/>
      <c r="LD102" s="225"/>
      <c r="LE102" s="225"/>
      <c r="LF102" s="225"/>
      <c r="LG102" s="225"/>
      <c r="LH102" s="225"/>
      <c r="LI102" s="225"/>
      <c r="LJ102" s="225"/>
      <c r="LK102" s="225"/>
      <c r="LL102" s="225"/>
      <c r="LM102" s="225"/>
      <c r="LN102" s="225"/>
      <c r="LO102" s="225"/>
      <c r="LP102" s="225"/>
      <c r="LQ102" s="225"/>
      <c r="LR102" s="225"/>
      <c r="LS102" s="225"/>
      <c r="LT102" s="225"/>
      <c r="LU102" s="225"/>
      <c r="LV102" s="225"/>
      <c r="LW102" s="225"/>
      <c r="LX102" s="225"/>
      <c r="LY102" s="225"/>
      <c r="LZ102" s="225"/>
      <c r="MA102" s="225"/>
      <c r="MB102" s="225"/>
      <c r="MC102" s="225"/>
      <c r="MD102" s="225"/>
      <c r="ME102" s="225"/>
      <c r="MF102" s="225"/>
      <c r="MG102" s="225"/>
      <c r="MH102" s="225"/>
      <c r="MI102" s="225"/>
      <c r="MJ102" s="225"/>
      <c r="MK102" s="225"/>
      <c r="ML102" s="225"/>
      <c r="MM102" s="225"/>
      <c r="MN102" s="225"/>
      <c r="MO102" s="225"/>
      <c r="MP102" s="225"/>
      <c r="MQ102" s="225"/>
      <c r="MR102" s="225"/>
      <c r="MS102" s="225"/>
      <c r="MT102" s="225"/>
      <c r="MU102" s="225"/>
      <c r="MV102" s="225"/>
      <c r="MW102" s="225"/>
      <c r="MX102" s="225"/>
      <c r="MY102" s="225"/>
      <c r="MZ102" s="225"/>
      <c r="NA102" s="225"/>
      <c r="NB102" s="225"/>
      <c r="NC102" s="225"/>
      <c r="ND102" s="225"/>
      <c r="NE102" s="225"/>
      <c r="NF102" s="225"/>
      <c r="NG102" s="225"/>
      <c r="NH102" s="225"/>
      <c r="NI102" s="225"/>
      <c r="NJ102" s="225"/>
      <c r="NK102" s="225"/>
      <c r="NL102" s="225"/>
      <c r="NM102" s="225"/>
      <c r="NN102" s="225"/>
      <c r="NO102" s="225"/>
      <c r="NP102" s="225"/>
      <c r="NQ102" s="225"/>
      <c r="NR102" s="225"/>
      <c r="NS102" s="225"/>
      <c r="NT102" s="225"/>
      <c r="NU102" s="225"/>
      <c r="NV102" s="225"/>
      <c r="NW102" s="225"/>
      <c r="NX102" s="225"/>
      <c r="NY102" s="225"/>
      <c r="NZ102" s="225"/>
      <c r="OA102" s="225"/>
      <c r="OB102" s="225"/>
      <c r="OC102" s="225"/>
      <c r="OD102" s="225"/>
      <c r="OE102" s="225"/>
      <c r="OF102" s="225"/>
      <c r="OG102" s="225"/>
      <c r="OH102" s="225"/>
      <c r="OI102" s="225"/>
      <c r="OJ102" s="225"/>
      <c r="OK102" s="225"/>
      <c r="OL102" s="225"/>
      <c r="OM102" s="225"/>
      <c r="ON102" s="225"/>
      <c r="OO102" s="225"/>
      <c r="OP102" s="225"/>
      <c r="OQ102" s="225"/>
      <c r="OR102" s="225"/>
      <c r="OS102" s="225"/>
      <c r="OT102" s="225"/>
      <c r="OU102" s="225"/>
      <c r="OV102" s="225"/>
      <c r="OW102" s="225"/>
      <c r="OX102" s="225"/>
      <c r="OY102" s="225"/>
      <c r="OZ102" s="225"/>
      <c r="PA102" s="225"/>
      <c r="PB102" s="225"/>
      <c r="PC102" s="225"/>
      <c r="PD102" s="225"/>
      <c r="PE102" s="225"/>
      <c r="PF102" s="225"/>
      <c r="PG102" s="225"/>
      <c r="PH102" s="225"/>
      <c r="PI102" s="225"/>
      <c r="PJ102" s="225"/>
      <c r="PK102" s="225"/>
      <c r="PL102" s="225"/>
      <c r="PM102" s="225"/>
      <c r="PN102" s="225"/>
      <c r="PO102" s="225"/>
      <c r="PP102" s="225"/>
      <c r="PQ102" s="225"/>
      <c r="PR102" s="225"/>
      <c r="PS102" s="225"/>
      <c r="PT102" s="225"/>
      <c r="PU102" s="225"/>
      <c r="PV102" s="225"/>
      <c r="PW102" s="225"/>
      <c r="PX102" s="225"/>
      <c r="PY102" s="225"/>
      <c r="PZ102" s="225"/>
      <c r="QA102" s="225"/>
      <c r="QB102" s="225"/>
      <c r="QC102" s="225"/>
      <c r="QD102" s="225"/>
      <c r="QE102" s="225"/>
      <c r="QF102" s="225"/>
      <c r="QG102" s="225"/>
      <c r="QH102" s="225"/>
      <c r="QI102" s="225"/>
      <c r="QJ102" s="225"/>
      <c r="QK102" s="225"/>
      <c r="QL102" s="225"/>
      <c r="QM102" s="225"/>
      <c r="QN102" s="225"/>
      <c r="QO102" s="225"/>
      <c r="QP102" s="225"/>
      <c r="QQ102" s="225"/>
      <c r="QR102" s="225"/>
      <c r="QS102" s="225"/>
      <c r="QT102" s="225"/>
      <c r="QU102" s="225"/>
      <c r="QV102" s="225"/>
      <c r="QW102" s="225"/>
      <c r="QX102" s="225"/>
      <c r="QY102" s="225"/>
      <c r="QZ102" s="225"/>
      <c r="RA102" s="225"/>
      <c r="RB102" s="225"/>
      <c r="RC102" s="225"/>
      <c r="RD102" s="225"/>
      <c r="RE102" s="104"/>
      <c r="RF102" s="104"/>
      <c r="RG102" s="207"/>
      <c r="RH102" s="207"/>
    </row>
    <row r="103" spans="2:476" ht="18.75" customHeight="1">
      <c r="B103" s="87">
        <v>92</v>
      </c>
      <c r="C103" s="87">
        <v>25</v>
      </c>
      <c r="D103" s="87" t="s">
        <v>451</v>
      </c>
      <c r="E103" s="34" t="str">
        <f ca="1">IF(ISBLANK(TMSimList[[#This Row],[Test n'#]]),"",LOOKUP(TMSimList[[#This Row],[Test n'#]],TP_CFAR_DB[TPnum],TP_CFAR_DB[TP ID]))</f>
        <v>FT-TP-25</v>
      </c>
      <c r="F103" s="103" t="str">
        <f ca="1">IF(ISBLANK(TMSimList[[#This Row],[Test n'#]]),"",LOOKUP(TMSimList[[#This Row],[Test n'#]],TP_CFAR_DB[TPnum],TP_CFAR_DB[Test Point Name]))</f>
        <v>Yaw step tuning Racetracks</v>
      </c>
      <c r="G103" s="34" t="str">
        <f ca="1">IF(ISBLANK(TMSimList[[#This Row],[Test n'#]]),"",LOOKUP(TMSimList[[#This Row],[Test n'#]],TP_CFAR_DB[TPnum],TP_CFAR_DB[Mode]))</f>
        <v>FBW</v>
      </c>
      <c r="H103" s="34">
        <f ca="1">IF(ISBLANK(TMSimList[[#This Row],[Test n'#]]),"",LOOKUP(TMSimList[[#This Row],[Test n'#]],TP_CFAR_DB[TPnum],TP_CFAR_DB[Time '[sec']]))</f>
        <v>85</v>
      </c>
      <c r="I103" s="34" t="s">
        <v>76</v>
      </c>
      <c r="J103" s="34" t="s">
        <v>77</v>
      </c>
      <c r="K103" s="171"/>
      <c r="L103" s="172">
        <f>SUM(TMSimMatrix[#This Row])</f>
        <v>5</v>
      </c>
      <c r="M103" s="171"/>
      <c r="N103" s="171"/>
      <c r="O103" s="171"/>
      <c r="P103" s="171"/>
      <c r="Q103" s="171"/>
      <c r="R103" s="171"/>
      <c r="S103" s="171"/>
      <c r="T103" s="171"/>
      <c r="U103" s="171"/>
      <c r="V103" s="171"/>
      <c r="W103" s="171"/>
      <c r="X103" s="171"/>
      <c r="Y103" s="171"/>
      <c r="Z103" s="171"/>
      <c r="AA103" s="171"/>
      <c r="AB103" s="171"/>
      <c r="AC103" s="171"/>
      <c r="AD103" s="171"/>
      <c r="AE103" s="171"/>
      <c r="AF103" s="171"/>
      <c r="AG103" s="171"/>
      <c r="AH103" s="171"/>
      <c r="AI103" s="171"/>
      <c r="AJ103" s="171"/>
      <c r="AK103" s="171"/>
      <c r="AL103" s="171"/>
      <c r="AM103" s="171"/>
      <c r="AN103" s="171"/>
      <c r="AO103" s="171">
        <v>1</v>
      </c>
      <c r="AP103" s="171">
        <v>1</v>
      </c>
      <c r="AQ103" s="171">
        <v>1</v>
      </c>
      <c r="AR103" s="171">
        <v>1</v>
      </c>
      <c r="AS103" s="171">
        <v>1</v>
      </c>
      <c r="AT103" s="171"/>
      <c r="AU103" s="171"/>
      <c r="AV103" s="171"/>
      <c r="AW103" s="171"/>
      <c r="AX103" s="171"/>
      <c r="AY103" s="171"/>
      <c r="AZ103" s="171"/>
      <c r="BA103" s="171"/>
      <c r="BB103" s="171"/>
      <c r="BC103" s="171"/>
      <c r="BD103" s="171"/>
      <c r="BE103" s="171"/>
      <c r="BF103" s="171"/>
      <c r="BG103" s="171"/>
      <c r="BH103" s="171"/>
      <c r="BI103" s="171"/>
      <c r="BJ103" s="171"/>
      <c r="BK103" s="171"/>
      <c r="BL103" s="171"/>
      <c r="BM103" s="171"/>
      <c r="BN103" s="171"/>
      <c r="BO103" s="171"/>
      <c r="BP103" s="171"/>
      <c r="BQ103" s="171"/>
      <c r="BR103" s="171"/>
      <c r="BS103" s="171"/>
      <c r="BT103" s="171"/>
      <c r="BU103" s="171"/>
      <c r="BV103" s="171"/>
      <c r="BW103" s="171"/>
      <c r="BX103" s="171"/>
      <c r="BY103" s="171"/>
      <c r="BZ103" s="171"/>
      <c r="CA103" s="171"/>
      <c r="CB103" s="171"/>
      <c r="CC103" s="171"/>
      <c r="CD103" s="104"/>
      <c r="CE103" s="104"/>
      <c r="CF103" s="104"/>
      <c r="CG103" s="104"/>
      <c r="CH103" s="104"/>
      <c r="CI103" s="104"/>
      <c r="CJ103" s="104"/>
      <c r="CK103" s="104"/>
      <c r="CL103" s="104"/>
      <c r="CM103" s="104"/>
      <c r="CN103" s="104"/>
      <c r="CO103" s="104"/>
      <c r="CP103" s="104"/>
      <c r="CQ103" s="104"/>
      <c r="CR103" s="104"/>
      <c r="CS103" s="104"/>
      <c r="CT103" s="104"/>
      <c r="CU103" s="104"/>
      <c r="CV103" s="104"/>
      <c r="CW103" s="104"/>
      <c r="CX103" s="104"/>
      <c r="CY103" s="104"/>
      <c r="CZ103" s="104"/>
      <c r="DA103" s="104"/>
      <c r="DB103" s="104"/>
      <c r="DC103" s="104"/>
      <c r="DD103" s="104"/>
      <c r="DE103" s="104"/>
      <c r="DF103" s="104"/>
      <c r="DG103" s="104"/>
      <c r="DH103" s="104"/>
      <c r="DI103" s="104"/>
      <c r="DJ103" s="104"/>
      <c r="DK103" s="104"/>
      <c r="DL103" s="104"/>
      <c r="DM103" s="104"/>
      <c r="DN103" s="104"/>
      <c r="DO103" s="104"/>
      <c r="DP103" s="104"/>
      <c r="DQ103" s="104"/>
      <c r="DR103" s="104"/>
      <c r="DS103" s="104"/>
      <c r="DT103" s="104"/>
      <c r="DU103" s="104"/>
      <c r="DV103" s="104"/>
      <c r="DW103" s="104"/>
      <c r="DX103" s="104"/>
      <c r="DY103" s="104"/>
      <c r="DZ103" s="104"/>
      <c r="EA103" s="104"/>
      <c r="EB103" s="104"/>
      <c r="EC103" s="104"/>
      <c r="ED103" s="104"/>
      <c r="EE103" s="104"/>
      <c r="EF103" s="104"/>
      <c r="EG103" s="225"/>
      <c r="EH103" s="225"/>
      <c r="EI103" s="225"/>
      <c r="EJ103" s="225"/>
      <c r="EK103" s="225"/>
      <c r="EL103" s="225"/>
      <c r="EM103" s="225"/>
      <c r="EN103" s="225"/>
      <c r="EO103" s="225"/>
      <c r="EP103" s="225"/>
      <c r="EQ103" s="225"/>
      <c r="ER103" s="225"/>
      <c r="ES103" s="225"/>
      <c r="ET103" s="225"/>
      <c r="EU103" s="225"/>
      <c r="EV103" s="225"/>
      <c r="EW103" s="225"/>
      <c r="EX103" s="225"/>
      <c r="EY103" s="225"/>
      <c r="EZ103" s="225"/>
      <c r="FA103" s="225"/>
      <c r="FB103" s="225"/>
      <c r="FC103" s="225"/>
      <c r="FD103" s="225"/>
      <c r="FE103" s="225"/>
      <c r="FF103" s="225"/>
      <c r="FG103" s="225"/>
      <c r="FH103" s="225"/>
      <c r="FI103" s="225"/>
      <c r="FJ103" s="225"/>
      <c r="FK103" s="225"/>
      <c r="FL103" s="225"/>
      <c r="FM103" s="225"/>
      <c r="FN103" s="225"/>
      <c r="FO103" s="225"/>
      <c r="FP103" s="225"/>
      <c r="FQ103" s="225"/>
      <c r="FR103" s="225"/>
      <c r="FS103" s="225"/>
      <c r="FT103" s="225"/>
      <c r="FU103" s="225"/>
      <c r="FV103" s="225"/>
      <c r="FW103" s="225"/>
      <c r="FX103" s="225"/>
      <c r="FY103" s="225"/>
      <c r="FZ103" s="225"/>
      <c r="GA103" s="225"/>
      <c r="GB103" s="225"/>
      <c r="GC103" s="225"/>
      <c r="GD103" s="225"/>
      <c r="GE103" s="225"/>
      <c r="GF103" s="225"/>
      <c r="GG103" s="225"/>
      <c r="GH103" s="225"/>
      <c r="GI103" s="225"/>
      <c r="GJ103" s="225"/>
      <c r="GK103" s="225"/>
      <c r="GL103" s="225"/>
      <c r="GM103" s="225"/>
      <c r="GN103" s="225"/>
      <c r="GO103" s="225"/>
      <c r="GP103" s="225"/>
      <c r="GQ103" s="225"/>
      <c r="GR103" s="225"/>
      <c r="GS103" s="225"/>
      <c r="GT103" s="225"/>
      <c r="GU103" s="225"/>
      <c r="GV103" s="225"/>
      <c r="GW103" s="225"/>
      <c r="GX103" s="225"/>
      <c r="GY103" s="225"/>
      <c r="GZ103" s="225"/>
      <c r="HA103" s="225"/>
      <c r="HB103" s="225"/>
      <c r="HC103" s="225"/>
      <c r="HD103" s="225"/>
      <c r="HE103" s="225"/>
      <c r="HF103" s="225"/>
      <c r="HG103" s="225"/>
      <c r="HH103" s="225"/>
      <c r="HI103" s="225"/>
      <c r="HJ103" s="225"/>
      <c r="HK103" s="225"/>
      <c r="HL103" s="225"/>
      <c r="HM103" s="225"/>
      <c r="HN103" s="225"/>
      <c r="HO103" s="225"/>
      <c r="HP103" s="225"/>
      <c r="HQ103" s="225"/>
      <c r="HR103" s="225"/>
      <c r="HS103" s="225"/>
      <c r="HT103" s="225"/>
      <c r="HU103" s="225"/>
      <c r="HV103" s="225"/>
      <c r="HW103" s="225"/>
      <c r="HX103" s="225"/>
      <c r="HY103" s="225"/>
      <c r="HZ103" s="225"/>
      <c r="IA103" s="225"/>
      <c r="IB103" s="225"/>
      <c r="IC103" s="225"/>
      <c r="ID103" s="225"/>
      <c r="IE103" s="225"/>
      <c r="IF103" s="225"/>
      <c r="IG103" s="225"/>
      <c r="IH103" s="225"/>
      <c r="II103" s="225"/>
      <c r="IJ103" s="225"/>
      <c r="IK103" s="225"/>
      <c r="IL103" s="225"/>
      <c r="IM103" s="225"/>
      <c r="IN103" s="225"/>
      <c r="IO103" s="225"/>
      <c r="IP103" s="225"/>
      <c r="IQ103" s="225"/>
      <c r="IR103" s="225"/>
      <c r="IS103" s="225"/>
      <c r="IT103" s="225"/>
      <c r="IU103" s="225"/>
      <c r="IV103" s="225"/>
      <c r="IW103" s="225"/>
      <c r="IX103" s="225"/>
      <c r="IY103" s="225"/>
      <c r="IZ103" s="225"/>
      <c r="JA103" s="225"/>
      <c r="JB103" s="225"/>
      <c r="JC103" s="225"/>
      <c r="JD103" s="225"/>
      <c r="JE103" s="225"/>
      <c r="JF103" s="225"/>
      <c r="JG103" s="225"/>
      <c r="JH103" s="225"/>
      <c r="JI103" s="225"/>
      <c r="JJ103" s="225"/>
      <c r="JK103" s="225"/>
      <c r="JL103" s="225"/>
      <c r="JM103" s="225"/>
      <c r="JN103" s="225"/>
      <c r="JO103" s="225"/>
      <c r="JP103" s="225"/>
      <c r="JQ103" s="225"/>
      <c r="JR103" s="225"/>
      <c r="JS103" s="225"/>
      <c r="JT103" s="225"/>
      <c r="JU103" s="225"/>
      <c r="JV103" s="225"/>
      <c r="JW103" s="225"/>
      <c r="JX103" s="225"/>
      <c r="JY103" s="225"/>
      <c r="JZ103" s="225"/>
      <c r="KA103" s="225"/>
      <c r="KB103" s="225"/>
      <c r="KC103" s="225"/>
      <c r="KD103" s="225"/>
      <c r="KE103" s="225"/>
      <c r="KF103" s="225"/>
      <c r="KG103" s="225"/>
      <c r="KH103" s="225"/>
      <c r="KI103" s="225"/>
      <c r="KJ103" s="225"/>
      <c r="KK103" s="225"/>
      <c r="KL103" s="225"/>
      <c r="KM103" s="225"/>
      <c r="KN103" s="225"/>
      <c r="KO103" s="225"/>
      <c r="KP103" s="225"/>
      <c r="KQ103" s="225"/>
      <c r="KR103" s="225"/>
      <c r="KS103" s="225"/>
      <c r="KT103" s="225"/>
      <c r="KU103" s="225"/>
      <c r="KV103" s="225"/>
      <c r="KW103" s="225"/>
      <c r="KX103" s="225"/>
      <c r="KY103" s="225"/>
      <c r="KZ103" s="225"/>
      <c r="LA103" s="225"/>
      <c r="LB103" s="225"/>
      <c r="LC103" s="225"/>
      <c r="LD103" s="225"/>
      <c r="LE103" s="225"/>
      <c r="LF103" s="225"/>
      <c r="LG103" s="225"/>
      <c r="LH103" s="225"/>
      <c r="LI103" s="225"/>
      <c r="LJ103" s="225"/>
      <c r="LK103" s="225"/>
      <c r="LL103" s="225"/>
      <c r="LM103" s="225"/>
      <c r="LN103" s="225"/>
      <c r="LO103" s="225"/>
      <c r="LP103" s="225"/>
      <c r="LQ103" s="225"/>
      <c r="LR103" s="225"/>
      <c r="LS103" s="225"/>
      <c r="LT103" s="225"/>
      <c r="LU103" s="225"/>
      <c r="LV103" s="225"/>
      <c r="LW103" s="225"/>
      <c r="LX103" s="225"/>
      <c r="LY103" s="225"/>
      <c r="LZ103" s="225"/>
      <c r="MA103" s="225"/>
      <c r="MB103" s="225"/>
      <c r="MC103" s="225"/>
      <c r="MD103" s="225"/>
      <c r="ME103" s="225"/>
      <c r="MF103" s="225"/>
      <c r="MG103" s="225"/>
      <c r="MH103" s="225"/>
      <c r="MI103" s="225"/>
      <c r="MJ103" s="225"/>
      <c r="MK103" s="225"/>
      <c r="ML103" s="225"/>
      <c r="MM103" s="225"/>
      <c r="MN103" s="225"/>
      <c r="MO103" s="225"/>
      <c r="MP103" s="225"/>
      <c r="MQ103" s="225"/>
      <c r="MR103" s="225"/>
      <c r="MS103" s="225"/>
      <c r="MT103" s="225"/>
      <c r="MU103" s="225"/>
      <c r="MV103" s="225"/>
      <c r="MW103" s="225"/>
      <c r="MX103" s="225"/>
      <c r="MY103" s="225"/>
      <c r="MZ103" s="225"/>
      <c r="NA103" s="225"/>
      <c r="NB103" s="225"/>
      <c r="NC103" s="225"/>
      <c r="ND103" s="225"/>
      <c r="NE103" s="225"/>
      <c r="NF103" s="225"/>
      <c r="NG103" s="225"/>
      <c r="NH103" s="225"/>
      <c r="NI103" s="225"/>
      <c r="NJ103" s="225"/>
      <c r="NK103" s="225"/>
      <c r="NL103" s="225"/>
      <c r="NM103" s="225"/>
      <c r="NN103" s="225"/>
      <c r="NO103" s="225"/>
      <c r="NP103" s="225"/>
      <c r="NQ103" s="225"/>
      <c r="NR103" s="225"/>
      <c r="NS103" s="225"/>
      <c r="NT103" s="225"/>
      <c r="NU103" s="225"/>
      <c r="NV103" s="225"/>
      <c r="NW103" s="225"/>
      <c r="NX103" s="225"/>
      <c r="NY103" s="225"/>
      <c r="NZ103" s="225"/>
      <c r="OA103" s="225"/>
      <c r="OB103" s="225"/>
      <c r="OC103" s="225"/>
      <c r="OD103" s="225"/>
      <c r="OE103" s="225"/>
      <c r="OF103" s="225"/>
      <c r="OG103" s="225"/>
      <c r="OH103" s="225"/>
      <c r="OI103" s="225"/>
      <c r="OJ103" s="225"/>
      <c r="OK103" s="225"/>
      <c r="OL103" s="225"/>
      <c r="OM103" s="225"/>
      <c r="ON103" s="225"/>
      <c r="OO103" s="225"/>
      <c r="OP103" s="225"/>
      <c r="OQ103" s="225"/>
      <c r="OR103" s="225"/>
      <c r="OS103" s="225"/>
      <c r="OT103" s="225"/>
      <c r="OU103" s="225"/>
      <c r="OV103" s="225"/>
      <c r="OW103" s="225"/>
      <c r="OX103" s="225"/>
      <c r="OY103" s="225"/>
      <c r="OZ103" s="225"/>
      <c r="PA103" s="225"/>
      <c r="PB103" s="225"/>
      <c r="PC103" s="225"/>
      <c r="PD103" s="225"/>
      <c r="PE103" s="225"/>
      <c r="PF103" s="225"/>
      <c r="PG103" s="225"/>
      <c r="PH103" s="225"/>
      <c r="PI103" s="225"/>
      <c r="PJ103" s="225"/>
      <c r="PK103" s="225"/>
      <c r="PL103" s="225"/>
      <c r="PM103" s="225"/>
      <c r="PN103" s="225"/>
      <c r="PO103" s="225"/>
      <c r="PP103" s="225"/>
      <c r="PQ103" s="225"/>
      <c r="PR103" s="225"/>
      <c r="PS103" s="225"/>
      <c r="PT103" s="225"/>
      <c r="PU103" s="225"/>
      <c r="PV103" s="225"/>
      <c r="PW103" s="225"/>
      <c r="PX103" s="225"/>
      <c r="PY103" s="225"/>
      <c r="PZ103" s="225"/>
      <c r="QA103" s="225"/>
      <c r="QB103" s="225"/>
      <c r="QC103" s="225"/>
      <c r="QD103" s="225"/>
      <c r="QE103" s="225"/>
      <c r="QF103" s="225"/>
      <c r="QG103" s="225"/>
      <c r="QH103" s="225"/>
      <c r="QI103" s="225"/>
      <c r="QJ103" s="225"/>
      <c r="QK103" s="225"/>
      <c r="QL103" s="225"/>
      <c r="QM103" s="225"/>
      <c r="QN103" s="225"/>
      <c r="QO103" s="225"/>
      <c r="QP103" s="225"/>
      <c r="QQ103" s="225"/>
      <c r="QR103" s="225"/>
      <c r="QS103" s="225"/>
      <c r="QT103" s="225"/>
      <c r="QU103" s="225"/>
      <c r="QV103" s="225"/>
      <c r="QW103" s="225"/>
      <c r="QX103" s="225"/>
      <c r="QY103" s="225"/>
      <c r="QZ103" s="225"/>
      <c r="RA103" s="225"/>
      <c r="RB103" s="225"/>
      <c r="RC103" s="225"/>
      <c r="RD103" s="225"/>
      <c r="RE103" s="104"/>
      <c r="RF103" s="104"/>
      <c r="RG103" s="207"/>
      <c r="RH103" s="207"/>
    </row>
    <row r="104" spans="2:476" ht="18.75" customHeight="1">
      <c r="B104" s="87">
        <v>93</v>
      </c>
      <c r="C104" s="87">
        <v>25</v>
      </c>
      <c r="D104" s="87" t="s">
        <v>451</v>
      </c>
      <c r="E104" s="34" t="str">
        <f ca="1">IF(ISBLANK(TMSimList[[#This Row],[Test n'#]]),"",LOOKUP(TMSimList[[#This Row],[Test n'#]],TP_CFAR_DB[TPnum],TP_CFAR_DB[TP ID]))</f>
        <v>FT-TP-25</v>
      </c>
      <c r="F104" s="103" t="str">
        <f ca="1">IF(ISBLANK(TMSimList[[#This Row],[Test n'#]]),"",LOOKUP(TMSimList[[#This Row],[Test n'#]],TP_CFAR_DB[TPnum],TP_CFAR_DB[Test Point Name]))</f>
        <v>Yaw step tuning Racetracks</v>
      </c>
      <c r="G104" s="34" t="str">
        <f ca="1">IF(ISBLANK(TMSimList[[#This Row],[Test n'#]]),"",LOOKUP(TMSimList[[#This Row],[Test n'#]],TP_CFAR_DB[TPnum],TP_CFAR_DB[Mode]))</f>
        <v>FBW</v>
      </c>
      <c r="H104" s="34">
        <f ca="1">IF(ISBLANK(TMSimList[[#This Row],[Test n'#]]),"",LOOKUP(TMSimList[[#This Row],[Test n'#]],TP_CFAR_DB[TPnum],TP_CFAR_DB[Time '[sec']]))</f>
        <v>85</v>
      </c>
      <c r="I104" s="34" t="s">
        <v>76</v>
      </c>
      <c r="J104" s="34" t="s">
        <v>78</v>
      </c>
      <c r="K104" s="171"/>
      <c r="L104" s="172">
        <f>SUM(TMSimMatrix[#This Row])</f>
        <v>5</v>
      </c>
      <c r="M104" s="171"/>
      <c r="N104" s="171"/>
      <c r="O104" s="171"/>
      <c r="P104" s="171"/>
      <c r="Q104" s="171"/>
      <c r="R104" s="171"/>
      <c r="S104" s="171"/>
      <c r="T104" s="171"/>
      <c r="U104" s="171"/>
      <c r="V104" s="171"/>
      <c r="W104" s="171"/>
      <c r="X104" s="171"/>
      <c r="Y104" s="171"/>
      <c r="Z104" s="171"/>
      <c r="AA104" s="171"/>
      <c r="AB104" s="171"/>
      <c r="AC104" s="171"/>
      <c r="AD104" s="171"/>
      <c r="AE104" s="171"/>
      <c r="AF104" s="171"/>
      <c r="AG104" s="171"/>
      <c r="AH104" s="171"/>
      <c r="AI104" s="171"/>
      <c r="AJ104" s="171"/>
      <c r="AK104" s="171"/>
      <c r="AL104" s="171"/>
      <c r="AM104" s="171"/>
      <c r="AN104" s="171"/>
      <c r="AO104" s="171">
        <v>1</v>
      </c>
      <c r="AP104" s="171">
        <v>1</v>
      </c>
      <c r="AQ104" s="171">
        <v>1</v>
      </c>
      <c r="AR104" s="171">
        <v>1</v>
      </c>
      <c r="AS104" s="171">
        <v>1</v>
      </c>
      <c r="AT104" s="171"/>
      <c r="AU104" s="171"/>
      <c r="AV104" s="171"/>
      <c r="AW104" s="171"/>
      <c r="AX104" s="171"/>
      <c r="AY104" s="171"/>
      <c r="AZ104" s="171"/>
      <c r="BA104" s="171"/>
      <c r="BB104" s="171"/>
      <c r="BC104" s="171"/>
      <c r="BD104" s="171"/>
      <c r="BE104" s="171"/>
      <c r="BF104" s="171"/>
      <c r="BG104" s="171"/>
      <c r="BH104" s="171"/>
      <c r="BI104" s="171"/>
      <c r="BJ104" s="171"/>
      <c r="BK104" s="171"/>
      <c r="BL104" s="171"/>
      <c r="BM104" s="171"/>
      <c r="BN104" s="171"/>
      <c r="BO104" s="171"/>
      <c r="BP104" s="171"/>
      <c r="BQ104" s="171"/>
      <c r="BR104" s="171"/>
      <c r="BS104" s="171"/>
      <c r="BT104" s="171"/>
      <c r="BU104" s="171"/>
      <c r="BV104" s="171"/>
      <c r="BW104" s="171"/>
      <c r="BX104" s="171"/>
      <c r="BY104" s="171"/>
      <c r="BZ104" s="171"/>
      <c r="CA104" s="171"/>
      <c r="CB104" s="171"/>
      <c r="CC104" s="171"/>
      <c r="CD104" s="104"/>
      <c r="CE104" s="104"/>
      <c r="CF104" s="104"/>
      <c r="CG104" s="104"/>
      <c r="CH104" s="104"/>
      <c r="CI104" s="104"/>
      <c r="CJ104" s="104"/>
      <c r="CK104" s="104"/>
      <c r="CL104" s="104"/>
      <c r="CM104" s="104"/>
      <c r="CN104" s="104"/>
      <c r="CO104" s="104"/>
      <c r="CP104" s="104"/>
      <c r="CQ104" s="104"/>
      <c r="CR104" s="104"/>
      <c r="CS104" s="104"/>
      <c r="CT104" s="104"/>
      <c r="CU104" s="104"/>
      <c r="CV104" s="104"/>
      <c r="CW104" s="104"/>
      <c r="CX104" s="104"/>
      <c r="CY104" s="104"/>
      <c r="CZ104" s="104"/>
      <c r="DA104" s="104"/>
      <c r="DB104" s="104"/>
      <c r="DC104" s="104"/>
      <c r="DD104" s="104"/>
      <c r="DE104" s="104"/>
      <c r="DF104" s="104"/>
      <c r="DG104" s="104"/>
      <c r="DH104" s="104"/>
      <c r="DI104" s="104"/>
      <c r="DJ104" s="104"/>
      <c r="DK104" s="104"/>
      <c r="DL104" s="104"/>
      <c r="DM104" s="104"/>
      <c r="DN104" s="104"/>
      <c r="DO104" s="104"/>
      <c r="DP104" s="104"/>
      <c r="DQ104" s="104"/>
      <c r="DR104" s="104"/>
      <c r="DS104" s="104"/>
      <c r="DT104" s="104"/>
      <c r="DU104" s="104"/>
      <c r="DV104" s="104"/>
      <c r="DW104" s="104"/>
      <c r="DX104" s="104"/>
      <c r="DY104" s="104"/>
      <c r="DZ104" s="104"/>
      <c r="EA104" s="104"/>
      <c r="EB104" s="104"/>
      <c r="EC104" s="104"/>
      <c r="ED104" s="104"/>
      <c r="EE104" s="104"/>
      <c r="EF104" s="104"/>
      <c r="EG104" s="225"/>
      <c r="EH104" s="225"/>
      <c r="EI104" s="225"/>
      <c r="EJ104" s="225"/>
      <c r="EK104" s="225"/>
      <c r="EL104" s="225"/>
      <c r="EM104" s="225"/>
      <c r="EN104" s="225"/>
      <c r="EO104" s="225"/>
      <c r="EP104" s="225"/>
      <c r="EQ104" s="225"/>
      <c r="ER104" s="225"/>
      <c r="ES104" s="225"/>
      <c r="ET104" s="225"/>
      <c r="EU104" s="225"/>
      <c r="EV104" s="225"/>
      <c r="EW104" s="225"/>
      <c r="EX104" s="225"/>
      <c r="EY104" s="225"/>
      <c r="EZ104" s="225"/>
      <c r="FA104" s="225"/>
      <c r="FB104" s="225"/>
      <c r="FC104" s="225"/>
      <c r="FD104" s="225"/>
      <c r="FE104" s="225"/>
      <c r="FF104" s="225"/>
      <c r="FG104" s="225"/>
      <c r="FH104" s="225"/>
      <c r="FI104" s="225"/>
      <c r="FJ104" s="225"/>
      <c r="FK104" s="225"/>
      <c r="FL104" s="225"/>
      <c r="FM104" s="225"/>
      <c r="FN104" s="225"/>
      <c r="FO104" s="225"/>
      <c r="FP104" s="225"/>
      <c r="FQ104" s="225"/>
      <c r="FR104" s="225"/>
      <c r="FS104" s="225"/>
      <c r="FT104" s="225"/>
      <c r="FU104" s="225"/>
      <c r="FV104" s="225"/>
      <c r="FW104" s="225"/>
      <c r="FX104" s="225"/>
      <c r="FY104" s="225"/>
      <c r="FZ104" s="225"/>
      <c r="GA104" s="225"/>
      <c r="GB104" s="225"/>
      <c r="GC104" s="225"/>
      <c r="GD104" s="225"/>
      <c r="GE104" s="225"/>
      <c r="GF104" s="225"/>
      <c r="GG104" s="225"/>
      <c r="GH104" s="225"/>
      <c r="GI104" s="225"/>
      <c r="GJ104" s="225"/>
      <c r="GK104" s="225"/>
      <c r="GL104" s="225"/>
      <c r="GM104" s="225"/>
      <c r="GN104" s="225"/>
      <c r="GO104" s="225"/>
      <c r="GP104" s="225"/>
      <c r="GQ104" s="225"/>
      <c r="GR104" s="225"/>
      <c r="GS104" s="225"/>
      <c r="GT104" s="225"/>
      <c r="GU104" s="225"/>
      <c r="GV104" s="225"/>
      <c r="GW104" s="225"/>
      <c r="GX104" s="225"/>
      <c r="GY104" s="225"/>
      <c r="GZ104" s="225"/>
      <c r="HA104" s="225"/>
      <c r="HB104" s="225"/>
      <c r="HC104" s="225"/>
      <c r="HD104" s="225"/>
      <c r="HE104" s="225"/>
      <c r="HF104" s="225"/>
      <c r="HG104" s="225"/>
      <c r="HH104" s="225"/>
      <c r="HI104" s="225"/>
      <c r="HJ104" s="225"/>
      <c r="HK104" s="225"/>
      <c r="HL104" s="225"/>
      <c r="HM104" s="225"/>
      <c r="HN104" s="225"/>
      <c r="HO104" s="225"/>
      <c r="HP104" s="225"/>
      <c r="HQ104" s="225"/>
      <c r="HR104" s="225"/>
      <c r="HS104" s="225"/>
      <c r="HT104" s="225"/>
      <c r="HU104" s="225"/>
      <c r="HV104" s="225"/>
      <c r="HW104" s="225"/>
      <c r="HX104" s="225"/>
      <c r="HY104" s="225"/>
      <c r="HZ104" s="225"/>
      <c r="IA104" s="225"/>
      <c r="IB104" s="225"/>
      <c r="IC104" s="225"/>
      <c r="ID104" s="225"/>
      <c r="IE104" s="225"/>
      <c r="IF104" s="225"/>
      <c r="IG104" s="225"/>
      <c r="IH104" s="225"/>
      <c r="II104" s="225"/>
      <c r="IJ104" s="225"/>
      <c r="IK104" s="225"/>
      <c r="IL104" s="225"/>
      <c r="IM104" s="225"/>
      <c r="IN104" s="225"/>
      <c r="IO104" s="225"/>
      <c r="IP104" s="225"/>
      <c r="IQ104" s="225"/>
      <c r="IR104" s="225"/>
      <c r="IS104" s="225"/>
      <c r="IT104" s="225"/>
      <c r="IU104" s="225"/>
      <c r="IV104" s="225"/>
      <c r="IW104" s="225"/>
      <c r="IX104" s="225"/>
      <c r="IY104" s="225"/>
      <c r="IZ104" s="225"/>
      <c r="JA104" s="225"/>
      <c r="JB104" s="225"/>
      <c r="JC104" s="225"/>
      <c r="JD104" s="225"/>
      <c r="JE104" s="225"/>
      <c r="JF104" s="225"/>
      <c r="JG104" s="225"/>
      <c r="JH104" s="225"/>
      <c r="JI104" s="225"/>
      <c r="JJ104" s="225"/>
      <c r="JK104" s="225"/>
      <c r="JL104" s="225"/>
      <c r="JM104" s="225"/>
      <c r="JN104" s="225"/>
      <c r="JO104" s="225"/>
      <c r="JP104" s="225"/>
      <c r="JQ104" s="225"/>
      <c r="JR104" s="225"/>
      <c r="JS104" s="225"/>
      <c r="JT104" s="225"/>
      <c r="JU104" s="225"/>
      <c r="JV104" s="225"/>
      <c r="JW104" s="225"/>
      <c r="JX104" s="225"/>
      <c r="JY104" s="225"/>
      <c r="JZ104" s="225"/>
      <c r="KA104" s="225"/>
      <c r="KB104" s="225"/>
      <c r="KC104" s="225"/>
      <c r="KD104" s="225"/>
      <c r="KE104" s="225"/>
      <c r="KF104" s="225"/>
      <c r="KG104" s="225"/>
      <c r="KH104" s="225"/>
      <c r="KI104" s="225"/>
      <c r="KJ104" s="225"/>
      <c r="KK104" s="225"/>
      <c r="KL104" s="225"/>
      <c r="KM104" s="225"/>
      <c r="KN104" s="225"/>
      <c r="KO104" s="225"/>
      <c r="KP104" s="225"/>
      <c r="KQ104" s="225"/>
      <c r="KR104" s="225"/>
      <c r="KS104" s="225"/>
      <c r="KT104" s="225"/>
      <c r="KU104" s="225"/>
      <c r="KV104" s="225"/>
      <c r="KW104" s="225"/>
      <c r="KX104" s="225"/>
      <c r="KY104" s="225"/>
      <c r="KZ104" s="225"/>
      <c r="LA104" s="225"/>
      <c r="LB104" s="225"/>
      <c r="LC104" s="225"/>
      <c r="LD104" s="225"/>
      <c r="LE104" s="225"/>
      <c r="LF104" s="225"/>
      <c r="LG104" s="225"/>
      <c r="LH104" s="225"/>
      <c r="LI104" s="225"/>
      <c r="LJ104" s="225"/>
      <c r="LK104" s="225"/>
      <c r="LL104" s="225"/>
      <c r="LM104" s="225"/>
      <c r="LN104" s="225"/>
      <c r="LO104" s="225"/>
      <c r="LP104" s="225"/>
      <c r="LQ104" s="225"/>
      <c r="LR104" s="225"/>
      <c r="LS104" s="225"/>
      <c r="LT104" s="225"/>
      <c r="LU104" s="225"/>
      <c r="LV104" s="225"/>
      <c r="LW104" s="225"/>
      <c r="LX104" s="225"/>
      <c r="LY104" s="225"/>
      <c r="LZ104" s="225"/>
      <c r="MA104" s="225"/>
      <c r="MB104" s="225"/>
      <c r="MC104" s="225"/>
      <c r="MD104" s="225"/>
      <c r="ME104" s="225"/>
      <c r="MF104" s="225"/>
      <c r="MG104" s="225"/>
      <c r="MH104" s="225"/>
      <c r="MI104" s="225"/>
      <c r="MJ104" s="225"/>
      <c r="MK104" s="225"/>
      <c r="ML104" s="225"/>
      <c r="MM104" s="225"/>
      <c r="MN104" s="225"/>
      <c r="MO104" s="225"/>
      <c r="MP104" s="225"/>
      <c r="MQ104" s="225"/>
      <c r="MR104" s="225"/>
      <c r="MS104" s="225"/>
      <c r="MT104" s="225"/>
      <c r="MU104" s="225"/>
      <c r="MV104" s="225"/>
      <c r="MW104" s="225"/>
      <c r="MX104" s="225"/>
      <c r="MY104" s="225"/>
      <c r="MZ104" s="225"/>
      <c r="NA104" s="225"/>
      <c r="NB104" s="225"/>
      <c r="NC104" s="225"/>
      <c r="ND104" s="225"/>
      <c r="NE104" s="225"/>
      <c r="NF104" s="225"/>
      <c r="NG104" s="225"/>
      <c r="NH104" s="225"/>
      <c r="NI104" s="225"/>
      <c r="NJ104" s="225"/>
      <c r="NK104" s="225"/>
      <c r="NL104" s="225"/>
      <c r="NM104" s="225"/>
      <c r="NN104" s="225"/>
      <c r="NO104" s="225"/>
      <c r="NP104" s="225"/>
      <c r="NQ104" s="225"/>
      <c r="NR104" s="225"/>
      <c r="NS104" s="225"/>
      <c r="NT104" s="225"/>
      <c r="NU104" s="225"/>
      <c r="NV104" s="225"/>
      <c r="NW104" s="225"/>
      <c r="NX104" s="225"/>
      <c r="NY104" s="225"/>
      <c r="NZ104" s="225"/>
      <c r="OA104" s="225"/>
      <c r="OB104" s="225"/>
      <c r="OC104" s="225"/>
      <c r="OD104" s="225"/>
      <c r="OE104" s="225"/>
      <c r="OF104" s="225"/>
      <c r="OG104" s="225"/>
      <c r="OH104" s="225"/>
      <c r="OI104" s="225"/>
      <c r="OJ104" s="225"/>
      <c r="OK104" s="225"/>
      <c r="OL104" s="225"/>
      <c r="OM104" s="225"/>
      <c r="ON104" s="225"/>
      <c r="OO104" s="225"/>
      <c r="OP104" s="225"/>
      <c r="OQ104" s="225"/>
      <c r="OR104" s="225"/>
      <c r="OS104" s="225"/>
      <c r="OT104" s="225"/>
      <c r="OU104" s="225"/>
      <c r="OV104" s="225"/>
      <c r="OW104" s="225"/>
      <c r="OX104" s="225"/>
      <c r="OY104" s="225"/>
      <c r="OZ104" s="225"/>
      <c r="PA104" s="225"/>
      <c r="PB104" s="225"/>
      <c r="PC104" s="225"/>
      <c r="PD104" s="225"/>
      <c r="PE104" s="225"/>
      <c r="PF104" s="225"/>
      <c r="PG104" s="225"/>
      <c r="PH104" s="225"/>
      <c r="PI104" s="225"/>
      <c r="PJ104" s="225"/>
      <c r="PK104" s="225"/>
      <c r="PL104" s="225"/>
      <c r="PM104" s="225"/>
      <c r="PN104" s="225"/>
      <c r="PO104" s="225"/>
      <c r="PP104" s="225"/>
      <c r="PQ104" s="225"/>
      <c r="PR104" s="225"/>
      <c r="PS104" s="225"/>
      <c r="PT104" s="225"/>
      <c r="PU104" s="225"/>
      <c r="PV104" s="225"/>
      <c r="PW104" s="225"/>
      <c r="PX104" s="225"/>
      <c r="PY104" s="225"/>
      <c r="PZ104" s="225"/>
      <c r="QA104" s="225"/>
      <c r="QB104" s="225"/>
      <c r="QC104" s="225"/>
      <c r="QD104" s="225"/>
      <c r="QE104" s="225"/>
      <c r="QF104" s="225"/>
      <c r="QG104" s="225"/>
      <c r="QH104" s="225"/>
      <c r="QI104" s="225"/>
      <c r="QJ104" s="225"/>
      <c r="QK104" s="225"/>
      <c r="QL104" s="225"/>
      <c r="QM104" s="225"/>
      <c r="QN104" s="225"/>
      <c r="QO104" s="225"/>
      <c r="QP104" s="225"/>
      <c r="QQ104" s="225"/>
      <c r="QR104" s="225"/>
      <c r="QS104" s="225"/>
      <c r="QT104" s="225"/>
      <c r="QU104" s="225"/>
      <c r="QV104" s="225"/>
      <c r="QW104" s="225"/>
      <c r="QX104" s="225"/>
      <c r="QY104" s="225"/>
      <c r="QZ104" s="225"/>
      <c r="RA104" s="225"/>
      <c r="RB104" s="225"/>
      <c r="RC104" s="225"/>
      <c r="RD104" s="225"/>
      <c r="RE104" s="104"/>
      <c r="RF104" s="104"/>
      <c r="RG104" s="207"/>
      <c r="RH104" s="207"/>
    </row>
    <row r="105" spans="2:476" ht="18.75" customHeight="1">
      <c r="B105" s="87">
        <v>94</v>
      </c>
      <c r="C105" s="87">
        <v>24</v>
      </c>
      <c r="D105" s="87" t="s">
        <v>451</v>
      </c>
      <c r="E105" s="34" t="str">
        <f ca="1">IF(ISBLANK(TMSimList[[#This Row],[Test n'#]]),"",LOOKUP(TMSimList[[#This Row],[Test n'#]],TP_CFAR_DB[TPnum],TP_CFAR_DB[TP ID]))</f>
        <v>FT-SP-24</v>
      </c>
      <c r="F105" s="103" t="str">
        <f ca="1">IF(ISBLANK(TMSimList[[#This Row],[Test n'#]]),"",LOOKUP(TMSimList[[#This Row],[Test n'#]],TP_CFAR_DB[TPnum],TP_CFAR_DB[Test Point Name]))</f>
        <v>Landing Pattern and Touchdown</v>
      </c>
      <c r="G105" s="34" t="str">
        <f ca="1">IF(ISBLANK(TMSimList[[#This Row],[Test n'#]]),"",LOOKUP(TMSimList[[#This Row],[Test n'#]],TP_CFAR_DB[TPnum],TP_CFAR_DB[Mode]))</f>
        <v>Auto</v>
      </c>
      <c r="H105" s="34">
        <f ca="1">IF(ISBLANK(TMSimList[[#This Row],[Test n'#]]),"",LOOKUP(TMSimList[[#This Row],[Test n'#]],TP_CFAR_DB[TPnum],TP_CFAR_DB[Time '[sec']]))</f>
        <v>85</v>
      </c>
      <c r="I105" s="34" t="s">
        <v>78</v>
      </c>
      <c r="J105" s="34" t="s">
        <v>80</v>
      </c>
      <c r="K105" s="171"/>
      <c r="L105" s="172">
        <f>SUM(TMSimMatrix[#This Row])</f>
        <v>26</v>
      </c>
      <c r="M105" s="171"/>
      <c r="N105" s="171"/>
      <c r="O105" s="171"/>
      <c r="P105" s="171"/>
      <c r="Q105" s="171"/>
      <c r="R105" s="171"/>
      <c r="S105" s="171"/>
      <c r="T105" s="171"/>
      <c r="U105" s="171"/>
      <c r="V105" s="171"/>
      <c r="W105" s="171"/>
      <c r="X105" s="171"/>
      <c r="Y105" s="171"/>
      <c r="Z105" s="171"/>
      <c r="AA105" s="171"/>
      <c r="AB105" s="171"/>
      <c r="AC105" s="171"/>
      <c r="AD105" s="171"/>
      <c r="AE105" s="171"/>
      <c r="AF105" s="171"/>
      <c r="AG105" s="171"/>
      <c r="AH105" s="171"/>
      <c r="AI105" s="171"/>
      <c r="AJ105" s="171"/>
      <c r="AK105" s="171"/>
      <c r="AL105" s="171"/>
      <c r="AM105" s="171"/>
      <c r="AN105" s="171"/>
      <c r="AO105" s="171"/>
      <c r="AP105" s="171"/>
      <c r="AQ105" s="171"/>
      <c r="AR105" s="171"/>
      <c r="AS105" s="171"/>
      <c r="AT105" s="171">
        <v>2</v>
      </c>
      <c r="AU105" s="171">
        <v>2</v>
      </c>
      <c r="AV105" s="171">
        <v>2</v>
      </c>
      <c r="AW105" s="171">
        <v>2</v>
      </c>
      <c r="AX105" s="171">
        <v>2</v>
      </c>
      <c r="AY105" s="171">
        <v>2</v>
      </c>
      <c r="AZ105" s="171">
        <v>2</v>
      </c>
      <c r="BA105" s="171">
        <v>2</v>
      </c>
      <c r="BB105" s="171">
        <v>2</v>
      </c>
      <c r="BC105" s="171">
        <v>2</v>
      </c>
      <c r="BD105" s="171">
        <v>2</v>
      </c>
      <c r="BE105" s="171">
        <v>2</v>
      </c>
      <c r="BF105" s="171">
        <v>1</v>
      </c>
      <c r="BG105" s="171">
        <v>1</v>
      </c>
      <c r="BH105" s="171"/>
      <c r="BI105" s="171"/>
      <c r="BJ105" s="171"/>
      <c r="BK105" s="171"/>
      <c r="BL105" s="171"/>
      <c r="BM105" s="171"/>
      <c r="BN105" s="171"/>
      <c r="BO105" s="171"/>
      <c r="BP105" s="171"/>
      <c r="BQ105" s="171"/>
      <c r="BR105" s="171"/>
      <c r="BS105" s="171"/>
      <c r="BT105" s="171"/>
      <c r="BU105" s="171"/>
      <c r="BV105" s="171"/>
      <c r="BW105" s="171"/>
      <c r="BX105" s="171"/>
      <c r="BY105" s="171"/>
      <c r="BZ105" s="171"/>
      <c r="CA105" s="171"/>
      <c r="CB105" s="171"/>
      <c r="CC105" s="171"/>
      <c r="CD105" s="104"/>
      <c r="CE105" s="104"/>
      <c r="CF105" s="104"/>
      <c r="CG105" s="104"/>
      <c r="CH105" s="104"/>
      <c r="CI105" s="104"/>
      <c r="CJ105" s="104"/>
      <c r="CK105" s="104"/>
      <c r="CL105" s="104"/>
      <c r="CM105" s="104"/>
      <c r="CN105" s="104"/>
      <c r="CO105" s="104"/>
      <c r="CP105" s="104"/>
      <c r="CQ105" s="104"/>
      <c r="CR105" s="104"/>
      <c r="CS105" s="104"/>
      <c r="CT105" s="104"/>
      <c r="CU105" s="104"/>
      <c r="CV105" s="104"/>
      <c r="CW105" s="104"/>
      <c r="CX105" s="104"/>
      <c r="CY105" s="104"/>
      <c r="CZ105" s="104"/>
      <c r="DA105" s="104"/>
      <c r="DB105" s="104"/>
      <c r="DC105" s="104"/>
      <c r="DD105" s="104"/>
      <c r="DE105" s="104"/>
      <c r="DF105" s="104"/>
      <c r="DG105" s="104"/>
      <c r="DH105" s="104"/>
      <c r="DI105" s="104"/>
      <c r="DJ105" s="104"/>
      <c r="DK105" s="104"/>
      <c r="DL105" s="104"/>
      <c r="DM105" s="104"/>
      <c r="DN105" s="104"/>
      <c r="DO105" s="104"/>
      <c r="DP105" s="104"/>
      <c r="DQ105" s="104"/>
      <c r="DR105" s="104"/>
      <c r="DS105" s="104"/>
      <c r="DT105" s="104"/>
      <c r="DU105" s="104"/>
      <c r="DV105" s="104"/>
      <c r="DW105" s="104"/>
      <c r="DX105" s="104"/>
      <c r="DY105" s="104"/>
      <c r="DZ105" s="104"/>
      <c r="EA105" s="104"/>
      <c r="EB105" s="104"/>
      <c r="EC105" s="104"/>
      <c r="ED105" s="104"/>
      <c r="EE105" s="104"/>
      <c r="EF105" s="104"/>
      <c r="EG105" s="225"/>
      <c r="EH105" s="225"/>
      <c r="EI105" s="225"/>
      <c r="EJ105" s="225"/>
      <c r="EK105" s="225"/>
      <c r="EL105" s="225"/>
      <c r="EM105" s="225"/>
      <c r="EN105" s="225"/>
      <c r="EO105" s="225"/>
      <c r="EP105" s="225"/>
      <c r="EQ105" s="225"/>
      <c r="ER105" s="225"/>
      <c r="ES105" s="225"/>
      <c r="ET105" s="225"/>
      <c r="EU105" s="225"/>
      <c r="EV105" s="225"/>
      <c r="EW105" s="225"/>
      <c r="EX105" s="225"/>
      <c r="EY105" s="225"/>
      <c r="EZ105" s="225"/>
      <c r="FA105" s="225"/>
      <c r="FB105" s="225"/>
      <c r="FC105" s="225"/>
      <c r="FD105" s="225"/>
      <c r="FE105" s="225"/>
      <c r="FF105" s="225"/>
      <c r="FG105" s="225"/>
      <c r="FH105" s="225"/>
      <c r="FI105" s="225"/>
      <c r="FJ105" s="225"/>
      <c r="FK105" s="225"/>
      <c r="FL105" s="225"/>
      <c r="FM105" s="225"/>
      <c r="FN105" s="225"/>
      <c r="FO105" s="225"/>
      <c r="FP105" s="225"/>
      <c r="FQ105" s="225"/>
      <c r="FR105" s="225"/>
      <c r="FS105" s="225"/>
      <c r="FT105" s="225"/>
      <c r="FU105" s="225"/>
      <c r="FV105" s="225"/>
      <c r="FW105" s="225"/>
      <c r="FX105" s="225"/>
      <c r="FY105" s="225"/>
      <c r="FZ105" s="225"/>
      <c r="GA105" s="225"/>
      <c r="GB105" s="225"/>
      <c r="GC105" s="225"/>
      <c r="GD105" s="225"/>
      <c r="GE105" s="225"/>
      <c r="GF105" s="225"/>
      <c r="GG105" s="225"/>
      <c r="GH105" s="225"/>
      <c r="GI105" s="225"/>
      <c r="GJ105" s="225"/>
      <c r="GK105" s="225"/>
      <c r="GL105" s="225"/>
      <c r="GM105" s="225"/>
      <c r="GN105" s="225"/>
      <c r="GO105" s="225"/>
      <c r="GP105" s="225"/>
      <c r="GQ105" s="225"/>
      <c r="GR105" s="225"/>
      <c r="GS105" s="225"/>
      <c r="GT105" s="225"/>
      <c r="GU105" s="225"/>
      <c r="GV105" s="225"/>
      <c r="GW105" s="225"/>
      <c r="GX105" s="225"/>
      <c r="GY105" s="225"/>
      <c r="GZ105" s="225"/>
      <c r="HA105" s="225"/>
      <c r="HB105" s="225"/>
      <c r="HC105" s="225"/>
      <c r="HD105" s="225"/>
      <c r="HE105" s="225"/>
      <c r="HF105" s="225"/>
      <c r="HG105" s="225"/>
      <c r="HH105" s="225"/>
      <c r="HI105" s="225"/>
      <c r="HJ105" s="225"/>
      <c r="HK105" s="225"/>
      <c r="HL105" s="225"/>
      <c r="HM105" s="225"/>
      <c r="HN105" s="225"/>
      <c r="HO105" s="225"/>
      <c r="HP105" s="225"/>
      <c r="HQ105" s="225"/>
      <c r="HR105" s="225"/>
      <c r="HS105" s="225"/>
      <c r="HT105" s="225"/>
      <c r="HU105" s="225"/>
      <c r="HV105" s="225"/>
      <c r="HW105" s="225"/>
      <c r="HX105" s="225"/>
      <c r="HY105" s="225"/>
      <c r="HZ105" s="225"/>
      <c r="IA105" s="225"/>
      <c r="IB105" s="225"/>
      <c r="IC105" s="225"/>
      <c r="ID105" s="225"/>
      <c r="IE105" s="225"/>
      <c r="IF105" s="225"/>
      <c r="IG105" s="225"/>
      <c r="IH105" s="225"/>
      <c r="II105" s="225"/>
      <c r="IJ105" s="225"/>
      <c r="IK105" s="225"/>
      <c r="IL105" s="225"/>
      <c r="IM105" s="225"/>
      <c r="IN105" s="225"/>
      <c r="IO105" s="225"/>
      <c r="IP105" s="225"/>
      <c r="IQ105" s="225"/>
      <c r="IR105" s="225"/>
      <c r="IS105" s="225"/>
      <c r="IT105" s="225"/>
      <c r="IU105" s="225"/>
      <c r="IV105" s="225"/>
      <c r="IW105" s="225"/>
      <c r="IX105" s="225"/>
      <c r="IY105" s="225"/>
      <c r="IZ105" s="225"/>
      <c r="JA105" s="225"/>
      <c r="JB105" s="225"/>
      <c r="JC105" s="225"/>
      <c r="JD105" s="225"/>
      <c r="JE105" s="225"/>
      <c r="JF105" s="225"/>
      <c r="JG105" s="225"/>
      <c r="JH105" s="225"/>
      <c r="JI105" s="225"/>
      <c r="JJ105" s="225"/>
      <c r="JK105" s="225"/>
      <c r="JL105" s="225"/>
      <c r="JM105" s="225"/>
      <c r="JN105" s="225"/>
      <c r="JO105" s="225"/>
      <c r="JP105" s="225"/>
      <c r="JQ105" s="225"/>
      <c r="JR105" s="225"/>
      <c r="JS105" s="225"/>
      <c r="JT105" s="225"/>
      <c r="JU105" s="225"/>
      <c r="JV105" s="225"/>
      <c r="JW105" s="225"/>
      <c r="JX105" s="225"/>
      <c r="JY105" s="225"/>
      <c r="JZ105" s="225"/>
      <c r="KA105" s="225"/>
      <c r="KB105" s="225"/>
      <c r="KC105" s="225"/>
      <c r="KD105" s="225"/>
      <c r="KE105" s="225"/>
      <c r="KF105" s="225"/>
      <c r="KG105" s="225"/>
      <c r="KH105" s="225"/>
      <c r="KI105" s="225"/>
      <c r="KJ105" s="225"/>
      <c r="KK105" s="225"/>
      <c r="KL105" s="225"/>
      <c r="KM105" s="225"/>
      <c r="KN105" s="225"/>
      <c r="KO105" s="225"/>
      <c r="KP105" s="225"/>
      <c r="KQ105" s="225"/>
      <c r="KR105" s="225"/>
      <c r="KS105" s="225"/>
      <c r="KT105" s="225"/>
      <c r="KU105" s="225"/>
      <c r="KV105" s="225"/>
      <c r="KW105" s="225"/>
      <c r="KX105" s="225"/>
      <c r="KY105" s="225"/>
      <c r="KZ105" s="225"/>
      <c r="LA105" s="225"/>
      <c r="LB105" s="225"/>
      <c r="LC105" s="225"/>
      <c r="LD105" s="225"/>
      <c r="LE105" s="225"/>
      <c r="LF105" s="225"/>
      <c r="LG105" s="225"/>
      <c r="LH105" s="225"/>
      <c r="LI105" s="225"/>
      <c r="LJ105" s="225"/>
      <c r="LK105" s="225"/>
      <c r="LL105" s="225"/>
      <c r="LM105" s="225"/>
      <c r="LN105" s="225"/>
      <c r="LO105" s="225"/>
      <c r="LP105" s="225"/>
      <c r="LQ105" s="225"/>
      <c r="LR105" s="225"/>
      <c r="LS105" s="225"/>
      <c r="LT105" s="225"/>
      <c r="LU105" s="225"/>
      <c r="LV105" s="225"/>
      <c r="LW105" s="225"/>
      <c r="LX105" s="225"/>
      <c r="LY105" s="225"/>
      <c r="LZ105" s="225"/>
      <c r="MA105" s="225"/>
      <c r="MB105" s="225"/>
      <c r="MC105" s="225"/>
      <c r="MD105" s="225"/>
      <c r="ME105" s="225"/>
      <c r="MF105" s="225"/>
      <c r="MG105" s="225"/>
      <c r="MH105" s="225"/>
      <c r="MI105" s="225"/>
      <c r="MJ105" s="225"/>
      <c r="MK105" s="225"/>
      <c r="ML105" s="225"/>
      <c r="MM105" s="225"/>
      <c r="MN105" s="225"/>
      <c r="MO105" s="225"/>
      <c r="MP105" s="225"/>
      <c r="MQ105" s="225"/>
      <c r="MR105" s="225"/>
      <c r="MS105" s="225"/>
      <c r="MT105" s="225"/>
      <c r="MU105" s="225"/>
      <c r="MV105" s="225"/>
      <c r="MW105" s="225"/>
      <c r="MX105" s="225"/>
      <c r="MY105" s="225"/>
      <c r="MZ105" s="225"/>
      <c r="NA105" s="225"/>
      <c r="NB105" s="225"/>
      <c r="NC105" s="225"/>
      <c r="ND105" s="225"/>
      <c r="NE105" s="225"/>
      <c r="NF105" s="225"/>
      <c r="NG105" s="225"/>
      <c r="NH105" s="225"/>
      <c r="NI105" s="225"/>
      <c r="NJ105" s="225"/>
      <c r="NK105" s="225"/>
      <c r="NL105" s="225"/>
      <c r="NM105" s="225"/>
      <c r="NN105" s="225"/>
      <c r="NO105" s="225"/>
      <c r="NP105" s="225"/>
      <c r="NQ105" s="225"/>
      <c r="NR105" s="225"/>
      <c r="NS105" s="225"/>
      <c r="NT105" s="225"/>
      <c r="NU105" s="225"/>
      <c r="NV105" s="225"/>
      <c r="NW105" s="225"/>
      <c r="NX105" s="225"/>
      <c r="NY105" s="225"/>
      <c r="NZ105" s="225"/>
      <c r="OA105" s="225"/>
      <c r="OB105" s="225"/>
      <c r="OC105" s="225"/>
      <c r="OD105" s="225"/>
      <c r="OE105" s="225"/>
      <c r="OF105" s="225"/>
      <c r="OG105" s="225"/>
      <c r="OH105" s="225"/>
      <c r="OI105" s="225"/>
      <c r="OJ105" s="225"/>
      <c r="OK105" s="225"/>
      <c r="OL105" s="225"/>
      <c r="OM105" s="225"/>
      <c r="ON105" s="225"/>
      <c r="OO105" s="225"/>
      <c r="OP105" s="225"/>
      <c r="OQ105" s="225"/>
      <c r="OR105" s="225"/>
      <c r="OS105" s="225"/>
      <c r="OT105" s="225"/>
      <c r="OU105" s="225"/>
      <c r="OV105" s="225"/>
      <c r="OW105" s="225"/>
      <c r="OX105" s="225"/>
      <c r="OY105" s="225"/>
      <c r="OZ105" s="225"/>
      <c r="PA105" s="225"/>
      <c r="PB105" s="225"/>
      <c r="PC105" s="225"/>
      <c r="PD105" s="225"/>
      <c r="PE105" s="225"/>
      <c r="PF105" s="225"/>
      <c r="PG105" s="225"/>
      <c r="PH105" s="225"/>
      <c r="PI105" s="225"/>
      <c r="PJ105" s="225"/>
      <c r="PK105" s="225"/>
      <c r="PL105" s="225"/>
      <c r="PM105" s="225"/>
      <c r="PN105" s="225"/>
      <c r="PO105" s="225"/>
      <c r="PP105" s="225"/>
      <c r="PQ105" s="225"/>
      <c r="PR105" s="225"/>
      <c r="PS105" s="225"/>
      <c r="PT105" s="225"/>
      <c r="PU105" s="225"/>
      <c r="PV105" s="225"/>
      <c r="PW105" s="225"/>
      <c r="PX105" s="225"/>
      <c r="PY105" s="225"/>
      <c r="PZ105" s="225"/>
      <c r="QA105" s="225"/>
      <c r="QB105" s="225"/>
      <c r="QC105" s="225"/>
      <c r="QD105" s="225"/>
      <c r="QE105" s="225"/>
      <c r="QF105" s="225"/>
      <c r="QG105" s="225"/>
      <c r="QH105" s="225"/>
      <c r="QI105" s="225"/>
      <c r="QJ105" s="225"/>
      <c r="QK105" s="225"/>
      <c r="QL105" s="225"/>
      <c r="QM105" s="225"/>
      <c r="QN105" s="225"/>
      <c r="QO105" s="225"/>
      <c r="QP105" s="225"/>
      <c r="QQ105" s="225"/>
      <c r="QR105" s="225"/>
      <c r="QS105" s="225"/>
      <c r="QT105" s="225"/>
      <c r="QU105" s="225"/>
      <c r="QV105" s="225"/>
      <c r="QW105" s="225"/>
      <c r="QX105" s="225"/>
      <c r="QY105" s="225"/>
      <c r="QZ105" s="225"/>
      <c r="RA105" s="225"/>
      <c r="RB105" s="225"/>
      <c r="RC105" s="225"/>
      <c r="RD105" s="225"/>
      <c r="RE105" s="104"/>
      <c r="RF105" s="104"/>
      <c r="RG105" s="207"/>
      <c r="RH105" s="207"/>
    </row>
    <row r="106" spans="2:476" ht="18.75" customHeight="1">
      <c r="B106" s="87">
        <v>95</v>
      </c>
      <c r="C106" s="87">
        <v>2073</v>
      </c>
      <c r="D106" s="87" t="s">
        <v>451</v>
      </c>
      <c r="E106" s="34" t="str">
        <f ca="1">IF(ISBLANK(TMSimList[[#This Row],[Test n'#]]),"",LOOKUP(TMSimList[[#This Row],[Test n'#]],TP_CFAR_DB[TPnum],TP_CFAR_DB[TP ID]))</f>
        <v>FT-TP-2073</v>
      </c>
      <c r="F106" s="103" t="str">
        <f ca="1">IF(ISBLANK(TMSimList[[#This Row],[Test n'#]]),"",LOOKUP(TMSimList[[#This Row],[Test n'#]],TP_CFAR_DB[TPnum],TP_CFAR_DB[Test Point Name]))</f>
        <v>Alternate taxi waypoints</v>
      </c>
      <c r="G106" s="34" t="str">
        <f ca="1">IF(ISBLANK(TMSimList[[#This Row],[Test n'#]]),"",LOOKUP(TMSimList[[#This Row],[Test n'#]],TP_CFAR_DB[TPnum],TP_CFAR_DB[Mode]))</f>
        <v>Auto</v>
      </c>
      <c r="H106" s="34">
        <f ca="1">IF(ISBLANK(TMSimList[[#This Row],[Test n'#]]),"",LOOKUP(TMSimList[[#This Row],[Test n'#]],TP_CFAR_DB[TPnum],TP_CFAR_DB[Time '[sec']]))</f>
        <v>30</v>
      </c>
      <c r="I106" s="34" t="s">
        <v>78</v>
      </c>
      <c r="J106" s="34" t="s">
        <v>79</v>
      </c>
      <c r="K106" s="171"/>
      <c r="L106" s="172">
        <f>SUM(TMSimMatrix[#This Row])</f>
        <v>7</v>
      </c>
      <c r="M106" s="171"/>
      <c r="N106" s="171"/>
      <c r="O106" s="171"/>
      <c r="P106" s="171"/>
      <c r="Q106" s="171"/>
      <c r="R106" s="171"/>
      <c r="S106" s="171"/>
      <c r="T106" s="171"/>
      <c r="U106" s="171"/>
      <c r="V106" s="171"/>
      <c r="W106" s="171"/>
      <c r="X106" s="171"/>
      <c r="Y106" s="171"/>
      <c r="Z106" s="171"/>
      <c r="AA106" s="171"/>
      <c r="AB106" s="171"/>
      <c r="AC106" s="171"/>
      <c r="AD106" s="171"/>
      <c r="AE106" s="171"/>
      <c r="AF106" s="171"/>
      <c r="AG106" s="171"/>
      <c r="AH106" s="171"/>
      <c r="AI106" s="171"/>
      <c r="AJ106" s="171"/>
      <c r="AK106" s="171"/>
      <c r="AL106" s="171"/>
      <c r="AM106" s="171"/>
      <c r="AN106" s="171"/>
      <c r="AO106" s="171"/>
      <c r="AP106" s="171"/>
      <c r="AQ106" s="171"/>
      <c r="AR106" s="171"/>
      <c r="AS106" s="171"/>
      <c r="AT106" s="171"/>
      <c r="AU106" s="171"/>
      <c r="AV106" s="171"/>
      <c r="AW106" s="171"/>
      <c r="AX106" s="171"/>
      <c r="AY106" s="171"/>
      <c r="AZ106" s="171"/>
      <c r="BA106" s="171"/>
      <c r="BB106" s="171"/>
      <c r="BC106" s="171"/>
      <c r="BD106" s="171"/>
      <c r="BE106" s="171"/>
      <c r="BF106" s="171"/>
      <c r="BG106" s="171"/>
      <c r="BH106" s="171">
        <v>1</v>
      </c>
      <c r="BI106" s="171">
        <v>1</v>
      </c>
      <c r="BJ106" s="171">
        <v>1</v>
      </c>
      <c r="BK106" s="171">
        <v>1</v>
      </c>
      <c r="BL106" s="171">
        <v>1</v>
      </c>
      <c r="BM106" s="171">
        <v>1</v>
      </c>
      <c r="BN106" s="171">
        <v>1</v>
      </c>
      <c r="BO106" s="171"/>
      <c r="BP106" s="171"/>
      <c r="BQ106" s="171"/>
      <c r="BR106" s="171"/>
      <c r="BS106" s="171"/>
      <c r="BT106" s="171"/>
      <c r="BU106" s="171"/>
      <c r="BV106" s="171"/>
      <c r="BW106" s="171"/>
      <c r="BX106" s="171"/>
      <c r="BY106" s="171"/>
      <c r="BZ106" s="171"/>
      <c r="CA106" s="171"/>
      <c r="CB106" s="171"/>
      <c r="CC106" s="171"/>
      <c r="CD106" s="104"/>
      <c r="CE106" s="104"/>
      <c r="CF106" s="104"/>
      <c r="CG106" s="104"/>
      <c r="CH106" s="104"/>
      <c r="CI106" s="104"/>
      <c r="CJ106" s="104"/>
      <c r="CK106" s="104"/>
      <c r="CL106" s="104"/>
      <c r="CM106" s="104"/>
      <c r="CN106" s="104"/>
      <c r="CO106" s="104"/>
      <c r="CP106" s="104"/>
      <c r="CQ106" s="104"/>
      <c r="CR106" s="104"/>
      <c r="CS106" s="104"/>
      <c r="CT106" s="104"/>
      <c r="CU106" s="104"/>
      <c r="CV106" s="104"/>
      <c r="CW106" s="104"/>
      <c r="CX106" s="104"/>
      <c r="CY106" s="104"/>
      <c r="CZ106" s="104"/>
      <c r="DA106" s="104"/>
      <c r="DB106" s="104"/>
      <c r="DC106" s="104"/>
      <c r="DD106" s="104"/>
      <c r="DE106" s="104"/>
      <c r="DF106" s="104"/>
      <c r="DG106" s="104"/>
      <c r="DH106" s="104"/>
      <c r="DI106" s="104"/>
      <c r="DJ106" s="104"/>
      <c r="DK106" s="104"/>
      <c r="DL106" s="104"/>
      <c r="DM106" s="104"/>
      <c r="DN106" s="104"/>
      <c r="DO106" s="104"/>
      <c r="DP106" s="104"/>
      <c r="DQ106" s="104"/>
      <c r="DR106" s="104"/>
      <c r="DS106" s="104"/>
      <c r="DT106" s="104"/>
      <c r="DU106" s="104"/>
      <c r="DV106" s="104"/>
      <c r="DW106" s="104"/>
      <c r="DX106" s="104"/>
      <c r="DY106" s="104"/>
      <c r="DZ106" s="104"/>
      <c r="EA106" s="104"/>
      <c r="EB106" s="104"/>
      <c r="EC106" s="104"/>
      <c r="ED106" s="104"/>
      <c r="EE106" s="104"/>
      <c r="EF106" s="104"/>
      <c r="EG106" s="225"/>
      <c r="EH106" s="225"/>
      <c r="EI106" s="225"/>
      <c r="EJ106" s="225"/>
      <c r="EK106" s="225"/>
      <c r="EL106" s="225"/>
      <c r="EM106" s="225"/>
      <c r="EN106" s="225"/>
      <c r="EO106" s="225"/>
      <c r="EP106" s="225"/>
      <c r="EQ106" s="225"/>
      <c r="ER106" s="225"/>
      <c r="ES106" s="225"/>
      <c r="ET106" s="225"/>
      <c r="EU106" s="225"/>
      <c r="EV106" s="225"/>
      <c r="EW106" s="225"/>
      <c r="EX106" s="225"/>
      <c r="EY106" s="225"/>
      <c r="EZ106" s="225"/>
      <c r="FA106" s="225"/>
      <c r="FB106" s="225"/>
      <c r="FC106" s="225"/>
      <c r="FD106" s="225"/>
      <c r="FE106" s="225"/>
      <c r="FF106" s="225"/>
      <c r="FG106" s="225"/>
      <c r="FH106" s="225"/>
      <c r="FI106" s="225"/>
      <c r="FJ106" s="225"/>
      <c r="FK106" s="225"/>
      <c r="FL106" s="225"/>
      <c r="FM106" s="225"/>
      <c r="FN106" s="225"/>
      <c r="FO106" s="225"/>
      <c r="FP106" s="225"/>
      <c r="FQ106" s="225"/>
      <c r="FR106" s="225"/>
      <c r="FS106" s="225"/>
      <c r="FT106" s="225"/>
      <c r="FU106" s="225"/>
      <c r="FV106" s="225"/>
      <c r="FW106" s="225"/>
      <c r="FX106" s="225"/>
      <c r="FY106" s="225"/>
      <c r="FZ106" s="225"/>
      <c r="GA106" s="225"/>
      <c r="GB106" s="225"/>
      <c r="GC106" s="225"/>
      <c r="GD106" s="225"/>
      <c r="GE106" s="225"/>
      <c r="GF106" s="225"/>
      <c r="GG106" s="225"/>
      <c r="GH106" s="225"/>
      <c r="GI106" s="225"/>
      <c r="GJ106" s="225"/>
      <c r="GK106" s="225"/>
      <c r="GL106" s="225"/>
      <c r="GM106" s="225"/>
      <c r="GN106" s="225"/>
      <c r="GO106" s="225"/>
      <c r="GP106" s="225"/>
      <c r="GQ106" s="225"/>
      <c r="GR106" s="225"/>
      <c r="GS106" s="225"/>
      <c r="GT106" s="225"/>
      <c r="GU106" s="225"/>
      <c r="GV106" s="225"/>
      <c r="GW106" s="225"/>
      <c r="GX106" s="225"/>
      <c r="GY106" s="225"/>
      <c r="GZ106" s="225"/>
      <c r="HA106" s="225"/>
      <c r="HB106" s="225"/>
      <c r="HC106" s="225"/>
      <c r="HD106" s="225"/>
      <c r="HE106" s="225"/>
      <c r="HF106" s="225"/>
      <c r="HG106" s="225"/>
      <c r="HH106" s="225"/>
      <c r="HI106" s="225"/>
      <c r="HJ106" s="225"/>
      <c r="HK106" s="225"/>
      <c r="HL106" s="225"/>
      <c r="HM106" s="225"/>
      <c r="HN106" s="225"/>
      <c r="HO106" s="225"/>
      <c r="HP106" s="225"/>
      <c r="HQ106" s="225"/>
      <c r="HR106" s="225"/>
      <c r="HS106" s="225"/>
      <c r="HT106" s="225"/>
      <c r="HU106" s="225"/>
      <c r="HV106" s="225"/>
      <c r="HW106" s="225"/>
      <c r="HX106" s="225"/>
      <c r="HY106" s="225"/>
      <c r="HZ106" s="225"/>
      <c r="IA106" s="225"/>
      <c r="IB106" s="225"/>
      <c r="IC106" s="225"/>
      <c r="ID106" s="225"/>
      <c r="IE106" s="225"/>
      <c r="IF106" s="225"/>
      <c r="IG106" s="225"/>
      <c r="IH106" s="225"/>
      <c r="II106" s="225"/>
      <c r="IJ106" s="225"/>
      <c r="IK106" s="225"/>
      <c r="IL106" s="225"/>
      <c r="IM106" s="225"/>
      <c r="IN106" s="225"/>
      <c r="IO106" s="225"/>
      <c r="IP106" s="225"/>
      <c r="IQ106" s="225"/>
      <c r="IR106" s="225"/>
      <c r="IS106" s="225"/>
      <c r="IT106" s="225"/>
      <c r="IU106" s="225"/>
      <c r="IV106" s="225"/>
      <c r="IW106" s="225"/>
      <c r="IX106" s="225"/>
      <c r="IY106" s="225"/>
      <c r="IZ106" s="225"/>
      <c r="JA106" s="225"/>
      <c r="JB106" s="225"/>
      <c r="JC106" s="225"/>
      <c r="JD106" s="225"/>
      <c r="JE106" s="225"/>
      <c r="JF106" s="225"/>
      <c r="JG106" s="225"/>
      <c r="JH106" s="225"/>
      <c r="JI106" s="225"/>
      <c r="JJ106" s="225"/>
      <c r="JK106" s="225"/>
      <c r="JL106" s="225"/>
      <c r="JM106" s="225"/>
      <c r="JN106" s="225"/>
      <c r="JO106" s="225"/>
      <c r="JP106" s="225"/>
      <c r="JQ106" s="225"/>
      <c r="JR106" s="225"/>
      <c r="JS106" s="225"/>
      <c r="JT106" s="225"/>
      <c r="JU106" s="225"/>
      <c r="JV106" s="225"/>
      <c r="JW106" s="225"/>
      <c r="JX106" s="225"/>
      <c r="JY106" s="225"/>
      <c r="JZ106" s="225"/>
      <c r="KA106" s="225"/>
      <c r="KB106" s="225"/>
      <c r="KC106" s="225"/>
      <c r="KD106" s="225"/>
      <c r="KE106" s="225"/>
      <c r="KF106" s="225"/>
      <c r="KG106" s="225"/>
      <c r="KH106" s="225"/>
      <c r="KI106" s="225"/>
      <c r="KJ106" s="225"/>
      <c r="KK106" s="225"/>
      <c r="KL106" s="225"/>
      <c r="KM106" s="225"/>
      <c r="KN106" s="225"/>
      <c r="KO106" s="225"/>
      <c r="KP106" s="225"/>
      <c r="KQ106" s="225"/>
      <c r="KR106" s="225"/>
      <c r="KS106" s="225"/>
      <c r="KT106" s="225"/>
      <c r="KU106" s="225"/>
      <c r="KV106" s="225"/>
      <c r="KW106" s="225"/>
      <c r="KX106" s="225"/>
      <c r="KY106" s="225"/>
      <c r="KZ106" s="225"/>
      <c r="LA106" s="225"/>
      <c r="LB106" s="225"/>
      <c r="LC106" s="225"/>
      <c r="LD106" s="225"/>
      <c r="LE106" s="225"/>
      <c r="LF106" s="225"/>
      <c r="LG106" s="225"/>
      <c r="LH106" s="225"/>
      <c r="LI106" s="225"/>
      <c r="LJ106" s="225"/>
      <c r="LK106" s="225"/>
      <c r="LL106" s="225"/>
      <c r="LM106" s="225"/>
      <c r="LN106" s="225"/>
      <c r="LO106" s="225"/>
      <c r="LP106" s="225"/>
      <c r="LQ106" s="225"/>
      <c r="LR106" s="225"/>
      <c r="LS106" s="225"/>
      <c r="LT106" s="225"/>
      <c r="LU106" s="225"/>
      <c r="LV106" s="225"/>
      <c r="LW106" s="225"/>
      <c r="LX106" s="225"/>
      <c r="LY106" s="225"/>
      <c r="LZ106" s="225"/>
      <c r="MA106" s="225"/>
      <c r="MB106" s="225"/>
      <c r="MC106" s="225"/>
      <c r="MD106" s="225"/>
      <c r="ME106" s="225"/>
      <c r="MF106" s="225"/>
      <c r="MG106" s="225"/>
      <c r="MH106" s="225"/>
      <c r="MI106" s="225"/>
      <c r="MJ106" s="225"/>
      <c r="MK106" s="225"/>
      <c r="ML106" s="225"/>
      <c r="MM106" s="225"/>
      <c r="MN106" s="225"/>
      <c r="MO106" s="225"/>
      <c r="MP106" s="225"/>
      <c r="MQ106" s="225"/>
      <c r="MR106" s="225"/>
      <c r="MS106" s="225"/>
      <c r="MT106" s="225"/>
      <c r="MU106" s="225"/>
      <c r="MV106" s="225"/>
      <c r="MW106" s="225"/>
      <c r="MX106" s="225"/>
      <c r="MY106" s="225"/>
      <c r="MZ106" s="225"/>
      <c r="NA106" s="225"/>
      <c r="NB106" s="225"/>
      <c r="NC106" s="225"/>
      <c r="ND106" s="225"/>
      <c r="NE106" s="225"/>
      <c r="NF106" s="225"/>
      <c r="NG106" s="225"/>
      <c r="NH106" s="225"/>
      <c r="NI106" s="225"/>
      <c r="NJ106" s="225"/>
      <c r="NK106" s="225"/>
      <c r="NL106" s="225"/>
      <c r="NM106" s="225"/>
      <c r="NN106" s="225"/>
      <c r="NO106" s="225"/>
      <c r="NP106" s="225"/>
      <c r="NQ106" s="225"/>
      <c r="NR106" s="225"/>
      <c r="NS106" s="225"/>
      <c r="NT106" s="225"/>
      <c r="NU106" s="225"/>
      <c r="NV106" s="225"/>
      <c r="NW106" s="225"/>
      <c r="NX106" s="225"/>
      <c r="NY106" s="225"/>
      <c r="NZ106" s="225"/>
      <c r="OA106" s="225"/>
      <c r="OB106" s="225"/>
      <c r="OC106" s="225"/>
      <c r="OD106" s="225"/>
      <c r="OE106" s="225"/>
      <c r="OF106" s="225"/>
      <c r="OG106" s="225"/>
      <c r="OH106" s="225"/>
      <c r="OI106" s="225"/>
      <c r="OJ106" s="225"/>
      <c r="OK106" s="225"/>
      <c r="OL106" s="225"/>
      <c r="OM106" s="225"/>
      <c r="ON106" s="225"/>
      <c r="OO106" s="225"/>
      <c r="OP106" s="225"/>
      <c r="OQ106" s="225"/>
      <c r="OR106" s="225"/>
      <c r="OS106" s="225"/>
      <c r="OT106" s="225"/>
      <c r="OU106" s="225"/>
      <c r="OV106" s="225"/>
      <c r="OW106" s="225"/>
      <c r="OX106" s="225"/>
      <c r="OY106" s="225"/>
      <c r="OZ106" s="225"/>
      <c r="PA106" s="225"/>
      <c r="PB106" s="225"/>
      <c r="PC106" s="225"/>
      <c r="PD106" s="225"/>
      <c r="PE106" s="225"/>
      <c r="PF106" s="225"/>
      <c r="PG106" s="225"/>
      <c r="PH106" s="225"/>
      <c r="PI106" s="225"/>
      <c r="PJ106" s="225"/>
      <c r="PK106" s="225"/>
      <c r="PL106" s="225"/>
      <c r="PM106" s="225"/>
      <c r="PN106" s="225"/>
      <c r="PO106" s="225"/>
      <c r="PP106" s="225"/>
      <c r="PQ106" s="225"/>
      <c r="PR106" s="225"/>
      <c r="PS106" s="225"/>
      <c r="PT106" s="225"/>
      <c r="PU106" s="225"/>
      <c r="PV106" s="225"/>
      <c r="PW106" s="225"/>
      <c r="PX106" s="225"/>
      <c r="PY106" s="225"/>
      <c r="PZ106" s="225"/>
      <c r="QA106" s="225"/>
      <c r="QB106" s="225"/>
      <c r="QC106" s="225"/>
      <c r="QD106" s="225"/>
      <c r="QE106" s="225"/>
      <c r="QF106" s="225"/>
      <c r="QG106" s="225"/>
      <c r="QH106" s="225"/>
      <c r="QI106" s="225"/>
      <c r="QJ106" s="225"/>
      <c r="QK106" s="225"/>
      <c r="QL106" s="225"/>
      <c r="QM106" s="225"/>
      <c r="QN106" s="225"/>
      <c r="QO106" s="225"/>
      <c r="QP106" s="225"/>
      <c r="QQ106" s="225"/>
      <c r="QR106" s="225"/>
      <c r="QS106" s="225"/>
      <c r="QT106" s="225"/>
      <c r="QU106" s="225"/>
      <c r="QV106" s="225"/>
      <c r="QW106" s="225"/>
      <c r="QX106" s="225"/>
      <c r="QY106" s="225"/>
      <c r="QZ106" s="225"/>
      <c r="RA106" s="225"/>
      <c r="RB106" s="225"/>
      <c r="RC106" s="225"/>
      <c r="RD106" s="225"/>
      <c r="RE106" s="104"/>
      <c r="RF106" s="104"/>
      <c r="RG106" s="207"/>
      <c r="RH106" s="207"/>
    </row>
    <row r="107" spans="2:476" ht="18.75" customHeight="1">
      <c r="B107" s="87">
        <v>96</v>
      </c>
      <c r="C107" s="87">
        <v>2048</v>
      </c>
      <c r="D107" s="87" t="s">
        <v>451</v>
      </c>
      <c r="E107" s="34" t="str">
        <f ca="1">IF(ISBLANK(TMSimList[[#This Row],[Test n'#]]),"",LOOKUP(TMSimList[[#This Row],[Test n'#]],TP_CFAR_DB[TPnum],TP_CFAR_DB[TP ID]))</f>
        <v>FT-TP-2048</v>
      </c>
      <c r="F107" s="103" t="str">
        <f ca="1">IF(ISBLANK(TMSimList[[#This Row],[Test n'#]]),"",LOOKUP(TMSimList[[#This Row],[Test n'#]],TP_CFAR_DB[TPnum],TP_CFAR_DB[Test Point Name]))</f>
        <v>Taxi nominal tracking</v>
      </c>
      <c r="G107" s="34" t="str">
        <f ca="1">IF(ISBLANK(TMSimList[[#This Row],[Test n'#]]),"",LOOKUP(TMSimList[[#This Row],[Test n'#]],TP_CFAR_DB[TPnum],TP_CFAR_DB[Mode]))</f>
        <v>Auto</v>
      </c>
      <c r="H107" s="34">
        <f ca="1">IF(ISBLANK(TMSimList[[#This Row],[Test n'#]]),"",LOOKUP(TMSimList[[#This Row],[Test n'#]],TP_CFAR_DB[TPnum],TP_CFAR_DB[Time '[sec']]))</f>
        <v>30</v>
      </c>
      <c r="I107" s="34" t="s">
        <v>76</v>
      </c>
      <c r="J107" s="34" t="s">
        <v>76</v>
      </c>
      <c r="K107" s="171"/>
      <c r="L107" s="172">
        <f>SUM(TMSimMatrix[#This Row])</f>
        <v>7</v>
      </c>
      <c r="M107" s="171"/>
      <c r="N107" s="171"/>
      <c r="O107" s="171"/>
      <c r="P107" s="171"/>
      <c r="Q107" s="171"/>
      <c r="R107" s="171"/>
      <c r="S107" s="171"/>
      <c r="T107" s="171"/>
      <c r="U107" s="171"/>
      <c r="V107" s="171"/>
      <c r="W107" s="171"/>
      <c r="X107" s="171"/>
      <c r="Y107" s="171"/>
      <c r="Z107" s="171"/>
      <c r="AA107" s="171"/>
      <c r="AB107" s="171"/>
      <c r="AC107" s="171"/>
      <c r="AD107" s="171"/>
      <c r="AE107" s="171"/>
      <c r="AF107" s="171"/>
      <c r="AG107" s="171"/>
      <c r="AH107" s="171"/>
      <c r="AI107" s="171"/>
      <c r="AJ107" s="171"/>
      <c r="AK107" s="171"/>
      <c r="AL107" s="171"/>
      <c r="AM107" s="171"/>
      <c r="AN107" s="171"/>
      <c r="AO107" s="171"/>
      <c r="AP107" s="171"/>
      <c r="AQ107" s="171"/>
      <c r="AR107" s="171"/>
      <c r="AS107" s="171"/>
      <c r="AT107" s="171"/>
      <c r="AU107" s="171"/>
      <c r="AV107" s="171"/>
      <c r="AW107" s="171"/>
      <c r="AX107" s="171"/>
      <c r="AY107" s="171"/>
      <c r="AZ107" s="171"/>
      <c r="BA107" s="171"/>
      <c r="BB107" s="171"/>
      <c r="BC107" s="171"/>
      <c r="BD107" s="171"/>
      <c r="BE107" s="171"/>
      <c r="BF107" s="171"/>
      <c r="BG107" s="171"/>
      <c r="BH107" s="171">
        <v>1</v>
      </c>
      <c r="BI107" s="171">
        <v>1</v>
      </c>
      <c r="BJ107" s="171">
        <v>1</v>
      </c>
      <c r="BK107" s="171">
        <v>1</v>
      </c>
      <c r="BL107" s="171">
        <v>1</v>
      </c>
      <c r="BM107" s="171">
        <v>1</v>
      </c>
      <c r="BN107" s="171">
        <v>1</v>
      </c>
      <c r="BO107" s="171"/>
      <c r="BP107" s="171"/>
      <c r="BQ107" s="171"/>
      <c r="BR107" s="171"/>
      <c r="BS107" s="171"/>
      <c r="BT107" s="171"/>
      <c r="BU107" s="171"/>
      <c r="BV107" s="171"/>
      <c r="BW107" s="171"/>
      <c r="BX107" s="171"/>
      <c r="BY107" s="171"/>
      <c r="BZ107" s="171"/>
      <c r="CA107" s="171"/>
      <c r="CB107" s="171"/>
      <c r="CC107" s="171"/>
      <c r="CD107" s="104"/>
      <c r="CE107" s="104"/>
      <c r="CF107" s="104"/>
      <c r="CG107" s="104"/>
      <c r="CH107" s="104"/>
      <c r="CI107" s="104"/>
      <c r="CJ107" s="104"/>
      <c r="CK107" s="104"/>
      <c r="CL107" s="104"/>
      <c r="CM107" s="104"/>
      <c r="CN107" s="104"/>
      <c r="CO107" s="104"/>
      <c r="CP107" s="104"/>
      <c r="CQ107" s="104"/>
      <c r="CR107" s="104"/>
      <c r="CS107" s="104"/>
      <c r="CT107" s="104"/>
      <c r="CU107" s="104"/>
      <c r="CV107" s="104"/>
      <c r="CW107" s="104"/>
      <c r="CX107" s="104"/>
      <c r="CY107" s="104"/>
      <c r="CZ107" s="104"/>
      <c r="DA107" s="104"/>
      <c r="DB107" s="104"/>
      <c r="DC107" s="104"/>
      <c r="DD107" s="104"/>
      <c r="DE107" s="104"/>
      <c r="DF107" s="104"/>
      <c r="DG107" s="104"/>
      <c r="DH107" s="104"/>
      <c r="DI107" s="104"/>
      <c r="DJ107" s="104"/>
      <c r="DK107" s="104"/>
      <c r="DL107" s="104"/>
      <c r="DM107" s="104"/>
      <c r="DN107" s="104"/>
      <c r="DO107" s="104"/>
      <c r="DP107" s="104"/>
      <c r="DQ107" s="104"/>
      <c r="DR107" s="104"/>
      <c r="DS107" s="104"/>
      <c r="DT107" s="104"/>
      <c r="DU107" s="104"/>
      <c r="DV107" s="104"/>
      <c r="DW107" s="104"/>
      <c r="DX107" s="104"/>
      <c r="DY107" s="104"/>
      <c r="DZ107" s="104"/>
      <c r="EA107" s="104"/>
      <c r="EB107" s="104"/>
      <c r="EC107" s="104"/>
      <c r="ED107" s="104"/>
      <c r="EE107" s="104"/>
      <c r="EF107" s="104"/>
      <c r="EG107" s="225"/>
      <c r="EH107" s="225"/>
      <c r="EI107" s="225"/>
      <c r="EJ107" s="225"/>
      <c r="EK107" s="225"/>
      <c r="EL107" s="225"/>
      <c r="EM107" s="225"/>
      <c r="EN107" s="225"/>
      <c r="EO107" s="225"/>
      <c r="EP107" s="225"/>
      <c r="EQ107" s="225"/>
      <c r="ER107" s="225"/>
      <c r="ES107" s="225"/>
      <c r="ET107" s="225"/>
      <c r="EU107" s="225"/>
      <c r="EV107" s="225"/>
      <c r="EW107" s="225"/>
      <c r="EX107" s="225"/>
      <c r="EY107" s="225"/>
      <c r="EZ107" s="225"/>
      <c r="FA107" s="225"/>
      <c r="FB107" s="225"/>
      <c r="FC107" s="225"/>
      <c r="FD107" s="225"/>
      <c r="FE107" s="225"/>
      <c r="FF107" s="225"/>
      <c r="FG107" s="225"/>
      <c r="FH107" s="225"/>
      <c r="FI107" s="225"/>
      <c r="FJ107" s="225"/>
      <c r="FK107" s="225"/>
      <c r="FL107" s="225"/>
      <c r="FM107" s="225"/>
      <c r="FN107" s="225"/>
      <c r="FO107" s="225"/>
      <c r="FP107" s="225"/>
      <c r="FQ107" s="225"/>
      <c r="FR107" s="225"/>
      <c r="FS107" s="225"/>
      <c r="FT107" s="225"/>
      <c r="FU107" s="225"/>
      <c r="FV107" s="225"/>
      <c r="FW107" s="225"/>
      <c r="FX107" s="225"/>
      <c r="FY107" s="225"/>
      <c r="FZ107" s="225"/>
      <c r="GA107" s="225"/>
      <c r="GB107" s="225"/>
      <c r="GC107" s="225"/>
      <c r="GD107" s="225"/>
      <c r="GE107" s="225"/>
      <c r="GF107" s="225"/>
      <c r="GG107" s="225"/>
      <c r="GH107" s="225"/>
      <c r="GI107" s="225"/>
      <c r="GJ107" s="225"/>
      <c r="GK107" s="225"/>
      <c r="GL107" s="225"/>
      <c r="GM107" s="225"/>
      <c r="GN107" s="225"/>
      <c r="GO107" s="225"/>
      <c r="GP107" s="225"/>
      <c r="GQ107" s="225"/>
      <c r="GR107" s="225"/>
      <c r="GS107" s="225"/>
      <c r="GT107" s="225"/>
      <c r="GU107" s="225"/>
      <c r="GV107" s="225"/>
      <c r="GW107" s="225"/>
      <c r="GX107" s="225"/>
      <c r="GY107" s="225"/>
      <c r="GZ107" s="225"/>
      <c r="HA107" s="225"/>
      <c r="HB107" s="225"/>
      <c r="HC107" s="225"/>
      <c r="HD107" s="225"/>
      <c r="HE107" s="225"/>
      <c r="HF107" s="225"/>
      <c r="HG107" s="225"/>
      <c r="HH107" s="225"/>
      <c r="HI107" s="225"/>
      <c r="HJ107" s="225"/>
      <c r="HK107" s="225"/>
      <c r="HL107" s="225"/>
      <c r="HM107" s="225"/>
      <c r="HN107" s="225"/>
      <c r="HO107" s="225"/>
      <c r="HP107" s="225"/>
      <c r="HQ107" s="225"/>
      <c r="HR107" s="225"/>
      <c r="HS107" s="225"/>
      <c r="HT107" s="225"/>
      <c r="HU107" s="225"/>
      <c r="HV107" s="225"/>
      <c r="HW107" s="225"/>
      <c r="HX107" s="225"/>
      <c r="HY107" s="225"/>
      <c r="HZ107" s="225"/>
      <c r="IA107" s="225"/>
      <c r="IB107" s="225"/>
      <c r="IC107" s="225"/>
      <c r="ID107" s="225"/>
      <c r="IE107" s="225"/>
      <c r="IF107" s="225"/>
      <c r="IG107" s="225"/>
      <c r="IH107" s="225"/>
      <c r="II107" s="225"/>
      <c r="IJ107" s="225"/>
      <c r="IK107" s="225"/>
      <c r="IL107" s="225"/>
      <c r="IM107" s="225"/>
      <c r="IN107" s="225"/>
      <c r="IO107" s="225"/>
      <c r="IP107" s="225"/>
      <c r="IQ107" s="225"/>
      <c r="IR107" s="225"/>
      <c r="IS107" s="225"/>
      <c r="IT107" s="225"/>
      <c r="IU107" s="225"/>
      <c r="IV107" s="225"/>
      <c r="IW107" s="225"/>
      <c r="IX107" s="225"/>
      <c r="IY107" s="225"/>
      <c r="IZ107" s="225"/>
      <c r="JA107" s="225"/>
      <c r="JB107" s="225"/>
      <c r="JC107" s="225"/>
      <c r="JD107" s="225"/>
      <c r="JE107" s="225"/>
      <c r="JF107" s="225"/>
      <c r="JG107" s="225"/>
      <c r="JH107" s="225"/>
      <c r="JI107" s="225"/>
      <c r="JJ107" s="225"/>
      <c r="JK107" s="225"/>
      <c r="JL107" s="225"/>
      <c r="JM107" s="225"/>
      <c r="JN107" s="225"/>
      <c r="JO107" s="225"/>
      <c r="JP107" s="225"/>
      <c r="JQ107" s="225"/>
      <c r="JR107" s="225"/>
      <c r="JS107" s="225"/>
      <c r="JT107" s="225"/>
      <c r="JU107" s="225"/>
      <c r="JV107" s="225"/>
      <c r="JW107" s="225"/>
      <c r="JX107" s="225"/>
      <c r="JY107" s="225"/>
      <c r="JZ107" s="225"/>
      <c r="KA107" s="225"/>
      <c r="KB107" s="225"/>
      <c r="KC107" s="225"/>
      <c r="KD107" s="225"/>
      <c r="KE107" s="225"/>
      <c r="KF107" s="225"/>
      <c r="KG107" s="225"/>
      <c r="KH107" s="225"/>
      <c r="KI107" s="225"/>
      <c r="KJ107" s="225"/>
      <c r="KK107" s="225"/>
      <c r="KL107" s="225"/>
      <c r="KM107" s="225"/>
      <c r="KN107" s="225"/>
      <c r="KO107" s="225"/>
      <c r="KP107" s="225"/>
      <c r="KQ107" s="225"/>
      <c r="KR107" s="225"/>
      <c r="KS107" s="225"/>
      <c r="KT107" s="225"/>
      <c r="KU107" s="225"/>
      <c r="KV107" s="225"/>
      <c r="KW107" s="225"/>
      <c r="KX107" s="225"/>
      <c r="KY107" s="225"/>
      <c r="KZ107" s="225"/>
      <c r="LA107" s="225"/>
      <c r="LB107" s="225"/>
      <c r="LC107" s="225"/>
      <c r="LD107" s="225"/>
      <c r="LE107" s="225"/>
      <c r="LF107" s="225"/>
      <c r="LG107" s="225"/>
      <c r="LH107" s="225"/>
      <c r="LI107" s="225"/>
      <c r="LJ107" s="225"/>
      <c r="LK107" s="225"/>
      <c r="LL107" s="225"/>
      <c r="LM107" s="225"/>
      <c r="LN107" s="225"/>
      <c r="LO107" s="225"/>
      <c r="LP107" s="225"/>
      <c r="LQ107" s="225"/>
      <c r="LR107" s="225"/>
      <c r="LS107" s="225"/>
      <c r="LT107" s="225"/>
      <c r="LU107" s="225"/>
      <c r="LV107" s="225"/>
      <c r="LW107" s="225"/>
      <c r="LX107" s="225"/>
      <c r="LY107" s="225"/>
      <c r="LZ107" s="225"/>
      <c r="MA107" s="225"/>
      <c r="MB107" s="225"/>
      <c r="MC107" s="225"/>
      <c r="MD107" s="225"/>
      <c r="ME107" s="225"/>
      <c r="MF107" s="225"/>
      <c r="MG107" s="225"/>
      <c r="MH107" s="225"/>
      <c r="MI107" s="225"/>
      <c r="MJ107" s="225"/>
      <c r="MK107" s="225"/>
      <c r="ML107" s="225"/>
      <c r="MM107" s="225"/>
      <c r="MN107" s="225"/>
      <c r="MO107" s="225"/>
      <c r="MP107" s="225"/>
      <c r="MQ107" s="225"/>
      <c r="MR107" s="225"/>
      <c r="MS107" s="225"/>
      <c r="MT107" s="225"/>
      <c r="MU107" s="225"/>
      <c r="MV107" s="225"/>
      <c r="MW107" s="225"/>
      <c r="MX107" s="225"/>
      <c r="MY107" s="225"/>
      <c r="MZ107" s="225"/>
      <c r="NA107" s="225"/>
      <c r="NB107" s="225"/>
      <c r="NC107" s="225"/>
      <c r="ND107" s="225"/>
      <c r="NE107" s="225"/>
      <c r="NF107" s="225"/>
      <c r="NG107" s="225"/>
      <c r="NH107" s="225"/>
      <c r="NI107" s="225"/>
      <c r="NJ107" s="225"/>
      <c r="NK107" s="225"/>
      <c r="NL107" s="225"/>
      <c r="NM107" s="225"/>
      <c r="NN107" s="225"/>
      <c r="NO107" s="225"/>
      <c r="NP107" s="225"/>
      <c r="NQ107" s="225"/>
      <c r="NR107" s="225"/>
      <c r="NS107" s="225"/>
      <c r="NT107" s="225"/>
      <c r="NU107" s="225"/>
      <c r="NV107" s="225"/>
      <c r="NW107" s="225"/>
      <c r="NX107" s="225"/>
      <c r="NY107" s="225"/>
      <c r="NZ107" s="225"/>
      <c r="OA107" s="225"/>
      <c r="OB107" s="225"/>
      <c r="OC107" s="225"/>
      <c r="OD107" s="225"/>
      <c r="OE107" s="225"/>
      <c r="OF107" s="225"/>
      <c r="OG107" s="225"/>
      <c r="OH107" s="225"/>
      <c r="OI107" s="225"/>
      <c r="OJ107" s="225"/>
      <c r="OK107" s="225"/>
      <c r="OL107" s="225"/>
      <c r="OM107" s="225"/>
      <c r="ON107" s="225"/>
      <c r="OO107" s="225"/>
      <c r="OP107" s="225"/>
      <c r="OQ107" s="225"/>
      <c r="OR107" s="225"/>
      <c r="OS107" s="225"/>
      <c r="OT107" s="225"/>
      <c r="OU107" s="225"/>
      <c r="OV107" s="225"/>
      <c r="OW107" s="225"/>
      <c r="OX107" s="225"/>
      <c r="OY107" s="225"/>
      <c r="OZ107" s="225"/>
      <c r="PA107" s="225"/>
      <c r="PB107" s="225"/>
      <c r="PC107" s="225"/>
      <c r="PD107" s="225"/>
      <c r="PE107" s="225"/>
      <c r="PF107" s="225"/>
      <c r="PG107" s="225"/>
      <c r="PH107" s="225"/>
      <c r="PI107" s="225"/>
      <c r="PJ107" s="225"/>
      <c r="PK107" s="225"/>
      <c r="PL107" s="225"/>
      <c r="PM107" s="225"/>
      <c r="PN107" s="225"/>
      <c r="PO107" s="225"/>
      <c r="PP107" s="225"/>
      <c r="PQ107" s="225"/>
      <c r="PR107" s="225"/>
      <c r="PS107" s="225"/>
      <c r="PT107" s="225"/>
      <c r="PU107" s="225"/>
      <c r="PV107" s="225"/>
      <c r="PW107" s="225"/>
      <c r="PX107" s="225"/>
      <c r="PY107" s="225"/>
      <c r="PZ107" s="225"/>
      <c r="QA107" s="225"/>
      <c r="QB107" s="225"/>
      <c r="QC107" s="225"/>
      <c r="QD107" s="225"/>
      <c r="QE107" s="225"/>
      <c r="QF107" s="225"/>
      <c r="QG107" s="225"/>
      <c r="QH107" s="225"/>
      <c r="QI107" s="225"/>
      <c r="QJ107" s="225"/>
      <c r="QK107" s="225"/>
      <c r="QL107" s="225"/>
      <c r="QM107" s="225"/>
      <c r="QN107" s="225"/>
      <c r="QO107" s="225"/>
      <c r="QP107" s="225"/>
      <c r="QQ107" s="225"/>
      <c r="QR107" s="225"/>
      <c r="QS107" s="225"/>
      <c r="QT107" s="225"/>
      <c r="QU107" s="225"/>
      <c r="QV107" s="225"/>
      <c r="QW107" s="225"/>
      <c r="QX107" s="225"/>
      <c r="QY107" s="225"/>
      <c r="QZ107" s="225"/>
      <c r="RA107" s="225"/>
      <c r="RB107" s="225"/>
      <c r="RC107" s="225"/>
      <c r="RD107" s="225"/>
      <c r="RE107" s="104"/>
      <c r="RF107" s="104"/>
      <c r="RG107" s="207"/>
      <c r="RH107" s="207"/>
    </row>
    <row r="108" spans="2:476" ht="18.75" customHeight="1">
      <c r="B108" s="87">
        <v>97</v>
      </c>
      <c r="C108" s="87">
        <v>2075</v>
      </c>
      <c r="D108" s="87" t="s">
        <v>451</v>
      </c>
      <c r="E108" s="34" t="str">
        <f ca="1">IF(ISBLANK(TMSimList[[#This Row],[Test n'#]]),"",LOOKUP(TMSimList[[#This Row],[Test n'#]],TP_CFAR_DB[TPnum],TP_CFAR_DB[TP ID]))</f>
        <v>FT-TP-2075</v>
      </c>
      <c r="F108" s="103" t="str">
        <f ca="1">IF(ISBLANK(TMSimList[[#This Row],[Test n'#]]),"",LOOKUP(TMSimList[[#This Row],[Test n'#]],TP_CFAR_DB[TPnum],TP_CFAR_DB[Test Point Name]))</f>
        <v>Mass estimate check</v>
      </c>
      <c r="G108" s="34" t="str">
        <f ca="1">IF(ISBLANK(TMSimList[[#This Row],[Test n'#]]),"",LOOKUP(TMSimList[[#This Row],[Test n'#]],TP_CFAR_DB[TPnum],TP_CFAR_DB[Mode]))</f>
        <v>Auto</v>
      </c>
      <c r="H108" s="34">
        <v>1800</v>
      </c>
      <c r="I108" s="34" t="s">
        <v>76</v>
      </c>
      <c r="J108" s="34" t="s">
        <v>76</v>
      </c>
      <c r="K108" s="171"/>
      <c r="L108" s="172">
        <f>SUM(TMSimMatrix[#This Row])</f>
        <v>1</v>
      </c>
      <c r="M108" s="171"/>
      <c r="N108" s="171"/>
      <c r="O108" s="171"/>
      <c r="P108" s="171"/>
      <c r="Q108" s="171"/>
      <c r="R108" s="171"/>
      <c r="S108" s="171"/>
      <c r="T108" s="171"/>
      <c r="U108" s="171"/>
      <c r="V108" s="171"/>
      <c r="W108" s="171"/>
      <c r="X108" s="171"/>
      <c r="Y108" s="171"/>
      <c r="Z108" s="171"/>
      <c r="AA108" s="171"/>
      <c r="AB108" s="171"/>
      <c r="AC108" s="171"/>
      <c r="AD108" s="171"/>
      <c r="AE108" s="171"/>
      <c r="AF108" s="171"/>
      <c r="AG108" s="171"/>
      <c r="AH108" s="171"/>
      <c r="AI108" s="171"/>
      <c r="AJ108" s="171"/>
      <c r="AK108" s="171"/>
      <c r="AL108" s="171"/>
      <c r="AM108" s="171"/>
      <c r="AN108" s="171"/>
      <c r="AO108" s="171"/>
      <c r="AP108" s="171"/>
      <c r="AQ108" s="171"/>
      <c r="AR108" s="171"/>
      <c r="AS108" s="171"/>
      <c r="AT108" s="171"/>
      <c r="AU108" s="171"/>
      <c r="AV108" s="171"/>
      <c r="AW108" s="171"/>
      <c r="AX108" s="171"/>
      <c r="AY108" s="171"/>
      <c r="AZ108" s="171"/>
      <c r="BA108" s="171"/>
      <c r="BB108" s="171"/>
      <c r="BC108" s="171"/>
      <c r="BD108" s="171"/>
      <c r="BE108" s="171"/>
      <c r="BF108" s="171"/>
      <c r="BG108" s="171"/>
      <c r="BH108" s="171"/>
      <c r="BI108" s="171"/>
      <c r="BJ108" s="171"/>
      <c r="BK108" s="171"/>
      <c r="BL108" s="171"/>
      <c r="BM108" s="171"/>
      <c r="BN108" s="171"/>
      <c r="BO108" s="171"/>
      <c r="BP108" s="171"/>
      <c r="BQ108" s="171"/>
      <c r="BR108" s="171"/>
      <c r="BS108" s="171"/>
      <c r="BT108" s="171"/>
      <c r="BU108" s="171"/>
      <c r="BV108" s="171"/>
      <c r="BW108" s="171"/>
      <c r="BX108" s="171"/>
      <c r="BY108" s="171"/>
      <c r="BZ108" s="171"/>
      <c r="CA108" s="171">
        <v>1</v>
      </c>
      <c r="CB108" s="171"/>
      <c r="CC108" s="171"/>
      <c r="CD108" s="104"/>
      <c r="CE108" s="104"/>
      <c r="CF108" s="104"/>
      <c r="CG108" s="104"/>
      <c r="CH108" s="104"/>
      <c r="CI108" s="104"/>
      <c r="CJ108" s="104"/>
      <c r="CK108" s="104"/>
      <c r="CL108" s="104"/>
      <c r="CM108" s="104"/>
      <c r="CN108" s="104"/>
      <c r="CO108" s="104"/>
      <c r="CP108" s="104"/>
      <c r="CQ108" s="104"/>
      <c r="CR108" s="104"/>
      <c r="CS108" s="104"/>
      <c r="CT108" s="104"/>
      <c r="CU108" s="104"/>
      <c r="CV108" s="104"/>
      <c r="CW108" s="104"/>
      <c r="CX108" s="104"/>
      <c r="CY108" s="104"/>
      <c r="CZ108" s="104"/>
      <c r="DA108" s="104"/>
      <c r="DB108" s="104"/>
      <c r="DC108" s="104"/>
      <c r="DD108" s="104"/>
      <c r="DE108" s="104"/>
      <c r="DF108" s="104"/>
      <c r="DG108" s="104"/>
      <c r="DH108" s="104"/>
      <c r="DI108" s="104"/>
      <c r="DJ108" s="104"/>
      <c r="DK108" s="104"/>
      <c r="DL108" s="104"/>
      <c r="DM108" s="104"/>
      <c r="DN108" s="104"/>
      <c r="DO108" s="104"/>
      <c r="DP108" s="104"/>
      <c r="DQ108" s="104"/>
      <c r="DR108" s="104"/>
      <c r="DS108" s="104"/>
      <c r="DT108" s="104"/>
      <c r="DU108" s="104"/>
      <c r="DV108" s="104"/>
      <c r="DW108" s="104"/>
      <c r="DX108" s="104"/>
      <c r="DY108" s="104"/>
      <c r="DZ108" s="104"/>
      <c r="EA108" s="104"/>
      <c r="EB108" s="104"/>
      <c r="EC108" s="104"/>
      <c r="ED108" s="104"/>
      <c r="EE108" s="104"/>
      <c r="EF108" s="104"/>
      <c r="EG108" s="225"/>
      <c r="EH108" s="225"/>
      <c r="EI108" s="225"/>
      <c r="EJ108" s="225"/>
      <c r="EK108" s="225"/>
      <c r="EL108" s="225"/>
      <c r="EM108" s="225"/>
      <c r="EN108" s="225"/>
      <c r="EO108" s="225"/>
      <c r="EP108" s="225"/>
      <c r="EQ108" s="225"/>
      <c r="ER108" s="225"/>
      <c r="ES108" s="225"/>
      <c r="ET108" s="225"/>
      <c r="EU108" s="225"/>
      <c r="EV108" s="225"/>
      <c r="EW108" s="225"/>
      <c r="EX108" s="225"/>
      <c r="EY108" s="225"/>
      <c r="EZ108" s="225"/>
      <c r="FA108" s="225"/>
      <c r="FB108" s="225"/>
      <c r="FC108" s="225"/>
      <c r="FD108" s="225"/>
      <c r="FE108" s="225"/>
      <c r="FF108" s="225"/>
      <c r="FG108" s="225"/>
      <c r="FH108" s="225"/>
      <c r="FI108" s="225"/>
      <c r="FJ108" s="225"/>
      <c r="FK108" s="225"/>
      <c r="FL108" s="225"/>
      <c r="FM108" s="225"/>
      <c r="FN108" s="225"/>
      <c r="FO108" s="225"/>
      <c r="FP108" s="225"/>
      <c r="FQ108" s="225"/>
      <c r="FR108" s="225"/>
      <c r="FS108" s="225"/>
      <c r="FT108" s="225"/>
      <c r="FU108" s="225"/>
      <c r="FV108" s="225"/>
      <c r="FW108" s="225"/>
      <c r="FX108" s="225"/>
      <c r="FY108" s="225"/>
      <c r="FZ108" s="225"/>
      <c r="GA108" s="225"/>
      <c r="GB108" s="225"/>
      <c r="GC108" s="225"/>
      <c r="GD108" s="225"/>
      <c r="GE108" s="225"/>
      <c r="GF108" s="225"/>
      <c r="GG108" s="225"/>
      <c r="GH108" s="225"/>
      <c r="GI108" s="225"/>
      <c r="GJ108" s="225"/>
      <c r="GK108" s="225"/>
      <c r="GL108" s="225"/>
      <c r="GM108" s="225"/>
      <c r="GN108" s="225"/>
      <c r="GO108" s="225"/>
      <c r="GP108" s="225"/>
      <c r="GQ108" s="225"/>
      <c r="GR108" s="225"/>
      <c r="GS108" s="225"/>
      <c r="GT108" s="225"/>
      <c r="GU108" s="225"/>
      <c r="GV108" s="225"/>
      <c r="GW108" s="225"/>
      <c r="GX108" s="225"/>
      <c r="GY108" s="225"/>
      <c r="GZ108" s="225"/>
      <c r="HA108" s="225"/>
      <c r="HB108" s="225"/>
      <c r="HC108" s="225"/>
      <c r="HD108" s="225"/>
      <c r="HE108" s="225"/>
      <c r="HF108" s="225"/>
      <c r="HG108" s="225"/>
      <c r="HH108" s="225"/>
      <c r="HI108" s="225"/>
      <c r="HJ108" s="225"/>
      <c r="HK108" s="225"/>
      <c r="HL108" s="225"/>
      <c r="HM108" s="225"/>
      <c r="HN108" s="225"/>
      <c r="HO108" s="225"/>
      <c r="HP108" s="225"/>
      <c r="HQ108" s="225"/>
      <c r="HR108" s="225"/>
      <c r="HS108" s="225"/>
      <c r="HT108" s="225"/>
      <c r="HU108" s="225"/>
      <c r="HV108" s="225"/>
      <c r="HW108" s="225"/>
      <c r="HX108" s="225"/>
      <c r="HY108" s="225"/>
      <c r="HZ108" s="225"/>
      <c r="IA108" s="225"/>
      <c r="IB108" s="225"/>
      <c r="IC108" s="225"/>
      <c r="ID108" s="225"/>
      <c r="IE108" s="225"/>
      <c r="IF108" s="225"/>
      <c r="IG108" s="225"/>
      <c r="IH108" s="225"/>
      <c r="II108" s="225"/>
      <c r="IJ108" s="225"/>
      <c r="IK108" s="225"/>
      <c r="IL108" s="225"/>
      <c r="IM108" s="225"/>
      <c r="IN108" s="225"/>
      <c r="IO108" s="225"/>
      <c r="IP108" s="225"/>
      <c r="IQ108" s="225"/>
      <c r="IR108" s="225"/>
      <c r="IS108" s="225"/>
      <c r="IT108" s="225"/>
      <c r="IU108" s="225"/>
      <c r="IV108" s="225"/>
      <c r="IW108" s="225"/>
      <c r="IX108" s="225"/>
      <c r="IY108" s="225"/>
      <c r="IZ108" s="225"/>
      <c r="JA108" s="225"/>
      <c r="JB108" s="225"/>
      <c r="JC108" s="225"/>
      <c r="JD108" s="225"/>
      <c r="JE108" s="225"/>
      <c r="JF108" s="225"/>
      <c r="JG108" s="225"/>
      <c r="JH108" s="225"/>
      <c r="JI108" s="225"/>
      <c r="JJ108" s="225"/>
      <c r="JK108" s="225"/>
      <c r="JL108" s="225"/>
      <c r="JM108" s="225"/>
      <c r="JN108" s="225"/>
      <c r="JO108" s="225"/>
      <c r="JP108" s="225"/>
      <c r="JQ108" s="225"/>
      <c r="JR108" s="225"/>
      <c r="JS108" s="225"/>
      <c r="JT108" s="225"/>
      <c r="JU108" s="225"/>
      <c r="JV108" s="225"/>
      <c r="JW108" s="225"/>
      <c r="JX108" s="225"/>
      <c r="JY108" s="225"/>
      <c r="JZ108" s="225"/>
      <c r="KA108" s="225"/>
      <c r="KB108" s="225"/>
      <c r="KC108" s="225"/>
      <c r="KD108" s="225"/>
      <c r="KE108" s="225"/>
      <c r="KF108" s="225"/>
      <c r="KG108" s="225"/>
      <c r="KH108" s="225"/>
      <c r="KI108" s="225"/>
      <c r="KJ108" s="225"/>
      <c r="KK108" s="225"/>
      <c r="KL108" s="225"/>
      <c r="KM108" s="225"/>
      <c r="KN108" s="225"/>
      <c r="KO108" s="225"/>
      <c r="KP108" s="225"/>
      <c r="KQ108" s="225"/>
      <c r="KR108" s="225"/>
      <c r="KS108" s="225"/>
      <c r="KT108" s="225"/>
      <c r="KU108" s="225"/>
      <c r="KV108" s="225"/>
      <c r="KW108" s="225"/>
      <c r="KX108" s="225"/>
      <c r="KY108" s="225"/>
      <c r="KZ108" s="225"/>
      <c r="LA108" s="225"/>
      <c r="LB108" s="225"/>
      <c r="LC108" s="225"/>
      <c r="LD108" s="225"/>
      <c r="LE108" s="225"/>
      <c r="LF108" s="225"/>
      <c r="LG108" s="225"/>
      <c r="LH108" s="225"/>
      <c r="LI108" s="225"/>
      <c r="LJ108" s="225"/>
      <c r="LK108" s="225"/>
      <c r="LL108" s="225"/>
      <c r="LM108" s="225"/>
      <c r="LN108" s="225"/>
      <c r="LO108" s="225"/>
      <c r="LP108" s="225"/>
      <c r="LQ108" s="225"/>
      <c r="LR108" s="225"/>
      <c r="LS108" s="225"/>
      <c r="LT108" s="225"/>
      <c r="LU108" s="225"/>
      <c r="LV108" s="225"/>
      <c r="LW108" s="225"/>
      <c r="LX108" s="225"/>
      <c r="LY108" s="225"/>
      <c r="LZ108" s="225"/>
      <c r="MA108" s="225"/>
      <c r="MB108" s="225"/>
      <c r="MC108" s="225"/>
      <c r="MD108" s="225"/>
      <c r="ME108" s="225"/>
      <c r="MF108" s="225"/>
      <c r="MG108" s="225"/>
      <c r="MH108" s="225"/>
      <c r="MI108" s="225"/>
      <c r="MJ108" s="225"/>
      <c r="MK108" s="225"/>
      <c r="ML108" s="225"/>
      <c r="MM108" s="225"/>
      <c r="MN108" s="225"/>
      <c r="MO108" s="225"/>
      <c r="MP108" s="225"/>
      <c r="MQ108" s="225"/>
      <c r="MR108" s="225"/>
      <c r="MS108" s="225"/>
      <c r="MT108" s="225"/>
      <c r="MU108" s="225"/>
      <c r="MV108" s="225"/>
      <c r="MW108" s="225"/>
      <c r="MX108" s="225"/>
      <c r="MY108" s="225"/>
      <c r="MZ108" s="225"/>
      <c r="NA108" s="225"/>
      <c r="NB108" s="225"/>
      <c r="NC108" s="225"/>
      <c r="ND108" s="225"/>
      <c r="NE108" s="225"/>
      <c r="NF108" s="225"/>
      <c r="NG108" s="225"/>
      <c r="NH108" s="225"/>
      <c r="NI108" s="225"/>
      <c r="NJ108" s="225"/>
      <c r="NK108" s="225"/>
      <c r="NL108" s="225"/>
      <c r="NM108" s="225"/>
      <c r="NN108" s="225"/>
      <c r="NO108" s="225"/>
      <c r="NP108" s="225"/>
      <c r="NQ108" s="225"/>
      <c r="NR108" s="225"/>
      <c r="NS108" s="225"/>
      <c r="NT108" s="225"/>
      <c r="NU108" s="225"/>
      <c r="NV108" s="225"/>
      <c r="NW108" s="225"/>
      <c r="NX108" s="225"/>
      <c r="NY108" s="225"/>
      <c r="NZ108" s="225"/>
      <c r="OA108" s="225"/>
      <c r="OB108" s="225"/>
      <c r="OC108" s="225"/>
      <c r="OD108" s="225"/>
      <c r="OE108" s="225"/>
      <c r="OF108" s="225"/>
      <c r="OG108" s="225"/>
      <c r="OH108" s="225"/>
      <c r="OI108" s="225"/>
      <c r="OJ108" s="225"/>
      <c r="OK108" s="225"/>
      <c r="OL108" s="225"/>
      <c r="OM108" s="225"/>
      <c r="ON108" s="225"/>
      <c r="OO108" s="225"/>
      <c r="OP108" s="225"/>
      <c r="OQ108" s="225"/>
      <c r="OR108" s="225"/>
      <c r="OS108" s="225"/>
      <c r="OT108" s="225"/>
      <c r="OU108" s="225"/>
      <c r="OV108" s="225"/>
      <c r="OW108" s="225"/>
      <c r="OX108" s="225"/>
      <c r="OY108" s="225"/>
      <c r="OZ108" s="225"/>
      <c r="PA108" s="225"/>
      <c r="PB108" s="225"/>
      <c r="PC108" s="225"/>
      <c r="PD108" s="225"/>
      <c r="PE108" s="225"/>
      <c r="PF108" s="225"/>
      <c r="PG108" s="225"/>
      <c r="PH108" s="225"/>
      <c r="PI108" s="225"/>
      <c r="PJ108" s="225"/>
      <c r="PK108" s="225"/>
      <c r="PL108" s="225"/>
      <c r="PM108" s="225"/>
      <c r="PN108" s="225"/>
      <c r="PO108" s="225"/>
      <c r="PP108" s="225"/>
      <c r="PQ108" s="225"/>
      <c r="PR108" s="225"/>
      <c r="PS108" s="225"/>
      <c r="PT108" s="225"/>
      <c r="PU108" s="225"/>
      <c r="PV108" s="225"/>
      <c r="PW108" s="225"/>
      <c r="PX108" s="225"/>
      <c r="PY108" s="225"/>
      <c r="PZ108" s="225"/>
      <c r="QA108" s="225"/>
      <c r="QB108" s="225"/>
      <c r="QC108" s="225"/>
      <c r="QD108" s="225"/>
      <c r="QE108" s="225"/>
      <c r="QF108" s="225"/>
      <c r="QG108" s="225"/>
      <c r="QH108" s="225"/>
      <c r="QI108" s="225"/>
      <c r="QJ108" s="225"/>
      <c r="QK108" s="225"/>
      <c r="QL108" s="225"/>
      <c r="QM108" s="225"/>
      <c r="QN108" s="225"/>
      <c r="QO108" s="225"/>
      <c r="QP108" s="225"/>
      <c r="QQ108" s="225"/>
      <c r="QR108" s="225"/>
      <c r="QS108" s="225"/>
      <c r="QT108" s="225"/>
      <c r="QU108" s="225"/>
      <c r="QV108" s="225"/>
      <c r="QW108" s="225"/>
      <c r="QX108" s="225"/>
      <c r="QY108" s="225"/>
      <c r="QZ108" s="225"/>
      <c r="RA108" s="225"/>
      <c r="RB108" s="225"/>
      <c r="RC108" s="225"/>
      <c r="RD108" s="225"/>
      <c r="RE108" s="104"/>
      <c r="RF108" s="104"/>
      <c r="RG108" s="207"/>
      <c r="RH108" s="207"/>
    </row>
    <row r="109" spans="2:476" ht="18.75" customHeight="1">
      <c r="B109" s="87">
        <v>98</v>
      </c>
      <c r="C109" s="87"/>
      <c r="D109" s="87" t="s">
        <v>451</v>
      </c>
      <c r="E109" s="34" t="str">
        <f>IF(ISBLANK(TMSimList[[#This Row],[Test n'#]]),"",LOOKUP(TMSimList[[#This Row],[Test n'#]],TP_CFAR_DB[TPnum],TP_CFAR_DB[TP ID]))</f>
        <v/>
      </c>
      <c r="F109" s="103" t="str">
        <f>IF(ISBLANK(TMSimList[[#This Row],[Test n'#]]),"",LOOKUP(TMSimList[[#This Row],[Test n'#]],TP_CFAR_DB[TPnum],TP_CFAR_DB[Test Point Name]))</f>
        <v/>
      </c>
      <c r="G109" s="34" t="str">
        <f>IF(ISBLANK(TMSimList[[#This Row],[Test n'#]]),"",LOOKUP(TMSimList[[#This Row],[Test n'#]],TP_CFAR_DB[TPnum],TP_CFAR_DB[Mode]))</f>
        <v/>
      </c>
      <c r="H109" s="34" t="str">
        <f>IF(ISBLANK(TMSimList[[#This Row],[Test n'#]]),"",LOOKUP(TMSimList[[#This Row],[Test n'#]],TP_CFAR_DB[TPnum],TP_CFAR_DB[Time '[sec']]))</f>
        <v/>
      </c>
      <c r="I109" s="34"/>
      <c r="J109" s="34"/>
      <c r="K109" s="171"/>
      <c r="L109" s="172">
        <f>SUM(TMSimMatrix[#This Row])</f>
        <v>0</v>
      </c>
      <c r="M109" s="171"/>
      <c r="N109" s="171"/>
      <c r="O109" s="171"/>
      <c r="P109" s="171"/>
      <c r="Q109" s="171"/>
      <c r="R109" s="171"/>
      <c r="S109" s="171"/>
      <c r="T109" s="171"/>
      <c r="U109" s="171"/>
      <c r="V109" s="171"/>
      <c r="W109" s="171"/>
      <c r="X109" s="171"/>
      <c r="Y109" s="171"/>
      <c r="Z109" s="171"/>
      <c r="AA109" s="171"/>
      <c r="AB109" s="171"/>
      <c r="AC109" s="171"/>
      <c r="AD109" s="171"/>
      <c r="AE109" s="171"/>
      <c r="AF109" s="171"/>
      <c r="AG109" s="171"/>
      <c r="AH109" s="171"/>
      <c r="AI109" s="171"/>
      <c r="AJ109" s="171"/>
      <c r="AK109" s="171"/>
      <c r="AL109" s="171"/>
      <c r="AM109" s="171"/>
      <c r="AN109" s="171"/>
      <c r="AO109" s="171"/>
      <c r="AP109" s="171"/>
      <c r="AQ109" s="171"/>
      <c r="AR109" s="171"/>
      <c r="AS109" s="171"/>
      <c r="AT109" s="171"/>
      <c r="AU109" s="171"/>
      <c r="AV109" s="171"/>
      <c r="AW109" s="171"/>
      <c r="AX109" s="171"/>
      <c r="AY109" s="171"/>
      <c r="AZ109" s="171"/>
      <c r="BA109" s="171"/>
      <c r="BB109" s="171"/>
      <c r="BC109" s="171"/>
      <c r="BD109" s="171"/>
      <c r="BE109" s="171"/>
      <c r="BF109" s="171"/>
      <c r="BG109" s="171"/>
      <c r="BH109" s="171"/>
      <c r="BI109" s="171"/>
      <c r="BJ109" s="171"/>
      <c r="BK109" s="171"/>
      <c r="BL109" s="171"/>
      <c r="BM109" s="171"/>
      <c r="BN109" s="171"/>
      <c r="BO109" s="171"/>
      <c r="BP109" s="171"/>
      <c r="BQ109" s="171"/>
      <c r="BR109" s="171"/>
      <c r="BS109" s="171"/>
      <c r="BT109" s="171"/>
      <c r="BU109" s="171"/>
      <c r="BV109" s="171"/>
      <c r="BW109" s="171"/>
      <c r="BX109" s="171"/>
      <c r="BY109" s="171"/>
      <c r="BZ109" s="171"/>
      <c r="CA109" s="171"/>
      <c r="CB109" s="171"/>
      <c r="CC109" s="171"/>
      <c r="CD109" s="104"/>
      <c r="CE109" s="104"/>
      <c r="CF109" s="104"/>
      <c r="CG109" s="104"/>
      <c r="CH109" s="104"/>
      <c r="CI109" s="104"/>
      <c r="CJ109" s="104"/>
      <c r="CK109" s="104"/>
      <c r="CL109" s="104"/>
      <c r="CM109" s="104"/>
      <c r="CN109" s="104"/>
      <c r="CO109" s="104"/>
      <c r="CP109" s="104"/>
      <c r="CQ109" s="104"/>
      <c r="CR109" s="104"/>
      <c r="CS109" s="104"/>
      <c r="CT109" s="104"/>
      <c r="CU109" s="104"/>
      <c r="CV109" s="104"/>
      <c r="CW109" s="104"/>
      <c r="CX109" s="104"/>
      <c r="CY109" s="104"/>
      <c r="CZ109" s="104"/>
      <c r="DA109" s="104"/>
      <c r="DB109" s="104"/>
      <c r="DC109" s="104"/>
      <c r="DD109" s="104"/>
      <c r="DE109" s="104"/>
      <c r="DF109" s="104"/>
      <c r="DG109" s="104"/>
      <c r="DH109" s="104"/>
      <c r="DI109" s="104"/>
      <c r="DJ109" s="104"/>
      <c r="DK109" s="104"/>
      <c r="DL109" s="104"/>
      <c r="DM109" s="104"/>
      <c r="DN109" s="104"/>
      <c r="DO109" s="104"/>
      <c r="DP109" s="104"/>
      <c r="DQ109" s="104"/>
      <c r="DR109" s="104"/>
      <c r="DS109" s="104"/>
      <c r="DT109" s="104"/>
      <c r="DU109" s="104"/>
      <c r="DV109" s="104"/>
      <c r="DW109" s="104"/>
      <c r="DX109" s="104"/>
      <c r="DY109" s="104"/>
      <c r="DZ109" s="104"/>
      <c r="EA109" s="104"/>
      <c r="EB109" s="104"/>
      <c r="EC109" s="104"/>
      <c r="ED109" s="104"/>
      <c r="EE109" s="104"/>
      <c r="EF109" s="104"/>
      <c r="EG109" s="225"/>
      <c r="EH109" s="225"/>
      <c r="EI109" s="225"/>
      <c r="EJ109" s="225"/>
      <c r="EK109" s="225"/>
      <c r="EL109" s="225"/>
      <c r="EM109" s="225"/>
      <c r="EN109" s="225"/>
      <c r="EO109" s="225"/>
      <c r="EP109" s="225"/>
      <c r="EQ109" s="225"/>
      <c r="ER109" s="225"/>
      <c r="ES109" s="225"/>
      <c r="ET109" s="225"/>
      <c r="EU109" s="225"/>
      <c r="EV109" s="225"/>
      <c r="EW109" s="225"/>
      <c r="EX109" s="225"/>
      <c r="EY109" s="225"/>
      <c r="EZ109" s="225"/>
      <c r="FA109" s="225"/>
      <c r="FB109" s="225"/>
      <c r="FC109" s="225"/>
      <c r="FD109" s="225"/>
      <c r="FE109" s="225"/>
      <c r="FF109" s="225"/>
      <c r="FG109" s="225"/>
      <c r="FH109" s="225"/>
      <c r="FI109" s="225"/>
      <c r="FJ109" s="225"/>
      <c r="FK109" s="225"/>
      <c r="FL109" s="225"/>
      <c r="FM109" s="225"/>
      <c r="FN109" s="225"/>
      <c r="FO109" s="225"/>
      <c r="FP109" s="225"/>
      <c r="FQ109" s="225"/>
      <c r="FR109" s="225"/>
      <c r="FS109" s="225"/>
      <c r="FT109" s="225"/>
      <c r="FU109" s="225"/>
      <c r="FV109" s="225"/>
      <c r="FW109" s="225"/>
      <c r="FX109" s="225"/>
      <c r="FY109" s="225"/>
      <c r="FZ109" s="225"/>
      <c r="GA109" s="225"/>
      <c r="GB109" s="225"/>
      <c r="GC109" s="225"/>
      <c r="GD109" s="225"/>
      <c r="GE109" s="225"/>
      <c r="GF109" s="225"/>
      <c r="GG109" s="225"/>
      <c r="GH109" s="225"/>
      <c r="GI109" s="225"/>
      <c r="GJ109" s="225"/>
      <c r="GK109" s="225"/>
      <c r="GL109" s="225"/>
      <c r="GM109" s="225"/>
      <c r="GN109" s="225"/>
      <c r="GO109" s="225"/>
      <c r="GP109" s="225"/>
      <c r="GQ109" s="225"/>
      <c r="GR109" s="225"/>
      <c r="GS109" s="225"/>
      <c r="GT109" s="225"/>
      <c r="GU109" s="225"/>
      <c r="GV109" s="225"/>
      <c r="GW109" s="225"/>
      <c r="GX109" s="225"/>
      <c r="GY109" s="225"/>
      <c r="GZ109" s="225"/>
      <c r="HA109" s="225"/>
      <c r="HB109" s="225"/>
      <c r="HC109" s="225"/>
      <c r="HD109" s="225"/>
      <c r="HE109" s="225"/>
      <c r="HF109" s="225"/>
      <c r="HG109" s="225"/>
      <c r="HH109" s="225"/>
      <c r="HI109" s="225"/>
      <c r="HJ109" s="225"/>
      <c r="HK109" s="225"/>
      <c r="HL109" s="225"/>
      <c r="HM109" s="225"/>
      <c r="HN109" s="225"/>
      <c r="HO109" s="225"/>
      <c r="HP109" s="225"/>
      <c r="HQ109" s="225"/>
      <c r="HR109" s="225"/>
      <c r="HS109" s="225"/>
      <c r="HT109" s="225"/>
      <c r="HU109" s="225"/>
      <c r="HV109" s="225"/>
      <c r="HW109" s="225"/>
      <c r="HX109" s="225"/>
      <c r="HY109" s="225"/>
      <c r="HZ109" s="225"/>
      <c r="IA109" s="225"/>
      <c r="IB109" s="225"/>
      <c r="IC109" s="225"/>
      <c r="ID109" s="225"/>
      <c r="IE109" s="225"/>
      <c r="IF109" s="225"/>
      <c r="IG109" s="225"/>
      <c r="IH109" s="225"/>
      <c r="II109" s="225"/>
      <c r="IJ109" s="225"/>
      <c r="IK109" s="225"/>
      <c r="IL109" s="225"/>
      <c r="IM109" s="225"/>
      <c r="IN109" s="225"/>
      <c r="IO109" s="225"/>
      <c r="IP109" s="225"/>
      <c r="IQ109" s="225"/>
      <c r="IR109" s="225"/>
      <c r="IS109" s="225"/>
      <c r="IT109" s="225"/>
      <c r="IU109" s="225"/>
      <c r="IV109" s="225"/>
      <c r="IW109" s="225"/>
      <c r="IX109" s="225"/>
      <c r="IY109" s="225"/>
      <c r="IZ109" s="225"/>
      <c r="JA109" s="225"/>
      <c r="JB109" s="225"/>
      <c r="JC109" s="225"/>
      <c r="JD109" s="225"/>
      <c r="JE109" s="225"/>
      <c r="JF109" s="225"/>
      <c r="JG109" s="225"/>
      <c r="JH109" s="225"/>
      <c r="JI109" s="225"/>
      <c r="JJ109" s="225"/>
      <c r="JK109" s="225"/>
      <c r="JL109" s="225"/>
      <c r="JM109" s="225"/>
      <c r="JN109" s="225"/>
      <c r="JO109" s="225"/>
      <c r="JP109" s="225"/>
      <c r="JQ109" s="225"/>
      <c r="JR109" s="225"/>
      <c r="JS109" s="225"/>
      <c r="JT109" s="225"/>
      <c r="JU109" s="225"/>
      <c r="JV109" s="225"/>
      <c r="JW109" s="225"/>
      <c r="JX109" s="225"/>
      <c r="JY109" s="225"/>
      <c r="JZ109" s="225"/>
      <c r="KA109" s="225"/>
      <c r="KB109" s="225"/>
      <c r="KC109" s="225"/>
      <c r="KD109" s="225"/>
      <c r="KE109" s="225"/>
      <c r="KF109" s="225"/>
      <c r="KG109" s="225"/>
      <c r="KH109" s="225"/>
      <c r="KI109" s="225"/>
      <c r="KJ109" s="225"/>
      <c r="KK109" s="225"/>
      <c r="KL109" s="225"/>
      <c r="KM109" s="225"/>
      <c r="KN109" s="225"/>
      <c r="KO109" s="225"/>
      <c r="KP109" s="225"/>
      <c r="KQ109" s="225"/>
      <c r="KR109" s="225"/>
      <c r="KS109" s="225"/>
      <c r="KT109" s="225"/>
      <c r="KU109" s="225"/>
      <c r="KV109" s="225"/>
      <c r="KW109" s="225"/>
      <c r="KX109" s="225"/>
      <c r="KY109" s="225"/>
      <c r="KZ109" s="225"/>
      <c r="LA109" s="225"/>
      <c r="LB109" s="225"/>
      <c r="LC109" s="225"/>
      <c r="LD109" s="225"/>
      <c r="LE109" s="225"/>
      <c r="LF109" s="225"/>
      <c r="LG109" s="225"/>
      <c r="LH109" s="225"/>
      <c r="LI109" s="225"/>
      <c r="LJ109" s="225"/>
      <c r="LK109" s="225"/>
      <c r="LL109" s="225"/>
      <c r="LM109" s="225"/>
      <c r="LN109" s="225"/>
      <c r="LO109" s="225"/>
      <c r="LP109" s="225"/>
      <c r="LQ109" s="225"/>
      <c r="LR109" s="225"/>
      <c r="LS109" s="225"/>
      <c r="LT109" s="225"/>
      <c r="LU109" s="225"/>
      <c r="LV109" s="225"/>
      <c r="LW109" s="225"/>
      <c r="LX109" s="225"/>
      <c r="LY109" s="225"/>
      <c r="LZ109" s="225"/>
      <c r="MA109" s="225"/>
      <c r="MB109" s="225"/>
      <c r="MC109" s="225"/>
      <c r="MD109" s="225"/>
      <c r="ME109" s="225"/>
      <c r="MF109" s="225"/>
      <c r="MG109" s="225"/>
      <c r="MH109" s="225"/>
      <c r="MI109" s="225"/>
      <c r="MJ109" s="225"/>
      <c r="MK109" s="225"/>
      <c r="ML109" s="225"/>
      <c r="MM109" s="225"/>
      <c r="MN109" s="225"/>
      <c r="MO109" s="225"/>
      <c r="MP109" s="225"/>
      <c r="MQ109" s="225"/>
      <c r="MR109" s="225"/>
      <c r="MS109" s="225"/>
      <c r="MT109" s="225"/>
      <c r="MU109" s="225"/>
      <c r="MV109" s="225"/>
      <c r="MW109" s="225"/>
      <c r="MX109" s="225"/>
      <c r="MY109" s="225"/>
      <c r="MZ109" s="225"/>
      <c r="NA109" s="225"/>
      <c r="NB109" s="225"/>
      <c r="NC109" s="225"/>
      <c r="ND109" s="225"/>
      <c r="NE109" s="225"/>
      <c r="NF109" s="225"/>
      <c r="NG109" s="225"/>
      <c r="NH109" s="225"/>
      <c r="NI109" s="225"/>
      <c r="NJ109" s="225"/>
      <c r="NK109" s="225"/>
      <c r="NL109" s="225"/>
      <c r="NM109" s="225"/>
      <c r="NN109" s="225"/>
      <c r="NO109" s="225"/>
      <c r="NP109" s="225"/>
      <c r="NQ109" s="225"/>
      <c r="NR109" s="225"/>
      <c r="NS109" s="225"/>
      <c r="NT109" s="225"/>
      <c r="NU109" s="225"/>
      <c r="NV109" s="225"/>
      <c r="NW109" s="225"/>
      <c r="NX109" s="225"/>
      <c r="NY109" s="225"/>
      <c r="NZ109" s="225"/>
      <c r="OA109" s="225"/>
      <c r="OB109" s="225"/>
      <c r="OC109" s="225"/>
      <c r="OD109" s="225"/>
      <c r="OE109" s="225"/>
      <c r="OF109" s="225"/>
      <c r="OG109" s="225"/>
      <c r="OH109" s="225"/>
      <c r="OI109" s="225"/>
      <c r="OJ109" s="225"/>
      <c r="OK109" s="225"/>
      <c r="OL109" s="225"/>
      <c r="OM109" s="225"/>
      <c r="ON109" s="225"/>
      <c r="OO109" s="225"/>
      <c r="OP109" s="225"/>
      <c r="OQ109" s="225"/>
      <c r="OR109" s="225"/>
      <c r="OS109" s="225"/>
      <c r="OT109" s="225"/>
      <c r="OU109" s="225"/>
      <c r="OV109" s="225"/>
      <c r="OW109" s="225"/>
      <c r="OX109" s="225"/>
      <c r="OY109" s="225"/>
      <c r="OZ109" s="225"/>
      <c r="PA109" s="225"/>
      <c r="PB109" s="225"/>
      <c r="PC109" s="225"/>
      <c r="PD109" s="225"/>
      <c r="PE109" s="225"/>
      <c r="PF109" s="225"/>
      <c r="PG109" s="225"/>
      <c r="PH109" s="225"/>
      <c r="PI109" s="225"/>
      <c r="PJ109" s="225"/>
      <c r="PK109" s="225"/>
      <c r="PL109" s="225"/>
      <c r="PM109" s="225"/>
      <c r="PN109" s="225"/>
      <c r="PO109" s="225"/>
      <c r="PP109" s="225"/>
      <c r="PQ109" s="225"/>
      <c r="PR109" s="225"/>
      <c r="PS109" s="225"/>
      <c r="PT109" s="225"/>
      <c r="PU109" s="225"/>
      <c r="PV109" s="225"/>
      <c r="PW109" s="225"/>
      <c r="PX109" s="225"/>
      <c r="PY109" s="225"/>
      <c r="PZ109" s="225"/>
      <c r="QA109" s="225"/>
      <c r="QB109" s="225"/>
      <c r="QC109" s="225"/>
      <c r="QD109" s="225"/>
      <c r="QE109" s="225"/>
      <c r="QF109" s="225"/>
      <c r="QG109" s="225"/>
      <c r="QH109" s="225"/>
      <c r="QI109" s="225"/>
      <c r="QJ109" s="225"/>
      <c r="QK109" s="225"/>
      <c r="QL109" s="225"/>
      <c r="QM109" s="225"/>
      <c r="QN109" s="225"/>
      <c r="QO109" s="225"/>
      <c r="QP109" s="225"/>
      <c r="QQ109" s="225"/>
      <c r="QR109" s="225"/>
      <c r="QS109" s="225"/>
      <c r="QT109" s="225"/>
      <c r="QU109" s="225"/>
      <c r="QV109" s="225"/>
      <c r="QW109" s="225"/>
      <c r="QX109" s="225"/>
      <c r="QY109" s="225"/>
      <c r="QZ109" s="225"/>
      <c r="RA109" s="225"/>
      <c r="RB109" s="225"/>
      <c r="RC109" s="225"/>
      <c r="RD109" s="225"/>
      <c r="RE109" s="104"/>
      <c r="RF109" s="104"/>
      <c r="RG109" s="207"/>
      <c r="RH109" s="207"/>
    </row>
    <row r="110" spans="2:476" ht="18.75" customHeight="1">
      <c r="B110" s="87">
        <v>99</v>
      </c>
      <c r="C110" s="87"/>
      <c r="D110" s="87" t="s">
        <v>451</v>
      </c>
      <c r="E110" s="34" t="str">
        <f>IF(ISBLANK(TMSimList[[#This Row],[Test n'#]]),"",LOOKUP(TMSimList[[#This Row],[Test n'#]],TP_CFAR_DB[TPnum],TP_CFAR_DB[TP ID]))</f>
        <v/>
      </c>
      <c r="F110" s="401" t="s">
        <v>1631</v>
      </c>
      <c r="G110" s="34" t="str">
        <f>IF(ISBLANK(TMSimList[[#This Row],[Test n'#]]),"",LOOKUP(TMSimList[[#This Row],[Test n'#]],TP_CFAR_DB[TPnum],TP_CFAR_DB[Mode]))</f>
        <v/>
      </c>
      <c r="H110" s="34" t="str">
        <f>IF(ISBLANK(TMSimList[[#This Row],[Test n'#]]),"",LOOKUP(TMSimList[[#This Row],[Test n'#]],TP_CFAR_DB[TPnum],TP_CFAR_DB[Time '[sec']]))</f>
        <v/>
      </c>
      <c r="I110" s="34"/>
      <c r="J110" s="34"/>
      <c r="K110" s="171"/>
      <c r="L110" s="213">
        <f>SUM(TMSimMatrix[#This Row])</f>
        <v>0</v>
      </c>
      <c r="M110" s="222"/>
      <c r="N110" s="222"/>
      <c r="O110" s="222"/>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c r="AQ110" s="222"/>
      <c r="AR110" s="222"/>
      <c r="AS110" s="222"/>
      <c r="AT110" s="222"/>
      <c r="AU110" s="222"/>
      <c r="AV110" s="222"/>
      <c r="AW110" s="222"/>
      <c r="AX110" s="222"/>
      <c r="AY110" s="222"/>
      <c r="AZ110" s="222"/>
      <c r="BA110" s="222"/>
      <c r="BB110" s="222"/>
      <c r="BC110" s="222"/>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222"/>
      <c r="CB110" s="222"/>
      <c r="CC110" s="222"/>
      <c r="CD110" s="223"/>
      <c r="CE110" s="223"/>
      <c r="CF110" s="223"/>
      <c r="CG110" s="223"/>
      <c r="CH110" s="223"/>
      <c r="CI110" s="223"/>
      <c r="CJ110" s="223"/>
      <c r="CK110" s="223"/>
      <c r="CL110" s="223"/>
      <c r="CM110" s="223"/>
      <c r="CN110" s="223"/>
      <c r="CO110" s="223"/>
      <c r="CP110" s="223"/>
      <c r="CQ110" s="223"/>
      <c r="CR110" s="223"/>
      <c r="CS110" s="223"/>
      <c r="CT110" s="223"/>
      <c r="CU110" s="223"/>
      <c r="CV110" s="223"/>
      <c r="CW110" s="104"/>
      <c r="CX110" s="104"/>
      <c r="CY110" s="104"/>
      <c r="CZ110" s="104"/>
      <c r="DA110" s="104"/>
      <c r="DB110" s="104"/>
      <c r="DC110" s="104"/>
      <c r="DD110" s="104"/>
      <c r="DE110" s="104"/>
      <c r="DF110" s="104"/>
      <c r="DG110" s="104"/>
      <c r="DH110" s="104"/>
      <c r="DI110" s="104"/>
      <c r="DJ110" s="104"/>
      <c r="DK110" s="104"/>
      <c r="DL110" s="104"/>
      <c r="DM110" s="104"/>
      <c r="DN110" s="104"/>
      <c r="DO110" s="104"/>
      <c r="DP110" s="104"/>
      <c r="DQ110" s="104"/>
      <c r="DR110" s="104"/>
      <c r="DS110" s="104"/>
      <c r="DT110" s="104"/>
      <c r="DU110" s="104"/>
      <c r="DV110" s="104"/>
      <c r="DW110" s="104"/>
      <c r="DX110" s="104"/>
      <c r="DY110" s="104"/>
      <c r="DZ110" s="104"/>
      <c r="EA110" s="104"/>
      <c r="EB110" s="104"/>
      <c r="EC110" s="104"/>
      <c r="ED110" s="104"/>
      <c r="EE110" s="104"/>
      <c r="EF110" s="104"/>
      <c r="EG110" s="225"/>
      <c r="EH110" s="225"/>
      <c r="EI110" s="225"/>
      <c r="EJ110" s="225"/>
      <c r="EK110" s="225"/>
      <c r="EL110" s="225"/>
      <c r="EM110" s="225"/>
      <c r="EN110" s="225"/>
      <c r="EO110" s="225"/>
      <c r="EP110" s="225"/>
      <c r="EQ110" s="225"/>
      <c r="ER110" s="225"/>
      <c r="ES110" s="225"/>
      <c r="ET110" s="225"/>
      <c r="EU110" s="225"/>
      <c r="EV110" s="225"/>
      <c r="EW110" s="225"/>
      <c r="EX110" s="225"/>
      <c r="EY110" s="225"/>
      <c r="EZ110" s="225"/>
      <c r="FA110" s="225"/>
      <c r="FB110" s="225"/>
      <c r="FC110" s="225"/>
      <c r="FD110" s="225"/>
      <c r="FE110" s="225"/>
      <c r="FF110" s="225"/>
      <c r="FG110" s="225"/>
      <c r="FH110" s="225"/>
      <c r="FI110" s="225"/>
      <c r="FJ110" s="225"/>
      <c r="FK110" s="225"/>
      <c r="FL110" s="225"/>
      <c r="FM110" s="225"/>
      <c r="FN110" s="225"/>
      <c r="FO110" s="225"/>
      <c r="FP110" s="225"/>
      <c r="FQ110" s="225"/>
      <c r="FR110" s="225"/>
      <c r="FS110" s="225"/>
      <c r="FT110" s="225"/>
      <c r="FU110" s="225"/>
      <c r="FV110" s="225"/>
      <c r="FW110" s="225"/>
      <c r="FX110" s="225"/>
      <c r="FY110" s="225"/>
      <c r="FZ110" s="225"/>
      <c r="GA110" s="225"/>
      <c r="GB110" s="225"/>
      <c r="GC110" s="225"/>
      <c r="GD110" s="225"/>
      <c r="GE110" s="225"/>
      <c r="GF110" s="225"/>
      <c r="GG110" s="225"/>
      <c r="GH110" s="225"/>
      <c r="GI110" s="225"/>
      <c r="GJ110" s="225"/>
      <c r="GK110" s="225"/>
      <c r="GL110" s="225"/>
      <c r="GM110" s="225"/>
      <c r="GN110" s="225"/>
      <c r="GO110" s="225"/>
      <c r="GP110" s="225"/>
      <c r="GQ110" s="225"/>
      <c r="GR110" s="225"/>
      <c r="GS110" s="225"/>
      <c r="GT110" s="225"/>
      <c r="GU110" s="225"/>
      <c r="GV110" s="225"/>
      <c r="GW110" s="225"/>
      <c r="GX110" s="225"/>
      <c r="GY110" s="225"/>
      <c r="GZ110" s="225"/>
      <c r="HA110" s="225"/>
      <c r="HB110" s="225"/>
      <c r="HC110" s="225"/>
      <c r="HD110" s="225"/>
      <c r="HE110" s="225"/>
      <c r="HF110" s="225"/>
      <c r="HG110" s="225"/>
      <c r="HH110" s="225"/>
      <c r="HI110" s="225"/>
      <c r="HJ110" s="225"/>
      <c r="HK110" s="225"/>
      <c r="HL110" s="225"/>
      <c r="HM110" s="225"/>
      <c r="HN110" s="225"/>
      <c r="HO110" s="225"/>
      <c r="HP110" s="225"/>
      <c r="HQ110" s="225"/>
      <c r="HR110" s="225"/>
      <c r="HS110" s="225"/>
      <c r="HT110" s="225"/>
      <c r="HU110" s="225"/>
      <c r="HV110" s="225"/>
      <c r="HW110" s="225"/>
      <c r="HX110" s="225"/>
      <c r="HY110" s="225"/>
      <c r="HZ110" s="225"/>
      <c r="IA110" s="225"/>
      <c r="IB110" s="225"/>
      <c r="IC110" s="225"/>
      <c r="ID110" s="225"/>
      <c r="IE110" s="225"/>
      <c r="IF110" s="225"/>
      <c r="IG110" s="225"/>
      <c r="IH110" s="225"/>
      <c r="II110" s="225"/>
      <c r="IJ110" s="225"/>
      <c r="IK110" s="225"/>
      <c r="IL110" s="225"/>
      <c r="IM110" s="225"/>
      <c r="IN110" s="225"/>
      <c r="IO110" s="225"/>
      <c r="IP110" s="225"/>
      <c r="IQ110" s="225"/>
      <c r="IR110" s="225"/>
      <c r="IS110" s="225"/>
      <c r="IT110" s="225"/>
      <c r="IU110" s="225"/>
      <c r="IV110" s="225"/>
      <c r="IW110" s="225"/>
      <c r="IX110" s="225"/>
      <c r="IY110" s="225"/>
      <c r="IZ110" s="225"/>
      <c r="JA110" s="225"/>
      <c r="JB110" s="225"/>
      <c r="JC110" s="225"/>
      <c r="JD110" s="225"/>
      <c r="JE110" s="225"/>
      <c r="JF110" s="225"/>
      <c r="JG110" s="225"/>
      <c r="JH110" s="225"/>
      <c r="JI110" s="225"/>
      <c r="JJ110" s="225"/>
      <c r="JK110" s="225"/>
      <c r="JL110" s="225"/>
      <c r="JM110" s="225"/>
      <c r="JN110" s="225"/>
      <c r="JO110" s="225"/>
      <c r="JP110" s="225"/>
      <c r="JQ110" s="225"/>
      <c r="JR110" s="225"/>
      <c r="JS110" s="225"/>
      <c r="JT110" s="225"/>
      <c r="JU110" s="225"/>
      <c r="JV110" s="225"/>
      <c r="JW110" s="225"/>
      <c r="JX110" s="225"/>
      <c r="JY110" s="225"/>
      <c r="JZ110" s="225"/>
      <c r="KA110" s="225"/>
      <c r="KB110" s="225"/>
      <c r="KC110" s="225"/>
      <c r="KD110" s="225"/>
      <c r="KE110" s="225"/>
      <c r="KF110" s="225"/>
      <c r="KG110" s="225"/>
      <c r="KH110" s="225"/>
      <c r="KI110" s="225"/>
      <c r="KJ110" s="225"/>
      <c r="KK110" s="225"/>
      <c r="KL110" s="225"/>
      <c r="KM110" s="225"/>
      <c r="KN110" s="225"/>
      <c r="KO110" s="225"/>
      <c r="KP110" s="225"/>
      <c r="KQ110" s="225"/>
      <c r="KR110" s="225"/>
      <c r="KS110" s="225"/>
      <c r="KT110" s="225"/>
      <c r="KU110" s="225"/>
      <c r="KV110" s="225"/>
      <c r="KW110" s="225"/>
      <c r="KX110" s="225"/>
      <c r="KY110" s="225"/>
      <c r="KZ110" s="225"/>
      <c r="LA110" s="225"/>
      <c r="LB110" s="225"/>
      <c r="LC110" s="225"/>
      <c r="LD110" s="225"/>
      <c r="LE110" s="225"/>
      <c r="LF110" s="225"/>
      <c r="LG110" s="225"/>
      <c r="LH110" s="225"/>
      <c r="LI110" s="225"/>
      <c r="LJ110" s="225"/>
      <c r="LK110" s="225"/>
      <c r="LL110" s="225"/>
      <c r="LM110" s="225"/>
      <c r="LN110" s="225"/>
      <c r="LO110" s="225"/>
      <c r="LP110" s="225"/>
      <c r="LQ110" s="225"/>
      <c r="LR110" s="225"/>
      <c r="LS110" s="225"/>
      <c r="LT110" s="225"/>
      <c r="LU110" s="225"/>
      <c r="LV110" s="225"/>
      <c r="LW110" s="225"/>
      <c r="LX110" s="225"/>
      <c r="LY110" s="225"/>
      <c r="LZ110" s="225"/>
      <c r="MA110" s="225"/>
      <c r="MB110" s="225"/>
      <c r="MC110" s="225"/>
      <c r="MD110" s="225"/>
      <c r="ME110" s="225"/>
      <c r="MF110" s="225"/>
      <c r="MG110" s="225"/>
      <c r="MH110" s="225"/>
      <c r="MI110" s="225"/>
      <c r="MJ110" s="225"/>
      <c r="MK110" s="225"/>
      <c r="ML110" s="225"/>
      <c r="MM110" s="225"/>
      <c r="MN110" s="225"/>
      <c r="MO110" s="225"/>
      <c r="MP110" s="225"/>
      <c r="MQ110" s="225"/>
      <c r="MR110" s="225"/>
      <c r="MS110" s="225"/>
      <c r="MT110" s="225"/>
      <c r="MU110" s="225"/>
      <c r="MV110" s="225"/>
      <c r="MW110" s="225"/>
      <c r="MX110" s="225"/>
      <c r="MY110" s="225"/>
      <c r="MZ110" s="225"/>
      <c r="NA110" s="225"/>
      <c r="NB110" s="225"/>
      <c r="NC110" s="225"/>
      <c r="ND110" s="225"/>
      <c r="NE110" s="225"/>
      <c r="NF110" s="225"/>
      <c r="NG110" s="225"/>
      <c r="NH110" s="225"/>
      <c r="NI110" s="225"/>
      <c r="NJ110" s="225"/>
      <c r="NK110" s="225"/>
      <c r="NL110" s="225"/>
      <c r="NM110" s="225"/>
      <c r="NN110" s="225"/>
      <c r="NO110" s="225"/>
      <c r="NP110" s="225"/>
      <c r="NQ110" s="225"/>
      <c r="NR110" s="225"/>
      <c r="NS110" s="225"/>
      <c r="NT110" s="225"/>
      <c r="NU110" s="225"/>
      <c r="NV110" s="225"/>
      <c r="NW110" s="225"/>
      <c r="NX110" s="225"/>
      <c r="NY110" s="225"/>
      <c r="NZ110" s="225"/>
      <c r="OA110" s="225"/>
      <c r="OB110" s="225"/>
      <c r="OC110" s="225"/>
      <c r="OD110" s="225"/>
      <c r="OE110" s="225"/>
      <c r="OF110" s="225"/>
      <c r="OG110" s="225"/>
      <c r="OH110" s="225"/>
      <c r="OI110" s="225"/>
      <c r="OJ110" s="225"/>
      <c r="OK110" s="225"/>
      <c r="OL110" s="225"/>
      <c r="OM110" s="225"/>
      <c r="ON110" s="225"/>
      <c r="OO110" s="225"/>
      <c r="OP110" s="225"/>
      <c r="OQ110" s="225"/>
      <c r="OR110" s="225"/>
      <c r="OS110" s="225"/>
      <c r="OT110" s="225"/>
      <c r="OU110" s="225"/>
      <c r="OV110" s="225"/>
      <c r="OW110" s="225"/>
      <c r="OX110" s="225"/>
      <c r="OY110" s="225"/>
      <c r="OZ110" s="225"/>
      <c r="PA110" s="225"/>
      <c r="PB110" s="225"/>
      <c r="PC110" s="225"/>
      <c r="PD110" s="225"/>
      <c r="PE110" s="225"/>
      <c r="PF110" s="225"/>
      <c r="PG110" s="225"/>
      <c r="PH110" s="225"/>
      <c r="PI110" s="225"/>
      <c r="PJ110" s="225"/>
      <c r="PK110" s="225"/>
      <c r="PL110" s="225"/>
      <c r="PM110" s="225"/>
      <c r="PN110" s="225"/>
      <c r="PO110" s="225"/>
      <c r="PP110" s="225"/>
      <c r="PQ110" s="225"/>
      <c r="PR110" s="225"/>
      <c r="PS110" s="225"/>
      <c r="PT110" s="225"/>
      <c r="PU110" s="225"/>
      <c r="PV110" s="225"/>
      <c r="PW110" s="225"/>
      <c r="PX110" s="225"/>
      <c r="PY110" s="225"/>
      <c r="PZ110" s="225"/>
      <c r="QA110" s="225"/>
      <c r="QB110" s="225"/>
      <c r="QC110" s="225"/>
      <c r="QD110" s="225"/>
      <c r="QE110" s="225"/>
      <c r="QF110" s="225"/>
      <c r="QG110" s="225"/>
      <c r="QH110" s="225"/>
      <c r="QI110" s="225"/>
      <c r="QJ110" s="225"/>
      <c r="QK110" s="225"/>
      <c r="QL110" s="225"/>
      <c r="QM110" s="225"/>
      <c r="QN110" s="225"/>
      <c r="QO110" s="225"/>
      <c r="QP110" s="225"/>
      <c r="QQ110" s="225"/>
      <c r="QR110" s="225"/>
      <c r="QS110" s="225"/>
      <c r="QT110" s="225"/>
      <c r="QU110" s="225"/>
      <c r="QV110" s="225"/>
      <c r="QW110" s="225"/>
      <c r="QX110" s="225"/>
      <c r="QY110" s="225"/>
      <c r="QZ110" s="225"/>
      <c r="RA110" s="225"/>
      <c r="RB110" s="225"/>
      <c r="RC110" s="225"/>
      <c r="RD110" s="225"/>
      <c r="RE110" s="104"/>
      <c r="RF110" s="104"/>
      <c r="RG110" s="207"/>
      <c r="RH110" s="207"/>
    </row>
    <row r="111" spans="2:476" ht="18.75" customHeight="1">
      <c r="B111" s="87">
        <v>100</v>
      </c>
      <c r="C111" s="87">
        <v>2501</v>
      </c>
      <c r="D111" s="87" t="s">
        <v>451</v>
      </c>
      <c r="E111" s="34" t="str">
        <f ca="1">IF(ISBLANK(TMSimList[[#This Row],[Test n'#]]),"",LOOKUP(TMSimList[[#This Row],[Test n'#]],TP_CFAR_DB[TPnum],TP_CFAR_DB[TP ID]))</f>
        <v>FT-TP-2501</v>
      </c>
      <c r="F111" s="103">
        <f ca="1">IF(ISBLANK(TMSimList[[#This Row],[Test n'#]]),"",LOOKUP(TMSimList[[#This Row],[Test n'#]],TP_CFAR_DB[TPnum],TP_CFAR_DB[Test Point Name]))</f>
        <v>0</v>
      </c>
      <c r="G111" s="34">
        <f ca="1">IF(ISBLANK(TMSimList[[#This Row],[Test n'#]]),"",LOOKUP(TMSimList[[#This Row],[Test n'#]],TP_CFAR_DB[TPnum],TP_CFAR_DB[Mode]))</f>
        <v>0</v>
      </c>
      <c r="H111" s="397"/>
      <c r="I111" s="398"/>
      <c r="J111" s="398"/>
      <c r="K111" s="171"/>
      <c r="L111" s="172">
        <f>SUM(TMSimMatrix[#This Row])</f>
        <v>1</v>
      </c>
      <c r="M111" s="171"/>
      <c r="N111" s="171"/>
      <c r="O111" s="171"/>
      <c r="P111" s="171"/>
      <c r="Q111" s="171"/>
      <c r="R111" s="171"/>
      <c r="S111" s="171"/>
      <c r="T111" s="171"/>
      <c r="U111" s="171"/>
      <c r="V111" s="171"/>
      <c r="W111" s="171"/>
      <c r="X111" s="171"/>
      <c r="Y111" s="171"/>
      <c r="Z111" s="171"/>
      <c r="AA111" s="171"/>
      <c r="AB111" s="171"/>
      <c r="AC111" s="171"/>
      <c r="AD111" s="171"/>
      <c r="AE111" s="171"/>
      <c r="AF111" s="171"/>
      <c r="AG111" s="171"/>
      <c r="AH111" s="171"/>
      <c r="AI111" s="171"/>
      <c r="AJ111" s="171"/>
      <c r="AK111" s="171"/>
      <c r="AL111" s="171"/>
      <c r="AM111" s="171"/>
      <c r="AN111" s="171"/>
      <c r="AO111" s="171"/>
      <c r="AP111" s="171"/>
      <c r="AQ111" s="171"/>
      <c r="AR111" s="171"/>
      <c r="AS111" s="171"/>
      <c r="AT111" s="171"/>
      <c r="AU111" s="171"/>
      <c r="AV111" s="171"/>
      <c r="AW111" s="171"/>
      <c r="AX111" s="171"/>
      <c r="AY111" s="171"/>
      <c r="AZ111" s="171"/>
      <c r="BA111" s="171"/>
      <c r="BB111" s="171"/>
      <c r="BC111" s="171"/>
      <c r="BD111" s="171"/>
      <c r="BE111" s="171"/>
      <c r="BF111" s="171"/>
      <c r="BG111" s="171"/>
      <c r="BH111" s="171"/>
      <c r="BI111" s="171"/>
      <c r="BJ111" s="171"/>
      <c r="BK111" s="171"/>
      <c r="BL111" s="171"/>
      <c r="BM111" s="171"/>
      <c r="BN111" s="171"/>
      <c r="BO111" s="171"/>
      <c r="BP111" s="171"/>
      <c r="BQ111" s="171"/>
      <c r="BR111" s="171"/>
      <c r="BS111" s="171"/>
      <c r="BT111" s="171"/>
      <c r="BU111" s="171"/>
      <c r="BV111" s="171"/>
      <c r="BW111" s="171"/>
      <c r="BX111" s="171"/>
      <c r="BY111" s="171"/>
      <c r="BZ111" s="171"/>
      <c r="CA111" s="171"/>
      <c r="CB111" s="171"/>
      <c r="CC111" s="171"/>
      <c r="CD111" s="104"/>
      <c r="CE111" s="104"/>
      <c r="CF111" s="104"/>
      <c r="CG111" s="104"/>
      <c r="CH111" s="104"/>
      <c r="CI111" s="104"/>
      <c r="CJ111" s="104"/>
      <c r="CK111" s="104"/>
      <c r="CL111" s="104"/>
      <c r="CM111" s="104"/>
      <c r="CN111" s="104"/>
      <c r="CO111" s="104"/>
      <c r="CP111" s="104"/>
      <c r="CQ111" s="104"/>
      <c r="CR111" s="104"/>
      <c r="CS111" s="104"/>
      <c r="CT111" s="104"/>
      <c r="CU111" s="104"/>
      <c r="CV111" s="104"/>
      <c r="CW111" s="104"/>
      <c r="CX111" s="104"/>
      <c r="CY111" s="104"/>
      <c r="CZ111" s="104"/>
      <c r="DA111" s="104"/>
      <c r="DB111" s="104"/>
      <c r="DC111" s="104"/>
      <c r="DD111" s="104"/>
      <c r="DE111" s="104"/>
      <c r="DF111" s="104"/>
      <c r="DG111" s="104"/>
      <c r="DH111" s="104"/>
      <c r="DI111" s="104"/>
      <c r="DJ111" s="104"/>
      <c r="DK111" s="104"/>
      <c r="DL111" s="104"/>
      <c r="DM111" s="104"/>
      <c r="DN111" s="104"/>
      <c r="DO111" s="104"/>
      <c r="DP111" s="104"/>
      <c r="DQ111" s="104"/>
      <c r="DR111" s="104"/>
      <c r="DS111" s="104"/>
      <c r="DT111" s="104"/>
      <c r="DU111" s="104"/>
      <c r="DV111" s="104"/>
      <c r="DW111" s="104"/>
      <c r="DX111" s="104"/>
      <c r="DY111" s="104"/>
      <c r="DZ111" s="104"/>
      <c r="EA111" s="104"/>
      <c r="EB111" s="104"/>
      <c r="EC111" s="104"/>
      <c r="ED111" s="104"/>
      <c r="EE111" s="104"/>
      <c r="EF111" s="104"/>
      <c r="EG111" s="225"/>
      <c r="EH111" s="225"/>
      <c r="EI111" s="225"/>
      <c r="EJ111" s="225"/>
      <c r="EK111" s="225"/>
      <c r="EL111" s="225"/>
      <c r="EM111" s="225"/>
      <c r="EN111" s="225"/>
      <c r="EO111" s="225"/>
      <c r="EP111" s="225"/>
      <c r="EQ111" s="225"/>
      <c r="ER111" s="225"/>
      <c r="ES111" s="225"/>
      <c r="ET111" s="225"/>
      <c r="EU111" s="225"/>
      <c r="EV111" s="225"/>
      <c r="EW111" s="225"/>
      <c r="EX111" s="225"/>
      <c r="EY111" s="225"/>
      <c r="EZ111" s="225"/>
      <c r="FA111" s="225"/>
      <c r="FB111" s="225"/>
      <c r="FC111" s="225"/>
      <c r="FD111" s="225"/>
      <c r="FE111" s="225"/>
      <c r="FF111" s="225"/>
      <c r="FG111" s="225"/>
      <c r="FH111" s="225"/>
      <c r="FI111" s="225"/>
      <c r="FJ111" s="225"/>
      <c r="FK111" s="225"/>
      <c r="FL111" s="225"/>
      <c r="FM111" s="225"/>
      <c r="FN111" s="225"/>
      <c r="FO111" s="225"/>
      <c r="FP111" s="225"/>
      <c r="FQ111" s="225"/>
      <c r="FR111" s="225"/>
      <c r="FS111" s="225"/>
      <c r="FT111" s="225"/>
      <c r="FU111" s="225"/>
      <c r="FV111" s="225"/>
      <c r="FW111" s="225"/>
      <c r="FX111" s="225"/>
      <c r="FY111" s="225"/>
      <c r="FZ111" s="225"/>
      <c r="GA111" s="225"/>
      <c r="GB111" s="225"/>
      <c r="GC111" s="225"/>
      <c r="GD111" s="225"/>
      <c r="GE111" s="225"/>
      <c r="GF111" s="225"/>
      <c r="GG111" s="225"/>
      <c r="GH111" s="225"/>
      <c r="GI111" s="225"/>
      <c r="GJ111" s="225"/>
      <c r="GK111" s="225"/>
      <c r="GL111" s="225"/>
      <c r="GM111" s="225"/>
      <c r="GN111" s="225"/>
      <c r="GO111" s="225"/>
      <c r="GP111" s="225"/>
      <c r="GQ111" s="225"/>
      <c r="GR111" s="225"/>
      <c r="GS111" s="225"/>
      <c r="GT111" s="225"/>
      <c r="GU111" s="225"/>
      <c r="GV111" s="225"/>
      <c r="GW111" s="225"/>
      <c r="GX111" s="225"/>
      <c r="GY111" s="225"/>
      <c r="GZ111" s="225"/>
      <c r="HA111" s="225"/>
      <c r="HB111" s="225"/>
      <c r="HC111" s="225"/>
      <c r="HD111" s="225"/>
      <c r="HE111" s="225"/>
      <c r="HF111" s="225"/>
      <c r="HG111" s="171">
        <v>1</v>
      </c>
      <c r="HH111" s="225"/>
      <c r="HI111" s="225"/>
      <c r="HJ111" s="225"/>
      <c r="HK111" s="225"/>
      <c r="HL111" s="225"/>
      <c r="HM111" s="225"/>
      <c r="HN111" s="225"/>
      <c r="HO111" s="225"/>
      <c r="HP111" s="225"/>
      <c r="HQ111" s="225"/>
      <c r="HR111" s="225"/>
      <c r="HS111" s="225"/>
      <c r="HT111" s="225"/>
      <c r="HU111" s="225"/>
      <c r="HV111" s="225"/>
      <c r="HW111" s="225"/>
      <c r="HX111" s="225"/>
      <c r="HY111" s="225"/>
      <c r="HZ111" s="225"/>
      <c r="IA111" s="225"/>
      <c r="IB111" s="225"/>
      <c r="IC111" s="225"/>
      <c r="ID111" s="225"/>
      <c r="IE111" s="225"/>
      <c r="IF111" s="225"/>
      <c r="IG111" s="225"/>
      <c r="IH111" s="225"/>
      <c r="II111" s="225"/>
      <c r="IJ111" s="225"/>
      <c r="IK111" s="225"/>
      <c r="IL111" s="225"/>
      <c r="IM111" s="225"/>
      <c r="IN111" s="225"/>
      <c r="IO111" s="225"/>
      <c r="IP111" s="225"/>
      <c r="IQ111" s="225"/>
      <c r="IR111" s="225"/>
      <c r="IS111" s="225"/>
      <c r="IT111" s="225"/>
      <c r="IU111" s="225"/>
      <c r="IV111" s="225"/>
      <c r="IW111" s="225"/>
      <c r="IX111" s="225"/>
      <c r="IY111" s="225"/>
      <c r="IZ111" s="225"/>
      <c r="JA111" s="225"/>
      <c r="JB111" s="225"/>
      <c r="JC111" s="225"/>
      <c r="JD111" s="225"/>
      <c r="JE111" s="225"/>
      <c r="JF111" s="225"/>
      <c r="JG111" s="225"/>
      <c r="JH111" s="225"/>
      <c r="JI111" s="225"/>
      <c r="JJ111" s="225"/>
      <c r="JK111" s="225"/>
      <c r="JL111" s="225"/>
      <c r="JM111" s="225"/>
      <c r="JN111" s="225"/>
      <c r="JO111" s="225"/>
      <c r="JP111" s="225"/>
      <c r="JQ111" s="225"/>
      <c r="JR111" s="225"/>
      <c r="JS111" s="225"/>
      <c r="JT111" s="225"/>
      <c r="JU111" s="225"/>
      <c r="JV111" s="225"/>
      <c r="JW111" s="225"/>
      <c r="JX111" s="225"/>
      <c r="JY111" s="225"/>
      <c r="JZ111" s="225"/>
      <c r="KA111" s="225"/>
      <c r="KB111" s="225"/>
      <c r="KC111" s="225"/>
      <c r="KD111" s="225"/>
      <c r="KE111" s="225"/>
      <c r="KF111" s="225"/>
      <c r="KG111" s="225"/>
      <c r="KH111" s="225"/>
      <c r="KI111" s="225"/>
      <c r="KJ111" s="225"/>
      <c r="KK111" s="225"/>
      <c r="KL111" s="225"/>
      <c r="KM111" s="225"/>
      <c r="KN111" s="225"/>
      <c r="KO111" s="225"/>
      <c r="KP111" s="225"/>
      <c r="KQ111" s="225"/>
      <c r="KR111" s="225"/>
      <c r="KS111" s="225"/>
      <c r="KT111" s="225"/>
      <c r="KU111" s="225"/>
      <c r="KV111" s="225"/>
      <c r="KW111" s="225"/>
      <c r="KX111" s="225"/>
      <c r="KY111" s="225"/>
      <c r="KZ111" s="225"/>
      <c r="LA111" s="225"/>
      <c r="LB111" s="225"/>
      <c r="LC111" s="225"/>
      <c r="LD111" s="225"/>
      <c r="LE111" s="225"/>
      <c r="LF111" s="225"/>
      <c r="LG111" s="225"/>
      <c r="LH111" s="225"/>
      <c r="LI111" s="225"/>
      <c r="LJ111" s="225"/>
      <c r="LK111" s="225"/>
      <c r="LL111" s="225"/>
      <c r="LM111" s="225"/>
      <c r="LN111" s="225"/>
      <c r="LO111" s="225"/>
      <c r="LP111" s="225"/>
      <c r="LQ111" s="225"/>
      <c r="LR111" s="225"/>
      <c r="LS111" s="225"/>
      <c r="LT111" s="225"/>
      <c r="LU111" s="225"/>
      <c r="LV111" s="225"/>
      <c r="LW111" s="225"/>
      <c r="LX111" s="225"/>
      <c r="LY111" s="225"/>
      <c r="LZ111" s="225"/>
      <c r="MA111" s="225"/>
      <c r="MB111" s="225"/>
      <c r="MC111" s="225"/>
      <c r="MD111" s="225"/>
      <c r="ME111" s="225"/>
      <c r="MF111" s="225"/>
      <c r="MG111" s="225"/>
      <c r="MH111" s="225"/>
      <c r="MI111" s="225"/>
      <c r="MJ111" s="225"/>
      <c r="MK111" s="225"/>
      <c r="ML111" s="225"/>
      <c r="MM111" s="225"/>
      <c r="MN111" s="225"/>
      <c r="MO111" s="225"/>
      <c r="MP111" s="225"/>
      <c r="MQ111" s="225"/>
      <c r="MR111" s="225"/>
      <c r="MS111" s="225"/>
      <c r="MT111" s="225"/>
      <c r="MU111" s="225"/>
      <c r="MV111" s="225"/>
      <c r="MW111" s="225"/>
      <c r="MX111" s="225"/>
      <c r="MY111" s="225"/>
      <c r="MZ111" s="225"/>
      <c r="NA111" s="225"/>
      <c r="NB111" s="225"/>
      <c r="NC111" s="225"/>
      <c r="ND111" s="225"/>
      <c r="NE111" s="225"/>
      <c r="NF111" s="225"/>
      <c r="NG111" s="225"/>
      <c r="NH111" s="225"/>
      <c r="NI111" s="225"/>
      <c r="NJ111" s="225"/>
      <c r="NK111" s="225"/>
      <c r="NL111" s="225"/>
      <c r="NM111" s="225"/>
      <c r="NN111" s="225"/>
      <c r="NO111" s="225"/>
      <c r="NP111" s="225"/>
      <c r="NQ111" s="225"/>
      <c r="NR111" s="225"/>
      <c r="NS111" s="225"/>
      <c r="NT111" s="225"/>
      <c r="NU111" s="225"/>
      <c r="NV111" s="225"/>
      <c r="NW111" s="225"/>
      <c r="NX111" s="225"/>
      <c r="NY111" s="225"/>
      <c r="NZ111" s="225"/>
      <c r="OA111" s="225"/>
      <c r="OB111" s="225"/>
      <c r="OC111" s="225"/>
      <c r="OD111" s="225"/>
      <c r="OE111" s="225"/>
      <c r="OF111" s="225"/>
      <c r="OG111" s="225"/>
      <c r="OH111" s="225"/>
      <c r="OI111" s="225"/>
      <c r="OJ111" s="225"/>
      <c r="OK111" s="225"/>
      <c r="OL111" s="225"/>
      <c r="OM111" s="225"/>
      <c r="ON111" s="225"/>
      <c r="OO111" s="225"/>
      <c r="OP111" s="225"/>
      <c r="OQ111" s="225"/>
      <c r="OR111" s="225"/>
      <c r="OS111" s="225"/>
      <c r="OT111" s="225"/>
      <c r="OU111" s="225"/>
      <c r="OV111" s="225"/>
      <c r="OW111" s="225"/>
      <c r="OX111" s="225"/>
      <c r="OY111" s="225"/>
      <c r="OZ111" s="225"/>
      <c r="PA111" s="225"/>
      <c r="PB111" s="225"/>
      <c r="PC111" s="225"/>
      <c r="PD111" s="225"/>
      <c r="PE111" s="225"/>
      <c r="PF111" s="225"/>
      <c r="PG111" s="225"/>
      <c r="PH111" s="225"/>
      <c r="PI111" s="225"/>
      <c r="PJ111" s="225"/>
      <c r="PK111" s="225"/>
      <c r="PL111" s="225"/>
      <c r="PM111" s="225"/>
      <c r="PN111" s="225"/>
      <c r="PO111" s="225"/>
      <c r="PP111" s="225"/>
      <c r="PQ111" s="225"/>
      <c r="PR111" s="225"/>
      <c r="PS111" s="225"/>
      <c r="PT111" s="225"/>
      <c r="PU111" s="225"/>
      <c r="PV111" s="225"/>
      <c r="PW111" s="225"/>
      <c r="PX111" s="225"/>
      <c r="PY111" s="225"/>
      <c r="PZ111" s="225"/>
      <c r="QA111" s="225"/>
      <c r="QB111" s="225"/>
      <c r="QC111" s="225"/>
      <c r="QD111" s="225"/>
      <c r="QE111" s="225"/>
      <c r="QF111" s="225"/>
      <c r="QG111" s="225"/>
      <c r="QH111" s="225"/>
      <c r="QI111" s="225"/>
      <c r="QJ111" s="225"/>
      <c r="QK111" s="225"/>
      <c r="QL111" s="225"/>
      <c r="QM111" s="225"/>
      <c r="QN111" s="225"/>
      <c r="QO111" s="225"/>
      <c r="QP111" s="225"/>
      <c r="QQ111" s="225"/>
      <c r="QR111" s="225"/>
      <c r="QS111" s="225"/>
      <c r="QT111" s="225"/>
      <c r="QU111" s="225"/>
      <c r="QV111" s="225"/>
      <c r="QW111" s="225"/>
      <c r="QX111" s="225"/>
      <c r="QY111" s="225"/>
      <c r="QZ111" s="225"/>
      <c r="RA111" s="225"/>
      <c r="RB111" s="225"/>
      <c r="RC111" s="225"/>
      <c r="RD111" s="225"/>
      <c r="RE111" s="104"/>
      <c r="RF111" s="104"/>
      <c r="RG111" s="207"/>
      <c r="RH111" s="207"/>
    </row>
    <row r="112" spans="2:476" ht="18.75" customHeight="1">
      <c r="B112" s="87">
        <v>101</v>
      </c>
      <c r="C112" s="87">
        <v>2502</v>
      </c>
      <c r="D112" s="87" t="s">
        <v>451</v>
      </c>
      <c r="E112" s="34" t="str">
        <f ca="1">IF(ISBLANK(TMSimList[[#This Row],[Test n'#]]),"",LOOKUP(TMSimList[[#This Row],[Test n'#]],TP_CFAR_DB[TPnum],TP_CFAR_DB[TP ID]))</f>
        <v>FT-TP-2502</v>
      </c>
      <c r="F112" s="103">
        <f ca="1">IF(ISBLANK(TMSimList[[#This Row],[Test n'#]]),"",LOOKUP(TMSimList[[#This Row],[Test n'#]],TP_CFAR_DB[TPnum],TP_CFAR_DB[Test Point Name]))</f>
        <v>0</v>
      </c>
      <c r="G112" s="34">
        <f ca="1">IF(ISBLANK(TMSimList[[#This Row],[Test n'#]]),"",LOOKUP(TMSimList[[#This Row],[Test n'#]],TP_CFAR_DB[TPnum],TP_CFAR_DB[Mode]))</f>
        <v>0</v>
      </c>
      <c r="H112" s="397"/>
      <c r="I112" s="398"/>
      <c r="J112" s="398"/>
      <c r="K112" s="171"/>
      <c r="L112" s="172">
        <f>SUM(TMSimMatrix[#This Row])</f>
        <v>1</v>
      </c>
      <c r="M112" s="171"/>
      <c r="N112" s="171"/>
      <c r="O112" s="171"/>
      <c r="P112" s="171"/>
      <c r="Q112" s="171"/>
      <c r="R112" s="171"/>
      <c r="S112" s="171"/>
      <c r="T112" s="171"/>
      <c r="U112" s="171"/>
      <c r="V112" s="171"/>
      <c r="W112" s="171"/>
      <c r="X112" s="171"/>
      <c r="Y112" s="171"/>
      <c r="Z112" s="171"/>
      <c r="AA112" s="171"/>
      <c r="AB112" s="171"/>
      <c r="AC112" s="171"/>
      <c r="AD112" s="171"/>
      <c r="AE112" s="171"/>
      <c r="AF112" s="171"/>
      <c r="AG112" s="171"/>
      <c r="AH112" s="171"/>
      <c r="AI112" s="171"/>
      <c r="AJ112" s="171"/>
      <c r="AK112" s="171"/>
      <c r="AL112" s="171"/>
      <c r="AM112" s="171"/>
      <c r="AN112" s="171"/>
      <c r="AO112" s="171"/>
      <c r="AP112" s="171"/>
      <c r="AQ112" s="171"/>
      <c r="AR112" s="171"/>
      <c r="AS112" s="171"/>
      <c r="AT112" s="171"/>
      <c r="AU112" s="171"/>
      <c r="AV112" s="171"/>
      <c r="AW112" s="171"/>
      <c r="AX112" s="171"/>
      <c r="AY112" s="171"/>
      <c r="AZ112" s="171"/>
      <c r="BA112" s="171"/>
      <c r="BB112" s="171"/>
      <c r="BC112" s="171"/>
      <c r="BD112" s="171"/>
      <c r="BE112" s="171"/>
      <c r="BF112" s="171"/>
      <c r="BG112" s="171"/>
      <c r="BH112" s="171"/>
      <c r="BI112" s="171"/>
      <c r="BJ112" s="171"/>
      <c r="BK112" s="171"/>
      <c r="BL112" s="171"/>
      <c r="BM112" s="171"/>
      <c r="BN112" s="171"/>
      <c r="BO112" s="171"/>
      <c r="BP112" s="171"/>
      <c r="BQ112" s="171"/>
      <c r="BR112" s="171"/>
      <c r="BS112" s="171"/>
      <c r="BT112" s="171"/>
      <c r="BU112" s="171"/>
      <c r="BV112" s="171"/>
      <c r="BW112" s="171"/>
      <c r="BX112" s="171"/>
      <c r="BY112" s="171"/>
      <c r="BZ112" s="171"/>
      <c r="CA112" s="171"/>
      <c r="CB112" s="171"/>
      <c r="CC112" s="171"/>
      <c r="CD112" s="104"/>
      <c r="CE112" s="104"/>
      <c r="CF112" s="104"/>
      <c r="CG112" s="104"/>
      <c r="CH112" s="104"/>
      <c r="CI112" s="104"/>
      <c r="CJ112" s="104"/>
      <c r="CK112" s="104"/>
      <c r="CL112" s="104"/>
      <c r="CM112" s="104"/>
      <c r="CN112" s="104"/>
      <c r="CO112" s="104"/>
      <c r="CP112" s="104"/>
      <c r="CQ112" s="104"/>
      <c r="CR112" s="104"/>
      <c r="CS112" s="104"/>
      <c r="CT112" s="104"/>
      <c r="CU112" s="104"/>
      <c r="CV112" s="104"/>
      <c r="CW112" s="104"/>
      <c r="CX112" s="104"/>
      <c r="CY112" s="104"/>
      <c r="CZ112" s="104"/>
      <c r="DA112" s="104"/>
      <c r="DB112" s="104"/>
      <c r="DC112" s="104"/>
      <c r="DD112" s="104"/>
      <c r="DE112" s="104"/>
      <c r="DF112" s="104"/>
      <c r="DG112" s="104"/>
      <c r="DH112" s="104"/>
      <c r="DI112" s="104"/>
      <c r="DJ112" s="104"/>
      <c r="DK112" s="104"/>
      <c r="DL112" s="104"/>
      <c r="DM112" s="104"/>
      <c r="DN112" s="104"/>
      <c r="DO112" s="104"/>
      <c r="DP112" s="104"/>
      <c r="DQ112" s="104"/>
      <c r="DR112" s="104"/>
      <c r="DS112" s="104"/>
      <c r="DT112" s="104"/>
      <c r="DU112" s="104"/>
      <c r="DV112" s="104"/>
      <c r="DW112" s="104"/>
      <c r="DX112" s="104"/>
      <c r="DY112" s="104"/>
      <c r="DZ112" s="104"/>
      <c r="EA112" s="104"/>
      <c r="EB112" s="104"/>
      <c r="EC112" s="104"/>
      <c r="ED112" s="104"/>
      <c r="EE112" s="104"/>
      <c r="EF112" s="104"/>
      <c r="EG112" s="225"/>
      <c r="EH112" s="225"/>
      <c r="EI112" s="225"/>
      <c r="EJ112" s="225"/>
      <c r="EK112" s="225"/>
      <c r="EL112" s="225"/>
      <c r="EM112" s="225"/>
      <c r="EN112" s="225"/>
      <c r="EO112" s="225"/>
      <c r="EP112" s="225"/>
      <c r="EQ112" s="225"/>
      <c r="ER112" s="225"/>
      <c r="ES112" s="225"/>
      <c r="ET112" s="225"/>
      <c r="EU112" s="225"/>
      <c r="EV112" s="225"/>
      <c r="EW112" s="225"/>
      <c r="EX112" s="225"/>
      <c r="EY112" s="225"/>
      <c r="EZ112" s="225"/>
      <c r="FA112" s="225"/>
      <c r="FB112" s="225"/>
      <c r="FC112" s="225"/>
      <c r="FD112" s="225"/>
      <c r="FE112" s="225"/>
      <c r="FF112" s="225"/>
      <c r="FG112" s="225"/>
      <c r="FH112" s="225"/>
      <c r="FI112" s="225"/>
      <c r="FJ112" s="225"/>
      <c r="FK112" s="225"/>
      <c r="FL112" s="225"/>
      <c r="FM112" s="225"/>
      <c r="FN112" s="225"/>
      <c r="FO112" s="225"/>
      <c r="FP112" s="225"/>
      <c r="FQ112" s="225"/>
      <c r="FR112" s="225"/>
      <c r="FS112" s="225"/>
      <c r="FT112" s="225"/>
      <c r="FU112" s="225"/>
      <c r="FV112" s="225"/>
      <c r="FW112" s="225"/>
      <c r="FX112" s="225"/>
      <c r="FY112" s="225"/>
      <c r="FZ112" s="225"/>
      <c r="GA112" s="225"/>
      <c r="GB112" s="225"/>
      <c r="GC112" s="225"/>
      <c r="GD112" s="225"/>
      <c r="GE112" s="225"/>
      <c r="GF112" s="225"/>
      <c r="GG112" s="225"/>
      <c r="GH112" s="225"/>
      <c r="GI112" s="225"/>
      <c r="GJ112" s="225"/>
      <c r="GK112" s="225"/>
      <c r="GL112" s="225"/>
      <c r="GM112" s="225"/>
      <c r="GN112" s="225"/>
      <c r="GO112" s="225"/>
      <c r="GP112" s="225"/>
      <c r="GQ112" s="225"/>
      <c r="GR112" s="225"/>
      <c r="GS112" s="225"/>
      <c r="GT112" s="225"/>
      <c r="GU112" s="225"/>
      <c r="GV112" s="225"/>
      <c r="GW112" s="225"/>
      <c r="GX112" s="225"/>
      <c r="GY112" s="225"/>
      <c r="GZ112" s="225"/>
      <c r="HA112" s="225"/>
      <c r="HB112" s="225"/>
      <c r="HC112" s="225"/>
      <c r="HD112" s="225"/>
      <c r="HE112" s="225"/>
      <c r="HF112" s="225"/>
      <c r="HG112" s="225"/>
      <c r="HH112" s="171">
        <v>1</v>
      </c>
      <c r="HI112" s="225"/>
      <c r="HJ112" s="225"/>
      <c r="HK112" s="225"/>
      <c r="HL112" s="225"/>
      <c r="HM112" s="225"/>
      <c r="HN112" s="225"/>
      <c r="HO112" s="225"/>
      <c r="HP112" s="225"/>
      <c r="HQ112" s="225"/>
      <c r="HR112" s="225"/>
      <c r="HS112" s="225"/>
      <c r="HT112" s="225"/>
      <c r="HU112" s="225"/>
      <c r="HV112" s="225"/>
      <c r="HW112" s="225"/>
      <c r="HX112" s="225"/>
      <c r="HY112" s="225"/>
      <c r="HZ112" s="225"/>
      <c r="IA112" s="225"/>
      <c r="IB112" s="225"/>
      <c r="IC112" s="225"/>
      <c r="ID112" s="225"/>
      <c r="IE112" s="225"/>
      <c r="IF112" s="225"/>
      <c r="IG112" s="225"/>
      <c r="IH112" s="225"/>
      <c r="II112" s="225"/>
      <c r="IJ112" s="225"/>
      <c r="IK112" s="225"/>
      <c r="IL112" s="225"/>
      <c r="IM112" s="225"/>
      <c r="IN112" s="225"/>
      <c r="IO112" s="225"/>
      <c r="IP112" s="225"/>
      <c r="IQ112" s="225"/>
      <c r="IR112" s="225"/>
      <c r="IS112" s="225"/>
      <c r="IT112" s="225"/>
      <c r="IU112" s="225"/>
      <c r="IV112" s="225"/>
      <c r="IW112" s="225"/>
      <c r="IX112" s="225"/>
      <c r="IY112" s="225"/>
      <c r="IZ112" s="225"/>
      <c r="JA112" s="225"/>
      <c r="JB112" s="225"/>
      <c r="JC112" s="225"/>
      <c r="JD112" s="225"/>
      <c r="JE112" s="225"/>
      <c r="JF112" s="225"/>
      <c r="JG112" s="225"/>
      <c r="JH112" s="225"/>
      <c r="JI112" s="225"/>
      <c r="JJ112" s="225"/>
      <c r="JK112" s="225"/>
      <c r="JL112" s="225"/>
      <c r="JM112" s="225"/>
      <c r="JN112" s="225"/>
      <c r="JO112" s="225"/>
      <c r="JP112" s="225"/>
      <c r="JQ112" s="225"/>
      <c r="JR112" s="225"/>
      <c r="JS112" s="225"/>
      <c r="JT112" s="225"/>
      <c r="JU112" s="225"/>
      <c r="JV112" s="225"/>
      <c r="JW112" s="225"/>
      <c r="JX112" s="225"/>
      <c r="JY112" s="225"/>
      <c r="JZ112" s="225"/>
      <c r="KA112" s="225"/>
      <c r="KB112" s="225"/>
      <c r="KC112" s="225"/>
      <c r="KD112" s="225"/>
      <c r="KE112" s="225"/>
      <c r="KF112" s="225"/>
      <c r="KG112" s="225"/>
      <c r="KH112" s="225"/>
      <c r="KI112" s="225"/>
      <c r="KJ112" s="225"/>
      <c r="KK112" s="225"/>
      <c r="KL112" s="225"/>
      <c r="KM112" s="225"/>
      <c r="KN112" s="225"/>
      <c r="KO112" s="225"/>
      <c r="KP112" s="225"/>
      <c r="KQ112" s="225"/>
      <c r="KR112" s="225"/>
      <c r="KS112" s="225"/>
      <c r="KT112" s="225"/>
      <c r="KU112" s="225"/>
      <c r="KV112" s="225"/>
      <c r="KW112" s="225"/>
      <c r="KX112" s="225"/>
      <c r="KY112" s="225"/>
      <c r="KZ112" s="225"/>
      <c r="LA112" s="225"/>
      <c r="LB112" s="225"/>
      <c r="LC112" s="225"/>
      <c r="LD112" s="225"/>
      <c r="LE112" s="225"/>
      <c r="LF112" s="225"/>
      <c r="LG112" s="225"/>
      <c r="LH112" s="225"/>
      <c r="LI112" s="225"/>
      <c r="LJ112" s="225"/>
      <c r="LK112" s="225"/>
      <c r="LL112" s="225"/>
      <c r="LM112" s="225"/>
      <c r="LN112" s="225"/>
      <c r="LO112" s="225"/>
      <c r="LP112" s="225"/>
      <c r="LQ112" s="225"/>
      <c r="LR112" s="225"/>
      <c r="LS112" s="225"/>
      <c r="LT112" s="225"/>
      <c r="LU112" s="225"/>
      <c r="LV112" s="225"/>
      <c r="LW112" s="225"/>
      <c r="LX112" s="225"/>
      <c r="LY112" s="225"/>
      <c r="LZ112" s="225"/>
      <c r="MA112" s="225"/>
      <c r="MB112" s="225"/>
      <c r="MC112" s="225"/>
      <c r="MD112" s="225"/>
      <c r="ME112" s="225"/>
      <c r="MF112" s="225"/>
      <c r="MG112" s="225"/>
      <c r="MH112" s="225"/>
      <c r="MI112" s="225"/>
      <c r="MJ112" s="225"/>
      <c r="MK112" s="225"/>
      <c r="ML112" s="225"/>
      <c r="MM112" s="225"/>
      <c r="MN112" s="225"/>
      <c r="MO112" s="225"/>
      <c r="MP112" s="225"/>
      <c r="MQ112" s="225"/>
      <c r="MR112" s="225"/>
      <c r="MS112" s="225"/>
      <c r="MT112" s="225"/>
      <c r="MU112" s="225"/>
      <c r="MV112" s="225"/>
      <c r="MW112" s="225"/>
      <c r="MX112" s="225"/>
      <c r="MY112" s="225"/>
      <c r="MZ112" s="225"/>
      <c r="NA112" s="225"/>
      <c r="NB112" s="225"/>
      <c r="NC112" s="225"/>
      <c r="ND112" s="225"/>
      <c r="NE112" s="225"/>
      <c r="NF112" s="225"/>
      <c r="NG112" s="225"/>
      <c r="NH112" s="225"/>
      <c r="NI112" s="225"/>
      <c r="NJ112" s="225"/>
      <c r="NK112" s="225"/>
      <c r="NL112" s="225"/>
      <c r="NM112" s="225"/>
      <c r="NN112" s="225"/>
      <c r="NO112" s="225"/>
      <c r="NP112" s="225"/>
      <c r="NQ112" s="225"/>
      <c r="NR112" s="225"/>
      <c r="NS112" s="225"/>
      <c r="NT112" s="225"/>
      <c r="NU112" s="225"/>
      <c r="NV112" s="225"/>
      <c r="NW112" s="225"/>
      <c r="NX112" s="225"/>
      <c r="NY112" s="225"/>
      <c r="NZ112" s="225"/>
      <c r="OA112" s="225"/>
      <c r="OB112" s="225"/>
      <c r="OC112" s="225"/>
      <c r="OD112" s="225"/>
      <c r="OE112" s="225"/>
      <c r="OF112" s="225"/>
      <c r="OG112" s="225"/>
      <c r="OH112" s="225"/>
      <c r="OI112" s="225"/>
      <c r="OJ112" s="225"/>
      <c r="OK112" s="225"/>
      <c r="OL112" s="225"/>
      <c r="OM112" s="225"/>
      <c r="ON112" s="225"/>
      <c r="OO112" s="225"/>
      <c r="OP112" s="225"/>
      <c r="OQ112" s="225"/>
      <c r="OR112" s="225"/>
      <c r="OS112" s="225"/>
      <c r="OT112" s="225"/>
      <c r="OU112" s="225"/>
      <c r="OV112" s="225"/>
      <c r="OW112" s="225"/>
      <c r="OX112" s="225"/>
      <c r="OY112" s="225"/>
      <c r="OZ112" s="225"/>
      <c r="PA112" s="225"/>
      <c r="PB112" s="225"/>
      <c r="PC112" s="225"/>
      <c r="PD112" s="225"/>
      <c r="PE112" s="225"/>
      <c r="PF112" s="225"/>
      <c r="PG112" s="225"/>
      <c r="PH112" s="225"/>
      <c r="PI112" s="225"/>
      <c r="PJ112" s="225"/>
      <c r="PK112" s="225"/>
      <c r="PL112" s="225"/>
      <c r="PM112" s="225"/>
      <c r="PN112" s="225"/>
      <c r="PO112" s="225"/>
      <c r="PP112" s="225"/>
      <c r="PQ112" s="225"/>
      <c r="PR112" s="225"/>
      <c r="PS112" s="225"/>
      <c r="PT112" s="225"/>
      <c r="PU112" s="225"/>
      <c r="PV112" s="225"/>
      <c r="PW112" s="225"/>
      <c r="PX112" s="225"/>
      <c r="PY112" s="225"/>
      <c r="PZ112" s="225"/>
      <c r="QA112" s="225"/>
      <c r="QB112" s="225"/>
      <c r="QC112" s="225"/>
      <c r="QD112" s="225"/>
      <c r="QE112" s="225"/>
      <c r="QF112" s="225"/>
      <c r="QG112" s="225"/>
      <c r="QH112" s="225"/>
      <c r="QI112" s="225"/>
      <c r="QJ112" s="225"/>
      <c r="QK112" s="225"/>
      <c r="QL112" s="225"/>
      <c r="QM112" s="225"/>
      <c r="QN112" s="225"/>
      <c r="QO112" s="225"/>
      <c r="QP112" s="225"/>
      <c r="QQ112" s="225"/>
      <c r="QR112" s="225"/>
      <c r="QS112" s="225"/>
      <c r="QT112" s="225"/>
      <c r="QU112" s="225"/>
      <c r="QV112" s="225"/>
      <c r="QW112" s="225"/>
      <c r="QX112" s="225"/>
      <c r="QY112" s="225"/>
      <c r="QZ112" s="225"/>
      <c r="RA112" s="225"/>
      <c r="RB112" s="225"/>
      <c r="RC112" s="225"/>
      <c r="RD112" s="225"/>
      <c r="RE112" s="104"/>
      <c r="RF112" s="104"/>
      <c r="RG112" s="207"/>
      <c r="RH112" s="207"/>
    </row>
    <row r="113" spans="2:476" ht="18.75" customHeight="1">
      <c r="B113" s="87">
        <v>102</v>
      </c>
      <c r="C113" s="87">
        <v>2503</v>
      </c>
      <c r="D113" s="87" t="s">
        <v>451</v>
      </c>
      <c r="E113" s="34" t="str">
        <f ca="1">IF(ISBLANK(TMSimList[[#This Row],[Test n'#]]),"",LOOKUP(TMSimList[[#This Row],[Test n'#]],TP_CFAR_DB[TPnum],TP_CFAR_DB[TP ID]))</f>
        <v>FT-TP-2503</v>
      </c>
      <c r="F113" s="103">
        <f ca="1">IF(ISBLANK(TMSimList[[#This Row],[Test n'#]]),"",LOOKUP(TMSimList[[#This Row],[Test n'#]],TP_CFAR_DB[TPnum],TP_CFAR_DB[Test Point Name]))</f>
        <v>0</v>
      </c>
      <c r="G113" s="34">
        <f ca="1">IF(ISBLANK(TMSimList[[#This Row],[Test n'#]]),"",LOOKUP(TMSimList[[#This Row],[Test n'#]],TP_CFAR_DB[TPnum],TP_CFAR_DB[Mode]))</f>
        <v>0</v>
      </c>
      <c r="H113" s="397"/>
      <c r="I113" s="398"/>
      <c r="J113" s="398"/>
      <c r="K113" s="171"/>
      <c r="L113" s="172">
        <f>SUM(TMSimMatrix[#This Row])</f>
        <v>1</v>
      </c>
      <c r="M113" s="171"/>
      <c r="N113" s="171"/>
      <c r="O113" s="171"/>
      <c r="P113" s="171"/>
      <c r="Q113" s="171"/>
      <c r="R113" s="171"/>
      <c r="S113" s="171"/>
      <c r="T113" s="171"/>
      <c r="U113" s="171"/>
      <c r="V113" s="171"/>
      <c r="W113" s="171"/>
      <c r="X113" s="171"/>
      <c r="Y113" s="171"/>
      <c r="Z113" s="171"/>
      <c r="AA113" s="171"/>
      <c r="AB113" s="171"/>
      <c r="AC113" s="171"/>
      <c r="AD113" s="171"/>
      <c r="AE113" s="171"/>
      <c r="AF113" s="171"/>
      <c r="AG113" s="171"/>
      <c r="AH113" s="171"/>
      <c r="AI113" s="171"/>
      <c r="AJ113" s="171"/>
      <c r="AK113" s="171"/>
      <c r="AL113" s="171"/>
      <c r="AM113" s="171"/>
      <c r="AN113" s="171"/>
      <c r="AO113" s="171"/>
      <c r="AP113" s="171"/>
      <c r="AQ113" s="171"/>
      <c r="AR113" s="171"/>
      <c r="AS113" s="171"/>
      <c r="AT113" s="171"/>
      <c r="AU113" s="171"/>
      <c r="AV113" s="171"/>
      <c r="AW113" s="171"/>
      <c r="AX113" s="171"/>
      <c r="AY113" s="171"/>
      <c r="AZ113" s="171"/>
      <c r="BA113" s="171"/>
      <c r="BB113" s="171"/>
      <c r="BC113" s="171"/>
      <c r="BD113" s="171"/>
      <c r="BE113" s="171"/>
      <c r="BF113" s="171"/>
      <c r="BG113" s="171"/>
      <c r="BH113" s="171"/>
      <c r="BI113" s="171"/>
      <c r="BJ113" s="171"/>
      <c r="BK113" s="171"/>
      <c r="BL113" s="171"/>
      <c r="BM113" s="171"/>
      <c r="BN113" s="171"/>
      <c r="BO113" s="171"/>
      <c r="BP113" s="171"/>
      <c r="BQ113" s="171"/>
      <c r="BR113" s="171"/>
      <c r="BS113" s="171"/>
      <c r="BT113" s="171"/>
      <c r="BU113" s="171"/>
      <c r="BV113" s="171"/>
      <c r="BW113" s="171"/>
      <c r="BX113" s="171"/>
      <c r="BY113" s="171"/>
      <c r="BZ113" s="171"/>
      <c r="CA113" s="171"/>
      <c r="CB113" s="171"/>
      <c r="CC113" s="171"/>
      <c r="CD113" s="104"/>
      <c r="CE113" s="104"/>
      <c r="CF113" s="104"/>
      <c r="CG113" s="104"/>
      <c r="CH113" s="104"/>
      <c r="CI113" s="104"/>
      <c r="CJ113" s="104"/>
      <c r="CK113" s="104"/>
      <c r="CL113" s="104"/>
      <c r="CM113" s="104"/>
      <c r="CN113" s="104"/>
      <c r="CO113" s="104"/>
      <c r="CP113" s="104"/>
      <c r="CQ113" s="104"/>
      <c r="CR113" s="104"/>
      <c r="CS113" s="104"/>
      <c r="CT113" s="104"/>
      <c r="CU113" s="104"/>
      <c r="CV113" s="104"/>
      <c r="CW113" s="104"/>
      <c r="CX113" s="104"/>
      <c r="CY113" s="104"/>
      <c r="CZ113" s="104"/>
      <c r="DA113" s="104"/>
      <c r="DB113" s="104"/>
      <c r="DC113" s="104"/>
      <c r="DD113" s="104"/>
      <c r="DE113" s="104"/>
      <c r="DF113" s="104"/>
      <c r="DG113" s="104"/>
      <c r="DH113" s="104"/>
      <c r="DI113" s="104"/>
      <c r="DJ113" s="104"/>
      <c r="DK113" s="104"/>
      <c r="DL113" s="104"/>
      <c r="DM113" s="104"/>
      <c r="DN113" s="104"/>
      <c r="DO113" s="104"/>
      <c r="DP113" s="104"/>
      <c r="DQ113" s="104"/>
      <c r="DR113" s="104"/>
      <c r="DS113" s="104"/>
      <c r="DT113" s="104"/>
      <c r="DU113" s="104"/>
      <c r="DV113" s="104"/>
      <c r="DW113" s="104"/>
      <c r="DX113" s="104"/>
      <c r="DY113" s="104"/>
      <c r="DZ113" s="104"/>
      <c r="EA113" s="104"/>
      <c r="EB113" s="104"/>
      <c r="EC113" s="104"/>
      <c r="ED113" s="104"/>
      <c r="EE113" s="104"/>
      <c r="EF113" s="104"/>
      <c r="EG113" s="225"/>
      <c r="EH113" s="225"/>
      <c r="EI113" s="225"/>
      <c r="EJ113" s="225"/>
      <c r="EK113" s="225"/>
      <c r="EL113" s="225"/>
      <c r="EM113" s="225"/>
      <c r="EN113" s="225"/>
      <c r="EO113" s="225"/>
      <c r="EP113" s="225"/>
      <c r="EQ113" s="225"/>
      <c r="ER113" s="225"/>
      <c r="ES113" s="225"/>
      <c r="ET113" s="225"/>
      <c r="EU113" s="225"/>
      <c r="EV113" s="225"/>
      <c r="EW113" s="225"/>
      <c r="EX113" s="225"/>
      <c r="EY113" s="225"/>
      <c r="EZ113" s="225"/>
      <c r="FA113" s="225"/>
      <c r="FB113" s="225"/>
      <c r="FC113" s="225"/>
      <c r="FD113" s="225"/>
      <c r="FE113" s="225"/>
      <c r="FF113" s="225"/>
      <c r="FG113" s="225"/>
      <c r="FH113" s="225"/>
      <c r="FI113" s="225"/>
      <c r="FJ113" s="225"/>
      <c r="FK113" s="225"/>
      <c r="FL113" s="225"/>
      <c r="FM113" s="225"/>
      <c r="FN113" s="225"/>
      <c r="FO113" s="225"/>
      <c r="FP113" s="225"/>
      <c r="FQ113" s="225"/>
      <c r="FR113" s="225"/>
      <c r="FS113" s="225"/>
      <c r="FT113" s="225"/>
      <c r="FU113" s="225"/>
      <c r="FV113" s="225"/>
      <c r="FW113" s="225"/>
      <c r="FX113" s="225"/>
      <c r="FY113" s="225"/>
      <c r="FZ113" s="225"/>
      <c r="GA113" s="225"/>
      <c r="GB113" s="225"/>
      <c r="GC113" s="225"/>
      <c r="GD113" s="225"/>
      <c r="GE113" s="225"/>
      <c r="GF113" s="225"/>
      <c r="GG113" s="225"/>
      <c r="GH113" s="225"/>
      <c r="GI113" s="225"/>
      <c r="GJ113" s="225"/>
      <c r="GK113" s="225"/>
      <c r="GL113" s="225"/>
      <c r="GM113" s="225"/>
      <c r="GN113" s="225"/>
      <c r="GO113" s="225"/>
      <c r="GP113" s="225"/>
      <c r="GQ113" s="225"/>
      <c r="GR113" s="225"/>
      <c r="GS113" s="225"/>
      <c r="GT113" s="225"/>
      <c r="GU113" s="225"/>
      <c r="GV113" s="225"/>
      <c r="GW113" s="225"/>
      <c r="GX113" s="225"/>
      <c r="GY113" s="225"/>
      <c r="GZ113" s="225"/>
      <c r="HA113" s="225"/>
      <c r="HB113" s="225"/>
      <c r="HC113" s="225"/>
      <c r="HD113" s="225"/>
      <c r="HE113" s="225"/>
      <c r="HF113" s="225"/>
      <c r="HG113" s="225"/>
      <c r="HH113" s="225"/>
      <c r="HI113" s="171">
        <v>1</v>
      </c>
      <c r="HJ113" s="225"/>
      <c r="HK113" s="225"/>
      <c r="HL113" s="225"/>
      <c r="HM113" s="225"/>
      <c r="HN113" s="225"/>
      <c r="HO113" s="225"/>
      <c r="HP113" s="225"/>
      <c r="HQ113" s="225"/>
      <c r="HR113" s="225"/>
      <c r="HS113" s="225"/>
      <c r="HT113" s="225"/>
      <c r="HU113" s="225"/>
      <c r="HV113" s="225"/>
      <c r="HW113" s="225"/>
      <c r="HX113" s="225"/>
      <c r="HY113" s="225"/>
      <c r="HZ113" s="225"/>
      <c r="IA113" s="225"/>
      <c r="IB113" s="225"/>
      <c r="IC113" s="225"/>
      <c r="ID113" s="225"/>
      <c r="IE113" s="225"/>
      <c r="IF113" s="225"/>
      <c r="IG113" s="225"/>
      <c r="IH113" s="225"/>
      <c r="II113" s="225"/>
      <c r="IJ113" s="225"/>
      <c r="IK113" s="225"/>
      <c r="IL113" s="225"/>
      <c r="IM113" s="225"/>
      <c r="IN113" s="225"/>
      <c r="IO113" s="225"/>
      <c r="IP113" s="225"/>
      <c r="IQ113" s="225"/>
      <c r="IR113" s="225"/>
      <c r="IS113" s="225"/>
      <c r="IT113" s="225"/>
      <c r="IU113" s="225"/>
      <c r="IV113" s="225"/>
      <c r="IW113" s="225"/>
      <c r="IX113" s="225"/>
      <c r="IY113" s="225"/>
      <c r="IZ113" s="225"/>
      <c r="JA113" s="225"/>
      <c r="JB113" s="225"/>
      <c r="JC113" s="225"/>
      <c r="JD113" s="225"/>
      <c r="JE113" s="225"/>
      <c r="JF113" s="225"/>
      <c r="JG113" s="225"/>
      <c r="JH113" s="225"/>
      <c r="JI113" s="225"/>
      <c r="JJ113" s="225"/>
      <c r="JK113" s="225"/>
      <c r="JL113" s="225"/>
      <c r="JM113" s="225"/>
      <c r="JN113" s="225"/>
      <c r="JO113" s="225"/>
      <c r="JP113" s="225"/>
      <c r="JQ113" s="225"/>
      <c r="JR113" s="225"/>
      <c r="JS113" s="225"/>
      <c r="JT113" s="225"/>
      <c r="JU113" s="225"/>
      <c r="JV113" s="225"/>
      <c r="JW113" s="225"/>
      <c r="JX113" s="225"/>
      <c r="JY113" s="225"/>
      <c r="JZ113" s="225"/>
      <c r="KA113" s="225"/>
      <c r="KB113" s="225"/>
      <c r="KC113" s="225"/>
      <c r="KD113" s="225"/>
      <c r="KE113" s="225"/>
      <c r="KF113" s="225"/>
      <c r="KG113" s="225"/>
      <c r="KH113" s="225"/>
      <c r="KI113" s="225"/>
      <c r="KJ113" s="225"/>
      <c r="KK113" s="225"/>
      <c r="KL113" s="225"/>
      <c r="KM113" s="225"/>
      <c r="KN113" s="225"/>
      <c r="KO113" s="225"/>
      <c r="KP113" s="225"/>
      <c r="KQ113" s="225"/>
      <c r="KR113" s="225"/>
      <c r="KS113" s="225"/>
      <c r="KT113" s="225"/>
      <c r="KU113" s="225"/>
      <c r="KV113" s="225"/>
      <c r="KW113" s="225"/>
      <c r="KX113" s="225"/>
      <c r="KY113" s="225"/>
      <c r="KZ113" s="225"/>
      <c r="LA113" s="225"/>
      <c r="LB113" s="225"/>
      <c r="LC113" s="225"/>
      <c r="LD113" s="225"/>
      <c r="LE113" s="225"/>
      <c r="LF113" s="225"/>
      <c r="LG113" s="225"/>
      <c r="LH113" s="225"/>
      <c r="LI113" s="225"/>
      <c r="LJ113" s="225"/>
      <c r="LK113" s="225"/>
      <c r="LL113" s="225"/>
      <c r="LM113" s="225"/>
      <c r="LN113" s="225"/>
      <c r="LO113" s="225"/>
      <c r="LP113" s="225"/>
      <c r="LQ113" s="225"/>
      <c r="LR113" s="225"/>
      <c r="LS113" s="225"/>
      <c r="LT113" s="225"/>
      <c r="LU113" s="225"/>
      <c r="LV113" s="225"/>
      <c r="LW113" s="225"/>
      <c r="LX113" s="225"/>
      <c r="LY113" s="225"/>
      <c r="LZ113" s="225"/>
      <c r="MA113" s="225"/>
      <c r="MB113" s="225"/>
      <c r="MC113" s="225"/>
      <c r="MD113" s="225"/>
      <c r="ME113" s="225"/>
      <c r="MF113" s="225"/>
      <c r="MG113" s="225"/>
      <c r="MH113" s="225"/>
      <c r="MI113" s="225"/>
      <c r="MJ113" s="225"/>
      <c r="MK113" s="225"/>
      <c r="ML113" s="225"/>
      <c r="MM113" s="225"/>
      <c r="MN113" s="225"/>
      <c r="MO113" s="225"/>
      <c r="MP113" s="225"/>
      <c r="MQ113" s="225"/>
      <c r="MR113" s="225"/>
      <c r="MS113" s="225"/>
      <c r="MT113" s="225"/>
      <c r="MU113" s="225"/>
      <c r="MV113" s="225"/>
      <c r="MW113" s="225"/>
      <c r="MX113" s="225"/>
      <c r="MY113" s="225"/>
      <c r="MZ113" s="225"/>
      <c r="NA113" s="225"/>
      <c r="NB113" s="225"/>
      <c r="NC113" s="225"/>
      <c r="ND113" s="225"/>
      <c r="NE113" s="225"/>
      <c r="NF113" s="225"/>
      <c r="NG113" s="225"/>
      <c r="NH113" s="225"/>
      <c r="NI113" s="225"/>
      <c r="NJ113" s="225"/>
      <c r="NK113" s="225"/>
      <c r="NL113" s="225"/>
      <c r="NM113" s="225"/>
      <c r="NN113" s="225"/>
      <c r="NO113" s="225"/>
      <c r="NP113" s="225"/>
      <c r="NQ113" s="225"/>
      <c r="NR113" s="225"/>
      <c r="NS113" s="225"/>
      <c r="NT113" s="225"/>
      <c r="NU113" s="225"/>
      <c r="NV113" s="225"/>
      <c r="NW113" s="225"/>
      <c r="NX113" s="225"/>
      <c r="NY113" s="225"/>
      <c r="NZ113" s="225"/>
      <c r="OA113" s="225"/>
      <c r="OB113" s="225"/>
      <c r="OC113" s="225"/>
      <c r="OD113" s="225"/>
      <c r="OE113" s="225"/>
      <c r="OF113" s="225"/>
      <c r="OG113" s="225"/>
      <c r="OH113" s="225"/>
      <c r="OI113" s="225"/>
      <c r="OJ113" s="225"/>
      <c r="OK113" s="225"/>
      <c r="OL113" s="225"/>
      <c r="OM113" s="225"/>
      <c r="ON113" s="225"/>
      <c r="OO113" s="225"/>
      <c r="OP113" s="225"/>
      <c r="OQ113" s="225"/>
      <c r="OR113" s="225"/>
      <c r="OS113" s="225"/>
      <c r="OT113" s="225"/>
      <c r="OU113" s="225"/>
      <c r="OV113" s="225"/>
      <c r="OW113" s="225"/>
      <c r="OX113" s="225"/>
      <c r="OY113" s="225"/>
      <c r="OZ113" s="225"/>
      <c r="PA113" s="225"/>
      <c r="PB113" s="225"/>
      <c r="PC113" s="225"/>
      <c r="PD113" s="225"/>
      <c r="PE113" s="225"/>
      <c r="PF113" s="225"/>
      <c r="PG113" s="225"/>
      <c r="PH113" s="225"/>
      <c r="PI113" s="225"/>
      <c r="PJ113" s="225"/>
      <c r="PK113" s="225"/>
      <c r="PL113" s="225"/>
      <c r="PM113" s="225"/>
      <c r="PN113" s="225"/>
      <c r="PO113" s="225"/>
      <c r="PP113" s="225"/>
      <c r="PQ113" s="225"/>
      <c r="PR113" s="225"/>
      <c r="PS113" s="225"/>
      <c r="PT113" s="225"/>
      <c r="PU113" s="225"/>
      <c r="PV113" s="225"/>
      <c r="PW113" s="225"/>
      <c r="PX113" s="225"/>
      <c r="PY113" s="225"/>
      <c r="PZ113" s="225"/>
      <c r="QA113" s="225"/>
      <c r="QB113" s="225"/>
      <c r="QC113" s="225"/>
      <c r="QD113" s="225"/>
      <c r="QE113" s="225"/>
      <c r="QF113" s="225"/>
      <c r="QG113" s="225"/>
      <c r="QH113" s="225"/>
      <c r="QI113" s="225"/>
      <c r="QJ113" s="225"/>
      <c r="QK113" s="225"/>
      <c r="QL113" s="225"/>
      <c r="QM113" s="225"/>
      <c r="QN113" s="225"/>
      <c r="QO113" s="225"/>
      <c r="QP113" s="225"/>
      <c r="QQ113" s="225"/>
      <c r="QR113" s="225"/>
      <c r="QS113" s="225"/>
      <c r="QT113" s="225"/>
      <c r="QU113" s="225"/>
      <c r="QV113" s="225"/>
      <c r="QW113" s="225"/>
      <c r="QX113" s="225"/>
      <c r="QY113" s="225"/>
      <c r="QZ113" s="225"/>
      <c r="RA113" s="225"/>
      <c r="RB113" s="225"/>
      <c r="RC113" s="225"/>
      <c r="RD113" s="225"/>
      <c r="RE113" s="104"/>
      <c r="RF113" s="104"/>
      <c r="RG113" s="207"/>
      <c r="RH113" s="207"/>
    </row>
    <row r="114" spans="2:476" ht="18.75" customHeight="1">
      <c r="B114" s="87">
        <v>103</v>
      </c>
      <c r="C114" s="87">
        <v>2504</v>
      </c>
      <c r="D114" s="87" t="s">
        <v>451</v>
      </c>
      <c r="E114" s="34" t="str">
        <f ca="1">IF(ISBLANK(TMSimList[[#This Row],[Test n'#]]),"",LOOKUP(TMSimList[[#This Row],[Test n'#]],TP_CFAR_DB[TPnum],TP_CFAR_DB[TP ID]))</f>
        <v>FT-TP-2504</v>
      </c>
      <c r="F114" s="103">
        <f ca="1">IF(ISBLANK(TMSimList[[#This Row],[Test n'#]]),"",LOOKUP(TMSimList[[#This Row],[Test n'#]],TP_CFAR_DB[TPnum],TP_CFAR_DB[Test Point Name]))</f>
        <v>0</v>
      </c>
      <c r="G114" s="34">
        <f ca="1">IF(ISBLANK(TMSimList[[#This Row],[Test n'#]]),"",LOOKUP(TMSimList[[#This Row],[Test n'#]],TP_CFAR_DB[TPnum],TP_CFAR_DB[Mode]))</f>
        <v>0</v>
      </c>
      <c r="H114" s="397"/>
      <c r="I114" s="398"/>
      <c r="J114" s="398"/>
      <c r="K114" s="171"/>
      <c r="L114" s="172">
        <f>SUM(TMSimMatrix[#This Row])</f>
        <v>1</v>
      </c>
      <c r="M114" s="171"/>
      <c r="N114" s="171"/>
      <c r="O114" s="171"/>
      <c r="P114" s="171"/>
      <c r="Q114" s="171"/>
      <c r="R114" s="171"/>
      <c r="S114" s="171"/>
      <c r="T114" s="171"/>
      <c r="U114" s="171"/>
      <c r="V114" s="171"/>
      <c r="W114" s="171"/>
      <c r="X114" s="171"/>
      <c r="Y114" s="171"/>
      <c r="Z114" s="171"/>
      <c r="AA114" s="171"/>
      <c r="AB114" s="171"/>
      <c r="AC114" s="171"/>
      <c r="AD114" s="171"/>
      <c r="AE114" s="171"/>
      <c r="AF114" s="171"/>
      <c r="AG114" s="171"/>
      <c r="AH114" s="171"/>
      <c r="AI114" s="171"/>
      <c r="AJ114" s="171"/>
      <c r="AK114" s="171"/>
      <c r="AL114" s="171"/>
      <c r="AM114" s="171"/>
      <c r="AN114" s="171"/>
      <c r="AO114" s="171"/>
      <c r="AP114" s="171"/>
      <c r="AQ114" s="171"/>
      <c r="AR114" s="171"/>
      <c r="AS114" s="171"/>
      <c r="AT114" s="171"/>
      <c r="AU114" s="171"/>
      <c r="AV114" s="171"/>
      <c r="AW114" s="171"/>
      <c r="AX114" s="171"/>
      <c r="AY114" s="171"/>
      <c r="AZ114" s="171"/>
      <c r="BA114" s="171"/>
      <c r="BB114" s="171"/>
      <c r="BC114" s="171"/>
      <c r="BD114" s="171"/>
      <c r="BE114" s="171"/>
      <c r="BF114" s="171"/>
      <c r="BG114" s="171"/>
      <c r="BH114" s="171"/>
      <c r="BI114" s="171"/>
      <c r="BJ114" s="171"/>
      <c r="BK114" s="171"/>
      <c r="BL114" s="171"/>
      <c r="BM114" s="171"/>
      <c r="BN114" s="171"/>
      <c r="BO114" s="171"/>
      <c r="BP114" s="171"/>
      <c r="BQ114" s="171"/>
      <c r="BR114" s="171"/>
      <c r="BS114" s="171"/>
      <c r="BT114" s="171"/>
      <c r="BU114" s="171"/>
      <c r="BV114" s="171"/>
      <c r="BW114" s="171"/>
      <c r="BX114" s="171"/>
      <c r="BY114" s="171"/>
      <c r="BZ114" s="171"/>
      <c r="CA114" s="171"/>
      <c r="CB114" s="171"/>
      <c r="CC114" s="171"/>
      <c r="CD114" s="104"/>
      <c r="CE114" s="104"/>
      <c r="CF114" s="104"/>
      <c r="CG114" s="104"/>
      <c r="CH114" s="104"/>
      <c r="CI114" s="104"/>
      <c r="CJ114" s="104"/>
      <c r="CK114" s="104"/>
      <c r="CL114" s="104"/>
      <c r="CM114" s="104"/>
      <c r="CN114" s="104"/>
      <c r="CO114" s="104"/>
      <c r="CP114" s="104"/>
      <c r="CQ114" s="104"/>
      <c r="CR114" s="104"/>
      <c r="CS114" s="104"/>
      <c r="CT114" s="104"/>
      <c r="CU114" s="104"/>
      <c r="CV114" s="104"/>
      <c r="CW114" s="104"/>
      <c r="CX114" s="104"/>
      <c r="CY114" s="104"/>
      <c r="CZ114" s="104"/>
      <c r="DA114" s="104"/>
      <c r="DB114" s="104"/>
      <c r="DC114" s="104"/>
      <c r="DD114" s="104"/>
      <c r="DE114" s="104"/>
      <c r="DF114" s="104"/>
      <c r="DG114" s="104"/>
      <c r="DH114" s="104"/>
      <c r="DI114" s="104"/>
      <c r="DJ114" s="104"/>
      <c r="DK114" s="104"/>
      <c r="DL114" s="104"/>
      <c r="DM114" s="104"/>
      <c r="DN114" s="104"/>
      <c r="DO114" s="104"/>
      <c r="DP114" s="104"/>
      <c r="DQ114" s="104"/>
      <c r="DR114" s="104"/>
      <c r="DS114" s="104"/>
      <c r="DT114" s="104"/>
      <c r="DU114" s="104"/>
      <c r="DV114" s="104"/>
      <c r="DW114" s="104"/>
      <c r="DX114" s="104"/>
      <c r="DY114" s="104"/>
      <c r="DZ114" s="104"/>
      <c r="EA114" s="104"/>
      <c r="EB114" s="104"/>
      <c r="EC114" s="104"/>
      <c r="ED114" s="104"/>
      <c r="EE114" s="104"/>
      <c r="EF114" s="104"/>
      <c r="EG114" s="104"/>
      <c r="EH114" s="225"/>
      <c r="EI114" s="225"/>
      <c r="EJ114" s="225"/>
      <c r="EK114" s="225"/>
      <c r="EL114" s="225"/>
      <c r="EM114" s="225"/>
      <c r="EN114" s="225"/>
      <c r="EO114" s="225"/>
      <c r="EP114" s="225"/>
      <c r="EQ114" s="225"/>
      <c r="ER114" s="225"/>
      <c r="ES114" s="225"/>
      <c r="ET114" s="225"/>
      <c r="EU114" s="225"/>
      <c r="EV114" s="225"/>
      <c r="EW114" s="225"/>
      <c r="EX114" s="225"/>
      <c r="EY114" s="225"/>
      <c r="EZ114" s="225"/>
      <c r="FA114" s="225"/>
      <c r="FB114" s="225"/>
      <c r="FC114" s="225"/>
      <c r="FD114" s="225"/>
      <c r="FE114" s="225"/>
      <c r="FF114" s="225"/>
      <c r="FG114" s="225"/>
      <c r="FH114" s="225"/>
      <c r="FI114" s="225"/>
      <c r="FJ114" s="225"/>
      <c r="FK114" s="225"/>
      <c r="FL114" s="225"/>
      <c r="FM114" s="225"/>
      <c r="FN114" s="225"/>
      <c r="FO114" s="225"/>
      <c r="FP114" s="225"/>
      <c r="FQ114" s="225"/>
      <c r="FR114" s="225"/>
      <c r="FS114" s="225"/>
      <c r="FT114" s="225"/>
      <c r="FU114" s="225"/>
      <c r="FV114" s="225"/>
      <c r="FW114" s="225"/>
      <c r="FX114" s="225"/>
      <c r="FY114" s="225"/>
      <c r="FZ114" s="225"/>
      <c r="GA114" s="225"/>
      <c r="GB114" s="225"/>
      <c r="GC114" s="225"/>
      <c r="GD114" s="225"/>
      <c r="GE114" s="225"/>
      <c r="GF114" s="225"/>
      <c r="GG114" s="225"/>
      <c r="GH114" s="225"/>
      <c r="GI114" s="225"/>
      <c r="GJ114" s="225"/>
      <c r="GK114" s="225"/>
      <c r="GL114" s="225"/>
      <c r="GM114" s="225"/>
      <c r="GN114" s="225"/>
      <c r="GO114" s="225"/>
      <c r="GP114" s="225"/>
      <c r="GQ114" s="225"/>
      <c r="GR114" s="225"/>
      <c r="GS114" s="225"/>
      <c r="GT114" s="225"/>
      <c r="GU114" s="225"/>
      <c r="GV114" s="225"/>
      <c r="GW114" s="225"/>
      <c r="GX114" s="225"/>
      <c r="GY114" s="225"/>
      <c r="GZ114" s="225"/>
      <c r="HA114" s="225"/>
      <c r="HB114" s="225"/>
      <c r="HC114" s="225"/>
      <c r="HD114" s="225"/>
      <c r="HE114" s="225"/>
      <c r="HF114" s="225"/>
      <c r="HG114" s="225"/>
      <c r="HH114" s="225"/>
      <c r="HI114" s="225"/>
      <c r="HJ114" s="171">
        <v>1</v>
      </c>
      <c r="HK114" s="225"/>
      <c r="HL114" s="225"/>
      <c r="HM114" s="225"/>
      <c r="HN114" s="225"/>
      <c r="HO114" s="225"/>
      <c r="HP114" s="225"/>
      <c r="HQ114" s="225"/>
      <c r="HR114" s="225"/>
      <c r="HS114" s="225"/>
      <c r="HT114" s="225"/>
      <c r="HU114" s="225"/>
      <c r="HV114" s="225"/>
      <c r="HW114" s="225"/>
      <c r="HX114" s="225"/>
      <c r="HY114" s="225"/>
      <c r="HZ114" s="225"/>
      <c r="IA114" s="225"/>
      <c r="IB114" s="225"/>
      <c r="IC114" s="225"/>
      <c r="ID114" s="225"/>
      <c r="IE114" s="225"/>
      <c r="IF114" s="225"/>
      <c r="IG114" s="225"/>
      <c r="IH114" s="225"/>
      <c r="II114" s="225"/>
      <c r="IJ114" s="225"/>
      <c r="IK114" s="225"/>
      <c r="IL114" s="225"/>
      <c r="IM114" s="225"/>
      <c r="IN114" s="225"/>
      <c r="IO114" s="225"/>
      <c r="IP114" s="225"/>
      <c r="IQ114" s="225"/>
      <c r="IR114" s="225"/>
      <c r="IS114" s="225"/>
      <c r="IT114" s="225"/>
      <c r="IU114" s="225"/>
      <c r="IV114" s="225"/>
      <c r="IW114" s="225"/>
      <c r="IX114" s="225"/>
      <c r="IY114" s="225"/>
      <c r="IZ114" s="225"/>
      <c r="JA114" s="225"/>
      <c r="JB114" s="225"/>
      <c r="JC114" s="225"/>
      <c r="JD114" s="225"/>
      <c r="JE114" s="225"/>
      <c r="JF114" s="225"/>
      <c r="JG114" s="225"/>
      <c r="JH114" s="225"/>
      <c r="JI114" s="225"/>
      <c r="JJ114" s="225"/>
      <c r="JK114" s="225"/>
      <c r="JL114" s="225"/>
      <c r="JM114" s="225"/>
      <c r="JN114" s="225"/>
      <c r="JO114" s="225"/>
      <c r="JP114" s="225"/>
      <c r="JQ114" s="225"/>
      <c r="JR114" s="225"/>
      <c r="JS114" s="225"/>
      <c r="JT114" s="225"/>
      <c r="JU114" s="225"/>
      <c r="JV114" s="225"/>
      <c r="JW114" s="225"/>
      <c r="JX114" s="225"/>
      <c r="JY114" s="225"/>
      <c r="JZ114" s="225"/>
      <c r="KA114" s="225"/>
      <c r="KB114" s="225"/>
      <c r="KC114" s="225"/>
      <c r="KD114" s="225"/>
      <c r="KE114" s="225"/>
      <c r="KF114" s="225"/>
      <c r="KG114" s="225"/>
      <c r="KH114" s="225"/>
      <c r="KI114" s="225"/>
      <c r="KJ114" s="225"/>
      <c r="KK114" s="225"/>
      <c r="KL114" s="225"/>
      <c r="KM114" s="225"/>
      <c r="KN114" s="225"/>
      <c r="KO114" s="225"/>
      <c r="KP114" s="225"/>
      <c r="KQ114" s="225"/>
      <c r="KR114" s="225"/>
      <c r="KS114" s="225"/>
      <c r="KT114" s="225"/>
      <c r="KU114" s="225"/>
      <c r="KV114" s="225"/>
      <c r="KW114" s="225"/>
      <c r="KX114" s="225"/>
      <c r="KY114" s="225"/>
      <c r="KZ114" s="225"/>
      <c r="LA114" s="225"/>
      <c r="LB114" s="225"/>
      <c r="LC114" s="225"/>
      <c r="LD114" s="225"/>
      <c r="LE114" s="225"/>
      <c r="LF114" s="225"/>
      <c r="LG114" s="225"/>
      <c r="LH114" s="225"/>
      <c r="LI114" s="225"/>
      <c r="LJ114" s="225"/>
      <c r="LK114" s="225"/>
      <c r="LL114" s="225"/>
      <c r="LM114" s="225"/>
      <c r="LN114" s="225"/>
      <c r="LO114" s="225"/>
      <c r="LP114" s="225"/>
      <c r="LQ114" s="225"/>
      <c r="LR114" s="225"/>
      <c r="LS114" s="225"/>
      <c r="LT114" s="225"/>
      <c r="LU114" s="225"/>
      <c r="LV114" s="225"/>
      <c r="LW114" s="225"/>
      <c r="LX114" s="225"/>
      <c r="LY114" s="225"/>
      <c r="LZ114" s="225"/>
      <c r="MA114" s="225"/>
      <c r="MB114" s="225"/>
      <c r="MC114" s="225"/>
      <c r="MD114" s="225"/>
      <c r="ME114" s="225"/>
      <c r="MF114" s="225"/>
      <c r="MG114" s="225"/>
      <c r="MH114" s="225"/>
      <c r="MI114" s="225"/>
      <c r="MJ114" s="225"/>
      <c r="MK114" s="225"/>
      <c r="ML114" s="225"/>
      <c r="MM114" s="225"/>
      <c r="MN114" s="225"/>
      <c r="MO114" s="225"/>
      <c r="MP114" s="225"/>
      <c r="MQ114" s="225"/>
      <c r="MR114" s="225"/>
      <c r="MS114" s="225"/>
      <c r="MT114" s="225"/>
      <c r="MU114" s="225"/>
      <c r="MV114" s="225"/>
      <c r="MW114" s="225"/>
      <c r="MX114" s="225"/>
      <c r="MY114" s="225"/>
      <c r="MZ114" s="225"/>
      <c r="NA114" s="225"/>
      <c r="NB114" s="225"/>
      <c r="NC114" s="225"/>
      <c r="ND114" s="225"/>
      <c r="NE114" s="225"/>
      <c r="NF114" s="225"/>
      <c r="NG114" s="225"/>
      <c r="NH114" s="225"/>
      <c r="NI114" s="225"/>
      <c r="NJ114" s="225"/>
      <c r="NK114" s="225"/>
      <c r="NL114" s="225"/>
      <c r="NM114" s="225"/>
      <c r="NN114" s="225"/>
      <c r="NO114" s="225"/>
      <c r="NP114" s="225"/>
      <c r="NQ114" s="225"/>
      <c r="NR114" s="225"/>
      <c r="NS114" s="225"/>
      <c r="NT114" s="225"/>
      <c r="NU114" s="225"/>
      <c r="NV114" s="225"/>
      <c r="NW114" s="225"/>
      <c r="NX114" s="225"/>
      <c r="NY114" s="225"/>
      <c r="NZ114" s="225"/>
      <c r="OA114" s="225"/>
      <c r="OB114" s="225"/>
      <c r="OC114" s="225"/>
      <c r="OD114" s="225"/>
      <c r="OE114" s="225"/>
      <c r="OF114" s="225"/>
      <c r="OG114" s="225"/>
      <c r="OH114" s="225"/>
      <c r="OI114" s="225"/>
      <c r="OJ114" s="225"/>
      <c r="OK114" s="225"/>
      <c r="OL114" s="225"/>
      <c r="OM114" s="225"/>
      <c r="ON114" s="225"/>
      <c r="OO114" s="225"/>
      <c r="OP114" s="225"/>
      <c r="OQ114" s="225"/>
      <c r="OR114" s="225"/>
      <c r="OS114" s="225"/>
      <c r="OT114" s="225"/>
      <c r="OU114" s="225"/>
      <c r="OV114" s="225"/>
      <c r="OW114" s="225"/>
      <c r="OX114" s="225"/>
      <c r="OY114" s="225"/>
      <c r="OZ114" s="225"/>
      <c r="PA114" s="225"/>
      <c r="PB114" s="225"/>
      <c r="PC114" s="225"/>
      <c r="PD114" s="225"/>
      <c r="PE114" s="225"/>
      <c r="PF114" s="225"/>
      <c r="PG114" s="225"/>
      <c r="PH114" s="225"/>
      <c r="PI114" s="225"/>
      <c r="PJ114" s="225"/>
      <c r="PK114" s="225"/>
      <c r="PL114" s="225"/>
      <c r="PM114" s="225"/>
      <c r="PN114" s="225"/>
      <c r="PO114" s="225"/>
      <c r="PP114" s="225"/>
      <c r="PQ114" s="225"/>
      <c r="PR114" s="225"/>
      <c r="PS114" s="225"/>
      <c r="PT114" s="225"/>
      <c r="PU114" s="225"/>
      <c r="PV114" s="225"/>
      <c r="PW114" s="225"/>
      <c r="PX114" s="225"/>
      <c r="PY114" s="225"/>
      <c r="PZ114" s="225"/>
      <c r="QA114" s="225"/>
      <c r="QB114" s="225"/>
      <c r="QC114" s="225"/>
      <c r="QD114" s="225"/>
      <c r="QE114" s="225"/>
      <c r="QF114" s="225"/>
      <c r="QG114" s="225"/>
      <c r="QH114" s="225"/>
      <c r="QI114" s="225"/>
      <c r="QJ114" s="225"/>
      <c r="QK114" s="225"/>
      <c r="QL114" s="225"/>
      <c r="QM114" s="225"/>
      <c r="QN114" s="225"/>
      <c r="QO114" s="225"/>
      <c r="QP114" s="225"/>
      <c r="QQ114" s="225"/>
      <c r="QR114" s="225"/>
      <c r="QS114" s="225"/>
      <c r="QT114" s="225"/>
      <c r="QU114" s="225"/>
      <c r="QV114" s="225"/>
      <c r="QW114" s="225"/>
      <c r="QX114" s="225"/>
      <c r="QY114" s="225"/>
      <c r="QZ114" s="225"/>
      <c r="RA114" s="225"/>
      <c r="RB114" s="225"/>
      <c r="RC114" s="225"/>
      <c r="RD114" s="225"/>
      <c r="RE114" s="104"/>
      <c r="RF114" s="104"/>
      <c r="RG114" s="207"/>
      <c r="RH114" s="207"/>
    </row>
    <row r="115" spans="2:476" ht="18.75" customHeight="1">
      <c r="B115" s="87">
        <v>104</v>
      </c>
      <c r="C115" s="87">
        <v>2505</v>
      </c>
      <c r="D115" s="87" t="s">
        <v>451</v>
      </c>
      <c r="E115" s="34" t="str">
        <f ca="1">IF(ISBLANK(TMSimList[[#This Row],[Test n'#]]),"",LOOKUP(TMSimList[[#This Row],[Test n'#]],TP_CFAR_DB[TPnum],TP_CFAR_DB[TP ID]))</f>
        <v>FT-TP-2505</v>
      </c>
      <c r="F115" s="103">
        <f ca="1">IF(ISBLANK(TMSimList[[#This Row],[Test n'#]]),"",LOOKUP(TMSimList[[#This Row],[Test n'#]],TP_CFAR_DB[TPnum],TP_CFAR_DB[Test Point Name]))</f>
        <v>0</v>
      </c>
      <c r="G115" s="34">
        <f ca="1">IF(ISBLANK(TMSimList[[#This Row],[Test n'#]]),"",LOOKUP(TMSimList[[#This Row],[Test n'#]],TP_CFAR_DB[TPnum],TP_CFAR_DB[Mode]))</f>
        <v>0</v>
      </c>
      <c r="H115" s="397"/>
      <c r="I115" s="398"/>
      <c r="J115" s="398"/>
      <c r="K115" s="171"/>
      <c r="L115" s="172">
        <f>SUM(TMSimMatrix[#This Row])</f>
        <v>1</v>
      </c>
      <c r="M115" s="171"/>
      <c r="N115" s="171"/>
      <c r="O115" s="171"/>
      <c r="P115" s="171"/>
      <c r="Q115" s="171"/>
      <c r="R115" s="171"/>
      <c r="S115" s="171"/>
      <c r="T115" s="171"/>
      <c r="U115" s="171"/>
      <c r="V115" s="171"/>
      <c r="W115" s="171"/>
      <c r="X115" s="171"/>
      <c r="Y115" s="171"/>
      <c r="Z115" s="171"/>
      <c r="AA115" s="171"/>
      <c r="AB115" s="171"/>
      <c r="AC115" s="171"/>
      <c r="AD115" s="171"/>
      <c r="AE115" s="171"/>
      <c r="AF115" s="171"/>
      <c r="AG115" s="171"/>
      <c r="AH115" s="171"/>
      <c r="AI115" s="171"/>
      <c r="AJ115" s="171"/>
      <c r="AK115" s="171"/>
      <c r="AL115" s="171"/>
      <c r="AM115" s="171"/>
      <c r="AN115" s="171"/>
      <c r="AO115" s="171"/>
      <c r="AP115" s="171"/>
      <c r="AQ115" s="171"/>
      <c r="AR115" s="171"/>
      <c r="AS115" s="171"/>
      <c r="AT115" s="171"/>
      <c r="AU115" s="171"/>
      <c r="AV115" s="171"/>
      <c r="AW115" s="171"/>
      <c r="AX115" s="171"/>
      <c r="AY115" s="171"/>
      <c r="AZ115" s="171"/>
      <c r="BA115" s="171"/>
      <c r="BB115" s="171"/>
      <c r="BC115" s="171"/>
      <c r="BD115" s="171"/>
      <c r="BE115" s="171"/>
      <c r="BF115" s="171"/>
      <c r="BG115" s="171"/>
      <c r="BH115" s="171"/>
      <c r="BI115" s="171"/>
      <c r="BJ115" s="171"/>
      <c r="BK115" s="171"/>
      <c r="BL115" s="171"/>
      <c r="BM115" s="171"/>
      <c r="BN115" s="171"/>
      <c r="BO115" s="171"/>
      <c r="BP115" s="171"/>
      <c r="BQ115" s="171"/>
      <c r="BR115" s="171"/>
      <c r="BS115" s="171"/>
      <c r="BT115" s="171"/>
      <c r="BU115" s="171"/>
      <c r="BV115" s="171"/>
      <c r="BW115" s="171"/>
      <c r="BX115" s="171"/>
      <c r="BY115" s="171"/>
      <c r="BZ115" s="171"/>
      <c r="CA115" s="171"/>
      <c r="CB115" s="171"/>
      <c r="CC115" s="171"/>
      <c r="CD115" s="104"/>
      <c r="CE115" s="104"/>
      <c r="CF115" s="104"/>
      <c r="CG115" s="104"/>
      <c r="CH115" s="104"/>
      <c r="CI115" s="104"/>
      <c r="CJ115" s="104"/>
      <c r="CK115" s="104"/>
      <c r="CL115" s="104"/>
      <c r="CM115" s="104"/>
      <c r="CN115" s="104"/>
      <c r="CO115" s="104"/>
      <c r="CP115" s="104"/>
      <c r="CQ115" s="104"/>
      <c r="CR115" s="104"/>
      <c r="CS115" s="104"/>
      <c r="CT115" s="104"/>
      <c r="CU115" s="104"/>
      <c r="CV115" s="104"/>
      <c r="CW115" s="104"/>
      <c r="CX115" s="104"/>
      <c r="CY115" s="104"/>
      <c r="CZ115" s="104"/>
      <c r="DA115" s="104"/>
      <c r="DB115" s="104"/>
      <c r="DC115" s="104"/>
      <c r="DD115" s="104"/>
      <c r="DE115" s="104"/>
      <c r="DF115" s="104"/>
      <c r="DG115" s="104"/>
      <c r="DH115" s="104"/>
      <c r="DI115" s="104"/>
      <c r="DJ115" s="104"/>
      <c r="DK115" s="104"/>
      <c r="DL115" s="104"/>
      <c r="DM115" s="104"/>
      <c r="DN115" s="104"/>
      <c r="DO115" s="104"/>
      <c r="DP115" s="104"/>
      <c r="DQ115" s="104"/>
      <c r="DR115" s="104"/>
      <c r="DS115" s="104"/>
      <c r="DT115" s="104"/>
      <c r="DU115" s="104"/>
      <c r="DV115" s="104"/>
      <c r="DW115" s="104"/>
      <c r="DX115" s="104"/>
      <c r="DY115" s="104"/>
      <c r="DZ115" s="104"/>
      <c r="EA115" s="104"/>
      <c r="EB115" s="104"/>
      <c r="EC115" s="104"/>
      <c r="ED115" s="104"/>
      <c r="EE115" s="104"/>
      <c r="EF115" s="104"/>
      <c r="EG115" s="225"/>
      <c r="EH115" s="225"/>
      <c r="EI115" s="225"/>
      <c r="EJ115" s="225"/>
      <c r="EK115" s="225"/>
      <c r="EL115" s="225"/>
      <c r="EM115" s="225"/>
      <c r="EN115" s="225"/>
      <c r="EO115" s="225"/>
      <c r="EP115" s="225"/>
      <c r="EQ115" s="225"/>
      <c r="ER115" s="225"/>
      <c r="ES115" s="225"/>
      <c r="ET115" s="225"/>
      <c r="EU115" s="225"/>
      <c r="EV115" s="225"/>
      <c r="EW115" s="225"/>
      <c r="EX115" s="225"/>
      <c r="EY115" s="225"/>
      <c r="EZ115" s="225"/>
      <c r="FA115" s="225"/>
      <c r="FB115" s="225"/>
      <c r="FC115" s="225"/>
      <c r="FD115" s="225"/>
      <c r="FE115" s="225"/>
      <c r="FF115" s="225"/>
      <c r="FG115" s="225"/>
      <c r="FH115" s="225"/>
      <c r="FI115" s="225"/>
      <c r="FJ115" s="225"/>
      <c r="FK115" s="225"/>
      <c r="FL115" s="225"/>
      <c r="FM115" s="225"/>
      <c r="FN115" s="225"/>
      <c r="FO115" s="225"/>
      <c r="FP115" s="225"/>
      <c r="FQ115" s="225"/>
      <c r="FR115" s="225"/>
      <c r="FS115" s="225"/>
      <c r="FT115" s="225"/>
      <c r="FU115" s="225"/>
      <c r="FV115" s="225"/>
      <c r="FW115" s="225"/>
      <c r="FX115" s="225"/>
      <c r="FY115" s="225"/>
      <c r="FZ115" s="225"/>
      <c r="GA115" s="225"/>
      <c r="GB115" s="225"/>
      <c r="GC115" s="225"/>
      <c r="GD115" s="225"/>
      <c r="GE115" s="225"/>
      <c r="GF115" s="225"/>
      <c r="GG115" s="225"/>
      <c r="GH115" s="225"/>
      <c r="GI115" s="225"/>
      <c r="GJ115" s="225"/>
      <c r="GK115" s="225"/>
      <c r="GL115" s="225"/>
      <c r="GM115" s="225"/>
      <c r="GN115" s="225"/>
      <c r="GO115" s="225"/>
      <c r="GP115" s="225"/>
      <c r="GQ115" s="225"/>
      <c r="GR115" s="225"/>
      <c r="GS115" s="225"/>
      <c r="GT115" s="225"/>
      <c r="GU115" s="225"/>
      <c r="GV115" s="225"/>
      <c r="GW115" s="225"/>
      <c r="GX115" s="225"/>
      <c r="GY115" s="225"/>
      <c r="GZ115" s="225"/>
      <c r="HA115" s="225"/>
      <c r="HB115" s="225"/>
      <c r="HC115" s="225"/>
      <c r="HD115" s="225"/>
      <c r="HE115" s="225"/>
      <c r="HF115" s="225"/>
      <c r="HG115" s="225"/>
      <c r="HH115" s="225"/>
      <c r="HI115" s="225"/>
      <c r="HJ115" s="225"/>
      <c r="HK115" s="171">
        <v>1</v>
      </c>
      <c r="HL115" s="171"/>
      <c r="HM115" s="171"/>
      <c r="HN115" s="171"/>
      <c r="HO115" s="171"/>
      <c r="HP115" s="171"/>
      <c r="HQ115" s="171"/>
      <c r="HR115" s="171"/>
      <c r="HS115" s="171"/>
      <c r="HT115" s="225"/>
      <c r="HU115" s="225"/>
      <c r="HV115" s="225"/>
      <c r="HW115" s="225"/>
      <c r="HX115" s="225"/>
      <c r="HY115" s="225"/>
      <c r="HZ115" s="225"/>
      <c r="IA115" s="225"/>
      <c r="IB115" s="225"/>
      <c r="IC115" s="225"/>
      <c r="ID115" s="225"/>
      <c r="IE115" s="225"/>
      <c r="IF115" s="225"/>
      <c r="IG115" s="225"/>
      <c r="IH115" s="225"/>
      <c r="II115" s="225"/>
      <c r="IJ115" s="225"/>
      <c r="IK115" s="225"/>
      <c r="IL115" s="225"/>
      <c r="IM115" s="225"/>
      <c r="IN115" s="225"/>
      <c r="IO115" s="225"/>
      <c r="IP115" s="225"/>
      <c r="IQ115" s="225"/>
      <c r="IR115" s="225"/>
      <c r="IS115" s="225"/>
      <c r="IT115" s="225"/>
      <c r="IU115" s="225"/>
      <c r="IV115" s="225"/>
      <c r="IW115" s="225"/>
      <c r="IX115" s="225"/>
      <c r="IY115" s="225"/>
      <c r="IZ115" s="225"/>
      <c r="JA115" s="225"/>
      <c r="JB115" s="225"/>
      <c r="JC115" s="225"/>
      <c r="JD115" s="225"/>
      <c r="JE115" s="225"/>
      <c r="JF115" s="225"/>
      <c r="JG115" s="225"/>
      <c r="JH115" s="225"/>
      <c r="JI115" s="225"/>
      <c r="JJ115" s="225"/>
      <c r="JK115" s="225"/>
      <c r="JL115" s="225"/>
      <c r="JM115" s="225"/>
      <c r="JN115" s="225"/>
      <c r="JO115" s="225"/>
      <c r="JP115" s="225"/>
      <c r="JQ115" s="225"/>
      <c r="JR115" s="225"/>
      <c r="JS115" s="225"/>
      <c r="JT115" s="225"/>
      <c r="JU115" s="225"/>
      <c r="JV115" s="225"/>
      <c r="JW115" s="225"/>
      <c r="JX115" s="225"/>
      <c r="JY115" s="225"/>
      <c r="JZ115" s="225"/>
      <c r="KA115" s="225"/>
      <c r="KB115" s="225"/>
      <c r="KC115" s="225"/>
      <c r="KD115" s="225"/>
      <c r="KE115" s="225"/>
      <c r="KF115" s="225"/>
      <c r="KG115" s="225"/>
      <c r="KH115" s="225"/>
      <c r="KI115" s="225"/>
      <c r="KJ115" s="225"/>
      <c r="KK115" s="225"/>
      <c r="KL115" s="225"/>
      <c r="KM115" s="225"/>
      <c r="KN115" s="225"/>
      <c r="KO115" s="225"/>
      <c r="KP115" s="225"/>
      <c r="KQ115" s="225"/>
      <c r="KR115" s="225"/>
      <c r="KS115" s="225"/>
      <c r="KT115" s="225"/>
      <c r="KU115" s="225"/>
      <c r="KV115" s="225"/>
      <c r="KW115" s="225"/>
      <c r="KX115" s="225"/>
      <c r="KY115" s="225"/>
      <c r="KZ115" s="225"/>
      <c r="LA115" s="225"/>
      <c r="LB115" s="225"/>
      <c r="LC115" s="225"/>
      <c r="LD115" s="225"/>
      <c r="LE115" s="225"/>
      <c r="LF115" s="225"/>
      <c r="LG115" s="225"/>
      <c r="LH115" s="225"/>
      <c r="LI115" s="225"/>
      <c r="LJ115" s="225"/>
      <c r="LK115" s="225"/>
      <c r="LL115" s="225"/>
      <c r="LM115" s="225"/>
      <c r="LN115" s="225"/>
      <c r="LO115" s="225"/>
      <c r="LP115" s="225"/>
      <c r="LQ115" s="225"/>
      <c r="LR115" s="225"/>
      <c r="LS115" s="225"/>
      <c r="LT115" s="225"/>
      <c r="LU115" s="225"/>
      <c r="LV115" s="225"/>
      <c r="LW115" s="225"/>
      <c r="LX115" s="225"/>
      <c r="LY115" s="225"/>
      <c r="LZ115" s="225"/>
      <c r="MA115" s="225"/>
      <c r="MB115" s="225"/>
      <c r="MC115" s="225"/>
      <c r="MD115" s="225"/>
      <c r="ME115" s="225"/>
      <c r="MF115" s="225"/>
      <c r="MG115" s="225"/>
      <c r="MH115" s="225"/>
      <c r="MI115" s="225"/>
      <c r="MJ115" s="225"/>
      <c r="MK115" s="225"/>
      <c r="ML115" s="225"/>
      <c r="MM115" s="225"/>
      <c r="MN115" s="225"/>
      <c r="MO115" s="225"/>
      <c r="MP115" s="225"/>
      <c r="MQ115" s="225"/>
      <c r="MR115" s="225"/>
      <c r="MS115" s="225"/>
      <c r="MT115" s="225"/>
      <c r="MU115" s="225"/>
      <c r="MV115" s="225"/>
      <c r="MW115" s="225"/>
      <c r="MX115" s="225"/>
      <c r="MY115" s="225"/>
      <c r="MZ115" s="225"/>
      <c r="NA115" s="225"/>
      <c r="NB115" s="225"/>
      <c r="NC115" s="225"/>
      <c r="ND115" s="225"/>
      <c r="NE115" s="225"/>
      <c r="NF115" s="225"/>
      <c r="NG115" s="225"/>
      <c r="NH115" s="225"/>
      <c r="NI115" s="225"/>
      <c r="NJ115" s="225"/>
      <c r="NK115" s="225"/>
      <c r="NL115" s="225"/>
      <c r="NM115" s="225"/>
      <c r="NN115" s="225"/>
      <c r="NO115" s="225"/>
      <c r="NP115" s="225"/>
      <c r="NQ115" s="225"/>
      <c r="NR115" s="225"/>
      <c r="NS115" s="225"/>
      <c r="NT115" s="225"/>
      <c r="NU115" s="225"/>
      <c r="NV115" s="225"/>
      <c r="NW115" s="225"/>
      <c r="NX115" s="225"/>
      <c r="NY115" s="225"/>
      <c r="NZ115" s="225"/>
      <c r="OA115" s="225"/>
      <c r="OB115" s="225"/>
      <c r="OC115" s="225"/>
      <c r="OD115" s="225"/>
      <c r="OE115" s="225"/>
      <c r="OF115" s="225"/>
      <c r="OG115" s="225"/>
      <c r="OH115" s="225"/>
      <c r="OI115" s="225"/>
      <c r="OJ115" s="225"/>
      <c r="OK115" s="225"/>
      <c r="OL115" s="225"/>
      <c r="OM115" s="225"/>
      <c r="ON115" s="225"/>
      <c r="OO115" s="225"/>
      <c r="OP115" s="225"/>
      <c r="OQ115" s="225"/>
      <c r="OR115" s="225"/>
      <c r="OS115" s="225"/>
      <c r="OT115" s="225"/>
      <c r="OU115" s="225"/>
      <c r="OV115" s="225"/>
      <c r="OW115" s="225"/>
      <c r="OX115" s="225"/>
      <c r="OY115" s="225"/>
      <c r="OZ115" s="225"/>
      <c r="PA115" s="225"/>
      <c r="PB115" s="225"/>
      <c r="PC115" s="225"/>
      <c r="PD115" s="225"/>
      <c r="PE115" s="225"/>
      <c r="PF115" s="225"/>
      <c r="PG115" s="225"/>
      <c r="PH115" s="225"/>
      <c r="PI115" s="225"/>
      <c r="PJ115" s="225"/>
      <c r="PK115" s="225"/>
      <c r="PL115" s="225"/>
      <c r="PM115" s="225"/>
      <c r="PN115" s="225"/>
      <c r="PO115" s="225"/>
      <c r="PP115" s="225"/>
      <c r="PQ115" s="225"/>
      <c r="PR115" s="225"/>
      <c r="PS115" s="225"/>
      <c r="PT115" s="225"/>
      <c r="PU115" s="225"/>
      <c r="PV115" s="225"/>
      <c r="PW115" s="225"/>
      <c r="PX115" s="225"/>
      <c r="PY115" s="225"/>
      <c r="PZ115" s="225"/>
      <c r="QA115" s="225"/>
      <c r="QB115" s="225"/>
      <c r="QC115" s="225"/>
      <c r="QD115" s="225"/>
      <c r="QE115" s="225"/>
      <c r="QF115" s="225"/>
      <c r="QG115" s="225"/>
      <c r="QH115" s="225"/>
      <c r="QI115" s="225"/>
      <c r="QJ115" s="225"/>
      <c r="QK115" s="225"/>
      <c r="QL115" s="225"/>
      <c r="QM115" s="225"/>
      <c r="QN115" s="225"/>
      <c r="QO115" s="225"/>
      <c r="QP115" s="225"/>
      <c r="QQ115" s="225"/>
      <c r="QR115" s="225"/>
      <c r="QS115" s="225"/>
      <c r="QT115" s="225"/>
      <c r="QU115" s="225"/>
      <c r="QV115" s="225"/>
      <c r="QW115" s="225"/>
      <c r="QX115" s="225"/>
      <c r="QY115" s="225"/>
      <c r="QZ115" s="225"/>
      <c r="RA115" s="225"/>
      <c r="RB115" s="225"/>
      <c r="RC115" s="225"/>
      <c r="RD115" s="225"/>
      <c r="RE115" s="104"/>
      <c r="RF115" s="104"/>
      <c r="RG115" s="207"/>
      <c r="RH115" s="207"/>
    </row>
    <row r="116" spans="2:476" ht="18.75" customHeight="1">
      <c r="B116" s="87">
        <v>105</v>
      </c>
      <c r="C116" s="87">
        <v>2506</v>
      </c>
      <c r="D116" s="87" t="s">
        <v>451</v>
      </c>
      <c r="E116" s="34" t="str">
        <f ca="1">IF(ISBLANK(TMSimList[[#This Row],[Test n'#]]),"",LOOKUP(TMSimList[[#This Row],[Test n'#]],TP_CFAR_DB[TPnum],TP_CFAR_DB[TP ID]))</f>
        <v>FT-TP-2506</v>
      </c>
      <c r="F116" s="103">
        <f ca="1">IF(ISBLANK(TMSimList[[#This Row],[Test n'#]]),"",LOOKUP(TMSimList[[#This Row],[Test n'#]],TP_CFAR_DB[TPnum],TP_CFAR_DB[Test Point Name]))</f>
        <v>0</v>
      </c>
      <c r="G116" s="34">
        <f ca="1">IF(ISBLANK(TMSimList[[#This Row],[Test n'#]]),"",LOOKUP(TMSimList[[#This Row],[Test n'#]],TP_CFAR_DB[TPnum],TP_CFAR_DB[Mode]))</f>
        <v>0</v>
      </c>
      <c r="H116" s="397"/>
      <c r="I116" s="398"/>
      <c r="J116" s="398"/>
      <c r="K116" s="171"/>
      <c r="L116" s="172">
        <f>SUM(TMSimMatrix[#This Row])</f>
        <v>1</v>
      </c>
      <c r="M116" s="171"/>
      <c r="N116" s="171"/>
      <c r="O116" s="171"/>
      <c r="P116" s="171"/>
      <c r="Q116" s="171"/>
      <c r="R116" s="171"/>
      <c r="S116" s="171"/>
      <c r="T116" s="171"/>
      <c r="U116" s="171"/>
      <c r="V116" s="171"/>
      <c r="W116" s="171"/>
      <c r="X116" s="171"/>
      <c r="Y116" s="171"/>
      <c r="Z116" s="171"/>
      <c r="AA116" s="171"/>
      <c r="AB116" s="171"/>
      <c r="AC116" s="171"/>
      <c r="AD116" s="171"/>
      <c r="AE116" s="171"/>
      <c r="AF116" s="171"/>
      <c r="AG116" s="171"/>
      <c r="AH116" s="171"/>
      <c r="AI116" s="171"/>
      <c r="AJ116" s="171"/>
      <c r="AK116" s="171"/>
      <c r="AL116" s="171"/>
      <c r="AM116" s="171"/>
      <c r="AN116" s="171"/>
      <c r="AO116" s="171"/>
      <c r="AP116" s="171"/>
      <c r="AQ116" s="171"/>
      <c r="AR116" s="171"/>
      <c r="AS116" s="171"/>
      <c r="AT116" s="171"/>
      <c r="AU116" s="171"/>
      <c r="AV116" s="171"/>
      <c r="AW116" s="171"/>
      <c r="AX116" s="171"/>
      <c r="AY116" s="171"/>
      <c r="AZ116" s="171"/>
      <c r="BA116" s="171"/>
      <c r="BB116" s="171"/>
      <c r="BC116" s="171"/>
      <c r="BD116" s="171"/>
      <c r="BE116" s="171"/>
      <c r="BF116" s="171"/>
      <c r="BG116" s="171"/>
      <c r="BH116" s="171"/>
      <c r="BI116" s="171"/>
      <c r="BJ116" s="171"/>
      <c r="BK116" s="171"/>
      <c r="BL116" s="171"/>
      <c r="BM116" s="171"/>
      <c r="BN116" s="171"/>
      <c r="BO116" s="171"/>
      <c r="BP116" s="171"/>
      <c r="BQ116" s="171"/>
      <c r="BR116" s="171"/>
      <c r="BS116" s="171"/>
      <c r="BT116" s="171"/>
      <c r="BU116" s="171"/>
      <c r="BV116" s="171"/>
      <c r="BW116" s="171"/>
      <c r="BX116" s="171"/>
      <c r="BY116" s="171"/>
      <c r="BZ116" s="171"/>
      <c r="CA116" s="171"/>
      <c r="CB116" s="171"/>
      <c r="CC116" s="171"/>
      <c r="CD116" s="104"/>
      <c r="CE116" s="104"/>
      <c r="CF116" s="104"/>
      <c r="CG116" s="104"/>
      <c r="CH116" s="104"/>
      <c r="CI116" s="104"/>
      <c r="CJ116" s="104"/>
      <c r="CK116" s="104"/>
      <c r="CL116" s="104"/>
      <c r="CM116" s="104"/>
      <c r="CN116" s="104"/>
      <c r="CO116" s="104"/>
      <c r="CP116" s="104"/>
      <c r="CQ116" s="104"/>
      <c r="CR116" s="104"/>
      <c r="CS116" s="104"/>
      <c r="CT116" s="104"/>
      <c r="CU116" s="104"/>
      <c r="CV116" s="104"/>
      <c r="CW116" s="104"/>
      <c r="CX116" s="104"/>
      <c r="CY116" s="104"/>
      <c r="CZ116" s="104"/>
      <c r="DA116" s="104"/>
      <c r="DB116" s="104"/>
      <c r="DC116" s="104"/>
      <c r="DD116" s="104"/>
      <c r="DE116" s="104"/>
      <c r="DF116" s="104"/>
      <c r="DG116" s="104"/>
      <c r="DH116" s="104"/>
      <c r="DI116" s="104"/>
      <c r="DJ116" s="104"/>
      <c r="DK116" s="104"/>
      <c r="DL116" s="104"/>
      <c r="DM116" s="104"/>
      <c r="DN116" s="104"/>
      <c r="DO116" s="104"/>
      <c r="DP116" s="104"/>
      <c r="DQ116" s="104"/>
      <c r="DR116" s="104"/>
      <c r="DS116" s="104"/>
      <c r="DT116" s="104"/>
      <c r="DU116" s="104"/>
      <c r="DV116" s="104"/>
      <c r="DW116" s="104"/>
      <c r="DX116" s="104"/>
      <c r="DY116" s="104"/>
      <c r="DZ116" s="104"/>
      <c r="EA116" s="104"/>
      <c r="EB116" s="104"/>
      <c r="EC116" s="104"/>
      <c r="ED116" s="104"/>
      <c r="EE116" s="104"/>
      <c r="EF116" s="104"/>
      <c r="EG116" s="104"/>
      <c r="EH116" s="225"/>
      <c r="EI116" s="225"/>
      <c r="EJ116" s="225"/>
      <c r="EK116" s="225"/>
      <c r="EL116" s="225"/>
      <c r="EM116" s="225"/>
      <c r="EN116" s="225"/>
      <c r="EO116" s="225"/>
      <c r="EP116" s="225"/>
      <c r="EQ116" s="225"/>
      <c r="ER116" s="225"/>
      <c r="ES116" s="225"/>
      <c r="ET116" s="225"/>
      <c r="EU116" s="225"/>
      <c r="EV116" s="225"/>
      <c r="EW116" s="225"/>
      <c r="EX116" s="225"/>
      <c r="EY116" s="225"/>
      <c r="EZ116" s="225"/>
      <c r="FA116" s="225"/>
      <c r="FB116" s="225"/>
      <c r="FC116" s="225"/>
      <c r="FD116" s="225"/>
      <c r="FE116" s="225"/>
      <c r="FF116" s="225"/>
      <c r="FG116" s="225"/>
      <c r="FH116" s="225"/>
      <c r="FI116" s="225"/>
      <c r="FJ116" s="225"/>
      <c r="FK116" s="225"/>
      <c r="FL116" s="225"/>
      <c r="FM116" s="225"/>
      <c r="FN116" s="225"/>
      <c r="FO116" s="225"/>
      <c r="FP116" s="225"/>
      <c r="FQ116" s="225"/>
      <c r="FR116" s="225"/>
      <c r="FS116" s="225"/>
      <c r="FT116" s="225"/>
      <c r="FU116" s="225"/>
      <c r="FV116" s="225"/>
      <c r="FW116" s="225"/>
      <c r="FX116" s="225"/>
      <c r="FY116" s="225"/>
      <c r="FZ116" s="225"/>
      <c r="GA116" s="225"/>
      <c r="GB116" s="225"/>
      <c r="GC116" s="225"/>
      <c r="GD116" s="225"/>
      <c r="GE116" s="225"/>
      <c r="GF116" s="225"/>
      <c r="GG116" s="225"/>
      <c r="GH116" s="225"/>
      <c r="GI116" s="225"/>
      <c r="GJ116" s="225"/>
      <c r="GK116" s="225"/>
      <c r="GL116" s="225"/>
      <c r="GM116" s="225"/>
      <c r="GN116" s="225"/>
      <c r="GO116" s="225"/>
      <c r="GP116" s="225"/>
      <c r="GQ116" s="225"/>
      <c r="GR116" s="225"/>
      <c r="GS116" s="225"/>
      <c r="GT116" s="225"/>
      <c r="GU116" s="225"/>
      <c r="GV116" s="225"/>
      <c r="GW116" s="225"/>
      <c r="GX116" s="225"/>
      <c r="GY116" s="225"/>
      <c r="GZ116" s="225"/>
      <c r="HA116" s="225"/>
      <c r="HB116" s="225"/>
      <c r="HC116" s="225"/>
      <c r="HD116" s="225"/>
      <c r="HE116" s="225"/>
      <c r="HF116" s="225"/>
      <c r="HG116" s="225"/>
      <c r="HH116" s="225"/>
      <c r="HI116" s="225"/>
      <c r="HJ116" s="225"/>
      <c r="HK116" s="225"/>
      <c r="HL116" s="171">
        <v>1</v>
      </c>
      <c r="HM116" s="171"/>
      <c r="HN116" s="171"/>
      <c r="HO116" s="171"/>
      <c r="HP116" s="171"/>
      <c r="HQ116" s="171"/>
      <c r="HR116" s="171"/>
      <c r="HS116" s="402"/>
      <c r="HT116" s="104"/>
      <c r="HU116" s="104"/>
      <c r="HV116" s="104"/>
      <c r="HW116" s="104"/>
      <c r="HX116" s="104"/>
      <c r="HY116" s="104"/>
      <c r="HZ116" s="104"/>
      <c r="IA116" s="104"/>
      <c r="IB116" s="104"/>
      <c r="IC116" s="104"/>
      <c r="ID116" s="104"/>
      <c r="IE116" s="104"/>
      <c r="IF116" s="225"/>
      <c r="IG116" s="225"/>
      <c r="IH116" s="225"/>
      <c r="II116" s="225"/>
      <c r="IJ116" s="225"/>
      <c r="IK116" s="225"/>
      <c r="IL116" s="225"/>
      <c r="IM116" s="225"/>
      <c r="IN116" s="225"/>
      <c r="IO116" s="225"/>
      <c r="IP116" s="225"/>
      <c r="IQ116" s="225"/>
      <c r="IR116" s="225"/>
      <c r="IS116" s="225"/>
      <c r="IT116" s="225"/>
      <c r="IU116" s="225"/>
      <c r="IV116" s="225"/>
      <c r="IW116" s="225"/>
      <c r="IX116" s="225"/>
      <c r="IY116" s="225"/>
      <c r="IZ116" s="225"/>
      <c r="JA116" s="225"/>
      <c r="JB116" s="225"/>
      <c r="JC116" s="225"/>
      <c r="JD116" s="225"/>
      <c r="JE116" s="225"/>
      <c r="JF116" s="225"/>
      <c r="JG116" s="225"/>
      <c r="JH116" s="225"/>
      <c r="JI116" s="225"/>
      <c r="JJ116" s="225"/>
      <c r="JK116" s="225"/>
      <c r="JL116" s="225"/>
      <c r="JM116" s="225"/>
      <c r="JN116" s="225"/>
      <c r="JO116" s="225"/>
      <c r="JP116" s="225"/>
      <c r="JQ116" s="225"/>
      <c r="JR116" s="225"/>
      <c r="JS116" s="225"/>
      <c r="JT116" s="225"/>
      <c r="JU116" s="225"/>
      <c r="JV116" s="225"/>
      <c r="JW116" s="225"/>
      <c r="JX116" s="225"/>
      <c r="JY116" s="225"/>
      <c r="JZ116" s="225"/>
      <c r="KA116" s="225"/>
      <c r="KB116" s="225"/>
      <c r="KC116" s="225"/>
      <c r="KD116" s="225"/>
      <c r="KE116" s="225"/>
      <c r="KF116" s="225"/>
      <c r="KG116" s="225"/>
      <c r="KH116" s="225"/>
      <c r="KI116" s="225"/>
      <c r="KJ116" s="225"/>
      <c r="KK116" s="225"/>
      <c r="KL116" s="225"/>
      <c r="KM116" s="225"/>
      <c r="KN116" s="225"/>
      <c r="KO116" s="225"/>
      <c r="KP116" s="225"/>
      <c r="KQ116" s="225"/>
      <c r="KR116" s="225"/>
      <c r="KS116" s="225"/>
      <c r="KT116" s="225"/>
      <c r="KU116" s="225"/>
      <c r="KV116" s="225"/>
      <c r="KW116" s="225"/>
      <c r="KX116" s="225"/>
      <c r="KY116" s="225"/>
      <c r="KZ116" s="225"/>
      <c r="LA116" s="225"/>
      <c r="LB116" s="225"/>
      <c r="LC116" s="225"/>
      <c r="LD116" s="225"/>
      <c r="LE116" s="225"/>
      <c r="LF116" s="225"/>
      <c r="LG116" s="225"/>
      <c r="LH116" s="225"/>
      <c r="LI116" s="225"/>
      <c r="LJ116" s="225"/>
      <c r="LK116" s="225"/>
      <c r="LL116" s="225"/>
      <c r="LM116" s="225"/>
      <c r="LN116" s="225"/>
      <c r="LO116" s="225"/>
      <c r="LP116" s="225"/>
      <c r="LQ116" s="225"/>
      <c r="LR116" s="225"/>
      <c r="LS116" s="225"/>
      <c r="LT116" s="225"/>
      <c r="LU116" s="225"/>
      <c r="LV116" s="225"/>
      <c r="LW116" s="225"/>
      <c r="LX116" s="225"/>
      <c r="LY116" s="225"/>
      <c r="LZ116" s="225"/>
      <c r="MA116" s="225"/>
      <c r="MB116" s="225"/>
      <c r="MC116" s="225"/>
      <c r="MD116" s="225"/>
      <c r="ME116" s="225"/>
      <c r="MF116" s="225"/>
      <c r="MG116" s="225"/>
      <c r="MH116" s="225"/>
      <c r="MI116" s="225"/>
      <c r="MJ116" s="225"/>
      <c r="MK116" s="225"/>
      <c r="ML116" s="225"/>
      <c r="MM116" s="225"/>
      <c r="MN116" s="225"/>
      <c r="MO116" s="225"/>
      <c r="MP116" s="225"/>
      <c r="MQ116" s="225"/>
      <c r="MR116" s="225"/>
      <c r="MS116" s="225"/>
      <c r="MT116" s="225"/>
      <c r="MU116" s="225"/>
      <c r="MV116" s="225"/>
      <c r="MW116" s="225"/>
      <c r="MX116" s="225"/>
      <c r="MY116" s="225"/>
      <c r="MZ116" s="225"/>
      <c r="NA116" s="225"/>
      <c r="NB116" s="225"/>
      <c r="NC116" s="225"/>
      <c r="ND116" s="225"/>
      <c r="NE116" s="225"/>
      <c r="NF116" s="225"/>
      <c r="NG116" s="225"/>
      <c r="NH116" s="225"/>
      <c r="NI116" s="225"/>
      <c r="NJ116" s="225"/>
      <c r="NK116" s="225"/>
      <c r="NL116" s="225"/>
      <c r="NM116" s="225"/>
      <c r="NN116" s="225"/>
      <c r="NO116" s="225"/>
      <c r="NP116" s="225"/>
      <c r="NQ116" s="225"/>
      <c r="NR116" s="225"/>
      <c r="NS116" s="225"/>
      <c r="NT116" s="225"/>
      <c r="NU116" s="225"/>
      <c r="NV116" s="225"/>
      <c r="NW116" s="225"/>
      <c r="NX116" s="225"/>
      <c r="NY116" s="225"/>
      <c r="NZ116" s="225"/>
      <c r="OA116" s="225"/>
      <c r="OB116" s="225"/>
      <c r="OC116" s="225"/>
      <c r="OD116" s="225"/>
      <c r="OE116" s="225"/>
      <c r="OF116" s="225"/>
      <c r="OG116" s="225"/>
      <c r="OH116" s="225"/>
      <c r="OI116" s="225"/>
      <c r="OJ116" s="225"/>
      <c r="OK116" s="225"/>
      <c r="OL116" s="225"/>
      <c r="OM116" s="225"/>
      <c r="ON116" s="225"/>
      <c r="OO116" s="225"/>
      <c r="OP116" s="225"/>
      <c r="OQ116" s="225"/>
      <c r="OR116" s="225"/>
      <c r="OS116" s="225"/>
      <c r="OT116" s="225"/>
      <c r="OU116" s="225"/>
      <c r="OV116" s="225"/>
      <c r="OW116" s="225"/>
      <c r="OX116" s="225"/>
      <c r="OY116" s="225"/>
      <c r="OZ116" s="225"/>
      <c r="PA116" s="225"/>
      <c r="PB116" s="225"/>
      <c r="PC116" s="225"/>
      <c r="PD116" s="225"/>
      <c r="PE116" s="225"/>
      <c r="PF116" s="225"/>
      <c r="PG116" s="225"/>
      <c r="PH116" s="225"/>
      <c r="PI116" s="225"/>
      <c r="PJ116" s="225"/>
      <c r="PK116" s="225"/>
      <c r="PL116" s="225"/>
      <c r="PM116" s="225"/>
      <c r="PN116" s="225"/>
      <c r="PO116" s="225"/>
      <c r="PP116" s="225"/>
      <c r="PQ116" s="225"/>
      <c r="PR116" s="225"/>
      <c r="PS116" s="225"/>
      <c r="PT116" s="225"/>
      <c r="PU116" s="225"/>
      <c r="PV116" s="225"/>
      <c r="PW116" s="225"/>
      <c r="PX116" s="225"/>
      <c r="PY116" s="225"/>
      <c r="PZ116" s="225"/>
      <c r="QA116" s="225"/>
      <c r="QB116" s="225"/>
      <c r="QC116" s="225"/>
      <c r="QD116" s="225"/>
      <c r="QE116" s="225"/>
      <c r="QF116" s="225"/>
      <c r="QG116" s="225"/>
      <c r="QH116" s="225"/>
      <c r="QI116" s="225"/>
      <c r="QJ116" s="225"/>
      <c r="QK116" s="225"/>
      <c r="QL116" s="225"/>
      <c r="QM116" s="225"/>
      <c r="QN116" s="225"/>
      <c r="QO116" s="225"/>
      <c r="QP116" s="225"/>
      <c r="QQ116" s="225"/>
      <c r="QR116" s="225"/>
      <c r="QS116" s="225"/>
      <c r="QT116" s="225"/>
      <c r="QU116" s="225"/>
      <c r="QV116" s="225"/>
      <c r="QW116" s="225"/>
      <c r="QX116" s="225"/>
      <c r="QY116" s="225"/>
      <c r="QZ116" s="225"/>
      <c r="RA116" s="225"/>
      <c r="RB116" s="225"/>
      <c r="RC116" s="225"/>
      <c r="RD116" s="225"/>
      <c r="RE116" s="104"/>
      <c r="RF116" s="104"/>
      <c r="RG116" s="207"/>
      <c r="RH116" s="207"/>
    </row>
    <row r="117" spans="2:476" ht="18.75" customHeight="1">
      <c r="B117" s="87">
        <v>106</v>
      </c>
      <c r="C117" s="87">
        <v>2507</v>
      </c>
      <c r="D117" s="87" t="s">
        <v>451</v>
      </c>
      <c r="E117" s="34" t="str">
        <f ca="1">IF(ISBLANK(TMSimList[[#This Row],[Test n'#]]),"",LOOKUP(TMSimList[[#This Row],[Test n'#]],TP_CFAR_DB[TPnum],TP_CFAR_DB[TP ID]))</f>
        <v>FT-TP-2507</v>
      </c>
      <c r="F117" s="103" t="str">
        <f ca="1">IF(ISBLANK(TMSimList[[#This Row],[Test n'#]]),"",LOOKUP(TMSimList[[#This Row],[Test n'#]],TP_CFAR_DB[TPnum],TP_CFAR_DB[Test Point Name]))</f>
        <v>Aft Flap unresponsive</v>
      </c>
      <c r="G117" s="34" t="str">
        <f ca="1">IF(ISBLANK(TMSimList[[#This Row],[Test n'#]]),"",LOOKUP(TMSimList[[#This Row],[Test n'#]],TP_CFAR_DB[TPnum],TP_CFAR_DB[Mode]))</f>
        <v>Auto</v>
      </c>
      <c r="H117" s="397"/>
      <c r="I117" s="398"/>
      <c r="J117" s="398"/>
      <c r="K117" s="171"/>
      <c r="L117" s="172">
        <f>SUM(TMSimMatrix[#This Row])</f>
        <v>1</v>
      </c>
      <c r="M117" s="171"/>
      <c r="N117" s="171"/>
      <c r="O117" s="171"/>
      <c r="P117" s="171"/>
      <c r="Q117" s="171"/>
      <c r="R117" s="171"/>
      <c r="S117" s="171"/>
      <c r="T117" s="171"/>
      <c r="U117" s="171"/>
      <c r="V117" s="171"/>
      <c r="W117" s="171"/>
      <c r="X117" s="171"/>
      <c r="Y117" s="171"/>
      <c r="Z117" s="171"/>
      <c r="AA117" s="171"/>
      <c r="AB117" s="171"/>
      <c r="AC117" s="171"/>
      <c r="AD117" s="171"/>
      <c r="AE117" s="171"/>
      <c r="AF117" s="171"/>
      <c r="AG117" s="171"/>
      <c r="AH117" s="171"/>
      <c r="AI117" s="171"/>
      <c r="AJ117" s="171"/>
      <c r="AK117" s="171"/>
      <c r="AL117" s="171"/>
      <c r="AM117" s="171"/>
      <c r="AN117" s="171"/>
      <c r="AO117" s="171"/>
      <c r="AP117" s="171"/>
      <c r="AQ117" s="171"/>
      <c r="AR117" s="171"/>
      <c r="AS117" s="171"/>
      <c r="AT117" s="171"/>
      <c r="AU117" s="171"/>
      <c r="AV117" s="171"/>
      <c r="AW117" s="171"/>
      <c r="AX117" s="171"/>
      <c r="AY117" s="171"/>
      <c r="AZ117" s="171"/>
      <c r="BA117" s="171"/>
      <c r="BB117" s="171"/>
      <c r="BC117" s="171"/>
      <c r="BD117" s="171"/>
      <c r="BE117" s="171"/>
      <c r="BF117" s="171"/>
      <c r="BG117" s="171"/>
      <c r="BH117" s="171"/>
      <c r="BI117" s="171"/>
      <c r="BJ117" s="171"/>
      <c r="BK117" s="171"/>
      <c r="BL117" s="171"/>
      <c r="BM117" s="171"/>
      <c r="BN117" s="171"/>
      <c r="BO117" s="171"/>
      <c r="BP117" s="171"/>
      <c r="BQ117" s="171"/>
      <c r="BR117" s="171"/>
      <c r="BS117" s="171"/>
      <c r="BT117" s="171"/>
      <c r="BU117" s="171"/>
      <c r="BV117" s="171"/>
      <c r="BW117" s="171"/>
      <c r="BX117" s="171"/>
      <c r="BY117" s="171"/>
      <c r="BZ117" s="171"/>
      <c r="CA117" s="171"/>
      <c r="CB117" s="171"/>
      <c r="CC117" s="171"/>
      <c r="CD117" s="104"/>
      <c r="CE117" s="104"/>
      <c r="CF117" s="104"/>
      <c r="CG117" s="104"/>
      <c r="CH117" s="104"/>
      <c r="CI117" s="104"/>
      <c r="CJ117" s="104"/>
      <c r="CK117" s="104"/>
      <c r="CL117" s="104"/>
      <c r="CM117" s="104"/>
      <c r="CN117" s="104"/>
      <c r="CO117" s="104"/>
      <c r="CP117" s="104"/>
      <c r="CQ117" s="104"/>
      <c r="CR117" s="104"/>
      <c r="CS117" s="104"/>
      <c r="CT117" s="104"/>
      <c r="CU117" s="104"/>
      <c r="CV117" s="104"/>
      <c r="CW117" s="104"/>
      <c r="CX117" s="104"/>
      <c r="CY117" s="104"/>
      <c r="CZ117" s="104"/>
      <c r="DA117" s="104"/>
      <c r="DB117" s="104"/>
      <c r="DC117" s="104"/>
      <c r="DD117" s="104"/>
      <c r="DE117" s="104"/>
      <c r="DF117" s="104"/>
      <c r="DG117" s="104"/>
      <c r="DH117" s="104"/>
      <c r="DI117" s="104"/>
      <c r="DJ117" s="104"/>
      <c r="DK117" s="104"/>
      <c r="DL117" s="104"/>
      <c r="DM117" s="104"/>
      <c r="DN117" s="104"/>
      <c r="DO117" s="104"/>
      <c r="DP117" s="104"/>
      <c r="DQ117" s="104"/>
      <c r="DR117" s="104"/>
      <c r="DS117" s="104"/>
      <c r="DT117" s="104"/>
      <c r="DU117" s="104"/>
      <c r="DV117" s="104"/>
      <c r="DW117" s="104"/>
      <c r="DX117" s="104"/>
      <c r="DY117" s="104"/>
      <c r="DZ117" s="104"/>
      <c r="EA117" s="104"/>
      <c r="EB117" s="104"/>
      <c r="EC117" s="104"/>
      <c r="ED117" s="104"/>
      <c r="EE117" s="104"/>
      <c r="EF117" s="104"/>
      <c r="EG117" s="225"/>
      <c r="EH117" s="225"/>
      <c r="EI117" s="225"/>
      <c r="EJ117" s="225"/>
      <c r="EK117" s="225"/>
      <c r="EL117" s="225"/>
      <c r="EM117" s="225"/>
      <c r="EN117" s="225"/>
      <c r="EO117" s="225"/>
      <c r="EP117" s="225"/>
      <c r="EQ117" s="225"/>
      <c r="ER117" s="225"/>
      <c r="ES117" s="225"/>
      <c r="ET117" s="225"/>
      <c r="EU117" s="225"/>
      <c r="EV117" s="225"/>
      <c r="EW117" s="225"/>
      <c r="EX117" s="225"/>
      <c r="EY117" s="225"/>
      <c r="EZ117" s="225"/>
      <c r="FA117" s="225"/>
      <c r="FB117" s="225"/>
      <c r="FC117" s="225"/>
      <c r="FD117" s="225"/>
      <c r="FE117" s="225"/>
      <c r="FF117" s="225"/>
      <c r="FG117" s="225"/>
      <c r="FH117" s="225"/>
      <c r="FI117" s="225"/>
      <c r="FJ117" s="225"/>
      <c r="FK117" s="225"/>
      <c r="FL117" s="225"/>
      <c r="FM117" s="225"/>
      <c r="FN117" s="225"/>
      <c r="FO117" s="225"/>
      <c r="FP117" s="225"/>
      <c r="FQ117" s="225"/>
      <c r="FR117" s="225"/>
      <c r="FS117" s="225"/>
      <c r="FT117" s="225"/>
      <c r="FU117" s="225"/>
      <c r="FV117" s="225"/>
      <c r="FW117" s="225"/>
      <c r="FX117" s="225"/>
      <c r="FY117" s="225"/>
      <c r="FZ117" s="225"/>
      <c r="GA117" s="225"/>
      <c r="GB117" s="225"/>
      <c r="GC117" s="225"/>
      <c r="GD117" s="225"/>
      <c r="GE117" s="225"/>
      <c r="GF117" s="225"/>
      <c r="GG117" s="225"/>
      <c r="GH117" s="225"/>
      <c r="GI117" s="225"/>
      <c r="GJ117" s="225"/>
      <c r="GK117" s="225"/>
      <c r="GL117" s="225"/>
      <c r="GM117" s="225"/>
      <c r="GN117" s="225"/>
      <c r="GO117" s="225"/>
      <c r="GP117" s="225"/>
      <c r="GQ117" s="225"/>
      <c r="GR117" s="225"/>
      <c r="GS117" s="225"/>
      <c r="GT117" s="225"/>
      <c r="GU117" s="225"/>
      <c r="GV117" s="225"/>
      <c r="GW117" s="225"/>
      <c r="GX117" s="225"/>
      <c r="GY117" s="225"/>
      <c r="GZ117" s="225"/>
      <c r="HA117" s="225"/>
      <c r="HB117" s="225"/>
      <c r="HC117" s="225"/>
      <c r="HD117" s="225"/>
      <c r="HE117" s="225"/>
      <c r="HF117" s="225"/>
      <c r="HG117" s="225"/>
      <c r="HH117" s="225"/>
      <c r="HI117" s="225"/>
      <c r="HJ117" s="225"/>
      <c r="HK117" s="225"/>
      <c r="HL117" s="225"/>
      <c r="HM117" s="171">
        <v>1</v>
      </c>
      <c r="HN117" s="225"/>
      <c r="HO117" s="225"/>
      <c r="HP117" s="225"/>
      <c r="HQ117" s="225"/>
      <c r="HR117" s="225"/>
      <c r="HS117" s="225"/>
      <c r="HT117" s="225"/>
      <c r="HU117" s="225"/>
      <c r="HV117" s="225"/>
      <c r="HW117" s="225"/>
      <c r="HX117" s="225"/>
      <c r="HY117" s="225"/>
      <c r="HZ117" s="225"/>
      <c r="IA117" s="225"/>
      <c r="IB117" s="225"/>
      <c r="IC117" s="225"/>
      <c r="ID117" s="225"/>
      <c r="IE117" s="225"/>
      <c r="IF117" s="225"/>
      <c r="IG117" s="225"/>
      <c r="IH117" s="225"/>
      <c r="II117" s="225"/>
      <c r="IJ117" s="225"/>
      <c r="IK117" s="225"/>
      <c r="IL117" s="225"/>
      <c r="IM117" s="225"/>
      <c r="IN117" s="225"/>
      <c r="IO117" s="225"/>
      <c r="IP117" s="225"/>
      <c r="IQ117" s="225"/>
      <c r="IR117" s="225"/>
      <c r="IS117" s="225"/>
      <c r="IT117" s="225"/>
      <c r="IU117" s="225"/>
      <c r="IV117" s="225"/>
      <c r="IW117" s="225"/>
      <c r="IX117" s="225"/>
      <c r="IY117" s="225"/>
      <c r="IZ117" s="225"/>
      <c r="JA117" s="225"/>
      <c r="JB117" s="225"/>
      <c r="JC117" s="225"/>
      <c r="JD117" s="225"/>
      <c r="JE117" s="225"/>
      <c r="JF117" s="225"/>
      <c r="JG117" s="225"/>
      <c r="JH117" s="225"/>
      <c r="JI117" s="225"/>
      <c r="JJ117" s="225"/>
      <c r="JK117" s="225"/>
      <c r="JL117" s="225"/>
      <c r="JM117" s="225"/>
      <c r="JN117" s="225"/>
      <c r="JO117" s="225"/>
      <c r="JP117" s="225"/>
      <c r="JQ117" s="225"/>
      <c r="JR117" s="225"/>
      <c r="JS117" s="225"/>
      <c r="JT117" s="225"/>
      <c r="JU117" s="225"/>
      <c r="JV117" s="225"/>
      <c r="JW117" s="225"/>
      <c r="JX117" s="225"/>
      <c r="JY117" s="225"/>
      <c r="JZ117" s="225"/>
      <c r="KA117" s="225"/>
      <c r="KB117" s="225"/>
      <c r="KC117" s="225"/>
      <c r="KD117" s="225"/>
      <c r="KE117" s="225"/>
      <c r="KF117" s="225"/>
      <c r="KG117" s="225"/>
      <c r="KH117" s="225"/>
      <c r="KI117" s="225"/>
      <c r="KJ117" s="225"/>
      <c r="KK117" s="225"/>
      <c r="KL117" s="225"/>
      <c r="KM117" s="225"/>
      <c r="KN117" s="225"/>
      <c r="KO117" s="225"/>
      <c r="KP117" s="225"/>
      <c r="KQ117" s="225"/>
      <c r="KR117" s="225"/>
      <c r="KS117" s="225"/>
      <c r="KT117" s="225"/>
      <c r="KU117" s="225"/>
      <c r="KV117" s="225"/>
      <c r="KW117" s="225"/>
      <c r="KX117" s="225"/>
      <c r="KY117" s="225"/>
      <c r="KZ117" s="225"/>
      <c r="LA117" s="225"/>
      <c r="LB117" s="225"/>
      <c r="LC117" s="225"/>
      <c r="LD117" s="225"/>
      <c r="LE117" s="225"/>
      <c r="LF117" s="225"/>
      <c r="LG117" s="225"/>
      <c r="LH117" s="225"/>
      <c r="LI117" s="225"/>
      <c r="LJ117" s="225"/>
      <c r="LK117" s="225"/>
      <c r="LL117" s="225"/>
      <c r="LM117" s="225"/>
      <c r="LN117" s="225"/>
      <c r="LO117" s="225"/>
      <c r="LP117" s="225"/>
      <c r="LQ117" s="225"/>
      <c r="LR117" s="225"/>
      <c r="LS117" s="225"/>
      <c r="LT117" s="225"/>
      <c r="LU117" s="225"/>
      <c r="LV117" s="225"/>
      <c r="LW117" s="225"/>
      <c r="LX117" s="225"/>
      <c r="LY117" s="225"/>
      <c r="LZ117" s="225"/>
      <c r="MA117" s="225"/>
      <c r="MB117" s="225"/>
      <c r="MC117" s="225"/>
      <c r="MD117" s="225"/>
      <c r="ME117" s="225"/>
      <c r="MF117" s="225"/>
      <c r="MG117" s="225"/>
      <c r="MH117" s="225"/>
      <c r="MI117" s="225"/>
      <c r="MJ117" s="225"/>
      <c r="MK117" s="225"/>
      <c r="ML117" s="225"/>
      <c r="MM117" s="225"/>
      <c r="MN117" s="225"/>
      <c r="MO117" s="225"/>
      <c r="MP117" s="225"/>
      <c r="MQ117" s="225"/>
      <c r="MR117" s="225"/>
      <c r="MS117" s="225"/>
      <c r="MT117" s="225"/>
      <c r="MU117" s="225"/>
      <c r="MV117" s="225"/>
      <c r="MW117" s="225"/>
      <c r="MX117" s="225"/>
      <c r="MY117" s="225"/>
      <c r="MZ117" s="225"/>
      <c r="NA117" s="225"/>
      <c r="NB117" s="225"/>
      <c r="NC117" s="225"/>
      <c r="ND117" s="225"/>
      <c r="NE117" s="225"/>
      <c r="NF117" s="225"/>
      <c r="NG117" s="225"/>
      <c r="NH117" s="225"/>
      <c r="NI117" s="225"/>
      <c r="NJ117" s="225"/>
      <c r="NK117" s="225"/>
      <c r="NL117" s="225"/>
      <c r="NM117" s="225"/>
      <c r="NN117" s="225"/>
      <c r="NO117" s="225"/>
      <c r="NP117" s="225"/>
      <c r="NQ117" s="225"/>
      <c r="NR117" s="225"/>
      <c r="NS117" s="225"/>
      <c r="NT117" s="225"/>
      <c r="NU117" s="225"/>
      <c r="NV117" s="225"/>
      <c r="NW117" s="225"/>
      <c r="NX117" s="225"/>
      <c r="NY117" s="225"/>
      <c r="NZ117" s="225"/>
      <c r="OA117" s="225"/>
      <c r="OB117" s="225"/>
      <c r="OC117" s="225"/>
      <c r="OD117" s="225"/>
      <c r="OE117" s="225"/>
      <c r="OF117" s="225"/>
      <c r="OG117" s="225"/>
      <c r="OH117" s="225"/>
      <c r="OI117" s="225"/>
      <c r="OJ117" s="225"/>
      <c r="OK117" s="225"/>
      <c r="OL117" s="225"/>
      <c r="OM117" s="225"/>
      <c r="ON117" s="225"/>
      <c r="OO117" s="225"/>
      <c r="OP117" s="225"/>
      <c r="OQ117" s="225"/>
      <c r="OR117" s="225"/>
      <c r="OS117" s="225"/>
      <c r="OT117" s="225"/>
      <c r="OU117" s="225"/>
      <c r="OV117" s="225"/>
      <c r="OW117" s="225"/>
      <c r="OX117" s="225"/>
      <c r="OY117" s="225"/>
      <c r="OZ117" s="225"/>
      <c r="PA117" s="225"/>
      <c r="PB117" s="225"/>
      <c r="PC117" s="225"/>
      <c r="PD117" s="225"/>
      <c r="PE117" s="225"/>
      <c r="PF117" s="225"/>
      <c r="PG117" s="225"/>
      <c r="PH117" s="225"/>
      <c r="PI117" s="225"/>
      <c r="PJ117" s="225"/>
      <c r="PK117" s="225"/>
      <c r="PL117" s="225"/>
      <c r="PM117" s="225"/>
      <c r="PN117" s="225"/>
      <c r="PO117" s="225"/>
      <c r="PP117" s="225"/>
      <c r="PQ117" s="225"/>
      <c r="PR117" s="225"/>
      <c r="PS117" s="225"/>
      <c r="PT117" s="225"/>
      <c r="PU117" s="225"/>
      <c r="PV117" s="225"/>
      <c r="PW117" s="225"/>
      <c r="PX117" s="225"/>
      <c r="PY117" s="225"/>
      <c r="PZ117" s="225"/>
      <c r="QA117" s="225"/>
      <c r="QB117" s="225"/>
      <c r="QC117" s="225"/>
      <c r="QD117" s="225"/>
      <c r="QE117" s="225"/>
      <c r="QF117" s="225"/>
      <c r="QG117" s="225"/>
      <c r="QH117" s="225"/>
      <c r="QI117" s="225"/>
      <c r="QJ117" s="225"/>
      <c r="QK117" s="225"/>
      <c r="QL117" s="225"/>
      <c r="QM117" s="225"/>
      <c r="QN117" s="225"/>
      <c r="QO117" s="225"/>
      <c r="QP117" s="225"/>
      <c r="QQ117" s="225"/>
      <c r="QR117" s="225"/>
      <c r="QS117" s="225"/>
      <c r="QT117" s="225"/>
      <c r="QU117" s="225"/>
      <c r="QV117" s="225"/>
      <c r="QW117" s="225"/>
      <c r="QX117" s="225"/>
      <c r="QY117" s="225"/>
      <c r="QZ117" s="225"/>
      <c r="RA117" s="225"/>
      <c r="RB117" s="225"/>
      <c r="RC117" s="225"/>
      <c r="RD117" s="225"/>
      <c r="RE117" s="104"/>
      <c r="RF117" s="104"/>
      <c r="RG117" s="207"/>
      <c r="RH117" s="207"/>
    </row>
    <row r="118" spans="2:476" ht="18.75" customHeight="1">
      <c r="B118" s="87">
        <v>107</v>
      </c>
      <c r="C118" s="87">
        <v>2508</v>
      </c>
      <c r="D118" s="87" t="s">
        <v>451</v>
      </c>
      <c r="E118" s="34" t="str">
        <f ca="1">IF(ISBLANK(TMSimList[[#This Row],[Test n'#]]),"",LOOKUP(TMSimList[[#This Row],[Test n'#]],TP_CFAR_DB[TPnum],TP_CFAR_DB[TP ID]))</f>
        <v>FT-TP-2508</v>
      </c>
      <c r="F118" s="103" t="str">
        <f ca="1">IF(ISBLANK(TMSimList[[#This Row],[Test n'#]]),"",LOOKUP(TMSimList[[#This Row],[Test n'#]],TP_CFAR_DB[TPnum],TP_CFAR_DB[Test Point Name]))</f>
        <v>Aft Flap stuck at deflection</v>
      </c>
      <c r="G118" s="34" t="str">
        <f ca="1">IF(ISBLANK(TMSimList[[#This Row],[Test n'#]]),"",LOOKUP(TMSimList[[#This Row],[Test n'#]],TP_CFAR_DB[TPnum],TP_CFAR_DB[Mode]))</f>
        <v>Auto</v>
      </c>
      <c r="H118" s="397"/>
      <c r="I118" s="398"/>
      <c r="J118" s="398"/>
      <c r="K118" s="171"/>
      <c r="L118" s="213">
        <f>SUM(TMSimMatrix[#This Row])</f>
        <v>1</v>
      </c>
      <c r="M118" s="222"/>
      <c r="N118" s="222"/>
      <c r="O118" s="222"/>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c r="AQ118" s="222"/>
      <c r="AR118" s="222"/>
      <c r="AS118" s="222"/>
      <c r="AT118" s="222"/>
      <c r="AU118" s="222"/>
      <c r="AV118" s="222"/>
      <c r="AW118" s="222"/>
      <c r="AX118" s="222"/>
      <c r="AY118" s="222"/>
      <c r="AZ118" s="222"/>
      <c r="BA118" s="222"/>
      <c r="BB118" s="222"/>
      <c r="BC118" s="222"/>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3"/>
      <c r="CE118" s="223"/>
      <c r="CF118" s="223"/>
      <c r="CG118" s="223"/>
      <c r="CH118" s="223"/>
      <c r="CI118" s="223"/>
      <c r="CJ118" s="223"/>
      <c r="CK118" s="223"/>
      <c r="CL118" s="223"/>
      <c r="CM118" s="223"/>
      <c r="CN118" s="223"/>
      <c r="CO118" s="223"/>
      <c r="CP118" s="223"/>
      <c r="CQ118" s="223"/>
      <c r="CR118" s="223"/>
      <c r="CS118" s="223"/>
      <c r="CT118" s="223"/>
      <c r="CU118" s="223"/>
      <c r="CV118" s="223"/>
      <c r="CW118" s="223"/>
      <c r="CX118" s="223"/>
      <c r="CY118" s="223"/>
      <c r="CZ118" s="223"/>
      <c r="DA118" s="223"/>
      <c r="DB118" s="223"/>
      <c r="DC118" s="223"/>
      <c r="DD118" s="223"/>
      <c r="DE118" s="223"/>
      <c r="DF118" s="223"/>
      <c r="DG118" s="223"/>
      <c r="DH118" s="223"/>
      <c r="DI118" s="223"/>
      <c r="DJ118" s="223"/>
      <c r="DK118" s="223"/>
      <c r="DL118" s="223"/>
      <c r="DM118" s="223"/>
      <c r="DN118" s="223"/>
      <c r="DO118" s="223"/>
      <c r="DP118" s="223"/>
      <c r="DQ118" s="223"/>
      <c r="DR118" s="223"/>
      <c r="DS118" s="223"/>
      <c r="DT118" s="223"/>
      <c r="DU118" s="223"/>
      <c r="DV118" s="104"/>
      <c r="DW118" s="104"/>
      <c r="DX118" s="104"/>
      <c r="DY118" s="104"/>
      <c r="DZ118" s="104"/>
      <c r="EA118" s="104"/>
      <c r="EB118" s="104"/>
      <c r="EC118" s="104"/>
      <c r="ED118" s="104"/>
      <c r="EE118" s="104"/>
      <c r="EF118" s="104"/>
      <c r="EG118" s="225"/>
      <c r="EH118" s="226"/>
      <c r="EI118" s="226"/>
      <c r="EJ118" s="226"/>
      <c r="EK118" s="226"/>
      <c r="EL118" s="226"/>
      <c r="EM118" s="226"/>
      <c r="EN118" s="226"/>
      <c r="EO118" s="226"/>
      <c r="EP118" s="226"/>
      <c r="EQ118" s="226"/>
      <c r="ER118" s="226"/>
      <c r="ES118" s="226"/>
      <c r="ET118" s="226"/>
      <c r="EU118" s="226"/>
      <c r="EV118" s="226"/>
      <c r="EW118" s="226"/>
      <c r="EX118" s="226"/>
      <c r="EY118" s="226"/>
      <c r="EZ118" s="226"/>
      <c r="FA118" s="226"/>
      <c r="FB118" s="226"/>
      <c r="FC118" s="226"/>
      <c r="FD118" s="226"/>
      <c r="FE118" s="226"/>
      <c r="FF118" s="226"/>
      <c r="FG118" s="226"/>
      <c r="FH118" s="226"/>
      <c r="FI118" s="226"/>
      <c r="FJ118" s="226"/>
      <c r="FK118" s="226"/>
      <c r="FL118" s="226"/>
      <c r="FM118" s="226"/>
      <c r="FN118" s="226"/>
      <c r="FO118" s="226"/>
      <c r="FP118" s="226"/>
      <c r="FQ118" s="226"/>
      <c r="FR118" s="226"/>
      <c r="FS118" s="226"/>
      <c r="FT118" s="226"/>
      <c r="FU118" s="226"/>
      <c r="FV118" s="226"/>
      <c r="FW118" s="226"/>
      <c r="FX118" s="226"/>
      <c r="FY118" s="226"/>
      <c r="FZ118" s="226"/>
      <c r="GA118" s="226"/>
      <c r="GB118" s="226"/>
      <c r="GC118" s="226"/>
      <c r="GD118" s="226"/>
      <c r="GE118" s="226"/>
      <c r="GF118" s="226"/>
      <c r="GG118" s="226"/>
      <c r="GH118" s="226"/>
      <c r="GI118" s="226"/>
      <c r="GJ118" s="226"/>
      <c r="GK118" s="226"/>
      <c r="GL118" s="226"/>
      <c r="GM118" s="226"/>
      <c r="GN118" s="226"/>
      <c r="GO118" s="226"/>
      <c r="GP118" s="226"/>
      <c r="GQ118" s="226"/>
      <c r="GR118" s="226"/>
      <c r="GS118" s="226"/>
      <c r="GT118" s="226"/>
      <c r="GU118" s="226"/>
      <c r="GV118" s="226"/>
      <c r="GW118" s="226"/>
      <c r="GX118" s="226"/>
      <c r="GY118" s="226"/>
      <c r="GZ118" s="226"/>
      <c r="HA118" s="226"/>
      <c r="HB118" s="226"/>
      <c r="HC118" s="226"/>
      <c r="HD118" s="226"/>
      <c r="HE118" s="226"/>
      <c r="HF118" s="226"/>
      <c r="HG118" s="226"/>
      <c r="HH118" s="226"/>
      <c r="HI118" s="226"/>
      <c r="HJ118" s="226"/>
      <c r="HK118" s="226"/>
      <c r="HL118" s="226"/>
      <c r="HM118" s="171"/>
      <c r="HN118" s="171">
        <v>1</v>
      </c>
      <c r="HO118" s="226"/>
      <c r="HP118" s="226"/>
      <c r="HQ118" s="226"/>
      <c r="HR118" s="226"/>
      <c r="HS118" s="226"/>
      <c r="HT118" s="226"/>
      <c r="HU118" s="226"/>
      <c r="HV118" s="226"/>
      <c r="HW118" s="226"/>
      <c r="HX118" s="226"/>
      <c r="HY118" s="226"/>
      <c r="HZ118" s="226"/>
      <c r="IA118" s="226"/>
      <c r="IB118" s="226"/>
      <c r="IC118" s="226"/>
      <c r="ID118" s="226"/>
      <c r="IE118" s="226"/>
      <c r="IF118" s="226"/>
      <c r="IG118" s="226"/>
      <c r="IH118" s="226"/>
      <c r="II118" s="226"/>
      <c r="IJ118" s="226"/>
      <c r="IK118" s="226"/>
      <c r="IL118" s="226"/>
      <c r="IM118" s="226"/>
      <c r="IN118" s="226"/>
      <c r="IO118" s="226"/>
      <c r="IP118" s="226"/>
      <c r="IQ118" s="226"/>
      <c r="IR118" s="226"/>
      <c r="IS118" s="226"/>
      <c r="IT118" s="226"/>
      <c r="IU118" s="226"/>
      <c r="IV118" s="226"/>
      <c r="IW118" s="226"/>
      <c r="IX118" s="226"/>
      <c r="IY118" s="226"/>
      <c r="IZ118" s="226"/>
      <c r="JA118" s="226"/>
      <c r="JB118" s="226"/>
      <c r="JC118" s="226"/>
      <c r="JD118" s="226"/>
      <c r="JE118" s="226"/>
      <c r="JF118" s="226"/>
      <c r="JG118" s="226"/>
      <c r="JH118" s="226"/>
      <c r="JI118" s="226"/>
      <c r="JJ118" s="226"/>
      <c r="JK118" s="226"/>
      <c r="JL118" s="226"/>
      <c r="JM118" s="226"/>
      <c r="JN118" s="226"/>
      <c r="JO118" s="226"/>
      <c r="JP118" s="226"/>
      <c r="JQ118" s="226"/>
      <c r="JR118" s="226"/>
      <c r="JS118" s="226"/>
      <c r="JT118" s="226"/>
      <c r="JU118" s="226"/>
      <c r="JV118" s="226"/>
      <c r="JW118" s="226"/>
      <c r="JX118" s="226"/>
      <c r="JY118" s="226"/>
      <c r="JZ118" s="226"/>
      <c r="KA118" s="226"/>
      <c r="KB118" s="226"/>
      <c r="KC118" s="226"/>
      <c r="KD118" s="226"/>
      <c r="KE118" s="226"/>
      <c r="KF118" s="226"/>
      <c r="KG118" s="226"/>
      <c r="KH118" s="226"/>
      <c r="KI118" s="226"/>
      <c r="KJ118" s="226"/>
      <c r="KK118" s="226"/>
      <c r="KL118" s="226"/>
      <c r="KM118" s="226"/>
      <c r="KN118" s="226"/>
      <c r="KO118" s="226"/>
      <c r="KP118" s="226"/>
      <c r="KQ118" s="226"/>
      <c r="KR118" s="226"/>
      <c r="KS118" s="226"/>
      <c r="KT118" s="226"/>
      <c r="KU118" s="226"/>
      <c r="KV118" s="226"/>
      <c r="KW118" s="226"/>
      <c r="KX118" s="226"/>
      <c r="KY118" s="226"/>
      <c r="KZ118" s="226"/>
      <c r="LA118" s="226"/>
      <c r="LB118" s="226"/>
      <c r="LC118" s="226"/>
      <c r="LD118" s="226"/>
      <c r="LE118" s="226"/>
      <c r="LF118" s="226"/>
      <c r="LG118" s="226"/>
      <c r="LH118" s="226"/>
      <c r="LI118" s="226"/>
      <c r="LJ118" s="226"/>
      <c r="LK118" s="226"/>
      <c r="LL118" s="226"/>
      <c r="LM118" s="226"/>
      <c r="LN118" s="226"/>
      <c r="LO118" s="226"/>
      <c r="LP118" s="226"/>
      <c r="LQ118" s="226"/>
      <c r="LR118" s="226"/>
      <c r="LS118" s="226"/>
      <c r="LT118" s="226"/>
      <c r="LU118" s="226"/>
      <c r="LV118" s="226"/>
      <c r="LW118" s="226"/>
      <c r="LX118" s="226"/>
      <c r="LY118" s="226"/>
      <c r="LZ118" s="226"/>
      <c r="MA118" s="226"/>
      <c r="MB118" s="226"/>
      <c r="MC118" s="226"/>
      <c r="MD118" s="226"/>
      <c r="ME118" s="226"/>
      <c r="MF118" s="226"/>
      <c r="MG118" s="226"/>
      <c r="MH118" s="226"/>
      <c r="MI118" s="226"/>
      <c r="MJ118" s="226"/>
      <c r="MK118" s="226"/>
      <c r="ML118" s="226"/>
      <c r="MM118" s="226"/>
      <c r="MN118" s="226"/>
      <c r="MO118" s="226"/>
      <c r="MP118" s="226"/>
      <c r="MQ118" s="226"/>
      <c r="MR118" s="226"/>
      <c r="MS118" s="226"/>
      <c r="MT118" s="226"/>
      <c r="MU118" s="226"/>
      <c r="MV118" s="226"/>
      <c r="MW118" s="226"/>
      <c r="MX118" s="226"/>
      <c r="MY118" s="226"/>
      <c r="MZ118" s="226"/>
      <c r="NA118" s="226"/>
      <c r="NB118" s="226"/>
      <c r="NC118" s="226"/>
      <c r="ND118" s="226"/>
      <c r="NE118" s="226"/>
      <c r="NF118" s="226"/>
      <c r="NG118" s="226"/>
      <c r="NH118" s="226"/>
      <c r="NI118" s="226"/>
      <c r="NJ118" s="226"/>
      <c r="NK118" s="226"/>
      <c r="NL118" s="226"/>
      <c r="NM118" s="226"/>
      <c r="NN118" s="226"/>
      <c r="NO118" s="226"/>
      <c r="NP118" s="226"/>
      <c r="NQ118" s="226"/>
      <c r="NR118" s="226"/>
      <c r="NS118" s="226"/>
      <c r="NT118" s="226"/>
      <c r="NU118" s="226"/>
      <c r="NV118" s="226"/>
      <c r="NW118" s="226"/>
      <c r="NX118" s="226"/>
      <c r="NY118" s="226"/>
      <c r="NZ118" s="226"/>
      <c r="OA118" s="226"/>
      <c r="OB118" s="226"/>
      <c r="OC118" s="226"/>
      <c r="OD118" s="226"/>
      <c r="OE118" s="226"/>
      <c r="OF118" s="226"/>
      <c r="OG118" s="226"/>
      <c r="OH118" s="226"/>
      <c r="OI118" s="226"/>
      <c r="OJ118" s="226"/>
      <c r="OK118" s="226"/>
      <c r="OL118" s="226"/>
      <c r="OM118" s="226"/>
      <c r="ON118" s="226"/>
      <c r="OO118" s="226"/>
      <c r="OP118" s="226"/>
      <c r="OQ118" s="226"/>
      <c r="OR118" s="226"/>
      <c r="OS118" s="226"/>
      <c r="OT118" s="226"/>
      <c r="OU118" s="226"/>
      <c r="OV118" s="226"/>
      <c r="OW118" s="226"/>
      <c r="OX118" s="226"/>
      <c r="OY118" s="226"/>
      <c r="OZ118" s="226"/>
      <c r="PA118" s="226"/>
      <c r="PB118" s="226"/>
      <c r="PC118" s="226"/>
      <c r="PD118" s="226"/>
      <c r="PE118" s="226"/>
      <c r="PF118" s="226"/>
      <c r="PG118" s="226"/>
      <c r="PH118" s="226"/>
      <c r="PI118" s="226"/>
      <c r="PJ118" s="226"/>
      <c r="PK118" s="226"/>
      <c r="PL118" s="226"/>
      <c r="PM118" s="226"/>
      <c r="PN118" s="226"/>
      <c r="PO118" s="226"/>
      <c r="PP118" s="226"/>
      <c r="PQ118" s="226"/>
      <c r="PR118" s="226"/>
      <c r="PS118" s="226"/>
      <c r="PT118" s="226"/>
      <c r="PU118" s="226"/>
      <c r="PV118" s="226"/>
      <c r="PW118" s="226"/>
      <c r="PX118" s="226"/>
      <c r="PY118" s="226"/>
      <c r="PZ118" s="226"/>
      <c r="QA118" s="226"/>
      <c r="QB118" s="226"/>
      <c r="QC118" s="226"/>
      <c r="QD118" s="226"/>
      <c r="QE118" s="226"/>
      <c r="QF118" s="226"/>
      <c r="QG118" s="226"/>
      <c r="QH118" s="226"/>
      <c r="QI118" s="226"/>
      <c r="QJ118" s="226"/>
      <c r="QK118" s="226"/>
      <c r="QL118" s="226"/>
      <c r="QM118" s="226"/>
      <c r="QN118" s="226"/>
      <c r="QO118" s="226"/>
      <c r="QP118" s="226"/>
      <c r="QQ118" s="226"/>
      <c r="QR118" s="226"/>
      <c r="QS118" s="226"/>
      <c r="QT118" s="226"/>
      <c r="QU118" s="226"/>
      <c r="QV118" s="226"/>
      <c r="QW118" s="226"/>
      <c r="QX118" s="226"/>
      <c r="QY118" s="226"/>
      <c r="QZ118" s="226"/>
      <c r="RA118" s="226"/>
      <c r="RB118" s="226"/>
      <c r="RC118" s="226"/>
      <c r="RD118" s="226"/>
      <c r="RE118" s="223"/>
      <c r="RF118" s="223"/>
      <c r="RG118" s="224"/>
      <c r="RH118" s="224"/>
    </row>
    <row r="119" spans="2:476" ht="18.75" customHeight="1">
      <c r="B119" s="87">
        <v>108</v>
      </c>
      <c r="C119" s="87">
        <v>2509</v>
      </c>
      <c r="D119" s="87" t="s">
        <v>451</v>
      </c>
      <c r="E119" s="34" t="str">
        <f ca="1">IF(ISBLANK(TMSimList[[#This Row],[Test n'#]]),"",LOOKUP(TMSimList[[#This Row],[Test n'#]],TP_CFAR_DB[TPnum],TP_CFAR_DB[TP ID]))</f>
        <v>FT-TP-2509</v>
      </c>
      <c r="F119" s="103" t="str">
        <f ca="1">IF(ISBLANK(TMSimList[[#This Row],[Test n'#]]),"",LOOKUP(TMSimList[[#This Row],[Test n'#]],TP_CFAR_DB[TPnum],TP_CFAR_DB[Test Point Name]))</f>
        <v xml:space="preserve">Utail Elevator unresponsive </v>
      </c>
      <c r="G119" s="34" t="str">
        <f ca="1">IF(ISBLANK(TMSimList[[#This Row],[Test n'#]]),"",LOOKUP(TMSimList[[#This Row],[Test n'#]],TP_CFAR_DB[TPnum],TP_CFAR_DB[Mode]))</f>
        <v>Auto</v>
      </c>
      <c r="H119" s="397"/>
      <c r="I119" s="398"/>
      <c r="J119" s="398"/>
      <c r="K119" s="171"/>
      <c r="L119" s="172">
        <f>SUM(TMSimMatrix[#This Row])</f>
        <v>1</v>
      </c>
      <c r="M119" s="171"/>
      <c r="N119" s="171"/>
      <c r="O119" s="171"/>
      <c r="P119" s="171"/>
      <c r="Q119" s="171"/>
      <c r="R119" s="171"/>
      <c r="S119" s="171"/>
      <c r="T119" s="171"/>
      <c r="U119" s="171"/>
      <c r="V119" s="171"/>
      <c r="W119" s="171"/>
      <c r="X119" s="171"/>
      <c r="Y119" s="171"/>
      <c r="Z119" s="171"/>
      <c r="AA119" s="171"/>
      <c r="AB119" s="171"/>
      <c r="AC119" s="171"/>
      <c r="AD119" s="171"/>
      <c r="AE119" s="171"/>
      <c r="AF119" s="171"/>
      <c r="AG119" s="171"/>
      <c r="AH119" s="171"/>
      <c r="AI119" s="171"/>
      <c r="AJ119" s="171"/>
      <c r="AK119" s="171"/>
      <c r="AL119" s="171"/>
      <c r="AM119" s="171"/>
      <c r="AN119" s="171"/>
      <c r="AO119" s="171"/>
      <c r="AP119" s="171"/>
      <c r="AQ119" s="171"/>
      <c r="AR119" s="171"/>
      <c r="AS119" s="171"/>
      <c r="AT119" s="171"/>
      <c r="AU119" s="171"/>
      <c r="AV119" s="171"/>
      <c r="AW119" s="171"/>
      <c r="AX119" s="171"/>
      <c r="AY119" s="171"/>
      <c r="AZ119" s="171"/>
      <c r="BA119" s="171"/>
      <c r="BB119" s="171"/>
      <c r="BC119" s="171"/>
      <c r="BD119" s="171"/>
      <c r="BE119" s="171"/>
      <c r="BF119" s="171"/>
      <c r="BG119" s="171"/>
      <c r="BH119" s="171"/>
      <c r="BI119" s="171"/>
      <c r="BJ119" s="171"/>
      <c r="BK119" s="171"/>
      <c r="BL119" s="171"/>
      <c r="BM119" s="171"/>
      <c r="BN119" s="171"/>
      <c r="BO119" s="171"/>
      <c r="BP119" s="171"/>
      <c r="BQ119" s="171"/>
      <c r="BR119" s="171"/>
      <c r="BS119" s="171"/>
      <c r="BT119" s="171"/>
      <c r="BU119" s="171"/>
      <c r="BV119" s="171"/>
      <c r="BW119" s="171"/>
      <c r="BX119" s="171"/>
      <c r="BY119" s="171"/>
      <c r="BZ119" s="171"/>
      <c r="CA119" s="171"/>
      <c r="CB119" s="171"/>
      <c r="CC119" s="171"/>
      <c r="CD119" s="104"/>
      <c r="CE119" s="104"/>
      <c r="CF119" s="104"/>
      <c r="CG119" s="104"/>
      <c r="CH119" s="104"/>
      <c r="CI119" s="104"/>
      <c r="CJ119" s="104"/>
      <c r="CK119" s="104"/>
      <c r="CL119" s="104"/>
      <c r="CM119" s="104"/>
      <c r="CN119" s="104"/>
      <c r="CO119" s="104"/>
      <c r="CP119" s="104"/>
      <c r="CQ119" s="104"/>
      <c r="CR119" s="104"/>
      <c r="CS119" s="104"/>
      <c r="CT119" s="104"/>
      <c r="CU119" s="104"/>
      <c r="CV119" s="104"/>
      <c r="CW119" s="104"/>
      <c r="CX119" s="104"/>
      <c r="CY119" s="104"/>
      <c r="CZ119" s="104"/>
      <c r="DA119" s="104"/>
      <c r="DB119" s="104"/>
      <c r="DC119" s="104"/>
      <c r="DD119" s="104"/>
      <c r="DE119" s="104"/>
      <c r="DF119" s="104"/>
      <c r="DG119" s="104"/>
      <c r="DH119" s="104"/>
      <c r="DI119" s="104"/>
      <c r="DJ119" s="104"/>
      <c r="DK119" s="104"/>
      <c r="DL119" s="104"/>
      <c r="DM119" s="104"/>
      <c r="DN119" s="104"/>
      <c r="DO119" s="104"/>
      <c r="DP119" s="104"/>
      <c r="DQ119" s="104"/>
      <c r="DR119" s="104"/>
      <c r="DS119" s="104"/>
      <c r="DT119" s="104"/>
      <c r="DU119" s="104"/>
      <c r="DV119" s="104"/>
      <c r="DW119" s="104"/>
      <c r="DX119" s="104"/>
      <c r="DY119" s="104"/>
      <c r="DZ119" s="104"/>
      <c r="EA119" s="104"/>
      <c r="EB119" s="104"/>
      <c r="EC119" s="104"/>
      <c r="ED119" s="104"/>
      <c r="EE119" s="104"/>
      <c r="EF119" s="104"/>
      <c r="EG119" s="225"/>
      <c r="EH119" s="225"/>
      <c r="EI119" s="225"/>
      <c r="EJ119" s="225"/>
      <c r="EK119" s="225"/>
      <c r="EL119" s="225"/>
      <c r="EM119" s="225"/>
      <c r="EN119" s="225"/>
      <c r="EO119" s="225"/>
      <c r="EP119" s="225"/>
      <c r="EQ119" s="225"/>
      <c r="ER119" s="225"/>
      <c r="ES119" s="225"/>
      <c r="ET119" s="225"/>
      <c r="EU119" s="225"/>
      <c r="EV119" s="225"/>
      <c r="EW119" s="225"/>
      <c r="EX119" s="225"/>
      <c r="EY119" s="225"/>
      <c r="EZ119" s="225"/>
      <c r="FA119" s="225"/>
      <c r="FB119" s="225"/>
      <c r="FC119" s="225"/>
      <c r="FD119" s="225"/>
      <c r="FE119" s="225"/>
      <c r="FF119" s="225"/>
      <c r="FG119" s="225"/>
      <c r="FH119" s="225"/>
      <c r="FI119" s="225"/>
      <c r="FJ119" s="225"/>
      <c r="FK119" s="225"/>
      <c r="FL119" s="225"/>
      <c r="FM119" s="225"/>
      <c r="FN119" s="225"/>
      <c r="FO119" s="225"/>
      <c r="FP119" s="225"/>
      <c r="FQ119" s="225"/>
      <c r="FR119" s="225"/>
      <c r="FS119" s="225"/>
      <c r="FT119" s="225"/>
      <c r="FU119" s="225"/>
      <c r="FV119" s="225"/>
      <c r="FW119" s="225"/>
      <c r="FX119" s="225"/>
      <c r="FY119" s="225"/>
      <c r="FZ119" s="225"/>
      <c r="GA119" s="225"/>
      <c r="GB119" s="225"/>
      <c r="GC119" s="225"/>
      <c r="GD119" s="225"/>
      <c r="GE119" s="225"/>
      <c r="GF119" s="225"/>
      <c r="GG119" s="225"/>
      <c r="GH119" s="225"/>
      <c r="GI119" s="225"/>
      <c r="GJ119" s="225"/>
      <c r="GK119" s="225"/>
      <c r="GL119" s="225"/>
      <c r="GM119" s="225"/>
      <c r="GN119" s="225"/>
      <c r="GO119" s="225"/>
      <c r="GP119" s="225"/>
      <c r="GQ119" s="225"/>
      <c r="GR119" s="225"/>
      <c r="GS119" s="225"/>
      <c r="GT119" s="225"/>
      <c r="GU119" s="225"/>
      <c r="GV119" s="225"/>
      <c r="GW119" s="225"/>
      <c r="GX119" s="225"/>
      <c r="GY119" s="225"/>
      <c r="GZ119" s="225"/>
      <c r="HA119" s="225"/>
      <c r="HB119" s="225"/>
      <c r="HC119" s="225"/>
      <c r="HD119" s="225"/>
      <c r="HE119" s="225"/>
      <c r="HF119" s="225"/>
      <c r="HG119" s="225"/>
      <c r="HH119" s="225"/>
      <c r="HI119" s="225"/>
      <c r="HJ119" s="225"/>
      <c r="HK119" s="225"/>
      <c r="HL119" s="225"/>
      <c r="HM119" s="225"/>
      <c r="HN119" s="225"/>
      <c r="HO119" s="171">
        <v>1</v>
      </c>
      <c r="HP119" s="225"/>
      <c r="HQ119" s="225"/>
      <c r="HR119" s="225"/>
      <c r="HS119" s="225"/>
      <c r="HT119" s="225"/>
      <c r="HU119" s="225"/>
      <c r="HV119" s="225"/>
      <c r="HW119" s="225"/>
      <c r="HX119" s="225"/>
      <c r="HY119" s="225"/>
      <c r="HZ119" s="225"/>
      <c r="IA119" s="225"/>
      <c r="IB119" s="225"/>
      <c r="IC119" s="225"/>
      <c r="ID119" s="225"/>
      <c r="IE119" s="225"/>
      <c r="IF119" s="225"/>
      <c r="IG119" s="225"/>
      <c r="IH119" s="225"/>
      <c r="II119" s="225"/>
      <c r="IJ119" s="225"/>
      <c r="IK119" s="225"/>
      <c r="IL119" s="225"/>
      <c r="IM119" s="225"/>
      <c r="IN119" s="225"/>
      <c r="IO119" s="225"/>
      <c r="IP119" s="225"/>
      <c r="IQ119" s="225"/>
      <c r="IR119" s="225"/>
      <c r="IS119" s="225"/>
      <c r="IT119" s="225"/>
      <c r="IU119" s="225"/>
      <c r="IV119" s="225"/>
      <c r="IW119" s="225"/>
      <c r="IX119" s="225"/>
      <c r="IY119" s="225"/>
      <c r="IZ119" s="225"/>
      <c r="JA119" s="225"/>
      <c r="JB119" s="225"/>
      <c r="JC119" s="225"/>
      <c r="JD119" s="225"/>
      <c r="JE119" s="225"/>
      <c r="JF119" s="225"/>
      <c r="JG119" s="225"/>
      <c r="JH119" s="225"/>
      <c r="JI119" s="225"/>
      <c r="JJ119" s="225"/>
      <c r="JK119" s="225"/>
      <c r="JL119" s="225"/>
      <c r="JM119" s="225"/>
      <c r="JN119" s="225"/>
      <c r="JO119" s="225"/>
      <c r="JP119" s="225"/>
      <c r="JQ119" s="225"/>
      <c r="JR119" s="225"/>
      <c r="JS119" s="225"/>
      <c r="JT119" s="225"/>
      <c r="JU119" s="225"/>
      <c r="JV119" s="225"/>
      <c r="JW119" s="225"/>
      <c r="JX119" s="225"/>
      <c r="JY119" s="225"/>
      <c r="JZ119" s="225"/>
      <c r="KA119" s="225"/>
      <c r="KB119" s="225"/>
      <c r="KC119" s="225"/>
      <c r="KD119" s="225"/>
      <c r="KE119" s="225"/>
      <c r="KF119" s="225"/>
      <c r="KG119" s="225"/>
      <c r="KH119" s="225"/>
      <c r="KI119" s="225"/>
      <c r="KJ119" s="225"/>
      <c r="KK119" s="225"/>
      <c r="KL119" s="225"/>
      <c r="KM119" s="225"/>
      <c r="KN119" s="225"/>
      <c r="KO119" s="225"/>
      <c r="KP119" s="225"/>
      <c r="KQ119" s="225"/>
      <c r="KR119" s="225"/>
      <c r="KS119" s="225"/>
      <c r="KT119" s="225"/>
      <c r="KU119" s="225"/>
      <c r="KV119" s="225"/>
      <c r="KW119" s="225"/>
      <c r="KX119" s="225"/>
      <c r="KY119" s="225"/>
      <c r="KZ119" s="225"/>
      <c r="LA119" s="225"/>
      <c r="LB119" s="225"/>
      <c r="LC119" s="225"/>
      <c r="LD119" s="225"/>
      <c r="LE119" s="225"/>
      <c r="LF119" s="225"/>
      <c r="LG119" s="225"/>
      <c r="LH119" s="225"/>
      <c r="LI119" s="225"/>
      <c r="LJ119" s="225"/>
      <c r="LK119" s="225"/>
      <c r="LL119" s="225"/>
      <c r="LM119" s="225"/>
      <c r="LN119" s="225"/>
      <c r="LO119" s="225"/>
      <c r="LP119" s="225"/>
      <c r="LQ119" s="225"/>
      <c r="LR119" s="225"/>
      <c r="LS119" s="225"/>
      <c r="LT119" s="225"/>
      <c r="LU119" s="225"/>
      <c r="LV119" s="225"/>
      <c r="LW119" s="225"/>
      <c r="LX119" s="225"/>
      <c r="LY119" s="225"/>
      <c r="LZ119" s="225"/>
      <c r="MA119" s="225"/>
      <c r="MB119" s="225"/>
      <c r="MC119" s="225"/>
      <c r="MD119" s="225"/>
      <c r="ME119" s="225"/>
      <c r="MF119" s="225"/>
      <c r="MG119" s="225"/>
      <c r="MH119" s="225"/>
      <c r="MI119" s="225"/>
      <c r="MJ119" s="225"/>
      <c r="MK119" s="225"/>
      <c r="ML119" s="225"/>
      <c r="MM119" s="225"/>
      <c r="MN119" s="225"/>
      <c r="MO119" s="225"/>
      <c r="MP119" s="225"/>
      <c r="MQ119" s="225"/>
      <c r="MR119" s="225"/>
      <c r="MS119" s="225"/>
      <c r="MT119" s="225"/>
      <c r="MU119" s="225"/>
      <c r="MV119" s="225"/>
      <c r="MW119" s="225"/>
      <c r="MX119" s="225"/>
      <c r="MY119" s="225"/>
      <c r="MZ119" s="225"/>
      <c r="NA119" s="225"/>
      <c r="NB119" s="225"/>
      <c r="NC119" s="225"/>
      <c r="ND119" s="225"/>
      <c r="NE119" s="225"/>
      <c r="NF119" s="225"/>
      <c r="NG119" s="225"/>
      <c r="NH119" s="225"/>
      <c r="NI119" s="225"/>
      <c r="NJ119" s="225"/>
      <c r="NK119" s="225"/>
      <c r="NL119" s="225"/>
      <c r="NM119" s="225"/>
      <c r="NN119" s="225"/>
      <c r="NO119" s="225"/>
      <c r="NP119" s="225"/>
      <c r="NQ119" s="225"/>
      <c r="NR119" s="225"/>
      <c r="NS119" s="225"/>
      <c r="NT119" s="225"/>
      <c r="NU119" s="225"/>
      <c r="NV119" s="225"/>
      <c r="NW119" s="225"/>
      <c r="NX119" s="225"/>
      <c r="NY119" s="225"/>
      <c r="NZ119" s="225"/>
      <c r="OA119" s="225"/>
      <c r="OB119" s="225"/>
      <c r="OC119" s="225"/>
      <c r="OD119" s="225"/>
      <c r="OE119" s="225"/>
      <c r="OF119" s="225"/>
      <c r="OG119" s="225"/>
      <c r="OH119" s="225"/>
      <c r="OI119" s="225"/>
      <c r="OJ119" s="225"/>
      <c r="OK119" s="225"/>
      <c r="OL119" s="225"/>
      <c r="OM119" s="225"/>
      <c r="ON119" s="225"/>
      <c r="OO119" s="225"/>
      <c r="OP119" s="225"/>
      <c r="OQ119" s="225"/>
      <c r="OR119" s="225"/>
      <c r="OS119" s="225"/>
      <c r="OT119" s="225"/>
      <c r="OU119" s="225"/>
      <c r="OV119" s="225"/>
      <c r="OW119" s="225"/>
      <c r="OX119" s="225"/>
      <c r="OY119" s="225"/>
      <c r="OZ119" s="225"/>
      <c r="PA119" s="225"/>
      <c r="PB119" s="225"/>
      <c r="PC119" s="225"/>
      <c r="PD119" s="225"/>
      <c r="PE119" s="225"/>
      <c r="PF119" s="225"/>
      <c r="PG119" s="225"/>
      <c r="PH119" s="225"/>
      <c r="PI119" s="225"/>
      <c r="PJ119" s="225"/>
      <c r="PK119" s="225"/>
      <c r="PL119" s="225"/>
      <c r="PM119" s="225"/>
      <c r="PN119" s="225"/>
      <c r="PO119" s="225"/>
      <c r="PP119" s="225"/>
      <c r="PQ119" s="225"/>
      <c r="PR119" s="225"/>
      <c r="PS119" s="225"/>
      <c r="PT119" s="225"/>
      <c r="PU119" s="225"/>
      <c r="PV119" s="225"/>
      <c r="PW119" s="225"/>
      <c r="PX119" s="225"/>
      <c r="PY119" s="225"/>
      <c r="PZ119" s="225"/>
      <c r="QA119" s="225"/>
      <c r="QB119" s="225"/>
      <c r="QC119" s="225"/>
      <c r="QD119" s="225"/>
      <c r="QE119" s="225"/>
      <c r="QF119" s="225"/>
      <c r="QG119" s="225"/>
      <c r="QH119" s="225"/>
      <c r="QI119" s="225"/>
      <c r="QJ119" s="225"/>
      <c r="QK119" s="225"/>
      <c r="QL119" s="225"/>
      <c r="QM119" s="225"/>
      <c r="QN119" s="225"/>
      <c r="QO119" s="225"/>
      <c r="QP119" s="225"/>
      <c r="QQ119" s="225"/>
      <c r="QR119" s="225"/>
      <c r="QS119" s="225"/>
      <c r="QT119" s="225"/>
      <c r="QU119" s="225"/>
      <c r="QV119" s="225"/>
      <c r="QW119" s="225"/>
      <c r="QX119" s="225"/>
      <c r="QY119" s="225"/>
      <c r="QZ119" s="225"/>
      <c r="RA119" s="225"/>
      <c r="RB119" s="225"/>
      <c r="RC119" s="225"/>
      <c r="RD119" s="225"/>
      <c r="RE119" s="104"/>
      <c r="RF119" s="104"/>
      <c r="RG119" s="207"/>
      <c r="RH119" s="207"/>
    </row>
    <row r="120" spans="2:476" ht="18.75" customHeight="1">
      <c r="B120" s="87">
        <v>109</v>
      </c>
      <c r="C120" s="87">
        <v>2510</v>
      </c>
      <c r="D120" s="87" t="s">
        <v>451</v>
      </c>
      <c r="E120" s="34" t="str">
        <f ca="1">IF(ISBLANK(TMSimList[[#This Row],[Test n'#]]),"",LOOKUP(TMSimList[[#This Row],[Test n'#]],TP_CFAR_DB[TPnum],TP_CFAR_DB[TP ID]))</f>
        <v>FT-TP-2510</v>
      </c>
      <c r="F120" s="103" t="str">
        <f ca="1">IF(ISBLANK(TMSimList[[#This Row],[Test n'#]]),"",LOOKUP(TMSimList[[#This Row],[Test n'#]],TP_CFAR_DB[TPnum],TP_CFAR_DB[Test Point Name]))</f>
        <v xml:space="preserve">Utail Elevator stuck at deflection </v>
      </c>
      <c r="G120" s="34" t="str">
        <f ca="1">IF(ISBLANK(TMSimList[[#This Row],[Test n'#]]),"",LOOKUP(TMSimList[[#This Row],[Test n'#]],TP_CFAR_DB[TPnum],TP_CFAR_DB[Mode]))</f>
        <v>Auto</v>
      </c>
      <c r="H120" s="397"/>
      <c r="I120" s="398"/>
      <c r="J120" s="398"/>
      <c r="K120" s="171"/>
      <c r="L120" s="213">
        <f>SUM(TMSimMatrix[#This Row])</f>
        <v>1</v>
      </c>
      <c r="M120" s="171"/>
      <c r="N120" s="171"/>
      <c r="O120" s="171"/>
      <c r="P120" s="171"/>
      <c r="Q120" s="17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04"/>
      <c r="CE120" s="104"/>
      <c r="CF120" s="104"/>
      <c r="CG120" s="104"/>
      <c r="CH120" s="104"/>
      <c r="CI120" s="104"/>
      <c r="CJ120" s="104"/>
      <c r="CK120" s="104"/>
      <c r="CL120" s="104"/>
      <c r="CM120" s="104"/>
      <c r="CN120" s="104"/>
      <c r="CO120" s="104"/>
      <c r="CP120" s="104"/>
      <c r="CQ120" s="104"/>
      <c r="CR120" s="104"/>
      <c r="CS120" s="104"/>
      <c r="CT120" s="104"/>
      <c r="CU120" s="104"/>
      <c r="CV120" s="104"/>
      <c r="CW120" s="104"/>
      <c r="CX120" s="104"/>
      <c r="CY120" s="104"/>
      <c r="CZ120" s="104"/>
      <c r="DA120" s="104"/>
      <c r="DB120" s="104"/>
      <c r="DC120" s="104"/>
      <c r="DD120" s="104"/>
      <c r="DE120" s="104"/>
      <c r="DF120" s="104"/>
      <c r="DG120" s="104"/>
      <c r="DH120" s="104"/>
      <c r="DI120" s="104"/>
      <c r="DJ120" s="104"/>
      <c r="DK120" s="104"/>
      <c r="DL120" s="104"/>
      <c r="DM120" s="104"/>
      <c r="DN120" s="104"/>
      <c r="DO120" s="104"/>
      <c r="DP120" s="104"/>
      <c r="DQ120" s="104"/>
      <c r="DR120" s="104"/>
      <c r="DS120" s="104"/>
      <c r="DT120" s="104"/>
      <c r="DU120" s="104"/>
      <c r="DV120" s="104"/>
      <c r="DW120" s="104"/>
      <c r="DX120" s="104"/>
      <c r="DY120" s="104"/>
      <c r="DZ120" s="104"/>
      <c r="EA120" s="104"/>
      <c r="EB120" s="104"/>
      <c r="EC120" s="104"/>
      <c r="ED120" s="104"/>
      <c r="EE120" s="104"/>
      <c r="EF120" s="104"/>
      <c r="EG120" s="104"/>
      <c r="EH120" s="225"/>
      <c r="EI120" s="225"/>
      <c r="EJ120" s="225"/>
      <c r="EK120" s="225"/>
      <c r="EL120" s="225"/>
      <c r="EM120" s="225"/>
      <c r="EN120" s="225"/>
      <c r="EO120" s="225"/>
      <c r="EP120" s="225"/>
      <c r="EQ120" s="225"/>
      <c r="ER120" s="225"/>
      <c r="ES120" s="225"/>
      <c r="ET120" s="225"/>
      <c r="EU120" s="225"/>
      <c r="EV120" s="225"/>
      <c r="EW120" s="225"/>
      <c r="EX120" s="225"/>
      <c r="EY120" s="225"/>
      <c r="EZ120" s="225"/>
      <c r="FA120" s="225"/>
      <c r="FB120" s="225"/>
      <c r="FC120" s="225"/>
      <c r="FD120" s="225"/>
      <c r="FE120" s="225"/>
      <c r="FF120" s="225"/>
      <c r="FG120" s="225"/>
      <c r="FH120" s="225"/>
      <c r="FI120" s="225"/>
      <c r="FJ120" s="225"/>
      <c r="FK120" s="225"/>
      <c r="FL120" s="225"/>
      <c r="FM120" s="225"/>
      <c r="FN120" s="225"/>
      <c r="FO120" s="225"/>
      <c r="FP120" s="225"/>
      <c r="FQ120" s="225"/>
      <c r="FR120" s="225"/>
      <c r="FS120" s="225"/>
      <c r="FT120" s="225"/>
      <c r="FU120" s="225"/>
      <c r="FV120" s="225"/>
      <c r="FW120" s="225"/>
      <c r="FX120" s="225"/>
      <c r="FY120" s="225"/>
      <c r="FZ120" s="225"/>
      <c r="GA120" s="225"/>
      <c r="GB120" s="225"/>
      <c r="GC120" s="225"/>
      <c r="GD120" s="225"/>
      <c r="GE120" s="225"/>
      <c r="GF120" s="225"/>
      <c r="GG120" s="225"/>
      <c r="GH120" s="225"/>
      <c r="GI120" s="225"/>
      <c r="GJ120" s="225"/>
      <c r="GK120" s="225"/>
      <c r="GL120" s="225"/>
      <c r="GM120" s="225"/>
      <c r="GN120" s="225"/>
      <c r="GO120" s="225"/>
      <c r="GP120" s="225"/>
      <c r="GQ120" s="225"/>
      <c r="GR120" s="225"/>
      <c r="GS120" s="225"/>
      <c r="GT120" s="225"/>
      <c r="GU120" s="225"/>
      <c r="GV120" s="225"/>
      <c r="GW120" s="225"/>
      <c r="GX120" s="225"/>
      <c r="GY120" s="225"/>
      <c r="GZ120" s="225"/>
      <c r="HA120" s="225"/>
      <c r="HB120" s="225"/>
      <c r="HC120" s="225"/>
      <c r="HD120" s="225"/>
      <c r="HE120" s="225"/>
      <c r="HF120" s="225"/>
      <c r="HG120" s="225"/>
      <c r="HH120" s="225"/>
      <c r="HI120" s="225"/>
      <c r="HJ120" s="225"/>
      <c r="HK120" s="225"/>
      <c r="HL120" s="225"/>
      <c r="HM120" s="225"/>
      <c r="HN120" s="225"/>
      <c r="HO120" s="225"/>
      <c r="HP120" s="171">
        <v>1</v>
      </c>
      <c r="HQ120" s="225"/>
      <c r="HR120" s="225"/>
      <c r="HS120" s="225"/>
      <c r="HT120" s="225"/>
      <c r="HU120" s="225"/>
      <c r="HV120" s="225"/>
      <c r="HW120" s="225"/>
      <c r="HX120" s="225"/>
      <c r="HY120" s="225"/>
      <c r="HZ120" s="225"/>
      <c r="IA120" s="225"/>
      <c r="IB120" s="225"/>
      <c r="IC120" s="225"/>
      <c r="ID120" s="225"/>
      <c r="IE120" s="225"/>
      <c r="IF120" s="225"/>
      <c r="IG120" s="225"/>
      <c r="IH120" s="225"/>
      <c r="II120" s="225"/>
      <c r="IJ120" s="225"/>
      <c r="IK120" s="225"/>
      <c r="IL120" s="225"/>
      <c r="IM120" s="225"/>
      <c r="IN120" s="225"/>
      <c r="IO120" s="225"/>
      <c r="IP120" s="225"/>
      <c r="IQ120" s="225"/>
      <c r="IR120" s="225"/>
      <c r="IS120" s="225"/>
      <c r="IT120" s="225"/>
      <c r="IU120" s="225"/>
      <c r="IV120" s="225"/>
      <c r="IW120" s="225"/>
      <c r="IX120" s="225"/>
      <c r="IY120" s="225"/>
      <c r="IZ120" s="225"/>
      <c r="JA120" s="225"/>
      <c r="JB120" s="225"/>
      <c r="JC120" s="225"/>
      <c r="JD120" s="225"/>
      <c r="JE120" s="225"/>
      <c r="JF120" s="225"/>
      <c r="JG120" s="225"/>
      <c r="JH120" s="225"/>
      <c r="JI120" s="225"/>
      <c r="JJ120" s="225"/>
      <c r="JK120" s="225"/>
      <c r="JL120" s="225"/>
      <c r="JM120" s="225"/>
      <c r="JN120" s="225"/>
      <c r="JO120" s="225"/>
      <c r="JP120" s="225"/>
      <c r="JQ120" s="225"/>
      <c r="JR120" s="225"/>
      <c r="JS120" s="225"/>
      <c r="JT120" s="225"/>
      <c r="JU120" s="225"/>
      <c r="JV120" s="225"/>
      <c r="JW120" s="225"/>
      <c r="JX120" s="225"/>
      <c r="JY120" s="225"/>
      <c r="JZ120" s="225"/>
      <c r="KA120" s="225"/>
      <c r="KB120" s="225"/>
      <c r="KC120" s="225"/>
      <c r="KD120" s="225"/>
      <c r="KE120" s="225"/>
      <c r="KF120" s="225"/>
      <c r="KG120" s="225"/>
      <c r="KH120" s="225"/>
      <c r="KI120" s="225"/>
      <c r="KJ120" s="225"/>
      <c r="KK120" s="225"/>
      <c r="KL120" s="225"/>
      <c r="KM120" s="225"/>
      <c r="KN120" s="225"/>
      <c r="KO120" s="225"/>
      <c r="KP120" s="225"/>
      <c r="KQ120" s="225"/>
      <c r="KR120" s="225"/>
      <c r="KS120" s="225"/>
      <c r="KT120" s="225"/>
      <c r="KU120" s="225"/>
      <c r="KV120" s="225"/>
      <c r="KW120" s="225"/>
      <c r="KX120" s="225"/>
      <c r="KY120" s="225"/>
      <c r="KZ120" s="225"/>
      <c r="LA120" s="225"/>
      <c r="LB120" s="225"/>
      <c r="LC120" s="225"/>
      <c r="LD120" s="225"/>
      <c r="LE120" s="225"/>
      <c r="LF120" s="225"/>
      <c r="LG120" s="225"/>
      <c r="LH120" s="225"/>
      <c r="LI120" s="225"/>
      <c r="LJ120" s="225"/>
      <c r="LK120" s="225"/>
      <c r="LL120" s="225"/>
      <c r="LM120" s="225"/>
      <c r="LN120" s="225"/>
      <c r="LO120" s="225"/>
      <c r="LP120" s="225"/>
      <c r="LQ120" s="225"/>
      <c r="LR120" s="225"/>
      <c r="LS120" s="225"/>
      <c r="LT120" s="225"/>
      <c r="LU120" s="225"/>
      <c r="LV120" s="225"/>
      <c r="LW120" s="225"/>
      <c r="LX120" s="225"/>
      <c r="LY120" s="225"/>
      <c r="LZ120" s="225"/>
      <c r="MA120" s="225"/>
      <c r="MB120" s="225"/>
      <c r="MC120" s="225"/>
      <c r="MD120" s="225"/>
      <c r="ME120" s="225"/>
      <c r="MF120" s="225"/>
      <c r="MG120" s="225"/>
      <c r="MH120" s="225"/>
      <c r="MI120" s="225"/>
      <c r="MJ120" s="225"/>
      <c r="MK120" s="225"/>
      <c r="ML120" s="225"/>
      <c r="MM120" s="225"/>
      <c r="MN120" s="225"/>
      <c r="MO120" s="225"/>
      <c r="MP120" s="225"/>
      <c r="MQ120" s="225"/>
      <c r="MR120" s="225"/>
      <c r="MS120" s="225"/>
      <c r="MT120" s="225"/>
      <c r="MU120" s="225"/>
      <c r="MV120" s="225"/>
      <c r="MW120" s="225"/>
      <c r="MX120" s="225"/>
      <c r="MY120" s="225"/>
      <c r="MZ120" s="225"/>
      <c r="NA120" s="225"/>
      <c r="NB120" s="225"/>
      <c r="NC120" s="225"/>
      <c r="ND120" s="225"/>
      <c r="NE120" s="225"/>
      <c r="NF120" s="225"/>
      <c r="NG120" s="225"/>
      <c r="NH120" s="225"/>
      <c r="NI120" s="225"/>
      <c r="NJ120" s="225"/>
      <c r="NK120" s="225"/>
      <c r="NL120" s="225"/>
      <c r="NM120" s="225"/>
      <c r="NN120" s="225"/>
      <c r="NO120" s="225"/>
      <c r="NP120" s="225"/>
      <c r="NQ120" s="225"/>
      <c r="NR120" s="225"/>
      <c r="NS120" s="225"/>
      <c r="NT120" s="225"/>
      <c r="NU120" s="225"/>
      <c r="NV120" s="225"/>
      <c r="NW120" s="225"/>
      <c r="NX120" s="225"/>
      <c r="NY120" s="225"/>
      <c r="NZ120" s="225"/>
      <c r="OA120" s="225"/>
      <c r="OB120" s="225"/>
      <c r="OC120" s="225"/>
      <c r="OD120" s="225"/>
      <c r="OE120" s="225"/>
      <c r="OF120" s="225"/>
      <c r="OG120" s="225"/>
      <c r="OH120" s="225"/>
      <c r="OI120" s="225"/>
      <c r="OJ120" s="225"/>
      <c r="OK120" s="225"/>
      <c r="OL120" s="225"/>
      <c r="OM120" s="225"/>
      <c r="ON120" s="225"/>
      <c r="OO120" s="225"/>
      <c r="OP120" s="225"/>
      <c r="OQ120" s="225"/>
      <c r="OR120" s="225"/>
      <c r="OS120" s="225"/>
      <c r="OT120" s="225"/>
      <c r="OU120" s="225"/>
      <c r="OV120" s="225"/>
      <c r="OW120" s="225"/>
      <c r="OX120" s="225"/>
      <c r="OY120" s="225"/>
      <c r="OZ120" s="225"/>
      <c r="PA120" s="225"/>
      <c r="PB120" s="225"/>
      <c r="PC120" s="225"/>
      <c r="PD120" s="225"/>
      <c r="PE120" s="225"/>
      <c r="PF120" s="225"/>
      <c r="PG120" s="225"/>
      <c r="PH120" s="225"/>
      <c r="PI120" s="225"/>
      <c r="PJ120" s="225"/>
      <c r="PK120" s="225"/>
      <c r="PL120" s="225"/>
      <c r="PM120" s="225"/>
      <c r="PN120" s="225"/>
      <c r="PO120" s="225"/>
      <c r="PP120" s="225"/>
      <c r="PQ120" s="225"/>
      <c r="PR120" s="225"/>
      <c r="PS120" s="225"/>
      <c r="PT120" s="225"/>
      <c r="PU120" s="225"/>
      <c r="PV120" s="225"/>
      <c r="PW120" s="225"/>
      <c r="PX120" s="225"/>
      <c r="PY120" s="225"/>
      <c r="PZ120" s="225"/>
      <c r="QA120" s="225"/>
      <c r="QB120" s="225"/>
      <c r="QC120" s="225"/>
      <c r="QD120" s="225"/>
      <c r="QE120" s="225"/>
      <c r="QF120" s="225"/>
      <c r="QG120" s="225"/>
      <c r="QH120" s="225"/>
      <c r="QI120" s="225"/>
      <c r="QJ120" s="225"/>
      <c r="QK120" s="225"/>
      <c r="QL120" s="225"/>
      <c r="QM120" s="225"/>
      <c r="QN120" s="225"/>
      <c r="QO120" s="225"/>
      <c r="QP120" s="225"/>
      <c r="QQ120" s="225"/>
      <c r="QR120" s="225"/>
      <c r="QS120" s="225"/>
      <c r="QT120" s="225"/>
      <c r="QU120" s="225"/>
      <c r="QV120" s="225"/>
      <c r="QW120" s="225"/>
      <c r="QX120" s="225"/>
      <c r="QY120" s="225"/>
      <c r="QZ120" s="225"/>
      <c r="RA120" s="225"/>
      <c r="RB120" s="225"/>
      <c r="RC120" s="225"/>
      <c r="RD120" s="225"/>
      <c r="RE120" s="104"/>
      <c r="RF120" s="104"/>
      <c r="RG120" s="207"/>
      <c r="RH120" s="207"/>
    </row>
    <row r="121" spans="2:476" ht="18.75" customHeight="1">
      <c r="B121" s="87">
        <v>110</v>
      </c>
      <c r="C121" s="87">
        <v>2511</v>
      </c>
      <c r="D121" s="87" t="s">
        <v>451</v>
      </c>
      <c r="E121" s="34" t="str">
        <f ca="1">IF(ISBLANK(TMSimList[[#This Row],[Test n'#]]),"",LOOKUP(TMSimList[[#This Row],[Test n'#]],TP_CFAR_DB[TPnum],TP_CFAR_DB[TP ID]))</f>
        <v>FT-TP-2511</v>
      </c>
      <c r="F121" s="103" t="str">
        <f ca="1">IF(ISBLANK(TMSimList[[#This Row],[Test n'#]]),"",LOOKUP(TMSimList[[#This Row],[Test n'#]],TP_CFAR_DB[TPnum],TP_CFAR_DB[Test Point Name]))</f>
        <v>Winglet Rudder unresponsive</v>
      </c>
      <c r="G121" s="34" t="str">
        <f ca="1">IF(ISBLANK(TMSimList[[#This Row],[Test n'#]]),"",LOOKUP(TMSimList[[#This Row],[Test n'#]],TP_CFAR_DB[TPnum],TP_CFAR_DB[Mode]))</f>
        <v>Auto</v>
      </c>
      <c r="H121" s="397"/>
      <c r="I121" s="398"/>
      <c r="J121" s="398"/>
      <c r="K121" s="171"/>
      <c r="L121" s="172">
        <f>SUM(TMSimMatrix[#This Row])</f>
        <v>1</v>
      </c>
      <c r="M121" s="171"/>
      <c r="N121" s="171"/>
      <c r="O121" s="171"/>
      <c r="P121" s="171"/>
      <c r="Q121" s="171"/>
      <c r="R121" s="171"/>
      <c r="S121" s="171"/>
      <c r="T121" s="171"/>
      <c r="U121" s="171"/>
      <c r="V121" s="171"/>
      <c r="W121" s="171"/>
      <c r="X121" s="171"/>
      <c r="Y121" s="171"/>
      <c r="Z121" s="171"/>
      <c r="AA121" s="171"/>
      <c r="AB121" s="171"/>
      <c r="AC121" s="171"/>
      <c r="AD121" s="171"/>
      <c r="AE121" s="171"/>
      <c r="AF121" s="171"/>
      <c r="AG121" s="171"/>
      <c r="AH121" s="171"/>
      <c r="AI121" s="171"/>
      <c r="AJ121" s="171"/>
      <c r="AK121" s="171"/>
      <c r="AL121" s="171"/>
      <c r="AM121" s="171"/>
      <c r="AN121" s="171"/>
      <c r="AO121" s="171"/>
      <c r="AP121" s="171"/>
      <c r="AQ121" s="171"/>
      <c r="AR121" s="171"/>
      <c r="AS121" s="171"/>
      <c r="AT121" s="171"/>
      <c r="AU121" s="171"/>
      <c r="AV121" s="171"/>
      <c r="AW121" s="171"/>
      <c r="AX121" s="171"/>
      <c r="AY121" s="171"/>
      <c r="AZ121" s="171"/>
      <c r="BA121" s="171"/>
      <c r="BB121" s="171"/>
      <c r="BC121" s="171"/>
      <c r="BD121" s="171"/>
      <c r="BE121" s="171"/>
      <c r="BF121" s="171"/>
      <c r="BG121" s="171"/>
      <c r="BH121" s="171"/>
      <c r="BI121" s="171"/>
      <c r="BJ121" s="171"/>
      <c r="BK121" s="171"/>
      <c r="BL121" s="171"/>
      <c r="BM121" s="171"/>
      <c r="BN121" s="171"/>
      <c r="BO121" s="171"/>
      <c r="BP121" s="171"/>
      <c r="BQ121" s="171"/>
      <c r="BR121" s="171"/>
      <c r="BS121" s="171"/>
      <c r="BT121" s="171"/>
      <c r="BU121" s="171"/>
      <c r="BV121" s="171"/>
      <c r="BW121" s="171"/>
      <c r="BX121" s="171"/>
      <c r="BY121" s="171"/>
      <c r="BZ121" s="171"/>
      <c r="CA121" s="171"/>
      <c r="CB121" s="171"/>
      <c r="CC121" s="171"/>
      <c r="CD121" s="104"/>
      <c r="CE121" s="104"/>
      <c r="CF121" s="104"/>
      <c r="CG121" s="104"/>
      <c r="CH121" s="104"/>
      <c r="CI121" s="104"/>
      <c r="CJ121" s="104"/>
      <c r="CK121" s="104"/>
      <c r="CL121" s="104"/>
      <c r="CM121" s="104"/>
      <c r="CN121" s="104"/>
      <c r="CO121" s="104"/>
      <c r="CP121" s="104"/>
      <c r="CQ121" s="104"/>
      <c r="CR121" s="104"/>
      <c r="CS121" s="104"/>
      <c r="CT121" s="104"/>
      <c r="CU121" s="104"/>
      <c r="CV121" s="207"/>
      <c r="CW121" s="207"/>
      <c r="CX121" s="207"/>
      <c r="CY121" s="207"/>
      <c r="CZ121" s="207"/>
      <c r="DA121" s="207"/>
      <c r="DB121" s="207"/>
      <c r="DC121" s="207"/>
      <c r="DD121" s="207"/>
      <c r="DE121" s="207"/>
      <c r="DF121" s="207"/>
      <c r="DG121" s="207"/>
      <c r="DH121" s="207"/>
      <c r="DI121" s="207"/>
      <c r="DJ121" s="207"/>
      <c r="DK121" s="207"/>
      <c r="DL121" s="207"/>
      <c r="DM121" s="207"/>
      <c r="DN121" s="207"/>
      <c r="DO121" s="207"/>
      <c r="DP121" s="207"/>
      <c r="DQ121" s="207"/>
      <c r="DR121" s="207"/>
      <c r="DS121" s="207"/>
      <c r="DT121" s="207"/>
      <c r="DU121" s="104"/>
      <c r="DV121" s="104"/>
      <c r="DW121" s="104"/>
      <c r="DX121" s="104"/>
      <c r="DY121" s="104"/>
      <c r="DZ121" s="104"/>
      <c r="EA121" s="104"/>
      <c r="EB121" s="104"/>
      <c r="EC121" s="104"/>
      <c r="ED121" s="104"/>
      <c r="EE121" s="104"/>
      <c r="EF121" s="104"/>
      <c r="EG121" s="104"/>
      <c r="EH121" s="104"/>
      <c r="EI121" s="104"/>
      <c r="EJ121" s="104"/>
      <c r="EK121" s="104"/>
      <c r="EL121" s="104"/>
      <c r="EM121" s="104"/>
      <c r="EN121" s="104"/>
      <c r="EO121" s="104"/>
      <c r="EP121" s="104"/>
      <c r="EQ121" s="104"/>
      <c r="ER121" s="104"/>
      <c r="ES121" s="104"/>
      <c r="ET121" s="104"/>
      <c r="EU121" s="104"/>
      <c r="EV121" s="104"/>
      <c r="EW121" s="104"/>
      <c r="EX121" s="104"/>
      <c r="EY121" s="104"/>
      <c r="EZ121" s="104"/>
      <c r="FA121" s="104"/>
      <c r="FB121" s="104"/>
      <c r="FC121" s="104"/>
      <c r="FD121" s="104"/>
      <c r="FE121" s="104"/>
      <c r="FF121" s="104"/>
      <c r="FG121" s="104"/>
      <c r="FH121" s="104"/>
      <c r="FI121" s="104"/>
      <c r="FJ121" s="104"/>
      <c r="FK121" s="104"/>
      <c r="FL121" s="104"/>
      <c r="FM121" s="104"/>
      <c r="FN121" s="104"/>
      <c r="FO121" s="104"/>
      <c r="FP121" s="104"/>
      <c r="FQ121" s="104"/>
      <c r="FR121" s="104"/>
      <c r="FS121" s="104"/>
      <c r="FT121" s="104"/>
      <c r="FU121" s="104"/>
      <c r="FV121" s="104"/>
      <c r="FW121" s="104"/>
      <c r="FX121" s="104"/>
      <c r="FY121" s="104"/>
      <c r="FZ121" s="104"/>
      <c r="GA121" s="104"/>
      <c r="GB121" s="104"/>
      <c r="GC121" s="104"/>
      <c r="GD121" s="104"/>
      <c r="GE121" s="104"/>
      <c r="GF121" s="104"/>
      <c r="GG121" s="104"/>
      <c r="GH121" s="104"/>
      <c r="GI121" s="104"/>
      <c r="GJ121" s="104"/>
      <c r="GK121" s="104"/>
      <c r="GL121" s="104"/>
      <c r="GM121" s="104"/>
      <c r="GN121" s="104"/>
      <c r="GO121" s="104"/>
      <c r="GP121" s="104"/>
      <c r="GQ121" s="104"/>
      <c r="GR121" s="104"/>
      <c r="GS121" s="104"/>
      <c r="GT121" s="104"/>
      <c r="GU121" s="104"/>
      <c r="GV121" s="104"/>
      <c r="GW121" s="104"/>
      <c r="GX121" s="104"/>
      <c r="GY121" s="104"/>
      <c r="GZ121" s="104"/>
      <c r="HA121" s="104"/>
      <c r="HB121" s="104"/>
      <c r="HC121" s="104"/>
      <c r="HD121" s="104"/>
      <c r="HE121" s="104"/>
      <c r="HF121" s="104"/>
      <c r="HG121" s="104"/>
      <c r="HH121" s="104"/>
      <c r="HI121" s="104"/>
      <c r="HJ121" s="104"/>
      <c r="HK121" s="104"/>
      <c r="HL121" s="104"/>
      <c r="HM121" s="104"/>
      <c r="HN121" s="104"/>
      <c r="HO121" s="104"/>
      <c r="HP121" s="104"/>
      <c r="HQ121" s="171">
        <v>1</v>
      </c>
      <c r="HR121" s="104"/>
      <c r="HS121" s="104"/>
      <c r="HT121" s="104"/>
      <c r="HU121" s="104"/>
      <c r="HV121" s="104"/>
      <c r="HW121" s="104"/>
      <c r="HX121" s="104"/>
      <c r="HY121" s="104"/>
      <c r="HZ121" s="104"/>
      <c r="IA121" s="104"/>
      <c r="IB121" s="104"/>
      <c r="IC121" s="104"/>
      <c r="ID121" s="104"/>
      <c r="IE121" s="104"/>
      <c r="IF121" s="104"/>
      <c r="IG121" s="104"/>
      <c r="IH121" s="104"/>
      <c r="II121" s="104"/>
      <c r="IJ121" s="104"/>
      <c r="IK121" s="104"/>
      <c r="IL121" s="104"/>
      <c r="IM121" s="104"/>
      <c r="IN121" s="104"/>
      <c r="IO121" s="104"/>
      <c r="IP121" s="104"/>
      <c r="IQ121" s="104"/>
      <c r="IR121" s="104"/>
      <c r="IS121" s="104"/>
      <c r="IT121" s="104"/>
      <c r="IU121" s="104"/>
      <c r="IV121" s="104"/>
      <c r="IW121" s="104"/>
      <c r="IX121" s="104"/>
      <c r="IY121" s="104"/>
      <c r="IZ121" s="104"/>
      <c r="JA121" s="104"/>
      <c r="JB121" s="104"/>
      <c r="JC121" s="104"/>
      <c r="JD121" s="104"/>
      <c r="JE121" s="104"/>
      <c r="JF121" s="104"/>
      <c r="JG121" s="104"/>
      <c r="JH121" s="104"/>
      <c r="JI121" s="104"/>
      <c r="JJ121" s="104"/>
      <c r="JK121" s="104"/>
      <c r="JL121" s="104"/>
      <c r="JM121" s="104"/>
      <c r="JN121" s="104"/>
      <c r="JO121" s="104"/>
      <c r="JP121" s="104"/>
      <c r="JQ121" s="104"/>
      <c r="JR121" s="104"/>
      <c r="JS121" s="104"/>
      <c r="JT121" s="104"/>
      <c r="JU121" s="104"/>
      <c r="JV121" s="104"/>
      <c r="JW121" s="104"/>
      <c r="JX121" s="104"/>
      <c r="JY121" s="104"/>
      <c r="JZ121" s="104"/>
      <c r="KA121" s="104"/>
      <c r="KB121" s="104"/>
      <c r="KC121" s="104"/>
      <c r="KD121" s="104"/>
      <c r="KE121" s="104"/>
      <c r="KF121" s="104"/>
      <c r="KG121" s="104"/>
      <c r="KH121" s="104"/>
      <c r="KI121" s="104"/>
      <c r="KJ121" s="104"/>
      <c r="KK121" s="104"/>
      <c r="KL121" s="104"/>
      <c r="KM121" s="104"/>
      <c r="KN121" s="104"/>
      <c r="KO121" s="104"/>
      <c r="KP121" s="104"/>
      <c r="KQ121" s="104"/>
      <c r="KR121" s="104"/>
      <c r="KS121" s="104"/>
      <c r="KT121" s="104"/>
      <c r="KU121" s="104"/>
      <c r="KV121" s="104"/>
      <c r="KW121" s="104"/>
      <c r="KX121" s="104"/>
      <c r="KY121" s="104"/>
      <c r="KZ121" s="104"/>
      <c r="LA121" s="104"/>
      <c r="LB121" s="104"/>
      <c r="LC121" s="104"/>
      <c r="LD121" s="104"/>
      <c r="LE121" s="104"/>
      <c r="LF121" s="104"/>
      <c r="LG121" s="104"/>
      <c r="LH121" s="104"/>
      <c r="LI121" s="104"/>
      <c r="LJ121" s="104"/>
      <c r="LK121" s="104"/>
      <c r="LL121" s="104"/>
      <c r="LM121" s="104"/>
      <c r="LN121" s="104"/>
      <c r="LO121" s="104"/>
      <c r="LP121" s="104"/>
      <c r="LQ121" s="104"/>
      <c r="LR121" s="104"/>
      <c r="LS121" s="104"/>
      <c r="LT121" s="104"/>
      <c r="LU121" s="104"/>
      <c r="LV121" s="104"/>
      <c r="LW121" s="104"/>
      <c r="LX121" s="104"/>
      <c r="LY121" s="104"/>
      <c r="LZ121" s="104"/>
      <c r="MA121" s="104"/>
      <c r="MB121" s="104"/>
      <c r="MC121" s="104"/>
      <c r="MD121" s="104"/>
      <c r="ME121" s="104"/>
      <c r="MF121" s="104"/>
      <c r="MG121" s="104"/>
      <c r="MH121" s="104"/>
      <c r="MI121" s="104"/>
      <c r="MJ121" s="104"/>
      <c r="MK121" s="104"/>
      <c r="ML121" s="104"/>
      <c r="MM121" s="104"/>
      <c r="MN121" s="104"/>
      <c r="MO121" s="104"/>
      <c r="MP121" s="104"/>
      <c r="MQ121" s="104"/>
      <c r="MR121" s="104"/>
      <c r="MS121" s="104"/>
      <c r="MT121" s="104"/>
      <c r="MU121" s="104"/>
      <c r="MV121" s="104"/>
      <c r="MW121" s="104"/>
      <c r="MX121" s="104"/>
      <c r="MY121" s="104"/>
      <c r="MZ121" s="104"/>
      <c r="NA121" s="104"/>
      <c r="NB121" s="104"/>
      <c r="NC121" s="104"/>
      <c r="ND121" s="104"/>
      <c r="NE121" s="104"/>
      <c r="NF121" s="104"/>
      <c r="NG121" s="104"/>
      <c r="NH121" s="104"/>
      <c r="NI121" s="104"/>
      <c r="NJ121" s="104"/>
      <c r="NK121" s="104"/>
      <c r="NL121" s="104"/>
      <c r="NM121" s="104"/>
      <c r="NN121" s="104"/>
      <c r="NO121" s="104"/>
      <c r="NP121" s="104"/>
      <c r="NQ121" s="104"/>
      <c r="NR121" s="104"/>
      <c r="NS121" s="104"/>
      <c r="NT121" s="104"/>
      <c r="NU121" s="104"/>
      <c r="NV121" s="104"/>
      <c r="NW121" s="104"/>
      <c r="NX121" s="104"/>
      <c r="NY121" s="104"/>
      <c r="NZ121" s="104"/>
      <c r="OA121" s="104"/>
      <c r="OB121" s="104"/>
      <c r="OC121" s="104"/>
      <c r="OD121" s="104"/>
      <c r="OE121" s="104"/>
      <c r="OF121" s="104"/>
      <c r="OG121" s="104"/>
      <c r="OH121" s="104"/>
      <c r="OI121" s="104"/>
      <c r="OJ121" s="104"/>
      <c r="OK121" s="104"/>
      <c r="OL121" s="104"/>
      <c r="OM121" s="104"/>
      <c r="ON121" s="104"/>
      <c r="OO121" s="104"/>
      <c r="OP121" s="104"/>
      <c r="OQ121" s="104"/>
      <c r="OR121" s="104"/>
      <c r="OS121" s="104"/>
      <c r="OT121" s="104"/>
      <c r="OU121" s="104"/>
      <c r="OV121" s="104"/>
      <c r="OW121" s="104"/>
      <c r="OX121" s="104"/>
      <c r="OY121" s="104"/>
      <c r="OZ121" s="104"/>
      <c r="PA121" s="104"/>
      <c r="PB121" s="104"/>
      <c r="PC121" s="104"/>
      <c r="PD121" s="104"/>
      <c r="PE121" s="104"/>
      <c r="PF121" s="104"/>
      <c r="PG121" s="104"/>
      <c r="PH121" s="104"/>
      <c r="PI121" s="104"/>
      <c r="PJ121" s="104"/>
      <c r="PK121" s="104"/>
      <c r="PL121" s="104"/>
      <c r="PM121" s="104"/>
      <c r="PN121" s="104"/>
      <c r="PO121" s="104"/>
      <c r="PP121" s="104"/>
      <c r="PQ121" s="104"/>
      <c r="PR121" s="104"/>
      <c r="PS121" s="104"/>
      <c r="PT121" s="104"/>
      <c r="PU121" s="104"/>
      <c r="PV121" s="104"/>
      <c r="PW121" s="104"/>
      <c r="PX121" s="104"/>
      <c r="PY121" s="104"/>
      <c r="PZ121" s="104"/>
      <c r="QA121" s="104"/>
      <c r="QB121" s="104"/>
      <c r="QC121" s="104"/>
      <c r="QD121" s="104"/>
      <c r="QE121" s="104"/>
      <c r="QF121" s="104"/>
      <c r="QG121" s="104"/>
      <c r="QH121" s="104"/>
      <c r="QI121" s="104"/>
      <c r="QJ121" s="104"/>
      <c r="QK121" s="104"/>
      <c r="QL121" s="104"/>
      <c r="QM121" s="104"/>
      <c r="QN121" s="104"/>
      <c r="QO121" s="104"/>
      <c r="QP121" s="104"/>
      <c r="QQ121" s="104"/>
      <c r="QR121" s="104"/>
      <c r="QS121" s="104"/>
      <c r="QT121" s="104"/>
      <c r="QU121" s="104"/>
      <c r="QV121" s="104"/>
      <c r="QW121" s="104"/>
      <c r="QX121" s="104"/>
      <c r="QY121" s="104"/>
      <c r="QZ121" s="104"/>
      <c r="RA121" s="104"/>
      <c r="RB121" s="104"/>
      <c r="RC121" s="104"/>
      <c r="RD121" s="104"/>
      <c r="RE121" s="104"/>
      <c r="RF121" s="104"/>
      <c r="RG121" s="207"/>
      <c r="RH121" s="207"/>
    </row>
    <row r="122" spans="2:476" ht="18.75" customHeight="1">
      <c r="B122" s="87">
        <v>111</v>
      </c>
      <c r="C122" s="87">
        <v>2512</v>
      </c>
      <c r="D122" s="87" t="s">
        <v>451</v>
      </c>
      <c r="E122" s="34" t="str">
        <f ca="1">IF(ISBLANK(TMSimList[[#This Row],[Test n'#]]),"",LOOKUP(TMSimList[[#This Row],[Test n'#]],TP_CFAR_DB[TPnum],TP_CFAR_DB[TP ID]))</f>
        <v>FT-TP-2512</v>
      </c>
      <c r="F122" s="103" t="str">
        <f ca="1">IF(ISBLANK(TMSimList[[#This Row],[Test n'#]]),"",LOOKUP(TMSimList[[#This Row],[Test n'#]],TP_CFAR_DB[TPnum],TP_CFAR_DB[Test Point Name]))</f>
        <v xml:space="preserve">Utail Rudder unresponsive </v>
      </c>
      <c r="G122" s="34" t="str">
        <f ca="1">IF(ISBLANK(TMSimList[[#This Row],[Test n'#]]),"",LOOKUP(TMSimList[[#This Row],[Test n'#]],TP_CFAR_DB[TPnum],TP_CFAR_DB[Mode]))</f>
        <v>Auto</v>
      </c>
      <c r="H122" s="397"/>
      <c r="I122" s="398"/>
      <c r="J122" s="398"/>
      <c r="K122" s="171"/>
      <c r="L122" s="172">
        <f>SUM(TMSimMatrix[#This Row])</f>
        <v>1</v>
      </c>
      <c r="M122" s="171"/>
      <c r="N122" s="171"/>
      <c r="O122" s="171"/>
      <c r="P122" s="171"/>
      <c r="Q122" s="171"/>
      <c r="R122" s="171"/>
      <c r="S122" s="171"/>
      <c r="T122" s="171"/>
      <c r="U122" s="171"/>
      <c r="V122" s="171"/>
      <c r="W122" s="171"/>
      <c r="X122" s="171"/>
      <c r="Y122" s="171"/>
      <c r="Z122" s="171"/>
      <c r="AA122" s="171"/>
      <c r="AB122" s="171"/>
      <c r="AC122" s="171"/>
      <c r="AD122" s="171"/>
      <c r="AE122" s="171"/>
      <c r="AF122" s="171"/>
      <c r="AG122" s="171"/>
      <c r="AH122" s="171"/>
      <c r="AI122" s="171"/>
      <c r="AJ122" s="171"/>
      <c r="AK122" s="171"/>
      <c r="AL122" s="171"/>
      <c r="AM122" s="171"/>
      <c r="AN122" s="171"/>
      <c r="AO122" s="171"/>
      <c r="AP122" s="171"/>
      <c r="AQ122" s="171"/>
      <c r="AR122" s="171"/>
      <c r="AS122" s="171"/>
      <c r="AT122" s="171"/>
      <c r="AU122" s="171"/>
      <c r="AV122" s="171"/>
      <c r="AW122" s="171"/>
      <c r="AX122" s="171"/>
      <c r="AY122" s="171"/>
      <c r="AZ122" s="171"/>
      <c r="BA122" s="171"/>
      <c r="BB122" s="171"/>
      <c r="BC122" s="171"/>
      <c r="BD122" s="171"/>
      <c r="BE122" s="171"/>
      <c r="BF122" s="171"/>
      <c r="BG122" s="171"/>
      <c r="BH122" s="171"/>
      <c r="BI122" s="171"/>
      <c r="BJ122" s="171"/>
      <c r="BK122" s="171"/>
      <c r="BL122" s="171"/>
      <c r="BM122" s="171"/>
      <c r="BN122" s="171"/>
      <c r="BO122" s="171"/>
      <c r="BP122" s="171"/>
      <c r="BQ122" s="171"/>
      <c r="BR122" s="171"/>
      <c r="BS122" s="171"/>
      <c r="BT122" s="171"/>
      <c r="BU122" s="171"/>
      <c r="BV122" s="171"/>
      <c r="BW122" s="171"/>
      <c r="BX122" s="171"/>
      <c r="BY122" s="171"/>
      <c r="BZ122" s="171"/>
      <c r="CA122" s="171"/>
      <c r="CB122" s="171"/>
      <c r="CC122" s="171"/>
      <c r="CD122" s="104"/>
      <c r="CE122" s="104"/>
      <c r="CF122" s="104"/>
      <c r="CG122" s="104"/>
      <c r="CH122" s="104"/>
      <c r="CI122" s="104"/>
      <c r="CJ122" s="104"/>
      <c r="CK122" s="104"/>
      <c r="CL122" s="104"/>
      <c r="CM122" s="104"/>
      <c r="CN122" s="104"/>
      <c r="CO122" s="104"/>
      <c r="CP122" s="104"/>
      <c r="CQ122" s="104"/>
      <c r="CR122" s="104"/>
      <c r="CS122" s="104"/>
      <c r="CT122" s="104"/>
      <c r="CU122" s="104"/>
      <c r="CV122" s="207"/>
      <c r="CW122" s="207"/>
      <c r="CX122" s="207"/>
      <c r="CY122" s="207"/>
      <c r="CZ122" s="207"/>
      <c r="DA122" s="207"/>
      <c r="DB122" s="207"/>
      <c r="DC122" s="207"/>
      <c r="DD122" s="207"/>
      <c r="DE122" s="207"/>
      <c r="DF122" s="207"/>
      <c r="DG122" s="207"/>
      <c r="DH122" s="207"/>
      <c r="DI122" s="207"/>
      <c r="DJ122" s="207"/>
      <c r="DK122" s="207"/>
      <c r="DL122" s="207"/>
      <c r="DM122" s="207"/>
      <c r="DN122" s="207"/>
      <c r="DO122" s="207"/>
      <c r="DP122" s="207"/>
      <c r="DQ122" s="207"/>
      <c r="DR122" s="207"/>
      <c r="DS122" s="207"/>
      <c r="DT122" s="207"/>
      <c r="DU122" s="104"/>
      <c r="DV122" s="104"/>
      <c r="DW122" s="104"/>
      <c r="DX122" s="104"/>
      <c r="DY122" s="104"/>
      <c r="DZ122" s="104"/>
      <c r="EA122" s="104"/>
      <c r="EB122" s="104"/>
      <c r="EC122" s="104"/>
      <c r="ED122" s="104"/>
      <c r="EE122" s="104"/>
      <c r="EF122" s="104"/>
      <c r="EG122" s="104"/>
      <c r="EH122" s="104"/>
      <c r="EI122" s="104"/>
      <c r="EJ122" s="104"/>
      <c r="EK122" s="104"/>
      <c r="EL122" s="104"/>
      <c r="EM122" s="104"/>
      <c r="EN122" s="104"/>
      <c r="EO122" s="104"/>
      <c r="EP122" s="104"/>
      <c r="EQ122" s="104"/>
      <c r="ER122" s="104"/>
      <c r="ES122" s="104"/>
      <c r="ET122" s="104"/>
      <c r="EU122" s="104"/>
      <c r="EV122" s="104"/>
      <c r="EW122" s="104"/>
      <c r="EX122" s="104"/>
      <c r="EY122" s="104"/>
      <c r="EZ122" s="104"/>
      <c r="FA122" s="104"/>
      <c r="FB122" s="104"/>
      <c r="FC122" s="104"/>
      <c r="FD122" s="104"/>
      <c r="FE122" s="104"/>
      <c r="FF122" s="104"/>
      <c r="FG122" s="104"/>
      <c r="FH122" s="104"/>
      <c r="FI122" s="104"/>
      <c r="FJ122" s="104"/>
      <c r="FK122" s="104"/>
      <c r="FL122" s="104"/>
      <c r="FM122" s="104"/>
      <c r="FN122" s="104"/>
      <c r="FO122" s="104"/>
      <c r="FP122" s="104"/>
      <c r="FQ122" s="104"/>
      <c r="FR122" s="104"/>
      <c r="FS122" s="104"/>
      <c r="FT122" s="104"/>
      <c r="FU122" s="104"/>
      <c r="FV122" s="104"/>
      <c r="FW122" s="104"/>
      <c r="FX122" s="104"/>
      <c r="FY122" s="104"/>
      <c r="FZ122" s="104"/>
      <c r="GA122" s="104"/>
      <c r="GB122" s="104"/>
      <c r="GC122" s="104"/>
      <c r="GD122" s="104"/>
      <c r="GE122" s="104"/>
      <c r="GF122" s="104"/>
      <c r="GG122" s="104"/>
      <c r="GH122" s="104"/>
      <c r="GI122" s="104"/>
      <c r="GJ122" s="104"/>
      <c r="GK122" s="104"/>
      <c r="GL122" s="104"/>
      <c r="GM122" s="104"/>
      <c r="GN122" s="104"/>
      <c r="GO122" s="104"/>
      <c r="GP122" s="104"/>
      <c r="GQ122" s="104"/>
      <c r="GR122" s="104"/>
      <c r="GS122" s="104"/>
      <c r="GT122" s="104"/>
      <c r="GU122" s="104"/>
      <c r="GV122" s="104"/>
      <c r="GW122" s="104"/>
      <c r="GX122" s="104"/>
      <c r="GY122" s="104"/>
      <c r="GZ122" s="104"/>
      <c r="HA122" s="104"/>
      <c r="HB122" s="104"/>
      <c r="HC122" s="104"/>
      <c r="HD122" s="104"/>
      <c r="HE122" s="104"/>
      <c r="HF122" s="104"/>
      <c r="HG122" s="104"/>
      <c r="HH122" s="104"/>
      <c r="HI122" s="104"/>
      <c r="HJ122" s="104"/>
      <c r="HK122" s="104"/>
      <c r="HL122" s="104"/>
      <c r="HM122" s="104"/>
      <c r="HN122" s="104"/>
      <c r="HO122" s="104"/>
      <c r="HP122" s="104"/>
      <c r="HQ122" s="104"/>
      <c r="HR122" s="171">
        <v>1</v>
      </c>
      <c r="HS122" s="104"/>
      <c r="HT122" s="104"/>
      <c r="HU122" s="104"/>
      <c r="HV122" s="104"/>
      <c r="HW122" s="104"/>
      <c r="HX122" s="104"/>
      <c r="HY122" s="104"/>
      <c r="HZ122" s="104"/>
      <c r="IA122" s="104"/>
      <c r="IB122" s="104"/>
      <c r="IC122" s="104"/>
      <c r="ID122" s="104"/>
      <c r="IE122" s="104"/>
      <c r="IF122" s="104"/>
      <c r="IG122" s="104"/>
      <c r="IH122" s="104"/>
      <c r="II122" s="104"/>
      <c r="IJ122" s="104"/>
      <c r="IK122" s="104"/>
      <c r="IL122" s="104"/>
      <c r="IM122" s="104"/>
      <c r="IN122" s="104"/>
      <c r="IO122" s="104"/>
      <c r="IP122" s="104"/>
      <c r="IQ122" s="104"/>
      <c r="IR122" s="104"/>
      <c r="IS122" s="104"/>
      <c r="IT122" s="104"/>
      <c r="IU122" s="104"/>
      <c r="IV122" s="104"/>
      <c r="IW122" s="104"/>
      <c r="IX122" s="104"/>
      <c r="IY122" s="104"/>
      <c r="IZ122" s="104"/>
      <c r="JA122" s="104"/>
      <c r="JB122" s="104"/>
      <c r="JC122" s="104"/>
      <c r="JD122" s="104"/>
      <c r="JE122" s="104"/>
      <c r="JF122" s="104"/>
      <c r="JG122" s="104"/>
      <c r="JH122" s="104"/>
      <c r="JI122" s="104"/>
      <c r="JJ122" s="104"/>
      <c r="JK122" s="104"/>
      <c r="JL122" s="104"/>
      <c r="JM122" s="104"/>
      <c r="JN122" s="104"/>
      <c r="JO122" s="104"/>
      <c r="JP122" s="104"/>
      <c r="JQ122" s="104"/>
      <c r="JR122" s="104"/>
      <c r="JS122" s="104"/>
      <c r="JT122" s="104"/>
      <c r="JU122" s="104"/>
      <c r="JV122" s="104"/>
      <c r="JW122" s="104"/>
      <c r="JX122" s="104"/>
      <c r="JY122" s="104"/>
      <c r="JZ122" s="104"/>
      <c r="KA122" s="104"/>
      <c r="KB122" s="104"/>
      <c r="KC122" s="104"/>
      <c r="KD122" s="104"/>
      <c r="KE122" s="104"/>
      <c r="KF122" s="104"/>
      <c r="KG122" s="104"/>
      <c r="KH122" s="104"/>
      <c r="KI122" s="104"/>
      <c r="KJ122" s="104"/>
      <c r="KK122" s="104"/>
      <c r="KL122" s="104"/>
      <c r="KM122" s="104"/>
      <c r="KN122" s="104"/>
      <c r="KO122" s="104"/>
      <c r="KP122" s="104"/>
      <c r="KQ122" s="104"/>
      <c r="KR122" s="104"/>
      <c r="KS122" s="104"/>
      <c r="KT122" s="104"/>
      <c r="KU122" s="104"/>
      <c r="KV122" s="104"/>
      <c r="KW122" s="104"/>
      <c r="KX122" s="104"/>
      <c r="KY122" s="104"/>
      <c r="KZ122" s="104"/>
      <c r="LA122" s="104"/>
      <c r="LB122" s="104"/>
      <c r="LC122" s="104"/>
      <c r="LD122" s="104"/>
      <c r="LE122" s="104"/>
      <c r="LF122" s="104"/>
      <c r="LG122" s="104"/>
      <c r="LH122" s="104"/>
      <c r="LI122" s="104"/>
      <c r="LJ122" s="104"/>
      <c r="LK122" s="104"/>
      <c r="LL122" s="104"/>
      <c r="LM122" s="104"/>
      <c r="LN122" s="104"/>
      <c r="LO122" s="104"/>
      <c r="LP122" s="104"/>
      <c r="LQ122" s="104"/>
      <c r="LR122" s="104"/>
      <c r="LS122" s="104"/>
      <c r="LT122" s="104"/>
      <c r="LU122" s="104"/>
      <c r="LV122" s="104"/>
      <c r="LW122" s="104"/>
      <c r="LX122" s="104"/>
      <c r="LY122" s="104"/>
      <c r="LZ122" s="104"/>
      <c r="MA122" s="104"/>
      <c r="MB122" s="104"/>
      <c r="MC122" s="104"/>
      <c r="MD122" s="104"/>
      <c r="ME122" s="104"/>
      <c r="MF122" s="104"/>
      <c r="MG122" s="104"/>
      <c r="MH122" s="104"/>
      <c r="MI122" s="104"/>
      <c r="MJ122" s="104"/>
      <c r="MK122" s="104"/>
      <c r="ML122" s="104"/>
      <c r="MM122" s="104"/>
      <c r="MN122" s="104"/>
      <c r="MO122" s="104"/>
      <c r="MP122" s="104"/>
      <c r="MQ122" s="104"/>
      <c r="MR122" s="104"/>
      <c r="MS122" s="104"/>
      <c r="MT122" s="104"/>
      <c r="MU122" s="104"/>
      <c r="MV122" s="104"/>
      <c r="MW122" s="104"/>
      <c r="MX122" s="104"/>
      <c r="MY122" s="104"/>
      <c r="MZ122" s="104"/>
      <c r="NA122" s="104"/>
      <c r="NB122" s="104"/>
      <c r="NC122" s="104"/>
      <c r="ND122" s="104"/>
      <c r="NE122" s="104"/>
      <c r="NF122" s="104"/>
      <c r="NG122" s="104"/>
      <c r="NH122" s="104"/>
      <c r="NI122" s="104"/>
      <c r="NJ122" s="104"/>
      <c r="NK122" s="104"/>
      <c r="NL122" s="104"/>
      <c r="NM122" s="104"/>
      <c r="NN122" s="104"/>
      <c r="NO122" s="104"/>
      <c r="NP122" s="104"/>
      <c r="NQ122" s="104"/>
      <c r="NR122" s="104"/>
      <c r="NS122" s="104"/>
      <c r="NT122" s="104"/>
      <c r="NU122" s="104"/>
      <c r="NV122" s="104"/>
      <c r="NW122" s="104"/>
      <c r="NX122" s="104"/>
      <c r="NY122" s="104"/>
      <c r="NZ122" s="104"/>
      <c r="OA122" s="104"/>
      <c r="OB122" s="104"/>
      <c r="OC122" s="104"/>
      <c r="OD122" s="104"/>
      <c r="OE122" s="104"/>
      <c r="OF122" s="104"/>
      <c r="OG122" s="104"/>
      <c r="OH122" s="104"/>
      <c r="OI122" s="104"/>
      <c r="OJ122" s="104"/>
      <c r="OK122" s="104"/>
      <c r="OL122" s="104"/>
      <c r="OM122" s="104"/>
      <c r="ON122" s="104"/>
      <c r="OO122" s="104"/>
      <c r="OP122" s="104"/>
      <c r="OQ122" s="104"/>
      <c r="OR122" s="104"/>
      <c r="OS122" s="104"/>
      <c r="OT122" s="104"/>
      <c r="OU122" s="104"/>
      <c r="OV122" s="104"/>
      <c r="OW122" s="104"/>
      <c r="OX122" s="104"/>
      <c r="OY122" s="104"/>
      <c r="OZ122" s="104"/>
      <c r="PA122" s="104"/>
      <c r="PB122" s="104"/>
      <c r="PC122" s="104"/>
      <c r="PD122" s="104"/>
      <c r="PE122" s="104"/>
      <c r="PF122" s="104"/>
      <c r="PG122" s="104"/>
      <c r="PH122" s="104"/>
      <c r="PI122" s="104"/>
      <c r="PJ122" s="104"/>
      <c r="PK122" s="104"/>
      <c r="PL122" s="104"/>
      <c r="PM122" s="104"/>
      <c r="PN122" s="104"/>
      <c r="PO122" s="104"/>
      <c r="PP122" s="104"/>
      <c r="PQ122" s="104"/>
      <c r="PR122" s="104"/>
      <c r="PS122" s="104"/>
      <c r="PT122" s="104"/>
      <c r="PU122" s="104"/>
      <c r="PV122" s="104"/>
      <c r="PW122" s="104"/>
      <c r="PX122" s="104"/>
      <c r="PY122" s="104"/>
      <c r="PZ122" s="104"/>
      <c r="QA122" s="104"/>
      <c r="QB122" s="104"/>
      <c r="QC122" s="104"/>
      <c r="QD122" s="104"/>
      <c r="QE122" s="104"/>
      <c r="QF122" s="104"/>
      <c r="QG122" s="104"/>
      <c r="QH122" s="104"/>
      <c r="QI122" s="104"/>
      <c r="QJ122" s="104"/>
      <c r="QK122" s="104"/>
      <c r="QL122" s="104"/>
      <c r="QM122" s="104"/>
      <c r="QN122" s="104"/>
      <c r="QO122" s="104"/>
      <c r="QP122" s="104"/>
      <c r="QQ122" s="104"/>
      <c r="QR122" s="104"/>
      <c r="QS122" s="104"/>
      <c r="QT122" s="104"/>
      <c r="QU122" s="104"/>
      <c r="QV122" s="104"/>
      <c r="QW122" s="104"/>
      <c r="QX122" s="104"/>
      <c r="QY122" s="104"/>
      <c r="QZ122" s="104"/>
      <c r="RA122" s="104"/>
      <c r="RB122" s="104"/>
      <c r="RC122" s="104"/>
      <c r="RD122" s="104"/>
      <c r="RE122" s="104"/>
      <c r="RF122" s="104"/>
      <c r="RG122" s="207"/>
      <c r="RH122" s="207"/>
    </row>
    <row r="123" spans="2:476" ht="18.75" customHeight="1">
      <c r="B123" s="87">
        <v>112</v>
      </c>
      <c r="C123" s="87">
        <v>2513</v>
      </c>
      <c r="D123" s="87" t="s">
        <v>451</v>
      </c>
      <c r="E123" s="34" t="str">
        <f ca="1">IF(ISBLANK(TMSimList[[#This Row],[Test n'#]]),"",LOOKUP(TMSimList[[#This Row],[Test n'#]],TP_CFAR_DB[TPnum],TP_CFAR_DB[TP ID]))</f>
        <v>FT-TP-2513</v>
      </c>
      <c r="F123" s="103" t="str">
        <f ca="1">IF(ISBLANK(TMSimList[[#This Row],[Test n'#]]),"",LOOKUP(TMSimList[[#This Row],[Test n'#]],TP_CFAR_DB[TPnum],TP_CFAR_DB[Test Point Name]))</f>
        <v>Single brake unresponsive</v>
      </c>
      <c r="G123" s="34" t="str">
        <f ca="1">IF(ISBLANK(TMSimList[[#This Row],[Test n'#]]),"",LOOKUP(TMSimList[[#This Row],[Test n'#]],TP_CFAR_DB[TPnum],TP_CFAR_DB[Mode]))</f>
        <v>Auto</v>
      </c>
      <c r="H123" s="397"/>
      <c r="I123" s="398"/>
      <c r="J123" s="398"/>
      <c r="K123" s="171"/>
      <c r="L123" s="172">
        <f>SUM(TMSimMatrix[#This Row])</f>
        <v>1</v>
      </c>
      <c r="M123" s="171"/>
      <c r="N123" s="171"/>
      <c r="O123" s="171"/>
      <c r="P123" s="171"/>
      <c r="Q123" s="171"/>
      <c r="R123" s="171"/>
      <c r="S123" s="171"/>
      <c r="T123" s="171"/>
      <c r="U123" s="171"/>
      <c r="V123" s="171"/>
      <c r="W123" s="171"/>
      <c r="X123" s="171"/>
      <c r="Y123" s="171"/>
      <c r="Z123" s="171"/>
      <c r="AA123" s="171"/>
      <c r="AB123" s="171"/>
      <c r="AC123" s="171"/>
      <c r="AD123" s="171"/>
      <c r="AE123" s="171"/>
      <c r="AF123" s="171"/>
      <c r="AG123" s="171"/>
      <c r="AH123" s="171"/>
      <c r="AI123" s="171"/>
      <c r="AJ123" s="171"/>
      <c r="AK123" s="171"/>
      <c r="AL123" s="171"/>
      <c r="AM123" s="171"/>
      <c r="AN123" s="171"/>
      <c r="AO123" s="171"/>
      <c r="AP123" s="171"/>
      <c r="AQ123" s="171"/>
      <c r="AR123" s="171"/>
      <c r="AS123" s="171"/>
      <c r="AT123" s="171"/>
      <c r="AU123" s="171"/>
      <c r="AV123" s="171"/>
      <c r="AW123" s="171"/>
      <c r="AX123" s="171"/>
      <c r="AY123" s="171"/>
      <c r="AZ123" s="171"/>
      <c r="BA123" s="171"/>
      <c r="BB123" s="171"/>
      <c r="BC123" s="171"/>
      <c r="BD123" s="171"/>
      <c r="BE123" s="171"/>
      <c r="BF123" s="171"/>
      <c r="BG123" s="171"/>
      <c r="BH123" s="171"/>
      <c r="BI123" s="171"/>
      <c r="BJ123" s="171"/>
      <c r="BK123" s="171"/>
      <c r="BL123" s="171"/>
      <c r="BM123" s="171"/>
      <c r="BN123" s="171"/>
      <c r="BO123" s="171"/>
      <c r="BP123" s="171"/>
      <c r="BQ123" s="171"/>
      <c r="BR123" s="171"/>
      <c r="BS123" s="171"/>
      <c r="BT123" s="171"/>
      <c r="BU123" s="171"/>
      <c r="BV123" s="171"/>
      <c r="BW123" s="171"/>
      <c r="BX123" s="171"/>
      <c r="BY123" s="171"/>
      <c r="BZ123" s="171"/>
      <c r="CA123" s="171"/>
      <c r="CB123" s="171"/>
      <c r="CC123" s="171"/>
      <c r="CD123" s="104"/>
      <c r="CE123" s="104"/>
      <c r="CF123" s="104"/>
      <c r="CG123" s="104"/>
      <c r="CH123" s="104"/>
      <c r="CI123" s="104"/>
      <c r="CJ123" s="104"/>
      <c r="CK123" s="104"/>
      <c r="CL123" s="104"/>
      <c r="CM123" s="104"/>
      <c r="CN123" s="104"/>
      <c r="CO123" s="104"/>
      <c r="CP123" s="104"/>
      <c r="CQ123" s="104"/>
      <c r="CR123" s="104"/>
      <c r="CS123" s="104"/>
      <c r="CT123" s="104"/>
      <c r="CU123" s="104"/>
      <c r="CV123" s="207"/>
      <c r="CW123" s="207"/>
      <c r="CX123" s="207"/>
      <c r="CY123" s="207"/>
      <c r="CZ123" s="207"/>
      <c r="DA123" s="207"/>
      <c r="DB123" s="207"/>
      <c r="DC123" s="207"/>
      <c r="DD123" s="207"/>
      <c r="DE123" s="207"/>
      <c r="DF123" s="207"/>
      <c r="DG123" s="207"/>
      <c r="DH123" s="207"/>
      <c r="DI123" s="207"/>
      <c r="DJ123" s="207"/>
      <c r="DK123" s="207"/>
      <c r="DL123" s="207"/>
      <c r="DM123" s="207"/>
      <c r="DN123" s="207"/>
      <c r="DO123" s="207"/>
      <c r="DP123" s="207"/>
      <c r="DQ123" s="207"/>
      <c r="DR123" s="207"/>
      <c r="DS123" s="207"/>
      <c r="DT123" s="207"/>
      <c r="DU123" s="104"/>
      <c r="DV123" s="104"/>
      <c r="DW123" s="104"/>
      <c r="DX123" s="104"/>
      <c r="DY123" s="104"/>
      <c r="DZ123" s="104"/>
      <c r="EA123" s="104"/>
      <c r="EB123" s="104"/>
      <c r="EC123" s="104"/>
      <c r="ED123" s="104"/>
      <c r="EE123" s="104"/>
      <c r="EF123" s="104"/>
      <c r="EG123" s="104"/>
      <c r="EH123" s="104"/>
      <c r="EI123" s="104"/>
      <c r="EJ123" s="104"/>
      <c r="EK123" s="104"/>
      <c r="EL123" s="104"/>
      <c r="EM123" s="104"/>
      <c r="EN123" s="104"/>
      <c r="EO123" s="104"/>
      <c r="EP123" s="104"/>
      <c r="EQ123" s="104"/>
      <c r="ER123" s="104"/>
      <c r="ES123" s="104"/>
      <c r="ET123" s="104"/>
      <c r="EU123" s="104"/>
      <c r="EV123" s="104"/>
      <c r="EW123" s="104"/>
      <c r="EX123" s="104"/>
      <c r="EY123" s="104"/>
      <c r="EZ123" s="104"/>
      <c r="FA123" s="104"/>
      <c r="FB123" s="104"/>
      <c r="FC123" s="104"/>
      <c r="FD123" s="104"/>
      <c r="FE123" s="104"/>
      <c r="FF123" s="104"/>
      <c r="FG123" s="104"/>
      <c r="FH123" s="104"/>
      <c r="FI123" s="104"/>
      <c r="FJ123" s="104"/>
      <c r="FK123" s="104"/>
      <c r="FL123" s="104"/>
      <c r="FM123" s="104"/>
      <c r="FN123" s="104"/>
      <c r="FO123" s="104"/>
      <c r="FP123" s="104"/>
      <c r="FQ123" s="104"/>
      <c r="FR123" s="104"/>
      <c r="FS123" s="104"/>
      <c r="FT123" s="104"/>
      <c r="FU123" s="104"/>
      <c r="FV123" s="104"/>
      <c r="FW123" s="104"/>
      <c r="FX123" s="104"/>
      <c r="FY123" s="104"/>
      <c r="FZ123" s="104"/>
      <c r="GA123" s="104"/>
      <c r="GB123" s="104"/>
      <c r="GC123" s="104"/>
      <c r="GD123" s="104"/>
      <c r="GE123" s="104"/>
      <c r="GF123" s="104"/>
      <c r="GG123" s="104"/>
      <c r="GH123" s="104"/>
      <c r="GI123" s="104"/>
      <c r="GJ123" s="104"/>
      <c r="GK123" s="104"/>
      <c r="GL123" s="104"/>
      <c r="GM123" s="104"/>
      <c r="GN123" s="104"/>
      <c r="GO123" s="104"/>
      <c r="GP123" s="104"/>
      <c r="GQ123" s="104"/>
      <c r="GR123" s="104"/>
      <c r="GS123" s="104"/>
      <c r="GT123" s="104"/>
      <c r="GU123" s="104"/>
      <c r="GV123" s="104"/>
      <c r="GW123" s="104"/>
      <c r="GX123" s="104"/>
      <c r="GY123" s="104"/>
      <c r="GZ123" s="104"/>
      <c r="HA123" s="104"/>
      <c r="HB123" s="104"/>
      <c r="HC123" s="104"/>
      <c r="HD123" s="104"/>
      <c r="HE123" s="104"/>
      <c r="HF123" s="104"/>
      <c r="HG123" s="104"/>
      <c r="HH123" s="104"/>
      <c r="HI123" s="104"/>
      <c r="HJ123" s="104"/>
      <c r="HK123" s="104"/>
      <c r="HL123" s="104"/>
      <c r="HM123" s="104"/>
      <c r="HN123" s="104"/>
      <c r="HO123" s="104"/>
      <c r="HP123" s="104"/>
      <c r="HQ123" s="104"/>
      <c r="HR123" s="104"/>
      <c r="HS123" s="171">
        <v>1</v>
      </c>
      <c r="HT123" s="104"/>
      <c r="HU123" s="104"/>
      <c r="HV123" s="104"/>
      <c r="HW123" s="104"/>
      <c r="HX123" s="104"/>
      <c r="HY123" s="104"/>
      <c r="HZ123" s="104"/>
      <c r="IA123" s="104"/>
      <c r="IB123" s="104"/>
      <c r="IC123" s="104"/>
      <c r="ID123" s="104"/>
      <c r="IE123" s="104"/>
      <c r="IF123" s="104"/>
      <c r="IG123" s="104"/>
      <c r="IH123" s="104"/>
      <c r="II123" s="104"/>
      <c r="IJ123" s="104"/>
      <c r="IK123" s="104"/>
      <c r="IL123" s="104"/>
      <c r="IM123" s="104"/>
      <c r="IN123" s="104"/>
      <c r="IO123" s="104"/>
      <c r="IP123" s="104"/>
      <c r="IQ123" s="104"/>
      <c r="IR123" s="104"/>
      <c r="IS123" s="104"/>
      <c r="IT123" s="104"/>
      <c r="IU123" s="104"/>
      <c r="IV123" s="104"/>
      <c r="IW123" s="104"/>
      <c r="IX123" s="104"/>
      <c r="IY123" s="104"/>
      <c r="IZ123" s="104"/>
      <c r="JA123" s="104"/>
      <c r="JB123" s="104"/>
      <c r="JC123" s="104"/>
      <c r="JD123" s="104"/>
      <c r="JE123" s="104"/>
      <c r="JF123" s="104"/>
      <c r="JG123" s="104"/>
      <c r="JH123" s="104"/>
      <c r="JI123" s="104"/>
      <c r="JJ123" s="104"/>
      <c r="JK123" s="104"/>
      <c r="JL123" s="104"/>
      <c r="JM123" s="104"/>
      <c r="JN123" s="104"/>
      <c r="JO123" s="104"/>
      <c r="JP123" s="104"/>
      <c r="JQ123" s="104"/>
      <c r="JR123" s="104"/>
      <c r="JS123" s="104"/>
      <c r="JT123" s="104"/>
      <c r="JU123" s="104"/>
      <c r="JV123" s="104"/>
      <c r="JW123" s="104"/>
      <c r="JX123" s="104"/>
      <c r="JY123" s="104"/>
      <c r="JZ123" s="104"/>
      <c r="KA123" s="104"/>
      <c r="KB123" s="104"/>
      <c r="KC123" s="104"/>
      <c r="KD123" s="104"/>
      <c r="KE123" s="104"/>
      <c r="KF123" s="104"/>
      <c r="KG123" s="104"/>
      <c r="KH123" s="104"/>
      <c r="KI123" s="104"/>
      <c r="KJ123" s="104"/>
      <c r="KK123" s="104"/>
      <c r="KL123" s="104"/>
      <c r="KM123" s="104"/>
      <c r="KN123" s="104"/>
      <c r="KO123" s="104"/>
      <c r="KP123" s="104"/>
      <c r="KQ123" s="104"/>
      <c r="KR123" s="104"/>
      <c r="KS123" s="104"/>
      <c r="KT123" s="104"/>
      <c r="KU123" s="104"/>
      <c r="KV123" s="104"/>
      <c r="KW123" s="104"/>
      <c r="KX123" s="104"/>
      <c r="KY123" s="104"/>
      <c r="KZ123" s="104"/>
      <c r="LA123" s="104"/>
      <c r="LB123" s="104"/>
      <c r="LC123" s="104"/>
      <c r="LD123" s="104"/>
      <c r="LE123" s="104"/>
      <c r="LF123" s="104"/>
      <c r="LG123" s="104"/>
      <c r="LH123" s="104"/>
      <c r="LI123" s="104"/>
      <c r="LJ123" s="104"/>
      <c r="LK123" s="104"/>
      <c r="LL123" s="104"/>
      <c r="LM123" s="104"/>
      <c r="LN123" s="104"/>
      <c r="LO123" s="104"/>
      <c r="LP123" s="104"/>
      <c r="LQ123" s="104"/>
      <c r="LR123" s="104"/>
      <c r="LS123" s="104"/>
      <c r="LT123" s="104"/>
      <c r="LU123" s="104"/>
      <c r="LV123" s="104"/>
      <c r="LW123" s="104"/>
      <c r="LX123" s="104"/>
      <c r="LY123" s="104"/>
      <c r="LZ123" s="104"/>
      <c r="MA123" s="104"/>
      <c r="MB123" s="104"/>
      <c r="MC123" s="104"/>
      <c r="MD123" s="104"/>
      <c r="ME123" s="104"/>
      <c r="MF123" s="104"/>
      <c r="MG123" s="104"/>
      <c r="MH123" s="104"/>
      <c r="MI123" s="104"/>
      <c r="MJ123" s="104"/>
      <c r="MK123" s="104"/>
      <c r="ML123" s="104"/>
      <c r="MM123" s="104"/>
      <c r="MN123" s="104"/>
      <c r="MO123" s="104"/>
      <c r="MP123" s="104"/>
      <c r="MQ123" s="104"/>
      <c r="MR123" s="104"/>
      <c r="MS123" s="104"/>
      <c r="MT123" s="104"/>
      <c r="MU123" s="104"/>
      <c r="MV123" s="104"/>
      <c r="MW123" s="104"/>
      <c r="MX123" s="104"/>
      <c r="MY123" s="104"/>
      <c r="MZ123" s="104"/>
      <c r="NA123" s="104"/>
      <c r="NB123" s="104"/>
      <c r="NC123" s="104"/>
      <c r="ND123" s="104"/>
      <c r="NE123" s="104"/>
      <c r="NF123" s="104"/>
      <c r="NG123" s="104"/>
      <c r="NH123" s="104"/>
      <c r="NI123" s="104"/>
      <c r="NJ123" s="104"/>
      <c r="NK123" s="104"/>
      <c r="NL123" s="104"/>
      <c r="NM123" s="104"/>
      <c r="NN123" s="104"/>
      <c r="NO123" s="104"/>
      <c r="NP123" s="104"/>
      <c r="NQ123" s="104"/>
      <c r="NR123" s="104"/>
      <c r="NS123" s="104"/>
      <c r="NT123" s="104"/>
      <c r="NU123" s="104"/>
      <c r="NV123" s="104"/>
      <c r="NW123" s="104"/>
      <c r="NX123" s="104"/>
      <c r="NY123" s="104"/>
      <c r="NZ123" s="104"/>
      <c r="OA123" s="104"/>
      <c r="OB123" s="104"/>
      <c r="OC123" s="104"/>
      <c r="OD123" s="104"/>
      <c r="OE123" s="104"/>
      <c r="OF123" s="104"/>
      <c r="OG123" s="104"/>
      <c r="OH123" s="104"/>
      <c r="OI123" s="104"/>
      <c r="OJ123" s="104"/>
      <c r="OK123" s="104"/>
      <c r="OL123" s="104"/>
      <c r="OM123" s="104"/>
      <c r="ON123" s="104"/>
      <c r="OO123" s="104"/>
      <c r="OP123" s="104"/>
      <c r="OQ123" s="104"/>
      <c r="OR123" s="104"/>
      <c r="OS123" s="104"/>
      <c r="OT123" s="104"/>
      <c r="OU123" s="104"/>
      <c r="OV123" s="104"/>
      <c r="OW123" s="104"/>
      <c r="OX123" s="104"/>
      <c r="OY123" s="104"/>
      <c r="OZ123" s="104"/>
      <c r="PA123" s="104"/>
      <c r="PB123" s="104"/>
      <c r="PC123" s="104"/>
      <c r="PD123" s="104"/>
      <c r="PE123" s="104"/>
      <c r="PF123" s="104"/>
      <c r="PG123" s="104"/>
      <c r="PH123" s="104"/>
      <c r="PI123" s="104"/>
      <c r="PJ123" s="104"/>
      <c r="PK123" s="104"/>
      <c r="PL123" s="104"/>
      <c r="PM123" s="104"/>
      <c r="PN123" s="104"/>
      <c r="PO123" s="104"/>
      <c r="PP123" s="104"/>
      <c r="PQ123" s="104"/>
      <c r="PR123" s="104"/>
      <c r="PS123" s="104"/>
      <c r="PT123" s="104"/>
      <c r="PU123" s="104"/>
      <c r="PV123" s="104"/>
      <c r="PW123" s="104"/>
      <c r="PX123" s="104"/>
      <c r="PY123" s="104"/>
      <c r="PZ123" s="104"/>
      <c r="QA123" s="104"/>
      <c r="QB123" s="104"/>
      <c r="QC123" s="104"/>
      <c r="QD123" s="104"/>
      <c r="QE123" s="104"/>
      <c r="QF123" s="104"/>
      <c r="QG123" s="104"/>
      <c r="QH123" s="104"/>
      <c r="QI123" s="104"/>
      <c r="QJ123" s="104"/>
      <c r="QK123" s="104"/>
      <c r="QL123" s="104"/>
      <c r="QM123" s="104"/>
      <c r="QN123" s="104"/>
      <c r="QO123" s="104"/>
      <c r="QP123" s="104"/>
      <c r="QQ123" s="104"/>
      <c r="QR123" s="104"/>
      <c r="QS123" s="104"/>
      <c r="QT123" s="104"/>
      <c r="QU123" s="104"/>
      <c r="QV123" s="104"/>
      <c r="QW123" s="104"/>
      <c r="QX123" s="104"/>
      <c r="QY123" s="104"/>
      <c r="QZ123" s="104"/>
      <c r="RA123" s="104"/>
      <c r="RB123" s="104"/>
      <c r="RC123" s="104"/>
      <c r="RD123" s="104"/>
      <c r="RE123" s="104"/>
      <c r="RF123" s="104"/>
      <c r="RG123" s="207"/>
      <c r="RH123" s="207"/>
    </row>
    <row r="124" spans="2:476" ht="18.75" customHeight="1">
      <c r="B124" s="87">
        <v>113</v>
      </c>
      <c r="C124" s="87">
        <v>2514</v>
      </c>
      <c r="D124" s="87" t="s">
        <v>451</v>
      </c>
      <c r="E124" s="34" t="str">
        <f ca="1">IF(ISBLANK(TMSimList[[#This Row],[Test n'#]]),"",LOOKUP(TMSimList[[#This Row],[Test n'#]],TP_CFAR_DB[TPnum],TP_CFAR_DB[TP ID]))</f>
        <v>FT-TP-2514</v>
      </c>
      <c r="F124" s="103" t="str">
        <f ca="1">IF(ISBLANK(TMSimList[[#This Row],[Test n'#]]),"",LOOKUP(TMSimList[[#This Row],[Test n'#]],TP_CFAR_DB[TPnum],TP_CFAR_DB[Test Point Name]))</f>
        <v>Both brakes unresponsive</v>
      </c>
      <c r="G124" s="34" t="str">
        <f ca="1">IF(ISBLANK(TMSimList[[#This Row],[Test n'#]]),"",LOOKUP(TMSimList[[#This Row],[Test n'#]],TP_CFAR_DB[TPnum],TP_CFAR_DB[Mode]))</f>
        <v>Auto</v>
      </c>
      <c r="H124" s="397"/>
      <c r="I124" s="398"/>
      <c r="J124" s="398"/>
      <c r="K124" s="171"/>
      <c r="L124" s="172">
        <f>SUM(TMSimMatrix[#This Row])</f>
        <v>1</v>
      </c>
      <c r="M124" s="171"/>
      <c r="N124" s="171"/>
      <c r="O124" s="171"/>
      <c r="P124" s="171"/>
      <c r="Q124" s="171"/>
      <c r="R124" s="171"/>
      <c r="S124" s="171"/>
      <c r="T124" s="171"/>
      <c r="U124" s="171"/>
      <c r="V124" s="171"/>
      <c r="W124" s="171"/>
      <c r="X124" s="171"/>
      <c r="Y124" s="171"/>
      <c r="Z124" s="171"/>
      <c r="AA124" s="171"/>
      <c r="AB124" s="171"/>
      <c r="AC124" s="171"/>
      <c r="AD124" s="171"/>
      <c r="AE124" s="171"/>
      <c r="AF124" s="171"/>
      <c r="AG124" s="171"/>
      <c r="AH124" s="171"/>
      <c r="AI124" s="171"/>
      <c r="AJ124" s="171"/>
      <c r="AK124" s="171"/>
      <c r="AL124" s="171"/>
      <c r="AM124" s="171"/>
      <c r="AN124" s="171"/>
      <c r="AO124" s="171"/>
      <c r="AP124" s="171"/>
      <c r="AQ124" s="171"/>
      <c r="AR124" s="171"/>
      <c r="AS124" s="171"/>
      <c r="AT124" s="171"/>
      <c r="AU124" s="171"/>
      <c r="AV124" s="171"/>
      <c r="AW124" s="171"/>
      <c r="AX124" s="171"/>
      <c r="AY124" s="171"/>
      <c r="AZ124" s="171"/>
      <c r="BA124" s="171"/>
      <c r="BB124" s="171"/>
      <c r="BC124" s="171"/>
      <c r="BD124" s="171"/>
      <c r="BE124" s="171"/>
      <c r="BF124" s="171"/>
      <c r="BG124" s="171"/>
      <c r="BH124" s="171"/>
      <c r="BI124" s="171"/>
      <c r="BJ124" s="171"/>
      <c r="BK124" s="171"/>
      <c r="BL124" s="171"/>
      <c r="BM124" s="171"/>
      <c r="BN124" s="171"/>
      <c r="BO124" s="171"/>
      <c r="BP124" s="171"/>
      <c r="BQ124" s="171"/>
      <c r="BR124" s="171"/>
      <c r="BS124" s="171"/>
      <c r="BT124" s="171"/>
      <c r="BU124" s="171"/>
      <c r="BV124" s="171"/>
      <c r="BW124" s="171"/>
      <c r="BX124" s="171"/>
      <c r="BY124" s="171"/>
      <c r="BZ124" s="171"/>
      <c r="CA124" s="171"/>
      <c r="CB124" s="171"/>
      <c r="CC124" s="171"/>
      <c r="CD124" s="104"/>
      <c r="CE124" s="104"/>
      <c r="CF124" s="104"/>
      <c r="CG124" s="104"/>
      <c r="CH124" s="104"/>
      <c r="CI124" s="104"/>
      <c r="CJ124" s="104"/>
      <c r="CK124" s="104"/>
      <c r="CL124" s="104"/>
      <c r="CM124" s="104"/>
      <c r="CN124" s="104"/>
      <c r="CO124" s="104"/>
      <c r="CP124" s="104"/>
      <c r="CQ124" s="104"/>
      <c r="CR124" s="104"/>
      <c r="CS124" s="104"/>
      <c r="CT124" s="104"/>
      <c r="CU124" s="104"/>
      <c r="CV124" s="207"/>
      <c r="CW124" s="207"/>
      <c r="CX124" s="207"/>
      <c r="CY124" s="207"/>
      <c r="CZ124" s="207"/>
      <c r="DA124" s="207"/>
      <c r="DB124" s="207"/>
      <c r="DC124" s="207"/>
      <c r="DD124" s="207"/>
      <c r="DE124" s="207"/>
      <c r="DF124" s="207"/>
      <c r="DG124" s="207"/>
      <c r="DH124" s="207"/>
      <c r="DI124" s="207"/>
      <c r="DJ124" s="207"/>
      <c r="DK124" s="207"/>
      <c r="DL124" s="207"/>
      <c r="DM124" s="207"/>
      <c r="DN124" s="207"/>
      <c r="DO124" s="207"/>
      <c r="DP124" s="207"/>
      <c r="DQ124" s="207"/>
      <c r="DR124" s="207"/>
      <c r="DS124" s="207"/>
      <c r="DT124" s="207"/>
      <c r="DU124" s="104"/>
      <c r="DV124" s="104"/>
      <c r="DW124" s="104"/>
      <c r="DX124" s="104"/>
      <c r="DY124" s="104"/>
      <c r="DZ124" s="104"/>
      <c r="EA124" s="104"/>
      <c r="EB124" s="104"/>
      <c r="EC124" s="104"/>
      <c r="ED124" s="104"/>
      <c r="EE124" s="104"/>
      <c r="EF124" s="104"/>
      <c r="EG124" s="104"/>
      <c r="EH124" s="104"/>
      <c r="EI124" s="104"/>
      <c r="EJ124" s="104"/>
      <c r="EK124" s="104"/>
      <c r="EL124" s="104"/>
      <c r="EM124" s="104"/>
      <c r="EN124" s="104"/>
      <c r="EO124" s="104"/>
      <c r="EP124" s="104"/>
      <c r="EQ124" s="104"/>
      <c r="ER124" s="104"/>
      <c r="ES124" s="104"/>
      <c r="ET124" s="104"/>
      <c r="EU124" s="104"/>
      <c r="EV124" s="104"/>
      <c r="EW124" s="104"/>
      <c r="EX124" s="104"/>
      <c r="EY124" s="104"/>
      <c r="EZ124" s="104"/>
      <c r="FA124" s="104"/>
      <c r="FB124" s="104"/>
      <c r="FC124" s="104"/>
      <c r="FD124" s="104"/>
      <c r="FE124" s="104"/>
      <c r="FF124" s="104"/>
      <c r="FG124" s="104"/>
      <c r="FH124" s="104"/>
      <c r="FI124" s="104"/>
      <c r="FJ124" s="104"/>
      <c r="FK124" s="104"/>
      <c r="FL124" s="104"/>
      <c r="FM124" s="104"/>
      <c r="FN124" s="104"/>
      <c r="FO124" s="104"/>
      <c r="FP124" s="104"/>
      <c r="FQ124" s="104"/>
      <c r="FR124" s="104"/>
      <c r="FS124" s="104"/>
      <c r="FT124" s="104"/>
      <c r="FU124" s="104"/>
      <c r="FV124" s="104"/>
      <c r="FW124" s="104"/>
      <c r="FX124" s="104"/>
      <c r="FY124" s="104"/>
      <c r="FZ124" s="104"/>
      <c r="GA124" s="104"/>
      <c r="GB124" s="104"/>
      <c r="GC124" s="104"/>
      <c r="GD124" s="104"/>
      <c r="GE124" s="104"/>
      <c r="GF124" s="104"/>
      <c r="GG124" s="104"/>
      <c r="GH124" s="104"/>
      <c r="GI124" s="104"/>
      <c r="GJ124" s="104"/>
      <c r="GK124" s="104"/>
      <c r="GL124" s="104"/>
      <c r="GM124" s="104"/>
      <c r="GN124" s="104"/>
      <c r="GO124" s="104"/>
      <c r="GP124" s="104"/>
      <c r="GQ124" s="104"/>
      <c r="GR124" s="104"/>
      <c r="GS124" s="104"/>
      <c r="GT124" s="104"/>
      <c r="GU124" s="104"/>
      <c r="GV124" s="104"/>
      <c r="GW124" s="104"/>
      <c r="GX124" s="104"/>
      <c r="GY124" s="104"/>
      <c r="GZ124" s="104"/>
      <c r="HA124" s="104"/>
      <c r="HB124" s="104"/>
      <c r="HC124" s="104"/>
      <c r="HD124" s="104"/>
      <c r="HE124" s="104"/>
      <c r="HF124" s="104"/>
      <c r="HG124" s="104"/>
      <c r="HH124" s="104"/>
      <c r="HI124" s="104"/>
      <c r="HJ124" s="104"/>
      <c r="HK124" s="104"/>
      <c r="HL124" s="104"/>
      <c r="HM124" s="104"/>
      <c r="HN124" s="104"/>
      <c r="HO124" s="104"/>
      <c r="HP124" s="104"/>
      <c r="HQ124" s="104"/>
      <c r="HR124" s="104"/>
      <c r="HS124" s="104"/>
      <c r="HT124" s="171">
        <v>1</v>
      </c>
      <c r="HU124" s="171"/>
      <c r="HV124" s="171"/>
      <c r="HW124" s="171"/>
      <c r="HX124" s="171"/>
      <c r="HY124" s="171"/>
      <c r="HZ124" s="171"/>
      <c r="IA124" s="171"/>
      <c r="IB124" s="171"/>
      <c r="IC124" s="171"/>
      <c r="ID124" s="171"/>
      <c r="IE124" s="171"/>
      <c r="IF124" s="104"/>
      <c r="IG124" s="104"/>
      <c r="IH124" s="104"/>
      <c r="II124" s="104"/>
      <c r="IJ124" s="104"/>
      <c r="IK124" s="104"/>
      <c r="IL124" s="104"/>
      <c r="IM124" s="104"/>
      <c r="IN124" s="104"/>
      <c r="IO124" s="104"/>
      <c r="IP124" s="104"/>
      <c r="IQ124" s="104"/>
      <c r="IR124" s="104"/>
      <c r="IS124" s="104"/>
      <c r="IT124" s="104"/>
      <c r="IU124" s="104"/>
      <c r="IV124" s="104"/>
      <c r="IW124" s="104"/>
      <c r="IX124" s="104"/>
      <c r="IY124" s="104"/>
      <c r="IZ124" s="104"/>
      <c r="JA124" s="104"/>
      <c r="JB124" s="104"/>
      <c r="JC124" s="104"/>
      <c r="JD124" s="104"/>
      <c r="JE124" s="104"/>
      <c r="JF124" s="104"/>
      <c r="JG124" s="104"/>
      <c r="JH124" s="104"/>
      <c r="JI124" s="104"/>
      <c r="JJ124" s="104"/>
      <c r="JK124" s="104"/>
      <c r="JL124" s="104"/>
      <c r="JM124" s="104"/>
      <c r="JN124" s="104"/>
      <c r="JO124" s="104"/>
      <c r="JP124" s="104"/>
      <c r="JQ124" s="104"/>
      <c r="JR124" s="104"/>
      <c r="JS124" s="104"/>
      <c r="JT124" s="104"/>
      <c r="JU124" s="104"/>
      <c r="JV124" s="104"/>
      <c r="JW124" s="104"/>
      <c r="JX124" s="104"/>
      <c r="JY124" s="104"/>
      <c r="JZ124" s="104"/>
      <c r="KA124" s="104"/>
      <c r="KB124" s="104"/>
      <c r="KC124" s="104"/>
      <c r="KD124" s="104"/>
      <c r="KE124" s="104"/>
      <c r="KF124" s="104"/>
      <c r="KG124" s="104"/>
      <c r="KH124" s="104"/>
      <c r="KI124" s="104"/>
      <c r="KJ124" s="104"/>
      <c r="KK124" s="104"/>
      <c r="KL124" s="104"/>
      <c r="KM124" s="104"/>
      <c r="KN124" s="104"/>
      <c r="KO124" s="104"/>
      <c r="KP124" s="104"/>
      <c r="KQ124" s="104"/>
      <c r="KR124" s="104"/>
      <c r="KS124" s="104"/>
      <c r="KT124" s="104"/>
      <c r="KU124" s="104"/>
      <c r="KV124" s="104"/>
      <c r="KW124" s="104"/>
      <c r="KX124" s="104"/>
      <c r="KY124" s="104"/>
      <c r="KZ124" s="104"/>
      <c r="LA124" s="104"/>
      <c r="LB124" s="104"/>
      <c r="LC124" s="104"/>
      <c r="LD124" s="104"/>
      <c r="LE124" s="104"/>
      <c r="LF124" s="104"/>
      <c r="LG124" s="104"/>
      <c r="LH124" s="104"/>
      <c r="LI124" s="104"/>
      <c r="LJ124" s="104"/>
      <c r="LK124" s="104"/>
      <c r="LL124" s="104"/>
      <c r="LM124" s="104"/>
      <c r="LN124" s="104"/>
      <c r="LO124" s="104"/>
      <c r="LP124" s="104"/>
      <c r="LQ124" s="104"/>
      <c r="LR124" s="104"/>
      <c r="LS124" s="104"/>
      <c r="LT124" s="104"/>
      <c r="LU124" s="104"/>
      <c r="LV124" s="104"/>
      <c r="LW124" s="104"/>
      <c r="LX124" s="104"/>
      <c r="LY124" s="104"/>
      <c r="LZ124" s="104"/>
      <c r="MA124" s="104"/>
      <c r="MB124" s="104"/>
      <c r="MC124" s="104"/>
      <c r="MD124" s="104"/>
      <c r="ME124" s="104"/>
      <c r="MF124" s="104"/>
      <c r="MG124" s="104"/>
      <c r="MH124" s="104"/>
      <c r="MI124" s="104"/>
      <c r="MJ124" s="104"/>
      <c r="MK124" s="104"/>
      <c r="ML124" s="104"/>
      <c r="MM124" s="104"/>
      <c r="MN124" s="104"/>
      <c r="MO124" s="104"/>
      <c r="MP124" s="104"/>
      <c r="MQ124" s="104"/>
      <c r="MR124" s="104"/>
      <c r="MS124" s="104"/>
      <c r="MT124" s="104"/>
      <c r="MU124" s="104"/>
      <c r="MV124" s="104"/>
      <c r="MW124" s="104"/>
      <c r="MX124" s="104"/>
      <c r="MY124" s="104"/>
      <c r="MZ124" s="104"/>
      <c r="NA124" s="104"/>
      <c r="NB124" s="104"/>
      <c r="NC124" s="104"/>
      <c r="ND124" s="104"/>
      <c r="NE124" s="104"/>
      <c r="NF124" s="104"/>
      <c r="NG124" s="104"/>
      <c r="NH124" s="104"/>
      <c r="NI124" s="104"/>
      <c r="NJ124" s="104"/>
      <c r="NK124" s="104"/>
      <c r="NL124" s="104"/>
      <c r="NM124" s="104"/>
      <c r="NN124" s="104"/>
      <c r="NO124" s="104"/>
      <c r="NP124" s="104"/>
      <c r="NQ124" s="104"/>
      <c r="NR124" s="104"/>
      <c r="NS124" s="104"/>
      <c r="NT124" s="104"/>
      <c r="NU124" s="104"/>
      <c r="NV124" s="104"/>
      <c r="NW124" s="104"/>
      <c r="NX124" s="104"/>
      <c r="NY124" s="104"/>
      <c r="NZ124" s="104"/>
      <c r="OA124" s="104"/>
      <c r="OB124" s="104"/>
      <c r="OC124" s="104"/>
      <c r="OD124" s="104"/>
      <c r="OE124" s="104"/>
      <c r="OF124" s="104"/>
      <c r="OG124" s="104"/>
      <c r="OH124" s="104"/>
      <c r="OI124" s="104"/>
      <c r="OJ124" s="104"/>
      <c r="OK124" s="104"/>
      <c r="OL124" s="104"/>
      <c r="OM124" s="104"/>
      <c r="ON124" s="104"/>
      <c r="OO124" s="104"/>
      <c r="OP124" s="104"/>
      <c r="OQ124" s="104"/>
      <c r="OR124" s="104"/>
      <c r="OS124" s="104"/>
      <c r="OT124" s="104"/>
      <c r="OU124" s="104"/>
      <c r="OV124" s="104"/>
      <c r="OW124" s="104"/>
      <c r="OX124" s="104"/>
      <c r="OY124" s="104"/>
      <c r="OZ124" s="104"/>
      <c r="PA124" s="104"/>
      <c r="PB124" s="104"/>
      <c r="PC124" s="104"/>
      <c r="PD124" s="104"/>
      <c r="PE124" s="104"/>
      <c r="PF124" s="104"/>
      <c r="PG124" s="104"/>
      <c r="PH124" s="104"/>
      <c r="PI124" s="104"/>
      <c r="PJ124" s="104"/>
      <c r="PK124" s="104"/>
      <c r="PL124" s="104"/>
      <c r="PM124" s="104"/>
      <c r="PN124" s="104"/>
      <c r="PO124" s="104"/>
      <c r="PP124" s="104"/>
      <c r="PQ124" s="104"/>
      <c r="PR124" s="104"/>
      <c r="PS124" s="104"/>
      <c r="PT124" s="104"/>
      <c r="PU124" s="104"/>
      <c r="PV124" s="104"/>
      <c r="PW124" s="104"/>
      <c r="PX124" s="104"/>
      <c r="PY124" s="104"/>
      <c r="PZ124" s="104"/>
      <c r="QA124" s="104"/>
      <c r="QB124" s="104"/>
      <c r="QC124" s="104"/>
      <c r="QD124" s="104"/>
      <c r="QE124" s="104"/>
      <c r="QF124" s="104"/>
      <c r="QG124" s="104"/>
      <c r="QH124" s="104"/>
      <c r="QI124" s="104"/>
      <c r="QJ124" s="104"/>
      <c r="QK124" s="104"/>
      <c r="QL124" s="104"/>
      <c r="QM124" s="104"/>
      <c r="QN124" s="104"/>
      <c r="QO124" s="104"/>
      <c r="QP124" s="104"/>
      <c r="QQ124" s="104"/>
      <c r="QR124" s="104"/>
      <c r="QS124" s="104"/>
      <c r="QT124" s="104"/>
      <c r="QU124" s="104"/>
      <c r="QV124" s="104"/>
      <c r="QW124" s="104"/>
      <c r="QX124" s="104"/>
      <c r="QY124" s="104"/>
      <c r="QZ124" s="104"/>
      <c r="RA124" s="104"/>
      <c r="RB124" s="104"/>
      <c r="RC124" s="104"/>
      <c r="RD124" s="104"/>
      <c r="RE124" s="104"/>
      <c r="RF124" s="104"/>
      <c r="RG124" s="207"/>
      <c r="RH124" s="207"/>
    </row>
    <row r="125" spans="2:476" ht="18.75" customHeight="1">
      <c r="B125" s="87">
        <v>114</v>
      </c>
      <c r="C125" s="87">
        <v>2515</v>
      </c>
      <c r="D125" s="87" t="s">
        <v>451</v>
      </c>
      <c r="E125" s="34" t="str">
        <f ca="1">IF(ISBLANK(TMSimList[[#This Row],[Test n'#]]),"",LOOKUP(TMSimList[[#This Row],[Test n'#]],TP_CFAR_DB[TPnum],TP_CFAR_DB[TP ID]))</f>
        <v>FT-TP-2515</v>
      </c>
      <c r="F125" s="103" t="str">
        <f ca="1">IF(ISBLANK(TMSimList[[#This Row],[Test n'#]]),"",LOOKUP(TMSimList[[#This Row],[Test n'#]],TP_CFAR_DB[TPnum],TP_CFAR_DB[Test Point Name]))</f>
        <v>Brake failure (lockup)</v>
      </c>
      <c r="G125" s="34" t="str">
        <f ca="1">IF(ISBLANK(TMSimList[[#This Row],[Test n'#]]),"",LOOKUP(TMSimList[[#This Row],[Test n'#]],TP_CFAR_DB[TPnum],TP_CFAR_DB[Mode]))</f>
        <v>Auto</v>
      </c>
      <c r="H125" s="397"/>
      <c r="I125" s="398"/>
      <c r="J125" s="398"/>
      <c r="K125" s="171"/>
      <c r="L125" s="172">
        <f>SUM(TMSimMatrix[#This Row])</f>
        <v>1</v>
      </c>
      <c r="M125" s="171"/>
      <c r="N125" s="171"/>
      <c r="O125" s="171"/>
      <c r="P125" s="171"/>
      <c r="Q125" s="171"/>
      <c r="R125" s="171"/>
      <c r="S125" s="171"/>
      <c r="T125" s="171"/>
      <c r="U125" s="171"/>
      <c r="V125" s="171"/>
      <c r="W125" s="171"/>
      <c r="X125" s="171"/>
      <c r="Y125" s="171"/>
      <c r="Z125" s="171"/>
      <c r="AA125" s="171"/>
      <c r="AB125" s="171"/>
      <c r="AC125" s="171"/>
      <c r="AD125" s="171"/>
      <c r="AE125" s="171"/>
      <c r="AF125" s="171"/>
      <c r="AG125" s="171"/>
      <c r="AH125" s="171"/>
      <c r="AI125" s="171"/>
      <c r="AJ125" s="171"/>
      <c r="AK125" s="171"/>
      <c r="AL125" s="171"/>
      <c r="AM125" s="171"/>
      <c r="AN125" s="171"/>
      <c r="AO125" s="171"/>
      <c r="AP125" s="171"/>
      <c r="AQ125" s="171"/>
      <c r="AR125" s="171"/>
      <c r="AS125" s="171"/>
      <c r="AT125" s="171"/>
      <c r="AU125" s="171"/>
      <c r="AV125" s="171"/>
      <c r="AW125" s="171"/>
      <c r="AX125" s="171"/>
      <c r="AY125" s="171"/>
      <c r="AZ125" s="171"/>
      <c r="BA125" s="171"/>
      <c r="BB125" s="171"/>
      <c r="BC125" s="171"/>
      <c r="BD125" s="171"/>
      <c r="BE125" s="171"/>
      <c r="BF125" s="171"/>
      <c r="BG125" s="171"/>
      <c r="BH125" s="171"/>
      <c r="BI125" s="171"/>
      <c r="BJ125" s="171"/>
      <c r="BK125" s="171"/>
      <c r="BL125" s="171"/>
      <c r="BM125" s="171"/>
      <c r="BN125" s="171"/>
      <c r="BO125" s="171"/>
      <c r="BP125" s="171"/>
      <c r="BQ125" s="171"/>
      <c r="BR125" s="171"/>
      <c r="BS125" s="171"/>
      <c r="BT125" s="171"/>
      <c r="BU125" s="171"/>
      <c r="BV125" s="171"/>
      <c r="BW125" s="171"/>
      <c r="BX125" s="171"/>
      <c r="BY125" s="171"/>
      <c r="BZ125" s="171"/>
      <c r="CA125" s="171"/>
      <c r="CB125" s="171"/>
      <c r="CC125" s="171"/>
      <c r="CD125" s="104"/>
      <c r="CE125" s="104"/>
      <c r="CF125" s="104"/>
      <c r="CG125" s="104"/>
      <c r="CH125" s="104"/>
      <c r="CI125" s="104"/>
      <c r="CJ125" s="104"/>
      <c r="CK125" s="104"/>
      <c r="CL125" s="104"/>
      <c r="CM125" s="104"/>
      <c r="CN125" s="104"/>
      <c r="CO125" s="104"/>
      <c r="CP125" s="104"/>
      <c r="CQ125" s="104"/>
      <c r="CR125" s="104"/>
      <c r="CS125" s="104"/>
      <c r="CT125" s="104"/>
      <c r="CU125" s="104"/>
      <c r="CV125" s="207"/>
      <c r="CW125" s="207"/>
      <c r="CX125" s="207"/>
      <c r="CY125" s="207"/>
      <c r="CZ125" s="207"/>
      <c r="DA125" s="207"/>
      <c r="DB125" s="207"/>
      <c r="DC125" s="207"/>
      <c r="DD125" s="207"/>
      <c r="DE125" s="207"/>
      <c r="DF125" s="207"/>
      <c r="DG125" s="207"/>
      <c r="DH125" s="207"/>
      <c r="DI125" s="207"/>
      <c r="DJ125" s="207"/>
      <c r="DK125" s="207"/>
      <c r="DL125" s="207"/>
      <c r="DM125" s="207"/>
      <c r="DN125" s="207"/>
      <c r="DO125" s="207"/>
      <c r="DP125" s="207"/>
      <c r="DQ125" s="207"/>
      <c r="DR125" s="207"/>
      <c r="DS125" s="207"/>
      <c r="DT125" s="207"/>
      <c r="DU125" s="104"/>
      <c r="DV125" s="104"/>
      <c r="DW125" s="104"/>
      <c r="DX125" s="104"/>
      <c r="DY125" s="104"/>
      <c r="DZ125" s="104"/>
      <c r="EA125" s="104"/>
      <c r="EB125" s="104"/>
      <c r="EC125" s="104"/>
      <c r="ED125" s="104"/>
      <c r="EE125" s="104"/>
      <c r="EF125" s="104"/>
      <c r="EG125" s="104"/>
      <c r="EH125" s="104"/>
      <c r="EI125" s="104"/>
      <c r="EJ125" s="104"/>
      <c r="EK125" s="104"/>
      <c r="EL125" s="104"/>
      <c r="EM125" s="104"/>
      <c r="EN125" s="104"/>
      <c r="EO125" s="104"/>
      <c r="EP125" s="104"/>
      <c r="EQ125" s="104"/>
      <c r="ER125" s="104"/>
      <c r="ES125" s="104"/>
      <c r="ET125" s="104"/>
      <c r="EU125" s="104"/>
      <c r="EV125" s="104"/>
      <c r="EW125" s="104"/>
      <c r="EX125" s="104"/>
      <c r="EY125" s="104"/>
      <c r="EZ125" s="104"/>
      <c r="FA125" s="104"/>
      <c r="FB125" s="104"/>
      <c r="FC125" s="104"/>
      <c r="FD125" s="104"/>
      <c r="FE125" s="104"/>
      <c r="FF125" s="104"/>
      <c r="FG125" s="104"/>
      <c r="FH125" s="104"/>
      <c r="FI125" s="104"/>
      <c r="FJ125" s="104"/>
      <c r="FK125" s="104"/>
      <c r="FL125" s="104"/>
      <c r="FM125" s="104"/>
      <c r="FN125" s="104"/>
      <c r="FO125" s="104"/>
      <c r="FP125" s="104"/>
      <c r="FQ125" s="104"/>
      <c r="FR125" s="104"/>
      <c r="FS125" s="104"/>
      <c r="FT125" s="104"/>
      <c r="FU125" s="104"/>
      <c r="FV125" s="104"/>
      <c r="FW125" s="104"/>
      <c r="FX125" s="104"/>
      <c r="FY125" s="104"/>
      <c r="FZ125" s="104"/>
      <c r="GA125" s="104"/>
      <c r="GB125" s="104"/>
      <c r="GC125" s="104"/>
      <c r="GD125" s="104"/>
      <c r="GE125" s="104"/>
      <c r="GF125" s="104"/>
      <c r="GG125" s="104"/>
      <c r="GH125" s="104"/>
      <c r="GI125" s="104"/>
      <c r="GJ125" s="104"/>
      <c r="GK125" s="104"/>
      <c r="GL125" s="104"/>
      <c r="GM125" s="104"/>
      <c r="GN125" s="104"/>
      <c r="GO125" s="104"/>
      <c r="GP125" s="104"/>
      <c r="GQ125" s="104"/>
      <c r="GR125" s="104"/>
      <c r="GS125" s="104"/>
      <c r="GT125" s="104"/>
      <c r="GU125" s="104"/>
      <c r="GV125" s="104"/>
      <c r="GW125" s="104"/>
      <c r="GX125" s="104"/>
      <c r="GY125" s="104"/>
      <c r="GZ125" s="104"/>
      <c r="HA125" s="104"/>
      <c r="HB125" s="104"/>
      <c r="HC125" s="104"/>
      <c r="HD125" s="104"/>
      <c r="HE125" s="104"/>
      <c r="HF125" s="104"/>
      <c r="HG125" s="104"/>
      <c r="HH125" s="104"/>
      <c r="HI125" s="104"/>
      <c r="HJ125" s="104"/>
      <c r="HK125" s="104"/>
      <c r="HL125" s="104"/>
      <c r="HM125" s="104"/>
      <c r="HN125" s="104"/>
      <c r="HO125" s="104"/>
      <c r="HP125" s="104"/>
      <c r="HQ125" s="104"/>
      <c r="HR125" s="104"/>
      <c r="HS125" s="104"/>
      <c r="HT125" s="104"/>
      <c r="HU125" s="171">
        <v>1</v>
      </c>
      <c r="HV125" s="104"/>
      <c r="HW125" s="104"/>
      <c r="HX125" s="104"/>
      <c r="HY125" s="104"/>
      <c r="HZ125" s="104"/>
      <c r="IA125" s="104"/>
      <c r="IB125" s="104"/>
      <c r="IC125" s="104"/>
      <c r="ID125" s="104"/>
      <c r="IE125" s="104"/>
      <c r="IF125" s="104"/>
      <c r="IG125" s="104"/>
      <c r="IH125" s="104"/>
      <c r="II125" s="104"/>
      <c r="IJ125" s="104"/>
      <c r="IK125" s="104"/>
      <c r="IL125" s="104"/>
      <c r="IM125" s="104"/>
      <c r="IN125" s="104"/>
      <c r="IO125" s="104"/>
      <c r="IP125" s="104"/>
      <c r="IQ125" s="104"/>
      <c r="IR125" s="104"/>
      <c r="IS125" s="104"/>
      <c r="IT125" s="104"/>
      <c r="IU125" s="104"/>
      <c r="IV125" s="104"/>
      <c r="IW125" s="104"/>
      <c r="IX125" s="104"/>
      <c r="IY125" s="104"/>
      <c r="IZ125" s="104"/>
      <c r="JA125" s="104"/>
      <c r="JB125" s="104"/>
      <c r="JC125" s="104"/>
      <c r="JD125" s="104"/>
      <c r="JE125" s="104"/>
      <c r="JF125" s="104"/>
      <c r="JG125" s="104"/>
      <c r="JH125" s="104"/>
      <c r="JI125" s="104"/>
      <c r="JJ125" s="104"/>
      <c r="JK125" s="104"/>
      <c r="JL125" s="104"/>
      <c r="JM125" s="104"/>
      <c r="JN125" s="104"/>
      <c r="JO125" s="104"/>
      <c r="JP125" s="104"/>
      <c r="JQ125" s="104"/>
      <c r="JR125" s="104"/>
      <c r="JS125" s="104"/>
      <c r="JT125" s="104"/>
      <c r="JU125" s="104"/>
      <c r="JV125" s="104"/>
      <c r="JW125" s="104"/>
      <c r="JX125" s="104"/>
      <c r="JY125" s="104"/>
      <c r="JZ125" s="104"/>
      <c r="KA125" s="104"/>
      <c r="KB125" s="104"/>
      <c r="KC125" s="104"/>
      <c r="KD125" s="104"/>
      <c r="KE125" s="104"/>
      <c r="KF125" s="104"/>
      <c r="KG125" s="104"/>
      <c r="KH125" s="104"/>
      <c r="KI125" s="104"/>
      <c r="KJ125" s="104"/>
      <c r="KK125" s="104"/>
      <c r="KL125" s="104"/>
      <c r="KM125" s="104"/>
      <c r="KN125" s="104"/>
      <c r="KO125" s="104"/>
      <c r="KP125" s="104"/>
      <c r="KQ125" s="104"/>
      <c r="KR125" s="104"/>
      <c r="KS125" s="104"/>
      <c r="KT125" s="104"/>
      <c r="KU125" s="104"/>
      <c r="KV125" s="104"/>
      <c r="KW125" s="104"/>
      <c r="KX125" s="104"/>
      <c r="KY125" s="104"/>
      <c r="KZ125" s="104"/>
      <c r="LA125" s="104"/>
      <c r="LB125" s="104"/>
      <c r="LC125" s="104"/>
      <c r="LD125" s="104"/>
      <c r="LE125" s="104"/>
      <c r="LF125" s="104"/>
      <c r="LG125" s="104"/>
      <c r="LH125" s="104"/>
      <c r="LI125" s="104"/>
      <c r="LJ125" s="104"/>
      <c r="LK125" s="104"/>
      <c r="LL125" s="104"/>
      <c r="LM125" s="104"/>
      <c r="LN125" s="104"/>
      <c r="LO125" s="104"/>
      <c r="LP125" s="104"/>
      <c r="LQ125" s="104"/>
      <c r="LR125" s="104"/>
      <c r="LS125" s="104"/>
      <c r="LT125" s="104"/>
      <c r="LU125" s="104"/>
      <c r="LV125" s="104"/>
      <c r="LW125" s="104"/>
      <c r="LX125" s="104"/>
      <c r="LY125" s="104"/>
      <c r="LZ125" s="104"/>
      <c r="MA125" s="104"/>
      <c r="MB125" s="104"/>
      <c r="MC125" s="104"/>
      <c r="MD125" s="104"/>
      <c r="ME125" s="104"/>
      <c r="MF125" s="104"/>
      <c r="MG125" s="104"/>
      <c r="MH125" s="104"/>
      <c r="MI125" s="104"/>
      <c r="MJ125" s="104"/>
      <c r="MK125" s="104"/>
      <c r="ML125" s="104"/>
      <c r="MM125" s="104"/>
      <c r="MN125" s="104"/>
      <c r="MO125" s="104"/>
      <c r="MP125" s="104"/>
      <c r="MQ125" s="104"/>
      <c r="MR125" s="104"/>
      <c r="MS125" s="104"/>
      <c r="MT125" s="104"/>
      <c r="MU125" s="104"/>
      <c r="MV125" s="104"/>
      <c r="MW125" s="104"/>
      <c r="MX125" s="104"/>
      <c r="MY125" s="104"/>
      <c r="MZ125" s="104"/>
      <c r="NA125" s="104"/>
      <c r="NB125" s="104"/>
      <c r="NC125" s="104"/>
      <c r="ND125" s="104"/>
      <c r="NE125" s="104"/>
      <c r="NF125" s="104"/>
      <c r="NG125" s="104"/>
      <c r="NH125" s="104"/>
      <c r="NI125" s="104"/>
      <c r="NJ125" s="104"/>
      <c r="NK125" s="104"/>
      <c r="NL125" s="104"/>
      <c r="NM125" s="104"/>
      <c r="NN125" s="104"/>
      <c r="NO125" s="104"/>
      <c r="NP125" s="104"/>
      <c r="NQ125" s="104"/>
      <c r="NR125" s="104"/>
      <c r="NS125" s="104"/>
      <c r="NT125" s="104"/>
      <c r="NU125" s="104"/>
      <c r="NV125" s="104"/>
      <c r="NW125" s="104"/>
      <c r="NX125" s="104"/>
      <c r="NY125" s="104"/>
      <c r="NZ125" s="104"/>
      <c r="OA125" s="104"/>
      <c r="OB125" s="104"/>
      <c r="OC125" s="104"/>
      <c r="OD125" s="104"/>
      <c r="OE125" s="104"/>
      <c r="OF125" s="104"/>
      <c r="OG125" s="104"/>
      <c r="OH125" s="104"/>
      <c r="OI125" s="104"/>
      <c r="OJ125" s="104"/>
      <c r="OK125" s="104"/>
      <c r="OL125" s="104"/>
      <c r="OM125" s="104"/>
      <c r="ON125" s="104"/>
      <c r="OO125" s="104"/>
      <c r="OP125" s="104"/>
      <c r="OQ125" s="104"/>
      <c r="OR125" s="104"/>
      <c r="OS125" s="104"/>
      <c r="OT125" s="104"/>
      <c r="OU125" s="104"/>
      <c r="OV125" s="104"/>
      <c r="OW125" s="104"/>
      <c r="OX125" s="104"/>
      <c r="OY125" s="104"/>
      <c r="OZ125" s="104"/>
      <c r="PA125" s="104"/>
      <c r="PB125" s="104"/>
      <c r="PC125" s="104"/>
      <c r="PD125" s="104"/>
      <c r="PE125" s="104"/>
      <c r="PF125" s="104"/>
      <c r="PG125" s="104"/>
      <c r="PH125" s="104"/>
      <c r="PI125" s="104"/>
      <c r="PJ125" s="104"/>
      <c r="PK125" s="104"/>
      <c r="PL125" s="104"/>
      <c r="PM125" s="104"/>
      <c r="PN125" s="104"/>
      <c r="PO125" s="104"/>
      <c r="PP125" s="104"/>
      <c r="PQ125" s="104"/>
      <c r="PR125" s="104"/>
      <c r="PS125" s="104"/>
      <c r="PT125" s="104"/>
      <c r="PU125" s="104"/>
      <c r="PV125" s="104"/>
      <c r="PW125" s="104"/>
      <c r="PX125" s="104"/>
      <c r="PY125" s="104"/>
      <c r="PZ125" s="104"/>
      <c r="QA125" s="104"/>
      <c r="QB125" s="104"/>
      <c r="QC125" s="104"/>
      <c r="QD125" s="104"/>
      <c r="QE125" s="104"/>
      <c r="QF125" s="104"/>
      <c r="QG125" s="104"/>
      <c r="QH125" s="104"/>
      <c r="QI125" s="104"/>
      <c r="QJ125" s="104"/>
      <c r="QK125" s="104"/>
      <c r="QL125" s="104"/>
      <c r="QM125" s="104"/>
      <c r="QN125" s="104"/>
      <c r="QO125" s="104"/>
      <c r="QP125" s="104"/>
      <c r="QQ125" s="104"/>
      <c r="QR125" s="104"/>
      <c r="QS125" s="104"/>
      <c r="QT125" s="104"/>
      <c r="QU125" s="104"/>
      <c r="QV125" s="104"/>
      <c r="QW125" s="104"/>
      <c r="QX125" s="104"/>
      <c r="QY125" s="104"/>
      <c r="QZ125" s="104"/>
      <c r="RA125" s="104"/>
      <c r="RB125" s="104"/>
      <c r="RC125" s="104"/>
      <c r="RD125" s="104"/>
      <c r="RE125" s="104"/>
      <c r="RF125" s="104"/>
      <c r="RG125" s="207"/>
      <c r="RH125" s="207"/>
    </row>
    <row r="126" spans="2:476" ht="18.75" customHeight="1">
      <c r="B126" s="87">
        <v>115</v>
      </c>
      <c r="C126" s="87">
        <v>2516</v>
      </c>
      <c r="D126" s="87" t="s">
        <v>451</v>
      </c>
      <c r="E126" s="34" t="str">
        <f ca="1">IF(ISBLANK(TMSimList[[#This Row],[Test n'#]]),"",LOOKUP(TMSimList[[#This Row],[Test n'#]],TP_CFAR_DB[TPnum],TP_CFAR_DB[TP ID]))</f>
        <v>FT-TP-2516</v>
      </c>
      <c r="F126" s="103" t="str">
        <f ca="1">IF(ISBLANK(TMSimList[[#This Row],[Test n'#]]),"",LOOKUP(TMSimList[[#This Row],[Test n'#]],TP_CFAR_DB[TPnum],TP_CFAR_DB[Test Point Name]))</f>
        <v>Nose wheel unresponsive</v>
      </c>
      <c r="G126" s="34" t="str">
        <f ca="1">IF(ISBLANK(TMSimList[[#This Row],[Test n'#]]),"",LOOKUP(TMSimList[[#This Row],[Test n'#]],TP_CFAR_DB[TPnum],TP_CFAR_DB[Mode]))</f>
        <v>Auto</v>
      </c>
      <c r="H126" s="397"/>
      <c r="I126" s="398"/>
      <c r="J126" s="398"/>
      <c r="K126" s="171"/>
      <c r="L126" s="172">
        <f>SUM(TMSimMatrix[#This Row])</f>
        <v>1</v>
      </c>
      <c r="M126" s="171"/>
      <c r="N126" s="171"/>
      <c r="O126" s="171"/>
      <c r="P126" s="171"/>
      <c r="Q126" s="171"/>
      <c r="R126" s="171"/>
      <c r="S126" s="171"/>
      <c r="T126" s="171"/>
      <c r="U126" s="171"/>
      <c r="V126" s="171"/>
      <c r="W126" s="171"/>
      <c r="X126" s="171"/>
      <c r="Y126" s="171"/>
      <c r="Z126" s="171"/>
      <c r="AA126" s="171"/>
      <c r="AB126" s="171"/>
      <c r="AC126" s="171"/>
      <c r="AD126" s="171"/>
      <c r="AE126" s="171"/>
      <c r="AF126" s="171"/>
      <c r="AG126" s="171"/>
      <c r="AH126" s="171"/>
      <c r="AI126" s="171"/>
      <c r="AJ126" s="171"/>
      <c r="AK126" s="171"/>
      <c r="AL126" s="171"/>
      <c r="AM126" s="171"/>
      <c r="AN126" s="171"/>
      <c r="AO126" s="171"/>
      <c r="AP126" s="171"/>
      <c r="AQ126" s="171"/>
      <c r="AR126" s="171"/>
      <c r="AS126" s="171"/>
      <c r="AT126" s="171"/>
      <c r="AU126" s="171"/>
      <c r="AV126" s="171"/>
      <c r="AW126" s="171"/>
      <c r="AX126" s="171"/>
      <c r="AY126" s="171"/>
      <c r="AZ126" s="171"/>
      <c r="BA126" s="171"/>
      <c r="BB126" s="171"/>
      <c r="BC126" s="171"/>
      <c r="BD126" s="171"/>
      <c r="BE126" s="171"/>
      <c r="BF126" s="171"/>
      <c r="BG126" s="171"/>
      <c r="BH126" s="171"/>
      <c r="BI126" s="171"/>
      <c r="BJ126" s="171"/>
      <c r="BK126" s="171"/>
      <c r="BL126" s="171"/>
      <c r="BM126" s="171"/>
      <c r="BN126" s="171"/>
      <c r="BO126" s="171"/>
      <c r="BP126" s="171"/>
      <c r="BQ126" s="171"/>
      <c r="BR126" s="171"/>
      <c r="BS126" s="171"/>
      <c r="BT126" s="171"/>
      <c r="BU126" s="171"/>
      <c r="BV126" s="171"/>
      <c r="BW126" s="171"/>
      <c r="BX126" s="171"/>
      <c r="BY126" s="171"/>
      <c r="BZ126" s="171"/>
      <c r="CA126" s="171"/>
      <c r="CB126" s="171"/>
      <c r="CC126" s="171"/>
      <c r="CD126" s="104"/>
      <c r="CE126" s="104"/>
      <c r="CF126" s="104"/>
      <c r="CG126" s="104"/>
      <c r="CH126" s="104"/>
      <c r="CI126" s="104"/>
      <c r="CJ126" s="104"/>
      <c r="CK126" s="104"/>
      <c r="CL126" s="104"/>
      <c r="CM126" s="104"/>
      <c r="CN126" s="104"/>
      <c r="CO126" s="104"/>
      <c r="CP126" s="104"/>
      <c r="CQ126" s="104"/>
      <c r="CR126" s="104"/>
      <c r="CS126" s="104"/>
      <c r="CT126" s="104"/>
      <c r="CU126" s="104"/>
      <c r="CV126" s="207"/>
      <c r="CW126" s="207"/>
      <c r="CX126" s="207"/>
      <c r="CY126" s="207"/>
      <c r="CZ126" s="207"/>
      <c r="DA126" s="207"/>
      <c r="DB126" s="207"/>
      <c r="DC126" s="207"/>
      <c r="DD126" s="207"/>
      <c r="DE126" s="207"/>
      <c r="DF126" s="207"/>
      <c r="DG126" s="207"/>
      <c r="DH126" s="207"/>
      <c r="DI126" s="207"/>
      <c r="DJ126" s="207"/>
      <c r="DK126" s="207"/>
      <c r="DL126" s="207"/>
      <c r="DM126" s="207"/>
      <c r="DN126" s="207"/>
      <c r="DO126" s="207"/>
      <c r="DP126" s="207"/>
      <c r="DQ126" s="207"/>
      <c r="DR126" s="207"/>
      <c r="DS126" s="207"/>
      <c r="DT126" s="207"/>
      <c r="DU126" s="104"/>
      <c r="DV126" s="104"/>
      <c r="DW126" s="104"/>
      <c r="DX126" s="104"/>
      <c r="DY126" s="104"/>
      <c r="DZ126" s="104"/>
      <c r="EA126" s="104"/>
      <c r="EB126" s="104"/>
      <c r="EC126" s="104"/>
      <c r="ED126" s="104"/>
      <c r="EE126" s="104"/>
      <c r="EF126" s="104"/>
      <c r="EG126" s="104"/>
      <c r="EH126" s="104"/>
      <c r="EI126" s="104"/>
      <c r="EJ126" s="104"/>
      <c r="EK126" s="104"/>
      <c r="EL126" s="104"/>
      <c r="EM126" s="104"/>
      <c r="EN126" s="104"/>
      <c r="EO126" s="104"/>
      <c r="EP126" s="104"/>
      <c r="EQ126" s="104"/>
      <c r="ER126" s="104"/>
      <c r="ES126" s="104"/>
      <c r="ET126" s="104"/>
      <c r="EU126" s="104"/>
      <c r="EV126" s="104"/>
      <c r="EW126" s="104"/>
      <c r="EX126" s="104"/>
      <c r="EY126" s="104"/>
      <c r="EZ126" s="104"/>
      <c r="FA126" s="104"/>
      <c r="FB126" s="104"/>
      <c r="FC126" s="104"/>
      <c r="FD126" s="104"/>
      <c r="FE126" s="104"/>
      <c r="FF126" s="104"/>
      <c r="FG126" s="104"/>
      <c r="FH126" s="104"/>
      <c r="FI126" s="104"/>
      <c r="FJ126" s="104"/>
      <c r="FK126" s="104"/>
      <c r="FL126" s="104"/>
      <c r="FM126" s="104"/>
      <c r="FN126" s="104"/>
      <c r="FO126" s="104"/>
      <c r="FP126" s="104"/>
      <c r="FQ126" s="104"/>
      <c r="FR126" s="104"/>
      <c r="FS126" s="104"/>
      <c r="FT126" s="104"/>
      <c r="FU126" s="104"/>
      <c r="FV126" s="104"/>
      <c r="FW126" s="104"/>
      <c r="FX126" s="104"/>
      <c r="FY126" s="104"/>
      <c r="FZ126" s="104"/>
      <c r="GA126" s="104"/>
      <c r="GB126" s="104"/>
      <c r="GC126" s="104"/>
      <c r="GD126" s="104"/>
      <c r="GE126" s="104"/>
      <c r="GF126" s="104"/>
      <c r="GG126" s="104"/>
      <c r="GH126" s="104"/>
      <c r="GI126" s="104"/>
      <c r="GJ126" s="104"/>
      <c r="GK126" s="104"/>
      <c r="GL126" s="104"/>
      <c r="GM126" s="104"/>
      <c r="GN126" s="104"/>
      <c r="GO126" s="104"/>
      <c r="GP126" s="104"/>
      <c r="GQ126" s="104"/>
      <c r="GR126" s="104"/>
      <c r="GS126" s="104"/>
      <c r="GT126" s="104"/>
      <c r="GU126" s="104"/>
      <c r="GV126" s="104"/>
      <c r="GW126" s="104"/>
      <c r="GX126" s="104"/>
      <c r="GY126" s="104"/>
      <c r="GZ126" s="104"/>
      <c r="HA126" s="104"/>
      <c r="HB126" s="104"/>
      <c r="HC126" s="104"/>
      <c r="HD126" s="104"/>
      <c r="HE126" s="104"/>
      <c r="HF126" s="104"/>
      <c r="HG126" s="104"/>
      <c r="HH126" s="104"/>
      <c r="HI126" s="104"/>
      <c r="HJ126" s="104"/>
      <c r="HK126" s="104"/>
      <c r="HL126" s="104"/>
      <c r="HM126" s="104"/>
      <c r="HN126" s="104"/>
      <c r="HO126" s="104"/>
      <c r="HP126" s="104"/>
      <c r="HQ126" s="104"/>
      <c r="HR126" s="104"/>
      <c r="HS126" s="104"/>
      <c r="HT126" s="104"/>
      <c r="HU126" s="104"/>
      <c r="HV126" s="171">
        <v>1</v>
      </c>
      <c r="HW126" s="171"/>
      <c r="HX126" s="171"/>
      <c r="HY126" s="171"/>
      <c r="HZ126" s="171"/>
      <c r="IA126" s="171"/>
      <c r="IB126" s="171"/>
      <c r="IC126" s="171"/>
      <c r="ID126" s="171"/>
      <c r="IE126" s="104"/>
      <c r="IF126" s="104"/>
      <c r="IG126" s="104"/>
      <c r="IH126" s="104"/>
      <c r="II126" s="104"/>
      <c r="IJ126" s="104"/>
      <c r="IK126" s="104"/>
      <c r="IL126" s="104"/>
      <c r="IM126" s="104"/>
      <c r="IN126" s="104"/>
      <c r="IO126" s="104"/>
      <c r="IP126" s="104"/>
      <c r="IQ126" s="104"/>
      <c r="IR126" s="104"/>
      <c r="IS126" s="104"/>
      <c r="IT126" s="104"/>
      <c r="IU126" s="104"/>
      <c r="IV126" s="104"/>
      <c r="IW126" s="104"/>
      <c r="IX126" s="104"/>
      <c r="IY126" s="104"/>
      <c r="IZ126" s="104"/>
      <c r="JA126" s="104"/>
      <c r="JB126" s="104"/>
      <c r="JC126" s="104"/>
      <c r="JD126" s="104"/>
      <c r="JE126" s="104"/>
      <c r="JF126" s="104"/>
      <c r="JG126" s="104"/>
      <c r="JH126" s="104"/>
      <c r="JI126" s="104"/>
      <c r="JJ126" s="104"/>
      <c r="JK126" s="104"/>
      <c r="JL126" s="104"/>
      <c r="JM126" s="104"/>
      <c r="JN126" s="104"/>
      <c r="JO126" s="104"/>
      <c r="JP126" s="104"/>
      <c r="JQ126" s="104"/>
      <c r="JR126" s="104"/>
      <c r="JS126" s="104"/>
      <c r="JT126" s="104"/>
      <c r="JU126" s="104"/>
      <c r="JV126" s="104"/>
      <c r="JW126" s="104"/>
      <c r="JX126" s="104"/>
      <c r="JY126" s="104"/>
      <c r="JZ126" s="104"/>
      <c r="KA126" s="104"/>
      <c r="KB126" s="104"/>
      <c r="KC126" s="104"/>
      <c r="KD126" s="104"/>
      <c r="KE126" s="104"/>
      <c r="KF126" s="104"/>
      <c r="KG126" s="104"/>
      <c r="KH126" s="104"/>
      <c r="KI126" s="104"/>
      <c r="KJ126" s="104"/>
      <c r="KK126" s="104"/>
      <c r="KL126" s="104"/>
      <c r="KM126" s="104"/>
      <c r="KN126" s="104"/>
      <c r="KO126" s="104"/>
      <c r="KP126" s="104"/>
      <c r="KQ126" s="104"/>
      <c r="KR126" s="104"/>
      <c r="KS126" s="104"/>
      <c r="KT126" s="104"/>
      <c r="KU126" s="104"/>
      <c r="KV126" s="104"/>
      <c r="KW126" s="104"/>
      <c r="KX126" s="104"/>
      <c r="KY126" s="104"/>
      <c r="KZ126" s="104"/>
      <c r="LA126" s="104"/>
      <c r="LB126" s="104"/>
      <c r="LC126" s="104"/>
      <c r="LD126" s="104"/>
      <c r="LE126" s="104"/>
      <c r="LF126" s="104"/>
      <c r="LG126" s="104"/>
      <c r="LH126" s="104"/>
      <c r="LI126" s="104"/>
      <c r="LJ126" s="104"/>
      <c r="LK126" s="104"/>
      <c r="LL126" s="104"/>
      <c r="LM126" s="104"/>
      <c r="LN126" s="104"/>
      <c r="LO126" s="104"/>
      <c r="LP126" s="104"/>
      <c r="LQ126" s="104"/>
      <c r="LR126" s="104"/>
      <c r="LS126" s="104"/>
      <c r="LT126" s="104"/>
      <c r="LU126" s="104"/>
      <c r="LV126" s="104"/>
      <c r="LW126" s="104"/>
      <c r="LX126" s="104"/>
      <c r="LY126" s="104"/>
      <c r="LZ126" s="104"/>
      <c r="MA126" s="104"/>
      <c r="MB126" s="104"/>
      <c r="MC126" s="104"/>
      <c r="MD126" s="104"/>
      <c r="ME126" s="104"/>
      <c r="MF126" s="104"/>
      <c r="MG126" s="104"/>
      <c r="MH126" s="104"/>
      <c r="MI126" s="104"/>
      <c r="MJ126" s="104"/>
      <c r="MK126" s="104"/>
      <c r="ML126" s="104"/>
      <c r="MM126" s="104"/>
      <c r="MN126" s="104"/>
      <c r="MO126" s="104"/>
      <c r="MP126" s="104"/>
      <c r="MQ126" s="104"/>
      <c r="MR126" s="104"/>
      <c r="MS126" s="104"/>
      <c r="MT126" s="104"/>
      <c r="MU126" s="104"/>
      <c r="MV126" s="104"/>
      <c r="MW126" s="104"/>
      <c r="MX126" s="104"/>
      <c r="MY126" s="104"/>
      <c r="MZ126" s="104"/>
      <c r="NA126" s="104"/>
      <c r="NB126" s="104"/>
      <c r="NC126" s="104"/>
      <c r="ND126" s="104"/>
      <c r="NE126" s="104"/>
      <c r="NF126" s="104"/>
      <c r="NG126" s="104"/>
      <c r="NH126" s="104"/>
      <c r="NI126" s="104"/>
      <c r="NJ126" s="104"/>
      <c r="NK126" s="104"/>
      <c r="NL126" s="104"/>
      <c r="NM126" s="104"/>
      <c r="NN126" s="104"/>
      <c r="NO126" s="104"/>
      <c r="NP126" s="104"/>
      <c r="NQ126" s="104"/>
      <c r="NR126" s="104"/>
      <c r="NS126" s="104"/>
      <c r="NT126" s="104"/>
      <c r="NU126" s="104"/>
      <c r="NV126" s="104"/>
      <c r="NW126" s="104"/>
      <c r="NX126" s="104"/>
      <c r="NY126" s="104"/>
      <c r="NZ126" s="104"/>
      <c r="OA126" s="104"/>
      <c r="OB126" s="104"/>
      <c r="OC126" s="104"/>
      <c r="OD126" s="104"/>
      <c r="OE126" s="104"/>
      <c r="OF126" s="104"/>
      <c r="OG126" s="104"/>
      <c r="OH126" s="104"/>
      <c r="OI126" s="104"/>
      <c r="OJ126" s="104"/>
      <c r="OK126" s="104"/>
      <c r="OL126" s="104"/>
      <c r="OM126" s="104"/>
      <c r="ON126" s="104"/>
      <c r="OO126" s="104"/>
      <c r="OP126" s="104"/>
      <c r="OQ126" s="104"/>
      <c r="OR126" s="104"/>
      <c r="OS126" s="104"/>
      <c r="OT126" s="104"/>
      <c r="OU126" s="104"/>
      <c r="OV126" s="104"/>
      <c r="OW126" s="104"/>
      <c r="OX126" s="104"/>
      <c r="OY126" s="104"/>
      <c r="OZ126" s="104"/>
      <c r="PA126" s="104"/>
      <c r="PB126" s="104"/>
      <c r="PC126" s="104"/>
      <c r="PD126" s="104"/>
      <c r="PE126" s="104"/>
      <c r="PF126" s="104"/>
      <c r="PG126" s="104"/>
      <c r="PH126" s="104"/>
      <c r="PI126" s="104"/>
      <c r="PJ126" s="104"/>
      <c r="PK126" s="104"/>
      <c r="PL126" s="104"/>
      <c r="PM126" s="104"/>
      <c r="PN126" s="104"/>
      <c r="PO126" s="104"/>
      <c r="PP126" s="104"/>
      <c r="PQ126" s="104"/>
      <c r="PR126" s="104"/>
      <c r="PS126" s="104"/>
      <c r="PT126" s="104"/>
      <c r="PU126" s="104"/>
      <c r="PV126" s="104"/>
      <c r="PW126" s="104"/>
      <c r="PX126" s="104"/>
      <c r="PY126" s="104"/>
      <c r="PZ126" s="104"/>
      <c r="QA126" s="104"/>
      <c r="QB126" s="104"/>
      <c r="QC126" s="104"/>
      <c r="QD126" s="104"/>
      <c r="QE126" s="104"/>
      <c r="QF126" s="104"/>
      <c r="QG126" s="104"/>
      <c r="QH126" s="104"/>
      <c r="QI126" s="104"/>
      <c r="QJ126" s="104"/>
      <c r="QK126" s="104"/>
      <c r="QL126" s="104"/>
      <c r="QM126" s="104"/>
      <c r="QN126" s="104"/>
      <c r="QO126" s="104"/>
      <c r="QP126" s="104"/>
      <c r="QQ126" s="104"/>
      <c r="QR126" s="104"/>
      <c r="QS126" s="104"/>
      <c r="QT126" s="104"/>
      <c r="QU126" s="104"/>
      <c r="QV126" s="104"/>
      <c r="QW126" s="104"/>
      <c r="QX126" s="104"/>
      <c r="QY126" s="104"/>
      <c r="QZ126" s="104"/>
      <c r="RA126" s="104"/>
      <c r="RB126" s="104"/>
      <c r="RC126" s="104"/>
      <c r="RD126" s="104"/>
      <c r="RE126" s="104"/>
      <c r="RF126" s="104"/>
      <c r="RG126" s="207"/>
      <c r="RH126" s="207"/>
    </row>
    <row r="127" spans="2:476" ht="18.75" customHeight="1">
      <c r="B127" s="87">
        <v>116</v>
      </c>
      <c r="C127" s="87">
        <v>2517</v>
      </c>
      <c r="D127" s="87" t="s">
        <v>451</v>
      </c>
      <c r="E127" s="34" t="str">
        <f ca="1">IF(ISBLANK(TMSimList[[#This Row],[Test n'#]]),"",LOOKUP(TMSimList[[#This Row],[Test n'#]],TP_CFAR_DB[TPnum],TP_CFAR_DB[TP ID]))</f>
        <v>FT-TP-2517</v>
      </c>
      <c r="F127" s="103" t="str">
        <f ca="1">IF(ISBLANK(TMSimList[[#This Row],[Test n'#]]),"",LOOKUP(TMSimList[[#This Row],[Test n'#]],TP_CFAR_DB[TPnum],TP_CFAR_DB[Test Point Name]))</f>
        <v>Nose wheel stuck at deflection</v>
      </c>
      <c r="G127" s="34" t="str">
        <f ca="1">IF(ISBLANK(TMSimList[[#This Row],[Test n'#]]),"",LOOKUP(TMSimList[[#This Row],[Test n'#]],TP_CFAR_DB[TPnum],TP_CFAR_DB[Mode]))</f>
        <v>Auto</v>
      </c>
      <c r="H127" s="397"/>
      <c r="I127" s="398"/>
      <c r="J127" s="398"/>
      <c r="K127" s="171"/>
      <c r="L127" s="172">
        <f>SUM(TMSimMatrix[#This Row])</f>
        <v>0</v>
      </c>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1"/>
      <c r="AI127" s="171"/>
      <c r="AJ127" s="171"/>
      <c r="AK127" s="171"/>
      <c r="AL127" s="171"/>
      <c r="AM127" s="171"/>
      <c r="AN127" s="171"/>
      <c r="AO127" s="171"/>
      <c r="AP127" s="171"/>
      <c r="AQ127" s="171"/>
      <c r="AR127" s="171"/>
      <c r="AS127" s="171"/>
      <c r="AT127" s="171"/>
      <c r="AU127" s="171"/>
      <c r="AV127" s="171"/>
      <c r="AW127" s="171"/>
      <c r="AX127" s="171"/>
      <c r="AY127" s="171"/>
      <c r="AZ127" s="171"/>
      <c r="BA127" s="171"/>
      <c r="BB127" s="171"/>
      <c r="BC127" s="171"/>
      <c r="BD127" s="171"/>
      <c r="BE127" s="171"/>
      <c r="BF127" s="171"/>
      <c r="BG127" s="171"/>
      <c r="BH127" s="171"/>
      <c r="BI127" s="171"/>
      <c r="BJ127" s="171"/>
      <c r="BK127" s="171"/>
      <c r="BL127" s="171"/>
      <c r="BM127" s="171"/>
      <c r="BN127" s="171"/>
      <c r="BO127" s="171"/>
      <c r="BP127" s="171"/>
      <c r="BQ127" s="171"/>
      <c r="BR127" s="171"/>
      <c r="BS127" s="171"/>
      <c r="BT127" s="171"/>
      <c r="BU127" s="171"/>
      <c r="BV127" s="171"/>
      <c r="BW127" s="171"/>
      <c r="BX127" s="171"/>
      <c r="BY127" s="171"/>
      <c r="BZ127" s="171"/>
      <c r="CA127" s="171"/>
      <c r="CB127" s="171"/>
      <c r="CC127" s="171"/>
      <c r="CD127" s="104"/>
      <c r="CE127" s="104"/>
      <c r="CF127" s="104"/>
      <c r="CG127" s="104"/>
      <c r="CH127" s="104"/>
      <c r="CI127" s="104"/>
      <c r="CJ127" s="104"/>
      <c r="CK127" s="104"/>
      <c r="CL127" s="104"/>
      <c r="CM127" s="104"/>
      <c r="CN127" s="104"/>
      <c r="CO127" s="104"/>
      <c r="CP127" s="104"/>
      <c r="CQ127" s="104"/>
      <c r="CR127" s="104"/>
      <c r="CS127" s="104"/>
      <c r="CT127" s="104"/>
      <c r="CU127" s="104"/>
      <c r="CV127" s="207"/>
      <c r="CW127" s="207"/>
      <c r="CX127" s="207"/>
      <c r="CY127" s="207"/>
      <c r="CZ127" s="207"/>
      <c r="DA127" s="207"/>
      <c r="DB127" s="207"/>
      <c r="DC127" s="207"/>
      <c r="DD127" s="207"/>
      <c r="DE127" s="207"/>
      <c r="DF127" s="207"/>
      <c r="DG127" s="207"/>
      <c r="DH127" s="207"/>
      <c r="DI127" s="207"/>
      <c r="DJ127" s="207"/>
      <c r="DK127" s="207"/>
      <c r="DL127" s="207"/>
      <c r="DM127" s="207"/>
      <c r="DN127" s="207"/>
      <c r="DO127" s="207"/>
      <c r="DP127" s="207"/>
      <c r="DQ127" s="207"/>
      <c r="DR127" s="207"/>
      <c r="DS127" s="207"/>
      <c r="DT127" s="207"/>
      <c r="DU127" s="104"/>
      <c r="DV127" s="104"/>
      <c r="DW127" s="104"/>
      <c r="DX127" s="104"/>
      <c r="DY127" s="104"/>
      <c r="DZ127" s="104"/>
      <c r="EA127" s="104"/>
      <c r="EB127" s="104"/>
      <c r="EC127" s="104"/>
      <c r="ED127" s="104"/>
      <c r="EE127" s="104"/>
      <c r="EF127" s="104"/>
      <c r="EG127" s="104"/>
      <c r="EH127" s="104"/>
      <c r="EI127" s="104"/>
      <c r="EJ127" s="104"/>
      <c r="EK127" s="104"/>
      <c r="EL127" s="104"/>
      <c r="EM127" s="104"/>
      <c r="EN127" s="104"/>
      <c r="EO127" s="104"/>
      <c r="EP127" s="104"/>
      <c r="EQ127" s="104"/>
      <c r="ER127" s="104"/>
      <c r="ES127" s="104"/>
      <c r="ET127" s="104"/>
      <c r="EU127" s="104"/>
      <c r="EV127" s="104"/>
      <c r="EW127" s="104"/>
      <c r="EX127" s="104"/>
      <c r="EY127" s="104"/>
      <c r="EZ127" s="104"/>
      <c r="FA127" s="104"/>
      <c r="FB127" s="104"/>
      <c r="FC127" s="104"/>
      <c r="FD127" s="104"/>
      <c r="FE127" s="104"/>
      <c r="FF127" s="104"/>
      <c r="FG127" s="104"/>
      <c r="FH127" s="104"/>
      <c r="FI127" s="104"/>
      <c r="FJ127" s="104"/>
      <c r="FK127" s="104"/>
      <c r="FL127" s="104"/>
      <c r="FM127" s="104"/>
      <c r="FN127" s="104"/>
      <c r="FO127" s="104"/>
      <c r="FP127" s="104"/>
      <c r="FQ127" s="104"/>
      <c r="FR127" s="104"/>
      <c r="FS127" s="104"/>
      <c r="FT127" s="104"/>
      <c r="FU127" s="104"/>
      <c r="FV127" s="104"/>
      <c r="FW127" s="104"/>
      <c r="FX127" s="104"/>
      <c r="FY127" s="104"/>
      <c r="FZ127" s="104"/>
      <c r="GA127" s="104"/>
      <c r="GB127" s="104"/>
      <c r="GC127" s="104"/>
      <c r="GD127" s="104"/>
      <c r="GE127" s="104"/>
      <c r="GF127" s="104"/>
      <c r="GG127" s="104"/>
      <c r="GH127" s="104"/>
      <c r="GI127" s="104"/>
      <c r="GJ127" s="104"/>
      <c r="GK127" s="104"/>
      <c r="GL127" s="104"/>
      <c r="GM127" s="104"/>
      <c r="GN127" s="104"/>
      <c r="GO127" s="104"/>
      <c r="GP127" s="104"/>
      <c r="GQ127" s="104"/>
      <c r="GR127" s="104"/>
      <c r="GS127" s="104"/>
      <c r="GT127" s="104"/>
      <c r="GU127" s="104"/>
      <c r="GV127" s="104"/>
      <c r="GW127" s="104"/>
      <c r="GX127" s="104"/>
      <c r="GY127" s="104"/>
      <c r="GZ127" s="104"/>
      <c r="HA127" s="104"/>
      <c r="HB127" s="104"/>
      <c r="HC127" s="404"/>
      <c r="HD127" s="404"/>
      <c r="HE127" s="404"/>
      <c r="HF127" s="404"/>
      <c r="HG127" s="104"/>
      <c r="HH127" s="104"/>
      <c r="HI127" s="104"/>
      <c r="HJ127" s="104"/>
      <c r="HK127" s="104"/>
      <c r="HL127" s="104"/>
      <c r="HM127" s="104"/>
      <c r="HN127" s="104"/>
      <c r="HO127" s="104"/>
      <c r="HP127" s="104"/>
      <c r="HQ127" s="104"/>
      <c r="HR127" s="104"/>
      <c r="HS127" s="104"/>
      <c r="HT127" s="104"/>
      <c r="HU127" s="104"/>
      <c r="HV127" s="104"/>
      <c r="HW127" s="104"/>
      <c r="HX127" s="104"/>
      <c r="HY127" s="104"/>
      <c r="HZ127" s="104"/>
      <c r="IA127" s="104"/>
      <c r="IB127" s="104"/>
      <c r="IC127" s="104"/>
      <c r="ID127" s="104"/>
      <c r="IE127" s="104"/>
      <c r="IF127" s="104"/>
      <c r="IG127" s="104"/>
      <c r="IH127" s="104"/>
      <c r="II127" s="104"/>
      <c r="IJ127" s="104"/>
      <c r="IK127" s="104"/>
      <c r="IL127" s="104"/>
      <c r="IM127" s="104"/>
      <c r="IN127" s="104"/>
      <c r="IO127" s="104"/>
      <c r="IP127" s="104"/>
      <c r="IQ127" s="104"/>
      <c r="IR127" s="104"/>
      <c r="IS127" s="104"/>
      <c r="IT127" s="104"/>
      <c r="IU127" s="104"/>
      <c r="IV127" s="104"/>
      <c r="IW127" s="104"/>
      <c r="IX127" s="104"/>
      <c r="IY127" s="104"/>
      <c r="IZ127" s="104"/>
      <c r="JA127" s="104"/>
      <c r="JB127" s="104"/>
      <c r="JC127" s="104"/>
      <c r="JD127" s="104"/>
      <c r="JE127" s="104"/>
      <c r="JF127" s="104"/>
      <c r="JG127" s="104"/>
      <c r="JH127" s="104"/>
      <c r="JI127" s="104"/>
      <c r="JJ127" s="104"/>
      <c r="JK127" s="104"/>
      <c r="JL127" s="104"/>
      <c r="JM127" s="104"/>
      <c r="JN127" s="104"/>
      <c r="JO127" s="104"/>
      <c r="JP127" s="104"/>
      <c r="JQ127" s="104"/>
      <c r="JR127" s="104"/>
      <c r="JS127" s="104"/>
      <c r="JT127" s="104"/>
      <c r="JU127" s="104"/>
      <c r="JV127" s="104"/>
      <c r="JW127" s="104"/>
      <c r="JX127" s="104"/>
      <c r="JY127" s="104"/>
      <c r="JZ127" s="104"/>
      <c r="KA127" s="104"/>
      <c r="KB127" s="104"/>
      <c r="KC127" s="104"/>
      <c r="KD127" s="104"/>
      <c r="KE127" s="104"/>
      <c r="KF127" s="104"/>
      <c r="KG127" s="104"/>
      <c r="KH127" s="104"/>
      <c r="KI127" s="104"/>
      <c r="KJ127" s="104"/>
      <c r="KK127" s="104"/>
      <c r="KL127" s="104"/>
      <c r="KM127" s="104"/>
      <c r="KN127" s="104"/>
      <c r="KO127" s="104"/>
      <c r="KP127" s="104"/>
      <c r="KQ127" s="104"/>
      <c r="KR127" s="104"/>
      <c r="KS127" s="104"/>
      <c r="KT127" s="104"/>
      <c r="KU127" s="104"/>
      <c r="KV127" s="104"/>
      <c r="KW127" s="104"/>
      <c r="KX127" s="104"/>
      <c r="KY127" s="104"/>
      <c r="KZ127" s="104"/>
      <c r="LA127" s="104"/>
      <c r="LB127" s="104"/>
      <c r="LC127" s="104"/>
      <c r="LD127" s="104"/>
      <c r="LE127" s="104"/>
      <c r="LF127" s="104"/>
      <c r="LG127" s="104"/>
      <c r="LH127" s="104"/>
      <c r="LI127" s="104"/>
      <c r="LJ127" s="104"/>
      <c r="LK127" s="104"/>
      <c r="LL127" s="104"/>
      <c r="LM127" s="104"/>
      <c r="LN127" s="104"/>
      <c r="LO127" s="104"/>
      <c r="LP127" s="104"/>
      <c r="LQ127" s="104"/>
      <c r="LR127" s="104"/>
      <c r="LS127" s="104"/>
      <c r="LT127" s="104"/>
      <c r="LU127" s="104"/>
      <c r="LV127" s="104"/>
      <c r="LW127" s="104"/>
      <c r="LX127" s="104"/>
      <c r="LY127" s="104"/>
      <c r="LZ127" s="104"/>
      <c r="MA127" s="104"/>
      <c r="MB127" s="104"/>
      <c r="MC127" s="104"/>
      <c r="MD127" s="104"/>
      <c r="ME127" s="104"/>
      <c r="MF127" s="104"/>
      <c r="MG127" s="104"/>
      <c r="MH127" s="104"/>
      <c r="MI127" s="104"/>
      <c r="MJ127" s="104"/>
      <c r="MK127" s="104"/>
      <c r="ML127" s="104"/>
      <c r="MM127" s="104"/>
      <c r="MN127" s="104"/>
      <c r="MO127" s="104"/>
      <c r="MP127" s="104"/>
      <c r="MQ127" s="104"/>
      <c r="MR127" s="104"/>
      <c r="MS127" s="104"/>
      <c r="MT127" s="104"/>
      <c r="MU127" s="104"/>
      <c r="MV127" s="104"/>
      <c r="MW127" s="104"/>
      <c r="MX127" s="104"/>
      <c r="MY127" s="104"/>
      <c r="MZ127" s="104"/>
      <c r="NA127" s="104"/>
      <c r="NB127" s="104"/>
      <c r="NC127" s="104"/>
      <c r="ND127" s="104"/>
      <c r="NE127" s="104"/>
      <c r="NF127" s="104"/>
      <c r="NG127" s="104"/>
      <c r="NH127" s="104"/>
      <c r="NI127" s="104"/>
      <c r="NJ127" s="104"/>
      <c r="NK127" s="104"/>
      <c r="NL127" s="104"/>
      <c r="NM127" s="104"/>
      <c r="NN127" s="104"/>
      <c r="NO127" s="104"/>
      <c r="NP127" s="104"/>
      <c r="NQ127" s="104"/>
      <c r="NR127" s="104"/>
      <c r="NS127" s="104"/>
      <c r="NT127" s="104"/>
      <c r="NU127" s="104"/>
      <c r="NV127" s="104"/>
      <c r="NW127" s="104"/>
      <c r="NX127" s="104"/>
      <c r="NY127" s="104"/>
      <c r="NZ127" s="104"/>
      <c r="OA127" s="104"/>
      <c r="OB127" s="104"/>
      <c r="OC127" s="104"/>
      <c r="OD127" s="104"/>
      <c r="OE127" s="104"/>
      <c r="OF127" s="104"/>
      <c r="OG127" s="104"/>
      <c r="OH127" s="104"/>
      <c r="OI127" s="104"/>
      <c r="OJ127" s="104"/>
      <c r="OK127" s="104"/>
      <c r="OL127" s="104"/>
      <c r="OM127" s="104"/>
      <c r="ON127" s="104"/>
      <c r="OO127" s="104"/>
      <c r="OP127" s="104"/>
      <c r="OQ127" s="104"/>
      <c r="OR127" s="104"/>
      <c r="OS127" s="104"/>
      <c r="OT127" s="104"/>
      <c r="OU127" s="104"/>
      <c r="OV127" s="104"/>
      <c r="OW127" s="104"/>
      <c r="OX127" s="104"/>
      <c r="OY127" s="104"/>
      <c r="OZ127" s="104"/>
      <c r="PA127" s="104"/>
      <c r="PB127" s="104"/>
      <c r="PC127" s="104"/>
      <c r="PD127" s="104"/>
      <c r="PE127" s="104"/>
      <c r="PF127" s="104"/>
      <c r="PG127" s="104"/>
      <c r="PH127" s="104"/>
      <c r="PI127" s="104"/>
      <c r="PJ127" s="104"/>
      <c r="PK127" s="104"/>
      <c r="PL127" s="104"/>
      <c r="PM127" s="104"/>
      <c r="PN127" s="104"/>
      <c r="PO127" s="104"/>
      <c r="PP127" s="104"/>
      <c r="PQ127" s="104"/>
      <c r="PR127" s="104"/>
      <c r="PS127" s="104"/>
      <c r="PT127" s="104"/>
      <c r="PU127" s="104"/>
      <c r="PV127" s="104"/>
      <c r="PW127" s="104"/>
      <c r="PX127" s="104"/>
      <c r="PY127" s="104"/>
      <c r="PZ127" s="104"/>
      <c r="QA127" s="104"/>
      <c r="QB127" s="104"/>
      <c r="QC127" s="104"/>
      <c r="QD127" s="104"/>
      <c r="QE127" s="104"/>
      <c r="QF127" s="104"/>
      <c r="QG127" s="104"/>
      <c r="QH127" s="104"/>
      <c r="QI127" s="104"/>
      <c r="QJ127" s="104"/>
      <c r="QK127" s="104"/>
      <c r="QL127" s="104"/>
      <c r="QM127" s="104"/>
      <c r="QN127" s="104"/>
      <c r="QO127" s="104"/>
      <c r="QP127" s="104"/>
      <c r="QQ127" s="104"/>
      <c r="QR127" s="104"/>
      <c r="QS127" s="104"/>
      <c r="QT127" s="104"/>
      <c r="QU127" s="104"/>
      <c r="QV127" s="104"/>
      <c r="QW127" s="104"/>
      <c r="QX127" s="104"/>
      <c r="QY127" s="104"/>
      <c r="QZ127" s="104"/>
      <c r="RA127" s="104"/>
      <c r="RB127" s="104"/>
      <c r="RC127" s="104"/>
      <c r="RD127" s="104"/>
      <c r="RE127" s="104"/>
      <c r="RF127" s="104"/>
      <c r="RG127" s="207"/>
      <c r="RH127" s="207"/>
    </row>
    <row r="128" spans="2:476" ht="18.75" customHeight="1">
      <c r="B128" s="87">
        <v>117</v>
      </c>
      <c r="C128" s="87">
        <v>2518</v>
      </c>
      <c r="D128" s="87" t="s">
        <v>451</v>
      </c>
      <c r="E128" s="34" t="str">
        <f ca="1">IF(ISBLANK(TMSimList[[#This Row],[Test n'#]]),"",LOOKUP(TMSimList[[#This Row],[Test n'#]],TP_CFAR_DB[TPnum],TP_CFAR_DB[TP ID]))</f>
        <v>FT-TP-2518</v>
      </c>
      <c r="F128" s="103" t="str">
        <f ca="1">IF(ISBLANK(TMSimList[[#This Row],[Test n'#]]),"",LOOKUP(TMSimList[[#This Row],[Test n'#]],TP_CFAR_DB[TPnum],TP_CFAR_DB[Test Point Name]))</f>
        <v>Engine out during takeoff roll (RTO)</v>
      </c>
      <c r="G128" s="34" t="str">
        <f ca="1">IF(ISBLANK(TMSimList[[#This Row],[Test n'#]]),"",LOOKUP(TMSimList[[#This Row],[Test n'#]],TP_CFAR_DB[TPnum],TP_CFAR_DB[Mode]))</f>
        <v>Auto</v>
      </c>
      <c r="H128" s="397"/>
      <c r="I128" s="398"/>
      <c r="J128" s="398"/>
      <c r="K128" s="171"/>
      <c r="L128" s="172">
        <f>SUM(TMSimMatrix[#This Row])</f>
        <v>1</v>
      </c>
      <c r="M128" s="171"/>
      <c r="N128" s="171"/>
      <c r="O128" s="171"/>
      <c r="P128" s="171"/>
      <c r="Q128" s="171"/>
      <c r="R128" s="171"/>
      <c r="S128" s="171"/>
      <c r="T128" s="171"/>
      <c r="U128" s="171"/>
      <c r="V128" s="171"/>
      <c r="W128" s="171"/>
      <c r="X128" s="171"/>
      <c r="Y128" s="171"/>
      <c r="Z128" s="171"/>
      <c r="AA128" s="171"/>
      <c r="AB128" s="171"/>
      <c r="AC128" s="171"/>
      <c r="AD128" s="171"/>
      <c r="AE128" s="171"/>
      <c r="AF128" s="171"/>
      <c r="AG128" s="171"/>
      <c r="AH128" s="171"/>
      <c r="AI128" s="171"/>
      <c r="AJ128" s="171"/>
      <c r="AK128" s="171"/>
      <c r="AL128" s="171"/>
      <c r="AM128" s="171"/>
      <c r="AN128" s="171"/>
      <c r="AO128" s="171"/>
      <c r="AP128" s="171"/>
      <c r="AQ128" s="171"/>
      <c r="AR128" s="171"/>
      <c r="AS128" s="171"/>
      <c r="AT128" s="171"/>
      <c r="AU128" s="171"/>
      <c r="AV128" s="171"/>
      <c r="AW128" s="171"/>
      <c r="AX128" s="171"/>
      <c r="AY128" s="171"/>
      <c r="AZ128" s="171"/>
      <c r="BA128" s="171"/>
      <c r="BB128" s="171"/>
      <c r="BC128" s="171"/>
      <c r="BD128" s="171"/>
      <c r="BE128" s="171"/>
      <c r="BF128" s="171"/>
      <c r="BG128" s="171"/>
      <c r="BH128" s="171"/>
      <c r="BI128" s="171"/>
      <c r="BJ128" s="171"/>
      <c r="BK128" s="171"/>
      <c r="BL128" s="171"/>
      <c r="BM128" s="171"/>
      <c r="BN128" s="171"/>
      <c r="BO128" s="171"/>
      <c r="BP128" s="171"/>
      <c r="BQ128" s="171"/>
      <c r="BR128" s="171"/>
      <c r="BS128" s="171"/>
      <c r="BT128" s="171"/>
      <c r="BU128" s="171"/>
      <c r="BV128" s="171"/>
      <c r="BW128" s="171"/>
      <c r="BX128" s="171"/>
      <c r="BY128" s="171"/>
      <c r="BZ128" s="171"/>
      <c r="CA128" s="171"/>
      <c r="CB128" s="171"/>
      <c r="CC128" s="171"/>
      <c r="CD128" s="104"/>
      <c r="CE128" s="104"/>
      <c r="CF128" s="104"/>
      <c r="CG128" s="104"/>
      <c r="CH128" s="104"/>
      <c r="CI128" s="104"/>
      <c r="CJ128" s="104"/>
      <c r="CK128" s="104"/>
      <c r="CL128" s="104"/>
      <c r="CM128" s="104"/>
      <c r="CN128" s="104"/>
      <c r="CO128" s="104"/>
      <c r="CP128" s="104"/>
      <c r="CQ128" s="104"/>
      <c r="CR128" s="104"/>
      <c r="CS128" s="104"/>
      <c r="CT128" s="104"/>
      <c r="CU128" s="104"/>
      <c r="CV128" s="207"/>
      <c r="CW128" s="207"/>
      <c r="CX128" s="207"/>
      <c r="CY128" s="207"/>
      <c r="CZ128" s="207"/>
      <c r="DA128" s="207"/>
      <c r="DB128" s="207"/>
      <c r="DC128" s="207"/>
      <c r="DD128" s="207"/>
      <c r="DE128" s="207"/>
      <c r="DF128" s="207"/>
      <c r="DG128" s="207"/>
      <c r="DH128" s="207"/>
      <c r="DI128" s="207"/>
      <c r="DJ128" s="207"/>
      <c r="DK128" s="207"/>
      <c r="DL128" s="207"/>
      <c r="DM128" s="207"/>
      <c r="DN128" s="207"/>
      <c r="DO128" s="207"/>
      <c r="DP128" s="207"/>
      <c r="DQ128" s="207"/>
      <c r="DR128" s="207"/>
      <c r="DS128" s="207"/>
      <c r="DT128" s="207"/>
      <c r="DU128" s="104"/>
      <c r="DV128" s="104"/>
      <c r="DW128" s="104"/>
      <c r="DX128" s="104"/>
      <c r="DY128" s="104"/>
      <c r="DZ128" s="104"/>
      <c r="EA128" s="104"/>
      <c r="EB128" s="104"/>
      <c r="EC128" s="104"/>
      <c r="ED128" s="104"/>
      <c r="EE128" s="104"/>
      <c r="EF128" s="104"/>
      <c r="EG128" s="104"/>
      <c r="EH128" s="104"/>
      <c r="EI128" s="104"/>
      <c r="EJ128" s="104"/>
      <c r="EK128" s="104"/>
      <c r="EL128" s="104"/>
      <c r="EM128" s="104"/>
      <c r="EN128" s="104"/>
      <c r="EO128" s="104"/>
      <c r="EP128" s="104"/>
      <c r="EQ128" s="104"/>
      <c r="ER128" s="104"/>
      <c r="ES128" s="104"/>
      <c r="ET128" s="104"/>
      <c r="EU128" s="104"/>
      <c r="EV128" s="104"/>
      <c r="EW128" s="104"/>
      <c r="EX128" s="104"/>
      <c r="EY128" s="104"/>
      <c r="EZ128" s="104"/>
      <c r="FA128" s="104"/>
      <c r="FB128" s="104"/>
      <c r="FC128" s="104"/>
      <c r="FD128" s="104"/>
      <c r="FE128" s="104"/>
      <c r="FF128" s="104"/>
      <c r="FG128" s="104"/>
      <c r="FH128" s="104"/>
      <c r="FI128" s="104"/>
      <c r="FJ128" s="104"/>
      <c r="FK128" s="104"/>
      <c r="FL128" s="104"/>
      <c r="FM128" s="104"/>
      <c r="FN128" s="104"/>
      <c r="FO128" s="104"/>
      <c r="FP128" s="104"/>
      <c r="FQ128" s="104"/>
      <c r="FR128" s="104"/>
      <c r="FS128" s="104"/>
      <c r="FT128" s="104"/>
      <c r="FU128" s="104"/>
      <c r="FV128" s="104"/>
      <c r="FW128" s="104"/>
      <c r="FX128" s="104"/>
      <c r="FY128" s="104"/>
      <c r="FZ128" s="104"/>
      <c r="GA128" s="104"/>
      <c r="GB128" s="104"/>
      <c r="GC128" s="104"/>
      <c r="GD128" s="104"/>
      <c r="GE128" s="104"/>
      <c r="GF128" s="104"/>
      <c r="GG128" s="104"/>
      <c r="GH128" s="104"/>
      <c r="GI128" s="104"/>
      <c r="GJ128" s="104"/>
      <c r="GK128" s="104"/>
      <c r="GL128" s="104"/>
      <c r="GM128" s="104"/>
      <c r="GN128" s="104"/>
      <c r="GO128" s="104"/>
      <c r="GP128" s="104"/>
      <c r="GQ128" s="104"/>
      <c r="GR128" s="104"/>
      <c r="GS128" s="104"/>
      <c r="GT128" s="104"/>
      <c r="GU128" s="104"/>
      <c r="GV128" s="104"/>
      <c r="GW128" s="104"/>
      <c r="GX128" s="104"/>
      <c r="GY128" s="104"/>
      <c r="GZ128" s="104"/>
      <c r="HA128" s="104"/>
      <c r="HB128" s="104"/>
      <c r="HC128" s="404">
        <v>1</v>
      </c>
      <c r="HD128" s="404"/>
      <c r="HE128" s="404"/>
      <c r="HF128" s="404"/>
      <c r="HG128" s="104"/>
      <c r="HH128" s="104"/>
      <c r="HI128" s="104"/>
      <c r="HJ128" s="104"/>
      <c r="HK128" s="104"/>
      <c r="HL128" s="104"/>
      <c r="HM128" s="104"/>
      <c r="HN128" s="104"/>
      <c r="HO128" s="104"/>
      <c r="HP128" s="104"/>
      <c r="HQ128" s="104"/>
      <c r="HR128" s="104"/>
      <c r="HS128" s="104"/>
      <c r="HT128" s="104"/>
      <c r="HU128" s="104"/>
      <c r="HV128" s="104"/>
      <c r="HW128" s="104"/>
      <c r="HX128" s="104"/>
      <c r="HY128" s="104"/>
      <c r="HZ128" s="104"/>
      <c r="IA128" s="104"/>
      <c r="IB128" s="104"/>
      <c r="IC128" s="104"/>
      <c r="ID128" s="104"/>
      <c r="IE128" s="104"/>
      <c r="IF128" s="104"/>
      <c r="IG128" s="104"/>
      <c r="IH128" s="104"/>
      <c r="II128" s="104"/>
      <c r="IJ128" s="104"/>
      <c r="IK128" s="104"/>
      <c r="IL128" s="104"/>
      <c r="IM128" s="104"/>
      <c r="IN128" s="104"/>
      <c r="IO128" s="104"/>
      <c r="IP128" s="104"/>
      <c r="IQ128" s="104"/>
      <c r="IR128" s="104"/>
      <c r="IS128" s="104"/>
      <c r="IT128" s="104"/>
      <c r="IU128" s="104"/>
      <c r="IV128" s="104"/>
      <c r="IW128" s="104"/>
      <c r="IX128" s="104"/>
      <c r="IY128" s="104"/>
      <c r="IZ128" s="104"/>
      <c r="JA128" s="104"/>
      <c r="JB128" s="104"/>
      <c r="JC128" s="104"/>
      <c r="JD128" s="104"/>
      <c r="JE128" s="104"/>
      <c r="JF128" s="104"/>
      <c r="JG128" s="104"/>
      <c r="JH128" s="104"/>
      <c r="JI128" s="104"/>
      <c r="JJ128" s="104"/>
      <c r="JK128" s="104"/>
      <c r="JL128" s="104"/>
      <c r="JM128" s="104"/>
      <c r="JN128" s="104"/>
      <c r="JO128" s="104"/>
      <c r="JP128" s="104"/>
      <c r="JQ128" s="104"/>
      <c r="JR128" s="104"/>
      <c r="JS128" s="104"/>
      <c r="JT128" s="104"/>
      <c r="JU128" s="104"/>
      <c r="JV128" s="104"/>
      <c r="JW128" s="104"/>
      <c r="JX128" s="104"/>
      <c r="JY128" s="104"/>
      <c r="JZ128" s="104"/>
      <c r="KA128" s="104"/>
      <c r="KB128" s="104"/>
      <c r="KC128" s="104"/>
      <c r="KD128" s="104"/>
      <c r="KE128" s="104"/>
      <c r="KF128" s="104"/>
      <c r="KG128" s="104"/>
      <c r="KH128" s="104"/>
      <c r="KI128" s="104"/>
      <c r="KJ128" s="104"/>
      <c r="KK128" s="104"/>
      <c r="KL128" s="104"/>
      <c r="KM128" s="104"/>
      <c r="KN128" s="104"/>
      <c r="KO128" s="104"/>
      <c r="KP128" s="104"/>
      <c r="KQ128" s="104"/>
      <c r="KR128" s="104"/>
      <c r="KS128" s="104"/>
      <c r="KT128" s="104"/>
      <c r="KU128" s="104"/>
      <c r="KV128" s="104"/>
      <c r="KW128" s="104"/>
      <c r="KX128" s="104"/>
      <c r="KY128" s="104"/>
      <c r="KZ128" s="104"/>
      <c r="LA128" s="104"/>
      <c r="LB128" s="104"/>
      <c r="LC128" s="104"/>
      <c r="LD128" s="104"/>
      <c r="LE128" s="104"/>
      <c r="LF128" s="104"/>
      <c r="LG128" s="104"/>
      <c r="LH128" s="104"/>
      <c r="LI128" s="104"/>
      <c r="LJ128" s="104"/>
      <c r="LK128" s="104"/>
      <c r="LL128" s="104"/>
      <c r="LM128" s="104"/>
      <c r="LN128" s="104"/>
      <c r="LO128" s="104"/>
      <c r="LP128" s="104"/>
      <c r="LQ128" s="104"/>
      <c r="LR128" s="104"/>
      <c r="LS128" s="104"/>
      <c r="LT128" s="104"/>
      <c r="LU128" s="104"/>
      <c r="LV128" s="104"/>
      <c r="LW128" s="104"/>
      <c r="LX128" s="104"/>
      <c r="LY128" s="104"/>
      <c r="LZ128" s="104"/>
      <c r="MA128" s="104"/>
      <c r="MB128" s="104"/>
      <c r="MC128" s="104"/>
      <c r="MD128" s="104"/>
      <c r="ME128" s="104"/>
      <c r="MF128" s="104"/>
      <c r="MG128" s="104"/>
      <c r="MH128" s="104"/>
      <c r="MI128" s="104"/>
      <c r="MJ128" s="104"/>
      <c r="MK128" s="104"/>
      <c r="ML128" s="104"/>
      <c r="MM128" s="104"/>
      <c r="MN128" s="104"/>
      <c r="MO128" s="104"/>
      <c r="MP128" s="104"/>
      <c r="MQ128" s="104"/>
      <c r="MR128" s="104"/>
      <c r="MS128" s="104"/>
      <c r="MT128" s="104"/>
      <c r="MU128" s="104"/>
      <c r="MV128" s="104"/>
      <c r="MW128" s="104"/>
      <c r="MX128" s="104"/>
      <c r="MY128" s="104"/>
      <c r="MZ128" s="104"/>
      <c r="NA128" s="104"/>
      <c r="NB128" s="104"/>
      <c r="NC128" s="104"/>
      <c r="ND128" s="104"/>
      <c r="NE128" s="104"/>
      <c r="NF128" s="104"/>
      <c r="NG128" s="104"/>
      <c r="NH128" s="104"/>
      <c r="NI128" s="104"/>
      <c r="NJ128" s="104"/>
      <c r="NK128" s="104"/>
      <c r="NL128" s="104"/>
      <c r="NM128" s="104"/>
      <c r="NN128" s="104"/>
      <c r="NO128" s="104"/>
      <c r="NP128" s="104"/>
      <c r="NQ128" s="104"/>
      <c r="NR128" s="104"/>
      <c r="NS128" s="104"/>
      <c r="NT128" s="104"/>
      <c r="NU128" s="104"/>
      <c r="NV128" s="104"/>
      <c r="NW128" s="104"/>
      <c r="NX128" s="104"/>
      <c r="NY128" s="104"/>
      <c r="NZ128" s="104"/>
      <c r="OA128" s="104"/>
      <c r="OB128" s="104"/>
      <c r="OC128" s="104"/>
      <c r="OD128" s="104"/>
      <c r="OE128" s="104"/>
      <c r="OF128" s="104"/>
      <c r="OG128" s="104"/>
      <c r="OH128" s="104"/>
      <c r="OI128" s="104"/>
      <c r="OJ128" s="104"/>
      <c r="OK128" s="104"/>
      <c r="OL128" s="104"/>
      <c r="OM128" s="104"/>
      <c r="ON128" s="104"/>
      <c r="OO128" s="104"/>
      <c r="OP128" s="104"/>
      <c r="OQ128" s="104"/>
      <c r="OR128" s="104"/>
      <c r="OS128" s="104"/>
      <c r="OT128" s="104"/>
      <c r="OU128" s="104"/>
      <c r="OV128" s="104"/>
      <c r="OW128" s="104"/>
      <c r="OX128" s="104"/>
      <c r="OY128" s="104"/>
      <c r="OZ128" s="104"/>
      <c r="PA128" s="104"/>
      <c r="PB128" s="104"/>
      <c r="PC128" s="104"/>
      <c r="PD128" s="104"/>
      <c r="PE128" s="104"/>
      <c r="PF128" s="104"/>
      <c r="PG128" s="104"/>
      <c r="PH128" s="104"/>
      <c r="PI128" s="104"/>
      <c r="PJ128" s="104"/>
      <c r="PK128" s="104"/>
      <c r="PL128" s="104"/>
      <c r="PM128" s="104"/>
      <c r="PN128" s="104"/>
      <c r="PO128" s="104"/>
      <c r="PP128" s="104"/>
      <c r="PQ128" s="104"/>
      <c r="PR128" s="104"/>
      <c r="PS128" s="104"/>
      <c r="PT128" s="104"/>
      <c r="PU128" s="104"/>
      <c r="PV128" s="104"/>
      <c r="PW128" s="104"/>
      <c r="PX128" s="104"/>
      <c r="PY128" s="104"/>
      <c r="PZ128" s="104"/>
      <c r="QA128" s="104"/>
      <c r="QB128" s="104"/>
      <c r="QC128" s="104"/>
      <c r="QD128" s="104"/>
      <c r="QE128" s="104"/>
      <c r="QF128" s="104"/>
      <c r="QG128" s="104"/>
      <c r="QH128" s="104"/>
      <c r="QI128" s="104"/>
      <c r="QJ128" s="104"/>
      <c r="QK128" s="104"/>
      <c r="QL128" s="104"/>
      <c r="QM128" s="104"/>
      <c r="QN128" s="104"/>
      <c r="QO128" s="104"/>
      <c r="QP128" s="104"/>
      <c r="QQ128" s="104"/>
      <c r="QR128" s="104"/>
      <c r="QS128" s="104"/>
      <c r="QT128" s="104"/>
      <c r="QU128" s="104"/>
      <c r="QV128" s="104"/>
      <c r="QW128" s="104"/>
      <c r="QX128" s="104"/>
      <c r="QY128" s="104"/>
      <c r="QZ128" s="104"/>
      <c r="RA128" s="104"/>
      <c r="RB128" s="104"/>
      <c r="RC128" s="104"/>
      <c r="RD128" s="104"/>
      <c r="RE128" s="104"/>
      <c r="RF128" s="104"/>
      <c r="RG128" s="207"/>
      <c r="RH128" s="207"/>
    </row>
    <row r="129" spans="2:476" ht="18.75" customHeight="1">
      <c r="B129" s="87">
        <v>118</v>
      </c>
      <c r="C129" s="87">
        <v>2519</v>
      </c>
      <c r="D129" s="87" t="s">
        <v>451</v>
      </c>
      <c r="E129" s="34" t="str">
        <f ca="1">IF(ISBLANK(TMSimList[[#This Row],[Test n'#]]),"",LOOKUP(TMSimList[[#This Row],[Test n'#]],TP_CFAR_DB[TPnum],TP_CFAR_DB[TP ID]))</f>
        <v>FT-TP-2519</v>
      </c>
      <c r="F129" s="103" t="str">
        <f ca="1">IF(ISBLANK(TMSimList[[#This Row],[Test n'#]]),"",LOOKUP(TMSimList[[#This Row],[Test n'#]],TP_CFAR_DB[TPnum],TP_CFAR_DB[Test Point Name]))</f>
        <v>Engine out at liftoff</v>
      </c>
      <c r="G129" s="34" t="str">
        <f ca="1">IF(ISBLANK(TMSimList[[#This Row],[Test n'#]]),"",LOOKUP(TMSimList[[#This Row],[Test n'#]],TP_CFAR_DB[TPnum],TP_CFAR_DB[Mode]))</f>
        <v>Auto</v>
      </c>
      <c r="H129" s="397"/>
      <c r="I129" s="398"/>
      <c r="J129" s="398"/>
      <c r="K129" s="171"/>
      <c r="L129" s="172">
        <f>SUM(TMSimMatrix[#This Row])</f>
        <v>0</v>
      </c>
      <c r="M129" s="171"/>
      <c r="N129" s="171"/>
      <c r="O129" s="171"/>
      <c r="P129" s="171"/>
      <c r="Q129" s="171"/>
      <c r="R129" s="171"/>
      <c r="S129" s="171"/>
      <c r="T129" s="171"/>
      <c r="U129" s="171"/>
      <c r="V129" s="171"/>
      <c r="W129" s="171"/>
      <c r="X129" s="171"/>
      <c r="Y129" s="171"/>
      <c r="Z129" s="171"/>
      <c r="AA129" s="171"/>
      <c r="AB129" s="171"/>
      <c r="AC129" s="171"/>
      <c r="AD129" s="171"/>
      <c r="AE129" s="171"/>
      <c r="AF129" s="171"/>
      <c r="AG129" s="171"/>
      <c r="AH129" s="171"/>
      <c r="AI129" s="171"/>
      <c r="AJ129" s="171"/>
      <c r="AK129" s="171"/>
      <c r="AL129" s="171"/>
      <c r="AM129" s="171"/>
      <c r="AN129" s="171"/>
      <c r="AO129" s="171"/>
      <c r="AP129" s="171"/>
      <c r="AQ129" s="171"/>
      <c r="AR129" s="171"/>
      <c r="AS129" s="171"/>
      <c r="AT129" s="171"/>
      <c r="AU129" s="171"/>
      <c r="AV129" s="171"/>
      <c r="AW129" s="171"/>
      <c r="AX129" s="171"/>
      <c r="AY129" s="171"/>
      <c r="AZ129" s="171"/>
      <c r="BA129" s="171"/>
      <c r="BB129" s="171"/>
      <c r="BC129" s="171"/>
      <c r="BD129" s="171"/>
      <c r="BE129" s="171"/>
      <c r="BF129" s="171"/>
      <c r="BG129" s="171"/>
      <c r="BH129" s="171"/>
      <c r="BI129" s="171"/>
      <c r="BJ129" s="171"/>
      <c r="BK129" s="171"/>
      <c r="BL129" s="171"/>
      <c r="BM129" s="171"/>
      <c r="BN129" s="171"/>
      <c r="BO129" s="171"/>
      <c r="BP129" s="171"/>
      <c r="BQ129" s="171"/>
      <c r="BR129" s="171"/>
      <c r="BS129" s="171"/>
      <c r="BT129" s="171"/>
      <c r="BU129" s="171"/>
      <c r="BV129" s="171"/>
      <c r="BW129" s="171"/>
      <c r="BX129" s="171"/>
      <c r="BY129" s="171"/>
      <c r="BZ129" s="171"/>
      <c r="CA129" s="171"/>
      <c r="CB129" s="171"/>
      <c r="CC129" s="171"/>
      <c r="CD129" s="104"/>
      <c r="CE129" s="104"/>
      <c r="CF129" s="104"/>
      <c r="CG129" s="104"/>
      <c r="CH129" s="104"/>
      <c r="CI129" s="104"/>
      <c r="CJ129" s="104"/>
      <c r="CK129" s="104"/>
      <c r="CL129" s="104"/>
      <c r="CM129" s="104"/>
      <c r="CN129" s="104"/>
      <c r="CO129" s="104"/>
      <c r="CP129" s="104"/>
      <c r="CQ129" s="104"/>
      <c r="CR129" s="104"/>
      <c r="CS129" s="104"/>
      <c r="CT129" s="104"/>
      <c r="CU129" s="104"/>
      <c r="CV129" s="207"/>
      <c r="CW129" s="207"/>
      <c r="CX129" s="207"/>
      <c r="CY129" s="207"/>
      <c r="CZ129" s="207"/>
      <c r="DA129" s="207"/>
      <c r="DB129" s="207"/>
      <c r="DC129" s="207"/>
      <c r="DD129" s="207"/>
      <c r="DE129" s="207"/>
      <c r="DF129" s="207"/>
      <c r="DG129" s="207"/>
      <c r="DH129" s="207"/>
      <c r="DI129" s="207"/>
      <c r="DJ129" s="207"/>
      <c r="DK129" s="207"/>
      <c r="DL129" s="207"/>
      <c r="DM129" s="207"/>
      <c r="DN129" s="207"/>
      <c r="DO129" s="207"/>
      <c r="DP129" s="207"/>
      <c r="DQ129" s="207"/>
      <c r="DR129" s="207"/>
      <c r="DS129" s="207"/>
      <c r="DT129" s="207"/>
      <c r="DU129" s="104"/>
      <c r="DV129" s="104"/>
      <c r="DW129" s="104"/>
      <c r="DX129" s="104"/>
      <c r="DY129" s="104"/>
      <c r="DZ129" s="104"/>
      <c r="EA129" s="104"/>
      <c r="EB129" s="104"/>
      <c r="EC129" s="104"/>
      <c r="ED129" s="104"/>
      <c r="EE129" s="104"/>
      <c r="EF129" s="104"/>
      <c r="EG129" s="104"/>
      <c r="EH129" s="104"/>
      <c r="EI129" s="104"/>
      <c r="EJ129" s="104"/>
      <c r="EK129" s="104"/>
      <c r="EL129" s="104"/>
      <c r="EM129" s="104"/>
      <c r="EN129" s="104"/>
      <c r="EO129" s="104"/>
      <c r="EP129" s="104"/>
      <c r="EQ129" s="104"/>
      <c r="ER129" s="104"/>
      <c r="ES129" s="104"/>
      <c r="ET129" s="104"/>
      <c r="EU129" s="104"/>
      <c r="EV129" s="104"/>
      <c r="EW129" s="104"/>
      <c r="EX129" s="104"/>
      <c r="EY129" s="104"/>
      <c r="EZ129" s="104"/>
      <c r="FA129" s="104"/>
      <c r="FB129" s="104"/>
      <c r="FC129" s="104"/>
      <c r="FD129" s="104"/>
      <c r="FE129" s="104"/>
      <c r="FF129" s="104"/>
      <c r="FG129" s="104"/>
      <c r="FH129" s="104"/>
      <c r="FI129" s="104"/>
      <c r="FJ129" s="104"/>
      <c r="FK129" s="104"/>
      <c r="FL129" s="104"/>
      <c r="FM129" s="104"/>
      <c r="FN129" s="104"/>
      <c r="FO129" s="104"/>
      <c r="FP129" s="104"/>
      <c r="FQ129" s="104"/>
      <c r="FR129" s="104"/>
      <c r="FS129" s="104"/>
      <c r="FT129" s="104"/>
      <c r="FU129" s="104"/>
      <c r="FV129" s="104"/>
      <c r="FW129" s="104"/>
      <c r="FX129" s="104"/>
      <c r="FY129" s="104"/>
      <c r="FZ129" s="104"/>
      <c r="GA129" s="104"/>
      <c r="GB129" s="104"/>
      <c r="GC129" s="104"/>
      <c r="GD129" s="104"/>
      <c r="GE129" s="104"/>
      <c r="GF129" s="104"/>
      <c r="GG129" s="104"/>
      <c r="GH129" s="104"/>
      <c r="GI129" s="104"/>
      <c r="GJ129" s="104"/>
      <c r="GK129" s="104"/>
      <c r="GL129" s="104"/>
      <c r="GM129" s="104"/>
      <c r="GN129" s="104"/>
      <c r="GO129" s="104"/>
      <c r="GP129" s="104"/>
      <c r="GQ129" s="104"/>
      <c r="GR129" s="104"/>
      <c r="GS129" s="104"/>
      <c r="GT129" s="104"/>
      <c r="GU129" s="104"/>
      <c r="GV129" s="104"/>
      <c r="GW129" s="104"/>
      <c r="GX129" s="104"/>
      <c r="GY129" s="104"/>
      <c r="GZ129" s="104"/>
      <c r="HA129" s="104"/>
      <c r="HB129" s="104"/>
      <c r="HC129" s="404"/>
      <c r="HD129" s="404"/>
      <c r="HE129" s="404"/>
      <c r="HF129" s="404"/>
      <c r="HG129" s="104"/>
      <c r="HH129" s="104"/>
      <c r="HI129" s="104"/>
      <c r="HJ129" s="104"/>
      <c r="HK129" s="104"/>
      <c r="HL129" s="104"/>
      <c r="HM129" s="104"/>
      <c r="HN129" s="104"/>
      <c r="HO129" s="104"/>
      <c r="HP129" s="104"/>
      <c r="HQ129" s="104"/>
      <c r="HR129" s="104"/>
      <c r="HS129" s="104"/>
      <c r="HT129" s="104"/>
      <c r="HU129" s="104"/>
      <c r="HV129" s="104"/>
      <c r="HW129" s="104"/>
      <c r="HX129" s="104"/>
      <c r="HY129" s="104"/>
      <c r="HZ129" s="104"/>
      <c r="IA129" s="104"/>
      <c r="IB129" s="104"/>
      <c r="IC129" s="104"/>
      <c r="ID129" s="104"/>
      <c r="IE129" s="104"/>
      <c r="IF129" s="104"/>
      <c r="IG129" s="104"/>
      <c r="IH129" s="104"/>
      <c r="II129" s="104"/>
      <c r="IJ129" s="104"/>
      <c r="IK129" s="104"/>
      <c r="IL129" s="104"/>
      <c r="IM129" s="104"/>
      <c r="IN129" s="104"/>
      <c r="IO129" s="104"/>
      <c r="IP129" s="104"/>
      <c r="IQ129" s="104"/>
      <c r="IR129" s="104"/>
      <c r="IS129" s="104"/>
      <c r="IT129" s="104"/>
      <c r="IU129" s="104"/>
      <c r="IV129" s="104"/>
      <c r="IW129" s="104"/>
      <c r="IX129" s="104"/>
      <c r="IY129" s="104"/>
      <c r="IZ129" s="104"/>
      <c r="JA129" s="104"/>
      <c r="JB129" s="104"/>
      <c r="JC129" s="104"/>
      <c r="JD129" s="104"/>
      <c r="JE129" s="104"/>
      <c r="JF129" s="104"/>
      <c r="JG129" s="104"/>
      <c r="JH129" s="104"/>
      <c r="JI129" s="104"/>
      <c r="JJ129" s="104"/>
      <c r="JK129" s="104"/>
      <c r="JL129" s="104"/>
      <c r="JM129" s="104"/>
      <c r="JN129" s="104"/>
      <c r="JO129" s="104"/>
      <c r="JP129" s="104"/>
      <c r="JQ129" s="104"/>
      <c r="JR129" s="104"/>
      <c r="JS129" s="104"/>
      <c r="JT129" s="104"/>
      <c r="JU129" s="104"/>
      <c r="JV129" s="104"/>
      <c r="JW129" s="104"/>
      <c r="JX129" s="104"/>
      <c r="JY129" s="104"/>
      <c r="JZ129" s="104"/>
      <c r="KA129" s="104"/>
      <c r="KB129" s="104"/>
      <c r="KC129" s="104"/>
      <c r="KD129" s="104"/>
      <c r="KE129" s="104"/>
      <c r="KF129" s="104"/>
      <c r="KG129" s="104"/>
      <c r="KH129" s="104"/>
      <c r="KI129" s="104"/>
      <c r="KJ129" s="104"/>
      <c r="KK129" s="104"/>
      <c r="KL129" s="104"/>
      <c r="KM129" s="104"/>
      <c r="KN129" s="104"/>
      <c r="KO129" s="104"/>
      <c r="KP129" s="104"/>
      <c r="KQ129" s="104"/>
      <c r="KR129" s="104"/>
      <c r="KS129" s="104"/>
      <c r="KT129" s="104"/>
      <c r="KU129" s="104"/>
      <c r="KV129" s="104"/>
      <c r="KW129" s="104"/>
      <c r="KX129" s="104"/>
      <c r="KY129" s="104"/>
      <c r="KZ129" s="104"/>
      <c r="LA129" s="104"/>
      <c r="LB129" s="104"/>
      <c r="LC129" s="104"/>
      <c r="LD129" s="104"/>
      <c r="LE129" s="104"/>
      <c r="LF129" s="104"/>
      <c r="LG129" s="104"/>
      <c r="LH129" s="104"/>
      <c r="LI129" s="104"/>
      <c r="LJ129" s="104"/>
      <c r="LK129" s="104"/>
      <c r="LL129" s="104"/>
      <c r="LM129" s="104"/>
      <c r="LN129" s="104"/>
      <c r="LO129" s="104"/>
      <c r="LP129" s="104"/>
      <c r="LQ129" s="104"/>
      <c r="LR129" s="104"/>
      <c r="LS129" s="104"/>
      <c r="LT129" s="104"/>
      <c r="LU129" s="104"/>
      <c r="LV129" s="104"/>
      <c r="LW129" s="104"/>
      <c r="LX129" s="104"/>
      <c r="LY129" s="104"/>
      <c r="LZ129" s="104"/>
      <c r="MA129" s="104"/>
      <c r="MB129" s="104"/>
      <c r="MC129" s="104"/>
      <c r="MD129" s="104"/>
      <c r="ME129" s="104"/>
      <c r="MF129" s="104"/>
      <c r="MG129" s="104"/>
      <c r="MH129" s="104"/>
      <c r="MI129" s="104"/>
      <c r="MJ129" s="104"/>
      <c r="MK129" s="104"/>
      <c r="ML129" s="104"/>
      <c r="MM129" s="104"/>
      <c r="MN129" s="104"/>
      <c r="MO129" s="104"/>
      <c r="MP129" s="104"/>
      <c r="MQ129" s="104"/>
      <c r="MR129" s="104"/>
      <c r="MS129" s="104"/>
      <c r="MT129" s="104"/>
      <c r="MU129" s="104"/>
      <c r="MV129" s="104"/>
      <c r="MW129" s="104"/>
      <c r="MX129" s="104"/>
      <c r="MY129" s="104"/>
      <c r="MZ129" s="104"/>
      <c r="NA129" s="104"/>
      <c r="NB129" s="104"/>
      <c r="NC129" s="104"/>
      <c r="ND129" s="104"/>
      <c r="NE129" s="104"/>
      <c r="NF129" s="104"/>
      <c r="NG129" s="104"/>
      <c r="NH129" s="104"/>
      <c r="NI129" s="104"/>
      <c r="NJ129" s="104"/>
      <c r="NK129" s="104"/>
      <c r="NL129" s="104"/>
      <c r="NM129" s="104"/>
      <c r="NN129" s="104"/>
      <c r="NO129" s="104"/>
      <c r="NP129" s="104"/>
      <c r="NQ129" s="104"/>
      <c r="NR129" s="104"/>
      <c r="NS129" s="104"/>
      <c r="NT129" s="104"/>
      <c r="NU129" s="104"/>
      <c r="NV129" s="104"/>
      <c r="NW129" s="104"/>
      <c r="NX129" s="104"/>
      <c r="NY129" s="104"/>
      <c r="NZ129" s="104"/>
      <c r="OA129" s="104"/>
      <c r="OB129" s="104"/>
      <c r="OC129" s="104"/>
      <c r="OD129" s="104"/>
      <c r="OE129" s="104"/>
      <c r="OF129" s="104"/>
      <c r="OG129" s="104"/>
      <c r="OH129" s="104"/>
      <c r="OI129" s="104"/>
      <c r="OJ129" s="104"/>
      <c r="OK129" s="104"/>
      <c r="OL129" s="104"/>
      <c r="OM129" s="104"/>
      <c r="ON129" s="104"/>
      <c r="OO129" s="104"/>
      <c r="OP129" s="104"/>
      <c r="OQ129" s="104"/>
      <c r="OR129" s="104"/>
      <c r="OS129" s="104"/>
      <c r="OT129" s="104"/>
      <c r="OU129" s="104"/>
      <c r="OV129" s="104"/>
      <c r="OW129" s="104"/>
      <c r="OX129" s="104"/>
      <c r="OY129" s="104"/>
      <c r="OZ129" s="104"/>
      <c r="PA129" s="104"/>
      <c r="PB129" s="104"/>
      <c r="PC129" s="104"/>
      <c r="PD129" s="104"/>
      <c r="PE129" s="104"/>
      <c r="PF129" s="104"/>
      <c r="PG129" s="104"/>
      <c r="PH129" s="104"/>
      <c r="PI129" s="104"/>
      <c r="PJ129" s="104"/>
      <c r="PK129" s="104"/>
      <c r="PL129" s="104"/>
      <c r="PM129" s="104"/>
      <c r="PN129" s="104"/>
      <c r="PO129" s="104"/>
      <c r="PP129" s="104"/>
      <c r="PQ129" s="104"/>
      <c r="PR129" s="104"/>
      <c r="PS129" s="104"/>
      <c r="PT129" s="104"/>
      <c r="PU129" s="104"/>
      <c r="PV129" s="104"/>
      <c r="PW129" s="104"/>
      <c r="PX129" s="104"/>
      <c r="PY129" s="104"/>
      <c r="PZ129" s="104"/>
      <c r="QA129" s="104"/>
      <c r="QB129" s="104"/>
      <c r="QC129" s="104"/>
      <c r="QD129" s="104"/>
      <c r="QE129" s="104"/>
      <c r="QF129" s="104"/>
      <c r="QG129" s="104"/>
      <c r="QH129" s="104"/>
      <c r="QI129" s="104"/>
      <c r="QJ129" s="104"/>
      <c r="QK129" s="104"/>
      <c r="QL129" s="104"/>
      <c r="QM129" s="104"/>
      <c r="QN129" s="104"/>
      <c r="QO129" s="104"/>
      <c r="QP129" s="104"/>
      <c r="QQ129" s="104"/>
      <c r="QR129" s="104"/>
      <c r="QS129" s="104"/>
      <c r="QT129" s="104"/>
      <c r="QU129" s="104"/>
      <c r="QV129" s="104"/>
      <c r="QW129" s="104"/>
      <c r="QX129" s="104"/>
      <c r="QY129" s="104"/>
      <c r="QZ129" s="104"/>
      <c r="RA129" s="104"/>
      <c r="RB129" s="104"/>
      <c r="RC129" s="104"/>
      <c r="RD129" s="104"/>
      <c r="RE129" s="104"/>
      <c r="RF129" s="104"/>
      <c r="RG129" s="207"/>
      <c r="RH129" s="207"/>
    </row>
    <row r="130" spans="2:476" ht="18.75" customHeight="1">
      <c r="B130" s="87">
        <v>119</v>
      </c>
      <c r="C130" s="87">
        <v>2520</v>
      </c>
      <c r="D130" s="87" t="s">
        <v>451</v>
      </c>
      <c r="E130" s="34" t="str">
        <f ca="1">IF(ISBLANK(TMSimList[[#This Row],[Test n'#]]),"",LOOKUP(TMSimList[[#This Row],[Test n'#]],TP_CFAR_DB[TPnum],TP_CFAR_DB[TP ID]))</f>
        <v>FT-TP-2520</v>
      </c>
      <c r="F130" s="103" t="str">
        <f ca="1">IF(ISBLANK(TMSimList[[#This Row],[Test n'#]]),"",LOOKUP(TMSimList[[#This Row],[Test n'#]],TP_CFAR_DB[TPnum],TP_CFAR_DB[Test Point Name]))</f>
        <v xml:space="preserve">Engine out on final </v>
      </c>
      <c r="G130" s="34" t="str">
        <f ca="1">IF(ISBLANK(TMSimList[[#This Row],[Test n'#]]),"",LOOKUP(TMSimList[[#This Row],[Test n'#]],TP_CFAR_DB[TPnum],TP_CFAR_DB[Mode]))</f>
        <v>Auto</v>
      </c>
      <c r="H130" s="397"/>
      <c r="I130" s="398"/>
      <c r="J130" s="398"/>
      <c r="K130" s="171"/>
      <c r="L130" s="172">
        <f>SUM(TMSimMatrix[#This Row])</f>
        <v>1</v>
      </c>
      <c r="M130" s="171"/>
      <c r="N130" s="171"/>
      <c r="O130" s="171"/>
      <c r="P130" s="171"/>
      <c r="Q130" s="171"/>
      <c r="R130" s="171"/>
      <c r="S130" s="171"/>
      <c r="T130" s="171"/>
      <c r="U130" s="171"/>
      <c r="V130" s="171"/>
      <c r="W130" s="171"/>
      <c r="X130" s="171"/>
      <c r="Y130" s="171"/>
      <c r="Z130" s="171"/>
      <c r="AA130" s="171"/>
      <c r="AB130" s="171"/>
      <c r="AC130" s="171"/>
      <c r="AD130" s="171"/>
      <c r="AE130" s="171"/>
      <c r="AF130" s="171"/>
      <c r="AG130" s="171"/>
      <c r="AH130" s="171"/>
      <c r="AI130" s="171"/>
      <c r="AJ130" s="171"/>
      <c r="AK130" s="171"/>
      <c r="AL130" s="171"/>
      <c r="AM130" s="171"/>
      <c r="AN130" s="171"/>
      <c r="AO130" s="171"/>
      <c r="AP130" s="171"/>
      <c r="AQ130" s="171"/>
      <c r="AR130" s="171"/>
      <c r="AS130" s="171"/>
      <c r="AT130" s="171"/>
      <c r="AU130" s="171"/>
      <c r="AV130" s="171"/>
      <c r="AW130" s="171"/>
      <c r="AX130" s="171"/>
      <c r="AY130" s="171"/>
      <c r="AZ130" s="171"/>
      <c r="BA130" s="171"/>
      <c r="BB130" s="171"/>
      <c r="BC130" s="171"/>
      <c r="BD130" s="171"/>
      <c r="BE130" s="171"/>
      <c r="BF130" s="171"/>
      <c r="BG130" s="171"/>
      <c r="BH130" s="171"/>
      <c r="BI130" s="171"/>
      <c r="BJ130" s="171"/>
      <c r="BK130" s="171"/>
      <c r="BL130" s="171"/>
      <c r="BM130" s="171"/>
      <c r="BN130" s="171"/>
      <c r="BO130" s="171"/>
      <c r="BP130" s="171"/>
      <c r="BQ130" s="171"/>
      <c r="BR130" s="171"/>
      <c r="BS130" s="171"/>
      <c r="BT130" s="171"/>
      <c r="BU130" s="171"/>
      <c r="BV130" s="171"/>
      <c r="BW130" s="171"/>
      <c r="BX130" s="171"/>
      <c r="BY130" s="171"/>
      <c r="BZ130" s="171"/>
      <c r="CA130" s="171"/>
      <c r="CB130" s="171"/>
      <c r="CC130" s="171"/>
      <c r="CD130" s="104"/>
      <c r="CE130" s="104"/>
      <c r="CF130" s="104"/>
      <c r="CG130" s="104"/>
      <c r="CH130" s="104"/>
      <c r="CI130" s="104"/>
      <c r="CJ130" s="104"/>
      <c r="CK130" s="104"/>
      <c r="CL130" s="104"/>
      <c r="CM130" s="104"/>
      <c r="CN130" s="104"/>
      <c r="CO130" s="104"/>
      <c r="CP130" s="104"/>
      <c r="CQ130" s="104"/>
      <c r="CR130" s="104"/>
      <c r="CS130" s="104"/>
      <c r="CT130" s="104"/>
      <c r="CU130" s="104"/>
      <c r="CV130" s="207"/>
      <c r="CW130" s="207"/>
      <c r="CX130" s="207"/>
      <c r="CY130" s="207"/>
      <c r="CZ130" s="207"/>
      <c r="DA130" s="207"/>
      <c r="DB130" s="207"/>
      <c r="DC130" s="207"/>
      <c r="DD130" s="207"/>
      <c r="DE130" s="207"/>
      <c r="DF130" s="207"/>
      <c r="DG130" s="207"/>
      <c r="DH130" s="207"/>
      <c r="DI130" s="207"/>
      <c r="DJ130" s="207"/>
      <c r="DK130" s="207"/>
      <c r="DL130" s="207"/>
      <c r="DM130" s="207"/>
      <c r="DN130" s="207"/>
      <c r="DO130" s="207"/>
      <c r="DP130" s="207"/>
      <c r="DQ130" s="207"/>
      <c r="DR130" s="207"/>
      <c r="DS130" s="207"/>
      <c r="DT130" s="207"/>
      <c r="DU130" s="104"/>
      <c r="DV130" s="104"/>
      <c r="DW130" s="104"/>
      <c r="DX130" s="104"/>
      <c r="DY130" s="104"/>
      <c r="DZ130" s="104"/>
      <c r="EA130" s="104"/>
      <c r="EB130" s="104"/>
      <c r="EC130" s="104"/>
      <c r="ED130" s="104"/>
      <c r="EE130" s="104"/>
      <c r="EF130" s="104"/>
      <c r="EG130" s="104"/>
      <c r="EH130" s="104"/>
      <c r="EI130" s="104"/>
      <c r="EJ130" s="104"/>
      <c r="EK130" s="104"/>
      <c r="EL130" s="104"/>
      <c r="EM130" s="104"/>
      <c r="EN130" s="104"/>
      <c r="EO130" s="104"/>
      <c r="EP130" s="104"/>
      <c r="EQ130" s="104"/>
      <c r="ER130" s="104"/>
      <c r="ES130" s="104"/>
      <c r="ET130" s="104"/>
      <c r="EU130" s="104"/>
      <c r="EV130" s="104"/>
      <c r="EW130" s="104"/>
      <c r="EX130" s="104"/>
      <c r="EY130" s="104"/>
      <c r="EZ130" s="104"/>
      <c r="FA130" s="104"/>
      <c r="FB130" s="104"/>
      <c r="FC130" s="104"/>
      <c r="FD130" s="104"/>
      <c r="FE130" s="104"/>
      <c r="FF130" s="104"/>
      <c r="FG130" s="104"/>
      <c r="FH130" s="104"/>
      <c r="FI130" s="104"/>
      <c r="FJ130" s="104"/>
      <c r="FK130" s="104"/>
      <c r="FL130" s="104"/>
      <c r="FM130" s="104"/>
      <c r="FN130" s="104"/>
      <c r="FO130" s="104"/>
      <c r="FP130" s="104"/>
      <c r="FQ130" s="104"/>
      <c r="FR130" s="104"/>
      <c r="FS130" s="104"/>
      <c r="FT130" s="104"/>
      <c r="FU130" s="104"/>
      <c r="FV130" s="104"/>
      <c r="FW130" s="104"/>
      <c r="FX130" s="104"/>
      <c r="FY130" s="104"/>
      <c r="FZ130" s="104"/>
      <c r="GA130" s="104"/>
      <c r="GB130" s="104"/>
      <c r="GC130" s="104"/>
      <c r="GD130" s="104"/>
      <c r="GE130" s="104"/>
      <c r="GF130" s="104"/>
      <c r="GG130" s="104"/>
      <c r="GH130" s="104"/>
      <c r="GI130" s="104"/>
      <c r="GJ130" s="104"/>
      <c r="GK130" s="104"/>
      <c r="GL130" s="104"/>
      <c r="GM130" s="104"/>
      <c r="GN130" s="104"/>
      <c r="GO130" s="104"/>
      <c r="GP130" s="104"/>
      <c r="GQ130" s="104"/>
      <c r="GR130" s="104"/>
      <c r="GS130" s="104"/>
      <c r="GT130" s="104"/>
      <c r="GU130" s="104"/>
      <c r="GV130" s="104"/>
      <c r="GW130" s="104"/>
      <c r="GX130" s="104"/>
      <c r="GY130" s="104"/>
      <c r="GZ130" s="104"/>
      <c r="HA130" s="104"/>
      <c r="HB130" s="104"/>
      <c r="HC130" s="404"/>
      <c r="HD130" s="404">
        <v>1</v>
      </c>
      <c r="HE130" s="404"/>
      <c r="HF130" s="404"/>
      <c r="HG130" s="104"/>
      <c r="HH130" s="104"/>
      <c r="HI130" s="104"/>
      <c r="HJ130" s="104"/>
      <c r="HK130" s="104"/>
      <c r="HL130" s="104"/>
      <c r="HM130" s="104"/>
      <c r="HN130" s="104"/>
      <c r="HO130" s="104"/>
      <c r="HP130" s="104"/>
      <c r="HQ130" s="104"/>
      <c r="HR130" s="104"/>
      <c r="HS130" s="104"/>
      <c r="HT130" s="104"/>
      <c r="HU130" s="104"/>
      <c r="HV130" s="104"/>
      <c r="HW130" s="104"/>
      <c r="HX130" s="104"/>
      <c r="HY130" s="104"/>
      <c r="HZ130" s="104"/>
      <c r="IA130" s="104"/>
      <c r="IB130" s="104"/>
      <c r="IC130" s="104"/>
      <c r="ID130" s="104"/>
      <c r="IE130" s="104"/>
      <c r="IF130" s="104"/>
      <c r="IG130" s="104"/>
      <c r="IH130" s="104"/>
      <c r="II130" s="104"/>
      <c r="IJ130" s="104"/>
      <c r="IK130" s="104"/>
      <c r="IL130" s="104"/>
      <c r="IM130" s="104"/>
      <c r="IN130" s="104"/>
      <c r="IO130" s="104"/>
      <c r="IP130" s="104"/>
      <c r="IQ130" s="104"/>
      <c r="IR130" s="104"/>
      <c r="IS130" s="104"/>
      <c r="IT130" s="104"/>
      <c r="IU130" s="104"/>
      <c r="IV130" s="104"/>
      <c r="IW130" s="104"/>
      <c r="IX130" s="104"/>
      <c r="IY130" s="104"/>
      <c r="IZ130" s="104"/>
      <c r="JA130" s="104"/>
      <c r="JB130" s="104"/>
      <c r="JC130" s="104"/>
      <c r="JD130" s="104"/>
      <c r="JE130" s="104"/>
      <c r="JF130" s="104"/>
      <c r="JG130" s="104"/>
      <c r="JH130" s="104"/>
      <c r="JI130" s="104"/>
      <c r="JJ130" s="104"/>
      <c r="JK130" s="104"/>
      <c r="JL130" s="104"/>
      <c r="JM130" s="104"/>
      <c r="JN130" s="104"/>
      <c r="JO130" s="104"/>
      <c r="JP130" s="104"/>
      <c r="JQ130" s="104"/>
      <c r="JR130" s="104"/>
      <c r="JS130" s="104"/>
      <c r="JT130" s="104"/>
      <c r="JU130" s="104"/>
      <c r="JV130" s="104"/>
      <c r="JW130" s="104"/>
      <c r="JX130" s="104"/>
      <c r="JY130" s="104"/>
      <c r="JZ130" s="104"/>
      <c r="KA130" s="104"/>
      <c r="KB130" s="104"/>
      <c r="KC130" s="104"/>
      <c r="KD130" s="104"/>
      <c r="KE130" s="104"/>
      <c r="KF130" s="104"/>
      <c r="KG130" s="104"/>
      <c r="KH130" s="104"/>
      <c r="KI130" s="104"/>
      <c r="KJ130" s="104"/>
      <c r="KK130" s="104"/>
      <c r="KL130" s="104"/>
      <c r="KM130" s="104"/>
      <c r="KN130" s="104"/>
      <c r="KO130" s="104"/>
      <c r="KP130" s="104"/>
      <c r="KQ130" s="104"/>
      <c r="KR130" s="104"/>
      <c r="KS130" s="104"/>
      <c r="KT130" s="104"/>
      <c r="KU130" s="104"/>
      <c r="KV130" s="104"/>
      <c r="KW130" s="104"/>
      <c r="KX130" s="104"/>
      <c r="KY130" s="104"/>
      <c r="KZ130" s="104"/>
      <c r="LA130" s="104"/>
      <c r="LB130" s="104"/>
      <c r="LC130" s="104"/>
      <c r="LD130" s="104"/>
      <c r="LE130" s="104"/>
      <c r="LF130" s="104"/>
      <c r="LG130" s="104"/>
      <c r="LH130" s="104"/>
      <c r="LI130" s="104"/>
      <c r="LJ130" s="104"/>
      <c r="LK130" s="104"/>
      <c r="LL130" s="104"/>
      <c r="LM130" s="104"/>
      <c r="LN130" s="104"/>
      <c r="LO130" s="104"/>
      <c r="LP130" s="104"/>
      <c r="LQ130" s="104"/>
      <c r="LR130" s="104"/>
      <c r="LS130" s="104"/>
      <c r="LT130" s="104"/>
      <c r="LU130" s="104"/>
      <c r="LV130" s="104"/>
      <c r="LW130" s="104"/>
      <c r="LX130" s="104"/>
      <c r="LY130" s="104"/>
      <c r="LZ130" s="104"/>
      <c r="MA130" s="104"/>
      <c r="MB130" s="104"/>
      <c r="MC130" s="104"/>
      <c r="MD130" s="104"/>
      <c r="ME130" s="104"/>
      <c r="MF130" s="104"/>
      <c r="MG130" s="104"/>
      <c r="MH130" s="104"/>
      <c r="MI130" s="104"/>
      <c r="MJ130" s="104"/>
      <c r="MK130" s="104"/>
      <c r="ML130" s="104"/>
      <c r="MM130" s="104"/>
      <c r="MN130" s="104"/>
      <c r="MO130" s="104"/>
      <c r="MP130" s="104"/>
      <c r="MQ130" s="104"/>
      <c r="MR130" s="104"/>
      <c r="MS130" s="104"/>
      <c r="MT130" s="104"/>
      <c r="MU130" s="104"/>
      <c r="MV130" s="104"/>
      <c r="MW130" s="104"/>
      <c r="MX130" s="104"/>
      <c r="MY130" s="104"/>
      <c r="MZ130" s="104"/>
      <c r="NA130" s="104"/>
      <c r="NB130" s="104"/>
      <c r="NC130" s="104"/>
      <c r="ND130" s="104"/>
      <c r="NE130" s="104"/>
      <c r="NF130" s="104"/>
      <c r="NG130" s="104"/>
      <c r="NH130" s="104"/>
      <c r="NI130" s="104"/>
      <c r="NJ130" s="104"/>
      <c r="NK130" s="104"/>
      <c r="NL130" s="104"/>
      <c r="NM130" s="104"/>
      <c r="NN130" s="104"/>
      <c r="NO130" s="104"/>
      <c r="NP130" s="104"/>
      <c r="NQ130" s="104"/>
      <c r="NR130" s="104"/>
      <c r="NS130" s="104"/>
      <c r="NT130" s="104"/>
      <c r="NU130" s="104"/>
      <c r="NV130" s="104"/>
      <c r="NW130" s="104"/>
      <c r="NX130" s="104"/>
      <c r="NY130" s="104"/>
      <c r="NZ130" s="104"/>
      <c r="OA130" s="104"/>
      <c r="OB130" s="104"/>
      <c r="OC130" s="104"/>
      <c r="OD130" s="104"/>
      <c r="OE130" s="104"/>
      <c r="OF130" s="104"/>
      <c r="OG130" s="104"/>
      <c r="OH130" s="104"/>
      <c r="OI130" s="104"/>
      <c r="OJ130" s="104"/>
      <c r="OK130" s="104"/>
      <c r="OL130" s="104"/>
      <c r="OM130" s="104"/>
      <c r="ON130" s="104"/>
      <c r="OO130" s="104"/>
      <c r="OP130" s="104"/>
      <c r="OQ130" s="104"/>
      <c r="OR130" s="104"/>
      <c r="OS130" s="104"/>
      <c r="OT130" s="104"/>
      <c r="OU130" s="104"/>
      <c r="OV130" s="104"/>
      <c r="OW130" s="104"/>
      <c r="OX130" s="104"/>
      <c r="OY130" s="104"/>
      <c r="OZ130" s="104"/>
      <c r="PA130" s="104"/>
      <c r="PB130" s="104"/>
      <c r="PC130" s="104"/>
      <c r="PD130" s="104"/>
      <c r="PE130" s="104"/>
      <c r="PF130" s="104"/>
      <c r="PG130" s="104"/>
      <c r="PH130" s="104"/>
      <c r="PI130" s="104"/>
      <c r="PJ130" s="104"/>
      <c r="PK130" s="104"/>
      <c r="PL130" s="104"/>
      <c r="PM130" s="104"/>
      <c r="PN130" s="104"/>
      <c r="PO130" s="104"/>
      <c r="PP130" s="104"/>
      <c r="PQ130" s="104"/>
      <c r="PR130" s="104"/>
      <c r="PS130" s="104"/>
      <c r="PT130" s="104"/>
      <c r="PU130" s="104"/>
      <c r="PV130" s="104"/>
      <c r="PW130" s="104"/>
      <c r="PX130" s="104"/>
      <c r="PY130" s="104"/>
      <c r="PZ130" s="104"/>
      <c r="QA130" s="104"/>
      <c r="QB130" s="104"/>
      <c r="QC130" s="104"/>
      <c r="QD130" s="104"/>
      <c r="QE130" s="104"/>
      <c r="QF130" s="104"/>
      <c r="QG130" s="104"/>
      <c r="QH130" s="104"/>
      <c r="QI130" s="104"/>
      <c r="QJ130" s="104"/>
      <c r="QK130" s="104"/>
      <c r="QL130" s="104"/>
      <c r="QM130" s="104"/>
      <c r="QN130" s="104"/>
      <c r="QO130" s="104"/>
      <c r="QP130" s="104"/>
      <c r="QQ130" s="104"/>
      <c r="QR130" s="104"/>
      <c r="QS130" s="104"/>
      <c r="QT130" s="104"/>
      <c r="QU130" s="104"/>
      <c r="QV130" s="104"/>
      <c r="QW130" s="104"/>
      <c r="QX130" s="104"/>
      <c r="QY130" s="104"/>
      <c r="QZ130" s="104"/>
      <c r="RA130" s="104"/>
      <c r="RB130" s="104"/>
      <c r="RC130" s="104"/>
      <c r="RD130" s="104"/>
      <c r="RE130" s="104"/>
      <c r="RF130" s="104"/>
      <c r="RG130" s="207"/>
      <c r="RH130" s="207"/>
    </row>
    <row r="131" spans="2:476" ht="18.75" customHeight="1">
      <c r="B131" s="87">
        <v>120</v>
      </c>
      <c r="C131" s="87">
        <v>2521</v>
      </c>
      <c r="D131" s="87" t="s">
        <v>451</v>
      </c>
      <c r="E131" s="34" t="str">
        <f ca="1">IF(ISBLANK(TMSimList[[#This Row],[Test n'#]]),"",LOOKUP(TMSimList[[#This Row],[Test n'#]],TP_CFAR_DB[TPnum],TP_CFAR_DB[TP ID]))</f>
        <v>FT-TP-2521</v>
      </c>
      <c r="F131" s="103" t="str">
        <f ca="1">IF(ISBLANK(TMSimList[[#This Row],[Test n'#]]),"",LOOKUP(TMSimList[[#This Row],[Test n'#]],TP_CFAR_DB[TPnum],TP_CFAR_DB[Test Point Name]))</f>
        <v>Engine unresponive at cruise power</v>
      </c>
      <c r="G131" s="34" t="str">
        <f ca="1">IF(ISBLANK(TMSimList[[#This Row],[Test n'#]]),"",LOOKUP(TMSimList[[#This Row],[Test n'#]],TP_CFAR_DB[TPnum],TP_CFAR_DB[Mode]))</f>
        <v>Auto</v>
      </c>
      <c r="H131" s="397"/>
      <c r="I131" s="398"/>
      <c r="J131" s="398"/>
      <c r="K131" s="171"/>
      <c r="L131" s="172">
        <f>SUM(TMSimMatrix[#This Row])</f>
        <v>0</v>
      </c>
      <c r="M131" s="171"/>
      <c r="N131" s="171"/>
      <c r="O131" s="171"/>
      <c r="P131" s="171"/>
      <c r="Q131" s="171"/>
      <c r="R131" s="171"/>
      <c r="S131" s="171"/>
      <c r="T131" s="171"/>
      <c r="U131" s="171"/>
      <c r="V131" s="171"/>
      <c r="W131" s="171"/>
      <c r="X131" s="171"/>
      <c r="Y131" s="171"/>
      <c r="Z131" s="171"/>
      <c r="AA131" s="171"/>
      <c r="AB131" s="171"/>
      <c r="AC131" s="171"/>
      <c r="AD131" s="171"/>
      <c r="AE131" s="171"/>
      <c r="AF131" s="171"/>
      <c r="AG131" s="171"/>
      <c r="AH131" s="171"/>
      <c r="AI131" s="171"/>
      <c r="AJ131" s="171"/>
      <c r="AK131" s="171"/>
      <c r="AL131" s="171"/>
      <c r="AM131" s="171"/>
      <c r="AN131" s="171"/>
      <c r="AO131" s="171"/>
      <c r="AP131" s="171"/>
      <c r="AQ131" s="171"/>
      <c r="AR131" s="171"/>
      <c r="AS131" s="171"/>
      <c r="AT131" s="171"/>
      <c r="AU131" s="171"/>
      <c r="AV131" s="171"/>
      <c r="AW131" s="171"/>
      <c r="AX131" s="171"/>
      <c r="AY131" s="171"/>
      <c r="AZ131" s="171"/>
      <c r="BA131" s="171"/>
      <c r="BB131" s="171"/>
      <c r="BC131" s="171"/>
      <c r="BD131" s="171"/>
      <c r="BE131" s="171"/>
      <c r="BF131" s="171"/>
      <c r="BG131" s="171"/>
      <c r="BH131" s="171"/>
      <c r="BI131" s="171"/>
      <c r="BJ131" s="171"/>
      <c r="BK131" s="171"/>
      <c r="BL131" s="171"/>
      <c r="BM131" s="171"/>
      <c r="BN131" s="171"/>
      <c r="BO131" s="171"/>
      <c r="BP131" s="171"/>
      <c r="BQ131" s="171"/>
      <c r="BR131" s="171"/>
      <c r="BS131" s="171"/>
      <c r="BT131" s="171"/>
      <c r="BU131" s="171"/>
      <c r="BV131" s="171"/>
      <c r="BW131" s="171"/>
      <c r="BX131" s="171"/>
      <c r="BY131" s="171"/>
      <c r="BZ131" s="171"/>
      <c r="CA131" s="171"/>
      <c r="CB131" s="171"/>
      <c r="CC131" s="171"/>
      <c r="CD131" s="104"/>
      <c r="CE131" s="104"/>
      <c r="CF131" s="104"/>
      <c r="CG131" s="104"/>
      <c r="CH131" s="104"/>
      <c r="CI131" s="104"/>
      <c r="CJ131" s="104"/>
      <c r="CK131" s="104"/>
      <c r="CL131" s="104"/>
      <c r="CM131" s="104"/>
      <c r="CN131" s="104"/>
      <c r="CO131" s="104"/>
      <c r="CP131" s="104"/>
      <c r="CQ131" s="104"/>
      <c r="CR131" s="104"/>
      <c r="CS131" s="104"/>
      <c r="CT131" s="104"/>
      <c r="CU131" s="104"/>
      <c r="CV131" s="207"/>
      <c r="CW131" s="207"/>
      <c r="CX131" s="207"/>
      <c r="CY131" s="207"/>
      <c r="CZ131" s="207"/>
      <c r="DA131" s="207"/>
      <c r="DB131" s="207"/>
      <c r="DC131" s="207"/>
      <c r="DD131" s="207"/>
      <c r="DE131" s="207"/>
      <c r="DF131" s="207"/>
      <c r="DG131" s="207"/>
      <c r="DH131" s="207"/>
      <c r="DI131" s="207"/>
      <c r="DJ131" s="207"/>
      <c r="DK131" s="207"/>
      <c r="DL131" s="207"/>
      <c r="DM131" s="207"/>
      <c r="DN131" s="207"/>
      <c r="DO131" s="207"/>
      <c r="DP131" s="207"/>
      <c r="DQ131" s="207"/>
      <c r="DR131" s="207"/>
      <c r="DS131" s="207"/>
      <c r="DT131" s="207"/>
      <c r="DU131" s="104"/>
      <c r="DV131" s="104"/>
      <c r="DW131" s="104"/>
      <c r="DX131" s="104"/>
      <c r="DY131" s="104"/>
      <c r="DZ131" s="104"/>
      <c r="EA131" s="104"/>
      <c r="EB131" s="104"/>
      <c r="EC131" s="104"/>
      <c r="ED131" s="104"/>
      <c r="EE131" s="104"/>
      <c r="EF131" s="104"/>
      <c r="EG131" s="104"/>
      <c r="EH131" s="104"/>
      <c r="EI131" s="104"/>
      <c r="EJ131" s="104"/>
      <c r="EK131" s="104"/>
      <c r="EL131" s="104"/>
      <c r="EM131" s="104"/>
      <c r="EN131" s="104"/>
      <c r="EO131" s="104"/>
      <c r="EP131" s="104"/>
      <c r="EQ131" s="104"/>
      <c r="ER131" s="104"/>
      <c r="ES131" s="104"/>
      <c r="ET131" s="104"/>
      <c r="EU131" s="104"/>
      <c r="EV131" s="104"/>
      <c r="EW131" s="104"/>
      <c r="EX131" s="104"/>
      <c r="EY131" s="104"/>
      <c r="EZ131" s="104"/>
      <c r="FA131" s="104"/>
      <c r="FB131" s="104"/>
      <c r="FC131" s="104"/>
      <c r="FD131" s="104"/>
      <c r="FE131" s="104"/>
      <c r="FF131" s="104"/>
      <c r="FG131" s="104"/>
      <c r="FH131" s="104"/>
      <c r="FI131" s="104"/>
      <c r="FJ131" s="104"/>
      <c r="FK131" s="104"/>
      <c r="FL131" s="104"/>
      <c r="FM131" s="104"/>
      <c r="FN131" s="104"/>
      <c r="FO131" s="104"/>
      <c r="FP131" s="104"/>
      <c r="FQ131" s="104"/>
      <c r="FR131" s="104"/>
      <c r="FS131" s="104"/>
      <c r="FT131" s="104"/>
      <c r="FU131" s="104"/>
      <c r="FV131" s="104"/>
      <c r="FW131" s="104"/>
      <c r="FX131" s="104"/>
      <c r="FY131" s="104"/>
      <c r="FZ131" s="104"/>
      <c r="GA131" s="104"/>
      <c r="GB131" s="104"/>
      <c r="GC131" s="104"/>
      <c r="GD131" s="104"/>
      <c r="GE131" s="104"/>
      <c r="GF131" s="104"/>
      <c r="GG131" s="104"/>
      <c r="GH131" s="104"/>
      <c r="GI131" s="104"/>
      <c r="GJ131" s="104"/>
      <c r="GK131" s="104"/>
      <c r="GL131" s="104"/>
      <c r="GM131" s="104"/>
      <c r="GN131" s="104"/>
      <c r="GO131" s="104"/>
      <c r="GP131" s="104"/>
      <c r="GQ131" s="104"/>
      <c r="GR131" s="104"/>
      <c r="GS131" s="104"/>
      <c r="GT131" s="104"/>
      <c r="GU131" s="104"/>
      <c r="GV131" s="104"/>
      <c r="GW131" s="104"/>
      <c r="GX131" s="104"/>
      <c r="GY131" s="104"/>
      <c r="GZ131" s="104"/>
      <c r="HA131" s="104"/>
      <c r="HB131" s="104"/>
      <c r="HC131" s="404"/>
      <c r="HD131" s="404"/>
      <c r="HE131" s="404"/>
      <c r="HF131" s="404"/>
      <c r="HG131" s="104"/>
      <c r="HH131" s="104"/>
      <c r="HI131" s="104"/>
      <c r="HJ131" s="104"/>
      <c r="HK131" s="104"/>
      <c r="HL131" s="104"/>
      <c r="HM131" s="104"/>
      <c r="HN131" s="104"/>
      <c r="HO131" s="104"/>
      <c r="HP131" s="104"/>
      <c r="HQ131" s="104"/>
      <c r="HR131" s="104"/>
      <c r="HS131" s="104"/>
      <c r="HT131" s="104"/>
      <c r="HU131" s="104"/>
      <c r="HV131" s="104"/>
      <c r="HW131" s="104"/>
      <c r="HX131" s="104"/>
      <c r="HY131" s="104"/>
      <c r="HZ131" s="104"/>
      <c r="IA131" s="104"/>
      <c r="IB131" s="104"/>
      <c r="IC131" s="104"/>
      <c r="ID131" s="104"/>
      <c r="IE131" s="104"/>
      <c r="IF131" s="104"/>
      <c r="IG131" s="104"/>
      <c r="IH131" s="104"/>
      <c r="II131" s="104"/>
      <c r="IJ131" s="104"/>
      <c r="IK131" s="104"/>
      <c r="IL131" s="104"/>
      <c r="IM131" s="104"/>
      <c r="IN131" s="104"/>
      <c r="IO131" s="104"/>
      <c r="IP131" s="104"/>
      <c r="IQ131" s="104"/>
      <c r="IR131" s="104"/>
      <c r="IS131" s="104"/>
      <c r="IT131" s="104"/>
      <c r="IU131" s="104"/>
      <c r="IV131" s="104"/>
      <c r="IW131" s="104"/>
      <c r="IX131" s="104"/>
      <c r="IY131" s="104"/>
      <c r="IZ131" s="104"/>
      <c r="JA131" s="104"/>
      <c r="JB131" s="104"/>
      <c r="JC131" s="104"/>
      <c r="JD131" s="104"/>
      <c r="JE131" s="104"/>
      <c r="JF131" s="104"/>
      <c r="JG131" s="104"/>
      <c r="JH131" s="104"/>
      <c r="JI131" s="104"/>
      <c r="JJ131" s="104"/>
      <c r="JK131" s="104"/>
      <c r="JL131" s="104"/>
      <c r="JM131" s="104"/>
      <c r="JN131" s="104"/>
      <c r="JO131" s="104"/>
      <c r="JP131" s="104"/>
      <c r="JQ131" s="104"/>
      <c r="JR131" s="104"/>
      <c r="JS131" s="104"/>
      <c r="JT131" s="104"/>
      <c r="JU131" s="104"/>
      <c r="JV131" s="104"/>
      <c r="JW131" s="104"/>
      <c r="JX131" s="104"/>
      <c r="JY131" s="104"/>
      <c r="JZ131" s="104"/>
      <c r="KA131" s="104"/>
      <c r="KB131" s="104"/>
      <c r="KC131" s="104"/>
      <c r="KD131" s="104"/>
      <c r="KE131" s="104"/>
      <c r="KF131" s="104"/>
      <c r="KG131" s="104"/>
      <c r="KH131" s="104"/>
      <c r="KI131" s="104"/>
      <c r="KJ131" s="104"/>
      <c r="KK131" s="104"/>
      <c r="KL131" s="104"/>
      <c r="KM131" s="104"/>
      <c r="KN131" s="104"/>
      <c r="KO131" s="104"/>
      <c r="KP131" s="104"/>
      <c r="KQ131" s="104"/>
      <c r="KR131" s="104"/>
      <c r="KS131" s="104"/>
      <c r="KT131" s="104"/>
      <c r="KU131" s="104"/>
      <c r="KV131" s="104"/>
      <c r="KW131" s="104"/>
      <c r="KX131" s="104"/>
      <c r="KY131" s="104"/>
      <c r="KZ131" s="104"/>
      <c r="LA131" s="104"/>
      <c r="LB131" s="104"/>
      <c r="LC131" s="104"/>
      <c r="LD131" s="104"/>
      <c r="LE131" s="104"/>
      <c r="LF131" s="104"/>
      <c r="LG131" s="104"/>
      <c r="LH131" s="104"/>
      <c r="LI131" s="104"/>
      <c r="LJ131" s="104"/>
      <c r="LK131" s="104"/>
      <c r="LL131" s="104"/>
      <c r="LM131" s="104"/>
      <c r="LN131" s="104"/>
      <c r="LO131" s="104"/>
      <c r="LP131" s="104"/>
      <c r="LQ131" s="104"/>
      <c r="LR131" s="104"/>
      <c r="LS131" s="104"/>
      <c r="LT131" s="104"/>
      <c r="LU131" s="104"/>
      <c r="LV131" s="104"/>
      <c r="LW131" s="104"/>
      <c r="LX131" s="104"/>
      <c r="LY131" s="104"/>
      <c r="LZ131" s="104"/>
      <c r="MA131" s="104"/>
      <c r="MB131" s="104"/>
      <c r="MC131" s="104"/>
      <c r="MD131" s="104"/>
      <c r="ME131" s="104"/>
      <c r="MF131" s="104"/>
      <c r="MG131" s="104"/>
      <c r="MH131" s="104"/>
      <c r="MI131" s="104"/>
      <c r="MJ131" s="104"/>
      <c r="MK131" s="104"/>
      <c r="ML131" s="104"/>
      <c r="MM131" s="104"/>
      <c r="MN131" s="104"/>
      <c r="MO131" s="104"/>
      <c r="MP131" s="104"/>
      <c r="MQ131" s="104"/>
      <c r="MR131" s="104"/>
      <c r="MS131" s="104"/>
      <c r="MT131" s="104"/>
      <c r="MU131" s="104"/>
      <c r="MV131" s="104"/>
      <c r="MW131" s="104"/>
      <c r="MX131" s="104"/>
      <c r="MY131" s="104"/>
      <c r="MZ131" s="104"/>
      <c r="NA131" s="104"/>
      <c r="NB131" s="104"/>
      <c r="NC131" s="104"/>
      <c r="ND131" s="104"/>
      <c r="NE131" s="104"/>
      <c r="NF131" s="104"/>
      <c r="NG131" s="104"/>
      <c r="NH131" s="104"/>
      <c r="NI131" s="104"/>
      <c r="NJ131" s="104"/>
      <c r="NK131" s="104"/>
      <c r="NL131" s="104"/>
      <c r="NM131" s="104"/>
      <c r="NN131" s="104"/>
      <c r="NO131" s="104"/>
      <c r="NP131" s="104"/>
      <c r="NQ131" s="104"/>
      <c r="NR131" s="104"/>
      <c r="NS131" s="104"/>
      <c r="NT131" s="104"/>
      <c r="NU131" s="104"/>
      <c r="NV131" s="104"/>
      <c r="NW131" s="104"/>
      <c r="NX131" s="104"/>
      <c r="NY131" s="104"/>
      <c r="NZ131" s="104"/>
      <c r="OA131" s="104"/>
      <c r="OB131" s="104"/>
      <c r="OC131" s="104"/>
      <c r="OD131" s="104"/>
      <c r="OE131" s="104"/>
      <c r="OF131" s="104"/>
      <c r="OG131" s="104"/>
      <c r="OH131" s="104"/>
      <c r="OI131" s="104"/>
      <c r="OJ131" s="104"/>
      <c r="OK131" s="104"/>
      <c r="OL131" s="104"/>
      <c r="OM131" s="104"/>
      <c r="ON131" s="104"/>
      <c r="OO131" s="104"/>
      <c r="OP131" s="104"/>
      <c r="OQ131" s="104"/>
      <c r="OR131" s="104"/>
      <c r="OS131" s="104"/>
      <c r="OT131" s="104"/>
      <c r="OU131" s="104"/>
      <c r="OV131" s="104"/>
      <c r="OW131" s="104"/>
      <c r="OX131" s="104"/>
      <c r="OY131" s="104"/>
      <c r="OZ131" s="104"/>
      <c r="PA131" s="104"/>
      <c r="PB131" s="104"/>
      <c r="PC131" s="104"/>
      <c r="PD131" s="104"/>
      <c r="PE131" s="104"/>
      <c r="PF131" s="104"/>
      <c r="PG131" s="104"/>
      <c r="PH131" s="104"/>
      <c r="PI131" s="104"/>
      <c r="PJ131" s="104"/>
      <c r="PK131" s="104"/>
      <c r="PL131" s="104"/>
      <c r="PM131" s="104"/>
      <c r="PN131" s="104"/>
      <c r="PO131" s="104"/>
      <c r="PP131" s="104"/>
      <c r="PQ131" s="104"/>
      <c r="PR131" s="104"/>
      <c r="PS131" s="104"/>
      <c r="PT131" s="104"/>
      <c r="PU131" s="104"/>
      <c r="PV131" s="104"/>
      <c r="PW131" s="104"/>
      <c r="PX131" s="104"/>
      <c r="PY131" s="104"/>
      <c r="PZ131" s="104"/>
      <c r="QA131" s="104"/>
      <c r="QB131" s="104"/>
      <c r="QC131" s="104"/>
      <c r="QD131" s="104"/>
      <c r="QE131" s="104"/>
      <c r="QF131" s="104"/>
      <c r="QG131" s="104"/>
      <c r="QH131" s="104"/>
      <c r="QI131" s="104"/>
      <c r="QJ131" s="104"/>
      <c r="QK131" s="104"/>
      <c r="QL131" s="104"/>
      <c r="QM131" s="104"/>
      <c r="QN131" s="104"/>
      <c r="QO131" s="104"/>
      <c r="QP131" s="104"/>
      <c r="QQ131" s="104"/>
      <c r="QR131" s="104"/>
      <c r="QS131" s="104"/>
      <c r="QT131" s="104"/>
      <c r="QU131" s="104"/>
      <c r="QV131" s="104"/>
      <c r="QW131" s="104"/>
      <c r="QX131" s="104"/>
      <c r="QY131" s="104"/>
      <c r="QZ131" s="104"/>
      <c r="RA131" s="104"/>
      <c r="RB131" s="104"/>
      <c r="RC131" s="104"/>
      <c r="RD131" s="104"/>
      <c r="RE131" s="104"/>
      <c r="RF131" s="104"/>
      <c r="RG131" s="207"/>
      <c r="RH131" s="207"/>
    </row>
    <row r="132" spans="2:476" ht="18.75" customHeight="1">
      <c r="B132" s="87">
        <v>121</v>
      </c>
      <c r="C132" s="87">
        <v>2522</v>
      </c>
      <c r="D132" s="87" t="s">
        <v>451</v>
      </c>
      <c r="E132" s="34" t="str">
        <f ca="1">IF(ISBLANK(TMSimList[[#This Row],[Test n'#]]),"",LOOKUP(TMSimList[[#This Row],[Test n'#]],TP_CFAR_DB[TPnum],TP_CFAR_DB[TP ID]))</f>
        <v>FT-TP-2522</v>
      </c>
      <c r="F132" s="103" t="str">
        <f ca="1">IF(ISBLANK(TMSimList[[#This Row],[Test n'#]]),"",LOOKUP(TMSimList[[#This Row],[Test n'#]],TP_CFAR_DB[TPnum],TP_CFAR_DB[Test Point Name]))</f>
        <v>Engine unresponive at climb power</v>
      </c>
      <c r="G132" s="34" t="str">
        <f ca="1">IF(ISBLANK(TMSimList[[#This Row],[Test n'#]]),"",LOOKUP(TMSimList[[#This Row],[Test n'#]],TP_CFAR_DB[TPnum],TP_CFAR_DB[Mode]))</f>
        <v>Auto</v>
      </c>
      <c r="H132" s="397"/>
      <c r="I132" s="398"/>
      <c r="J132" s="398"/>
      <c r="K132" s="171"/>
      <c r="L132" s="172">
        <f>SUM(TMSimMatrix[#This Row])</f>
        <v>1</v>
      </c>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1"/>
      <c r="AI132" s="171"/>
      <c r="AJ132" s="171"/>
      <c r="AK132" s="171"/>
      <c r="AL132" s="171"/>
      <c r="AM132" s="171"/>
      <c r="AN132" s="171"/>
      <c r="AO132" s="171"/>
      <c r="AP132" s="171"/>
      <c r="AQ132" s="171"/>
      <c r="AR132" s="171"/>
      <c r="AS132" s="171"/>
      <c r="AT132" s="171"/>
      <c r="AU132" s="171"/>
      <c r="AV132" s="171"/>
      <c r="AW132" s="171"/>
      <c r="AX132" s="171"/>
      <c r="AY132" s="171"/>
      <c r="AZ132" s="171"/>
      <c r="BA132" s="171"/>
      <c r="BB132" s="171"/>
      <c r="BC132" s="171"/>
      <c r="BD132" s="171"/>
      <c r="BE132" s="171"/>
      <c r="BF132" s="171"/>
      <c r="BG132" s="171"/>
      <c r="BH132" s="171"/>
      <c r="BI132" s="171"/>
      <c r="BJ132" s="171"/>
      <c r="BK132" s="171"/>
      <c r="BL132" s="171"/>
      <c r="BM132" s="171"/>
      <c r="BN132" s="171"/>
      <c r="BO132" s="171"/>
      <c r="BP132" s="171"/>
      <c r="BQ132" s="171"/>
      <c r="BR132" s="171"/>
      <c r="BS132" s="171"/>
      <c r="BT132" s="171"/>
      <c r="BU132" s="171"/>
      <c r="BV132" s="171"/>
      <c r="BW132" s="171"/>
      <c r="BX132" s="171"/>
      <c r="BY132" s="171"/>
      <c r="BZ132" s="171"/>
      <c r="CA132" s="171"/>
      <c r="CB132" s="171"/>
      <c r="CC132" s="171"/>
      <c r="CD132" s="104"/>
      <c r="CE132" s="104"/>
      <c r="CF132" s="104"/>
      <c r="CG132" s="104"/>
      <c r="CH132" s="104"/>
      <c r="CI132" s="104"/>
      <c r="CJ132" s="104"/>
      <c r="CK132" s="104"/>
      <c r="CL132" s="104"/>
      <c r="CM132" s="104"/>
      <c r="CN132" s="104"/>
      <c r="CO132" s="104"/>
      <c r="CP132" s="104"/>
      <c r="CQ132" s="104"/>
      <c r="CR132" s="104"/>
      <c r="CS132" s="104"/>
      <c r="CT132" s="104"/>
      <c r="CU132" s="104"/>
      <c r="CV132" s="207"/>
      <c r="CW132" s="207"/>
      <c r="CX132" s="207"/>
      <c r="CY132" s="207"/>
      <c r="CZ132" s="207"/>
      <c r="DA132" s="207"/>
      <c r="DB132" s="207"/>
      <c r="DC132" s="207"/>
      <c r="DD132" s="207"/>
      <c r="DE132" s="207"/>
      <c r="DF132" s="207"/>
      <c r="DG132" s="207"/>
      <c r="DH132" s="207"/>
      <c r="DI132" s="207"/>
      <c r="DJ132" s="207"/>
      <c r="DK132" s="207"/>
      <c r="DL132" s="207"/>
      <c r="DM132" s="207"/>
      <c r="DN132" s="207"/>
      <c r="DO132" s="207"/>
      <c r="DP132" s="207"/>
      <c r="DQ132" s="207"/>
      <c r="DR132" s="207"/>
      <c r="DS132" s="207"/>
      <c r="DT132" s="207"/>
      <c r="DU132" s="104"/>
      <c r="DV132" s="104"/>
      <c r="DW132" s="104"/>
      <c r="DX132" s="104"/>
      <c r="DY132" s="104"/>
      <c r="DZ132" s="104"/>
      <c r="EA132" s="104"/>
      <c r="EB132" s="104"/>
      <c r="EC132" s="104"/>
      <c r="ED132" s="104"/>
      <c r="EE132" s="104"/>
      <c r="EF132" s="104"/>
      <c r="EG132" s="104"/>
      <c r="EH132" s="104"/>
      <c r="EI132" s="104"/>
      <c r="EJ132" s="104"/>
      <c r="EK132" s="104"/>
      <c r="EL132" s="104"/>
      <c r="EM132" s="104"/>
      <c r="EN132" s="104"/>
      <c r="EO132" s="104"/>
      <c r="EP132" s="104"/>
      <c r="EQ132" s="104"/>
      <c r="ER132" s="104"/>
      <c r="ES132" s="104"/>
      <c r="ET132" s="104"/>
      <c r="EU132" s="104"/>
      <c r="EV132" s="104"/>
      <c r="EW132" s="104"/>
      <c r="EX132" s="104"/>
      <c r="EY132" s="104"/>
      <c r="EZ132" s="104"/>
      <c r="FA132" s="104"/>
      <c r="FB132" s="104"/>
      <c r="FC132" s="104"/>
      <c r="FD132" s="104"/>
      <c r="FE132" s="104"/>
      <c r="FF132" s="104"/>
      <c r="FG132" s="104"/>
      <c r="FH132" s="104"/>
      <c r="FI132" s="104"/>
      <c r="FJ132" s="104"/>
      <c r="FK132" s="104"/>
      <c r="FL132" s="104"/>
      <c r="FM132" s="104"/>
      <c r="FN132" s="104"/>
      <c r="FO132" s="104"/>
      <c r="FP132" s="104"/>
      <c r="FQ132" s="104"/>
      <c r="FR132" s="104"/>
      <c r="FS132" s="104"/>
      <c r="FT132" s="104"/>
      <c r="FU132" s="104"/>
      <c r="FV132" s="104"/>
      <c r="FW132" s="104"/>
      <c r="FX132" s="104"/>
      <c r="FY132" s="104"/>
      <c r="FZ132" s="104"/>
      <c r="GA132" s="104"/>
      <c r="GB132" s="104"/>
      <c r="GC132" s="104"/>
      <c r="GD132" s="104"/>
      <c r="GE132" s="104"/>
      <c r="GF132" s="104"/>
      <c r="GG132" s="104"/>
      <c r="GH132" s="104"/>
      <c r="GI132" s="104"/>
      <c r="GJ132" s="104"/>
      <c r="GK132" s="104"/>
      <c r="GL132" s="104"/>
      <c r="GM132" s="104"/>
      <c r="GN132" s="104"/>
      <c r="GO132" s="104"/>
      <c r="GP132" s="104"/>
      <c r="GQ132" s="104"/>
      <c r="GR132" s="104"/>
      <c r="GS132" s="104"/>
      <c r="GT132" s="104"/>
      <c r="GU132" s="104"/>
      <c r="GV132" s="104"/>
      <c r="GW132" s="104"/>
      <c r="GX132" s="104"/>
      <c r="GY132" s="104"/>
      <c r="GZ132" s="104"/>
      <c r="HA132" s="104"/>
      <c r="HB132" s="104"/>
      <c r="HC132" s="404"/>
      <c r="HD132" s="404"/>
      <c r="HE132" s="404">
        <v>1</v>
      </c>
      <c r="HF132" s="404"/>
      <c r="HG132" s="104"/>
      <c r="HH132" s="104"/>
      <c r="HI132" s="104"/>
      <c r="HJ132" s="104"/>
      <c r="HK132" s="104"/>
      <c r="HL132" s="104"/>
      <c r="HM132" s="104"/>
      <c r="HN132" s="104"/>
      <c r="HO132" s="104"/>
      <c r="HP132" s="104"/>
      <c r="HQ132" s="104"/>
      <c r="HR132" s="104"/>
      <c r="HS132" s="104"/>
      <c r="HT132" s="104"/>
      <c r="HU132" s="104"/>
      <c r="HV132" s="104"/>
      <c r="HW132" s="104"/>
      <c r="HX132" s="104"/>
      <c r="HY132" s="104"/>
      <c r="HZ132" s="104"/>
      <c r="IA132" s="104"/>
      <c r="IB132" s="104"/>
      <c r="IC132" s="104"/>
      <c r="ID132" s="104"/>
      <c r="IE132" s="104"/>
      <c r="IF132" s="104"/>
      <c r="IG132" s="104"/>
      <c r="IH132" s="104"/>
      <c r="II132" s="104"/>
      <c r="IJ132" s="104"/>
      <c r="IK132" s="104"/>
      <c r="IL132" s="104"/>
      <c r="IM132" s="104"/>
      <c r="IN132" s="104"/>
      <c r="IO132" s="104"/>
      <c r="IP132" s="104"/>
      <c r="IQ132" s="104"/>
      <c r="IR132" s="104"/>
      <c r="IS132" s="104"/>
      <c r="IT132" s="104"/>
      <c r="IU132" s="104"/>
      <c r="IV132" s="104"/>
      <c r="IW132" s="104"/>
      <c r="IX132" s="104"/>
      <c r="IY132" s="104"/>
      <c r="IZ132" s="104"/>
      <c r="JA132" s="104"/>
      <c r="JB132" s="104"/>
      <c r="JC132" s="104"/>
      <c r="JD132" s="104"/>
      <c r="JE132" s="104"/>
      <c r="JF132" s="104"/>
      <c r="JG132" s="104"/>
      <c r="JH132" s="104"/>
      <c r="JI132" s="104"/>
      <c r="JJ132" s="104"/>
      <c r="JK132" s="104"/>
      <c r="JL132" s="104"/>
      <c r="JM132" s="104"/>
      <c r="JN132" s="104"/>
      <c r="JO132" s="104"/>
      <c r="JP132" s="104"/>
      <c r="JQ132" s="104"/>
      <c r="JR132" s="104"/>
      <c r="JS132" s="104"/>
      <c r="JT132" s="104"/>
      <c r="JU132" s="104"/>
      <c r="JV132" s="104"/>
      <c r="JW132" s="104"/>
      <c r="JX132" s="104"/>
      <c r="JY132" s="104"/>
      <c r="JZ132" s="104"/>
      <c r="KA132" s="104"/>
      <c r="KB132" s="104"/>
      <c r="KC132" s="104"/>
      <c r="KD132" s="104"/>
      <c r="KE132" s="104"/>
      <c r="KF132" s="104"/>
      <c r="KG132" s="104"/>
      <c r="KH132" s="104"/>
      <c r="KI132" s="104"/>
      <c r="KJ132" s="104"/>
      <c r="KK132" s="104"/>
      <c r="KL132" s="104"/>
      <c r="KM132" s="104"/>
      <c r="KN132" s="104"/>
      <c r="KO132" s="104"/>
      <c r="KP132" s="104"/>
      <c r="KQ132" s="104"/>
      <c r="KR132" s="104"/>
      <c r="KS132" s="104"/>
      <c r="KT132" s="104"/>
      <c r="KU132" s="104"/>
      <c r="KV132" s="104"/>
      <c r="KW132" s="104"/>
      <c r="KX132" s="104"/>
      <c r="KY132" s="104"/>
      <c r="KZ132" s="104"/>
      <c r="LA132" s="104"/>
      <c r="LB132" s="104"/>
      <c r="LC132" s="104"/>
      <c r="LD132" s="104"/>
      <c r="LE132" s="104"/>
      <c r="LF132" s="104"/>
      <c r="LG132" s="104"/>
      <c r="LH132" s="104"/>
      <c r="LI132" s="104"/>
      <c r="LJ132" s="104"/>
      <c r="LK132" s="104"/>
      <c r="LL132" s="104"/>
      <c r="LM132" s="104"/>
      <c r="LN132" s="104"/>
      <c r="LO132" s="104"/>
      <c r="LP132" s="104"/>
      <c r="LQ132" s="104"/>
      <c r="LR132" s="104"/>
      <c r="LS132" s="104"/>
      <c r="LT132" s="104"/>
      <c r="LU132" s="104"/>
      <c r="LV132" s="104"/>
      <c r="LW132" s="104"/>
      <c r="LX132" s="104"/>
      <c r="LY132" s="104"/>
      <c r="LZ132" s="104"/>
      <c r="MA132" s="104"/>
      <c r="MB132" s="104"/>
      <c r="MC132" s="104"/>
      <c r="MD132" s="104"/>
      <c r="ME132" s="104"/>
      <c r="MF132" s="104"/>
      <c r="MG132" s="104"/>
      <c r="MH132" s="104"/>
      <c r="MI132" s="104"/>
      <c r="MJ132" s="104"/>
      <c r="MK132" s="104"/>
      <c r="ML132" s="104"/>
      <c r="MM132" s="104"/>
      <c r="MN132" s="104"/>
      <c r="MO132" s="104"/>
      <c r="MP132" s="104"/>
      <c r="MQ132" s="104"/>
      <c r="MR132" s="104"/>
      <c r="MS132" s="104"/>
      <c r="MT132" s="104"/>
      <c r="MU132" s="104"/>
      <c r="MV132" s="104"/>
      <c r="MW132" s="104"/>
      <c r="MX132" s="104"/>
      <c r="MY132" s="104"/>
      <c r="MZ132" s="104"/>
      <c r="NA132" s="104"/>
      <c r="NB132" s="104"/>
      <c r="NC132" s="104"/>
      <c r="ND132" s="104"/>
      <c r="NE132" s="104"/>
      <c r="NF132" s="104"/>
      <c r="NG132" s="104"/>
      <c r="NH132" s="104"/>
      <c r="NI132" s="104"/>
      <c r="NJ132" s="104"/>
      <c r="NK132" s="104"/>
      <c r="NL132" s="104"/>
      <c r="NM132" s="104"/>
      <c r="NN132" s="104"/>
      <c r="NO132" s="104"/>
      <c r="NP132" s="104"/>
      <c r="NQ132" s="104"/>
      <c r="NR132" s="104"/>
      <c r="NS132" s="104"/>
      <c r="NT132" s="104"/>
      <c r="NU132" s="104"/>
      <c r="NV132" s="104"/>
      <c r="NW132" s="104"/>
      <c r="NX132" s="104"/>
      <c r="NY132" s="104"/>
      <c r="NZ132" s="104"/>
      <c r="OA132" s="104"/>
      <c r="OB132" s="104"/>
      <c r="OC132" s="104"/>
      <c r="OD132" s="104"/>
      <c r="OE132" s="104"/>
      <c r="OF132" s="104"/>
      <c r="OG132" s="104"/>
      <c r="OH132" s="104"/>
      <c r="OI132" s="104"/>
      <c r="OJ132" s="104"/>
      <c r="OK132" s="104"/>
      <c r="OL132" s="104"/>
      <c r="OM132" s="104"/>
      <c r="ON132" s="104"/>
      <c r="OO132" s="104"/>
      <c r="OP132" s="104"/>
      <c r="OQ132" s="104"/>
      <c r="OR132" s="104"/>
      <c r="OS132" s="104"/>
      <c r="OT132" s="104"/>
      <c r="OU132" s="104"/>
      <c r="OV132" s="104"/>
      <c r="OW132" s="104"/>
      <c r="OX132" s="104"/>
      <c r="OY132" s="104"/>
      <c r="OZ132" s="104"/>
      <c r="PA132" s="104"/>
      <c r="PB132" s="104"/>
      <c r="PC132" s="104"/>
      <c r="PD132" s="104"/>
      <c r="PE132" s="104"/>
      <c r="PF132" s="104"/>
      <c r="PG132" s="104"/>
      <c r="PH132" s="104"/>
      <c r="PI132" s="104"/>
      <c r="PJ132" s="104"/>
      <c r="PK132" s="104"/>
      <c r="PL132" s="104"/>
      <c r="PM132" s="104"/>
      <c r="PN132" s="104"/>
      <c r="PO132" s="104"/>
      <c r="PP132" s="104"/>
      <c r="PQ132" s="104"/>
      <c r="PR132" s="104"/>
      <c r="PS132" s="104"/>
      <c r="PT132" s="104"/>
      <c r="PU132" s="104"/>
      <c r="PV132" s="104"/>
      <c r="PW132" s="104"/>
      <c r="PX132" s="104"/>
      <c r="PY132" s="104"/>
      <c r="PZ132" s="104"/>
      <c r="QA132" s="104"/>
      <c r="QB132" s="104"/>
      <c r="QC132" s="104"/>
      <c r="QD132" s="104"/>
      <c r="QE132" s="104"/>
      <c r="QF132" s="104"/>
      <c r="QG132" s="104"/>
      <c r="QH132" s="104"/>
      <c r="QI132" s="104"/>
      <c r="QJ132" s="104"/>
      <c r="QK132" s="104"/>
      <c r="QL132" s="104"/>
      <c r="QM132" s="104"/>
      <c r="QN132" s="104"/>
      <c r="QO132" s="104"/>
      <c r="QP132" s="104"/>
      <c r="QQ132" s="104"/>
      <c r="QR132" s="104"/>
      <c r="QS132" s="104"/>
      <c r="QT132" s="104"/>
      <c r="QU132" s="104"/>
      <c r="QV132" s="104"/>
      <c r="QW132" s="104"/>
      <c r="QX132" s="104"/>
      <c r="QY132" s="104"/>
      <c r="QZ132" s="104"/>
      <c r="RA132" s="104"/>
      <c r="RB132" s="104"/>
      <c r="RC132" s="104"/>
      <c r="RD132" s="104"/>
      <c r="RE132" s="104"/>
      <c r="RF132" s="104"/>
      <c r="RG132" s="207"/>
      <c r="RH132" s="207"/>
    </row>
    <row r="133" spans="2:476" ht="18.75" customHeight="1">
      <c r="B133" s="87">
        <v>122</v>
      </c>
      <c r="C133" s="87">
        <v>2523</v>
      </c>
      <c r="D133" s="87" t="s">
        <v>451</v>
      </c>
      <c r="E133" s="34" t="str">
        <f ca="1">IF(ISBLANK(TMSimList[[#This Row],[Test n'#]]),"",LOOKUP(TMSimList[[#This Row],[Test n'#]],TP_CFAR_DB[TPnum],TP_CFAR_DB[TP ID]))</f>
        <v>FT-TP-2523</v>
      </c>
      <c r="F133" s="103" t="str">
        <f ca="1">IF(ISBLANK(TMSimList[[#This Row],[Test n'#]]),"",LOOKUP(TMSimList[[#This Row],[Test n'#]],TP_CFAR_DB[TPnum],TP_CFAR_DB[Test Point Name]))</f>
        <v>Aileron unresponsive</v>
      </c>
      <c r="G133" s="34" t="str">
        <f ca="1">IF(ISBLANK(TMSimList[[#This Row],[Test n'#]]),"",LOOKUP(TMSimList[[#This Row],[Test n'#]],TP_CFAR_DB[TPnum],TP_CFAR_DB[Mode]))</f>
        <v>Auto</v>
      </c>
      <c r="H133" s="397"/>
      <c r="I133" s="398"/>
      <c r="J133" s="398"/>
      <c r="K133" s="171"/>
      <c r="L133" s="213">
        <f>SUM(TMSimMatrix[#This Row])</f>
        <v>1</v>
      </c>
      <c r="M133" s="171"/>
      <c r="N133" s="171"/>
      <c r="O133" s="171"/>
      <c r="P133" s="171"/>
      <c r="Q133" s="171"/>
      <c r="R133" s="171"/>
      <c r="S133" s="171"/>
      <c r="T133" s="171"/>
      <c r="U133" s="171"/>
      <c r="V133" s="171"/>
      <c r="W133" s="171"/>
      <c r="X133" s="171"/>
      <c r="Y133" s="171"/>
      <c r="Z133" s="171"/>
      <c r="AA133" s="171"/>
      <c r="AB133" s="171"/>
      <c r="AC133" s="171"/>
      <c r="AD133" s="171"/>
      <c r="AE133" s="171"/>
      <c r="AF133" s="171"/>
      <c r="AG133" s="171"/>
      <c r="AH133" s="171"/>
      <c r="AI133" s="171"/>
      <c r="AJ133" s="171"/>
      <c r="AK133" s="171"/>
      <c r="AL133" s="171"/>
      <c r="AM133" s="171"/>
      <c r="AN133" s="171"/>
      <c r="AO133" s="171"/>
      <c r="AP133" s="171"/>
      <c r="AQ133" s="171"/>
      <c r="AR133" s="171"/>
      <c r="AS133" s="171"/>
      <c r="AT133" s="171"/>
      <c r="AU133" s="171"/>
      <c r="AV133" s="171"/>
      <c r="AW133" s="171"/>
      <c r="AX133" s="171"/>
      <c r="AY133" s="171"/>
      <c r="AZ133" s="171"/>
      <c r="BA133" s="171"/>
      <c r="BB133" s="171"/>
      <c r="BC133" s="171"/>
      <c r="BD133" s="171"/>
      <c r="BE133" s="171"/>
      <c r="BF133" s="171"/>
      <c r="BG133" s="171"/>
      <c r="BH133" s="171"/>
      <c r="BI133" s="171"/>
      <c r="BJ133" s="171"/>
      <c r="BK133" s="171"/>
      <c r="BL133" s="171"/>
      <c r="BM133" s="171"/>
      <c r="BN133" s="171"/>
      <c r="BO133" s="171"/>
      <c r="BP133" s="171"/>
      <c r="BQ133" s="171"/>
      <c r="BR133" s="171"/>
      <c r="BS133" s="171"/>
      <c r="BT133" s="171"/>
      <c r="BU133" s="171"/>
      <c r="BV133" s="171"/>
      <c r="BW133" s="171"/>
      <c r="BX133" s="171"/>
      <c r="BY133" s="171"/>
      <c r="BZ133" s="171"/>
      <c r="CA133" s="171"/>
      <c r="CB133" s="171"/>
      <c r="CC133" s="171"/>
      <c r="CD133" s="104"/>
      <c r="CE133" s="104"/>
      <c r="CF133" s="104"/>
      <c r="CG133" s="104"/>
      <c r="CH133" s="104"/>
      <c r="CI133" s="104"/>
      <c r="CJ133" s="104"/>
      <c r="CK133" s="104"/>
      <c r="CL133" s="104"/>
      <c r="CM133" s="104"/>
      <c r="CN133" s="104"/>
      <c r="CO133" s="104"/>
      <c r="CP133" s="104"/>
      <c r="CQ133" s="104"/>
      <c r="CR133" s="104"/>
      <c r="CS133" s="104"/>
      <c r="CT133" s="104"/>
      <c r="CU133" s="104"/>
      <c r="CV133" s="207"/>
      <c r="CW133" s="207"/>
      <c r="CX133" s="207"/>
      <c r="CY133" s="207"/>
      <c r="CZ133" s="207"/>
      <c r="DA133" s="207"/>
      <c r="DB133" s="207"/>
      <c r="DC133" s="207"/>
      <c r="DD133" s="207"/>
      <c r="DE133" s="207"/>
      <c r="DF133" s="207"/>
      <c r="DG133" s="207"/>
      <c r="DH133" s="207"/>
      <c r="DI133" s="207"/>
      <c r="DJ133" s="207"/>
      <c r="DK133" s="207"/>
      <c r="DL133" s="207"/>
      <c r="DM133" s="207"/>
      <c r="DN133" s="207"/>
      <c r="DO133" s="207"/>
      <c r="DP133" s="207"/>
      <c r="DQ133" s="207"/>
      <c r="DR133" s="207"/>
      <c r="DS133" s="207"/>
      <c r="DT133" s="207"/>
      <c r="DU133" s="104"/>
      <c r="DV133" s="104"/>
      <c r="DW133" s="104"/>
      <c r="DX133" s="104"/>
      <c r="DY133" s="104"/>
      <c r="DZ133" s="104"/>
      <c r="EA133" s="104"/>
      <c r="EB133" s="104"/>
      <c r="EC133" s="104"/>
      <c r="ED133" s="104"/>
      <c r="EE133" s="104"/>
      <c r="EF133" s="104"/>
      <c r="EG133" s="104"/>
      <c r="EH133" s="104"/>
      <c r="EI133" s="104"/>
      <c r="EJ133" s="104"/>
      <c r="EK133" s="104"/>
      <c r="EL133" s="104"/>
      <c r="EM133" s="104"/>
      <c r="EN133" s="104"/>
      <c r="EO133" s="104"/>
      <c r="EP133" s="104"/>
      <c r="EQ133" s="104"/>
      <c r="ER133" s="104"/>
      <c r="ES133" s="104"/>
      <c r="ET133" s="104"/>
      <c r="EU133" s="104"/>
      <c r="EV133" s="104"/>
      <c r="EW133" s="104"/>
      <c r="EX133" s="104"/>
      <c r="EY133" s="104"/>
      <c r="EZ133" s="104"/>
      <c r="FA133" s="104"/>
      <c r="FB133" s="104"/>
      <c r="FC133" s="104"/>
      <c r="FD133" s="104"/>
      <c r="FE133" s="104"/>
      <c r="FF133" s="104"/>
      <c r="FG133" s="104"/>
      <c r="FH133" s="104"/>
      <c r="FI133" s="104"/>
      <c r="FJ133" s="104"/>
      <c r="FK133" s="104"/>
      <c r="FL133" s="104"/>
      <c r="FM133" s="104"/>
      <c r="FN133" s="104"/>
      <c r="FO133" s="104"/>
      <c r="FP133" s="104"/>
      <c r="FQ133" s="104"/>
      <c r="FR133" s="104"/>
      <c r="FS133" s="104"/>
      <c r="FT133" s="104"/>
      <c r="FU133" s="104"/>
      <c r="FV133" s="104"/>
      <c r="FW133" s="104"/>
      <c r="FX133" s="104"/>
      <c r="FY133" s="104"/>
      <c r="FZ133" s="104"/>
      <c r="GA133" s="104"/>
      <c r="GB133" s="104"/>
      <c r="GC133" s="104"/>
      <c r="GD133" s="104"/>
      <c r="GE133" s="104"/>
      <c r="GF133" s="104"/>
      <c r="GG133" s="104"/>
      <c r="GH133" s="104"/>
      <c r="GI133" s="104"/>
      <c r="GJ133" s="104"/>
      <c r="GK133" s="104"/>
      <c r="GL133" s="104"/>
      <c r="GM133" s="104"/>
      <c r="GN133" s="104"/>
      <c r="GO133" s="104"/>
      <c r="GP133" s="104"/>
      <c r="GQ133" s="104"/>
      <c r="GR133" s="104"/>
      <c r="GS133" s="104"/>
      <c r="GT133" s="104"/>
      <c r="GU133" s="104"/>
      <c r="GV133" s="104"/>
      <c r="GW133" s="104"/>
      <c r="GX133" s="104"/>
      <c r="GY133" s="104"/>
      <c r="GZ133" s="104"/>
      <c r="HA133" s="104"/>
      <c r="HB133" s="104"/>
      <c r="HC133" s="404"/>
      <c r="HD133" s="404"/>
      <c r="HE133" s="404"/>
      <c r="HF133" s="404">
        <v>1</v>
      </c>
      <c r="HG133" s="104"/>
      <c r="HH133" s="104"/>
      <c r="HI133" s="104"/>
      <c r="HJ133" s="104"/>
      <c r="HK133" s="104"/>
      <c r="HL133" s="104"/>
      <c r="HM133" s="104"/>
      <c r="HN133" s="104"/>
      <c r="HO133" s="104"/>
      <c r="HP133" s="104"/>
      <c r="HQ133" s="104"/>
      <c r="HR133" s="104"/>
      <c r="HS133" s="104"/>
      <c r="HT133" s="104"/>
      <c r="HU133" s="104"/>
      <c r="HV133" s="104"/>
      <c r="HW133" s="104"/>
      <c r="HX133" s="104"/>
      <c r="HY133" s="104"/>
      <c r="HZ133" s="104"/>
      <c r="IA133" s="104"/>
      <c r="IB133" s="104"/>
      <c r="IC133" s="104"/>
      <c r="ID133" s="104"/>
      <c r="IE133" s="104"/>
      <c r="IF133" s="104"/>
      <c r="IG133" s="104"/>
      <c r="IH133" s="104"/>
      <c r="II133" s="104"/>
      <c r="IJ133" s="104"/>
      <c r="IK133" s="104"/>
      <c r="IL133" s="104"/>
      <c r="IM133" s="104"/>
      <c r="IN133" s="104"/>
      <c r="IO133" s="104"/>
      <c r="IP133" s="104"/>
      <c r="IQ133" s="104"/>
      <c r="IR133" s="104"/>
      <c r="IS133" s="104"/>
      <c r="IT133" s="104"/>
      <c r="IU133" s="104"/>
      <c r="IV133" s="104"/>
      <c r="IW133" s="104"/>
      <c r="IX133" s="104"/>
      <c r="IY133" s="104"/>
      <c r="IZ133" s="104"/>
      <c r="JA133" s="104"/>
      <c r="JB133" s="104"/>
      <c r="JC133" s="104"/>
      <c r="JD133" s="104"/>
      <c r="JE133" s="104"/>
      <c r="JF133" s="104"/>
      <c r="JG133" s="104"/>
      <c r="JH133" s="104"/>
      <c r="JI133" s="104"/>
      <c r="JJ133" s="104"/>
      <c r="JK133" s="104"/>
      <c r="JL133" s="104"/>
      <c r="JM133" s="104"/>
      <c r="JN133" s="104"/>
      <c r="JO133" s="104"/>
      <c r="JP133" s="104"/>
      <c r="JQ133" s="104"/>
      <c r="JR133" s="104"/>
      <c r="JS133" s="104"/>
      <c r="JT133" s="104"/>
      <c r="JU133" s="104"/>
      <c r="JV133" s="104"/>
      <c r="JW133" s="104"/>
      <c r="JX133" s="104"/>
      <c r="JY133" s="104"/>
      <c r="JZ133" s="104"/>
      <c r="KA133" s="104"/>
      <c r="KB133" s="104"/>
      <c r="KC133" s="104"/>
      <c r="KD133" s="104"/>
      <c r="KE133" s="104"/>
      <c r="KF133" s="104"/>
      <c r="KG133" s="104"/>
      <c r="KH133" s="104"/>
      <c r="KI133" s="104"/>
      <c r="KJ133" s="104"/>
      <c r="KK133" s="104"/>
      <c r="KL133" s="104"/>
      <c r="KM133" s="104"/>
      <c r="KN133" s="104"/>
      <c r="KO133" s="104"/>
      <c r="KP133" s="104"/>
      <c r="KQ133" s="104"/>
      <c r="KR133" s="104"/>
      <c r="KS133" s="104"/>
      <c r="KT133" s="104"/>
      <c r="KU133" s="104"/>
      <c r="KV133" s="104"/>
      <c r="KW133" s="104"/>
      <c r="KX133" s="104"/>
      <c r="KY133" s="104"/>
      <c r="KZ133" s="104"/>
      <c r="LA133" s="104"/>
      <c r="LB133" s="104"/>
      <c r="LC133" s="104"/>
      <c r="LD133" s="104"/>
      <c r="LE133" s="104"/>
      <c r="LF133" s="104"/>
      <c r="LG133" s="104"/>
      <c r="LH133" s="104"/>
      <c r="LI133" s="104"/>
      <c r="LJ133" s="104"/>
      <c r="LK133" s="104"/>
      <c r="LL133" s="104"/>
      <c r="LM133" s="104"/>
      <c r="LN133" s="104"/>
      <c r="LO133" s="104"/>
      <c r="LP133" s="104"/>
      <c r="LQ133" s="104"/>
      <c r="LR133" s="104"/>
      <c r="LS133" s="104"/>
      <c r="LT133" s="104"/>
      <c r="LU133" s="104"/>
      <c r="LV133" s="104"/>
      <c r="LW133" s="104"/>
      <c r="LX133" s="104"/>
      <c r="LY133" s="104"/>
      <c r="LZ133" s="104"/>
      <c r="MA133" s="104"/>
      <c r="MB133" s="104"/>
      <c r="MC133" s="104"/>
      <c r="MD133" s="104"/>
      <c r="ME133" s="104"/>
      <c r="MF133" s="104"/>
      <c r="MG133" s="104"/>
      <c r="MH133" s="104"/>
      <c r="MI133" s="104"/>
      <c r="MJ133" s="104"/>
      <c r="MK133" s="104"/>
      <c r="ML133" s="104"/>
      <c r="MM133" s="104"/>
      <c r="MN133" s="104"/>
      <c r="MO133" s="104"/>
      <c r="MP133" s="104"/>
      <c r="MQ133" s="104"/>
      <c r="MR133" s="104"/>
      <c r="MS133" s="104"/>
      <c r="MT133" s="104"/>
      <c r="MU133" s="104"/>
      <c r="MV133" s="104"/>
      <c r="MW133" s="104"/>
      <c r="MX133" s="104"/>
      <c r="MY133" s="104"/>
      <c r="MZ133" s="104"/>
      <c r="NA133" s="104"/>
      <c r="NB133" s="104"/>
      <c r="NC133" s="104"/>
      <c r="ND133" s="104"/>
      <c r="NE133" s="104"/>
      <c r="NF133" s="104"/>
      <c r="NG133" s="104"/>
      <c r="NH133" s="104"/>
      <c r="NI133" s="104"/>
      <c r="NJ133" s="104"/>
      <c r="NK133" s="104"/>
      <c r="NL133" s="104"/>
      <c r="NM133" s="104"/>
      <c r="NN133" s="104"/>
      <c r="NO133" s="104"/>
      <c r="NP133" s="104"/>
      <c r="NQ133" s="104"/>
      <c r="NR133" s="104"/>
      <c r="NS133" s="104"/>
      <c r="NT133" s="104"/>
      <c r="NU133" s="104"/>
      <c r="NV133" s="104"/>
      <c r="NW133" s="104"/>
      <c r="NX133" s="104"/>
      <c r="NY133" s="104"/>
      <c r="NZ133" s="104"/>
      <c r="OA133" s="104"/>
      <c r="OB133" s="104"/>
      <c r="OC133" s="104"/>
      <c r="OD133" s="104"/>
      <c r="OE133" s="104"/>
      <c r="OF133" s="104"/>
      <c r="OG133" s="104"/>
      <c r="OH133" s="104"/>
      <c r="OI133" s="104"/>
      <c r="OJ133" s="104"/>
      <c r="OK133" s="104"/>
      <c r="OL133" s="104"/>
      <c r="OM133" s="104"/>
      <c r="ON133" s="104"/>
      <c r="OO133" s="104"/>
      <c r="OP133" s="104"/>
      <c r="OQ133" s="104"/>
      <c r="OR133" s="104"/>
      <c r="OS133" s="104"/>
      <c r="OT133" s="104"/>
      <c r="OU133" s="104"/>
      <c r="OV133" s="104"/>
      <c r="OW133" s="104"/>
      <c r="OX133" s="104"/>
      <c r="OY133" s="104"/>
      <c r="OZ133" s="104"/>
      <c r="PA133" s="104"/>
      <c r="PB133" s="104"/>
      <c r="PC133" s="104"/>
      <c r="PD133" s="104"/>
      <c r="PE133" s="104"/>
      <c r="PF133" s="104"/>
      <c r="PG133" s="104"/>
      <c r="PH133" s="104"/>
      <c r="PI133" s="104"/>
      <c r="PJ133" s="104"/>
      <c r="PK133" s="104"/>
      <c r="PL133" s="104"/>
      <c r="PM133" s="104"/>
      <c r="PN133" s="104"/>
      <c r="PO133" s="104"/>
      <c r="PP133" s="104"/>
      <c r="PQ133" s="104"/>
      <c r="PR133" s="104"/>
      <c r="PS133" s="104"/>
      <c r="PT133" s="104"/>
      <c r="PU133" s="104"/>
      <c r="PV133" s="104"/>
      <c r="PW133" s="104"/>
      <c r="PX133" s="104"/>
      <c r="PY133" s="104"/>
      <c r="PZ133" s="104"/>
      <c r="QA133" s="104"/>
      <c r="QB133" s="104"/>
      <c r="QC133" s="104"/>
      <c r="QD133" s="104"/>
      <c r="QE133" s="104"/>
      <c r="QF133" s="104"/>
      <c r="QG133" s="104"/>
      <c r="QH133" s="104"/>
      <c r="QI133" s="104"/>
      <c r="QJ133" s="104"/>
      <c r="QK133" s="104"/>
      <c r="QL133" s="104"/>
      <c r="QM133" s="104"/>
      <c r="QN133" s="104"/>
      <c r="QO133" s="104"/>
      <c r="QP133" s="104"/>
      <c r="QQ133" s="104"/>
      <c r="QR133" s="104"/>
      <c r="QS133" s="104"/>
      <c r="QT133" s="104"/>
      <c r="QU133" s="104"/>
      <c r="QV133" s="104"/>
      <c r="QW133" s="104"/>
      <c r="QX133" s="104"/>
      <c r="QY133" s="104"/>
      <c r="QZ133" s="104"/>
      <c r="RA133" s="104"/>
      <c r="RB133" s="104"/>
      <c r="RC133" s="104"/>
      <c r="RD133" s="104"/>
      <c r="RE133" s="104"/>
      <c r="RF133" s="104"/>
      <c r="RG133" s="207"/>
      <c r="RH133" s="207"/>
    </row>
    <row r="134" spans="2:476" ht="18.75" customHeight="1">
      <c r="B134" s="87">
        <v>123</v>
      </c>
      <c r="C134" s="87">
        <v>2524</v>
      </c>
      <c r="D134" s="87" t="s">
        <v>451</v>
      </c>
      <c r="E134" s="34" t="str">
        <f ca="1">IF(ISBLANK(TMSimList[[#This Row],[Test n'#]]),"",LOOKUP(TMSimList[[#This Row],[Test n'#]],TP_CFAR_DB[TPnum],TP_CFAR_DB[TP ID]))</f>
        <v>FT-TP-2524</v>
      </c>
      <c r="F134" s="103" t="str">
        <f ca="1">IF(ISBLANK(TMSimList[[#This Row],[Test n'#]]),"",LOOKUP(TMSimList[[#This Row],[Test n'#]],TP_CFAR_DB[TPnum],TP_CFAR_DB[Test Point Name]))</f>
        <v>Aileron stuck at deflection</v>
      </c>
      <c r="G134" s="34" t="str">
        <f ca="1">IF(ISBLANK(TMSimList[[#This Row],[Test n'#]]),"",LOOKUP(TMSimList[[#This Row],[Test n'#]],TP_CFAR_DB[TPnum],TP_CFAR_DB[Mode]))</f>
        <v>Auto</v>
      </c>
      <c r="H134" s="397"/>
      <c r="I134" s="398"/>
      <c r="J134" s="398"/>
      <c r="K134" s="171"/>
      <c r="L134" s="172">
        <f>SUM(TMSimMatrix[#This Row])</f>
        <v>0</v>
      </c>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1"/>
      <c r="AI134" s="171"/>
      <c r="AJ134" s="171"/>
      <c r="AK134" s="171"/>
      <c r="AL134" s="171"/>
      <c r="AM134" s="171"/>
      <c r="AN134" s="171"/>
      <c r="AO134" s="171"/>
      <c r="AP134" s="171"/>
      <c r="AQ134" s="171"/>
      <c r="AR134" s="171"/>
      <c r="AS134" s="171"/>
      <c r="AT134" s="171"/>
      <c r="AU134" s="171"/>
      <c r="AV134" s="171"/>
      <c r="AW134" s="171"/>
      <c r="AX134" s="171"/>
      <c r="AY134" s="171"/>
      <c r="AZ134" s="171"/>
      <c r="BA134" s="171"/>
      <c r="BB134" s="171"/>
      <c r="BC134" s="171"/>
      <c r="BD134" s="171"/>
      <c r="BE134" s="171"/>
      <c r="BF134" s="171"/>
      <c r="BG134" s="171"/>
      <c r="BH134" s="171"/>
      <c r="BI134" s="171"/>
      <c r="BJ134" s="171"/>
      <c r="BK134" s="171"/>
      <c r="BL134" s="171"/>
      <c r="BM134" s="171"/>
      <c r="BN134" s="171"/>
      <c r="BO134" s="171"/>
      <c r="BP134" s="171"/>
      <c r="BQ134" s="171"/>
      <c r="BR134" s="171"/>
      <c r="BS134" s="171"/>
      <c r="BT134" s="171"/>
      <c r="BU134" s="171"/>
      <c r="BV134" s="171"/>
      <c r="BW134" s="171"/>
      <c r="BX134" s="171"/>
      <c r="BY134" s="171"/>
      <c r="BZ134" s="171"/>
      <c r="CA134" s="171"/>
      <c r="CB134" s="171"/>
      <c r="CC134" s="171"/>
      <c r="CD134" s="104"/>
      <c r="CE134" s="104"/>
      <c r="CF134" s="104"/>
      <c r="CG134" s="104"/>
      <c r="CH134" s="104"/>
      <c r="CI134" s="104"/>
      <c r="CJ134" s="104"/>
      <c r="CK134" s="104"/>
      <c r="CL134" s="104"/>
      <c r="CM134" s="104"/>
      <c r="CN134" s="104"/>
      <c r="CO134" s="104"/>
      <c r="CP134" s="104"/>
      <c r="CQ134" s="104"/>
      <c r="CR134" s="104"/>
      <c r="CS134" s="104"/>
      <c r="CT134" s="104"/>
      <c r="CU134" s="104"/>
      <c r="CV134" s="207"/>
      <c r="CW134" s="207"/>
      <c r="CX134" s="207"/>
      <c r="CY134" s="207"/>
      <c r="CZ134" s="207"/>
      <c r="DA134" s="207"/>
      <c r="DB134" s="207"/>
      <c r="DC134" s="207"/>
      <c r="DD134" s="207"/>
      <c r="DE134" s="207"/>
      <c r="DF134" s="207"/>
      <c r="DG134" s="207"/>
      <c r="DH134" s="207"/>
      <c r="DI134" s="207"/>
      <c r="DJ134" s="207"/>
      <c r="DK134" s="207"/>
      <c r="DL134" s="207"/>
      <c r="DM134" s="207"/>
      <c r="DN134" s="207"/>
      <c r="DO134" s="207"/>
      <c r="DP134" s="207"/>
      <c r="DQ134" s="207"/>
      <c r="DR134" s="207"/>
      <c r="DS134" s="207"/>
      <c r="DT134" s="207"/>
      <c r="DU134" s="104"/>
      <c r="DV134" s="104"/>
      <c r="DW134" s="104"/>
      <c r="DX134" s="104"/>
      <c r="DY134" s="104"/>
      <c r="DZ134" s="104"/>
      <c r="EA134" s="104"/>
      <c r="EB134" s="104"/>
      <c r="EC134" s="104"/>
      <c r="ED134" s="104"/>
      <c r="EE134" s="104"/>
      <c r="EF134" s="104"/>
      <c r="EG134" s="104"/>
      <c r="EH134" s="104"/>
      <c r="EI134" s="104"/>
      <c r="EJ134" s="104"/>
      <c r="EK134" s="104"/>
      <c r="EL134" s="104"/>
      <c r="EM134" s="104"/>
      <c r="EN134" s="104"/>
      <c r="EO134" s="104"/>
      <c r="EP134" s="104"/>
      <c r="EQ134" s="104"/>
      <c r="ER134" s="104"/>
      <c r="ES134" s="104"/>
      <c r="ET134" s="104"/>
      <c r="EU134" s="104"/>
      <c r="EV134" s="104"/>
      <c r="EW134" s="104"/>
      <c r="EX134" s="104"/>
      <c r="EY134" s="104"/>
      <c r="EZ134" s="104"/>
      <c r="FA134" s="104"/>
      <c r="FB134" s="104"/>
      <c r="FC134" s="104"/>
      <c r="FD134" s="104"/>
      <c r="FE134" s="104"/>
      <c r="FF134" s="104"/>
      <c r="FG134" s="104"/>
      <c r="FH134" s="104"/>
      <c r="FI134" s="104"/>
      <c r="FJ134" s="104"/>
      <c r="FK134" s="104"/>
      <c r="FL134" s="104"/>
      <c r="FM134" s="104"/>
      <c r="FN134" s="104"/>
      <c r="FO134" s="104"/>
      <c r="FP134" s="104"/>
      <c r="FQ134" s="104"/>
      <c r="FR134" s="104"/>
      <c r="FS134" s="104"/>
      <c r="FT134" s="104"/>
      <c r="FU134" s="104"/>
      <c r="FV134" s="104"/>
      <c r="FW134" s="104"/>
      <c r="FX134" s="104"/>
      <c r="FY134" s="104"/>
      <c r="FZ134" s="104"/>
      <c r="GA134" s="104"/>
      <c r="GB134" s="104"/>
      <c r="GC134" s="104"/>
      <c r="GD134" s="104"/>
      <c r="GE134" s="104"/>
      <c r="GF134" s="104"/>
      <c r="GG134" s="104"/>
      <c r="GH134" s="104"/>
      <c r="GI134" s="104"/>
      <c r="GJ134" s="104"/>
      <c r="GK134" s="104"/>
      <c r="GL134" s="104"/>
      <c r="GM134" s="104"/>
      <c r="GN134" s="104"/>
      <c r="GO134" s="104"/>
      <c r="GP134" s="104"/>
      <c r="GQ134" s="104"/>
      <c r="GR134" s="104"/>
      <c r="GS134" s="104"/>
      <c r="GT134" s="104"/>
      <c r="GU134" s="104"/>
      <c r="GV134" s="104"/>
      <c r="GW134" s="104"/>
      <c r="GX134" s="104"/>
      <c r="GY134" s="104"/>
      <c r="GZ134" s="104"/>
      <c r="HA134" s="104"/>
      <c r="HB134" s="104"/>
      <c r="HC134" s="104"/>
      <c r="HD134" s="104"/>
      <c r="HE134" s="104"/>
      <c r="HF134" s="104"/>
      <c r="HG134" s="104"/>
      <c r="HH134" s="104"/>
      <c r="HI134" s="104"/>
      <c r="HJ134" s="104"/>
      <c r="HK134" s="104"/>
      <c r="HL134" s="104"/>
      <c r="HM134" s="104"/>
      <c r="HN134" s="104"/>
      <c r="HO134" s="104"/>
      <c r="HP134" s="104"/>
      <c r="HQ134" s="104"/>
      <c r="HR134" s="104"/>
      <c r="HS134" s="104"/>
      <c r="HT134" s="104"/>
      <c r="HU134" s="104"/>
      <c r="HV134" s="104"/>
      <c r="HW134" s="104"/>
      <c r="HX134" s="104"/>
      <c r="HY134" s="104"/>
      <c r="HZ134" s="104"/>
      <c r="IA134" s="104"/>
      <c r="IB134" s="104"/>
      <c r="IC134" s="104"/>
      <c r="ID134" s="104"/>
      <c r="IE134" s="104"/>
      <c r="IF134" s="104"/>
      <c r="IG134" s="104"/>
      <c r="IH134" s="104"/>
      <c r="II134" s="104"/>
      <c r="IJ134" s="104"/>
      <c r="IK134" s="104"/>
      <c r="IL134" s="104"/>
      <c r="IM134" s="104"/>
      <c r="IN134" s="104"/>
      <c r="IO134" s="104"/>
      <c r="IP134" s="104"/>
      <c r="IQ134" s="104"/>
      <c r="IR134" s="104"/>
      <c r="IS134" s="104"/>
      <c r="IT134" s="104"/>
      <c r="IU134" s="104"/>
      <c r="IV134" s="104"/>
      <c r="IW134" s="104"/>
      <c r="IX134" s="104"/>
      <c r="IY134" s="104"/>
      <c r="IZ134" s="104"/>
      <c r="JA134" s="104"/>
      <c r="JB134" s="104"/>
      <c r="JC134" s="104"/>
      <c r="JD134" s="104"/>
      <c r="JE134" s="104"/>
      <c r="JF134" s="104"/>
      <c r="JG134" s="104"/>
      <c r="JH134" s="104"/>
      <c r="JI134" s="104"/>
      <c r="JJ134" s="104"/>
      <c r="JK134" s="104"/>
      <c r="JL134" s="104"/>
      <c r="JM134" s="104"/>
      <c r="JN134" s="104"/>
      <c r="JO134" s="104"/>
      <c r="JP134" s="104"/>
      <c r="JQ134" s="104"/>
      <c r="JR134" s="104"/>
      <c r="JS134" s="104"/>
      <c r="JT134" s="104"/>
      <c r="JU134" s="104"/>
      <c r="JV134" s="104"/>
      <c r="JW134" s="104"/>
      <c r="JX134" s="104"/>
      <c r="JY134" s="104"/>
      <c r="JZ134" s="104"/>
      <c r="KA134" s="104"/>
      <c r="KB134" s="104"/>
      <c r="KC134" s="104"/>
      <c r="KD134" s="104"/>
      <c r="KE134" s="104"/>
      <c r="KF134" s="104"/>
      <c r="KG134" s="104"/>
      <c r="KH134" s="104"/>
      <c r="KI134" s="104"/>
      <c r="KJ134" s="104"/>
      <c r="KK134" s="104"/>
      <c r="KL134" s="104"/>
      <c r="KM134" s="104"/>
      <c r="KN134" s="104"/>
      <c r="KO134" s="104"/>
      <c r="KP134" s="104"/>
      <c r="KQ134" s="104"/>
      <c r="KR134" s="104"/>
      <c r="KS134" s="104"/>
      <c r="KT134" s="104"/>
      <c r="KU134" s="104"/>
      <c r="KV134" s="104"/>
      <c r="KW134" s="104"/>
      <c r="KX134" s="104"/>
      <c r="KY134" s="104"/>
      <c r="KZ134" s="104"/>
      <c r="LA134" s="104"/>
      <c r="LB134" s="104"/>
      <c r="LC134" s="104"/>
      <c r="LD134" s="104"/>
      <c r="LE134" s="104"/>
      <c r="LF134" s="104"/>
      <c r="LG134" s="104"/>
      <c r="LH134" s="104"/>
      <c r="LI134" s="104"/>
      <c r="LJ134" s="104"/>
      <c r="LK134" s="104"/>
      <c r="LL134" s="104"/>
      <c r="LM134" s="104"/>
      <c r="LN134" s="104"/>
      <c r="LO134" s="104"/>
      <c r="LP134" s="104"/>
      <c r="LQ134" s="104"/>
      <c r="LR134" s="104"/>
      <c r="LS134" s="104"/>
      <c r="LT134" s="104"/>
      <c r="LU134" s="104"/>
      <c r="LV134" s="104"/>
      <c r="LW134" s="104"/>
      <c r="LX134" s="104"/>
      <c r="LY134" s="104"/>
      <c r="LZ134" s="104"/>
      <c r="MA134" s="104"/>
      <c r="MB134" s="104"/>
      <c r="MC134" s="104"/>
      <c r="MD134" s="104"/>
      <c r="ME134" s="104"/>
      <c r="MF134" s="104"/>
      <c r="MG134" s="104"/>
      <c r="MH134" s="104"/>
      <c r="MI134" s="104"/>
      <c r="MJ134" s="104"/>
      <c r="MK134" s="104"/>
      <c r="ML134" s="104"/>
      <c r="MM134" s="104"/>
      <c r="MN134" s="104"/>
      <c r="MO134" s="104"/>
      <c r="MP134" s="104"/>
      <c r="MQ134" s="104"/>
      <c r="MR134" s="104"/>
      <c r="MS134" s="104"/>
      <c r="MT134" s="104"/>
      <c r="MU134" s="104"/>
      <c r="MV134" s="104"/>
      <c r="MW134" s="104"/>
      <c r="MX134" s="104"/>
      <c r="MY134" s="104"/>
      <c r="MZ134" s="104"/>
      <c r="NA134" s="104"/>
      <c r="NB134" s="104"/>
      <c r="NC134" s="104"/>
      <c r="ND134" s="104"/>
      <c r="NE134" s="104"/>
      <c r="NF134" s="104"/>
      <c r="NG134" s="104"/>
      <c r="NH134" s="104"/>
      <c r="NI134" s="104"/>
      <c r="NJ134" s="104"/>
      <c r="NK134" s="104"/>
      <c r="NL134" s="104"/>
      <c r="NM134" s="104"/>
      <c r="NN134" s="104"/>
      <c r="NO134" s="104"/>
      <c r="NP134" s="104"/>
      <c r="NQ134" s="104"/>
      <c r="NR134" s="104"/>
      <c r="NS134" s="104"/>
      <c r="NT134" s="104"/>
      <c r="NU134" s="104"/>
      <c r="NV134" s="104"/>
      <c r="NW134" s="104"/>
      <c r="NX134" s="104"/>
      <c r="NY134" s="104"/>
      <c r="NZ134" s="104"/>
      <c r="OA134" s="104"/>
      <c r="OB134" s="104"/>
      <c r="OC134" s="104"/>
      <c r="OD134" s="104"/>
      <c r="OE134" s="104"/>
      <c r="OF134" s="104"/>
      <c r="OG134" s="104"/>
      <c r="OH134" s="104"/>
      <c r="OI134" s="104"/>
      <c r="OJ134" s="104"/>
      <c r="OK134" s="104"/>
      <c r="OL134" s="104"/>
      <c r="OM134" s="104"/>
      <c r="ON134" s="104"/>
      <c r="OO134" s="104"/>
      <c r="OP134" s="104"/>
      <c r="OQ134" s="104"/>
      <c r="OR134" s="104"/>
      <c r="OS134" s="104"/>
      <c r="OT134" s="104"/>
      <c r="OU134" s="104"/>
      <c r="OV134" s="104"/>
      <c r="OW134" s="104"/>
      <c r="OX134" s="104"/>
      <c r="OY134" s="104"/>
      <c r="OZ134" s="104"/>
      <c r="PA134" s="104"/>
      <c r="PB134" s="104"/>
      <c r="PC134" s="104"/>
      <c r="PD134" s="104"/>
      <c r="PE134" s="104"/>
      <c r="PF134" s="104"/>
      <c r="PG134" s="104"/>
      <c r="PH134" s="104"/>
      <c r="PI134" s="104"/>
      <c r="PJ134" s="104"/>
      <c r="PK134" s="104"/>
      <c r="PL134" s="104"/>
      <c r="PM134" s="104"/>
      <c r="PN134" s="104"/>
      <c r="PO134" s="104"/>
      <c r="PP134" s="104"/>
      <c r="PQ134" s="104"/>
      <c r="PR134" s="104"/>
      <c r="PS134" s="104"/>
      <c r="PT134" s="104"/>
      <c r="PU134" s="104"/>
      <c r="PV134" s="104"/>
      <c r="PW134" s="104"/>
      <c r="PX134" s="104"/>
      <c r="PY134" s="104"/>
      <c r="PZ134" s="104"/>
      <c r="QA134" s="104"/>
      <c r="QB134" s="104"/>
      <c r="QC134" s="104"/>
      <c r="QD134" s="104"/>
      <c r="QE134" s="104"/>
      <c r="QF134" s="104"/>
      <c r="QG134" s="104"/>
      <c r="QH134" s="104"/>
      <c r="QI134" s="104"/>
      <c r="QJ134" s="104"/>
      <c r="QK134" s="104"/>
      <c r="QL134" s="104"/>
      <c r="QM134" s="104"/>
      <c r="QN134" s="104"/>
      <c r="QO134" s="104"/>
      <c r="QP134" s="104"/>
      <c r="QQ134" s="104"/>
      <c r="QR134" s="104"/>
      <c r="QS134" s="104"/>
      <c r="QT134" s="104"/>
      <c r="QU134" s="104"/>
      <c r="QV134" s="104"/>
      <c r="QW134" s="104"/>
      <c r="QX134" s="104"/>
      <c r="QY134" s="104"/>
      <c r="QZ134" s="104"/>
      <c r="RA134" s="104"/>
      <c r="RB134" s="104"/>
      <c r="RC134" s="104"/>
      <c r="RD134" s="104"/>
      <c r="RE134" s="104"/>
      <c r="RF134" s="104"/>
      <c r="RG134" s="207"/>
      <c r="RH134" s="207"/>
    </row>
    <row r="135" spans="2:476" ht="18.75" customHeight="1">
      <c r="B135" s="87">
        <v>124</v>
      </c>
      <c r="C135" s="87">
        <v>2525</v>
      </c>
      <c r="D135" s="87" t="s">
        <v>451</v>
      </c>
      <c r="E135" s="34" t="str">
        <f ca="1">IF(ISBLANK(TMSimList[[#This Row],[Test n'#]]),"",LOOKUP(TMSimList[[#This Row],[Test n'#]],TP_CFAR_DB[TPnum],TP_CFAR_DB[TP ID]))</f>
        <v>FT-TP-2525</v>
      </c>
      <c r="F135" s="103" t="str">
        <f ca="1">IF(ISBLANK(TMSimList[[#This Row],[Test n'#]]),"",LOOKUP(TMSimList[[#This Row],[Test n'#]],TP_CFAR_DB[TPnum],TP_CFAR_DB[Test Point Name]))</f>
        <v>Inbd Eleveon unresponsive</v>
      </c>
      <c r="G135" s="34" t="str">
        <f ca="1">IF(ISBLANK(TMSimList[[#This Row],[Test n'#]]),"",LOOKUP(TMSimList[[#This Row],[Test n'#]],TP_CFAR_DB[TPnum],TP_CFAR_DB[Mode]))</f>
        <v>Auto</v>
      </c>
      <c r="H135" s="397"/>
      <c r="I135" s="398"/>
      <c r="J135" s="398"/>
      <c r="K135" s="171"/>
      <c r="L135" s="172">
        <f>SUM(TMSimMatrix[#This Row])</f>
        <v>0</v>
      </c>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1"/>
      <c r="AI135" s="171"/>
      <c r="AJ135" s="171"/>
      <c r="AK135" s="171"/>
      <c r="AL135" s="171"/>
      <c r="AM135" s="171"/>
      <c r="AN135" s="171"/>
      <c r="AO135" s="171"/>
      <c r="AP135" s="171"/>
      <c r="AQ135" s="171"/>
      <c r="AR135" s="171"/>
      <c r="AS135" s="171"/>
      <c r="AT135" s="171"/>
      <c r="AU135" s="171"/>
      <c r="AV135" s="171"/>
      <c r="AW135" s="171"/>
      <c r="AX135" s="171"/>
      <c r="AY135" s="171"/>
      <c r="AZ135" s="171"/>
      <c r="BA135" s="171"/>
      <c r="BB135" s="171"/>
      <c r="BC135" s="171"/>
      <c r="BD135" s="171"/>
      <c r="BE135" s="171"/>
      <c r="BF135" s="171"/>
      <c r="BG135" s="171"/>
      <c r="BH135" s="171"/>
      <c r="BI135" s="171"/>
      <c r="BJ135" s="171"/>
      <c r="BK135" s="171"/>
      <c r="BL135" s="171"/>
      <c r="BM135" s="171"/>
      <c r="BN135" s="171"/>
      <c r="BO135" s="171"/>
      <c r="BP135" s="171"/>
      <c r="BQ135" s="171"/>
      <c r="BR135" s="171"/>
      <c r="BS135" s="171"/>
      <c r="BT135" s="171"/>
      <c r="BU135" s="171"/>
      <c r="BV135" s="171"/>
      <c r="BW135" s="171"/>
      <c r="BX135" s="171"/>
      <c r="BY135" s="171"/>
      <c r="BZ135" s="171"/>
      <c r="CA135" s="171"/>
      <c r="CB135" s="171"/>
      <c r="CC135" s="171"/>
      <c r="CD135" s="104"/>
      <c r="CE135" s="104"/>
      <c r="CF135" s="104"/>
      <c r="CG135" s="104"/>
      <c r="CH135" s="104"/>
      <c r="CI135" s="104"/>
      <c r="CJ135" s="104"/>
      <c r="CK135" s="104"/>
      <c r="CL135" s="104"/>
      <c r="CM135" s="104"/>
      <c r="CN135" s="104"/>
      <c r="CO135" s="104"/>
      <c r="CP135" s="104"/>
      <c r="CQ135" s="104"/>
      <c r="CR135" s="104"/>
      <c r="CS135" s="104"/>
      <c r="CT135" s="104"/>
      <c r="CU135" s="104"/>
      <c r="CV135" s="207"/>
      <c r="CW135" s="207"/>
      <c r="CX135" s="207"/>
      <c r="CY135" s="207"/>
      <c r="CZ135" s="207"/>
      <c r="DA135" s="207"/>
      <c r="DB135" s="207"/>
      <c r="DC135" s="207"/>
      <c r="DD135" s="207"/>
      <c r="DE135" s="207"/>
      <c r="DF135" s="207"/>
      <c r="DG135" s="207"/>
      <c r="DH135" s="207"/>
      <c r="DI135" s="207"/>
      <c r="DJ135" s="207"/>
      <c r="DK135" s="207"/>
      <c r="DL135" s="207"/>
      <c r="DM135" s="207"/>
      <c r="DN135" s="207"/>
      <c r="DO135" s="207"/>
      <c r="DP135" s="207"/>
      <c r="DQ135" s="207"/>
      <c r="DR135" s="207"/>
      <c r="DS135" s="207"/>
      <c r="DT135" s="207"/>
      <c r="DU135" s="104"/>
      <c r="DV135" s="104"/>
      <c r="DW135" s="104"/>
      <c r="DX135" s="104"/>
      <c r="DY135" s="104"/>
      <c r="DZ135" s="104"/>
      <c r="EA135" s="104"/>
      <c r="EB135" s="104"/>
      <c r="EC135" s="104"/>
      <c r="ED135" s="104"/>
      <c r="EE135" s="104"/>
      <c r="EF135" s="104"/>
      <c r="EG135" s="104"/>
      <c r="EH135" s="104"/>
      <c r="EI135" s="104"/>
      <c r="EJ135" s="104"/>
      <c r="EK135" s="104"/>
      <c r="EL135" s="104"/>
      <c r="EM135" s="104"/>
      <c r="EN135" s="104"/>
      <c r="EO135" s="104"/>
      <c r="EP135" s="104"/>
      <c r="EQ135" s="104"/>
      <c r="ER135" s="104"/>
      <c r="ES135" s="104"/>
      <c r="ET135" s="104"/>
      <c r="EU135" s="104"/>
      <c r="EV135" s="104"/>
      <c r="EW135" s="104"/>
      <c r="EX135" s="104"/>
      <c r="EY135" s="104"/>
      <c r="EZ135" s="104"/>
      <c r="FA135" s="104"/>
      <c r="FB135" s="104"/>
      <c r="FC135" s="104"/>
      <c r="FD135" s="104"/>
      <c r="FE135" s="104"/>
      <c r="FF135" s="104"/>
      <c r="FG135" s="104"/>
      <c r="FH135" s="104"/>
      <c r="FI135" s="104"/>
      <c r="FJ135" s="104"/>
      <c r="FK135" s="104"/>
      <c r="FL135" s="104"/>
      <c r="FM135" s="104"/>
      <c r="FN135" s="104"/>
      <c r="FO135" s="104"/>
      <c r="FP135" s="104"/>
      <c r="FQ135" s="104"/>
      <c r="FR135" s="104"/>
      <c r="FS135" s="104"/>
      <c r="FT135" s="104"/>
      <c r="FU135" s="104"/>
      <c r="FV135" s="104"/>
      <c r="FW135" s="104"/>
      <c r="FX135" s="104"/>
      <c r="FY135" s="104"/>
      <c r="FZ135" s="104"/>
      <c r="GA135" s="104"/>
      <c r="GB135" s="104"/>
      <c r="GC135" s="104"/>
      <c r="GD135" s="104"/>
      <c r="GE135" s="104"/>
      <c r="GF135" s="104"/>
      <c r="GG135" s="104"/>
      <c r="GH135" s="104"/>
      <c r="GI135" s="104"/>
      <c r="GJ135" s="104"/>
      <c r="GK135" s="104"/>
      <c r="GL135" s="104"/>
      <c r="GM135" s="104"/>
      <c r="GN135" s="104"/>
      <c r="GO135" s="104"/>
      <c r="GP135" s="104"/>
      <c r="GQ135" s="104"/>
      <c r="GR135" s="104"/>
      <c r="GS135" s="104"/>
      <c r="GT135" s="104"/>
      <c r="GU135" s="104"/>
      <c r="GV135" s="104"/>
      <c r="GW135" s="104"/>
      <c r="GX135" s="104"/>
      <c r="GY135" s="104"/>
      <c r="GZ135" s="104"/>
      <c r="HA135" s="104"/>
      <c r="HB135" s="104"/>
      <c r="HC135" s="104"/>
      <c r="HD135" s="104"/>
      <c r="HE135" s="104"/>
      <c r="HF135" s="104"/>
      <c r="HG135" s="104"/>
      <c r="HH135" s="104"/>
      <c r="HI135" s="104"/>
      <c r="HJ135" s="104"/>
      <c r="HK135" s="104"/>
      <c r="HL135" s="104"/>
      <c r="HM135" s="104"/>
      <c r="HN135" s="104"/>
      <c r="HO135" s="104"/>
      <c r="HP135" s="104"/>
      <c r="HQ135" s="104"/>
      <c r="HR135" s="104"/>
      <c r="HS135" s="104"/>
      <c r="HT135" s="104"/>
      <c r="HU135" s="104"/>
      <c r="HV135" s="104"/>
      <c r="HW135" s="104"/>
      <c r="HX135" s="104"/>
      <c r="HY135" s="104"/>
      <c r="HZ135" s="104"/>
      <c r="IA135" s="104"/>
      <c r="IB135" s="104"/>
      <c r="IC135" s="104"/>
      <c r="ID135" s="104"/>
      <c r="IE135" s="104"/>
      <c r="IF135" s="104"/>
      <c r="IG135" s="104"/>
      <c r="IH135" s="104"/>
      <c r="II135" s="104"/>
      <c r="IJ135" s="104"/>
      <c r="IK135" s="104"/>
      <c r="IL135" s="104"/>
      <c r="IM135" s="104"/>
      <c r="IN135" s="104"/>
      <c r="IO135" s="104"/>
      <c r="IP135" s="104"/>
      <c r="IQ135" s="104"/>
      <c r="IR135" s="104"/>
      <c r="IS135" s="104"/>
      <c r="IT135" s="104"/>
      <c r="IU135" s="104"/>
      <c r="IV135" s="104"/>
      <c r="IW135" s="104"/>
      <c r="IX135" s="104"/>
      <c r="IY135" s="104"/>
      <c r="IZ135" s="104"/>
      <c r="JA135" s="104"/>
      <c r="JB135" s="104"/>
      <c r="JC135" s="104"/>
      <c r="JD135" s="104"/>
      <c r="JE135" s="104"/>
      <c r="JF135" s="104"/>
      <c r="JG135" s="104"/>
      <c r="JH135" s="104"/>
      <c r="JI135" s="104"/>
      <c r="JJ135" s="104"/>
      <c r="JK135" s="104"/>
      <c r="JL135" s="104"/>
      <c r="JM135" s="104"/>
      <c r="JN135" s="104"/>
      <c r="JO135" s="104"/>
      <c r="JP135" s="104"/>
      <c r="JQ135" s="104"/>
      <c r="JR135" s="104"/>
      <c r="JS135" s="104"/>
      <c r="JT135" s="104"/>
      <c r="JU135" s="104"/>
      <c r="JV135" s="104"/>
      <c r="JW135" s="104"/>
      <c r="JX135" s="104"/>
      <c r="JY135" s="104"/>
      <c r="JZ135" s="104"/>
      <c r="KA135" s="104"/>
      <c r="KB135" s="104"/>
      <c r="KC135" s="104"/>
      <c r="KD135" s="104"/>
      <c r="KE135" s="104"/>
      <c r="KF135" s="104"/>
      <c r="KG135" s="104"/>
      <c r="KH135" s="104"/>
      <c r="KI135" s="104"/>
      <c r="KJ135" s="104"/>
      <c r="KK135" s="104"/>
      <c r="KL135" s="104"/>
      <c r="KM135" s="104"/>
      <c r="KN135" s="104"/>
      <c r="KO135" s="104"/>
      <c r="KP135" s="104"/>
      <c r="KQ135" s="104"/>
      <c r="KR135" s="104"/>
      <c r="KS135" s="104"/>
      <c r="KT135" s="104"/>
      <c r="KU135" s="104"/>
      <c r="KV135" s="104"/>
      <c r="KW135" s="104"/>
      <c r="KX135" s="104"/>
      <c r="KY135" s="104"/>
      <c r="KZ135" s="104"/>
      <c r="LA135" s="104"/>
      <c r="LB135" s="104"/>
      <c r="LC135" s="104"/>
      <c r="LD135" s="104"/>
      <c r="LE135" s="104"/>
      <c r="LF135" s="104"/>
      <c r="LG135" s="104"/>
      <c r="LH135" s="104"/>
      <c r="LI135" s="104"/>
      <c r="LJ135" s="104"/>
      <c r="LK135" s="104"/>
      <c r="LL135" s="104"/>
      <c r="LM135" s="104"/>
      <c r="LN135" s="104"/>
      <c r="LO135" s="104"/>
      <c r="LP135" s="104"/>
      <c r="LQ135" s="104"/>
      <c r="LR135" s="104"/>
      <c r="LS135" s="104"/>
      <c r="LT135" s="104"/>
      <c r="LU135" s="104"/>
      <c r="LV135" s="104"/>
      <c r="LW135" s="104"/>
      <c r="LX135" s="104"/>
      <c r="LY135" s="104"/>
      <c r="LZ135" s="104"/>
      <c r="MA135" s="104"/>
      <c r="MB135" s="104"/>
      <c r="MC135" s="104"/>
      <c r="MD135" s="104"/>
      <c r="ME135" s="104"/>
      <c r="MF135" s="104"/>
      <c r="MG135" s="104"/>
      <c r="MH135" s="104"/>
      <c r="MI135" s="104"/>
      <c r="MJ135" s="104"/>
      <c r="MK135" s="104"/>
      <c r="ML135" s="104"/>
      <c r="MM135" s="104"/>
      <c r="MN135" s="104"/>
      <c r="MO135" s="104"/>
      <c r="MP135" s="104"/>
      <c r="MQ135" s="104"/>
      <c r="MR135" s="104"/>
      <c r="MS135" s="104"/>
      <c r="MT135" s="104"/>
      <c r="MU135" s="104"/>
      <c r="MV135" s="104"/>
      <c r="MW135" s="104"/>
      <c r="MX135" s="104"/>
      <c r="MY135" s="104"/>
      <c r="MZ135" s="104"/>
      <c r="NA135" s="104"/>
      <c r="NB135" s="104"/>
      <c r="NC135" s="104"/>
      <c r="ND135" s="104"/>
      <c r="NE135" s="104"/>
      <c r="NF135" s="104"/>
      <c r="NG135" s="104"/>
      <c r="NH135" s="104"/>
      <c r="NI135" s="104"/>
      <c r="NJ135" s="104"/>
      <c r="NK135" s="104"/>
      <c r="NL135" s="104"/>
      <c r="NM135" s="104"/>
      <c r="NN135" s="104"/>
      <c r="NO135" s="104"/>
      <c r="NP135" s="104"/>
      <c r="NQ135" s="104"/>
      <c r="NR135" s="104"/>
      <c r="NS135" s="104"/>
      <c r="NT135" s="104"/>
      <c r="NU135" s="104"/>
      <c r="NV135" s="104"/>
      <c r="NW135" s="104"/>
      <c r="NX135" s="104"/>
      <c r="NY135" s="104"/>
      <c r="NZ135" s="104"/>
      <c r="OA135" s="104"/>
      <c r="OB135" s="104"/>
      <c r="OC135" s="104"/>
      <c r="OD135" s="104"/>
      <c r="OE135" s="104"/>
      <c r="OF135" s="104"/>
      <c r="OG135" s="104"/>
      <c r="OH135" s="104"/>
      <c r="OI135" s="104"/>
      <c r="OJ135" s="104"/>
      <c r="OK135" s="104"/>
      <c r="OL135" s="104"/>
      <c r="OM135" s="104"/>
      <c r="ON135" s="104"/>
      <c r="OO135" s="104"/>
      <c r="OP135" s="104"/>
      <c r="OQ135" s="104"/>
      <c r="OR135" s="104"/>
      <c r="OS135" s="104"/>
      <c r="OT135" s="104"/>
      <c r="OU135" s="104"/>
      <c r="OV135" s="104"/>
      <c r="OW135" s="104"/>
      <c r="OX135" s="104"/>
      <c r="OY135" s="104"/>
      <c r="OZ135" s="104"/>
      <c r="PA135" s="104"/>
      <c r="PB135" s="104"/>
      <c r="PC135" s="104"/>
      <c r="PD135" s="104"/>
      <c r="PE135" s="104"/>
      <c r="PF135" s="104"/>
      <c r="PG135" s="104"/>
      <c r="PH135" s="104"/>
      <c r="PI135" s="104"/>
      <c r="PJ135" s="104"/>
      <c r="PK135" s="104"/>
      <c r="PL135" s="104"/>
      <c r="PM135" s="104"/>
      <c r="PN135" s="104"/>
      <c r="PO135" s="104"/>
      <c r="PP135" s="104"/>
      <c r="PQ135" s="104"/>
      <c r="PR135" s="104"/>
      <c r="PS135" s="104"/>
      <c r="PT135" s="104"/>
      <c r="PU135" s="104"/>
      <c r="PV135" s="104"/>
      <c r="PW135" s="104"/>
      <c r="PX135" s="104"/>
      <c r="PY135" s="104"/>
      <c r="PZ135" s="104"/>
      <c r="QA135" s="104"/>
      <c r="QB135" s="104"/>
      <c r="QC135" s="104"/>
      <c r="QD135" s="104"/>
      <c r="QE135" s="104"/>
      <c r="QF135" s="104"/>
      <c r="QG135" s="104"/>
      <c r="QH135" s="104"/>
      <c r="QI135" s="104"/>
      <c r="QJ135" s="104"/>
      <c r="QK135" s="104"/>
      <c r="QL135" s="104"/>
      <c r="QM135" s="104"/>
      <c r="QN135" s="104"/>
      <c r="QO135" s="104"/>
      <c r="QP135" s="104"/>
      <c r="QQ135" s="104"/>
      <c r="QR135" s="104"/>
      <c r="QS135" s="104"/>
      <c r="QT135" s="104"/>
      <c r="QU135" s="104"/>
      <c r="QV135" s="104"/>
      <c r="QW135" s="104"/>
      <c r="QX135" s="104"/>
      <c r="QY135" s="104"/>
      <c r="QZ135" s="104"/>
      <c r="RA135" s="104"/>
      <c r="RB135" s="104"/>
      <c r="RC135" s="104"/>
      <c r="RD135" s="104"/>
      <c r="RE135" s="104"/>
      <c r="RF135" s="104"/>
      <c r="RG135" s="207"/>
      <c r="RH135" s="207"/>
    </row>
    <row r="136" spans="2:476" ht="18.75" customHeight="1">
      <c r="B136" s="87">
        <v>125</v>
      </c>
      <c r="C136" s="87">
        <v>2526</v>
      </c>
      <c r="D136" s="87" t="s">
        <v>451</v>
      </c>
      <c r="E136" s="34" t="str">
        <f ca="1">IF(ISBLANK(TMSimList[[#This Row],[Test n'#]]),"",LOOKUP(TMSimList[[#This Row],[Test n'#]],TP_CFAR_DB[TPnum],TP_CFAR_DB[TP ID]))</f>
        <v>FT-TP-2526</v>
      </c>
      <c r="F136" s="103" t="str">
        <f ca="1">IF(ISBLANK(TMSimList[[#This Row],[Test n'#]]),"",LOOKUP(TMSimList[[#This Row],[Test n'#]],TP_CFAR_DB[TPnum],TP_CFAR_DB[Test Point Name]))</f>
        <v>Inbd Eleveon stuck at deflection</v>
      </c>
      <c r="G136" s="34" t="str">
        <f ca="1">IF(ISBLANK(TMSimList[[#This Row],[Test n'#]]),"",LOOKUP(TMSimList[[#This Row],[Test n'#]],TP_CFAR_DB[TPnum],TP_CFAR_DB[Mode]))</f>
        <v>Auto</v>
      </c>
      <c r="H136" s="397"/>
      <c r="I136" s="398"/>
      <c r="J136" s="398"/>
      <c r="K136" s="171"/>
      <c r="L136" s="172">
        <f>SUM(TMSimMatrix[#This Row])</f>
        <v>0</v>
      </c>
      <c r="M136" s="171"/>
      <c r="N136" s="171"/>
      <c r="O136" s="171"/>
      <c r="P136" s="171"/>
      <c r="Q136" s="171"/>
      <c r="R136" s="171"/>
      <c r="S136" s="171"/>
      <c r="T136" s="171"/>
      <c r="U136" s="171"/>
      <c r="V136" s="171"/>
      <c r="W136" s="171"/>
      <c r="X136" s="171"/>
      <c r="Y136" s="171"/>
      <c r="Z136" s="171"/>
      <c r="AA136" s="171"/>
      <c r="AB136" s="171"/>
      <c r="AC136" s="171"/>
      <c r="AD136" s="171"/>
      <c r="AE136" s="171"/>
      <c r="AF136" s="171"/>
      <c r="AG136" s="171"/>
      <c r="AH136" s="171"/>
      <c r="AI136" s="171"/>
      <c r="AJ136" s="171"/>
      <c r="AK136" s="171"/>
      <c r="AL136" s="171"/>
      <c r="AM136" s="171"/>
      <c r="AN136" s="171"/>
      <c r="AO136" s="171"/>
      <c r="AP136" s="171"/>
      <c r="AQ136" s="171"/>
      <c r="AR136" s="171"/>
      <c r="AS136" s="171"/>
      <c r="AT136" s="171"/>
      <c r="AU136" s="171"/>
      <c r="AV136" s="171"/>
      <c r="AW136" s="171"/>
      <c r="AX136" s="171"/>
      <c r="AY136" s="171"/>
      <c r="AZ136" s="171"/>
      <c r="BA136" s="171"/>
      <c r="BB136" s="171"/>
      <c r="BC136" s="171"/>
      <c r="BD136" s="171"/>
      <c r="BE136" s="171"/>
      <c r="BF136" s="171"/>
      <c r="BG136" s="171"/>
      <c r="BH136" s="171"/>
      <c r="BI136" s="171"/>
      <c r="BJ136" s="171"/>
      <c r="BK136" s="171"/>
      <c r="BL136" s="171"/>
      <c r="BM136" s="171"/>
      <c r="BN136" s="171"/>
      <c r="BO136" s="171"/>
      <c r="BP136" s="171"/>
      <c r="BQ136" s="171"/>
      <c r="BR136" s="171"/>
      <c r="BS136" s="171"/>
      <c r="BT136" s="171"/>
      <c r="BU136" s="171"/>
      <c r="BV136" s="171"/>
      <c r="BW136" s="171"/>
      <c r="BX136" s="171"/>
      <c r="BY136" s="171"/>
      <c r="BZ136" s="171"/>
      <c r="CA136" s="171"/>
      <c r="CB136" s="171"/>
      <c r="CC136" s="171"/>
      <c r="CD136" s="104"/>
      <c r="CE136" s="104"/>
      <c r="CF136" s="104"/>
      <c r="CG136" s="104"/>
      <c r="CH136" s="104"/>
      <c r="CI136" s="104"/>
      <c r="CJ136" s="104"/>
      <c r="CK136" s="104"/>
      <c r="CL136" s="104"/>
      <c r="CM136" s="104"/>
      <c r="CN136" s="104"/>
      <c r="CO136" s="104"/>
      <c r="CP136" s="104"/>
      <c r="CQ136" s="104"/>
      <c r="CR136" s="104"/>
      <c r="CS136" s="104"/>
      <c r="CT136" s="104"/>
      <c r="CU136" s="104"/>
      <c r="CV136" s="207"/>
      <c r="CW136" s="207"/>
      <c r="CX136" s="207"/>
      <c r="CY136" s="207"/>
      <c r="CZ136" s="207"/>
      <c r="DA136" s="207"/>
      <c r="DB136" s="207"/>
      <c r="DC136" s="207"/>
      <c r="DD136" s="207"/>
      <c r="DE136" s="207"/>
      <c r="DF136" s="207"/>
      <c r="DG136" s="207"/>
      <c r="DH136" s="207"/>
      <c r="DI136" s="207"/>
      <c r="DJ136" s="207"/>
      <c r="DK136" s="207"/>
      <c r="DL136" s="207"/>
      <c r="DM136" s="207"/>
      <c r="DN136" s="207"/>
      <c r="DO136" s="207"/>
      <c r="DP136" s="207"/>
      <c r="DQ136" s="207"/>
      <c r="DR136" s="207"/>
      <c r="DS136" s="207"/>
      <c r="DT136" s="207"/>
      <c r="DU136" s="104"/>
      <c r="DV136" s="104"/>
      <c r="DW136" s="104"/>
      <c r="DX136" s="104"/>
      <c r="DY136" s="104"/>
      <c r="DZ136" s="104"/>
      <c r="EA136" s="104"/>
      <c r="EB136" s="104"/>
      <c r="EC136" s="104"/>
      <c r="ED136" s="104"/>
      <c r="EE136" s="104"/>
      <c r="EF136" s="104"/>
      <c r="EG136" s="104"/>
      <c r="EH136" s="104"/>
      <c r="EI136" s="104"/>
      <c r="EJ136" s="104"/>
      <c r="EK136" s="104"/>
      <c r="EL136" s="104"/>
      <c r="EM136" s="104"/>
      <c r="EN136" s="104"/>
      <c r="EO136" s="104"/>
      <c r="EP136" s="104"/>
      <c r="EQ136" s="104"/>
      <c r="ER136" s="104"/>
      <c r="ES136" s="104"/>
      <c r="ET136" s="104"/>
      <c r="EU136" s="104"/>
      <c r="EV136" s="104"/>
      <c r="EW136" s="104"/>
      <c r="EX136" s="104"/>
      <c r="EY136" s="104"/>
      <c r="EZ136" s="104"/>
      <c r="FA136" s="104"/>
      <c r="FB136" s="104"/>
      <c r="FC136" s="104"/>
      <c r="FD136" s="104"/>
      <c r="FE136" s="104"/>
      <c r="FF136" s="104"/>
      <c r="FG136" s="104"/>
      <c r="FH136" s="104"/>
      <c r="FI136" s="104"/>
      <c r="FJ136" s="104"/>
      <c r="FK136" s="104"/>
      <c r="FL136" s="104"/>
      <c r="FM136" s="104"/>
      <c r="FN136" s="104"/>
      <c r="FO136" s="104"/>
      <c r="FP136" s="104"/>
      <c r="FQ136" s="104"/>
      <c r="FR136" s="104"/>
      <c r="FS136" s="104"/>
      <c r="FT136" s="104"/>
      <c r="FU136" s="104"/>
      <c r="FV136" s="104"/>
      <c r="FW136" s="104"/>
      <c r="FX136" s="104"/>
      <c r="FY136" s="104"/>
      <c r="FZ136" s="104"/>
      <c r="GA136" s="104"/>
      <c r="GB136" s="104"/>
      <c r="GC136" s="104"/>
      <c r="GD136" s="104"/>
      <c r="GE136" s="104"/>
      <c r="GF136" s="104"/>
      <c r="GG136" s="104"/>
      <c r="GH136" s="104"/>
      <c r="GI136" s="104"/>
      <c r="GJ136" s="104"/>
      <c r="GK136" s="104"/>
      <c r="GL136" s="104"/>
      <c r="GM136" s="104"/>
      <c r="GN136" s="104"/>
      <c r="GO136" s="104"/>
      <c r="GP136" s="104"/>
      <c r="GQ136" s="104"/>
      <c r="GR136" s="104"/>
      <c r="GS136" s="104"/>
      <c r="GT136" s="104"/>
      <c r="GU136" s="104"/>
      <c r="GV136" s="104"/>
      <c r="GW136" s="104"/>
      <c r="GX136" s="104"/>
      <c r="GY136" s="104"/>
      <c r="GZ136" s="104"/>
      <c r="HA136" s="104"/>
      <c r="HB136" s="104"/>
      <c r="HC136" s="104"/>
      <c r="HD136" s="104"/>
      <c r="HE136" s="104"/>
      <c r="HF136" s="104"/>
      <c r="HG136" s="104"/>
      <c r="HH136" s="104"/>
      <c r="HI136" s="104"/>
      <c r="HJ136" s="104"/>
      <c r="HK136" s="104"/>
      <c r="HL136" s="104"/>
      <c r="HM136" s="104"/>
      <c r="HN136" s="104"/>
      <c r="HO136" s="104"/>
      <c r="HP136" s="104"/>
      <c r="HQ136" s="104"/>
      <c r="HR136" s="104"/>
      <c r="HS136" s="104"/>
      <c r="HT136" s="104"/>
      <c r="HU136" s="104"/>
      <c r="HV136" s="104"/>
      <c r="HW136" s="104"/>
      <c r="HX136" s="104"/>
      <c r="HY136" s="104"/>
      <c r="HZ136" s="104"/>
      <c r="IA136" s="104"/>
      <c r="IB136" s="104"/>
      <c r="IC136" s="104"/>
      <c r="ID136" s="104"/>
      <c r="IE136" s="104"/>
      <c r="IF136" s="104"/>
      <c r="IG136" s="104"/>
      <c r="IH136" s="104"/>
      <c r="II136" s="104"/>
      <c r="IJ136" s="104"/>
      <c r="IK136" s="104"/>
      <c r="IL136" s="104"/>
      <c r="IM136" s="104"/>
      <c r="IN136" s="104"/>
      <c r="IO136" s="104"/>
      <c r="IP136" s="104"/>
      <c r="IQ136" s="104"/>
      <c r="IR136" s="104"/>
      <c r="IS136" s="104"/>
      <c r="IT136" s="104"/>
      <c r="IU136" s="104"/>
      <c r="IV136" s="104"/>
      <c r="IW136" s="104"/>
      <c r="IX136" s="104"/>
      <c r="IY136" s="104"/>
      <c r="IZ136" s="104"/>
      <c r="JA136" s="104"/>
      <c r="JB136" s="104"/>
      <c r="JC136" s="104"/>
      <c r="JD136" s="104"/>
      <c r="JE136" s="104"/>
      <c r="JF136" s="104"/>
      <c r="JG136" s="104"/>
      <c r="JH136" s="104"/>
      <c r="JI136" s="104"/>
      <c r="JJ136" s="104"/>
      <c r="JK136" s="104"/>
      <c r="JL136" s="104"/>
      <c r="JM136" s="104"/>
      <c r="JN136" s="104"/>
      <c r="JO136" s="104"/>
      <c r="JP136" s="104"/>
      <c r="JQ136" s="104"/>
      <c r="JR136" s="104"/>
      <c r="JS136" s="104"/>
      <c r="JT136" s="104"/>
      <c r="JU136" s="104"/>
      <c r="JV136" s="104"/>
      <c r="JW136" s="104"/>
      <c r="JX136" s="104"/>
      <c r="JY136" s="104"/>
      <c r="JZ136" s="104"/>
      <c r="KA136" s="104"/>
      <c r="KB136" s="104"/>
      <c r="KC136" s="104"/>
      <c r="KD136" s="104"/>
      <c r="KE136" s="104"/>
      <c r="KF136" s="104"/>
      <c r="KG136" s="104"/>
      <c r="KH136" s="104"/>
      <c r="KI136" s="104"/>
      <c r="KJ136" s="104"/>
      <c r="KK136" s="104"/>
      <c r="KL136" s="104"/>
      <c r="KM136" s="104"/>
      <c r="KN136" s="104"/>
      <c r="KO136" s="104"/>
      <c r="KP136" s="104"/>
      <c r="KQ136" s="104"/>
      <c r="KR136" s="104"/>
      <c r="KS136" s="104"/>
      <c r="KT136" s="104"/>
      <c r="KU136" s="104"/>
      <c r="KV136" s="104"/>
      <c r="KW136" s="104"/>
      <c r="KX136" s="104"/>
      <c r="KY136" s="104"/>
      <c r="KZ136" s="104"/>
      <c r="LA136" s="104"/>
      <c r="LB136" s="104"/>
      <c r="LC136" s="104"/>
      <c r="LD136" s="104"/>
      <c r="LE136" s="104"/>
      <c r="LF136" s="104"/>
      <c r="LG136" s="104"/>
      <c r="LH136" s="104"/>
      <c r="LI136" s="104"/>
      <c r="LJ136" s="104"/>
      <c r="LK136" s="104"/>
      <c r="LL136" s="104"/>
      <c r="LM136" s="104"/>
      <c r="LN136" s="104"/>
      <c r="LO136" s="104"/>
      <c r="LP136" s="104"/>
      <c r="LQ136" s="104"/>
      <c r="LR136" s="104"/>
      <c r="LS136" s="104"/>
      <c r="LT136" s="104"/>
      <c r="LU136" s="104"/>
      <c r="LV136" s="104"/>
      <c r="LW136" s="104"/>
      <c r="LX136" s="104"/>
      <c r="LY136" s="104"/>
      <c r="LZ136" s="104"/>
      <c r="MA136" s="104"/>
      <c r="MB136" s="104"/>
      <c r="MC136" s="104"/>
      <c r="MD136" s="104"/>
      <c r="ME136" s="104"/>
      <c r="MF136" s="104"/>
      <c r="MG136" s="104"/>
      <c r="MH136" s="104"/>
      <c r="MI136" s="104"/>
      <c r="MJ136" s="104"/>
      <c r="MK136" s="104"/>
      <c r="ML136" s="104"/>
      <c r="MM136" s="104"/>
      <c r="MN136" s="104"/>
      <c r="MO136" s="104"/>
      <c r="MP136" s="104"/>
      <c r="MQ136" s="104"/>
      <c r="MR136" s="104"/>
      <c r="MS136" s="104"/>
      <c r="MT136" s="104"/>
      <c r="MU136" s="104"/>
      <c r="MV136" s="104"/>
      <c r="MW136" s="104"/>
      <c r="MX136" s="104"/>
      <c r="MY136" s="104"/>
      <c r="MZ136" s="104"/>
      <c r="NA136" s="104"/>
      <c r="NB136" s="104"/>
      <c r="NC136" s="104"/>
      <c r="ND136" s="104"/>
      <c r="NE136" s="104"/>
      <c r="NF136" s="104"/>
      <c r="NG136" s="104"/>
      <c r="NH136" s="104"/>
      <c r="NI136" s="104"/>
      <c r="NJ136" s="104"/>
      <c r="NK136" s="104"/>
      <c r="NL136" s="104"/>
      <c r="NM136" s="104"/>
      <c r="NN136" s="104"/>
      <c r="NO136" s="104"/>
      <c r="NP136" s="104"/>
      <c r="NQ136" s="104"/>
      <c r="NR136" s="104"/>
      <c r="NS136" s="104"/>
      <c r="NT136" s="104"/>
      <c r="NU136" s="104"/>
      <c r="NV136" s="104"/>
      <c r="NW136" s="104"/>
      <c r="NX136" s="104"/>
      <c r="NY136" s="104"/>
      <c r="NZ136" s="104"/>
      <c r="OA136" s="104"/>
      <c r="OB136" s="104"/>
      <c r="OC136" s="104"/>
      <c r="OD136" s="104"/>
      <c r="OE136" s="104"/>
      <c r="OF136" s="104"/>
      <c r="OG136" s="104"/>
      <c r="OH136" s="104"/>
      <c r="OI136" s="104"/>
      <c r="OJ136" s="104"/>
      <c r="OK136" s="104"/>
      <c r="OL136" s="104"/>
      <c r="OM136" s="104"/>
      <c r="ON136" s="104"/>
      <c r="OO136" s="104"/>
      <c r="OP136" s="104"/>
      <c r="OQ136" s="104"/>
      <c r="OR136" s="104"/>
      <c r="OS136" s="104"/>
      <c r="OT136" s="104"/>
      <c r="OU136" s="104"/>
      <c r="OV136" s="104"/>
      <c r="OW136" s="104"/>
      <c r="OX136" s="104"/>
      <c r="OY136" s="104"/>
      <c r="OZ136" s="104"/>
      <c r="PA136" s="104"/>
      <c r="PB136" s="104"/>
      <c r="PC136" s="104"/>
      <c r="PD136" s="104"/>
      <c r="PE136" s="104"/>
      <c r="PF136" s="104"/>
      <c r="PG136" s="104"/>
      <c r="PH136" s="104"/>
      <c r="PI136" s="104"/>
      <c r="PJ136" s="104"/>
      <c r="PK136" s="104"/>
      <c r="PL136" s="104"/>
      <c r="PM136" s="104"/>
      <c r="PN136" s="104"/>
      <c r="PO136" s="104"/>
      <c r="PP136" s="104"/>
      <c r="PQ136" s="104"/>
      <c r="PR136" s="104"/>
      <c r="PS136" s="104"/>
      <c r="PT136" s="104"/>
      <c r="PU136" s="104"/>
      <c r="PV136" s="104"/>
      <c r="PW136" s="104"/>
      <c r="PX136" s="104"/>
      <c r="PY136" s="104"/>
      <c r="PZ136" s="104"/>
      <c r="QA136" s="104"/>
      <c r="QB136" s="104"/>
      <c r="QC136" s="104"/>
      <c r="QD136" s="104"/>
      <c r="QE136" s="104"/>
      <c r="QF136" s="104"/>
      <c r="QG136" s="104"/>
      <c r="QH136" s="104"/>
      <c r="QI136" s="104"/>
      <c r="QJ136" s="104"/>
      <c r="QK136" s="104"/>
      <c r="QL136" s="104"/>
      <c r="QM136" s="104"/>
      <c r="QN136" s="104"/>
      <c r="QO136" s="104"/>
      <c r="QP136" s="104"/>
      <c r="QQ136" s="104"/>
      <c r="QR136" s="104"/>
      <c r="QS136" s="104"/>
      <c r="QT136" s="104"/>
      <c r="QU136" s="104"/>
      <c r="QV136" s="104"/>
      <c r="QW136" s="104"/>
      <c r="QX136" s="104"/>
      <c r="QY136" s="104"/>
      <c r="QZ136" s="104"/>
      <c r="RA136" s="104"/>
      <c r="RB136" s="104"/>
      <c r="RC136" s="104"/>
      <c r="RD136" s="104"/>
      <c r="RE136" s="104"/>
      <c r="RF136" s="104"/>
      <c r="RG136" s="207"/>
      <c r="RH136" s="207"/>
    </row>
    <row r="137" spans="2:476" ht="18.75" customHeight="1">
      <c r="B137" s="87">
        <v>126</v>
      </c>
      <c r="C137" s="87">
        <v>2527</v>
      </c>
      <c r="D137" s="87" t="s">
        <v>451</v>
      </c>
      <c r="E137" s="34" t="str">
        <f ca="1">IF(ISBLANK(TMSimList[[#This Row],[Test n'#]]),"",LOOKUP(TMSimList[[#This Row],[Test n'#]],TP_CFAR_DB[TPnum],TP_CFAR_DB[TP ID]))</f>
        <v>FT-TP-2527</v>
      </c>
      <c r="F137" s="103" t="str">
        <f ca="1">IF(ISBLANK(TMSimList[[#This Row],[Test n'#]]),"",LOOKUP(TMSimList[[#This Row],[Test n'#]],TP_CFAR_DB[TPnum],TP_CFAR_DB[Test Point Name]))</f>
        <v>Otbd Eleveon unresponsive</v>
      </c>
      <c r="G137" s="34" t="str">
        <f ca="1">IF(ISBLANK(TMSimList[[#This Row],[Test n'#]]),"",LOOKUP(TMSimList[[#This Row],[Test n'#]],TP_CFAR_DB[TPnum],TP_CFAR_DB[Mode]))</f>
        <v>Auto</v>
      </c>
      <c r="H137" s="397"/>
      <c r="I137" s="398"/>
      <c r="J137" s="398"/>
      <c r="K137" s="171"/>
      <c r="L137" s="172">
        <f>SUM(TMSimMatrix[#This Row])</f>
        <v>0</v>
      </c>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1"/>
      <c r="AI137" s="171"/>
      <c r="AJ137" s="171"/>
      <c r="AK137" s="171"/>
      <c r="AL137" s="171"/>
      <c r="AM137" s="171"/>
      <c r="AN137" s="171"/>
      <c r="AO137" s="171"/>
      <c r="AP137" s="171"/>
      <c r="AQ137" s="171"/>
      <c r="AR137" s="171"/>
      <c r="AS137" s="171"/>
      <c r="AT137" s="171"/>
      <c r="AU137" s="171"/>
      <c r="AV137" s="171"/>
      <c r="AW137" s="171"/>
      <c r="AX137" s="171"/>
      <c r="AY137" s="171"/>
      <c r="AZ137" s="171"/>
      <c r="BA137" s="171"/>
      <c r="BB137" s="171"/>
      <c r="BC137" s="171"/>
      <c r="BD137" s="171"/>
      <c r="BE137" s="171"/>
      <c r="BF137" s="171"/>
      <c r="BG137" s="171"/>
      <c r="BH137" s="171"/>
      <c r="BI137" s="171"/>
      <c r="BJ137" s="171"/>
      <c r="BK137" s="171"/>
      <c r="BL137" s="171"/>
      <c r="BM137" s="171"/>
      <c r="BN137" s="171"/>
      <c r="BO137" s="171"/>
      <c r="BP137" s="171"/>
      <c r="BQ137" s="171"/>
      <c r="BR137" s="171"/>
      <c r="BS137" s="171"/>
      <c r="BT137" s="171"/>
      <c r="BU137" s="171"/>
      <c r="BV137" s="171"/>
      <c r="BW137" s="171"/>
      <c r="BX137" s="171"/>
      <c r="BY137" s="171"/>
      <c r="BZ137" s="171"/>
      <c r="CA137" s="171"/>
      <c r="CB137" s="171"/>
      <c r="CC137" s="171"/>
      <c r="CD137" s="104"/>
      <c r="CE137" s="104"/>
      <c r="CF137" s="104"/>
      <c r="CG137" s="104"/>
      <c r="CH137" s="104"/>
      <c r="CI137" s="104"/>
      <c r="CJ137" s="104"/>
      <c r="CK137" s="104"/>
      <c r="CL137" s="104"/>
      <c r="CM137" s="104"/>
      <c r="CN137" s="104"/>
      <c r="CO137" s="104"/>
      <c r="CP137" s="104"/>
      <c r="CQ137" s="104"/>
      <c r="CR137" s="104"/>
      <c r="CS137" s="104"/>
      <c r="CT137" s="104"/>
      <c r="CU137" s="104"/>
      <c r="CV137" s="207"/>
      <c r="CW137" s="207"/>
      <c r="CX137" s="207"/>
      <c r="CY137" s="207"/>
      <c r="CZ137" s="207"/>
      <c r="DA137" s="207"/>
      <c r="DB137" s="207"/>
      <c r="DC137" s="207"/>
      <c r="DD137" s="207"/>
      <c r="DE137" s="207"/>
      <c r="DF137" s="207"/>
      <c r="DG137" s="207"/>
      <c r="DH137" s="207"/>
      <c r="DI137" s="207"/>
      <c r="DJ137" s="207"/>
      <c r="DK137" s="207"/>
      <c r="DL137" s="207"/>
      <c r="DM137" s="207"/>
      <c r="DN137" s="207"/>
      <c r="DO137" s="207"/>
      <c r="DP137" s="207"/>
      <c r="DQ137" s="207"/>
      <c r="DR137" s="207"/>
      <c r="DS137" s="207"/>
      <c r="DT137" s="207"/>
      <c r="DU137" s="104"/>
      <c r="DV137" s="104"/>
      <c r="DW137" s="104"/>
      <c r="DX137" s="104"/>
      <c r="DY137" s="104"/>
      <c r="DZ137" s="104"/>
      <c r="EA137" s="104"/>
      <c r="EB137" s="104"/>
      <c r="EC137" s="104"/>
      <c r="ED137" s="104"/>
      <c r="EE137" s="104"/>
      <c r="EF137" s="104"/>
      <c r="EG137" s="104"/>
      <c r="EH137" s="104"/>
      <c r="EI137" s="104"/>
      <c r="EJ137" s="104"/>
      <c r="EK137" s="104"/>
      <c r="EL137" s="104"/>
      <c r="EM137" s="104"/>
      <c r="EN137" s="104"/>
      <c r="EO137" s="104"/>
      <c r="EP137" s="104"/>
      <c r="EQ137" s="104"/>
      <c r="ER137" s="104"/>
      <c r="ES137" s="104"/>
      <c r="ET137" s="104"/>
      <c r="EU137" s="104"/>
      <c r="EV137" s="104"/>
      <c r="EW137" s="104"/>
      <c r="EX137" s="104"/>
      <c r="EY137" s="104"/>
      <c r="EZ137" s="104"/>
      <c r="FA137" s="104"/>
      <c r="FB137" s="104"/>
      <c r="FC137" s="104"/>
      <c r="FD137" s="104"/>
      <c r="FE137" s="104"/>
      <c r="FF137" s="104"/>
      <c r="FG137" s="104"/>
      <c r="FH137" s="104"/>
      <c r="FI137" s="104"/>
      <c r="FJ137" s="104"/>
      <c r="FK137" s="104"/>
      <c r="FL137" s="104"/>
      <c r="FM137" s="104"/>
      <c r="FN137" s="104"/>
      <c r="FO137" s="104"/>
      <c r="FP137" s="104"/>
      <c r="FQ137" s="104"/>
      <c r="FR137" s="104"/>
      <c r="FS137" s="104"/>
      <c r="FT137" s="104"/>
      <c r="FU137" s="104"/>
      <c r="FV137" s="104"/>
      <c r="FW137" s="104"/>
      <c r="FX137" s="104"/>
      <c r="FY137" s="104"/>
      <c r="FZ137" s="104"/>
      <c r="GA137" s="104"/>
      <c r="GB137" s="104"/>
      <c r="GC137" s="104"/>
      <c r="GD137" s="104"/>
      <c r="GE137" s="104"/>
      <c r="GF137" s="104"/>
      <c r="GG137" s="104"/>
      <c r="GH137" s="104"/>
      <c r="GI137" s="104"/>
      <c r="GJ137" s="104"/>
      <c r="GK137" s="104"/>
      <c r="GL137" s="104"/>
      <c r="GM137" s="104"/>
      <c r="GN137" s="104"/>
      <c r="GO137" s="104"/>
      <c r="GP137" s="104"/>
      <c r="GQ137" s="104"/>
      <c r="GR137" s="104"/>
      <c r="GS137" s="104"/>
      <c r="GT137" s="104"/>
      <c r="GU137" s="104"/>
      <c r="GV137" s="104"/>
      <c r="GW137" s="104"/>
      <c r="GX137" s="104"/>
      <c r="GY137" s="104"/>
      <c r="GZ137" s="104"/>
      <c r="HA137" s="104"/>
      <c r="HB137" s="104"/>
      <c r="HC137" s="104"/>
      <c r="HD137" s="104"/>
      <c r="HE137" s="104"/>
      <c r="HF137" s="104"/>
      <c r="HG137" s="104"/>
      <c r="HH137" s="104"/>
      <c r="HI137" s="104"/>
      <c r="HJ137" s="104"/>
      <c r="HK137" s="104"/>
      <c r="HL137" s="104"/>
      <c r="HM137" s="104"/>
      <c r="HN137" s="104"/>
      <c r="HO137" s="104"/>
      <c r="HP137" s="104"/>
      <c r="HQ137" s="104"/>
      <c r="HR137" s="104"/>
      <c r="HS137" s="104"/>
      <c r="HT137" s="104"/>
      <c r="HU137" s="104"/>
      <c r="HV137" s="104"/>
      <c r="HW137" s="104"/>
      <c r="HX137" s="104"/>
      <c r="HY137" s="104"/>
      <c r="HZ137" s="104"/>
      <c r="IA137" s="104"/>
      <c r="IB137" s="104"/>
      <c r="IC137" s="104"/>
      <c r="ID137" s="104"/>
      <c r="IE137" s="104"/>
      <c r="IF137" s="104"/>
      <c r="IG137" s="104"/>
      <c r="IH137" s="104"/>
      <c r="II137" s="104"/>
      <c r="IJ137" s="104"/>
      <c r="IK137" s="104"/>
      <c r="IL137" s="104"/>
      <c r="IM137" s="104"/>
      <c r="IN137" s="104"/>
      <c r="IO137" s="104"/>
      <c r="IP137" s="104"/>
      <c r="IQ137" s="104"/>
      <c r="IR137" s="104"/>
      <c r="IS137" s="104"/>
      <c r="IT137" s="104"/>
      <c r="IU137" s="104"/>
      <c r="IV137" s="104"/>
      <c r="IW137" s="104"/>
      <c r="IX137" s="104"/>
      <c r="IY137" s="104"/>
      <c r="IZ137" s="104"/>
      <c r="JA137" s="104"/>
      <c r="JB137" s="104"/>
      <c r="JC137" s="104"/>
      <c r="JD137" s="104"/>
      <c r="JE137" s="104"/>
      <c r="JF137" s="104"/>
      <c r="JG137" s="104"/>
      <c r="JH137" s="104"/>
      <c r="JI137" s="104"/>
      <c r="JJ137" s="104"/>
      <c r="JK137" s="104"/>
      <c r="JL137" s="104"/>
      <c r="JM137" s="104"/>
      <c r="JN137" s="104"/>
      <c r="JO137" s="104"/>
      <c r="JP137" s="104"/>
      <c r="JQ137" s="104"/>
      <c r="JR137" s="104"/>
      <c r="JS137" s="104"/>
      <c r="JT137" s="104"/>
      <c r="JU137" s="104"/>
      <c r="JV137" s="104"/>
      <c r="JW137" s="104"/>
      <c r="JX137" s="104"/>
      <c r="JY137" s="104"/>
      <c r="JZ137" s="104"/>
      <c r="KA137" s="104"/>
      <c r="KB137" s="104"/>
      <c r="KC137" s="104"/>
      <c r="KD137" s="104"/>
      <c r="KE137" s="104"/>
      <c r="KF137" s="104"/>
      <c r="KG137" s="104"/>
      <c r="KH137" s="104"/>
      <c r="KI137" s="104"/>
      <c r="KJ137" s="104"/>
      <c r="KK137" s="104"/>
      <c r="KL137" s="104"/>
      <c r="KM137" s="104"/>
      <c r="KN137" s="104"/>
      <c r="KO137" s="104"/>
      <c r="KP137" s="104"/>
      <c r="KQ137" s="104"/>
      <c r="KR137" s="104"/>
      <c r="KS137" s="104"/>
      <c r="KT137" s="104"/>
      <c r="KU137" s="104"/>
      <c r="KV137" s="104"/>
      <c r="KW137" s="104"/>
      <c r="KX137" s="104"/>
      <c r="KY137" s="104"/>
      <c r="KZ137" s="104"/>
      <c r="LA137" s="104"/>
      <c r="LB137" s="104"/>
      <c r="LC137" s="104"/>
      <c r="LD137" s="104"/>
      <c r="LE137" s="104"/>
      <c r="LF137" s="104"/>
      <c r="LG137" s="104"/>
      <c r="LH137" s="104"/>
      <c r="LI137" s="104"/>
      <c r="LJ137" s="104"/>
      <c r="LK137" s="104"/>
      <c r="LL137" s="104"/>
      <c r="LM137" s="104"/>
      <c r="LN137" s="104"/>
      <c r="LO137" s="104"/>
      <c r="LP137" s="104"/>
      <c r="LQ137" s="104"/>
      <c r="LR137" s="104"/>
      <c r="LS137" s="104"/>
      <c r="LT137" s="104"/>
      <c r="LU137" s="104"/>
      <c r="LV137" s="104"/>
      <c r="LW137" s="104"/>
      <c r="LX137" s="104"/>
      <c r="LY137" s="104"/>
      <c r="LZ137" s="104"/>
      <c r="MA137" s="104"/>
      <c r="MB137" s="104"/>
      <c r="MC137" s="104"/>
      <c r="MD137" s="104"/>
      <c r="ME137" s="104"/>
      <c r="MF137" s="104"/>
      <c r="MG137" s="104"/>
      <c r="MH137" s="104"/>
      <c r="MI137" s="104"/>
      <c r="MJ137" s="104"/>
      <c r="MK137" s="104"/>
      <c r="ML137" s="104"/>
      <c r="MM137" s="104"/>
      <c r="MN137" s="104"/>
      <c r="MO137" s="104"/>
      <c r="MP137" s="104"/>
      <c r="MQ137" s="104"/>
      <c r="MR137" s="104"/>
      <c r="MS137" s="104"/>
      <c r="MT137" s="104"/>
      <c r="MU137" s="104"/>
      <c r="MV137" s="104"/>
      <c r="MW137" s="104"/>
      <c r="MX137" s="104"/>
      <c r="MY137" s="104"/>
      <c r="MZ137" s="104"/>
      <c r="NA137" s="104"/>
      <c r="NB137" s="104"/>
      <c r="NC137" s="104"/>
      <c r="ND137" s="104"/>
      <c r="NE137" s="104"/>
      <c r="NF137" s="104"/>
      <c r="NG137" s="104"/>
      <c r="NH137" s="104"/>
      <c r="NI137" s="104"/>
      <c r="NJ137" s="104"/>
      <c r="NK137" s="104"/>
      <c r="NL137" s="104"/>
      <c r="NM137" s="104"/>
      <c r="NN137" s="104"/>
      <c r="NO137" s="104"/>
      <c r="NP137" s="104"/>
      <c r="NQ137" s="104"/>
      <c r="NR137" s="104"/>
      <c r="NS137" s="104"/>
      <c r="NT137" s="104"/>
      <c r="NU137" s="104"/>
      <c r="NV137" s="104"/>
      <c r="NW137" s="104"/>
      <c r="NX137" s="104"/>
      <c r="NY137" s="104"/>
      <c r="NZ137" s="104"/>
      <c r="OA137" s="104"/>
      <c r="OB137" s="104"/>
      <c r="OC137" s="104"/>
      <c r="OD137" s="104"/>
      <c r="OE137" s="104"/>
      <c r="OF137" s="104"/>
      <c r="OG137" s="104"/>
      <c r="OH137" s="104"/>
      <c r="OI137" s="104"/>
      <c r="OJ137" s="104"/>
      <c r="OK137" s="104"/>
      <c r="OL137" s="104"/>
      <c r="OM137" s="104"/>
      <c r="ON137" s="104"/>
      <c r="OO137" s="104"/>
      <c r="OP137" s="104"/>
      <c r="OQ137" s="104"/>
      <c r="OR137" s="104"/>
      <c r="OS137" s="104"/>
      <c r="OT137" s="104"/>
      <c r="OU137" s="104"/>
      <c r="OV137" s="104"/>
      <c r="OW137" s="104"/>
      <c r="OX137" s="104"/>
      <c r="OY137" s="104"/>
      <c r="OZ137" s="104"/>
      <c r="PA137" s="104"/>
      <c r="PB137" s="104"/>
      <c r="PC137" s="104"/>
      <c r="PD137" s="104"/>
      <c r="PE137" s="104"/>
      <c r="PF137" s="104"/>
      <c r="PG137" s="104"/>
      <c r="PH137" s="104"/>
      <c r="PI137" s="104"/>
      <c r="PJ137" s="104"/>
      <c r="PK137" s="104"/>
      <c r="PL137" s="104"/>
      <c r="PM137" s="104"/>
      <c r="PN137" s="104"/>
      <c r="PO137" s="104"/>
      <c r="PP137" s="104"/>
      <c r="PQ137" s="104"/>
      <c r="PR137" s="104"/>
      <c r="PS137" s="104"/>
      <c r="PT137" s="104"/>
      <c r="PU137" s="104"/>
      <c r="PV137" s="104"/>
      <c r="PW137" s="104"/>
      <c r="PX137" s="104"/>
      <c r="PY137" s="104"/>
      <c r="PZ137" s="104"/>
      <c r="QA137" s="104"/>
      <c r="QB137" s="104"/>
      <c r="QC137" s="104"/>
      <c r="QD137" s="104"/>
      <c r="QE137" s="104"/>
      <c r="QF137" s="104"/>
      <c r="QG137" s="104"/>
      <c r="QH137" s="104"/>
      <c r="QI137" s="104"/>
      <c r="QJ137" s="104"/>
      <c r="QK137" s="104"/>
      <c r="QL137" s="104"/>
      <c r="QM137" s="104"/>
      <c r="QN137" s="104"/>
      <c r="QO137" s="104"/>
      <c r="QP137" s="104"/>
      <c r="QQ137" s="104"/>
      <c r="QR137" s="104"/>
      <c r="QS137" s="104"/>
      <c r="QT137" s="104"/>
      <c r="QU137" s="104"/>
      <c r="QV137" s="104"/>
      <c r="QW137" s="104"/>
      <c r="QX137" s="104"/>
      <c r="QY137" s="104"/>
      <c r="QZ137" s="104"/>
      <c r="RA137" s="104"/>
      <c r="RB137" s="104"/>
      <c r="RC137" s="104"/>
      <c r="RD137" s="104"/>
      <c r="RE137" s="104"/>
      <c r="RF137" s="104"/>
      <c r="RG137" s="207"/>
      <c r="RH137" s="207"/>
    </row>
    <row r="138" spans="2:476" ht="18.75" customHeight="1">
      <c r="B138" s="87">
        <v>127</v>
      </c>
      <c r="C138" s="87">
        <v>2528</v>
      </c>
      <c r="D138" s="87" t="s">
        <v>451</v>
      </c>
      <c r="E138" s="34" t="str">
        <f ca="1">IF(ISBLANK(TMSimList[[#This Row],[Test n'#]]),"",LOOKUP(TMSimList[[#This Row],[Test n'#]],TP_CFAR_DB[TPnum],TP_CFAR_DB[TP ID]))</f>
        <v>FT-TP-2528</v>
      </c>
      <c r="F138" s="103" t="str">
        <f ca="1">IF(ISBLANK(TMSimList[[#This Row],[Test n'#]]),"",LOOKUP(TMSimList[[#This Row],[Test n'#]],TP_CFAR_DB[TPnum],TP_CFAR_DB[Test Point Name]))</f>
        <v>Otbd Eleveon stuck at deflection</v>
      </c>
      <c r="G138" s="34" t="str">
        <f ca="1">IF(ISBLANK(TMSimList[[#This Row],[Test n'#]]),"",LOOKUP(TMSimList[[#This Row],[Test n'#]],TP_CFAR_DB[TPnum],TP_CFAR_DB[Mode]))</f>
        <v>Auto</v>
      </c>
      <c r="H138" s="397"/>
      <c r="I138" s="398"/>
      <c r="J138" s="398"/>
      <c r="K138" s="171"/>
      <c r="L138" s="172">
        <f>SUM(TMSimMatrix[#This Row])</f>
        <v>1</v>
      </c>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1"/>
      <c r="AI138" s="171"/>
      <c r="AJ138" s="171"/>
      <c r="AK138" s="171"/>
      <c r="AL138" s="171"/>
      <c r="AM138" s="171"/>
      <c r="AN138" s="171"/>
      <c r="AO138" s="171"/>
      <c r="AP138" s="171"/>
      <c r="AQ138" s="171"/>
      <c r="AR138" s="171"/>
      <c r="AS138" s="171"/>
      <c r="AT138" s="171"/>
      <c r="AU138" s="171"/>
      <c r="AV138" s="171"/>
      <c r="AW138" s="171"/>
      <c r="AX138" s="171"/>
      <c r="AY138" s="171"/>
      <c r="AZ138" s="171"/>
      <c r="BA138" s="171"/>
      <c r="BB138" s="171"/>
      <c r="BC138" s="171"/>
      <c r="BD138" s="171"/>
      <c r="BE138" s="171"/>
      <c r="BF138" s="171"/>
      <c r="BG138" s="171"/>
      <c r="BH138" s="171"/>
      <c r="BI138" s="171"/>
      <c r="BJ138" s="171"/>
      <c r="BK138" s="171"/>
      <c r="BL138" s="171"/>
      <c r="BM138" s="171"/>
      <c r="BN138" s="171"/>
      <c r="BO138" s="171"/>
      <c r="BP138" s="171"/>
      <c r="BQ138" s="171"/>
      <c r="BR138" s="171"/>
      <c r="BS138" s="171"/>
      <c r="BT138" s="171"/>
      <c r="BU138" s="171"/>
      <c r="BV138" s="171"/>
      <c r="BW138" s="171"/>
      <c r="BX138" s="171"/>
      <c r="BY138" s="171"/>
      <c r="BZ138" s="171"/>
      <c r="CA138" s="171"/>
      <c r="CB138" s="171"/>
      <c r="CC138" s="171"/>
      <c r="CD138" s="104"/>
      <c r="CE138" s="104"/>
      <c r="CF138" s="104"/>
      <c r="CG138" s="104"/>
      <c r="CH138" s="104"/>
      <c r="CI138" s="104"/>
      <c r="CJ138" s="104"/>
      <c r="CK138" s="104"/>
      <c r="CL138" s="104"/>
      <c r="CM138" s="104"/>
      <c r="CN138" s="104"/>
      <c r="CO138" s="104"/>
      <c r="CP138" s="104"/>
      <c r="CQ138" s="104"/>
      <c r="CR138" s="104"/>
      <c r="CS138" s="104"/>
      <c r="CT138" s="104"/>
      <c r="CU138" s="104"/>
      <c r="CV138" s="207"/>
      <c r="CW138" s="207"/>
      <c r="CX138" s="207"/>
      <c r="CY138" s="207"/>
      <c r="CZ138" s="207"/>
      <c r="DA138" s="207"/>
      <c r="DB138" s="207"/>
      <c r="DC138" s="207"/>
      <c r="DD138" s="207"/>
      <c r="DE138" s="207"/>
      <c r="DF138" s="207"/>
      <c r="DG138" s="207"/>
      <c r="DH138" s="207"/>
      <c r="DI138" s="207"/>
      <c r="DJ138" s="207"/>
      <c r="DK138" s="207"/>
      <c r="DL138" s="207"/>
      <c r="DM138" s="207"/>
      <c r="DN138" s="207"/>
      <c r="DO138" s="207"/>
      <c r="DP138" s="207"/>
      <c r="DQ138" s="207"/>
      <c r="DR138" s="207"/>
      <c r="DS138" s="207"/>
      <c r="DT138" s="207"/>
      <c r="DU138" s="104"/>
      <c r="DV138" s="104"/>
      <c r="DW138" s="104"/>
      <c r="DX138" s="104"/>
      <c r="DY138" s="104"/>
      <c r="DZ138" s="104"/>
      <c r="EA138" s="104"/>
      <c r="EB138" s="104"/>
      <c r="EC138" s="104"/>
      <c r="ED138" s="104"/>
      <c r="EE138" s="104"/>
      <c r="EF138" s="104"/>
      <c r="EG138" s="104"/>
      <c r="EH138" s="104"/>
      <c r="EI138" s="104"/>
      <c r="EJ138" s="104"/>
      <c r="EK138" s="104"/>
      <c r="EL138" s="104"/>
      <c r="EM138" s="104"/>
      <c r="EN138" s="104"/>
      <c r="EO138" s="104"/>
      <c r="EP138" s="104"/>
      <c r="EQ138" s="104"/>
      <c r="ER138" s="104"/>
      <c r="ES138" s="104"/>
      <c r="ET138" s="104"/>
      <c r="EU138" s="104"/>
      <c r="EV138" s="104"/>
      <c r="EW138" s="104"/>
      <c r="EX138" s="104"/>
      <c r="EY138" s="104"/>
      <c r="EZ138" s="104"/>
      <c r="FA138" s="104"/>
      <c r="FB138" s="104"/>
      <c r="FC138" s="104"/>
      <c r="FD138" s="104"/>
      <c r="FE138" s="104"/>
      <c r="FF138" s="104"/>
      <c r="FG138" s="104"/>
      <c r="FH138" s="104"/>
      <c r="FI138" s="104"/>
      <c r="FJ138" s="104"/>
      <c r="FK138" s="104"/>
      <c r="FL138" s="104"/>
      <c r="FM138" s="104"/>
      <c r="FN138" s="104"/>
      <c r="FO138" s="104"/>
      <c r="FP138" s="104"/>
      <c r="FQ138" s="104"/>
      <c r="FR138" s="104"/>
      <c r="FS138" s="104"/>
      <c r="FT138" s="104"/>
      <c r="FU138" s="104"/>
      <c r="FV138" s="104"/>
      <c r="FW138" s="104"/>
      <c r="FX138" s="104"/>
      <c r="FY138" s="104"/>
      <c r="FZ138" s="104"/>
      <c r="GA138" s="104"/>
      <c r="GB138" s="104"/>
      <c r="GC138" s="104"/>
      <c r="GD138" s="104"/>
      <c r="GE138" s="104"/>
      <c r="GF138" s="104"/>
      <c r="GG138" s="104"/>
      <c r="GH138" s="104"/>
      <c r="GI138" s="104"/>
      <c r="GJ138" s="104"/>
      <c r="GK138" s="104"/>
      <c r="GL138" s="104"/>
      <c r="GM138" s="104"/>
      <c r="GN138" s="104"/>
      <c r="GO138" s="104"/>
      <c r="GP138" s="104"/>
      <c r="GQ138" s="104"/>
      <c r="GR138" s="104"/>
      <c r="GS138" s="104"/>
      <c r="GT138" s="104"/>
      <c r="GU138" s="104"/>
      <c r="GV138" s="104"/>
      <c r="GW138" s="104"/>
      <c r="GX138" s="104"/>
      <c r="GY138" s="104"/>
      <c r="GZ138" s="104"/>
      <c r="HA138" s="104"/>
      <c r="HB138" s="104"/>
      <c r="HC138" s="104"/>
      <c r="HD138" s="104"/>
      <c r="HE138" s="104"/>
      <c r="HF138" s="104"/>
      <c r="HG138" s="104"/>
      <c r="HH138" s="104"/>
      <c r="HI138" s="104"/>
      <c r="HJ138" s="104"/>
      <c r="HK138" s="104"/>
      <c r="HL138" s="104"/>
      <c r="HM138" s="104"/>
      <c r="HN138" s="104"/>
      <c r="HO138" s="104"/>
      <c r="HP138" s="104"/>
      <c r="HQ138" s="104"/>
      <c r="HR138" s="104"/>
      <c r="HS138" s="104"/>
      <c r="HT138" s="104"/>
      <c r="HU138" s="104"/>
      <c r="HV138" s="104"/>
      <c r="HW138" s="171">
        <v>1</v>
      </c>
      <c r="HX138" s="104"/>
      <c r="HY138" s="104"/>
      <c r="HZ138" s="104"/>
      <c r="IA138" s="104"/>
      <c r="IB138" s="104"/>
      <c r="IC138" s="104"/>
      <c r="ID138" s="104"/>
      <c r="IE138" s="104"/>
      <c r="IF138" s="104"/>
      <c r="IG138" s="104"/>
      <c r="IH138" s="104"/>
      <c r="II138" s="104"/>
      <c r="IJ138" s="104"/>
      <c r="IK138" s="104"/>
      <c r="IL138" s="104"/>
      <c r="IM138" s="104"/>
      <c r="IN138" s="104"/>
      <c r="IO138" s="104"/>
      <c r="IP138" s="104"/>
      <c r="IQ138" s="104"/>
      <c r="IR138" s="104"/>
      <c r="IS138" s="104"/>
      <c r="IT138" s="104"/>
      <c r="IU138" s="104"/>
      <c r="IV138" s="104"/>
      <c r="IW138" s="104"/>
      <c r="IX138" s="104"/>
      <c r="IY138" s="104"/>
      <c r="IZ138" s="104"/>
      <c r="JA138" s="104"/>
      <c r="JB138" s="104"/>
      <c r="JC138" s="104"/>
      <c r="JD138" s="104"/>
      <c r="JE138" s="104"/>
      <c r="JF138" s="104"/>
      <c r="JG138" s="104"/>
      <c r="JH138" s="104"/>
      <c r="JI138" s="104"/>
      <c r="JJ138" s="104"/>
      <c r="JK138" s="104"/>
      <c r="JL138" s="104"/>
      <c r="JM138" s="104"/>
      <c r="JN138" s="104"/>
      <c r="JO138" s="104"/>
      <c r="JP138" s="104"/>
      <c r="JQ138" s="104"/>
      <c r="JR138" s="104"/>
      <c r="JS138" s="104"/>
      <c r="JT138" s="104"/>
      <c r="JU138" s="104"/>
      <c r="JV138" s="104"/>
      <c r="JW138" s="104"/>
      <c r="JX138" s="104"/>
      <c r="JY138" s="104"/>
      <c r="JZ138" s="104"/>
      <c r="KA138" s="104"/>
      <c r="KB138" s="104"/>
      <c r="KC138" s="104"/>
      <c r="KD138" s="104"/>
      <c r="KE138" s="104"/>
      <c r="KF138" s="104"/>
      <c r="KG138" s="104"/>
      <c r="KH138" s="104"/>
      <c r="KI138" s="104"/>
      <c r="KJ138" s="104"/>
      <c r="KK138" s="104"/>
      <c r="KL138" s="104"/>
      <c r="KM138" s="104"/>
      <c r="KN138" s="104"/>
      <c r="KO138" s="104"/>
      <c r="KP138" s="104"/>
      <c r="KQ138" s="104"/>
      <c r="KR138" s="104"/>
      <c r="KS138" s="104"/>
      <c r="KT138" s="104"/>
      <c r="KU138" s="104"/>
      <c r="KV138" s="104"/>
      <c r="KW138" s="104"/>
      <c r="KX138" s="104"/>
      <c r="KY138" s="104"/>
      <c r="KZ138" s="104"/>
      <c r="LA138" s="104"/>
      <c r="LB138" s="104"/>
      <c r="LC138" s="104"/>
      <c r="LD138" s="104"/>
      <c r="LE138" s="104"/>
      <c r="LF138" s="104"/>
      <c r="LG138" s="104"/>
      <c r="LH138" s="104"/>
      <c r="LI138" s="104"/>
      <c r="LJ138" s="104"/>
      <c r="LK138" s="104"/>
      <c r="LL138" s="104"/>
      <c r="LM138" s="104"/>
      <c r="LN138" s="104"/>
      <c r="LO138" s="104"/>
      <c r="LP138" s="104"/>
      <c r="LQ138" s="104"/>
      <c r="LR138" s="104"/>
      <c r="LS138" s="104"/>
      <c r="LT138" s="104"/>
      <c r="LU138" s="104"/>
      <c r="LV138" s="104"/>
      <c r="LW138" s="104"/>
      <c r="LX138" s="104"/>
      <c r="LY138" s="104"/>
      <c r="LZ138" s="104"/>
      <c r="MA138" s="104"/>
      <c r="MB138" s="104"/>
      <c r="MC138" s="104"/>
      <c r="MD138" s="104"/>
      <c r="ME138" s="104"/>
      <c r="MF138" s="104"/>
      <c r="MG138" s="104"/>
      <c r="MH138" s="104"/>
      <c r="MI138" s="104"/>
      <c r="MJ138" s="104"/>
      <c r="MK138" s="104"/>
      <c r="ML138" s="104"/>
      <c r="MM138" s="104"/>
      <c r="MN138" s="104"/>
      <c r="MO138" s="104"/>
      <c r="MP138" s="104"/>
      <c r="MQ138" s="104"/>
      <c r="MR138" s="104"/>
      <c r="MS138" s="104"/>
      <c r="MT138" s="104"/>
      <c r="MU138" s="104"/>
      <c r="MV138" s="104"/>
      <c r="MW138" s="104"/>
      <c r="MX138" s="104"/>
      <c r="MY138" s="104"/>
      <c r="MZ138" s="104"/>
      <c r="NA138" s="104"/>
      <c r="NB138" s="104"/>
      <c r="NC138" s="104"/>
      <c r="ND138" s="104"/>
      <c r="NE138" s="104"/>
      <c r="NF138" s="104"/>
      <c r="NG138" s="104"/>
      <c r="NH138" s="104"/>
      <c r="NI138" s="104"/>
      <c r="NJ138" s="104"/>
      <c r="NK138" s="104"/>
      <c r="NL138" s="104"/>
      <c r="NM138" s="104"/>
      <c r="NN138" s="104"/>
      <c r="NO138" s="104"/>
      <c r="NP138" s="104"/>
      <c r="NQ138" s="104"/>
      <c r="NR138" s="104"/>
      <c r="NS138" s="104"/>
      <c r="NT138" s="104"/>
      <c r="NU138" s="104"/>
      <c r="NV138" s="104"/>
      <c r="NW138" s="104"/>
      <c r="NX138" s="104"/>
      <c r="NY138" s="104"/>
      <c r="NZ138" s="104"/>
      <c r="OA138" s="104"/>
      <c r="OB138" s="104"/>
      <c r="OC138" s="104"/>
      <c r="OD138" s="104"/>
      <c r="OE138" s="104"/>
      <c r="OF138" s="104"/>
      <c r="OG138" s="104"/>
      <c r="OH138" s="104"/>
      <c r="OI138" s="104"/>
      <c r="OJ138" s="104"/>
      <c r="OK138" s="104"/>
      <c r="OL138" s="104"/>
      <c r="OM138" s="104"/>
      <c r="ON138" s="104"/>
      <c r="OO138" s="104"/>
      <c r="OP138" s="104"/>
      <c r="OQ138" s="104"/>
      <c r="OR138" s="104"/>
      <c r="OS138" s="104"/>
      <c r="OT138" s="104"/>
      <c r="OU138" s="104"/>
      <c r="OV138" s="104"/>
      <c r="OW138" s="104"/>
      <c r="OX138" s="104"/>
      <c r="OY138" s="104"/>
      <c r="OZ138" s="104"/>
      <c r="PA138" s="104"/>
      <c r="PB138" s="104"/>
      <c r="PC138" s="104"/>
      <c r="PD138" s="104"/>
      <c r="PE138" s="104"/>
      <c r="PF138" s="104"/>
      <c r="PG138" s="104"/>
      <c r="PH138" s="104"/>
      <c r="PI138" s="104"/>
      <c r="PJ138" s="104"/>
      <c r="PK138" s="104"/>
      <c r="PL138" s="104"/>
      <c r="PM138" s="104"/>
      <c r="PN138" s="104"/>
      <c r="PO138" s="104"/>
      <c r="PP138" s="104"/>
      <c r="PQ138" s="104"/>
      <c r="PR138" s="104"/>
      <c r="PS138" s="104"/>
      <c r="PT138" s="104"/>
      <c r="PU138" s="104"/>
      <c r="PV138" s="104"/>
      <c r="PW138" s="104"/>
      <c r="PX138" s="104"/>
      <c r="PY138" s="104"/>
      <c r="PZ138" s="104"/>
      <c r="QA138" s="104"/>
      <c r="QB138" s="104"/>
      <c r="QC138" s="104"/>
      <c r="QD138" s="104"/>
      <c r="QE138" s="104"/>
      <c r="QF138" s="104"/>
      <c r="QG138" s="104"/>
      <c r="QH138" s="104"/>
      <c r="QI138" s="104"/>
      <c r="QJ138" s="104"/>
      <c r="QK138" s="104"/>
      <c r="QL138" s="104"/>
      <c r="QM138" s="104"/>
      <c r="QN138" s="104"/>
      <c r="QO138" s="104"/>
      <c r="QP138" s="104"/>
      <c r="QQ138" s="104"/>
      <c r="QR138" s="104"/>
      <c r="QS138" s="104"/>
      <c r="QT138" s="104"/>
      <c r="QU138" s="104"/>
      <c r="QV138" s="104"/>
      <c r="QW138" s="104"/>
      <c r="QX138" s="104"/>
      <c r="QY138" s="104"/>
      <c r="QZ138" s="104"/>
      <c r="RA138" s="104"/>
      <c r="RB138" s="104"/>
      <c r="RC138" s="104"/>
      <c r="RD138" s="104"/>
      <c r="RE138" s="104"/>
      <c r="RF138" s="104"/>
      <c r="RG138" s="207"/>
      <c r="RH138" s="207"/>
    </row>
    <row r="139" spans="2:476" ht="18.75" customHeight="1">
      <c r="B139" s="87">
        <v>128</v>
      </c>
      <c r="C139" s="87">
        <v>2529</v>
      </c>
      <c r="D139" s="87" t="s">
        <v>451</v>
      </c>
      <c r="E139" s="34" t="str">
        <f ca="1">IF(ISBLANK(TMSimList[[#This Row],[Test n'#]]),"",LOOKUP(TMSimList[[#This Row],[Test n'#]],TP_CFAR_DB[TPnum],TP_CFAR_DB[TP ID]))</f>
        <v>FT-TP-2529</v>
      </c>
      <c r="F139" s="103" t="str">
        <f ca="1">IF(ISBLANK(TMSimList[[#This Row],[Test n'#]]),"",LOOKUP(TMSimList[[#This Row],[Test n'#]],TP_CFAR_DB[TPnum],TP_CFAR_DB[Test Point Name]))</f>
        <v>Wing bus failure</v>
      </c>
      <c r="G139" s="34" t="str">
        <f ca="1">IF(ISBLANK(TMSimList[[#This Row],[Test n'#]]),"",LOOKUP(TMSimList[[#This Row],[Test n'#]],TP_CFAR_DB[TPnum],TP_CFAR_DB[Mode]))</f>
        <v>Auto</v>
      </c>
      <c r="H139" s="397"/>
      <c r="I139" s="398"/>
      <c r="J139" s="398"/>
      <c r="K139" s="171"/>
      <c r="L139" s="172">
        <f>SUM(TMSimMatrix[#This Row])</f>
        <v>1</v>
      </c>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1"/>
      <c r="AI139" s="171"/>
      <c r="AJ139" s="171"/>
      <c r="AK139" s="171"/>
      <c r="AL139" s="171"/>
      <c r="AM139" s="171"/>
      <c r="AN139" s="171"/>
      <c r="AO139" s="171"/>
      <c r="AP139" s="171"/>
      <c r="AQ139" s="171"/>
      <c r="AR139" s="171"/>
      <c r="AS139" s="171"/>
      <c r="AT139" s="171"/>
      <c r="AU139" s="171"/>
      <c r="AV139" s="171"/>
      <c r="AW139" s="171"/>
      <c r="AX139" s="171"/>
      <c r="AY139" s="171"/>
      <c r="AZ139" s="171"/>
      <c r="BA139" s="171"/>
      <c r="BB139" s="171"/>
      <c r="BC139" s="171"/>
      <c r="BD139" s="171"/>
      <c r="BE139" s="171"/>
      <c r="BF139" s="171"/>
      <c r="BG139" s="171"/>
      <c r="BH139" s="171"/>
      <c r="BI139" s="171"/>
      <c r="BJ139" s="171"/>
      <c r="BK139" s="171"/>
      <c r="BL139" s="171"/>
      <c r="BM139" s="171"/>
      <c r="BN139" s="171"/>
      <c r="BO139" s="171"/>
      <c r="BP139" s="171"/>
      <c r="BQ139" s="171"/>
      <c r="BR139" s="171"/>
      <c r="BS139" s="171"/>
      <c r="BT139" s="171"/>
      <c r="BU139" s="171"/>
      <c r="BV139" s="171"/>
      <c r="BW139" s="171"/>
      <c r="BX139" s="171"/>
      <c r="BY139" s="171"/>
      <c r="BZ139" s="171"/>
      <c r="CA139" s="171"/>
      <c r="CB139" s="171"/>
      <c r="CC139" s="171"/>
      <c r="CD139" s="104"/>
      <c r="CE139" s="104"/>
      <c r="CF139" s="104"/>
      <c r="CG139" s="104"/>
      <c r="CH139" s="104"/>
      <c r="CI139" s="104"/>
      <c r="CJ139" s="104"/>
      <c r="CK139" s="104"/>
      <c r="CL139" s="104"/>
      <c r="CM139" s="104"/>
      <c r="CN139" s="104"/>
      <c r="CO139" s="104"/>
      <c r="CP139" s="104"/>
      <c r="CQ139" s="104"/>
      <c r="CR139" s="104"/>
      <c r="CS139" s="104"/>
      <c r="CT139" s="104"/>
      <c r="CU139" s="104"/>
      <c r="CV139" s="207"/>
      <c r="CW139" s="207"/>
      <c r="CX139" s="207"/>
      <c r="CY139" s="207"/>
      <c r="CZ139" s="207"/>
      <c r="DA139" s="207"/>
      <c r="DB139" s="207"/>
      <c r="DC139" s="207"/>
      <c r="DD139" s="207"/>
      <c r="DE139" s="207"/>
      <c r="DF139" s="207"/>
      <c r="DG139" s="207"/>
      <c r="DH139" s="207"/>
      <c r="DI139" s="207"/>
      <c r="DJ139" s="207"/>
      <c r="DK139" s="207"/>
      <c r="DL139" s="207"/>
      <c r="DM139" s="207"/>
      <c r="DN139" s="207"/>
      <c r="DO139" s="207"/>
      <c r="DP139" s="207"/>
      <c r="DQ139" s="207"/>
      <c r="DR139" s="207"/>
      <c r="DS139" s="207"/>
      <c r="DT139" s="207"/>
      <c r="DU139" s="104"/>
      <c r="DV139" s="104"/>
      <c r="DW139" s="104"/>
      <c r="DX139" s="104"/>
      <c r="DY139" s="104"/>
      <c r="DZ139" s="104"/>
      <c r="EA139" s="104"/>
      <c r="EB139" s="104"/>
      <c r="EC139" s="104"/>
      <c r="ED139" s="104"/>
      <c r="EE139" s="104"/>
      <c r="EF139" s="104"/>
      <c r="EG139" s="104"/>
      <c r="EH139" s="104"/>
      <c r="EI139" s="104"/>
      <c r="EJ139" s="104"/>
      <c r="EK139" s="104"/>
      <c r="EL139" s="104"/>
      <c r="EM139" s="104"/>
      <c r="EN139" s="104"/>
      <c r="EO139" s="104"/>
      <c r="EP139" s="104"/>
      <c r="EQ139" s="104"/>
      <c r="ER139" s="104"/>
      <c r="ES139" s="104"/>
      <c r="ET139" s="104"/>
      <c r="EU139" s="104"/>
      <c r="EV139" s="104"/>
      <c r="EW139" s="104"/>
      <c r="EX139" s="104"/>
      <c r="EY139" s="104"/>
      <c r="EZ139" s="104"/>
      <c r="FA139" s="104"/>
      <c r="FB139" s="104"/>
      <c r="FC139" s="104"/>
      <c r="FD139" s="104"/>
      <c r="FE139" s="104"/>
      <c r="FF139" s="104"/>
      <c r="FG139" s="104"/>
      <c r="FH139" s="104"/>
      <c r="FI139" s="104"/>
      <c r="FJ139" s="104"/>
      <c r="FK139" s="104"/>
      <c r="FL139" s="104"/>
      <c r="FM139" s="104"/>
      <c r="FN139" s="104"/>
      <c r="FO139" s="104"/>
      <c r="FP139" s="104"/>
      <c r="FQ139" s="104"/>
      <c r="FR139" s="104"/>
      <c r="FS139" s="104"/>
      <c r="FT139" s="104"/>
      <c r="FU139" s="104"/>
      <c r="FV139" s="104"/>
      <c r="FW139" s="104"/>
      <c r="FX139" s="104"/>
      <c r="FY139" s="104"/>
      <c r="FZ139" s="104"/>
      <c r="GA139" s="104"/>
      <c r="GB139" s="104"/>
      <c r="GC139" s="104"/>
      <c r="GD139" s="104"/>
      <c r="GE139" s="104"/>
      <c r="GF139" s="104"/>
      <c r="GG139" s="104"/>
      <c r="GH139" s="104"/>
      <c r="GI139" s="104"/>
      <c r="GJ139" s="104"/>
      <c r="GK139" s="104"/>
      <c r="GL139" s="104"/>
      <c r="GM139" s="104"/>
      <c r="GN139" s="104"/>
      <c r="GO139" s="104"/>
      <c r="GP139" s="104"/>
      <c r="GQ139" s="104"/>
      <c r="GR139" s="104"/>
      <c r="GS139" s="104"/>
      <c r="GT139" s="104"/>
      <c r="GU139" s="104"/>
      <c r="GV139" s="104"/>
      <c r="GW139" s="104"/>
      <c r="GX139" s="104"/>
      <c r="GY139" s="104"/>
      <c r="GZ139" s="104"/>
      <c r="HA139" s="104"/>
      <c r="HB139" s="104"/>
      <c r="HC139" s="104"/>
      <c r="HD139" s="104"/>
      <c r="HE139" s="104"/>
      <c r="HF139" s="104"/>
      <c r="HG139" s="104"/>
      <c r="HH139" s="104"/>
      <c r="HI139" s="104"/>
      <c r="HJ139" s="104"/>
      <c r="HK139" s="104"/>
      <c r="HL139" s="104"/>
      <c r="HM139" s="104"/>
      <c r="HN139" s="104"/>
      <c r="HO139" s="104"/>
      <c r="HP139" s="104"/>
      <c r="HQ139" s="104"/>
      <c r="HR139" s="104"/>
      <c r="HS139" s="104"/>
      <c r="HT139" s="104"/>
      <c r="HU139" s="104"/>
      <c r="HV139" s="104"/>
      <c r="HW139" s="104"/>
      <c r="HX139" s="171">
        <v>1</v>
      </c>
      <c r="HY139" s="104"/>
      <c r="HZ139" s="104"/>
      <c r="IA139" s="104"/>
      <c r="IB139" s="104"/>
      <c r="IC139" s="104"/>
      <c r="ID139" s="104"/>
      <c r="IE139" s="104"/>
      <c r="IF139" s="104"/>
      <c r="IG139" s="104"/>
      <c r="IH139" s="104"/>
      <c r="II139" s="104"/>
      <c r="IJ139" s="104"/>
      <c r="IK139" s="104"/>
      <c r="IL139" s="104"/>
      <c r="IM139" s="104"/>
      <c r="IN139" s="104"/>
      <c r="IO139" s="104"/>
      <c r="IP139" s="104"/>
      <c r="IQ139" s="104"/>
      <c r="IR139" s="104"/>
      <c r="IS139" s="104"/>
      <c r="IT139" s="104"/>
      <c r="IU139" s="104"/>
      <c r="IV139" s="104"/>
      <c r="IW139" s="104"/>
      <c r="IX139" s="104"/>
      <c r="IY139" s="104"/>
      <c r="IZ139" s="104"/>
      <c r="JA139" s="104"/>
      <c r="JB139" s="104"/>
      <c r="JC139" s="104"/>
      <c r="JD139" s="104"/>
      <c r="JE139" s="104"/>
      <c r="JF139" s="104"/>
      <c r="JG139" s="104"/>
      <c r="JH139" s="104"/>
      <c r="JI139" s="104"/>
      <c r="JJ139" s="104"/>
      <c r="JK139" s="104"/>
      <c r="JL139" s="104"/>
      <c r="JM139" s="104"/>
      <c r="JN139" s="104"/>
      <c r="JO139" s="104"/>
      <c r="JP139" s="104"/>
      <c r="JQ139" s="104"/>
      <c r="JR139" s="104"/>
      <c r="JS139" s="104"/>
      <c r="JT139" s="104"/>
      <c r="JU139" s="104"/>
      <c r="JV139" s="104"/>
      <c r="JW139" s="104"/>
      <c r="JX139" s="104"/>
      <c r="JY139" s="104"/>
      <c r="JZ139" s="104"/>
      <c r="KA139" s="104"/>
      <c r="KB139" s="104"/>
      <c r="KC139" s="104"/>
      <c r="KD139" s="104"/>
      <c r="KE139" s="104"/>
      <c r="KF139" s="104"/>
      <c r="KG139" s="104"/>
      <c r="KH139" s="104"/>
      <c r="KI139" s="104"/>
      <c r="KJ139" s="104"/>
      <c r="KK139" s="104"/>
      <c r="KL139" s="104"/>
      <c r="KM139" s="104"/>
      <c r="KN139" s="104"/>
      <c r="KO139" s="104"/>
      <c r="KP139" s="104"/>
      <c r="KQ139" s="104"/>
      <c r="KR139" s="104"/>
      <c r="KS139" s="104"/>
      <c r="KT139" s="104"/>
      <c r="KU139" s="104"/>
      <c r="KV139" s="104"/>
      <c r="KW139" s="104"/>
      <c r="KX139" s="104"/>
      <c r="KY139" s="104"/>
      <c r="KZ139" s="104"/>
      <c r="LA139" s="104"/>
      <c r="LB139" s="104"/>
      <c r="LC139" s="104"/>
      <c r="LD139" s="104"/>
      <c r="LE139" s="104"/>
      <c r="LF139" s="104"/>
      <c r="LG139" s="104"/>
      <c r="LH139" s="104"/>
      <c r="LI139" s="104"/>
      <c r="LJ139" s="104"/>
      <c r="LK139" s="104"/>
      <c r="LL139" s="104"/>
      <c r="LM139" s="104"/>
      <c r="LN139" s="104"/>
      <c r="LO139" s="104"/>
      <c r="LP139" s="104"/>
      <c r="LQ139" s="104"/>
      <c r="LR139" s="104"/>
      <c r="LS139" s="104"/>
      <c r="LT139" s="104"/>
      <c r="LU139" s="104"/>
      <c r="LV139" s="104"/>
      <c r="LW139" s="104"/>
      <c r="LX139" s="104"/>
      <c r="LY139" s="104"/>
      <c r="LZ139" s="104"/>
      <c r="MA139" s="104"/>
      <c r="MB139" s="104"/>
      <c r="MC139" s="104"/>
      <c r="MD139" s="104"/>
      <c r="ME139" s="104"/>
      <c r="MF139" s="104"/>
      <c r="MG139" s="104"/>
      <c r="MH139" s="104"/>
      <c r="MI139" s="104"/>
      <c r="MJ139" s="104"/>
      <c r="MK139" s="104"/>
      <c r="ML139" s="104"/>
      <c r="MM139" s="104"/>
      <c r="MN139" s="104"/>
      <c r="MO139" s="104"/>
      <c r="MP139" s="104"/>
      <c r="MQ139" s="104"/>
      <c r="MR139" s="104"/>
      <c r="MS139" s="104"/>
      <c r="MT139" s="104"/>
      <c r="MU139" s="104"/>
      <c r="MV139" s="104"/>
      <c r="MW139" s="104"/>
      <c r="MX139" s="104"/>
      <c r="MY139" s="104"/>
      <c r="MZ139" s="104"/>
      <c r="NA139" s="104"/>
      <c r="NB139" s="104"/>
      <c r="NC139" s="104"/>
      <c r="ND139" s="104"/>
      <c r="NE139" s="104"/>
      <c r="NF139" s="104"/>
      <c r="NG139" s="104"/>
      <c r="NH139" s="104"/>
      <c r="NI139" s="104"/>
      <c r="NJ139" s="104"/>
      <c r="NK139" s="104"/>
      <c r="NL139" s="104"/>
      <c r="NM139" s="104"/>
      <c r="NN139" s="104"/>
      <c r="NO139" s="104"/>
      <c r="NP139" s="104"/>
      <c r="NQ139" s="104"/>
      <c r="NR139" s="104"/>
      <c r="NS139" s="104"/>
      <c r="NT139" s="104"/>
      <c r="NU139" s="104"/>
      <c r="NV139" s="104"/>
      <c r="NW139" s="104"/>
      <c r="NX139" s="104"/>
      <c r="NY139" s="104"/>
      <c r="NZ139" s="104"/>
      <c r="OA139" s="104"/>
      <c r="OB139" s="104"/>
      <c r="OC139" s="104"/>
      <c r="OD139" s="104"/>
      <c r="OE139" s="104"/>
      <c r="OF139" s="104"/>
      <c r="OG139" s="104"/>
      <c r="OH139" s="104"/>
      <c r="OI139" s="104"/>
      <c r="OJ139" s="104"/>
      <c r="OK139" s="104"/>
      <c r="OL139" s="104"/>
      <c r="OM139" s="104"/>
      <c r="ON139" s="104"/>
      <c r="OO139" s="104"/>
      <c r="OP139" s="104"/>
      <c r="OQ139" s="104"/>
      <c r="OR139" s="104"/>
      <c r="OS139" s="104"/>
      <c r="OT139" s="104"/>
      <c r="OU139" s="104"/>
      <c r="OV139" s="104"/>
      <c r="OW139" s="104"/>
      <c r="OX139" s="104"/>
      <c r="OY139" s="104"/>
      <c r="OZ139" s="104"/>
      <c r="PA139" s="104"/>
      <c r="PB139" s="104"/>
      <c r="PC139" s="104"/>
      <c r="PD139" s="104"/>
      <c r="PE139" s="104"/>
      <c r="PF139" s="104"/>
      <c r="PG139" s="104"/>
      <c r="PH139" s="104"/>
      <c r="PI139" s="104"/>
      <c r="PJ139" s="104"/>
      <c r="PK139" s="104"/>
      <c r="PL139" s="104"/>
      <c r="PM139" s="104"/>
      <c r="PN139" s="104"/>
      <c r="PO139" s="104"/>
      <c r="PP139" s="104"/>
      <c r="PQ139" s="104"/>
      <c r="PR139" s="104"/>
      <c r="PS139" s="104"/>
      <c r="PT139" s="104"/>
      <c r="PU139" s="104"/>
      <c r="PV139" s="104"/>
      <c r="PW139" s="104"/>
      <c r="PX139" s="104"/>
      <c r="PY139" s="104"/>
      <c r="PZ139" s="104"/>
      <c r="QA139" s="104"/>
      <c r="QB139" s="104"/>
      <c r="QC139" s="104"/>
      <c r="QD139" s="104"/>
      <c r="QE139" s="104"/>
      <c r="QF139" s="104"/>
      <c r="QG139" s="104"/>
      <c r="QH139" s="104"/>
      <c r="QI139" s="104"/>
      <c r="QJ139" s="104"/>
      <c r="QK139" s="104"/>
      <c r="QL139" s="104"/>
      <c r="QM139" s="104"/>
      <c r="QN139" s="104"/>
      <c r="QO139" s="104"/>
      <c r="QP139" s="104"/>
      <c r="QQ139" s="104"/>
      <c r="QR139" s="104"/>
      <c r="QS139" s="104"/>
      <c r="QT139" s="104"/>
      <c r="QU139" s="104"/>
      <c r="QV139" s="104"/>
      <c r="QW139" s="104"/>
      <c r="QX139" s="104"/>
      <c r="QY139" s="104"/>
      <c r="QZ139" s="104"/>
      <c r="RA139" s="104"/>
      <c r="RB139" s="104"/>
      <c r="RC139" s="104"/>
      <c r="RD139" s="104"/>
      <c r="RE139" s="104"/>
      <c r="RF139" s="104"/>
      <c r="RG139" s="207"/>
      <c r="RH139" s="207"/>
    </row>
    <row r="140" spans="2:476" ht="18.75" customHeight="1">
      <c r="B140" s="87">
        <v>129</v>
      </c>
      <c r="C140" s="87">
        <v>2530</v>
      </c>
      <c r="D140" s="87" t="s">
        <v>451</v>
      </c>
      <c r="E140" s="34" t="str">
        <f ca="1">IF(ISBLANK(TMSimList[[#This Row],[Test n'#]]),"",LOOKUP(TMSimList[[#This Row],[Test n'#]],TP_CFAR_DB[TPnum],TP_CFAR_DB[TP ID]))</f>
        <v>FT-TP-2530</v>
      </c>
      <c r="F140" s="103" t="str">
        <f ca="1">IF(ISBLANK(TMSimList[[#This Row],[Test n'#]]),"",LOOKUP(TMSimList[[#This Row],[Test n'#]],TP_CFAR_DB[TPnum],TP_CFAR_DB[Test Point Name]))</f>
        <v>Aft bus failure</v>
      </c>
      <c r="G140" s="34" t="str">
        <f ca="1">IF(ISBLANK(TMSimList[[#This Row],[Test n'#]]),"",LOOKUP(TMSimList[[#This Row],[Test n'#]],TP_CFAR_DB[TPnum],TP_CFAR_DB[Mode]))</f>
        <v>Auto</v>
      </c>
      <c r="H140" s="397"/>
      <c r="I140" s="398"/>
      <c r="J140" s="398"/>
      <c r="K140" s="171"/>
      <c r="L140" s="172">
        <f>SUM(TMSimMatrix[#This Row])</f>
        <v>1</v>
      </c>
      <c r="M140" s="171"/>
      <c r="N140" s="171"/>
      <c r="O140" s="171"/>
      <c r="P140" s="171"/>
      <c r="Q140" s="171"/>
      <c r="R140" s="171"/>
      <c r="S140" s="171"/>
      <c r="T140" s="171"/>
      <c r="U140" s="171"/>
      <c r="V140" s="171"/>
      <c r="W140" s="171"/>
      <c r="X140" s="171"/>
      <c r="Y140" s="171"/>
      <c r="Z140" s="171"/>
      <c r="AA140" s="171"/>
      <c r="AB140" s="171"/>
      <c r="AC140" s="171"/>
      <c r="AD140" s="171"/>
      <c r="AE140" s="171"/>
      <c r="AF140" s="171"/>
      <c r="AG140" s="171"/>
      <c r="AH140" s="171"/>
      <c r="AI140" s="171"/>
      <c r="AJ140" s="171"/>
      <c r="AK140" s="171"/>
      <c r="AL140" s="171"/>
      <c r="AM140" s="171"/>
      <c r="AN140" s="171"/>
      <c r="AO140" s="171"/>
      <c r="AP140" s="171"/>
      <c r="AQ140" s="171"/>
      <c r="AR140" s="171"/>
      <c r="AS140" s="171"/>
      <c r="AT140" s="171"/>
      <c r="AU140" s="171"/>
      <c r="AV140" s="171"/>
      <c r="AW140" s="171"/>
      <c r="AX140" s="171"/>
      <c r="AY140" s="171"/>
      <c r="AZ140" s="171"/>
      <c r="BA140" s="171"/>
      <c r="BB140" s="171"/>
      <c r="BC140" s="171"/>
      <c r="BD140" s="171"/>
      <c r="BE140" s="171"/>
      <c r="BF140" s="171"/>
      <c r="BG140" s="171"/>
      <c r="BH140" s="171"/>
      <c r="BI140" s="171"/>
      <c r="BJ140" s="171"/>
      <c r="BK140" s="171"/>
      <c r="BL140" s="171"/>
      <c r="BM140" s="171"/>
      <c r="BN140" s="171"/>
      <c r="BO140" s="171"/>
      <c r="BP140" s="171"/>
      <c r="BQ140" s="171"/>
      <c r="BR140" s="171"/>
      <c r="BS140" s="171"/>
      <c r="BT140" s="171"/>
      <c r="BU140" s="171"/>
      <c r="BV140" s="171"/>
      <c r="BW140" s="171"/>
      <c r="BX140" s="171"/>
      <c r="BY140" s="171"/>
      <c r="BZ140" s="171"/>
      <c r="CA140" s="171"/>
      <c r="CB140" s="171"/>
      <c r="CC140" s="171"/>
      <c r="CD140" s="104"/>
      <c r="CE140" s="104"/>
      <c r="CF140" s="104"/>
      <c r="CG140" s="104"/>
      <c r="CH140" s="104"/>
      <c r="CI140" s="104"/>
      <c r="CJ140" s="104"/>
      <c r="CK140" s="104"/>
      <c r="CL140" s="104"/>
      <c r="CM140" s="104"/>
      <c r="CN140" s="104"/>
      <c r="CO140" s="104"/>
      <c r="CP140" s="104"/>
      <c r="CQ140" s="104"/>
      <c r="CR140" s="104"/>
      <c r="CS140" s="104"/>
      <c r="CT140" s="104"/>
      <c r="CU140" s="104"/>
      <c r="CV140" s="207"/>
      <c r="CW140" s="207"/>
      <c r="CX140" s="207"/>
      <c r="CY140" s="207"/>
      <c r="CZ140" s="207"/>
      <c r="DA140" s="207"/>
      <c r="DB140" s="207"/>
      <c r="DC140" s="207"/>
      <c r="DD140" s="207"/>
      <c r="DE140" s="207"/>
      <c r="DF140" s="207"/>
      <c r="DG140" s="207"/>
      <c r="DH140" s="207"/>
      <c r="DI140" s="207"/>
      <c r="DJ140" s="207"/>
      <c r="DK140" s="207"/>
      <c r="DL140" s="207"/>
      <c r="DM140" s="207"/>
      <c r="DN140" s="207"/>
      <c r="DO140" s="207"/>
      <c r="DP140" s="207"/>
      <c r="DQ140" s="207"/>
      <c r="DR140" s="207"/>
      <c r="DS140" s="207"/>
      <c r="DT140" s="207"/>
      <c r="DU140" s="104"/>
      <c r="DV140" s="104"/>
      <c r="DW140" s="104"/>
      <c r="DX140" s="104"/>
      <c r="DY140" s="104"/>
      <c r="DZ140" s="104"/>
      <c r="EA140" s="104"/>
      <c r="EB140" s="104"/>
      <c r="EC140" s="104"/>
      <c r="ED140" s="104"/>
      <c r="EE140" s="104"/>
      <c r="EF140" s="104"/>
      <c r="EG140" s="104"/>
      <c r="EH140" s="104"/>
      <c r="EI140" s="104"/>
      <c r="EJ140" s="104"/>
      <c r="EK140" s="104"/>
      <c r="EL140" s="104"/>
      <c r="EM140" s="104"/>
      <c r="EN140" s="104"/>
      <c r="EO140" s="104"/>
      <c r="EP140" s="104"/>
      <c r="EQ140" s="104"/>
      <c r="ER140" s="104"/>
      <c r="ES140" s="104"/>
      <c r="ET140" s="104"/>
      <c r="EU140" s="104"/>
      <c r="EV140" s="104"/>
      <c r="EW140" s="104"/>
      <c r="EX140" s="104"/>
      <c r="EY140" s="104"/>
      <c r="EZ140" s="104"/>
      <c r="FA140" s="104"/>
      <c r="FB140" s="104"/>
      <c r="FC140" s="104"/>
      <c r="FD140" s="104"/>
      <c r="FE140" s="104"/>
      <c r="FF140" s="104"/>
      <c r="FG140" s="104"/>
      <c r="FH140" s="104"/>
      <c r="FI140" s="104"/>
      <c r="FJ140" s="104"/>
      <c r="FK140" s="104"/>
      <c r="FL140" s="104"/>
      <c r="FM140" s="104"/>
      <c r="FN140" s="104"/>
      <c r="FO140" s="104"/>
      <c r="FP140" s="104"/>
      <c r="FQ140" s="104"/>
      <c r="FR140" s="104"/>
      <c r="FS140" s="104"/>
      <c r="FT140" s="104"/>
      <c r="FU140" s="104"/>
      <c r="FV140" s="104"/>
      <c r="FW140" s="104"/>
      <c r="FX140" s="104"/>
      <c r="FY140" s="104"/>
      <c r="FZ140" s="104"/>
      <c r="GA140" s="104"/>
      <c r="GB140" s="104"/>
      <c r="GC140" s="104"/>
      <c r="GD140" s="104"/>
      <c r="GE140" s="104"/>
      <c r="GF140" s="104"/>
      <c r="GG140" s="104"/>
      <c r="GH140" s="104"/>
      <c r="GI140" s="104"/>
      <c r="GJ140" s="104"/>
      <c r="GK140" s="104"/>
      <c r="GL140" s="104"/>
      <c r="GM140" s="104"/>
      <c r="GN140" s="104"/>
      <c r="GO140" s="104"/>
      <c r="GP140" s="104"/>
      <c r="GQ140" s="104"/>
      <c r="GR140" s="104"/>
      <c r="GS140" s="104"/>
      <c r="GT140" s="104"/>
      <c r="GU140" s="104"/>
      <c r="GV140" s="104"/>
      <c r="GW140" s="104"/>
      <c r="GX140" s="104"/>
      <c r="GY140" s="104"/>
      <c r="GZ140" s="104"/>
      <c r="HA140" s="104"/>
      <c r="HB140" s="104"/>
      <c r="HC140" s="104"/>
      <c r="HD140" s="104"/>
      <c r="HE140" s="104"/>
      <c r="HF140" s="104"/>
      <c r="HG140" s="104"/>
      <c r="HH140" s="104"/>
      <c r="HI140" s="104"/>
      <c r="HJ140" s="104"/>
      <c r="HK140" s="104"/>
      <c r="HL140" s="104"/>
      <c r="HM140" s="104"/>
      <c r="HN140" s="104"/>
      <c r="HO140" s="104"/>
      <c r="HP140" s="104"/>
      <c r="HQ140" s="104"/>
      <c r="HR140" s="104"/>
      <c r="HS140" s="104"/>
      <c r="HT140" s="104"/>
      <c r="HU140" s="104"/>
      <c r="HV140" s="104"/>
      <c r="HW140" s="104"/>
      <c r="HX140" s="104"/>
      <c r="HY140" s="171">
        <v>1</v>
      </c>
      <c r="HZ140" s="104"/>
      <c r="IA140" s="104"/>
      <c r="IB140" s="104"/>
      <c r="IC140" s="104"/>
      <c r="ID140" s="104"/>
      <c r="IE140" s="104"/>
      <c r="IF140" s="104"/>
      <c r="IG140" s="104"/>
      <c r="IH140" s="104"/>
      <c r="II140" s="104"/>
      <c r="IJ140" s="104"/>
      <c r="IK140" s="104"/>
      <c r="IL140" s="104"/>
      <c r="IM140" s="104"/>
      <c r="IN140" s="104"/>
      <c r="IO140" s="104"/>
      <c r="IP140" s="104"/>
      <c r="IQ140" s="104"/>
      <c r="IR140" s="104"/>
      <c r="IS140" s="104"/>
      <c r="IT140" s="104"/>
      <c r="IU140" s="104"/>
      <c r="IV140" s="104"/>
      <c r="IW140" s="104"/>
      <c r="IX140" s="104"/>
      <c r="IY140" s="104"/>
      <c r="IZ140" s="104"/>
      <c r="JA140" s="104"/>
      <c r="JB140" s="104"/>
      <c r="JC140" s="104"/>
      <c r="JD140" s="104"/>
      <c r="JE140" s="104"/>
      <c r="JF140" s="104"/>
      <c r="JG140" s="104"/>
      <c r="JH140" s="104"/>
      <c r="JI140" s="104"/>
      <c r="JJ140" s="104"/>
      <c r="JK140" s="104"/>
      <c r="JL140" s="104"/>
      <c r="JM140" s="104"/>
      <c r="JN140" s="104"/>
      <c r="JO140" s="104"/>
      <c r="JP140" s="104"/>
      <c r="JQ140" s="104"/>
      <c r="JR140" s="104"/>
      <c r="JS140" s="104"/>
      <c r="JT140" s="104"/>
      <c r="JU140" s="104"/>
      <c r="JV140" s="104"/>
      <c r="JW140" s="104"/>
      <c r="JX140" s="104"/>
      <c r="JY140" s="104"/>
      <c r="JZ140" s="104"/>
      <c r="KA140" s="104"/>
      <c r="KB140" s="104"/>
      <c r="KC140" s="104"/>
      <c r="KD140" s="104"/>
      <c r="KE140" s="104"/>
      <c r="KF140" s="104"/>
      <c r="KG140" s="104"/>
      <c r="KH140" s="104"/>
      <c r="KI140" s="104"/>
      <c r="KJ140" s="104"/>
      <c r="KK140" s="104"/>
      <c r="KL140" s="104"/>
      <c r="KM140" s="104"/>
      <c r="KN140" s="104"/>
      <c r="KO140" s="104"/>
      <c r="KP140" s="104"/>
      <c r="KQ140" s="104"/>
      <c r="KR140" s="104"/>
      <c r="KS140" s="104"/>
      <c r="KT140" s="104"/>
      <c r="KU140" s="104"/>
      <c r="KV140" s="104"/>
      <c r="KW140" s="104"/>
      <c r="KX140" s="104"/>
      <c r="KY140" s="104"/>
      <c r="KZ140" s="104"/>
      <c r="LA140" s="104"/>
      <c r="LB140" s="104"/>
      <c r="LC140" s="104"/>
      <c r="LD140" s="104"/>
      <c r="LE140" s="104"/>
      <c r="LF140" s="104"/>
      <c r="LG140" s="104"/>
      <c r="LH140" s="104"/>
      <c r="LI140" s="104"/>
      <c r="LJ140" s="104"/>
      <c r="LK140" s="104"/>
      <c r="LL140" s="104"/>
      <c r="LM140" s="104"/>
      <c r="LN140" s="104"/>
      <c r="LO140" s="104"/>
      <c r="LP140" s="104"/>
      <c r="LQ140" s="104"/>
      <c r="LR140" s="104"/>
      <c r="LS140" s="104"/>
      <c r="LT140" s="104"/>
      <c r="LU140" s="104"/>
      <c r="LV140" s="104"/>
      <c r="LW140" s="104"/>
      <c r="LX140" s="104"/>
      <c r="LY140" s="104"/>
      <c r="LZ140" s="104"/>
      <c r="MA140" s="104"/>
      <c r="MB140" s="104"/>
      <c r="MC140" s="104"/>
      <c r="MD140" s="104"/>
      <c r="ME140" s="104"/>
      <c r="MF140" s="104"/>
      <c r="MG140" s="104"/>
      <c r="MH140" s="104"/>
      <c r="MI140" s="104"/>
      <c r="MJ140" s="104"/>
      <c r="MK140" s="104"/>
      <c r="ML140" s="104"/>
      <c r="MM140" s="104"/>
      <c r="MN140" s="104"/>
      <c r="MO140" s="104"/>
      <c r="MP140" s="104"/>
      <c r="MQ140" s="104"/>
      <c r="MR140" s="104"/>
      <c r="MS140" s="104"/>
      <c r="MT140" s="104"/>
      <c r="MU140" s="104"/>
      <c r="MV140" s="104"/>
      <c r="MW140" s="104"/>
      <c r="MX140" s="104"/>
      <c r="MY140" s="104"/>
      <c r="MZ140" s="104"/>
      <c r="NA140" s="104"/>
      <c r="NB140" s="104"/>
      <c r="NC140" s="104"/>
      <c r="ND140" s="104"/>
      <c r="NE140" s="104"/>
      <c r="NF140" s="104"/>
      <c r="NG140" s="104"/>
      <c r="NH140" s="104"/>
      <c r="NI140" s="104"/>
      <c r="NJ140" s="104"/>
      <c r="NK140" s="104"/>
      <c r="NL140" s="104"/>
      <c r="NM140" s="104"/>
      <c r="NN140" s="104"/>
      <c r="NO140" s="104"/>
      <c r="NP140" s="104"/>
      <c r="NQ140" s="104"/>
      <c r="NR140" s="104"/>
      <c r="NS140" s="104"/>
      <c r="NT140" s="104"/>
      <c r="NU140" s="104"/>
      <c r="NV140" s="104"/>
      <c r="NW140" s="104"/>
      <c r="NX140" s="104"/>
      <c r="NY140" s="104"/>
      <c r="NZ140" s="104"/>
      <c r="OA140" s="104"/>
      <c r="OB140" s="104"/>
      <c r="OC140" s="104"/>
      <c r="OD140" s="104"/>
      <c r="OE140" s="104"/>
      <c r="OF140" s="104"/>
      <c r="OG140" s="104"/>
      <c r="OH140" s="104"/>
      <c r="OI140" s="104"/>
      <c r="OJ140" s="104"/>
      <c r="OK140" s="104"/>
      <c r="OL140" s="104"/>
      <c r="OM140" s="104"/>
      <c r="ON140" s="104"/>
      <c r="OO140" s="104"/>
      <c r="OP140" s="104"/>
      <c r="OQ140" s="104"/>
      <c r="OR140" s="104"/>
      <c r="OS140" s="104"/>
      <c r="OT140" s="104"/>
      <c r="OU140" s="104"/>
      <c r="OV140" s="104"/>
      <c r="OW140" s="104"/>
      <c r="OX140" s="104"/>
      <c r="OY140" s="104"/>
      <c r="OZ140" s="104"/>
      <c r="PA140" s="104"/>
      <c r="PB140" s="104"/>
      <c r="PC140" s="104"/>
      <c r="PD140" s="104"/>
      <c r="PE140" s="104"/>
      <c r="PF140" s="104"/>
      <c r="PG140" s="104"/>
      <c r="PH140" s="104"/>
      <c r="PI140" s="104"/>
      <c r="PJ140" s="104"/>
      <c r="PK140" s="104"/>
      <c r="PL140" s="104"/>
      <c r="PM140" s="104"/>
      <c r="PN140" s="104"/>
      <c r="PO140" s="104"/>
      <c r="PP140" s="104"/>
      <c r="PQ140" s="104"/>
      <c r="PR140" s="104"/>
      <c r="PS140" s="104"/>
      <c r="PT140" s="104"/>
      <c r="PU140" s="104"/>
      <c r="PV140" s="104"/>
      <c r="PW140" s="104"/>
      <c r="PX140" s="104"/>
      <c r="PY140" s="104"/>
      <c r="PZ140" s="104"/>
      <c r="QA140" s="104"/>
      <c r="QB140" s="104"/>
      <c r="QC140" s="104"/>
      <c r="QD140" s="104"/>
      <c r="QE140" s="104"/>
      <c r="QF140" s="104"/>
      <c r="QG140" s="104"/>
      <c r="QH140" s="104"/>
      <c r="QI140" s="104"/>
      <c r="QJ140" s="104"/>
      <c r="QK140" s="104"/>
      <c r="QL140" s="104"/>
      <c r="QM140" s="104"/>
      <c r="QN140" s="104"/>
      <c r="QO140" s="104"/>
      <c r="QP140" s="104"/>
      <c r="QQ140" s="104"/>
      <c r="QR140" s="104"/>
      <c r="QS140" s="104"/>
      <c r="QT140" s="104"/>
      <c r="QU140" s="104"/>
      <c r="QV140" s="104"/>
      <c r="QW140" s="104"/>
      <c r="QX140" s="104"/>
      <c r="QY140" s="104"/>
      <c r="QZ140" s="104"/>
      <c r="RA140" s="104"/>
      <c r="RB140" s="104"/>
      <c r="RC140" s="104"/>
      <c r="RD140" s="104"/>
      <c r="RE140" s="104"/>
      <c r="RF140" s="104"/>
      <c r="RG140" s="207"/>
      <c r="RH140" s="207"/>
    </row>
    <row r="141" spans="2:476" ht="18.75" customHeight="1">
      <c r="B141" s="87">
        <v>130</v>
      </c>
      <c r="C141" s="87">
        <v>2531</v>
      </c>
      <c r="D141" s="87" t="s">
        <v>451</v>
      </c>
      <c r="E141" s="34" t="str">
        <f ca="1">IF(ISBLANK(TMSimList[[#This Row],[Test n'#]]),"",LOOKUP(TMSimList[[#This Row],[Test n'#]],TP_CFAR_DB[TPnum],TP_CFAR_DB[TP ID]))</f>
        <v>FT-TP-2531</v>
      </c>
      <c r="F141" s="103" t="str">
        <f ca="1">IF(ISBLANK(TMSimList[[#This Row],[Test n'#]]),"",LOOKUP(TMSimList[[#This Row],[Test n'#]],TP_CFAR_DB[TPnum],TP_CFAR_DB[Test Point Name]))</f>
        <v>LiDAR failure (valid measurement)</v>
      </c>
      <c r="G141" s="34" t="str">
        <f ca="1">IF(ISBLANK(TMSimList[[#This Row],[Test n'#]]),"",LOOKUP(TMSimList[[#This Row],[Test n'#]],TP_CFAR_DB[TPnum],TP_CFAR_DB[Mode]))</f>
        <v>Auto</v>
      </c>
      <c r="H141" s="397"/>
      <c r="I141" s="398"/>
      <c r="J141" s="398"/>
      <c r="K141" s="171"/>
      <c r="L141" s="177">
        <f>SUM(TMSimMatrix[#This Row])</f>
        <v>1</v>
      </c>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1"/>
      <c r="AI141" s="171"/>
      <c r="AJ141" s="171"/>
      <c r="AK141" s="171"/>
      <c r="AL141" s="171"/>
      <c r="AM141" s="171"/>
      <c r="AN141" s="171"/>
      <c r="AO141" s="171"/>
      <c r="AP141" s="171"/>
      <c r="AQ141" s="171"/>
      <c r="AR141" s="171"/>
      <c r="AS141" s="171"/>
      <c r="AT141" s="171"/>
      <c r="AU141" s="171"/>
      <c r="AV141" s="171"/>
      <c r="AW141" s="171"/>
      <c r="AX141" s="171"/>
      <c r="AY141" s="171"/>
      <c r="AZ141" s="171"/>
      <c r="BA141" s="171"/>
      <c r="BB141" s="171"/>
      <c r="BC141" s="171"/>
      <c r="BD141" s="171"/>
      <c r="BE141" s="171"/>
      <c r="BF141" s="171"/>
      <c r="BG141" s="171"/>
      <c r="BH141" s="171"/>
      <c r="BI141" s="171"/>
      <c r="BJ141" s="171"/>
      <c r="BK141" s="171"/>
      <c r="BL141" s="171"/>
      <c r="BM141" s="171"/>
      <c r="BN141" s="171"/>
      <c r="BO141" s="171"/>
      <c r="BP141" s="171"/>
      <c r="BQ141" s="171"/>
      <c r="BR141" s="171"/>
      <c r="BS141" s="171"/>
      <c r="BT141" s="171"/>
      <c r="BU141" s="171"/>
      <c r="BV141" s="171"/>
      <c r="BW141" s="171"/>
      <c r="BX141" s="171"/>
      <c r="BY141" s="171"/>
      <c r="BZ141" s="171"/>
      <c r="CA141" s="171"/>
      <c r="CB141" s="171"/>
      <c r="CC141" s="171"/>
      <c r="CD141" s="104"/>
      <c r="CE141" s="104"/>
      <c r="CF141" s="104"/>
      <c r="CG141" s="104"/>
      <c r="CH141" s="104"/>
      <c r="CI141" s="104"/>
      <c r="CJ141" s="104"/>
      <c r="CK141" s="104"/>
      <c r="CL141" s="104"/>
      <c r="CM141" s="104"/>
      <c r="CN141" s="104"/>
      <c r="CO141" s="104"/>
      <c r="CP141" s="104"/>
      <c r="CQ141" s="104"/>
      <c r="CR141" s="104"/>
      <c r="CS141" s="104"/>
      <c r="CT141" s="104"/>
      <c r="CU141" s="104"/>
      <c r="CV141" s="207"/>
      <c r="CW141" s="207"/>
      <c r="CX141" s="207"/>
      <c r="CY141" s="207"/>
      <c r="CZ141" s="207"/>
      <c r="DA141" s="207"/>
      <c r="DB141" s="207"/>
      <c r="DC141" s="207"/>
      <c r="DD141" s="207"/>
      <c r="DE141" s="207"/>
      <c r="DF141" s="207"/>
      <c r="DG141" s="207"/>
      <c r="DH141" s="207"/>
      <c r="DI141" s="207"/>
      <c r="DJ141" s="207"/>
      <c r="DK141" s="207"/>
      <c r="DL141" s="207"/>
      <c r="DM141" s="207"/>
      <c r="DN141" s="207"/>
      <c r="DO141" s="207"/>
      <c r="DP141" s="207"/>
      <c r="DQ141" s="207"/>
      <c r="DR141" s="207"/>
      <c r="DS141" s="207"/>
      <c r="DT141" s="207"/>
      <c r="DU141" s="104"/>
      <c r="DV141" s="104"/>
      <c r="DW141" s="104"/>
      <c r="DX141" s="104"/>
      <c r="DY141" s="104"/>
      <c r="DZ141" s="104"/>
      <c r="EA141" s="104"/>
      <c r="EB141" s="104"/>
      <c r="EC141" s="104"/>
      <c r="ED141" s="104"/>
      <c r="EE141" s="104"/>
      <c r="EF141" s="104"/>
      <c r="EG141" s="104"/>
      <c r="EH141" s="104"/>
      <c r="EI141" s="104"/>
      <c r="EJ141" s="104"/>
      <c r="EK141" s="104"/>
      <c r="EL141" s="104"/>
      <c r="EM141" s="104"/>
      <c r="EN141" s="104"/>
      <c r="EO141" s="104"/>
      <c r="EP141" s="104"/>
      <c r="EQ141" s="104"/>
      <c r="ER141" s="104"/>
      <c r="ES141" s="104"/>
      <c r="ET141" s="104"/>
      <c r="EU141" s="104"/>
      <c r="EV141" s="104"/>
      <c r="EW141" s="104"/>
      <c r="EX141" s="104"/>
      <c r="EY141" s="104"/>
      <c r="EZ141" s="104"/>
      <c r="FA141" s="104"/>
      <c r="FB141" s="104"/>
      <c r="FC141" s="104"/>
      <c r="FD141" s="104"/>
      <c r="FE141" s="104"/>
      <c r="FF141" s="104"/>
      <c r="FG141" s="104"/>
      <c r="FH141" s="104"/>
      <c r="FI141" s="104"/>
      <c r="FJ141" s="104"/>
      <c r="FK141" s="104"/>
      <c r="FL141" s="104"/>
      <c r="FM141" s="104"/>
      <c r="FN141" s="104"/>
      <c r="FO141" s="104"/>
      <c r="FP141" s="104"/>
      <c r="FQ141" s="104"/>
      <c r="FR141" s="104"/>
      <c r="FS141" s="104"/>
      <c r="FT141" s="104"/>
      <c r="FU141" s="104"/>
      <c r="FV141" s="104"/>
      <c r="FW141" s="104"/>
      <c r="FX141" s="104"/>
      <c r="FY141" s="104"/>
      <c r="FZ141" s="104"/>
      <c r="GA141" s="104"/>
      <c r="GB141" s="104"/>
      <c r="GC141" s="104"/>
      <c r="GD141" s="104"/>
      <c r="GE141" s="104"/>
      <c r="GF141" s="104"/>
      <c r="GG141" s="104"/>
      <c r="GH141" s="104"/>
      <c r="GI141" s="104"/>
      <c r="GJ141" s="104"/>
      <c r="GK141" s="104"/>
      <c r="GL141" s="104"/>
      <c r="GM141" s="104"/>
      <c r="GN141" s="104"/>
      <c r="GO141" s="104"/>
      <c r="GP141" s="104"/>
      <c r="GQ141" s="104"/>
      <c r="GR141" s="104"/>
      <c r="GS141" s="104"/>
      <c r="GT141" s="104"/>
      <c r="GU141" s="104"/>
      <c r="GV141" s="104"/>
      <c r="GW141" s="104"/>
      <c r="GX141" s="104"/>
      <c r="GY141" s="104"/>
      <c r="GZ141" s="104"/>
      <c r="HA141" s="104"/>
      <c r="HB141" s="104"/>
      <c r="HC141" s="104"/>
      <c r="HD141" s="104"/>
      <c r="HE141" s="104"/>
      <c r="HF141" s="104"/>
      <c r="HG141" s="104"/>
      <c r="HH141" s="104"/>
      <c r="HI141" s="104"/>
      <c r="HJ141" s="104"/>
      <c r="HK141" s="104"/>
      <c r="HL141" s="104"/>
      <c r="HM141" s="104"/>
      <c r="HN141" s="104"/>
      <c r="HO141" s="104"/>
      <c r="HP141" s="104"/>
      <c r="HQ141" s="104"/>
      <c r="HR141" s="104"/>
      <c r="HS141" s="104"/>
      <c r="HT141" s="104"/>
      <c r="HU141" s="104"/>
      <c r="HV141" s="104"/>
      <c r="HW141" s="104"/>
      <c r="HX141" s="104"/>
      <c r="HY141" s="104"/>
      <c r="HZ141" s="171">
        <v>1</v>
      </c>
      <c r="IA141" s="104"/>
      <c r="IB141" s="104"/>
      <c r="IC141" s="104"/>
      <c r="ID141" s="104"/>
      <c r="IE141" s="104"/>
      <c r="IF141" s="104"/>
      <c r="IG141" s="104"/>
      <c r="IH141" s="104"/>
      <c r="II141" s="104"/>
      <c r="IJ141" s="104"/>
      <c r="IK141" s="104"/>
      <c r="IL141" s="104"/>
      <c r="IM141" s="104"/>
      <c r="IN141" s="104"/>
      <c r="IO141" s="104"/>
      <c r="IP141" s="104"/>
      <c r="IQ141" s="104"/>
      <c r="IR141" s="104"/>
      <c r="IS141" s="104"/>
      <c r="IT141" s="104"/>
      <c r="IU141" s="104"/>
      <c r="IV141" s="104"/>
      <c r="IW141" s="104"/>
      <c r="IX141" s="104"/>
      <c r="IY141" s="104"/>
      <c r="IZ141" s="104"/>
      <c r="JA141" s="104"/>
      <c r="JB141" s="104"/>
      <c r="JC141" s="104"/>
      <c r="JD141" s="104"/>
      <c r="JE141" s="104"/>
      <c r="JF141" s="104"/>
      <c r="JG141" s="104"/>
      <c r="JH141" s="104"/>
      <c r="JI141" s="104"/>
      <c r="JJ141" s="104"/>
      <c r="JK141" s="104"/>
      <c r="JL141" s="104"/>
      <c r="JM141" s="104"/>
      <c r="JN141" s="104"/>
      <c r="JO141" s="104"/>
      <c r="JP141" s="104"/>
      <c r="JQ141" s="104"/>
      <c r="JR141" s="104"/>
      <c r="JS141" s="104"/>
      <c r="JT141" s="104"/>
      <c r="JU141" s="104"/>
      <c r="JV141" s="104"/>
      <c r="JW141" s="104"/>
      <c r="JX141" s="104"/>
      <c r="JY141" s="104"/>
      <c r="JZ141" s="104"/>
      <c r="KA141" s="104"/>
      <c r="KB141" s="104"/>
      <c r="KC141" s="104"/>
      <c r="KD141" s="104"/>
      <c r="KE141" s="104"/>
      <c r="KF141" s="104"/>
      <c r="KG141" s="104"/>
      <c r="KH141" s="104"/>
      <c r="KI141" s="104"/>
      <c r="KJ141" s="104"/>
      <c r="KK141" s="104"/>
      <c r="KL141" s="104"/>
      <c r="KM141" s="104"/>
      <c r="KN141" s="104"/>
      <c r="KO141" s="104"/>
      <c r="KP141" s="104"/>
      <c r="KQ141" s="104"/>
      <c r="KR141" s="104"/>
      <c r="KS141" s="104"/>
      <c r="KT141" s="104"/>
      <c r="KU141" s="104"/>
      <c r="KV141" s="104"/>
      <c r="KW141" s="104"/>
      <c r="KX141" s="104"/>
      <c r="KY141" s="104"/>
      <c r="KZ141" s="104"/>
      <c r="LA141" s="104"/>
      <c r="LB141" s="104"/>
      <c r="LC141" s="104"/>
      <c r="LD141" s="104"/>
      <c r="LE141" s="104"/>
      <c r="LF141" s="104"/>
      <c r="LG141" s="104"/>
      <c r="LH141" s="104"/>
      <c r="LI141" s="104"/>
      <c r="LJ141" s="104"/>
      <c r="LK141" s="104"/>
      <c r="LL141" s="104"/>
      <c r="LM141" s="104"/>
      <c r="LN141" s="104"/>
      <c r="LO141" s="104"/>
      <c r="LP141" s="104"/>
      <c r="LQ141" s="104"/>
      <c r="LR141" s="104"/>
      <c r="LS141" s="104"/>
      <c r="LT141" s="104"/>
      <c r="LU141" s="104"/>
      <c r="LV141" s="104"/>
      <c r="LW141" s="104"/>
      <c r="LX141" s="104"/>
      <c r="LY141" s="104"/>
      <c r="LZ141" s="104"/>
      <c r="MA141" s="104"/>
      <c r="MB141" s="104"/>
      <c r="MC141" s="104"/>
      <c r="MD141" s="104"/>
      <c r="ME141" s="104"/>
      <c r="MF141" s="104"/>
      <c r="MG141" s="104"/>
      <c r="MH141" s="104"/>
      <c r="MI141" s="104"/>
      <c r="MJ141" s="104"/>
      <c r="MK141" s="104"/>
      <c r="ML141" s="104"/>
      <c r="MM141" s="104"/>
      <c r="MN141" s="104"/>
      <c r="MO141" s="104"/>
      <c r="MP141" s="104"/>
      <c r="MQ141" s="104"/>
      <c r="MR141" s="104"/>
      <c r="MS141" s="104"/>
      <c r="MT141" s="104"/>
      <c r="MU141" s="104"/>
      <c r="MV141" s="104"/>
      <c r="MW141" s="104"/>
      <c r="MX141" s="104"/>
      <c r="MY141" s="104"/>
      <c r="MZ141" s="104"/>
      <c r="NA141" s="104"/>
      <c r="NB141" s="104"/>
      <c r="NC141" s="104"/>
      <c r="ND141" s="104"/>
      <c r="NE141" s="104"/>
      <c r="NF141" s="104"/>
      <c r="NG141" s="104"/>
      <c r="NH141" s="104"/>
      <c r="NI141" s="104"/>
      <c r="NJ141" s="104"/>
      <c r="NK141" s="104"/>
      <c r="NL141" s="104"/>
      <c r="NM141" s="104"/>
      <c r="NN141" s="104"/>
      <c r="NO141" s="104"/>
      <c r="NP141" s="104"/>
      <c r="NQ141" s="104"/>
      <c r="NR141" s="104"/>
      <c r="NS141" s="104"/>
      <c r="NT141" s="104"/>
      <c r="NU141" s="104"/>
      <c r="NV141" s="104"/>
      <c r="NW141" s="104"/>
      <c r="NX141" s="104"/>
      <c r="NY141" s="104"/>
      <c r="NZ141" s="104"/>
      <c r="OA141" s="104"/>
      <c r="OB141" s="104"/>
      <c r="OC141" s="104"/>
      <c r="OD141" s="104"/>
      <c r="OE141" s="104"/>
      <c r="OF141" s="104"/>
      <c r="OG141" s="104"/>
      <c r="OH141" s="104"/>
      <c r="OI141" s="104"/>
      <c r="OJ141" s="104"/>
      <c r="OK141" s="104"/>
      <c r="OL141" s="104"/>
      <c r="OM141" s="104"/>
      <c r="ON141" s="104"/>
      <c r="OO141" s="104"/>
      <c r="OP141" s="104"/>
      <c r="OQ141" s="104"/>
      <c r="OR141" s="104"/>
      <c r="OS141" s="104"/>
      <c r="OT141" s="104"/>
      <c r="OU141" s="104"/>
      <c r="OV141" s="104"/>
      <c r="OW141" s="104"/>
      <c r="OX141" s="104"/>
      <c r="OY141" s="104"/>
      <c r="OZ141" s="104"/>
      <c r="PA141" s="104"/>
      <c r="PB141" s="104"/>
      <c r="PC141" s="104"/>
      <c r="PD141" s="104"/>
      <c r="PE141" s="104"/>
      <c r="PF141" s="104"/>
      <c r="PG141" s="104"/>
      <c r="PH141" s="104"/>
      <c r="PI141" s="104"/>
      <c r="PJ141" s="104"/>
      <c r="PK141" s="104"/>
      <c r="PL141" s="104"/>
      <c r="PM141" s="104"/>
      <c r="PN141" s="104"/>
      <c r="PO141" s="104"/>
      <c r="PP141" s="104"/>
      <c r="PQ141" s="104"/>
      <c r="PR141" s="104"/>
      <c r="PS141" s="104"/>
      <c r="PT141" s="104"/>
      <c r="PU141" s="104"/>
      <c r="PV141" s="104"/>
      <c r="PW141" s="104"/>
      <c r="PX141" s="104"/>
      <c r="PY141" s="104"/>
      <c r="PZ141" s="104"/>
      <c r="QA141" s="104"/>
      <c r="QB141" s="104"/>
      <c r="QC141" s="104"/>
      <c r="QD141" s="104"/>
      <c r="QE141" s="104"/>
      <c r="QF141" s="104"/>
      <c r="QG141" s="104"/>
      <c r="QH141" s="104"/>
      <c r="QI141" s="104"/>
      <c r="QJ141" s="104"/>
      <c r="QK141" s="104"/>
      <c r="QL141" s="104"/>
      <c r="QM141" s="104"/>
      <c r="QN141" s="104"/>
      <c r="QO141" s="104"/>
      <c r="QP141" s="104"/>
      <c r="QQ141" s="104"/>
      <c r="QR141" s="104"/>
      <c r="QS141" s="104"/>
      <c r="QT141" s="104"/>
      <c r="QU141" s="104"/>
      <c r="QV141" s="104"/>
      <c r="QW141" s="104"/>
      <c r="QX141" s="104"/>
      <c r="QY141" s="104"/>
      <c r="QZ141" s="104"/>
      <c r="RA141" s="104"/>
      <c r="RB141" s="104"/>
      <c r="RC141" s="104"/>
      <c r="RD141" s="104"/>
      <c r="RE141" s="104"/>
      <c r="RF141" s="104"/>
      <c r="RG141" s="207"/>
      <c r="RH141" s="207"/>
    </row>
    <row r="142" spans="2:476" ht="18.75" customHeight="1">
      <c r="B142" s="87">
        <v>131</v>
      </c>
      <c r="C142" s="87">
        <v>2532</v>
      </c>
      <c r="D142" s="87" t="s">
        <v>451</v>
      </c>
      <c r="E142" s="34" t="str">
        <f ca="1">IF(ISBLANK(TMSimList[[#This Row],[Test n'#]]),"",LOOKUP(TMSimList[[#This Row],[Test n'#]],TP_CFAR_DB[TPnum],TP_CFAR_DB[TP ID]))</f>
        <v>FT-TP-2532</v>
      </c>
      <c r="F142" s="103" t="str">
        <f ca="1">IF(ISBLANK(TMSimList[[#This Row],[Test n'#]]),"",LOOKUP(TMSimList[[#This Row],[Test n'#]],TP_CFAR_DB[TPnum],TP_CFAR_DB[Test Point Name]))</f>
        <v>LiDAR failure (invalid measurement)</v>
      </c>
      <c r="G142" s="34" t="str">
        <f ca="1">IF(ISBLANK(TMSimList[[#This Row],[Test n'#]]),"",LOOKUP(TMSimList[[#This Row],[Test n'#]],TP_CFAR_DB[TPnum],TP_CFAR_DB[Mode]))</f>
        <v>Auto</v>
      </c>
      <c r="H142" s="397"/>
      <c r="I142" s="398"/>
      <c r="J142" s="398"/>
      <c r="K142" s="171"/>
      <c r="L142" s="178">
        <f>SUM(TMSimMatrix[#This Row])</f>
        <v>1</v>
      </c>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1"/>
      <c r="AI142" s="171"/>
      <c r="AJ142" s="171"/>
      <c r="AK142" s="171"/>
      <c r="AL142" s="171"/>
      <c r="AM142" s="171"/>
      <c r="AN142" s="171"/>
      <c r="AO142" s="171"/>
      <c r="AP142" s="171"/>
      <c r="AQ142" s="171"/>
      <c r="AR142" s="171"/>
      <c r="AS142" s="171"/>
      <c r="AT142" s="171"/>
      <c r="AU142" s="171"/>
      <c r="AV142" s="171"/>
      <c r="AW142" s="171"/>
      <c r="AX142" s="171"/>
      <c r="AY142" s="171"/>
      <c r="AZ142" s="171"/>
      <c r="BA142" s="171"/>
      <c r="BB142" s="171"/>
      <c r="BC142" s="171"/>
      <c r="BD142" s="171"/>
      <c r="BE142" s="171"/>
      <c r="BF142" s="171"/>
      <c r="BG142" s="171"/>
      <c r="BH142" s="171"/>
      <c r="BI142" s="171"/>
      <c r="BJ142" s="171"/>
      <c r="BK142" s="171"/>
      <c r="BL142" s="171"/>
      <c r="BM142" s="171"/>
      <c r="BN142" s="171"/>
      <c r="BO142" s="171"/>
      <c r="BP142" s="171"/>
      <c r="BQ142" s="171"/>
      <c r="BR142" s="171"/>
      <c r="BS142" s="171"/>
      <c r="BT142" s="171"/>
      <c r="BU142" s="171"/>
      <c r="BV142" s="171"/>
      <c r="BW142" s="171"/>
      <c r="BX142" s="171"/>
      <c r="BY142" s="171"/>
      <c r="BZ142" s="171"/>
      <c r="CA142" s="171"/>
      <c r="CB142" s="171"/>
      <c r="CC142" s="171"/>
      <c r="CD142" s="104"/>
      <c r="CE142" s="104"/>
      <c r="CF142" s="104"/>
      <c r="CG142" s="104"/>
      <c r="CH142" s="104"/>
      <c r="CI142" s="104"/>
      <c r="CJ142" s="104"/>
      <c r="CK142" s="104"/>
      <c r="CL142" s="104"/>
      <c r="CM142" s="104"/>
      <c r="CN142" s="104"/>
      <c r="CO142" s="104"/>
      <c r="CP142" s="104"/>
      <c r="CQ142" s="104"/>
      <c r="CR142" s="104"/>
      <c r="CS142" s="104"/>
      <c r="CT142" s="104"/>
      <c r="CU142" s="104"/>
      <c r="CV142" s="207"/>
      <c r="CW142" s="207"/>
      <c r="CX142" s="207"/>
      <c r="CY142" s="207"/>
      <c r="CZ142" s="207"/>
      <c r="DA142" s="207"/>
      <c r="DB142" s="207"/>
      <c r="DC142" s="207"/>
      <c r="DD142" s="207"/>
      <c r="DE142" s="207"/>
      <c r="DF142" s="207"/>
      <c r="DG142" s="207"/>
      <c r="DH142" s="207"/>
      <c r="DI142" s="207"/>
      <c r="DJ142" s="207"/>
      <c r="DK142" s="207"/>
      <c r="DL142" s="207"/>
      <c r="DM142" s="207"/>
      <c r="DN142" s="207"/>
      <c r="DO142" s="207"/>
      <c r="DP142" s="207"/>
      <c r="DQ142" s="207"/>
      <c r="DR142" s="207"/>
      <c r="DS142" s="207"/>
      <c r="DT142" s="207"/>
      <c r="DU142" s="104"/>
      <c r="DV142" s="104"/>
      <c r="DW142" s="104"/>
      <c r="DX142" s="104"/>
      <c r="DY142" s="104"/>
      <c r="DZ142" s="104"/>
      <c r="EA142" s="104"/>
      <c r="EB142" s="104"/>
      <c r="EC142" s="104"/>
      <c r="ED142" s="104"/>
      <c r="EE142" s="104"/>
      <c r="EF142" s="104"/>
      <c r="EG142" s="104"/>
      <c r="EH142" s="104"/>
      <c r="EI142" s="104"/>
      <c r="EJ142" s="104"/>
      <c r="EK142" s="104"/>
      <c r="EL142" s="104"/>
      <c r="EM142" s="104"/>
      <c r="EN142" s="104"/>
      <c r="EO142" s="104"/>
      <c r="EP142" s="104"/>
      <c r="EQ142" s="104"/>
      <c r="ER142" s="104"/>
      <c r="ES142" s="104"/>
      <c r="ET142" s="104"/>
      <c r="EU142" s="104"/>
      <c r="EV142" s="104"/>
      <c r="EW142" s="104"/>
      <c r="EX142" s="104"/>
      <c r="EY142" s="104"/>
      <c r="EZ142" s="104"/>
      <c r="FA142" s="104"/>
      <c r="FB142" s="104"/>
      <c r="FC142" s="104"/>
      <c r="FD142" s="104"/>
      <c r="FE142" s="104"/>
      <c r="FF142" s="104"/>
      <c r="FG142" s="104"/>
      <c r="FH142" s="104"/>
      <c r="FI142" s="104"/>
      <c r="FJ142" s="104"/>
      <c r="FK142" s="104"/>
      <c r="FL142" s="104"/>
      <c r="FM142" s="104"/>
      <c r="FN142" s="104"/>
      <c r="FO142" s="104"/>
      <c r="FP142" s="104"/>
      <c r="FQ142" s="104"/>
      <c r="FR142" s="104"/>
      <c r="FS142" s="104"/>
      <c r="FT142" s="104"/>
      <c r="FU142" s="104"/>
      <c r="FV142" s="104"/>
      <c r="FW142" s="104"/>
      <c r="FX142" s="104"/>
      <c r="FY142" s="104"/>
      <c r="FZ142" s="104"/>
      <c r="GA142" s="104"/>
      <c r="GB142" s="104"/>
      <c r="GC142" s="104"/>
      <c r="GD142" s="104"/>
      <c r="GE142" s="104"/>
      <c r="GF142" s="104"/>
      <c r="GG142" s="104"/>
      <c r="GH142" s="104"/>
      <c r="GI142" s="104"/>
      <c r="GJ142" s="104"/>
      <c r="GK142" s="104"/>
      <c r="GL142" s="104"/>
      <c r="GM142" s="104"/>
      <c r="GN142" s="104"/>
      <c r="GO142" s="104"/>
      <c r="GP142" s="104"/>
      <c r="GQ142" s="104"/>
      <c r="GR142" s="104"/>
      <c r="GS142" s="104"/>
      <c r="GT142" s="104"/>
      <c r="GU142" s="104"/>
      <c r="GV142" s="104"/>
      <c r="GW142" s="104"/>
      <c r="GX142" s="104"/>
      <c r="GY142" s="104"/>
      <c r="GZ142" s="104"/>
      <c r="HA142" s="104"/>
      <c r="HB142" s="104"/>
      <c r="HC142" s="104"/>
      <c r="HD142" s="104"/>
      <c r="HE142" s="104"/>
      <c r="HF142" s="104"/>
      <c r="HG142" s="104"/>
      <c r="HH142" s="104"/>
      <c r="HI142" s="104"/>
      <c r="HJ142" s="104"/>
      <c r="HK142" s="104"/>
      <c r="HL142" s="104"/>
      <c r="HM142" s="104"/>
      <c r="HN142" s="104"/>
      <c r="HO142" s="104"/>
      <c r="HP142" s="104"/>
      <c r="HQ142" s="104"/>
      <c r="HR142" s="104"/>
      <c r="HS142" s="104"/>
      <c r="HT142" s="104"/>
      <c r="HU142" s="104"/>
      <c r="HV142" s="104"/>
      <c r="HW142" s="104"/>
      <c r="HX142" s="104"/>
      <c r="HY142" s="104"/>
      <c r="HZ142" s="104"/>
      <c r="IA142" s="171">
        <v>1</v>
      </c>
      <c r="IB142" s="104"/>
      <c r="IC142" s="104"/>
      <c r="ID142" s="104"/>
      <c r="IE142" s="104"/>
      <c r="IF142" s="104"/>
      <c r="IG142" s="104"/>
      <c r="IH142" s="104"/>
      <c r="II142" s="104"/>
      <c r="IJ142" s="104"/>
      <c r="IK142" s="104"/>
      <c r="IL142" s="104"/>
      <c r="IM142" s="104"/>
      <c r="IN142" s="104"/>
      <c r="IO142" s="104"/>
      <c r="IP142" s="104"/>
      <c r="IQ142" s="104"/>
      <c r="IR142" s="104"/>
      <c r="IS142" s="104"/>
      <c r="IT142" s="104"/>
      <c r="IU142" s="104"/>
      <c r="IV142" s="104"/>
      <c r="IW142" s="104"/>
      <c r="IX142" s="104"/>
      <c r="IY142" s="104"/>
      <c r="IZ142" s="104"/>
      <c r="JA142" s="104"/>
      <c r="JB142" s="104"/>
      <c r="JC142" s="104"/>
      <c r="JD142" s="104"/>
      <c r="JE142" s="104"/>
      <c r="JF142" s="104"/>
      <c r="JG142" s="104"/>
      <c r="JH142" s="104"/>
      <c r="JI142" s="104"/>
      <c r="JJ142" s="104"/>
      <c r="JK142" s="104"/>
      <c r="JL142" s="104"/>
      <c r="JM142" s="104"/>
      <c r="JN142" s="104"/>
      <c r="JO142" s="104"/>
      <c r="JP142" s="104"/>
      <c r="JQ142" s="104"/>
      <c r="JR142" s="104"/>
      <c r="JS142" s="104"/>
      <c r="JT142" s="104"/>
      <c r="JU142" s="104"/>
      <c r="JV142" s="104"/>
      <c r="JW142" s="104"/>
      <c r="JX142" s="104"/>
      <c r="JY142" s="104"/>
      <c r="JZ142" s="104"/>
      <c r="KA142" s="104"/>
      <c r="KB142" s="104"/>
      <c r="KC142" s="104"/>
      <c r="KD142" s="104"/>
      <c r="KE142" s="104"/>
      <c r="KF142" s="104"/>
      <c r="KG142" s="104"/>
      <c r="KH142" s="104"/>
      <c r="KI142" s="104"/>
      <c r="KJ142" s="104"/>
      <c r="KK142" s="104"/>
      <c r="KL142" s="104"/>
      <c r="KM142" s="104"/>
      <c r="KN142" s="104"/>
      <c r="KO142" s="104"/>
      <c r="KP142" s="104"/>
      <c r="KQ142" s="104"/>
      <c r="KR142" s="104"/>
      <c r="KS142" s="104"/>
      <c r="KT142" s="104"/>
      <c r="KU142" s="104"/>
      <c r="KV142" s="104"/>
      <c r="KW142" s="104"/>
      <c r="KX142" s="104"/>
      <c r="KY142" s="104"/>
      <c r="KZ142" s="104"/>
      <c r="LA142" s="104"/>
      <c r="LB142" s="104"/>
      <c r="LC142" s="104"/>
      <c r="LD142" s="104"/>
      <c r="LE142" s="104"/>
      <c r="LF142" s="104"/>
      <c r="LG142" s="104"/>
      <c r="LH142" s="104"/>
      <c r="LI142" s="104"/>
      <c r="LJ142" s="104"/>
      <c r="LK142" s="104"/>
      <c r="LL142" s="104"/>
      <c r="LM142" s="104"/>
      <c r="LN142" s="104"/>
      <c r="LO142" s="104"/>
      <c r="LP142" s="104"/>
      <c r="LQ142" s="104"/>
      <c r="LR142" s="104"/>
      <c r="LS142" s="104"/>
      <c r="LT142" s="104"/>
      <c r="LU142" s="104"/>
      <c r="LV142" s="104"/>
      <c r="LW142" s="104"/>
      <c r="LX142" s="104"/>
      <c r="LY142" s="104"/>
      <c r="LZ142" s="104"/>
      <c r="MA142" s="104"/>
      <c r="MB142" s="104"/>
      <c r="MC142" s="104"/>
      <c r="MD142" s="104"/>
      <c r="ME142" s="104"/>
      <c r="MF142" s="104"/>
      <c r="MG142" s="104"/>
      <c r="MH142" s="104"/>
      <c r="MI142" s="104"/>
      <c r="MJ142" s="104"/>
      <c r="MK142" s="104"/>
      <c r="ML142" s="104"/>
      <c r="MM142" s="104"/>
      <c r="MN142" s="104"/>
      <c r="MO142" s="104"/>
      <c r="MP142" s="104"/>
      <c r="MQ142" s="104"/>
      <c r="MR142" s="104"/>
      <c r="MS142" s="104"/>
      <c r="MT142" s="104"/>
      <c r="MU142" s="104"/>
      <c r="MV142" s="104"/>
      <c r="MW142" s="104"/>
      <c r="MX142" s="104"/>
      <c r="MY142" s="104"/>
      <c r="MZ142" s="104"/>
      <c r="NA142" s="104"/>
      <c r="NB142" s="104"/>
      <c r="NC142" s="104"/>
      <c r="ND142" s="104"/>
      <c r="NE142" s="104"/>
      <c r="NF142" s="104"/>
      <c r="NG142" s="104"/>
      <c r="NH142" s="104"/>
      <c r="NI142" s="104"/>
      <c r="NJ142" s="104"/>
      <c r="NK142" s="104"/>
      <c r="NL142" s="104"/>
      <c r="NM142" s="104"/>
      <c r="NN142" s="104"/>
      <c r="NO142" s="104"/>
      <c r="NP142" s="104"/>
      <c r="NQ142" s="104"/>
      <c r="NR142" s="104"/>
      <c r="NS142" s="104"/>
      <c r="NT142" s="104"/>
      <c r="NU142" s="104"/>
      <c r="NV142" s="104"/>
      <c r="NW142" s="104"/>
      <c r="NX142" s="104"/>
      <c r="NY142" s="104"/>
      <c r="NZ142" s="104"/>
      <c r="OA142" s="104"/>
      <c r="OB142" s="104"/>
      <c r="OC142" s="104"/>
      <c r="OD142" s="104"/>
      <c r="OE142" s="104"/>
      <c r="OF142" s="104"/>
      <c r="OG142" s="104"/>
      <c r="OH142" s="104"/>
      <c r="OI142" s="104"/>
      <c r="OJ142" s="104"/>
      <c r="OK142" s="104"/>
      <c r="OL142" s="104"/>
      <c r="OM142" s="104"/>
      <c r="ON142" s="104"/>
      <c r="OO142" s="104"/>
      <c r="OP142" s="104"/>
      <c r="OQ142" s="104"/>
      <c r="OR142" s="104"/>
      <c r="OS142" s="104"/>
      <c r="OT142" s="104"/>
      <c r="OU142" s="104"/>
      <c r="OV142" s="104"/>
      <c r="OW142" s="104"/>
      <c r="OX142" s="104"/>
      <c r="OY142" s="104"/>
      <c r="OZ142" s="104"/>
      <c r="PA142" s="104"/>
      <c r="PB142" s="104"/>
      <c r="PC142" s="104"/>
      <c r="PD142" s="104"/>
      <c r="PE142" s="104"/>
      <c r="PF142" s="104"/>
      <c r="PG142" s="104"/>
      <c r="PH142" s="104"/>
      <c r="PI142" s="104"/>
      <c r="PJ142" s="104"/>
      <c r="PK142" s="104"/>
      <c r="PL142" s="104"/>
      <c r="PM142" s="104"/>
      <c r="PN142" s="104"/>
      <c r="PO142" s="104"/>
      <c r="PP142" s="104"/>
      <c r="PQ142" s="104"/>
      <c r="PR142" s="104"/>
      <c r="PS142" s="104"/>
      <c r="PT142" s="104"/>
      <c r="PU142" s="104"/>
      <c r="PV142" s="104"/>
      <c r="PW142" s="104"/>
      <c r="PX142" s="104"/>
      <c r="PY142" s="104"/>
      <c r="PZ142" s="104"/>
      <c r="QA142" s="104"/>
      <c r="QB142" s="104"/>
      <c r="QC142" s="104"/>
      <c r="QD142" s="104"/>
      <c r="QE142" s="104"/>
      <c r="QF142" s="104"/>
      <c r="QG142" s="104"/>
      <c r="QH142" s="104"/>
      <c r="QI142" s="104"/>
      <c r="QJ142" s="104"/>
      <c r="QK142" s="104"/>
      <c r="QL142" s="104"/>
      <c r="QM142" s="104"/>
      <c r="QN142" s="104"/>
      <c r="QO142" s="104"/>
      <c r="QP142" s="104"/>
      <c r="QQ142" s="104"/>
      <c r="QR142" s="104"/>
      <c r="QS142" s="104"/>
      <c r="QT142" s="104"/>
      <c r="QU142" s="104"/>
      <c r="QV142" s="104"/>
      <c r="QW142" s="104"/>
      <c r="QX142" s="104"/>
      <c r="QY142" s="104"/>
      <c r="QZ142" s="104"/>
      <c r="RA142" s="104"/>
      <c r="RB142" s="104"/>
      <c r="RC142" s="104"/>
      <c r="RD142" s="104"/>
      <c r="RE142" s="104"/>
      <c r="RF142" s="104"/>
      <c r="RG142" s="207"/>
      <c r="RH142" s="207"/>
    </row>
    <row r="143" spans="2:476" ht="18.75" customHeight="1">
      <c r="B143" s="87">
        <v>132</v>
      </c>
      <c r="C143" s="87">
        <v>2533</v>
      </c>
      <c r="D143" s="87" t="s">
        <v>451</v>
      </c>
      <c r="E143" s="34" t="str">
        <f ca="1">IF(ISBLANK(TMSimList[[#This Row],[Test n'#]]),"",LOOKUP(TMSimList[[#This Row],[Test n'#]],TP_CFAR_DB[TPnum],TP_CFAR_DB[TP ID]))</f>
        <v>FT-TP-2533</v>
      </c>
      <c r="F143" s="103" t="str">
        <f ca="1">IF(ISBLANK(TMSimList[[#This Row],[Test n'#]]),"",LOOKUP(TMSimList[[#This Row],[Test n'#]],TP_CFAR_DB[TPnum],TP_CFAR_DB[Test Point Name]))</f>
        <v>LiDAR failure (no measurement)</v>
      </c>
      <c r="G143" s="34" t="str">
        <f ca="1">IF(ISBLANK(TMSimList[[#This Row],[Test n'#]]),"",LOOKUP(TMSimList[[#This Row],[Test n'#]],TP_CFAR_DB[TPnum],TP_CFAR_DB[Mode]))</f>
        <v>Auto</v>
      </c>
      <c r="H143" s="397"/>
      <c r="I143" s="398"/>
      <c r="J143" s="398"/>
      <c r="K143" s="171"/>
      <c r="L143" s="178">
        <f>SUM(TMSimMatrix[#This Row])</f>
        <v>0</v>
      </c>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1"/>
      <c r="AI143" s="171"/>
      <c r="AJ143" s="171"/>
      <c r="AK143" s="171"/>
      <c r="AL143" s="171"/>
      <c r="AM143" s="171"/>
      <c r="AN143" s="171"/>
      <c r="AO143" s="171"/>
      <c r="AP143" s="171"/>
      <c r="AQ143" s="171"/>
      <c r="AR143" s="171"/>
      <c r="AS143" s="171"/>
      <c r="AT143" s="171"/>
      <c r="AU143" s="171"/>
      <c r="AV143" s="171"/>
      <c r="AW143" s="171"/>
      <c r="AX143" s="171"/>
      <c r="AY143" s="171"/>
      <c r="AZ143" s="171"/>
      <c r="BA143" s="171"/>
      <c r="BB143" s="171"/>
      <c r="BC143" s="171"/>
      <c r="BD143" s="171"/>
      <c r="BE143" s="171"/>
      <c r="BF143" s="171"/>
      <c r="BG143" s="171"/>
      <c r="BH143" s="171"/>
      <c r="BI143" s="171"/>
      <c r="BJ143" s="171"/>
      <c r="BK143" s="171"/>
      <c r="BL143" s="171"/>
      <c r="BM143" s="171"/>
      <c r="BN143" s="171"/>
      <c r="BO143" s="171"/>
      <c r="BP143" s="171"/>
      <c r="BQ143" s="171"/>
      <c r="BR143" s="171"/>
      <c r="BS143" s="171"/>
      <c r="BT143" s="171"/>
      <c r="BU143" s="171"/>
      <c r="BV143" s="171"/>
      <c r="BW143" s="171"/>
      <c r="BX143" s="171"/>
      <c r="BY143" s="171"/>
      <c r="BZ143" s="171"/>
      <c r="CA143" s="171"/>
      <c r="CB143" s="171"/>
      <c r="CC143" s="171"/>
      <c r="CD143" s="104"/>
      <c r="CE143" s="104"/>
      <c r="CF143" s="104"/>
      <c r="CG143" s="104"/>
      <c r="CH143" s="104"/>
      <c r="CI143" s="104"/>
      <c r="CJ143" s="104"/>
      <c r="CK143" s="104"/>
      <c r="CL143" s="104"/>
      <c r="CM143" s="104"/>
      <c r="CN143" s="104"/>
      <c r="CO143" s="104"/>
      <c r="CP143" s="104"/>
      <c r="CQ143" s="104"/>
      <c r="CR143" s="104"/>
      <c r="CS143" s="104"/>
      <c r="CT143" s="104"/>
      <c r="CU143" s="104"/>
      <c r="CV143" s="207"/>
      <c r="CW143" s="207"/>
      <c r="CX143" s="207"/>
      <c r="CY143" s="207"/>
      <c r="CZ143" s="207"/>
      <c r="DA143" s="207"/>
      <c r="DB143" s="207"/>
      <c r="DC143" s="207"/>
      <c r="DD143" s="207"/>
      <c r="DE143" s="207"/>
      <c r="DF143" s="207"/>
      <c r="DG143" s="207"/>
      <c r="DH143" s="207"/>
      <c r="DI143" s="207"/>
      <c r="DJ143" s="207"/>
      <c r="DK143" s="207"/>
      <c r="DL143" s="207"/>
      <c r="DM143" s="207"/>
      <c r="DN143" s="207"/>
      <c r="DO143" s="207"/>
      <c r="DP143" s="207"/>
      <c r="DQ143" s="207"/>
      <c r="DR143" s="207"/>
      <c r="DS143" s="207"/>
      <c r="DT143" s="207"/>
      <c r="DU143" s="104"/>
      <c r="DV143" s="104"/>
      <c r="DW143" s="104"/>
      <c r="DX143" s="104"/>
      <c r="DY143" s="104"/>
      <c r="DZ143" s="104"/>
      <c r="EA143" s="104"/>
      <c r="EB143" s="104"/>
      <c r="EC143" s="104"/>
      <c r="ED143" s="104"/>
      <c r="EE143" s="104"/>
      <c r="EF143" s="104"/>
      <c r="EG143" s="104"/>
      <c r="EH143" s="104"/>
      <c r="EI143" s="104"/>
      <c r="EJ143" s="104"/>
      <c r="EK143" s="104"/>
      <c r="EL143" s="104"/>
      <c r="EM143" s="104"/>
      <c r="EN143" s="104"/>
      <c r="EO143" s="104"/>
      <c r="EP143" s="104"/>
      <c r="EQ143" s="104"/>
      <c r="ER143" s="104"/>
      <c r="ES143" s="104"/>
      <c r="ET143" s="104"/>
      <c r="EU143" s="104"/>
      <c r="EV143" s="104"/>
      <c r="EW143" s="104"/>
      <c r="EX143" s="104"/>
      <c r="EY143" s="104"/>
      <c r="EZ143" s="104"/>
      <c r="FA143" s="104"/>
      <c r="FB143" s="104"/>
      <c r="FC143" s="104"/>
      <c r="FD143" s="104"/>
      <c r="FE143" s="104"/>
      <c r="FF143" s="104"/>
      <c r="FG143" s="104"/>
      <c r="FH143" s="104"/>
      <c r="FI143" s="104"/>
      <c r="FJ143" s="104"/>
      <c r="FK143" s="104"/>
      <c r="FL143" s="104"/>
      <c r="FM143" s="104"/>
      <c r="FN143" s="104"/>
      <c r="FO143" s="104"/>
      <c r="FP143" s="104"/>
      <c r="FQ143" s="104"/>
      <c r="FR143" s="104"/>
      <c r="FS143" s="104"/>
      <c r="FT143" s="104"/>
      <c r="FU143" s="104"/>
      <c r="FV143" s="104"/>
      <c r="FW143" s="104"/>
      <c r="FX143" s="104"/>
      <c r="FY143" s="104"/>
      <c r="FZ143" s="104"/>
      <c r="GA143" s="104"/>
      <c r="GB143" s="104"/>
      <c r="GC143" s="104"/>
      <c r="GD143" s="104"/>
      <c r="GE143" s="104"/>
      <c r="GF143" s="104"/>
      <c r="GG143" s="104"/>
      <c r="GH143" s="104"/>
      <c r="GI143" s="104"/>
      <c r="GJ143" s="104"/>
      <c r="GK143" s="104"/>
      <c r="GL143" s="104"/>
      <c r="GM143" s="104"/>
      <c r="GN143" s="104"/>
      <c r="GO143" s="104"/>
      <c r="GP143" s="104"/>
      <c r="GQ143" s="104"/>
      <c r="GR143" s="104"/>
      <c r="GS143" s="104"/>
      <c r="GT143" s="104"/>
      <c r="GU143" s="104"/>
      <c r="GV143" s="104"/>
      <c r="GW143" s="104"/>
      <c r="GX143" s="104"/>
      <c r="GY143" s="104"/>
      <c r="GZ143" s="104"/>
      <c r="HA143" s="104"/>
      <c r="HB143" s="104"/>
      <c r="HC143" s="104"/>
      <c r="HD143" s="104"/>
      <c r="HE143" s="104"/>
      <c r="HF143" s="104"/>
      <c r="HG143" s="104"/>
      <c r="HH143" s="104"/>
      <c r="HI143" s="104"/>
      <c r="HJ143" s="104"/>
      <c r="HK143" s="104"/>
      <c r="HL143" s="104"/>
      <c r="HM143" s="104"/>
      <c r="HN143" s="104"/>
      <c r="HO143" s="104"/>
      <c r="HP143" s="104"/>
      <c r="HQ143" s="104"/>
      <c r="HR143" s="104"/>
      <c r="HS143" s="104"/>
      <c r="HT143" s="104"/>
      <c r="HU143" s="104"/>
      <c r="HV143" s="104"/>
      <c r="HW143" s="104"/>
      <c r="HX143" s="104"/>
      <c r="HY143" s="104"/>
      <c r="HZ143" s="104"/>
      <c r="IA143" s="104"/>
      <c r="IB143" s="104"/>
      <c r="IC143" s="104"/>
      <c r="ID143" s="104"/>
      <c r="IE143" s="104"/>
      <c r="IF143" s="104"/>
      <c r="IG143" s="104"/>
      <c r="IH143" s="104"/>
      <c r="II143" s="104"/>
      <c r="IJ143" s="104"/>
      <c r="IK143" s="104"/>
      <c r="IL143" s="104"/>
      <c r="IM143" s="104"/>
      <c r="IN143" s="104"/>
      <c r="IO143" s="104"/>
      <c r="IP143" s="104"/>
      <c r="IQ143" s="104"/>
      <c r="IR143" s="104"/>
      <c r="IS143" s="104"/>
      <c r="IT143" s="104"/>
      <c r="IU143" s="104"/>
      <c r="IV143" s="104"/>
      <c r="IW143" s="104"/>
      <c r="IX143" s="104"/>
      <c r="IY143" s="104"/>
      <c r="IZ143" s="104"/>
      <c r="JA143" s="104"/>
      <c r="JB143" s="104"/>
      <c r="JC143" s="104"/>
      <c r="JD143" s="104"/>
      <c r="JE143" s="104"/>
      <c r="JF143" s="104"/>
      <c r="JG143" s="104"/>
      <c r="JH143" s="104"/>
      <c r="JI143" s="104"/>
      <c r="JJ143" s="104"/>
      <c r="JK143" s="104"/>
      <c r="JL143" s="104"/>
      <c r="JM143" s="104"/>
      <c r="JN143" s="104"/>
      <c r="JO143" s="104"/>
      <c r="JP143" s="104"/>
      <c r="JQ143" s="104"/>
      <c r="JR143" s="104"/>
      <c r="JS143" s="104"/>
      <c r="JT143" s="104"/>
      <c r="JU143" s="104"/>
      <c r="JV143" s="104"/>
      <c r="JW143" s="104"/>
      <c r="JX143" s="104"/>
      <c r="JY143" s="104"/>
      <c r="JZ143" s="104"/>
      <c r="KA143" s="104"/>
      <c r="KB143" s="104"/>
      <c r="KC143" s="104"/>
      <c r="KD143" s="104"/>
      <c r="KE143" s="104"/>
      <c r="KF143" s="104"/>
      <c r="KG143" s="104"/>
      <c r="KH143" s="104"/>
      <c r="KI143" s="104"/>
      <c r="KJ143" s="104"/>
      <c r="KK143" s="104"/>
      <c r="KL143" s="104"/>
      <c r="KM143" s="104"/>
      <c r="KN143" s="104"/>
      <c r="KO143" s="104"/>
      <c r="KP143" s="104"/>
      <c r="KQ143" s="104"/>
      <c r="KR143" s="104"/>
      <c r="KS143" s="104"/>
      <c r="KT143" s="104"/>
      <c r="KU143" s="104"/>
      <c r="KV143" s="104"/>
      <c r="KW143" s="104"/>
      <c r="KX143" s="104"/>
      <c r="KY143" s="104"/>
      <c r="KZ143" s="104"/>
      <c r="LA143" s="104"/>
      <c r="LB143" s="104"/>
      <c r="LC143" s="104"/>
      <c r="LD143" s="104"/>
      <c r="LE143" s="104"/>
      <c r="LF143" s="104"/>
      <c r="LG143" s="104"/>
      <c r="LH143" s="104"/>
      <c r="LI143" s="104"/>
      <c r="LJ143" s="104"/>
      <c r="LK143" s="104"/>
      <c r="LL143" s="104"/>
      <c r="LM143" s="104"/>
      <c r="LN143" s="104"/>
      <c r="LO143" s="104"/>
      <c r="LP143" s="104"/>
      <c r="LQ143" s="104"/>
      <c r="LR143" s="104"/>
      <c r="LS143" s="104"/>
      <c r="LT143" s="104"/>
      <c r="LU143" s="104"/>
      <c r="LV143" s="104"/>
      <c r="LW143" s="104"/>
      <c r="LX143" s="104"/>
      <c r="LY143" s="104"/>
      <c r="LZ143" s="104"/>
      <c r="MA143" s="104"/>
      <c r="MB143" s="104"/>
      <c r="MC143" s="104"/>
      <c r="MD143" s="104"/>
      <c r="ME143" s="104"/>
      <c r="MF143" s="104"/>
      <c r="MG143" s="104"/>
      <c r="MH143" s="104"/>
      <c r="MI143" s="104"/>
      <c r="MJ143" s="104"/>
      <c r="MK143" s="104"/>
      <c r="ML143" s="104"/>
      <c r="MM143" s="104"/>
      <c r="MN143" s="104"/>
      <c r="MO143" s="104"/>
      <c r="MP143" s="104"/>
      <c r="MQ143" s="104"/>
      <c r="MR143" s="104"/>
      <c r="MS143" s="104"/>
      <c r="MT143" s="104"/>
      <c r="MU143" s="104"/>
      <c r="MV143" s="104"/>
      <c r="MW143" s="104"/>
      <c r="MX143" s="104"/>
      <c r="MY143" s="104"/>
      <c r="MZ143" s="104"/>
      <c r="NA143" s="104"/>
      <c r="NB143" s="104"/>
      <c r="NC143" s="104"/>
      <c r="ND143" s="104"/>
      <c r="NE143" s="104"/>
      <c r="NF143" s="104"/>
      <c r="NG143" s="104"/>
      <c r="NH143" s="104"/>
      <c r="NI143" s="104"/>
      <c r="NJ143" s="104"/>
      <c r="NK143" s="104"/>
      <c r="NL143" s="104"/>
      <c r="NM143" s="104"/>
      <c r="NN143" s="104"/>
      <c r="NO143" s="104"/>
      <c r="NP143" s="104"/>
      <c r="NQ143" s="104"/>
      <c r="NR143" s="104"/>
      <c r="NS143" s="104"/>
      <c r="NT143" s="104"/>
      <c r="NU143" s="104"/>
      <c r="NV143" s="104"/>
      <c r="NW143" s="104"/>
      <c r="NX143" s="104"/>
      <c r="NY143" s="104"/>
      <c r="NZ143" s="104"/>
      <c r="OA143" s="104"/>
      <c r="OB143" s="104"/>
      <c r="OC143" s="104"/>
      <c r="OD143" s="104"/>
      <c r="OE143" s="104"/>
      <c r="OF143" s="104"/>
      <c r="OG143" s="104"/>
      <c r="OH143" s="104"/>
      <c r="OI143" s="104"/>
      <c r="OJ143" s="104"/>
      <c r="OK143" s="104"/>
      <c r="OL143" s="104"/>
      <c r="OM143" s="104"/>
      <c r="ON143" s="104"/>
      <c r="OO143" s="104"/>
      <c r="OP143" s="104"/>
      <c r="OQ143" s="104"/>
      <c r="OR143" s="104"/>
      <c r="OS143" s="104"/>
      <c r="OT143" s="104"/>
      <c r="OU143" s="104"/>
      <c r="OV143" s="104"/>
      <c r="OW143" s="104"/>
      <c r="OX143" s="104"/>
      <c r="OY143" s="104"/>
      <c r="OZ143" s="104"/>
      <c r="PA143" s="104"/>
      <c r="PB143" s="104"/>
      <c r="PC143" s="104"/>
      <c r="PD143" s="104"/>
      <c r="PE143" s="104"/>
      <c r="PF143" s="104"/>
      <c r="PG143" s="104"/>
      <c r="PH143" s="104"/>
      <c r="PI143" s="104"/>
      <c r="PJ143" s="104"/>
      <c r="PK143" s="104"/>
      <c r="PL143" s="104"/>
      <c r="PM143" s="104"/>
      <c r="PN143" s="104"/>
      <c r="PO143" s="104"/>
      <c r="PP143" s="104"/>
      <c r="PQ143" s="104"/>
      <c r="PR143" s="104"/>
      <c r="PS143" s="104"/>
      <c r="PT143" s="104"/>
      <c r="PU143" s="104"/>
      <c r="PV143" s="104"/>
      <c r="PW143" s="104"/>
      <c r="PX143" s="104"/>
      <c r="PY143" s="104"/>
      <c r="PZ143" s="104"/>
      <c r="QA143" s="104"/>
      <c r="QB143" s="104"/>
      <c r="QC143" s="104"/>
      <c r="QD143" s="104"/>
      <c r="QE143" s="104"/>
      <c r="QF143" s="104"/>
      <c r="QG143" s="104"/>
      <c r="QH143" s="104"/>
      <c r="QI143" s="104"/>
      <c r="QJ143" s="104"/>
      <c r="QK143" s="104"/>
      <c r="QL143" s="104"/>
      <c r="QM143" s="104"/>
      <c r="QN143" s="104"/>
      <c r="QO143" s="104"/>
      <c r="QP143" s="104"/>
      <c r="QQ143" s="104"/>
      <c r="QR143" s="104"/>
      <c r="QS143" s="104"/>
      <c r="QT143" s="104"/>
      <c r="QU143" s="104"/>
      <c r="QV143" s="104"/>
      <c r="QW143" s="104"/>
      <c r="QX143" s="104"/>
      <c r="QY143" s="104"/>
      <c r="QZ143" s="104"/>
      <c r="RA143" s="104"/>
      <c r="RB143" s="104"/>
      <c r="RC143" s="104"/>
      <c r="RD143" s="104"/>
      <c r="RE143" s="104"/>
      <c r="RF143" s="104"/>
      <c r="RG143" s="207"/>
      <c r="RH143" s="207"/>
    </row>
    <row r="144" spans="2:476" ht="18.75" customHeight="1">
      <c r="B144" s="87">
        <v>133</v>
      </c>
      <c r="C144" s="87">
        <v>2534</v>
      </c>
      <c r="D144" s="87" t="s">
        <v>451</v>
      </c>
      <c r="E144" s="34" t="str">
        <f ca="1">IF(ISBLANK(TMSimList[[#This Row],[Test n'#]]),"",LOOKUP(TMSimList[[#This Row],[Test n'#]],TP_CFAR_DB[TPnum],TP_CFAR_DB[TP ID]))</f>
        <v>FT-TP-2534</v>
      </c>
      <c r="F144" s="103" t="str">
        <f ca="1">IF(ISBLANK(TMSimList[[#This Row],[Test n'#]]),"",LOOKUP(TMSimList[[#This Row],[Test n'#]],TP_CFAR_DB[TPnum],TP_CFAR_DB[Test Point Name]))</f>
        <v>WoW failure - landing (No weight)</v>
      </c>
      <c r="G144" s="34" t="str">
        <f ca="1">IF(ISBLANK(TMSimList[[#This Row],[Test n'#]]),"",LOOKUP(TMSimList[[#This Row],[Test n'#]],TP_CFAR_DB[TPnum],TP_CFAR_DB[Mode]))</f>
        <v>Auto</v>
      </c>
      <c r="H144" s="397"/>
      <c r="I144" s="398"/>
      <c r="J144" s="398"/>
      <c r="K144" s="171"/>
      <c r="L144" s="177">
        <f>SUM(TMSimMatrix[#This Row])</f>
        <v>0</v>
      </c>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1"/>
      <c r="AI144" s="171"/>
      <c r="AJ144" s="171"/>
      <c r="AK144" s="171"/>
      <c r="AL144" s="171"/>
      <c r="AM144" s="171"/>
      <c r="AN144" s="171"/>
      <c r="AO144" s="171"/>
      <c r="AP144" s="171"/>
      <c r="AQ144" s="171"/>
      <c r="AR144" s="171"/>
      <c r="AS144" s="171"/>
      <c r="AT144" s="171"/>
      <c r="AU144" s="171"/>
      <c r="AV144" s="171"/>
      <c r="AW144" s="171"/>
      <c r="AX144" s="171"/>
      <c r="AY144" s="171"/>
      <c r="AZ144" s="171"/>
      <c r="BA144" s="171"/>
      <c r="BB144" s="171"/>
      <c r="BC144" s="171"/>
      <c r="BD144" s="171"/>
      <c r="BE144" s="171"/>
      <c r="BF144" s="171"/>
      <c r="BG144" s="171"/>
      <c r="BH144" s="171"/>
      <c r="BI144" s="171"/>
      <c r="BJ144" s="171"/>
      <c r="BK144" s="171"/>
      <c r="BL144" s="171"/>
      <c r="BM144" s="171"/>
      <c r="BN144" s="171"/>
      <c r="BO144" s="171"/>
      <c r="BP144" s="171"/>
      <c r="BQ144" s="171"/>
      <c r="BR144" s="171"/>
      <c r="BS144" s="171"/>
      <c r="BT144" s="171"/>
      <c r="BU144" s="171"/>
      <c r="BV144" s="171"/>
      <c r="BW144" s="171"/>
      <c r="BX144" s="171"/>
      <c r="BY144" s="171"/>
      <c r="BZ144" s="171"/>
      <c r="CA144" s="171"/>
      <c r="CB144" s="171"/>
      <c r="CC144" s="171"/>
      <c r="CD144" s="104"/>
      <c r="CE144" s="104"/>
      <c r="CF144" s="104"/>
      <c r="CG144" s="104"/>
      <c r="CH144" s="104"/>
      <c r="CI144" s="104"/>
      <c r="CJ144" s="104"/>
      <c r="CK144" s="104"/>
      <c r="CL144" s="104"/>
      <c r="CM144" s="104"/>
      <c r="CN144" s="104"/>
      <c r="CO144" s="104"/>
      <c r="CP144" s="104"/>
      <c r="CQ144" s="104"/>
      <c r="CR144" s="104"/>
      <c r="CS144" s="104"/>
      <c r="CT144" s="104"/>
      <c r="CU144" s="104"/>
      <c r="CV144" s="207"/>
      <c r="CW144" s="207"/>
      <c r="CX144" s="207"/>
      <c r="CY144" s="207"/>
      <c r="CZ144" s="207"/>
      <c r="DA144" s="207"/>
      <c r="DB144" s="207"/>
      <c r="DC144" s="207"/>
      <c r="DD144" s="207"/>
      <c r="DE144" s="207"/>
      <c r="DF144" s="207"/>
      <c r="DG144" s="207"/>
      <c r="DH144" s="207"/>
      <c r="DI144" s="207"/>
      <c r="DJ144" s="207"/>
      <c r="DK144" s="207"/>
      <c r="DL144" s="207"/>
      <c r="DM144" s="207"/>
      <c r="DN144" s="207"/>
      <c r="DO144" s="207"/>
      <c r="DP144" s="207"/>
      <c r="DQ144" s="207"/>
      <c r="DR144" s="207"/>
      <c r="DS144" s="207"/>
      <c r="DT144" s="207"/>
      <c r="DU144" s="104"/>
      <c r="DV144" s="104"/>
      <c r="DW144" s="104"/>
      <c r="DX144" s="104"/>
      <c r="DY144" s="104"/>
      <c r="DZ144" s="104"/>
      <c r="EA144" s="104"/>
      <c r="EB144" s="104"/>
      <c r="EC144" s="104"/>
      <c r="ED144" s="104"/>
      <c r="EE144" s="104"/>
      <c r="EF144" s="104"/>
      <c r="EG144" s="104"/>
      <c r="EH144" s="104"/>
      <c r="EI144" s="104"/>
      <c r="EJ144" s="104"/>
      <c r="EK144" s="104"/>
      <c r="EL144" s="104"/>
      <c r="EM144" s="104"/>
      <c r="EN144" s="104"/>
      <c r="EO144" s="104"/>
      <c r="EP144" s="104"/>
      <c r="EQ144" s="104"/>
      <c r="ER144" s="104"/>
      <c r="ES144" s="104"/>
      <c r="ET144" s="104"/>
      <c r="EU144" s="104"/>
      <c r="EV144" s="104"/>
      <c r="EW144" s="104"/>
      <c r="EX144" s="104"/>
      <c r="EY144" s="104"/>
      <c r="EZ144" s="104"/>
      <c r="FA144" s="104"/>
      <c r="FB144" s="104"/>
      <c r="FC144" s="104"/>
      <c r="FD144" s="104"/>
      <c r="FE144" s="104"/>
      <c r="FF144" s="104"/>
      <c r="FG144" s="104"/>
      <c r="FH144" s="104"/>
      <c r="FI144" s="104"/>
      <c r="FJ144" s="104"/>
      <c r="FK144" s="104"/>
      <c r="FL144" s="104"/>
      <c r="FM144" s="104"/>
      <c r="FN144" s="104"/>
      <c r="FO144" s="104"/>
      <c r="FP144" s="104"/>
      <c r="FQ144" s="104"/>
      <c r="FR144" s="104"/>
      <c r="FS144" s="104"/>
      <c r="FT144" s="104"/>
      <c r="FU144" s="104"/>
      <c r="FV144" s="104"/>
      <c r="FW144" s="104"/>
      <c r="FX144" s="104"/>
      <c r="FY144" s="104"/>
      <c r="FZ144" s="104"/>
      <c r="GA144" s="104"/>
      <c r="GB144" s="104"/>
      <c r="GC144" s="104"/>
      <c r="GD144" s="104"/>
      <c r="GE144" s="104"/>
      <c r="GF144" s="104"/>
      <c r="GG144" s="104"/>
      <c r="GH144" s="104"/>
      <c r="GI144" s="104"/>
      <c r="GJ144" s="104"/>
      <c r="GK144" s="104"/>
      <c r="GL144" s="104"/>
      <c r="GM144" s="104"/>
      <c r="GN144" s="104"/>
      <c r="GO144" s="104"/>
      <c r="GP144" s="104"/>
      <c r="GQ144" s="104"/>
      <c r="GR144" s="104"/>
      <c r="GS144" s="104"/>
      <c r="GT144" s="104"/>
      <c r="GU144" s="104"/>
      <c r="GV144" s="104"/>
      <c r="GW144" s="104"/>
      <c r="GX144" s="104"/>
      <c r="GY144" s="104"/>
      <c r="GZ144" s="104"/>
      <c r="HA144" s="104"/>
      <c r="HB144" s="104"/>
      <c r="HC144" s="104"/>
      <c r="HD144" s="104"/>
      <c r="HE144" s="104"/>
      <c r="HF144" s="104"/>
      <c r="HG144" s="104"/>
      <c r="HH144" s="104"/>
      <c r="HI144" s="104"/>
      <c r="HJ144" s="104"/>
      <c r="HK144" s="104"/>
      <c r="HL144" s="104"/>
      <c r="HM144" s="104"/>
      <c r="HN144" s="104"/>
      <c r="HO144" s="104"/>
      <c r="HP144" s="104"/>
      <c r="HQ144" s="104"/>
      <c r="HR144" s="104"/>
      <c r="HS144" s="104"/>
      <c r="HT144" s="104"/>
      <c r="HU144" s="104"/>
      <c r="HV144" s="104"/>
      <c r="HW144" s="104"/>
      <c r="HX144" s="104"/>
      <c r="HY144" s="104"/>
      <c r="HZ144" s="104"/>
      <c r="IA144" s="104"/>
      <c r="IB144" s="104"/>
      <c r="IC144" s="104"/>
      <c r="ID144" s="104"/>
      <c r="IE144" s="104"/>
      <c r="IF144" s="104"/>
      <c r="IG144" s="104"/>
      <c r="IH144" s="104"/>
      <c r="II144" s="104"/>
      <c r="IJ144" s="104"/>
      <c r="IK144" s="104"/>
      <c r="IL144" s="104"/>
      <c r="IM144" s="104"/>
      <c r="IN144" s="104"/>
      <c r="IO144" s="104"/>
      <c r="IP144" s="104"/>
      <c r="IQ144" s="104"/>
      <c r="IR144" s="104"/>
      <c r="IS144" s="104"/>
      <c r="IT144" s="104"/>
      <c r="IU144" s="104"/>
      <c r="IV144" s="104"/>
      <c r="IW144" s="104"/>
      <c r="IX144" s="104"/>
      <c r="IY144" s="104"/>
      <c r="IZ144" s="104"/>
      <c r="JA144" s="104"/>
      <c r="JB144" s="104"/>
      <c r="JC144" s="104"/>
      <c r="JD144" s="104"/>
      <c r="JE144" s="104"/>
      <c r="JF144" s="104"/>
      <c r="JG144" s="104"/>
      <c r="JH144" s="104"/>
      <c r="JI144" s="104"/>
      <c r="JJ144" s="104"/>
      <c r="JK144" s="104"/>
      <c r="JL144" s="104"/>
      <c r="JM144" s="104"/>
      <c r="JN144" s="104"/>
      <c r="JO144" s="104"/>
      <c r="JP144" s="104"/>
      <c r="JQ144" s="104"/>
      <c r="JR144" s="104"/>
      <c r="JS144" s="104"/>
      <c r="JT144" s="104"/>
      <c r="JU144" s="104"/>
      <c r="JV144" s="104"/>
      <c r="JW144" s="104"/>
      <c r="JX144" s="104"/>
      <c r="JY144" s="104"/>
      <c r="JZ144" s="104"/>
      <c r="KA144" s="104"/>
      <c r="KB144" s="104"/>
      <c r="KC144" s="104"/>
      <c r="KD144" s="104"/>
      <c r="KE144" s="104"/>
      <c r="KF144" s="104"/>
      <c r="KG144" s="104"/>
      <c r="KH144" s="104"/>
      <c r="KI144" s="104"/>
      <c r="KJ144" s="104"/>
      <c r="KK144" s="104"/>
      <c r="KL144" s="104"/>
      <c r="KM144" s="104"/>
      <c r="KN144" s="104"/>
      <c r="KO144" s="104"/>
      <c r="KP144" s="104"/>
      <c r="KQ144" s="104"/>
      <c r="KR144" s="104"/>
      <c r="KS144" s="104"/>
      <c r="KT144" s="104"/>
      <c r="KU144" s="104"/>
      <c r="KV144" s="104"/>
      <c r="KW144" s="104"/>
      <c r="KX144" s="104"/>
      <c r="KY144" s="104"/>
      <c r="KZ144" s="104"/>
      <c r="LA144" s="104"/>
      <c r="LB144" s="104"/>
      <c r="LC144" s="104"/>
      <c r="LD144" s="104"/>
      <c r="LE144" s="104"/>
      <c r="LF144" s="104"/>
      <c r="LG144" s="104"/>
      <c r="LH144" s="104"/>
      <c r="LI144" s="104"/>
      <c r="LJ144" s="104"/>
      <c r="LK144" s="104"/>
      <c r="LL144" s="104"/>
      <c r="LM144" s="104"/>
      <c r="LN144" s="104"/>
      <c r="LO144" s="104"/>
      <c r="LP144" s="104"/>
      <c r="LQ144" s="104"/>
      <c r="LR144" s="104"/>
      <c r="LS144" s="104"/>
      <c r="LT144" s="104"/>
      <c r="LU144" s="104"/>
      <c r="LV144" s="104"/>
      <c r="LW144" s="104"/>
      <c r="LX144" s="104"/>
      <c r="LY144" s="104"/>
      <c r="LZ144" s="104"/>
      <c r="MA144" s="104"/>
      <c r="MB144" s="104"/>
      <c r="MC144" s="104"/>
      <c r="MD144" s="104"/>
      <c r="ME144" s="104"/>
      <c r="MF144" s="104"/>
      <c r="MG144" s="104"/>
      <c r="MH144" s="104"/>
      <c r="MI144" s="104"/>
      <c r="MJ144" s="104"/>
      <c r="MK144" s="104"/>
      <c r="ML144" s="104"/>
      <c r="MM144" s="104"/>
      <c r="MN144" s="104"/>
      <c r="MO144" s="104"/>
      <c r="MP144" s="104"/>
      <c r="MQ144" s="104"/>
      <c r="MR144" s="104"/>
      <c r="MS144" s="104"/>
      <c r="MT144" s="104"/>
      <c r="MU144" s="104"/>
      <c r="MV144" s="104"/>
      <c r="MW144" s="104"/>
      <c r="MX144" s="104"/>
      <c r="MY144" s="104"/>
      <c r="MZ144" s="104"/>
      <c r="NA144" s="104"/>
      <c r="NB144" s="104"/>
      <c r="NC144" s="104"/>
      <c r="ND144" s="104"/>
      <c r="NE144" s="104"/>
      <c r="NF144" s="104"/>
      <c r="NG144" s="104"/>
      <c r="NH144" s="104"/>
      <c r="NI144" s="104"/>
      <c r="NJ144" s="104"/>
      <c r="NK144" s="104"/>
      <c r="NL144" s="104"/>
      <c r="NM144" s="104"/>
      <c r="NN144" s="104"/>
      <c r="NO144" s="104"/>
      <c r="NP144" s="104"/>
      <c r="NQ144" s="104"/>
      <c r="NR144" s="104"/>
      <c r="NS144" s="104"/>
      <c r="NT144" s="104"/>
      <c r="NU144" s="104"/>
      <c r="NV144" s="104"/>
      <c r="NW144" s="104"/>
      <c r="NX144" s="104"/>
      <c r="NY144" s="104"/>
      <c r="NZ144" s="104"/>
      <c r="OA144" s="104"/>
      <c r="OB144" s="104"/>
      <c r="OC144" s="104"/>
      <c r="OD144" s="104"/>
      <c r="OE144" s="104"/>
      <c r="OF144" s="104"/>
      <c r="OG144" s="104"/>
      <c r="OH144" s="104"/>
      <c r="OI144" s="104"/>
      <c r="OJ144" s="104"/>
      <c r="OK144" s="104"/>
      <c r="OL144" s="104"/>
      <c r="OM144" s="104"/>
      <c r="ON144" s="104"/>
      <c r="OO144" s="104"/>
      <c r="OP144" s="104"/>
      <c r="OQ144" s="104"/>
      <c r="OR144" s="104"/>
      <c r="OS144" s="104"/>
      <c r="OT144" s="104"/>
      <c r="OU144" s="104"/>
      <c r="OV144" s="104"/>
      <c r="OW144" s="104"/>
      <c r="OX144" s="104"/>
      <c r="OY144" s="104"/>
      <c r="OZ144" s="104"/>
      <c r="PA144" s="104"/>
      <c r="PB144" s="104"/>
      <c r="PC144" s="104"/>
      <c r="PD144" s="104"/>
      <c r="PE144" s="104"/>
      <c r="PF144" s="104"/>
      <c r="PG144" s="104"/>
      <c r="PH144" s="104"/>
      <c r="PI144" s="104"/>
      <c r="PJ144" s="104"/>
      <c r="PK144" s="104"/>
      <c r="PL144" s="104"/>
      <c r="PM144" s="104"/>
      <c r="PN144" s="104"/>
      <c r="PO144" s="104"/>
      <c r="PP144" s="104"/>
      <c r="PQ144" s="104"/>
      <c r="PR144" s="104"/>
      <c r="PS144" s="104"/>
      <c r="PT144" s="104"/>
      <c r="PU144" s="104"/>
      <c r="PV144" s="104"/>
      <c r="PW144" s="104"/>
      <c r="PX144" s="104"/>
      <c r="PY144" s="104"/>
      <c r="PZ144" s="104"/>
      <c r="QA144" s="104"/>
      <c r="QB144" s="104"/>
      <c r="QC144" s="104"/>
      <c r="QD144" s="104"/>
      <c r="QE144" s="104"/>
      <c r="QF144" s="104"/>
      <c r="QG144" s="104"/>
      <c r="QH144" s="104"/>
      <c r="QI144" s="104"/>
      <c r="QJ144" s="104"/>
      <c r="QK144" s="104"/>
      <c r="QL144" s="104"/>
      <c r="QM144" s="104"/>
      <c r="QN144" s="104"/>
      <c r="QO144" s="104"/>
      <c r="QP144" s="104"/>
      <c r="QQ144" s="104"/>
      <c r="QR144" s="104"/>
      <c r="QS144" s="104"/>
      <c r="QT144" s="104"/>
      <c r="QU144" s="104"/>
      <c r="QV144" s="104"/>
      <c r="QW144" s="104"/>
      <c r="QX144" s="104"/>
      <c r="QY144" s="104"/>
      <c r="QZ144" s="104"/>
      <c r="RA144" s="104"/>
      <c r="RB144" s="104"/>
      <c r="RC144" s="104"/>
      <c r="RD144" s="104"/>
      <c r="RE144" s="104"/>
      <c r="RF144" s="104"/>
      <c r="RG144" s="207"/>
      <c r="RH144" s="207"/>
    </row>
    <row r="145" spans="2:476" ht="18.75" customHeight="1">
      <c r="B145" s="87">
        <v>134</v>
      </c>
      <c r="C145" s="87">
        <v>2535</v>
      </c>
      <c r="D145" s="87" t="s">
        <v>451</v>
      </c>
      <c r="E145" s="34" t="str">
        <f ca="1">IF(ISBLANK(TMSimList[[#This Row],[Test n'#]]),"",LOOKUP(TMSimList[[#This Row],[Test n'#]],TP_CFAR_DB[TPnum],TP_CFAR_DB[TP ID]))</f>
        <v>FT-TP-2535</v>
      </c>
      <c r="F145" s="103" t="str">
        <f ca="1">IF(ISBLANK(TMSimList[[#This Row],[Test n'#]]),"",LOOKUP(TMSimList[[#This Row],[Test n'#]],TP_CFAR_DB[TPnum],TP_CFAR_DB[Test Point Name]))</f>
        <v>WoW failure - landing (Erroneous weight)</v>
      </c>
      <c r="G145" s="34" t="str">
        <f ca="1">IF(ISBLANK(TMSimList[[#This Row],[Test n'#]]),"",LOOKUP(TMSimList[[#This Row],[Test n'#]],TP_CFAR_DB[TPnum],TP_CFAR_DB[Mode]))</f>
        <v>Auto</v>
      </c>
      <c r="H145" s="397"/>
      <c r="I145" s="398"/>
      <c r="J145" s="398"/>
      <c r="K145" s="171"/>
      <c r="L145" s="178">
        <f>SUM(TMSimMatrix[#This Row])</f>
        <v>0</v>
      </c>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1"/>
      <c r="AI145" s="171"/>
      <c r="AJ145" s="171"/>
      <c r="AK145" s="171"/>
      <c r="AL145" s="171"/>
      <c r="AM145" s="171"/>
      <c r="AN145" s="171"/>
      <c r="AO145" s="171"/>
      <c r="AP145" s="171"/>
      <c r="AQ145" s="171"/>
      <c r="AR145" s="171"/>
      <c r="AS145" s="171"/>
      <c r="AT145" s="171"/>
      <c r="AU145" s="171"/>
      <c r="AV145" s="171"/>
      <c r="AW145" s="171"/>
      <c r="AX145" s="171"/>
      <c r="AY145" s="171"/>
      <c r="AZ145" s="171"/>
      <c r="BA145" s="171"/>
      <c r="BB145" s="171"/>
      <c r="BC145" s="171"/>
      <c r="BD145" s="171"/>
      <c r="BE145" s="171"/>
      <c r="BF145" s="171"/>
      <c r="BG145" s="171"/>
      <c r="BH145" s="171"/>
      <c r="BI145" s="171"/>
      <c r="BJ145" s="171"/>
      <c r="BK145" s="171"/>
      <c r="BL145" s="171"/>
      <c r="BM145" s="171"/>
      <c r="BN145" s="171"/>
      <c r="BO145" s="171"/>
      <c r="BP145" s="171"/>
      <c r="BQ145" s="171"/>
      <c r="BR145" s="171"/>
      <c r="BS145" s="171"/>
      <c r="BT145" s="171"/>
      <c r="BU145" s="171"/>
      <c r="BV145" s="171"/>
      <c r="BW145" s="171"/>
      <c r="BX145" s="171"/>
      <c r="BY145" s="171"/>
      <c r="BZ145" s="171"/>
      <c r="CA145" s="171"/>
      <c r="CB145" s="171"/>
      <c r="CC145" s="171"/>
      <c r="CD145" s="104"/>
      <c r="CE145" s="104"/>
      <c r="CF145" s="104"/>
      <c r="CG145" s="104"/>
      <c r="CH145" s="104"/>
      <c r="CI145" s="104"/>
      <c r="CJ145" s="104"/>
      <c r="CK145" s="104"/>
      <c r="CL145" s="104"/>
      <c r="CM145" s="104"/>
      <c r="CN145" s="104"/>
      <c r="CO145" s="104"/>
      <c r="CP145" s="104"/>
      <c r="CQ145" s="104"/>
      <c r="CR145" s="104"/>
      <c r="CS145" s="104"/>
      <c r="CT145" s="104"/>
      <c r="CU145" s="104"/>
      <c r="CV145" s="207"/>
      <c r="CW145" s="207"/>
      <c r="CX145" s="207"/>
      <c r="CY145" s="207"/>
      <c r="CZ145" s="207"/>
      <c r="DA145" s="207"/>
      <c r="DB145" s="207"/>
      <c r="DC145" s="207"/>
      <c r="DD145" s="207"/>
      <c r="DE145" s="207"/>
      <c r="DF145" s="207"/>
      <c r="DG145" s="207"/>
      <c r="DH145" s="207"/>
      <c r="DI145" s="207"/>
      <c r="DJ145" s="207"/>
      <c r="DK145" s="207"/>
      <c r="DL145" s="207"/>
      <c r="DM145" s="207"/>
      <c r="DN145" s="207"/>
      <c r="DO145" s="207"/>
      <c r="DP145" s="207"/>
      <c r="DQ145" s="207"/>
      <c r="DR145" s="207"/>
      <c r="DS145" s="207"/>
      <c r="DT145" s="207"/>
      <c r="DU145" s="104"/>
      <c r="DV145" s="104"/>
      <c r="DW145" s="104"/>
      <c r="DX145" s="104"/>
      <c r="DY145" s="104"/>
      <c r="DZ145" s="104"/>
      <c r="EA145" s="104"/>
      <c r="EB145" s="104"/>
      <c r="EC145" s="104"/>
      <c r="ED145" s="104"/>
      <c r="EE145" s="104"/>
      <c r="EF145" s="104"/>
      <c r="EG145" s="104"/>
      <c r="EH145" s="104"/>
      <c r="EI145" s="104"/>
      <c r="EJ145" s="104"/>
      <c r="EK145" s="104"/>
      <c r="EL145" s="104"/>
      <c r="EM145" s="104"/>
      <c r="EN145" s="104"/>
      <c r="EO145" s="104"/>
      <c r="EP145" s="104"/>
      <c r="EQ145" s="104"/>
      <c r="ER145" s="104"/>
      <c r="ES145" s="104"/>
      <c r="ET145" s="104"/>
      <c r="EU145" s="104"/>
      <c r="EV145" s="104"/>
      <c r="EW145" s="104"/>
      <c r="EX145" s="104"/>
      <c r="EY145" s="104"/>
      <c r="EZ145" s="104"/>
      <c r="FA145" s="104"/>
      <c r="FB145" s="104"/>
      <c r="FC145" s="104"/>
      <c r="FD145" s="104"/>
      <c r="FE145" s="104"/>
      <c r="FF145" s="104"/>
      <c r="FG145" s="104"/>
      <c r="FH145" s="104"/>
      <c r="FI145" s="104"/>
      <c r="FJ145" s="104"/>
      <c r="FK145" s="104"/>
      <c r="FL145" s="104"/>
      <c r="FM145" s="104"/>
      <c r="FN145" s="104"/>
      <c r="FO145" s="104"/>
      <c r="FP145" s="104"/>
      <c r="FQ145" s="104"/>
      <c r="FR145" s="104"/>
      <c r="FS145" s="104"/>
      <c r="FT145" s="104"/>
      <c r="FU145" s="104"/>
      <c r="FV145" s="104"/>
      <c r="FW145" s="104"/>
      <c r="FX145" s="104"/>
      <c r="FY145" s="104"/>
      <c r="FZ145" s="104"/>
      <c r="GA145" s="104"/>
      <c r="GB145" s="104"/>
      <c r="GC145" s="104"/>
      <c r="GD145" s="104"/>
      <c r="GE145" s="104"/>
      <c r="GF145" s="104"/>
      <c r="GG145" s="104"/>
      <c r="GH145" s="104"/>
      <c r="GI145" s="104"/>
      <c r="GJ145" s="104"/>
      <c r="GK145" s="104"/>
      <c r="GL145" s="104"/>
      <c r="GM145" s="104"/>
      <c r="GN145" s="104"/>
      <c r="GO145" s="104"/>
      <c r="GP145" s="104"/>
      <c r="GQ145" s="104"/>
      <c r="GR145" s="104"/>
      <c r="GS145" s="104"/>
      <c r="GT145" s="104"/>
      <c r="GU145" s="104"/>
      <c r="GV145" s="104"/>
      <c r="GW145" s="104"/>
      <c r="GX145" s="104"/>
      <c r="GY145" s="104"/>
      <c r="GZ145" s="104"/>
      <c r="HA145" s="104"/>
      <c r="HB145" s="104"/>
      <c r="HC145" s="104"/>
      <c r="HD145" s="104"/>
      <c r="HE145" s="104"/>
      <c r="HF145" s="104"/>
      <c r="HG145" s="104"/>
      <c r="HH145" s="104"/>
      <c r="HI145" s="104"/>
      <c r="HJ145" s="104"/>
      <c r="HK145" s="104"/>
      <c r="HL145" s="104"/>
      <c r="HM145" s="104"/>
      <c r="HN145" s="104"/>
      <c r="HO145" s="104"/>
      <c r="HP145" s="104"/>
      <c r="HQ145" s="104"/>
      <c r="HR145" s="104"/>
      <c r="HS145" s="104"/>
      <c r="HT145" s="104"/>
      <c r="HU145" s="104"/>
      <c r="HV145" s="104"/>
      <c r="HW145" s="104"/>
      <c r="HX145" s="104"/>
      <c r="HY145" s="104"/>
      <c r="HZ145" s="104"/>
      <c r="IA145" s="104"/>
      <c r="IB145" s="104"/>
      <c r="IC145" s="104"/>
      <c r="ID145" s="104"/>
      <c r="IE145" s="104"/>
      <c r="IF145" s="104"/>
      <c r="IG145" s="104"/>
      <c r="IH145" s="104"/>
      <c r="II145" s="104"/>
      <c r="IJ145" s="104"/>
      <c r="IK145" s="104"/>
      <c r="IL145" s="104"/>
      <c r="IM145" s="104"/>
      <c r="IN145" s="104"/>
      <c r="IO145" s="104"/>
      <c r="IP145" s="104"/>
      <c r="IQ145" s="104"/>
      <c r="IR145" s="104"/>
      <c r="IS145" s="104"/>
      <c r="IT145" s="104"/>
      <c r="IU145" s="104"/>
      <c r="IV145" s="104"/>
      <c r="IW145" s="104"/>
      <c r="IX145" s="104"/>
      <c r="IY145" s="104"/>
      <c r="IZ145" s="104"/>
      <c r="JA145" s="104"/>
      <c r="JB145" s="104"/>
      <c r="JC145" s="104"/>
      <c r="JD145" s="104"/>
      <c r="JE145" s="104"/>
      <c r="JF145" s="104"/>
      <c r="JG145" s="104"/>
      <c r="JH145" s="104"/>
      <c r="JI145" s="104"/>
      <c r="JJ145" s="104"/>
      <c r="JK145" s="104"/>
      <c r="JL145" s="104"/>
      <c r="JM145" s="104"/>
      <c r="JN145" s="104"/>
      <c r="JO145" s="104"/>
      <c r="JP145" s="104"/>
      <c r="JQ145" s="104"/>
      <c r="JR145" s="104"/>
      <c r="JS145" s="104"/>
      <c r="JT145" s="104"/>
      <c r="JU145" s="104"/>
      <c r="JV145" s="104"/>
      <c r="JW145" s="104"/>
      <c r="JX145" s="104"/>
      <c r="JY145" s="104"/>
      <c r="JZ145" s="104"/>
      <c r="KA145" s="104"/>
      <c r="KB145" s="104"/>
      <c r="KC145" s="104"/>
      <c r="KD145" s="104"/>
      <c r="KE145" s="104"/>
      <c r="KF145" s="104"/>
      <c r="KG145" s="104"/>
      <c r="KH145" s="104"/>
      <c r="KI145" s="104"/>
      <c r="KJ145" s="104"/>
      <c r="KK145" s="104"/>
      <c r="KL145" s="104"/>
      <c r="KM145" s="104"/>
      <c r="KN145" s="104"/>
      <c r="KO145" s="104"/>
      <c r="KP145" s="104"/>
      <c r="KQ145" s="104"/>
      <c r="KR145" s="104"/>
      <c r="KS145" s="104"/>
      <c r="KT145" s="104"/>
      <c r="KU145" s="104"/>
      <c r="KV145" s="104"/>
      <c r="KW145" s="104"/>
      <c r="KX145" s="104"/>
      <c r="KY145" s="104"/>
      <c r="KZ145" s="104"/>
      <c r="LA145" s="104"/>
      <c r="LB145" s="104"/>
      <c r="LC145" s="104"/>
      <c r="LD145" s="104"/>
      <c r="LE145" s="104"/>
      <c r="LF145" s="104"/>
      <c r="LG145" s="104"/>
      <c r="LH145" s="104"/>
      <c r="LI145" s="104"/>
      <c r="LJ145" s="104"/>
      <c r="LK145" s="104"/>
      <c r="LL145" s="104"/>
      <c r="LM145" s="104"/>
      <c r="LN145" s="104"/>
      <c r="LO145" s="104"/>
      <c r="LP145" s="104"/>
      <c r="LQ145" s="104"/>
      <c r="LR145" s="104"/>
      <c r="LS145" s="104"/>
      <c r="LT145" s="104"/>
      <c r="LU145" s="104"/>
      <c r="LV145" s="104"/>
      <c r="LW145" s="104"/>
      <c r="LX145" s="104"/>
      <c r="LY145" s="104"/>
      <c r="LZ145" s="104"/>
      <c r="MA145" s="104"/>
      <c r="MB145" s="104"/>
      <c r="MC145" s="104"/>
      <c r="MD145" s="104"/>
      <c r="ME145" s="104"/>
      <c r="MF145" s="104"/>
      <c r="MG145" s="104"/>
      <c r="MH145" s="104"/>
      <c r="MI145" s="104"/>
      <c r="MJ145" s="104"/>
      <c r="MK145" s="104"/>
      <c r="ML145" s="104"/>
      <c r="MM145" s="104"/>
      <c r="MN145" s="104"/>
      <c r="MO145" s="104"/>
      <c r="MP145" s="104"/>
      <c r="MQ145" s="104"/>
      <c r="MR145" s="104"/>
      <c r="MS145" s="104"/>
      <c r="MT145" s="104"/>
      <c r="MU145" s="104"/>
      <c r="MV145" s="104"/>
      <c r="MW145" s="104"/>
      <c r="MX145" s="104"/>
      <c r="MY145" s="104"/>
      <c r="MZ145" s="104"/>
      <c r="NA145" s="104"/>
      <c r="NB145" s="104"/>
      <c r="NC145" s="104"/>
      <c r="ND145" s="104"/>
      <c r="NE145" s="104"/>
      <c r="NF145" s="104"/>
      <c r="NG145" s="104"/>
      <c r="NH145" s="104"/>
      <c r="NI145" s="104"/>
      <c r="NJ145" s="104"/>
      <c r="NK145" s="104"/>
      <c r="NL145" s="104"/>
      <c r="NM145" s="104"/>
      <c r="NN145" s="104"/>
      <c r="NO145" s="104"/>
      <c r="NP145" s="104"/>
      <c r="NQ145" s="104"/>
      <c r="NR145" s="104"/>
      <c r="NS145" s="104"/>
      <c r="NT145" s="104"/>
      <c r="NU145" s="104"/>
      <c r="NV145" s="104"/>
      <c r="NW145" s="104"/>
      <c r="NX145" s="104"/>
      <c r="NY145" s="104"/>
      <c r="NZ145" s="104"/>
      <c r="OA145" s="104"/>
      <c r="OB145" s="104"/>
      <c r="OC145" s="104"/>
      <c r="OD145" s="104"/>
      <c r="OE145" s="104"/>
      <c r="OF145" s="104"/>
      <c r="OG145" s="104"/>
      <c r="OH145" s="104"/>
      <c r="OI145" s="104"/>
      <c r="OJ145" s="104"/>
      <c r="OK145" s="104"/>
      <c r="OL145" s="104"/>
      <c r="OM145" s="104"/>
      <c r="ON145" s="104"/>
      <c r="OO145" s="104"/>
      <c r="OP145" s="104"/>
      <c r="OQ145" s="104"/>
      <c r="OR145" s="104"/>
      <c r="OS145" s="104"/>
      <c r="OT145" s="104"/>
      <c r="OU145" s="104"/>
      <c r="OV145" s="104"/>
      <c r="OW145" s="104"/>
      <c r="OX145" s="104"/>
      <c r="OY145" s="104"/>
      <c r="OZ145" s="104"/>
      <c r="PA145" s="104"/>
      <c r="PB145" s="104"/>
      <c r="PC145" s="104"/>
      <c r="PD145" s="104"/>
      <c r="PE145" s="104"/>
      <c r="PF145" s="104"/>
      <c r="PG145" s="104"/>
      <c r="PH145" s="104"/>
      <c r="PI145" s="104"/>
      <c r="PJ145" s="104"/>
      <c r="PK145" s="104"/>
      <c r="PL145" s="104"/>
      <c r="PM145" s="104"/>
      <c r="PN145" s="104"/>
      <c r="PO145" s="104"/>
      <c r="PP145" s="104"/>
      <c r="PQ145" s="104"/>
      <c r="PR145" s="104"/>
      <c r="PS145" s="104"/>
      <c r="PT145" s="104"/>
      <c r="PU145" s="104"/>
      <c r="PV145" s="104"/>
      <c r="PW145" s="104"/>
      <c r="PX145" s="104"/>
      <c r="PY145" s="104"/>
      <c r="PZ145" s="104"/>
      <c r="QA145" s="104"/>
      <c r="QB145" s="104"/>
      <c r="QC145" s="104"/>
      <c r="QD145" s="104"/>
      <c r="QE145" s="104"/>
      <c r="QF145" s="104"/>
      <c r="QG145" s="104"/>
      <c r="QH145" s="104"/>
      <c r="QI145" s="104"/>
      <c r="QJ145" s="104"/>
      <c r="QK145" s="104"/>
      <c r="QL145" s="104"/>
      <c r="QM145" s="104"/>
      <c r="QN145" s="104"/>
      <c r="QO145" s="104"/>
      <c r="QP145" s="104"/>
      <c r="QQ145" s="104"/>
      <c r="QR145" s="104"/>
      <c r="QS145" s="104"/>
      <c r="QT145" s="104"/>
      <c r="QU145" s="104"/>
      <c r="QV145" s="104"/>
      <c r="QW145" s="104"/>
      <c r="QX145" s="104"/>
      <c r="QY145" s="104"/>
      <c r="QZ145" s="104"/>
      <c r="RA145" s="104"/>
      <c r="RB145" s="104"/>
      <c r="RC145" s="104"/>
      <c r="RD145" s="104"/>
      <c r="RE145" s="104"/>
      <c r="RF145" s="104"/>
      <c r="RG145" s="207"/>
      <c r="RH145" s="207"/>
    </row>
    <row r="146" spans="2:476" ht="18.75" customHeight="1">
      <c r="B146" s="87">
        <v>135</v>
      </c>
      <c r="C146" s="87">
        <v>2536</v>
      </c>
      <c r="D146" s="87" t="s">
        <v>451</v>
      </c>
      <c r="E146" s="34" t="str">
        <f ca="1">IF(ISBLANK(TMSimList[[#This Row],[Test n'#]]),"",LOOKUP(TMSimList[[#This Row],[Test n'#]],TP_CFAR_DB[TPnum],TP_CFAR_DB[TP ID]))</f>
        <v>FT-TP-2536</v>
      </c>
      <c r="F146" s="103" t="str">
        <f ca="1">IF(ISBLANK(TMSimList[[#This Row],[Test n'#]]),"",LOOKUP(TMSimList[[#This Row],[Test n'#]],TP_CFAR_DB[TPnum],TP_CFAR_DB[Test Point Name]))</f>
        <v>WoW failure - transition (No weight)</v>
      </c>
      <c r="G146" s="34" t="str">
        <f ca="1">IF(ISBLANK(TMSimList[[#This Row],[Test n'#]]),"",LOOKUP(TMSimList[[#This Row],[Test n'#]],TP_CFAR_DB[TPnum],TP_CFAR_DB[Mode]))</f>
        <v>Auto</v>
      </c>
      <c r="H146" s="397"/>
      <c r="I146" s="398"/>
      <c r="J146" s="398"/>
      <c r="K146" s="171"/>
      <c r="L146" s="178">
        <f>SUM(TMSimMatrix[#This Row])</f>
        <v>0</v>
      </c>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1"/>
      <c r="AI146" s="171"/>
      <c r="AJ146" s="171"/>
      <c r="AK146" s="171"/>
      <c r="AL146" s="171"/>
      <c r="AM146" s="171"/>
      <c r="AN146" s="171"/>
      <c r="AO146" s="171"/>
      <c r="AP146" s="171"/>
      <c r="AQ146" s="171"/>
      <c r="AR146" s="171"/>
      <c r="AS146" s="171"/>
      <c r="AT146" s="171"/>
      <c r="AU146" s="171"/>
      <c r="AV146" s="171"/>
      <c r="AW146" s="171"/>
      <c r="AX146" s="171"/>
      <c r="AY146" s="171"/>
      <c r="AZ146" s="171"/>
      <c r="BA146" s="171"/>
      <c r="BB146" s="171"/>
      <c r="BC146" s="171"/>
      <c r="BD146" s="171"/>
      <c r="BE146" s="171"/>
      <c r="BF146" s="171"/>
      <c r="BG146" s="171"/>
      <c r="BH146" s="171"/>
      <c r="BI146" s="171"/>
      <c r="BJ146" s="171"/>
      <c r="BK146" s="171"/>
      <c r="BL146" s="171"/>
      <c r="BM146" s="171"/>
      <c r="BN146" s="171"/>
      <c r="BO146" s="171"/>
      <c r="BP146" s="171"/>
      <c r="BQ146" s="171"/>
      <c r="BR146" s="171"/>
      <c r="BS146" s="171"/>
      <c r="BT146" s="171"/>
      <c r="BU146" s="171"/>
      <c r="BV146" s="171"/>
      <c r="BW146" s="171"/>
      <c r="BX146" s="171"/>
      <c r="BY146" s="171"/>
      <c r="BZ146" s="171"/>
      <c r="CA146" s="171"/>
      <c r="CB146" s="171"/>
      <c r="CC146" s="171"/>
      <c r="CD146" s="104"/>
      <c r="CE146" s="104"/>
      <c r="CF146" s="104"/>
      <c r="CG146" s="104"/>
      <c r="CH146" s="104"/>
      <c r="CI146" s="104"/>
      <c r="CJ146" s="104"/>
      <c r="CK146" s="104"/>
      <c r="CL146" s="104"/>
      <c r="CM146" s="104"/>
      <c r="CN146" s="104"/>
      <c r="CO146" s="104"/>
      <c r="CP146" s="104"/>
      <c r="CQ146" s="104"/>
      <c r="CR146" s="104"/>
      <c r="CS146" s="104"/>
      <c r="CT146" s="104"/>
      <c r="CU146" s="104"/>
      <c r="CV146" s="207"/>
      <c r="CW146" s="207"/>
      <c r="CX146" s="207"/>
      <c r="CY146" s="207"/>
      <c r="CZ146" s="207"/>
      <c r="DA146" s="207"/>
      <c r="DB146" s="207"/>
      <c r="DC146" s="207"/>
      <c r="DD146" s="207"/>
      <c r="DE146" s="207"/>
      <c r="DF146" s="207"/>
      <c r="DG146" s="207"/>
      <c r="DH146" s="207"/>
      <c r="DI146" s="207"/>
      <c r="DJ146" s="207"/>
      <c r="DK146" s="207"/>
      <c r="DL146" s="207"/>
      <c r="DM146" s="207"/>
      <c r="DN146" s="207"/>
      <c r="DO146" s="207"/>
      <c r="DP146" s="207"/>
      <c r="DQ146" s="207"/>
      <c r="DR146" s="207"/>
      <c r="DS146" s="207"/>
      <c r="DT146" s="207"/>
      <c r="DU146" s="104"/>
      <c r="DV146" s="104"/>
      <c r="DW146" s="104"/>
      <c r="DX146" s="104"/>
      <c r="DY146" s="104"/>
      <c r="DZ146" s="104"/>
      <c r="EA146" s="104"/>
      <c r="EB146" s="104"/>
      <c r="EC146" s="104"/>
      <c r="ED146" s="104"/>
      <c r="EE146" s="104"/>
      <c r="EF146" s="104"/>
      <c r="EG146" s="104"/>
      <c r="EH146" s="104"/>
      <c r="EI146" s="104"/>
      <c r="EJ146" s="104"/>
      <c r="EK146" s="104"/>
      <c r="EL146" s="104"/>
      <c r="EM146" s="104"/>
      <c r="EN146" s="104"/>
      <c r="EO146" s="104"/>
      <c r="EP146" s="104"/>
      <c r="EQ146" s="104"/>
      <c r="ER146" s="104"/>
      <c r="ES146" s="104"/>
      <c r="ET146" s="104"/>
      <c r="EU146" s="104"/>
      <c r="EV146" s="104"/>
      <c r="EW146" s="104"/>
      <c r="EX146" s="104"/>
      <c r="EY146" s="104"/>
      <c r="EZ146" s="104"/>
      <c r="FA146" s="104"/>
      <c r="FB146" s="104"/>
      <c r="FC146" s="104"/>
      <c r="FD146" s="104"/>
      <c r="FE146" s="104"/>
      <c r="FF146" s="104"/>
      <c r="FG146" s="104"/>
      <c r="FH146" s="104"/>
      <c r="FI146" s="104"/>
      <c r="FJ146" s="104"/>
      <c r="FK146" s="104"/>
      <c r="FL146" s="104"/>
      <c r="FM146" s="104"/>
      <c r="FN146" s="104"/>
      <c r="FO146" s="104"/>
      <c r="FP146" s="104"/>
      <c r="FQ146" s="104"/>
      <c r="FR146" s="104"/>
      <c r="FS146" s="104"/>
      <c r="FT146" s="104"/>
      <c r="FU146" s="104"/>
      <c r="FV146" s="104"/>
      <c r="FW146" s="104"/>
      <c r="FX146" s="104"/>
      <c r="FY146" s="104"/>
      <c r="FZ146" s="104"/>
      <c r="GA146" s="104"/>
      <c r="GB146" s="104"/>
      <c r="GC146" s="104"/>
      <c r="GD146" s="104"/>
      <c r="GE146" s="104"/>
      <c r="GF146" s="104"/>
      <c r="GG146" s="104"/>
      <c r="GH146" s="104"/>
      <c r="GI146" s="104"/>
      <c r="GJ146" s="104"/>
      <c r="GK146" s="104"/>
      <c r="GL146" s="104"/>
      <c r="GM146" s="104"/>
      <c r="GN146" s="104"/>
      <c r="GO146" s="104"/>
      <c r="GP146" s="104"/>
      <c r="GQ146" s="104"/>
      <c r="GR146" s="104"/>
      <c r="GS146" s="104"/>
      <c r="GT146" s="104"/>
      <c r="GU146" s="104"/>
      <c r="GV146" s="104"/>
      <c r="GW146" s="104"/>
      <c r="GX146" s="104"/>
      <c r="GY146" s="104"/>
      <c r="GZ146" s="104"/>
      <c r="HA146" s="104"/>
      <c r="HB146" s="104"/>
      <c r="HC146" s="104"/>
      <c r="HD146" s="104"/>
      <c r="HE146" s="104"/>
      <c r="HF146" s="104"/>
      <c r="HG146" s="104"/>
      <c r="HH146" s="104"/>
      <c r="HI146" s="104"/>
      <c r="HJ146" s="104"/>
      <c r="HK146" s="104"/>
      <c r="HL146" s="104"/>
      <c r="HM146" s="104"/>
      <c r="HN146" s="104"/>
      <c r="HO146" s="104"/>
      <c r="HP146" s="104"/>
      <c r="HQ146" s="104"/>
      <c r="HR146" s="104"/>
      <c r="HS146" s="104"/>
      <c r="HT146" s="104"/>
      <c r="HU146" s="104"/>
      <c r="HV146" s="104"/>
      <c r="HW146" s="104"/>
      <c r="HX146" s="104"/>
      <c r="HY146" s="104"/>
      <c r="HZ146" s="104"/>
      <c r="IA146" s="104"/>
      <c r="IB146" s="104"/>
      <c r="IC146" s="104"/>
      <c r="ID146" s="104"/>
      <c r="IE146" s="104"/>
      <c r="IF146" s="104"/>
      <c r="IG146" s="104"/>
      <c r="IH146" s="104"/>
      <c r="II146" s="104"/>
      <c r="IJ146" s="104"/>
      <c r="IK146" s="104"/>
      <c r="IL146" s="104"/>
      <c r="IM146" s="104"/>
      <c r="IN146" s="104"/>
      <c r="IO146" s="104"/>
      <c r="IP146" s="104"/>
      <c r="IQ146" s="104"/>
      <c r="IR146" s="104"/>
      <c r="IS146" s="104"/>
      <c r="IT146" s="104"/>
      <c r="IU146" s="104"/>
      <c r="IV146" s="104"/>
      <c r="IW146" s="104"/>
      <c r="IX146" s="104"/>
      <c r="IY146" s="104"/>
      <c r="IZ146" s="104"/>
      <c r="JA146" s="104"/>
      <c r="JB146" s="104"/>
      <c r="JC146" s="104"/>
      <c r="JD146" s="104"/>
      <c r="JE146" s="104"/>
      <c r="JF146" s="104"/>
      <c r="JG146" s="104"/>
      <c r="JH146" s="104"/>
      <c r="JI146" s="104"/>
      <c r="JJ146" s="104"/>
      <c r="JK146" s="104"/>
      <c r="JL146" s="104"/>
      <c r="JM146" s="104"/>
      <c r="JN146" s="104"/>
      <c r="JO146" s="104"/>
      <c r="JP146" s="104"/>
      <c r="JQ146" s="104"/>
      <c r="JR146" s="104"/>
      <c r="JS146" s="104"/>
      <c r="JT146" s="104"/>
      <c r="JU146" s="104"/>
      <c r="JV146" s="104"/>
      <c r="JW146" s="104"/>
      <c r="JX146" s="104"/>
      <c r="JY146" s="104"/>
      <c r="JZ146" s="104"/>
      <c r="KA146" s="104"/>
      <c r="KB146" s="104"/>
      <c r="KC146" s="104"/>
      <c r="KD146" s="104"/>
      <c r="KE146" s="104"/>
      <c r="KF146" s="104"/>
      <c r="KG146" s="104"/>
      <c r="KH146" s="104"/>
      <c r="KI146" s="104"/>
      <c r="KJ146" s="104"/>
      <c r="KK146" s="104"/>
      <c r="KL146" s="104"/>
      <c r="KM146" s="104"/>
      <c r="KN146" s="104"/>
      <c r="KO146" s="104"/>
      <c r="KP146" s="104"/>
      <c r="KQ146" s="104"/>
      <c r="KR146" s="104"/>
      <c r="KS146" s="104"/>
      <c r="KT146" s="104"/>
      <c r="KU146" s="104"/>
      <c r="KV146" s="104"/>
      <c r="KW146" s="104"/>
      <c r="KX146" s="104"/>
      <c r="KY146" s="104"/>
      <c r="KZ146" s="104"/>
      <c r="LA146" s="104"/>
      <c r="LB146" s="104"/>
      <c r="LC146" s="104"/>
      <c r="LD146" s="104"/>
      <c r="LE146" s="104"/>
      <c r="LF146" s="104"/>
      <c r="LG146" s="104"/>
      <c r="LH146" s="104"/>
      <c r="LI146" s="104"/>
      <c r="LJ146" s="104"/>
      <c r="LK146" s="104"/>
      <c r="LL146" s="104"/>
      <c r="LM146" s="104"/>
      <c r="LN146" s="104"/>
      <c r="LO146" s="104"/>
      <c r="LP146" s="104"/>
      <c r="LQ146" s="104"/>
      <c r="LR146" s="104"/>
      <c r="LS146" s="104"/>
      <c r="LT146" s="104"/>
      <c r="LU146" s="104"/>
      <c r="LV146" s="104"/>
      <c r="LW146" s="104"/>
      <c r="LX146" s="104"/>
      <c r="LY146" s="104"/>
      <c r="LZ146" s="104"/>
      <c r="MA146" s="104"/>
      <c r="MB146" s="104"/>
      <c r="MC146" s="104"/>
      <c r="MD146" s="104"/>
      <c r="ME146" s="104"/>
      <c r="MF146" s="104"/>
      <c r="MG146" s="104"/>
      <c r="MH146" s="104"/>
      <c r="MI146" s="104"/>
      <c r="MJ146" s="104"/>
      <c r="MK146" s="104"/>
      <c r="ML146" s="104"/>
      <c r="MM146" s="104"/>
      <c r="MN146" s="104"/>
      <c r="MO146" s="104"/>
      <c r="MP146" s="104"/>
      <c r="MQ146" s="104"/>
      <c r="MR146" s="104"/>
      <c r="MS146" s="104"/>
      <c r="MT146" s="104"/>
      <c r="MU146" s="104"/>
      <c r="MV146" s="104"/>
      <c r="MW146" s="104"/>
      <c r="MX146" s="104"/>
      <c r="MY146" s="104"/>
      <c r="MZ146" s="104"/>
      <c r="NA146" s="104"/>
      <c r="NB146" s="104"/>
      <c r="NC146" s="104"/>
      <c r="ND146" s="104"/>
      <c r="NE146" s="104"/>
      <c r="NF146" s="104"/>
      <c r="NG146" s="104"/>
      <c r="NH146" s="104"/>
      <c r="NI146" s="104"/>
      <c r="NJ146" s="104"/>
      <c r="NK146" s="104"/>
      <c r="NL146" s="104"/>
      <c r="NM146" s="104"/>
      <c r="NN146" s="104"/>
      <c r="NO146" s="104"/>
      <c r="NP146" s="104"/>
      <c r="NQ146" s="104"/>
      <c r="NR146" s="104"/>
      <c r="NS146" s="104"/>
      <c r="NT146" s="104"/>
      <c r="NU146" s="104"/>
      <c r="NV146" s="104"/>
      <c r="NW146" s="104"/>
      <c r="NX146" s="104"/>
      <c r="NY146" s="104"/>
      <c r="NZ146" s="104"/>
      <c r="OA146" s="104"/>
      <c r="OB146" s="104"/>
      <c r="OC146" s="104"/>
      <c r="OD146" s="104"/>
      <c r="OE146" s="104"/>
      <c r="OF146" s="104"/>
      <c r="OG146" s="104"/>
      <c r="OH146" s="104"/>
      <c r="OI146" s="104"/>
      <c r="OJ146" s="104"/>
      <c r="OK146" s="104"/>
      <c r="OL146" s="104"/>
      <c r="OM146" s="104"/>
      <c r="ON146" s="104"/>
      <c r="OO146" s="104"/>
      <c r="OP146" s="104"/>
      <c r="OQ146" s="104"/>
      <c r="OR146" s="104"/>
      <c r="OS146" s="104"/>
      <c r="OT146" s="104"/>
      <c r="OU146" s="104"/>
      <c r="OV146" s="104"/>
      <c r="OW146" s="104"/>
      <c r="OX146" s="104"/>
      <c r="OY146" s="104"/>
      <c r="OZ146" s="104"/>
      <c r="PA146" s="104"/>
      <c r="PB146" s="104"/>
      <c r="PC146" s="104"/>
      <c r="PD146" s="104"/>
      <c r="PE146" s="104"/>
      <c r="PF146" s="104"/>
      <c r="PG146" s="104"/>
      <c r="PH146" s="104"/>
      <c r="PI146" s="104"/>
      <c r="PJ146" s="104"/>
      <c r="PK146" s="104"/>
      <c r="PL146" s="104"/>
      <c r="PM146" s="104"/>
      <c r="PN146" s="104"/>
      <c r="PO146" s="104"/>
      <c r="PP146" s="104"/>
      <c r="PQ146" s="104"/>
      <c r="PR146" s="104"/>
      <c r="PS146" s="104"/>
      <c r="PT146" s="104"/>
      <c r="PU146" s="104"/>
      <c r="PV146" s="104"/>
      <c r="PW146" s="104"/>
      <c r="PX146" s="104"/>
      <c r="PY146" s="104"/>
      <c r="PZ146" s="104"/>
      <c r="QA146" s="104"/>
      <c r="QB146" s="104"/>
      <c r="QC146" s="104"/>
      <c r="QD146" s="104"/>
      <c r="QE146" s="104"/>
      <c r="QF146" s="104"/>
      <c r="QG146" s="104"/>
      <c r="QH146" s="104"/>
      <c r="QI146" s="104"/>
      <c r="QJ146" s="104"/>
      <c r="QK146" s="104"/>
      <c r="QL146" s="104"/>
      <c r="QM146" s="104"/>
      <c r="QN146" s="104"/>
      <c r="QO146" s="104"/>
      <c r="QP146" s="104"/>
      <c r="QQ146" s="104"/>
      <c r="QR146" s="104"/>
      <c r="QS146" s="104"/>
      <c r="QT146" s="104"/>
      <c r="QU146" s="104"/>
      <c r="QV146" s="104"/>
      <c r="QW146" s="104"/>
      <c r="QX146" s="104"/>
      <c r="QY146" s="104"/>
      <c r="QZ146" s="104"/>
      <c r="RA146" s="104"/>
      <c r="RB146" s="104"/>
      <c r="RC146" s="104"/>
      <c r="RD146" s="104"/>
      <c r="RE146" s="104"/>
      <c r="RF146" s="104"/>
      <c r="RG146" s="207"/>
      <c r="RH146" s="207"/>
    </row>
    <row r="147" spans="2:476" ht="18.75" customHeight="1">
      <c r="B147" s="87">
        <v>136</v>
      </c>
      <c r="C147" s="87"/>
      <c r="D147" s="87" t="s">
        <v>451</v>
      </c>
      <c r="E147" s="34" t="str">
        <f>IF(ISBLANK(TMSimList[[#This Row],[Test n'#]]),"",LOOKUP(TMSimList[[#This Row],[Test n'#]],TP_CFAR_DB[TPnum],TP_CFAR_DB[TP ID]))</f>
        <v/>
      </c>
      <c r="F147" s="103" t="str">
        <f>IF(ISBLANK(TMSimList[[#This Row],[Test n'#]]),"",LOOKUP(TMSimList[[#This Row],[Test n'#]],TP_CFAR_DB[TPnum],TP_CFAR_DB[Test Point Name]))</f>
        <v/>
      </c>
      <c r="G147" s="34" t="str">
        <f>IF(ISBLANK(TMSimList[[#This Row],[Test n'#]]),"",LOOKUP(TMSimList[[#This Row],[Test n'#]],TP_CFAR_DB[TPnum],TP_CFAR_DB[Mode]))</f>
        <v/>
      </c>
      <c r="H147" s="397"/>
      <c r="I147" s="398"/>
      <c r="J147" s="398"/>
      <c r="K147" s="171"/>
      <c r="L147" s="178">
        <f>SUM(TMSimMatrix[#This Row])</f>
        <v>0</v>
      </c>
      <c r="M147" s="171"/>
      <c r="N147" s="171"/>
      <c r="O147" s="171"/>
      <c r="P147" s="171"/>
      <c r="Q147" s="171"/>
      <c r="R147" s="171"/>
      <c r="S147" s="171"/>
      <c r="T147" s="171"/>
      <c r="U147" s="171"/>
      <c r="V147" s="171"/>
      <c r="W147" s="171"/>
      <c r="X147" s="171"/>
      <c r="Y147" s="171"/>
      <c r="Z147" s="171"/>
      <c r="AA147" s="171"/>
      <c r="AB147" s="171"/>
      <c r="AC147" s="171"/>
      <c r="AD147" s="171"/>
      <c r="AE147" s="171"/>
      <c r="AF147" s="171"/>
      <c r="AG147" s="171"/>
      <c r="AH147" s="171"/>
      <c r="AI147" s="171"/>
      <c r="AJ147" s="171"/>
      <c r="AK147" s="171"/>
      <c r="AL147" s="171"/>
      <c r="AM147" s="171"/>
      <c r="AN147" s="171"/>
      <c r="AO147" s="171"/>
      <c r="AP147" s="171"/>
      <c r="AQ147" s="171"/>
      <c r="AR147" s="171"/>
      <c r="AS147" s="171"/>
      <c r="AT147" s="171"/>
      <c r="AU147" s="171"/>
      <c r="AV147" s="171"/>
      <c r="AW147" s="171"/>
      <c r="AX147" s="171"/>
      <c r="AY147" s="171"/>
      <c r="AZ147" s="171"/>
      <c r="BA147" s="171"/>
      <c r="BB147" s="171"/>
      <c r="BC147" s="171"/>
      <c r="BD147" s="171"/>
      <c r="BE147" s="171"/>
      <c r="BF147" s="171"/>
      <c r="BG147" s="171"/>
      <c r="BH147" s="171"/>
      <c r="BI147" s="171"/>
      <c r="BJ147" s="171"/>
      <c r="BK147" s="171"/>
      <c r="BL147" s="171"/>
      <c r="BM147" s="171"/>
      <c r="BN147" s="171"/>
      <c r="BO147" s="171"/>
      <c r="BP147" s="171"/>
      <c r="BQ147" s="171"/>
      <c r="BR147" s="171"/>
      <c r="BS147" s="171"/>
      <c r="BT147" s="171"/>
      <c r="BU147" s="171"/>
      <c r="BV147" s="171"/>
      <c r="BW147" s="171"/>
      <c r="BX147" s="171"/>
      <c r="BY147" s="171"/>
      <c r="BZ147" s="171"/>
      <c r="CA147" s="171"/>
      <c r="CB147" s="171"/>
      <c r="CC147" s="171"/>
      <c r="CD147" s="104"/>
      <c r="CE147" s="104"/>
      <c r="CF147" s="104"/>
      <c r="CG147" s="104"/>
      <c r="CH147" s="104"/>
      <c r="CI147" s="104"/>
      <c r="CJ147" s="104"/>
      <c r="CK147" s="104"/>
      <c r="CL147" s="104"/>
      <c r="CM147" s="104"/>
      <c r="CN147" s="104"/>
      <c r="CO147" s="104"/>
      <c r="CP147" s="104"/>
      <c r="CQ147" s="104"/>
      <c r="CR147" s="104"/>
      <c r="CS147" s="104"/>
      <c r="CT147" s="104"/>
      <c r="CU147" s="104"/>
      <c r="CV147" s="207"/>
      <c r="CW147" s="207"/>
      <c r="CX147" s="207"/>
      <c r="CY147" s="207"/>
      <c r="CZ147" s="207"/>
      <c r="DA147" s="207"/>
      <c r="DB147" s="207"/>
      <c r="DC147" s="207"/>
      <c r="DD147" s="207"/>
      <c r="DE147" s="207"/>
      <c r="DF147" s="207"/>
      <c r="DG147" s="207"/>
      <c r="DH147" s="207"/>
      <c r="DI147" s="207"/>
      <c r="DJ147" s="207"/>
      <c r="DK147" s="207"/>
      <c r="DL147" s="207"/>
      <c r="DM147" s="207"/>
      <c r="DN147" s="207"/>
      <c r="DO147" s="207"/>
      <c r="DP147" s="207"/>
      <c r="DQ147" s="207"/>
      <c r="DR147" s="207"/>
      <c r="DS147" s="207"/>
      <c r="DT147" s="207"/>
      <c r="DU147" s="104"/>
      <c r="DV147" s="104"/>
      <c r="DW147" s="104"/>
      <c r="DX147" s="104"/>
      <c r="DY147" s="104"/>
      <c r="DZ147" s="104"/>
      <c r="EA147" s="104"/>
      <c r="EB147" s="104"/>
      <c r="EC147" s="104"/>
      <c r="ED147" s="104"/>
      <c r="EE147" s="104"/>
      <c r="EF147" s="104"/>
      <c r="EG147" s="104"/>
      <c r="EH147" s="104"/>
      <c r="EI147" s="104"/>
      <c r="EJ147" s="104"/>
      <c r="EK147" s="104"/>
      <c r="EL147" s="104"/>
      <c r="EM147" s="104"/>
      <c r="EN147" s="104"/>
      <c r="EO147" s="104"/>
      <c r="EP147" s="104"/>
      <c r="EQ147" s="104"/>
      <c r="ER147" s="104"/>
      <c r="ES147" s="104"/>
      <c r="ET147" s="104"/>
      <c r="EU147" s="104"/>
      <c r="EV147" s="104"/>
      <c r="EW147" s="104"/>
      <c r="EX147" s="104"/>
      <c r="EY147" s="104"/>
      <c r="EZ147" s="104"/>
      <c r="FA147" s="104"/>
      <c r="FB147" s="104"/>
      <c r="FC147" s="104"/>
      <c r="FD147" s="104"/>
      <c r="FE147" s="104"/>
      <c r="FF147" s="104"/>
      <c r="FG147" s="104"/>
      <c r="FH147" s="104"/>
      <c r="FI147" s="104"/>
      <c r="FJ147" s="104"/>
      <c r="FK147" s="104"/>
      <c r="FL147" s="104"/>
      <c r="FM147" s="104"/>
      <c r="FN147" s="104"/>
      <c r="FO147" s="104"/>
      <c r="FP147" s="104"/>
      <c r="FQ147" s="104"/>
      <c r="FR147" s="104"/>
      <c r="FS147" s="104"/>
      <c r="FT147" s="104"/>
      <c r="FU147" s="104"/>
      <c r="FV147" s="104"/>
      <c r="FW147" s="104"/>
      <c r="FX147" s="104"/>
      <c r="FY147" s="104"/>
      <c r="FZ147" s="104"/>
      <c r="GA147" s="104"/>
      <c r="GB147" s="104"/>
      <c r="GC147" s="104"/>
      <c r="GD147" s="104"/>
      <c r="GE147" s="104"/>
      <c r="GF147" s="104"/>
      <c r="GG147" s="104"/>
      <c r="GH147" s="104"/>
      <c r="GI147" s="104"/>
      <c r="GJ147" s="104"/>
      <c r="GK147" s="104"/>
      <c r="GL147" s="104"/>
      <c r="GM147" s="104"/>
      <c r="GN147" s="104"/>
      <c r="GO147" s="104"/>
      <c r="GP147" s="104"/>
      <c r="GQ147" s="104"/>
      <c r="GR147" s="104"/>
      <c r="GS147" s="104"/>
      <c r="GT147" s="104"/>
      <c r="GU147" s="104"/>
      <c r="GV147" s="104"/>
      <c r="GW147" s="104"/>
      <c r="GX147" s="104"/>
      <c r="GY147" s="104"/>
      <c r="GZ147" s="104"/>
      <c r="HA147" s="104"/>
      <c r="HB147" s="104"/>
      <c r="HC147" s="104"/>
      <c r="HD147" s="104"/>
      <c r="HE147" s="104"/>
      <c r="HF147" s="104"/>
      <c r="HG147" s="104"/>
      <c r="HH147" s="104"/>
      <c r="HI147" s="104"/>
      <c r="HJ147" s="104"/>
      <c r="HK147" s="104"/>
      <c r="HL147" s="104"/>
      <c r="HM147" s="104"/>
      <c r="HN147" s="104"/>
      <c r="HO147" s="104"/>
      <c r="HP147" s="104"/>
      <c r="HQ147" s="104"/>
      <c r="HR147" s="104"/>
      <c r="HS147" s="104"/>
      <c r="HT147" s="104"/>
      <c r="HU147" s="104"/>
      <c r="HV147" s="104"/>
      <c r="HW147" s="104"/>
      <c r="HX147" s="104"/>
      <c r="HY147" s="104"/>
      <c r="HZ147" s="104"/>
      <c r="IA147" s="104"/>
      <c r="IB147" s="104"/>
      <c r="IC147" s="104"/>
      <c r="ID147" s="104"/>
      <c r="IE147" s="104"/>
      <c r="IF147" s="104"/>
      <c r="IG147" s="104"/>
      <c r="IH147" s="104"/>
      <c r="II147" s="104"/>
      <c r="IJ147" s="104"/>
      <c r="IK147" s="104"/>
      <c r="IL147" s="104"/>
      <c r="IM147" s="104"/>
      <c r="IN147" s="104"/>
      <c r="IO147" s="104"/>
      <c r="IP147" s="104"/>
      <c r="IQ147" s="104"/>
      <c r="IR147" s="104"/>
      <c r="IS147" s="104"/>
      <c r="IT147" s="104"/>
      <c r="IU147" s="104"/>
      <c r="IV147" s="104"/>
      <c r="IW147" s="104"/>
      <c r="IX147" s="104"/>
      <c r="IY147" s="104"/>
      <c r="IZ147" s="104"/>
      <c r="JA147" s="104"/>
      <c r="JB147" s="104"/>
      <c r="JC147" s="104"/>
      <c r="JD147" s="104"/>
      <c r="JE147" s="104"/>
      <c r="JF147" s="104"/>
      <c r="JG147" s="104"/>
      <c r="JH147" s="104"/>
      <c r="JI147" s="104"/>
      <c r="JJ147" s="104"/>
      <c r="JK147" s="104"/>
      <c r="JL147" s="104"/>
      <c r="JM147" s="104"/>
      <c r="JN147" s="104"/>
      <c r="JO147" s="104"/>
      <c r="JP147" s="104"/>
      <c r="JQ147" s="104"/>
      <c r="JR147" s="104"/>
      <c r="JS147" s="104"/>
      <c r="JT147" s="104"/>
      <c r="JU147" s="104"/>
      <c r="JV147" s="104"/>
      <c r="JW147" s="104"/>
      <c r="JX147" s="104"/>
      <c r="JY147" s="104"/>
      <c r="JZ147" s="104"/>
      <c r="KA147" s="104"/>
      <c r="KB147" s="104"/>
      <c r="KC147" s="104"/>
      <c r="KD147" s="104"/>
      <c r="KE147" s="104"/>
      <c r="KF147" s="104"/>
      <c r="KG147" s="104"/>
      <c r="KH147" s="104"/>
      <c r="KI147" s="104"/>
      <c r="KJ147" s="104"/>
      <c r="KK147" s="104"/>
      <c r="KL147" s="104"/>
      <c r="KM147" s="104"/>
      <c r="KN147" s="104"/>
      <c r="KO147" s="104"/>
      <c r="KP147" s="104"/>
      <c r="KQ147" s="104"/>
      <c r="KR147" s="104"/>
      <c r="KS147" s="104"/>
      <c r="KT147" s="104"/>
      <c r="KU147" s="104"/>
      <c r="KV147" s="104"/>
      <c r="KW147" s="104"/>
      <c r="KX147" s="104"/>
      <c r="KY147" s="104"/>
      <c r="KZ147" s="104"/>
      <c r="LA147" s="104"/>
      <c r="LB147" s="104"/>
      <c r="LC147" s="104"/>
      <c r="LD147" s="104"/>
      <c r="LE147" s="104"/>
      <c r="LF147" s="104"/>
      <c r="LG147" s="104"/>
      <c r="LH147" s="104"/>
      <c r="LI147" s="104"/>
      <c r="LJ147" s="104"/>
      <c r="LK147" s="104"/>
      <c r="LL147" s="104"/>
      <c r="LM147" s="104"/>
      <c r="LN147" s="104"/>
      <c r="LO147" s="104"/>
      <c r="LP147" s="104"/>
      <c r="LQ147" s="104"/>
      <c r="LR147" s="104"/>
      <c r="LS147" s="104"/>
      <c r="LT147" s="104"/>
      <c r="LU147" s="104"/>
      <c r="LV147" s="104"/>
      <c r="LW147" s="104"/>
      <c r="LX147" s="104"/>
      <c r="LY147" s="104"/>
      <c r="LZ147" s="104"/>
      <c r="MA147" s="104"/>
      <c r="MB147" s="104"/>
      <c r="MC147" s="104"/>
      <c r="MD147" s="104"/>
      <c r="ME147" s="104"/>
      <c r="MF147" s="104"/>
      <c r="MG147" s="104"/>
      <c r="MH147" s="104"/>
      <c r="MI147" s="104"/>
      <c r="MJ147" s="104"/>
      <c r="MK147" s="104"/>
      <c r="ML147" s="104"/>
      <c r="MM147" s="104"/>
      <c r="MN147" s="104"/>
      <c r="MO147" s="104"/>
      <c r="MP147" s="104"/>
      <c r="MQ147" s="104"/>
      <c r="MR147" s="104"/>
      <c r="MS147" s="104"/>
      <c r="MT147" s="104"/>
      <c r="MU147" s="104"/>
      <c r="MV147" s="104"/>
      <c r="MW147" s="104"/>
      <c r="MX147" s="104"/>
      <c r="MY147" s="104"/>
      <c r="MZ147" s="104"/>
      <c r="NA147" s="104"/>
      <c r="NB147" s="104"/>
      <c r="NC147" s="104"/>
      <c r="ND147" s="104"/>
      <c r="NE147" s="104"/>
      <c r="NF147" s="104"/>
      <c r="NG147" s="104"/>
      <c r="NH147" s="104"/>
      <c r="NI147" s="104"/>
      <c r="NJ147" s="104"/>
      <c r="NK147" s="104"/>
      <c r="NL147" s="104"/>
      <c r="NM147" s="104"/>
      <c r="NN147" s="104"/>
      <c r="NO147" s="104"/>
      <c r="NP147" s="104"/>
      <c r="NQ147" s="104"/>
      <c r="NR147" s="104"/>
      <c r="NS147" s="104"/>
      <c r="NT147" s="104"/>
      <c r="NU147" s="104"/>
      <c r="NV147" s="104"/>
      <c r="NW147" s="104"/>
      <c r="NX147" s="104"/>
      <c r="NY147" s="104"/>
      <c r="NZ147" s="104"/>
      <c r="OA147" s="104"/>
      <c r="OB147" s="104"/>
      <c r="OC147" s="104"/>
      <c r="OD147" s="104"/>
      <c r="OE147" s="104"/>
      <c r="OF147" s="104"/>
      <c r="OG147" s="104"/>
      <c r="OH147" s="104"/>
      <c r="OI147" s="104"/>
      <c r="OJ147" s="104"/>
      <c r="OK147" s="104"/>
      <c r="OL147" s="104"/>
      <c r="OM147" s="104"/>
      <c r="ON147" s="104"/>
      <c r="OO147" s="104"/>
      <c r="OP147" s="104"/>
      <c r="OQ147" s="104"/>
      <c r="OR147" s="104"/>
      <c r="OS147" s="104"/>
      <c r="OT147" s="104"/>
      <c r="OU147" s="104"/>
      <c r="OV147" s="104"/>
      <c r="OW147" s="104"/>
      <c r="OX147" s="104"/>
      <c r="OY147" s="104"/>
      <c r="OZ147" s="104"/>
      <c r="PA147" s="104"/>
      <c r="PB147" s="104"/>
      <c r="PC147" s="104"/>
      <c r="PD147" s="104"/>
      <c r="PE147" s="104"/>
      <c r="PF147" s="104"/>
      <c r="PG147" s="104"/>
      <c r="PH147" s="104"/>
      <c r="PI147" s="104"/>
      <c r="PJ147" s="104"/>
      <c r="PK147" s="104"/>
      <c r="PL147" s="104"/>
      <c r="PM147" s="104"/>
      <c r="PN147" s="104"/>
      <c r="PO147" s="104"/>
      <c r="PP147" s="104"/>
      <c r="PQ147" s="104"/>
      <c r="PR147" s="104"/>
      <c r="PS147" s="104"/>
      <c r="PT147" s="104"/>
      <c r="PU147" s="104"/>
      <c r="PV147" s="104"/>
      <c r="PW147" s="104"/>
      <c r="PX147" s="104"/>
      <c r="PY147" s="104"/>
      <c r="PZ147" s="104"/>
      <c r="QA147" s="104"/>
      <c r="QB147" s="104"/>
      <c r="QC147" s="104"/>
      <c r="QD147" s="104"/>
      <c r="QE147" s="104"/>
      <c r="QF147" s="104"/>
      <c r="QG147" s="104"/>
      <c r="QH147" s="104"/>
      <c r="QI147" s="104"/>
      <c r="QJ147" s="104"/>
      <c r="QK147" s="104"/>
      <c r="QL147" s="104"/>
      <c r="QM147" s="104"/>
      <c r="QN147" s="104"/>
      <c r="QO147" s="104"/>
      <c r="QP147" s="104"/>
      <c r="QQ147" s="104"/>
      <c r="QR147" s="104"/>
      <c r="QS147" s="104"/>
      <c r="QT147" s="104"/>
      <c r="QU147" s="104"/>
      <c r="QV147" s="104"/>
      <c r="QW147" s="104"/>
      <c r="QX147" s="104"/>
      <c r="QY147" s="104"/>
      <c r="QZ147" s="104"/>
      <c r="RA147" s="104"/>
      <c r="RB147" s="104"/>
      <c r="RC147" s="104"/>
      <c r="RD147" s="104"/>
      <c r="RE147" s="104"/>
      <c r="RF147" s="104"/>
      <c r="RG147" s="207"/>
      <c r="RH147" s="207"/>
    </row>
    <row r="148" spans="2:476" ht="18.75" customHeight="1">
      <c r="B148" s="87">
        <v>137</v>
      </c>
      <c r="C148" s="87"/>
      <c r="D148" s="87" t="s">
        <v>451</v>
      </c>
      <c r="E148" s="34" t="str">
        <f>IF(ISBLANK(TMSimList[[#This Row],[Test n'#]]),"",LOOKUP(TMSimList[[#This Row],[Test n'#]],TP_CFAR_DB[TPnum],TP_CFAR_DB[TP ID]))</f>
        <v/>
      </c>
      <c r="F148" s="103" t="str">
        <f>IF(ISBLANK(TMSimList[[#This Row],[Test n'#]]),"",LOOKUP(TMSimList[[#This Row],[Test n'#]],TP_CFAR_DB[TPnum],TP_CFAR_DB[Test Point Name]))</f>
        <v/>
      </c>
      <c r="G148" s="34" t="str">
        <f>IF(ISBLANK(TMSimList[[#This Row],[Test n'#]]),"",LOOKUP(TMSimList[[#This Row],[Test n'#]],TP_CFAR_DB[TPnum],TP_CFAR_DB[Mode]))</f>
        <v/>
      </c>
      <c r="H148" s="397"/>
      <c r="I148" s="398"/>
      <c r="J148" s="398"/>
      <c r="K148" s="171"/>
      <c r="L148" s="178">
        <f>SUM(TMSimMatrix[#This Row])</f>
        <v>0</v>
      </c>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1"/>
      <c r="AI148" s="171"/>
      <c r="AJ148" s="171"/>
      <c r="AK148" s="171"/>
      <c r="AL148" s="171"/>
      <c r="AM148" s="171"/>
      <c r="AN148" s="171"/>
      <c r="AO148" s="171"/>
      <c r="AP148" s="171"/>
      <c r="AQ148" s="171"/>
      <c r="AR148" s="171"/>
      <c r="AS148" s="171"/>
      <c r="AT148" s="171"/>
      <c r="AU148" s="171"/>
      <c r="AV148" s="171"/>
      <c r="AW148" s="171"/>
      <c r="AX148" s="171"/>
      <c r="AY148" s="171"/>
      <c r="AZ148" s="171"/>
      <c r="BA148" s="171"/>
      <c r="BB148" s="171"/>
      <c r="BC148" s="171"/>
      <c r="BD148" s="171"/>
      <c r="BE148" s="171"/>
      <c r="BF148" s="171"/>
      <c r="BG148" s="171"/>
      <c r="BH148" s="171"/>
      <c r="BI148" s="171"/>
      <c r="BJ148" s="171"/>
      <c r="BK148" s="171"/>
      <c r="BL148" s="171"/>
      <c r="BM148" s="171"/>
      <c r="BN148" s="171"/>
      <c r="BO148" s="171"/>
      <c r="BP148" s="171"/>
      <c r="BQ148" s="171"/>
      <c r="BR148" s="171"/>
      <c r="BS148" s="171"/>
      <c r="BT148" s="171"/>
      <c r="BU148" s="171"/>
      <c r="BV148" s="171"/>
      <c r="BW148" s="171"/>
      <c r="BX148" s="171"/>
      <c r="BY148" s="171"/>
      <c r="BZ148" s="171"/>
      <c r="CA148" s="171"/>
      <c r="CB148" s="171"/>
      <c r="CC148" s="171"/>
      <c r="CD148" s="104"/>
      <c r="CE148" s="104"/>
      <c r="CF148" s="104"/>
      <c r="CG148" s="104"/>
      <c r="CH148" s="104"/>
      <c r="CI148" s="104"/>
      <c r="CJ148" s="104"/>
      <c r="CK148" s="104"/>
      <c r="CL148" s="104"/>
      <c r="CM148" s="104"/>
      <c r="CN148" s="104"/>
      <c r="CO148" s="104"/>
      <c r="CP148" s="104"/>
      <c r="CQ148" s="104"/>
      <c r="CR148" s="104"/>
      <c r="CS148" s="104"/>
      <c r="CT148" s="104"/>
      <c r="CU148" s="104"/>
      <c r="CV148" s="207"/>
      <c r="CW148" s="207"/>
      <c r="CX148" s="207"/>
      <c r="CY148" s="207"/>
      <c r="CZ148" s="207"/>
      <c r="DA148" s="207"/>
      <c r="DB148" s="207"/>
      <c r="DC148" s="207"/>
      <c r="DD148" s="207"/>
      <c r="DE148" s="207"/>
      <c r="DF148" s="207"/>
      <c r="DG148" s="207"/>
      <c r="DH148" s="207"/>
      <c r="DI148" s="207"/>
      <c r="DJ148" s="207"/>
      <c r="DK148" s="207"/>
      <c r="DL148" s="207"/>
      <c r="DM148" s="207"/>
      <c r="DN148" s="207"/>
      <c r="DO148" s="207"/>
      <c r="DP148" s="207"/>
      <c r="DQ148" s="207"/>
      <c r="DR148" s="207"/>
      <c r="DS148" s="207"/>
      <c r="DT148" s="207"/>
      <c r="DU148" s="104"/>
      <c r="DV148" s="104"/>
      <c r="DW148" s="104"/>
      <c r="DX148" s="104"/>
      <c r="DY148" s="104"/>
      <c r="DZ148" s="104"/>
      <c r="EA148" s="104"/>
      <c r="EB148" s="104"/>
      <c r="EC148" s="104"/>
      <c r="ED148" s="104"/>
      <c r="EE148" s="104"/>
      <c r="EF148" s="104"/>
      <c r="EG148" s="104"/>
      <c r="EH148" s="104"/>
      <c r="EI148" s="104"/>
      <c r="EJ148" s="104"/>
      <c r="EK148" s="104"/>
      <c r="EL148" s="104"/>
      <c r="EM148" s="104"/>
      <c r="EN148" s="104"/>
      <c r="EO148" s="104"/>
      <c r="EP148" s="104"/>
      <c r="EQ148" s="104"/>
      <c r="ER148" s="104"/>
      <c r="ES148" s="104"/>
      <c r="ET148" s="104"/>
      <c r="EU148" s="104"/>
      <c r="EV148" s="104"/>
      <c r="EW148" s="104"/>
      <c r="EX148" s="104"/>
      <c r="EY148" s="104"/>
      <c r="EZ148" s="104"/>
      <c r="FA148" s="104"/>
      <c r="FB148" s="104"/>
      <c r="FC148" s="104"/>
      <c r="FD148" s="104"/>
      <c r="FE148" s="104"/>
      <c r="FF148" s="104"/>
      <c r="FG148" s="104"/>
      <c r="FH148" s="104"/>
      <c r="FI148" s="104"/>
      <c r="FJ148" s="104"/>
      <c r="FK148" s="104"/>
      <c r="FL148" s="104"/>
      <c r="FM148" s="104"/>
      <c r="FN148" s="104"/>
      <c r="FO148" s="104"/>
      <c r="FP148" s="104"/>
      <c r="FQ148" s="104"/>
      <c r="FR148" s="104"/>
      <c r="FS148" s="104"/>
      <c r="FT148" s="104"/>
      <c r="FU148" s="104"/>
      <c r="FV148" s="104"/>
      <c r="FW148" s="104"/>
      <c r="FX148" s="104"/>
      <c r="FY148" s="104"/>
      <c r="FZ148" s="104"/>
      <c r="GA148" s="104"/>
      <c r="GB148" s="104"/>
      <c r="GC148" s="104"/>
      <c r="GD148" s="104"/>
      <c r="GE148" s="104"/>
      <c r="GF148" s="104"/>
      <c r="GG148" s="104"/>
      <c r="GH148" s="104"/>
      <c r="GI148" s="104"/>
      <c r="GJ148" s="104"/>
      <c r="GK148" s="104"/>
      <c r="GL148" s="104"/>
      <c r="GM148" s="104"/>
      <c r="GN148" s="104"/>
      <c r="GO148" s="104"/>
      <c r="GP148" s="104"/>
      <c r="GQ148" s="104"/>
      <c r="GR148" s="104"/>
      <c r="GS148" s="104"/>
      <c r="GT148" s="104"/>
      <c r="GU148" s="104"/>
      <c r="GV148" s="104"/>
      <c r="GW148" s="104"/>
      <c r="GX148" s="104"/>
      <c r="GY148" s="104"/>
      <c r="GZ148" s="104"/>
      <c r="HA148" s="104"/>
      <c r="HB148" s="104"/>
      <c r="HC148" s="104"/>
      <c r="HD148" s="104"/>
      <c r="HE148" s="104"/>
      <c r="HF148" s="104"/>
      <c r="HG148" s="104"/>
      <c r="HH148" s="104"/>
      <c r="HI148" s="104"/>
      <c r="HJ148" s="104"/>
      <c r="HK148" s="104"/>
      <c r="HL148" s="104"/>
      <c r="HM148" s="104"/>
      <c r="HN148" s="104"/>
      <c r="HO148" s="104"/>
      <c r="HP148" s="104"/>
      <c r="HQ148" s="104"/>
      <c r="HR148" s="104"/>
      <c r="HS148" s="104"/>
      <c r="HT148" s="104"/>
      <c r="HU148" s="104"/>
      <c r="HV148" s="104"/>
      <c r="HW148" s="104"/>
      <c r="HX148" s="104"/>
      <c r="HY148" s="104"/>
      <c r="HZ148" s="104"/>
      <c r="IA148" s="104"/>
      <c r="IB148" s="104"/>
      <c r="IC148" s="104"/>
      <c r="ID148" s="104"/>
      <c r="IE148" s="104"/>
      <c r="IF148" s="104"/>
      <c r="IG148" s="104"/>
      <c r="IH148" s="104"/>
      <c r="II148" s="104"/>
      <c r="IJ148" s="104"/>
      <c r="IK148" s="104"/>
      <c r="IL148" s="104"/>
      <c r="IM148" s="104"/>
      <c r="IN148" s="104"/>
      <c r="IO148" s="104"/>
      <c r="IP148" s="104"/>
      <c r="IQ148" s="104"/>
      <c r="IR148" s="104"/>
      <c r="IS148" s="104"/>
      <c r="IT148" s="104"/>
      <c r="IU148" s="104"/>
      <c r="IV148" s="104"/>
      <c r="IW148" s="104"/>
      <c r="IX148" s="104"/>
      <c r="IY148" s="104"/>
      <c r="IZ148" s="104"/>
      <c r="JA148" s="104"/>
      <c r="JB148" s="104"/>
      <c r="JC148" s="104"/>
      <c r="JD148" s="104"/>
      <c r="JE148" s="104"/>
      <c r="JF148" s="104"/>
      <c r="JG148" s="104"/>
      <c r="JH148" s="104"/>
      <c r="JI148" s="104"/>
      <c r="JJ148" s="104"/>
      <c r="JK148" s="104"/>
      <c r="JL148" s="104"/>
      <c r="JM148" s="104"/>
      <c r="JN148" s="104"/>
      <c r="JO148" s="104"/>
      <c r="JP148" s="104"/>
      <c r="JQ148" s="104"/>
      <c r="JR148" s="104"/>
      <c r="JS148" s="104"/>
      <c r="JT148" s="104"/>
      <c r="JU148" s="104"/>
      <c r="JV148" s="104"/>
      <c r="JW148" s="104"/>
      <c r="JX148" s="104"/>
      <c r="JY148" s="104"/>
      <c r="JZ148" s="104"/>
      <c r="KA148" s="104"/>
      <c r="KB148" s="104"/>
      <c r="KC148" s="104"/>
      <c r="KD148" s="104"/>
      <c r="KE148" s="104"/>
      <c r="KF148" s="104"/>
      <c r="KG148" s="104"/>
      <c r="KH148" s="104"/>
      <c r="KI148" s="104"/>
      <c r="KJ148" s="104"/>
      <c r="KK148" s="104"/>
      <c r="KL148" s="104"/>
      <c r="KM148" s="104"/>
      <c r="KN148" s="104"/>
      <c r="KO148" s="104"/>
      <c r="KP148" s="104"/>
      <c r="KQ148" s="104"/>
      <c r="KR148" s="104"/>
      <c r="KS148" s="104"/>
      <c r="KT148" s="104"/>
      <c r="KU148" s="104"/>
      <c r="KV148" s="104"/>
      <c r="KW148" s="104"/>
      <c r="KX148" s="104"/>
      <c r="KY148" s="104"/>
      <c r="KZ148" s="104"/>
      <c r="LA148" s="104"/>
      <c r="LB148" s="104"/>
      <c r="LC148" s="104"/>
      <c r="LD148" s="104"/>
      <c r="LE148" s="104"/>
      <c r="LF148" s="104"/>
      <c r="LG148" s="104"/>
      <c r="LH148" s="104"/>
      <c r="LI148" s="104"/>
      <c r="LJ148" s="104"/>
      <c r="LK148" s="104"/>
      <c r="LL148" s="104"/>
      <c r="LM148" s="104"/>
      <c r="LN148" s="104"/>
      <c r="LO148" s="104"/>
      <c r="LP148" s="104"/>
      <c r="LQ148" s="104"/>
      <c r="LR148" s="104"/>
      <c r="LS148" s="104"/>
      <c r="LT148" s="104"/>
      <c r="LU148" s="104"/>
      <c r="LV148" s="104"/>
      <c r="LW148" s="104"/>
      <c r="LX148" s="104"/>
      <c r="LY148" s="104"/>
      <c r="LZ148" s="104"/>
      <c r="MA148" s="104"/>
      <c r="MB148" s="104"/>
      <c r="MC148" s="104"/>
      <c r="MD148" s="104"/>
      <c r="ME148" s="104"/>
      <c r="MF148" s="104"/>
      <c r="MG148" s="104"/>
      <c r="MH148" s="104"/>
      <c r="MI148" s="104"/>
      <c r="MJ148" s="104"/>
      <c r="MK148" s="104"/>
      <c r="ML148" s="104"/>
      <c r="MM148" s="104"/>
      <c r="MN148" s="104"/>
      <c r="MO148" s="104"/>
      <c r="MP148" s="104"/>
      <c r="MQ148" s="104"/>
      <c r="MR148" s="104"/>
      <c r="MS148" s="104"/>
      <c r="MT148" s="104"/>
      <c r="MU148" s="104"/>
      <c r="MV148" s="104"/>
      <c r="MW148" s="104"/>
      <c r="MX148" s="104"/>
      <c r="MY148" s="104"/>
      <c r="MZ148" s="104"/>
      <c r="NA148" s="104"/>
      <c r="NB148" s="104"/>
      <c r="NC148" s="104"/>
      <c r="ND148" s="104"/>
      <c r="NE148" s="104"/>
      <c r="NF148" s="104"/>
      <c r="NG148" s="104"/>
      <c r="NH148" s="104"/>
      <c r="NI148" s="104"/>
      <c r="NJ148" s="104"/>
      <c r="NK148" s="104"/>
      <c r="NL148" s="104"/>
      <c r="NM148" s="104"/>
      <c r="NN148" s="104"/>
      <c r="NO148" s="104"/>
      <c r="NP148" s="104"/>
      <c r="NQ148" s="104"/>
      <c r="NR148" s="104"/>
      <c r="NS148" s="104"/>
      <c r="NT148" s="104"/>
      <c r="NU148" s="104"/>
      <c r="NV148" s="104"/>
      <c r="NW148" s="104"/>
      <c r="NX148" s="104"/>
      <c r="NY148" s="104"/>
      <c r="NZ148" s="104"/>
      <c r="OA148" s="104"/>
      <c r="OB148" s="104"/>
      <c r="OC148" s="104"/>
      <c r="OD148" s="104"/>
      <c r="OE148" s="104"/>
      <c r="OF148" s="104"/>
      <c r="OG148" s="104"/>
      <c r="OH148" s="104"/>
      <c r="OI148" s="104"/>
      <c r="OJ148" s="104"/>
      <c r="OK148" s="104"/>
      <c r="OL148" s="104"/>
      <c r="OM148" s="104"/>
      <c r="ON148" s="104"/>
      <c r="OO148" s="104"/>
      <c r="OP148" s="104"/>
      <c r="OQ148" s="104"/>
      <c r="OR148" s="104"/>
      <c r="OS148" s="104"/>
      <c r="OT148" s="104"/>
      <c r="OU148" s="104"/>
      <c r="OV148" s="104"/>
      <c r="OW148" s="104"/>
      <c r="OX148" s="104"/>
      <c r="OY148" s="104"/>
      <c r="OZ148" s="104"/>
      <c r="PA148" s="104"/>
      <c r="PB148" s="104"/>
      <c r="PC148" s="104"/>
      <c r="PD148" s="104"/>
      <c r="PE148" s="104"/>
      <c r="PF148" s="104"/>
      <c r="PG148" s="104"/>
      <c r="PH148" s="104"/>
      <c r="PI148" s="104"/>
      <c r="PJ148" s="104"/>
      <c r="PK148" s="104"/>
      <c r="PL148" s="104"/>
      <c r="PM148" s="104"/>
      <c r="PN148" s="104"/>
      <c r="PO148" s="104"/>
      <c r="PP148" s="104"/>
      <c r="PQ148" s="104"/>
      <c r="PR148" s="104"/>
      <c r="PS148" s="104"/>
      <c r="PT148" s="104"/>
      <c r="PU148" s="104"/>
      <c r="PV148" s="104"/>
      <c r="PW148" s="104"/>
      <c r="PX148" s="104"/>
      <c r="PY148" s="104"/>
      <c r="PZ148" s="104"/>
      <c r="QA148" s="104"/>
      <c r="QB148" s="104"/>
      <c r="QC148" s="104"/>
      <c r="QD148" s="104"/>
      <c r="QE148" s="104"/>
      <c r="QF148" s="104"/>
      <c r="QG148" s="104"/>
      <c r="QH148" s="104"/>
      <c r="QI148" s="104"/>
      <c r="QJ148" s="104"/>
      <c r="QK148" s="104"/>
      <c r="QL148" s="104"/>
      <c r="QM148" s="104"/>
      <c r="QN148" s="104"/>
      <c r="QO148" s="104"/>
      <c r="QP148" s="104"/>
      <c r="QQ148" s="104"/>
      <c r="QR148" s="104"/>
      <c r="QS148" s="104"/>
      <c r="QT148" s="104"/>
      <c r="QU148" s="104"/>
      <c r="QV148" s="104"/>
      <c r="QW148" s="104"/>
      <c r="QX148" s="104"/>
      <c r="QY148" s="104"/>
      <c r="QZ148" s="104"/>
      <c r="RA148" s="104"/>
      <c r="RB148" s="104"/>
      <c r="RC148" s="104"/>
      <c r="RD148" s="104"/>
      <c r="RE148" s="104"/>
      <c r="RF148" s="104"/>
      <c r="RG148" s="207"/>
      <c r="RH148" s="207"/>
    </row>
    <row r="149" spans="2:476" ht="18.75" customHeight="1">
      <c r="B149" s="87">
        <v>138</v>
      </c>
      <c r="C149" s="87"/>
      <c r="D149" s="87" t="s">
        <v>451</v>
      </c>
      <c r="E149" s="34" t="str">
        <f>IF(ISBLANK(TMSimList[[#This Row],[Test n'#]]),"",LOOKUP(TMSimList[[#This Row],[Test n'#]],TP_CFAR_DB[TPnum],TP_CFAR_DB[TP ID]))</f>
        <v/>
      </c>
      <c r="F149" s="103" t="str">
        <f>IF(ISBLANK(TMSimList[[#This Row],[Test n'#]]),"",LOOKUP(TMSimList[[#This Row],[Test n'#]],TP_CFAR_DB[TPnum],TP_CFAR_DB[Test Point Name]))</f>
        <v/>
      </c>
      <c r="G149" s="34" t="str">
        <f>IF(ISBLANK(TMSimList[[#This Row],[Test n'#]]),"",LOOKUP(TMSimList[[#This Row],[Test n'#]],TP_CFAR_DB[TPnum],TP_CFAR_DB[Mode]))</f>
        <v/>
      </c>
      <c r="H149" s="397"/>
      <c r="I149" s="398"/>
      <c r="J149" s="398"/>
      <c r="K149" s="171"/>
      <c r="L149" s="178">
        <f>SUM(TMSimMatrix[#This Row])</f>
        <v>0</v>
      </c>
      <c r="M149" s="171"/>
      <c r="N149" s="171"/>
      <c r="O149" s="171"/>
      <c r="P149" s="171"/>
      <c r="Q149" s="171"/>
      <c r="R149" s="171"/>
      <c r="S149" s="171"/>
      <c r="T149" s="171"/>
      <c r="U149" s="171"/>
      <c r="V149" s="171"/>
      <c r="W149" s="171"/>
      <c r="X149" s="171"/>
      <c r="Y149" s="171"/>
      <c r="Z149" s="171"/>
      <c r="AA149" s="171"/>
      <c r="AB149" s="171"/>
      <c r="AC149" s="171"/>
      <c r="AD149" s="171"/>
      <c r="AE149" s="171"/>
      <c r="AF149" s="171"/>
      <c r="AG149" s="171"/>
      <c r="AH149" s="171"/>
      <c r="AI149" s="171"/>
      <c r="AJ149" s="171"/>
      <c r="AK149" s="171"/>
      <c r="AL149" s="171"/>
      <c r="AM149" s="171"/>
      <c r="AN149" s="171"/>
      <c r="AO149" s="171"/>
      <c r="AP149" s="171"/>
      <c r="AQ149" s="171"/>
      <c r="AR149" s="171"/>
      <c r="AS149" s="171"/>
      <c r="AT149" s="171"/>
      <c r="AU149" s="171"/>
      <c r="AV149" s="171"/>
      <c r="AW149" s="171"/>
      <c r="AX149" s="171"/>
      <c r="AY149" s="171"/>
      <c r="AZ149" s="171"/>
      <c r="BA149" s="171"/>
      <c r="BB149" s="171"/>
      <c r="BC149" s="171"/>
      <c r="BD149" s="171"/>
      <c r="BE149" s="171"/>
      <c r="BF149" s="171"/>
      <c r="BG149" s="171"/>
      <c r="BH149" s="171"/>
      <c r="BI149" s="171"/>
      <c r="BJ149" s="171"/>
      <c r="BK149" s="171"/>
      <c r="BL149" s="171"/>
      <c r="BM149" s="171"/>
      <c r="BN149" s="171"/>
      <c r="BO149" s="171"/>
      <c r="BP149" s="171"/>
      <c r="BQ149" s="171"/>
      <c r="BR149" s="171"/>
      <c r="BS149" s="171"/>
      <c r="BT149" s="171"/>
      <c r="BU149" s="171"/>
      <c r="BV149" s="171"/>
      <c r="BW149" s="171"/>
      <c r="BX149" s="171"/>
      <c r="BY149" s="171"/>
      <c r="BZ149" s="171"/>
      <c r="CA149" s="171"/>
      <c r="CB149" s="171"/>
      <c r="CC149" s="171"/>
      <c r="CD149" s="104"/>
      <c r="CE149" s="104"/>
      <c r="CF149" s="104"/>
      <c r="CG149" s="104"/>
      <c r="CH149" s="104"/>
      <c r="CI149" s="104"/>
      <c r="CJ149" s="104"/>
      <c r="CK149" s="104"/>
      <c r="CL149" s="104"/>
      <c r="CM149" s="104"/>
      <c r="CN149" s="104"/>
      <c r="CO149" s="104"/>
      <c r="CP149" s="104"/>
      <c r="CQ149" s="104"/>
      <c r="CR149" s="104"/>
      <c r="CS149" s="104"/>
      <c r="CT149" s="104"/>
      <c r="CU149" s="104"/>
      <c r="CV149" s="207"/>
      <c r="CW149" s="207"/>
      <c r="CX149" s="207"/>
      <c r="CY149" s="207"/>
      <c r="CZ149" s="207"/>
      <c r="DA149" s="207"/>
      <c r="DB149" s="207"/>
      <c r="DC149" s="207"/>
      <c r="DD149" s="207"/>
      <c r="DE149" s="207"/>
      <c r="DF149" s="207"/>
      <c r="DG149" s="207"/>
      <c r="DH149" s="207"/>
      <c r="DI149" s="207"/>
      <c r="DJ149" s="207"/>
      <c r="DK149" s="207"/>
      <c r="DL149" s="207"/>
      <c r="DM149" s="207"/>
      <c r="DN149" s="207"/>
      <c r="DO149" s="207"/>
      <c r="DP149" s="207"/>
      <c r="DQ149" s="207"/>
      <c r="DR149" s="207"/>
      <c r="DS149" s="207"/>
      <c r="DT149" s="207"/>
      <c r="DU149" s="104"/>
      <c r="DV149" s="104"/>
      <c r="DW149" s="104"/>
      <c r="DX149" s="104"/>
      <c r="DY149" s="104"/>
      <c r="DZ149" s="104"/>
      <c r="EA149" s="104"/>
      <c r="EB149" s="104"/>
      <c r="EC149" s="104"/>
      <c r="ED149" s="104"/>
      <c r="EE149" s="104"/>
      <c r="EF149" s="104"/>
      <c r="EG149" s="104"/>
      <c r="EH149" s="104"/>
      <c r="EI149" s="104"/>
      <c r="EJ149" s="104"/>
      <c r="EK149" s="104"/>
      <c r="EL149" s="104"/>
      <c r="EM149" s="104"/>
      <c r="EN149" s="104"/>
      <c r="EO149" s="104"/>
      <c r="EP149" s="104"/>
      <c r="EQ149" s="104"/>
      <c r="ER149" s="104"/>
      <c r="ES149" s="104"/>
      <c r="ET149" s="104"/>
      <c r="EU149" s="104"/>
      <c r="EV149" s="104"/>
      <c r="EW149" s="104"/>
      <c r="EX149" s="104"/>
      <c r="EY149" s="104"/>
      <c r="EZ149" s="104"/>
      <c r="FA149" s="104"/>
      <c r="FB149" s="104"/>
      <c r="FC149" s="104"/>
      <c r="FD149" s="104"/>
      <c r="FE149" s="104"/>
      <c r="FF149" s="104"/>
      <c r="FG149" s="104"/>
      <c r="FH149" s="104"/>
      <c r="FI149" s="104"/>
      <c r="FJ149" s="104"/>
      <c r="FK149" s="104"/>
      <c r="FL149" s="104"/>
      <c r="FM149" s="104"/>
      <c r="FN149" s="104"/>
      <c r="FO149" s="104"/>
      <c r="FP149" s="104"/>
      <c r="FQ149" s="104"/>
      <c r="FR149" s="104"/>
      <c r="FS149" s="104"/>
      <c r="FT149" s="104"/>
      <c r="FU149" s="104"/>
      <c r="FV149" s="104"/>
      <c r="FW149" s="104"/>
      <c r="FX149" s="104"/>
      <c r="FY149" s="104"/>
      <c r="FZ149" s="104"/>
      <c r="GA149" s="104"/>
      <c r="GB149" s="104"/>
      <c r="GC149" s="104"/>
      <c r="GD149" s="104"/>
      <c r="GE149" s="104"/>
      <c r="GF149" s="104"/>
      <c r="GG149" s="104"/>
      <c r="GH149" s="104"/>
      <c r="GI149" s="104"/>
      <c r="GJ149" s="104"/>
      <c r="GK149" s="104"/>
      <c r="GL149" s="104"/>
      <c r="GM149" s="104"/>
      <c r="GN149" s="104"/>
      <c r="GO149" s="104"/>
      <c r="GP149" s="104"/>
      <c r="GQ149" s="104"/>
      <c r="GR149" s="104"/>
      <c r="GS149" s="104"/>
      <c r="GT149" s="104"/>
      <c r="GU149" s="104"/>
      <c r="GV149" s="104"/>
      <c r="GW149" s="104"/>
      <c r="GX149" s="104"/>
      <c r="GY149" s="104"/>
      <c r="GZ149" s="104"/>
      <c r="HA149" s="104"/>
      <c r="HB149" s="104"/>
      <c r="HC149" s="104"/>
      <c r="HD149" s="104"/>
      <c r="HE149" s="104"/>
      <c r="HF149" s="104"/>
      <c r="HG149" s="104"/>
      <c r="HH149" s="104"/>
      <c r="HI149" s="104"/>
      <c r="HJ149" s="104"/>
      <c r="HK149" s="104"/>
      <c r="HL149" s="104"/>
      <c r="HM149" s="104"/>
      <c r="HN149" s="104"/>
      <c r="HO149" s="104"/>
      <c r="HP149" s="104"/>
      <c r="HQ149" s="104"/>
      <c r="HR149" s="104"/>
      <c r="HS149" s="104"/>
      <c r="HT149" s="104"/>
      <c r="HU149" s="104"/>
      <c r="HV149" s="104"/>
      <c r="HW149" s="104"/>
      <c r="HX149" s="104"/>
      <c r="HY149" s="104"/>
      <c r="HZ149" s="104"/>
      <c r="IA149" s="104"/>
      <c r="IB149" s="104"/>
      <c r="IC149" s="104"/>
      <c r="ID149" s="104"/>
      <c r="IE149" s="104"/>
      <c r="IF149" s="104"/>
      <c r="IG149" s="104"/>
      <c r="IH149" s="104"/>
      <c r="II149" s="104"/>
      <c r="IJ149" s="104"/>
      <c r="IK149" s="104"/>
      <c r="IL149" s="104"/>
      <c r="IM149" s="104"/>
      <c r="IN149" s="104"/>
      <c r="IO149" s="104"/>
      <c r="IP149" s="104"/>
      <c r="IQ149" s="104"/>
      <c r="IR149" s="104"/>
      <c r="IS149" s="104"/>
      <c r="IT149" s="104"/>
      <c r="IU149" s="104"/>
      <c r="IV149" s="104"/>
      <c r="IW149" s="104"/>
      <c r="IX149" s="104"/>
      <c r="IY149" s="104"/>
      <c r="IZ149" s="104"/>
      <c r="JA149" s="104"/>
      <c r="JB149" s="104"/>
      <c r="JC149" s="104"/>
      <c r="JD149" s="104"/>
      <c r="JE149" s="104"/>
      <c r="JF149" s="104"/>
      <c r="JG149" s="104"/>
      <c r="JH149" s="104"/>
      <c r="JI149" s="104"/>
      <c r="JJ149" s="104"/>
      <c r="JK149" s="104"/>
      <c r="JL149" s="104"/>
      <c r="JM149" s="104"/>
      <c r="JN149" s="104"/>
      <c r="JO149" s="104"/>
      <c r="JP149" s="104"/>
      <c r="JQ149" s="104"/>
      <c r="JR149" s="104"/>
      <c r="JS149" s="104"/>
      <c r="JT149" s="104"/>
      <c r="JU149" s="104"/>
      <c r="JV149" s="104"/>
      <c r="JW149" s="104"/>
      <c r="JX149" s="104"/>
      <c r="JY149" s="104"/>
      <c r="JZ149" s="104"/>
      <c r="KA149" s="104"/>
      <c r="KB149" s="104"/>
      <c r="KC149" s="104"/>
      <c r="KD149" s="104"/>
      <c r="KE149" s="104"/>
      <c r="KF149" s="104"/>
      <c r="KG149" s="104"/>
      <c r="KH149" s="104"/>
      <c r="KI149" s="104"/>
      <c r="KJ149" s="104"/>
      <c r="KK149" s="104"/>
      <c r="KL149" s="104"/>
      <c r="KM149" s="104"/>
      <c r="KN149" s="104"/>
      <c r="KO149" s="104"/>
      <c r="KP149" s="104"/>
      <c r="KQ149" s="104"/>
      <c r="KR149" s="104"/>
      <c r="KS149" s="104"/>
      <c r="KT149" s="104"/>
      <c r="KU149" s="104"/>
      <c r="KV149" s="104"/>
      <c r="KW149" s="104"/>
      <c r="KX149" s="104"/>
      <c r="KY149" s="104"/>
      <c r="KZ149" s="104"/>
      <c r="LA149" s="104"/>
      <c r="LB149" s="104"/>
      <c r="LC149" s="104"/>
      <c r="LD149" s="104"/>
      <c r="LE149" s="104"/>
      <c r="LF149" s="104"/>
      <c r="LG149" s="104"/>
      <c r="LH149" s="104"/>
      <c r="LI149" s="104"/>
      <c r="LJ149" s="104"/>
      <c r="LK149" s="104"/>
      <c r="LL149" s="104"/>
      <c r="LM149" s="104"/>
      <c r="LN149" s="104"/>
      <c r="LO149" s="104"/>
      <c r="LP149" s="104"/>
      <c r="LQ149" s="104"/>
      <c r="LR149" s="104"/>
      <c r="LS149" s="104"/>
      <c r="LT149" s="104"/>
      <c r="LU149" s="104"/>
      <c r="LV149" s="104"/>
      <c r="LW149" s="104"/>
      <c r="LX149" s="104"/>
      <c r="LY149" s="104"/>
      <c r="LZ149" s="104"/>
      <c r="MA149" s="104"/>
      <c r="MB149" s="104"/>
      <c r="MC149" s="104"/>
      <c r="MD149" s="104"/>
      <c r="ME149" s="104"/>
      <c r="MF149" s="104"/>
      <c r="MG149" s="104"/>
      <c r="MH149" s="104"/>
      <c r="MI149" s="104"/>
      <c r="MJ149" s="104"/>
      <c r="MK149" s="104"/>
      <c r="ML149" s="104"/>
      <c r="MM149" s="104"/>
      <c r="MN149" s="104"/>
      <c r="MO149" s="104"/>
      <c r="MP149" s="104"/>
      <c r="MQ149" s="104"/>
      <c r="MR149" s="104"/>
      <c r="MS149" s="104"/>
      <c r="MT149" s="104"/>
      <c r="MU149" s="104"/>
      <c r="MV149" s="104"/>
      <c r="MW149" s="104"/>
      <c r="MX149" s="104"/>
      <c r="MY149" s="104"/>
      <c r="MZ149" s="104"/>
      <c r="NA149" s="104"/>
      <c r="NB149" s="104"/>
      <c r="NC149" s="104"/>
      <c r="ND149" s="104"/>
      <c r="NE149" s="104"/>
      <c r="NF149" s="104"/>
      <c r="NG149" s="104"/>
      <c r="NH149" s="104"/>
      <c r="NI149" s="104"/>
      <c r="NJ149" s="104"/>
      <c r="NK149" s="104"/>
      <c r="NL149" s="104"/>
      <c r="NM149" s="104"/>
      <c r="NN149" s="104"/>
      <c r="NO149" s="104"/>
      <c r="NP149" s="104"/>
      <c r="NQ149" s="104"/>
      <c r="NR149" s="104"/>
      <c r="NS149" s="104"/>
      <c r="NT149" s="104"/>
      <c r="NU149" s="104"/>
      <c r="NV149" s="104"/>
      <c r="NW149" s="104"/>
      <c r="NX149" s="104"/>
      <c r="NY149" s="104"/>
      <c r="NZ149" s="104"/>
      <c r="OA149" s="104"/>
      <c r="OB149" s="104"/>
      <c r="OC149" s="104"/>
      <c r="OD149" s="104"/>
      <c r="OE149" s="104"/>
      <c r="OF149" s="104"/>
      <c r="OG149" s="104"/>
      <c r="OH149" s="104"/>
      <c r="OI149" s="104"/>
      <c r="OJ149" s="104"/>
      <c r="OK149" s="104"/>
      <c r="OL149" s="104"/>
      <c r="OM149" s="104"/>
      <c r="ON149" s="104"/>
      <c r="OO149" s="104"/>
      <c r="OP149" s="104"/>
      <c r="OQ149" s="104"/>
      <c r="OR149" s="104"/>
      <c r="OS149" s="104"/>
      <c r="OT149" s="104"/>
      <c r="OU149" s="104"/>
      <c r="OV149" s="104"/>
      <c r="OW149" s="104"/>
      <c r="OX149" s="104"/>
      <c r="OY149" s="104"/>
      <c r="OZ149" s="104"/>
      <c r="PA149" s="104"/>
      <c r="PB149" s="104"/>
      <c r="PC149" s="104"/>
      <c r="PD149" s="104"/>
      <c r="PE149" s="104"/>
      <c r="PF149" s="104"/>
      <c r="PG149" s="104"/>
      <c r="PH149" s="104"/>
      <c r="PI149" s="104"/>
      <c r="PJ149" s="104"/>
      <c r="PK149" s="104"/>
      <c r="PL149" s="104"/>
      <c r="PM149" s="104"/>
      <c r="PN149" s="104"/>
      <c r="PO149" s="104"/>
      <c r="PP149" s="104"/>
      <c r="PQ149" s="104"/>
      <c r="PR149" s="104"/>
      <c r="PS149" s="104"/>
      <c r="PT149" s="104"/>
      <c r="PU149" s="104"/>
      <c r="PV149" s="104"/>
      <c r="PW149" s="104"/>
      <c r="PX149" s="104"/>
      <c r="PY149" s="104"/>
      <c r="PZ149" s="104"/>
      <c r="QA149" s="104"/>
      <c r="QB149" s="104"/>
      <c r="QC149" s="104"/>
      <c r="QD149" s="104"/>
      <c r="QE149" s="104"/>
      <c r="QF149" s="104"/>
      <c r="QG149" s="104"/>
      <c r="QH149" s="104"/>
      <c r="QI149" s="104"/>
      <c r="QJ149" s="104"/>
      <c r="QK149" s="104"/>
      <c r="QL149" s="104"/>
      <c r="QM149" s="104"/>
      <c r="QN149" s="104"/>
      <c r="QO149" s="104"/>
      <c r="QP149" s="104"/>
      <c r="QQ149" s="104"/>
      <c r="QR149" s="104"/>
      <c r="QS149" s="104"/>
      <c r="QT149" s="104"/>
      <c r="QU149" s="104"/>
      <c r="QV149" s="104"/>
      <c r="QW149" s="104"/>
      <c r="QX149" s="104"/>
      <c r="QY149" s="104"/>
      <c r="QZ149" s="104"/>
      <c r="RA149" s="104"/>
      <c r="RB149" s="104"/>
      <c r="RC149" s="104"/>
      <c r="RD149" s="104"/>
      <c r="RE149" s="104"/>
      <c r="RF149" s="104"/>
      <c r="RG149" s="207"/>
      <c r="RH149" s="207"/>
    </row>
    <row r="150" spans="2:476" ht="18.75" customHeight="1">
      <c r="B150" s="87">
        <v>139</v>
      </c>
      <c r="C150" s="87"/>
      <c r="D150" s="87" t="s">
        <v>451</v>
      </c>
      <c r="E150" s="34" t="str">
        <f>IF(ISBLANK(TMSimList[[#This Row],[Test n'#]]),"",LOOKUP(TMSimList[[#This Row],[Test n'#]],TP_CFAR_DB[TPnum],TP_CFAR_DB[TP ID]))</f>
        <v/>
      </c>
      <c r="F150" s="103" t="str">
        <f>IF(ISBLANK(TMSimList[[#This Row],[Test n'#]]),"",LOOKUP(TMSimList[[#This Row],[Test n'#]],TP_CFAR_DB[TPnum],TP_CFAR_DB[Test Point Name]))</f>
        <v/>
      </c>
      <c r="G150" s="34" t="str">
        <f>IF(ISBLANK(TMSimList[[#This Row],[Test n'#]]),"",LOOKUP(TMSimList[[#This Row],[Test n'#]],TP_CFAR_DB[TPnum],TP_CFAR_DB[Mode]))</f>
        <v/>
      </c>
      <c r="H150" s="397"/>
      <c r="I150" s="398"/>
      <c r="J150" s="398"/>
      <c r="K150" s="171"/>
      <c r="L150" s="178">
        <f>SUM(TMSimMatrix[#This Row])</f>
        <v>0</v>
      </c>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1"/>
      <c r="AI150" s="171"/>
      <c r="AJ150" s="171"/>
      <c r="AK150" s="171"/>
      <c r="AL150" s="171"/>
      <c r="AM150" s="171"/>
      <c r="AN150" s="171"/>
      <c r="AO150" s="171"/>
      <c r="AP150" s="171"/>
      <c r="AQ150" s="171"/>
      <c r="AR150" s="171"/>
      <c r="AS150" s="171"/>
      <c r="AT150" s="171"/>
      <c r="AU150" s="171"/>
      <c r="AV150" s="171"/>
      <c r="AW150" s="171"/>
      <c r="AX150" s="171"/>
      <c r="AY150" s="171"/>
      <c r="AZ150" s="171"/>
      <c r="BA150" s="171"/>
      <c r="BB150" s="171"/>
      <c r="BC150" s="171"/>
      <c r="BD150" s="171"/>
      <c r="BE150" s="171"/>
      <c r="BF150" s="171"/>
      <c r="BG150" s="171"/>
      <c r="BH150" s="171"/>
      <c r="BI150" s="171"/>
      <c r="BJ150" s="171"/>
      <c r="BK150" s="171"/>
      <c r="BL150" s="171"/>
      <c r="BM150" s="171"/>
      <c r="BN150" s="171"/>
      <c r="BO150" s="171"/>
      <c r="BP150" s="171"/>
      <c r="BQ150" s="171"/>
      <c r="BR150" s="171"/>
      <c r="BS150" s="171"/>
      <c r="BT150" s="171"/>
      <c r="BU150" s="171"/>
      <c r="BV150" s="171"/>
      <c r="BW150" s="171"/>
      <c r="BX150" s="171"/>
      <c r="BY150" s="171"/>
      <c r="BZ150" s="171"/>
      <c r="CA150" s="171"/>
      <c r="CB150" s="171"/>
      <c r="CC150" s="171"/>
      <c r="CD150" s="104"/>
      <c r="CE150" s="104"/>
      <c r="CF150" s="104"/>
      <c r="CG150" s="104"/>
      <c r="CH150" s="104"/>
      <c r="CI150" s="104"/>
      <c r="CJ150" s="104"/>
      <c r="CK150" s="104"/>
      <c r="CL150" s="104"/>
      <c r="CM150" s="104"/>
      <c r="CN150" s="104"/>
      <c r="CO150" s="104"/>
      <c r="CP150" s="104"/>
      <c r="CQ150" s="104"/>
      <c r="CR150" s="104"/>
      <c r="CS150" s="104"/>
      <c r="CT150" s="104"/>
      <c r="CU150" s="104"/>
      <c r="CV150" s="207"/>
      <c r="CW150" s="207"/>
      <c r="CX150" s="207"/>
      <c r="CY150" s="207"/>
      <c r="CZ150" s="207"/>
      <c r="DA150" s="207"/>
      <c r="DB150" s="207"/>
      <c r="DC150" s="207"/>
      <c r="DD150" s="207"/>
      <c r="DE150" s="207"/>
      <c r="DF150" s="207"/>
      <c r="DG150" s="207"/>
      <c r="DH150" s="207"/>
      <c r="DI150" s="207"/>
      <c r="DJ150" s="207"/>
      <c r="DK150" s="207"/>
      <c r="DL150" s="207"/>
      <c r="DM150" s="207"/>
      <c r="DN150" s="207"/>
      <c r="DO150" s="207"/>
      <c r="DP150" s="207"/>
      <c r="DQ150" s="207"/>
      <c r="DR150" s="207"/>
      <c r="DS150" s="207"/>
      <c r="DT150" s="207"/>
      <c r="DU150" s="104"/>
      <c r="DV150" s="104"/>
      <c r="DW150" s="104"/>
      <c r="DX150" s="104"/>
      <c r="DY150" s="104"/>
      <c r="DZ150" s="104"/>
      <c r="EA150" s="104"/>
      <c r="EB150" s="104"/>
      <c r="EC150" s="104"/>
      <c r="ED150" s="104"/>
      <c r="EE150" s="104"/>
      <c r="EF150" s="104"/>
      <c r="EG150" s="104"/>
      <c r="EH150" s="104"/>
      <c r="EI150" s="104"/>
      <c r="EJ150" s="104"/>
      <c r="EK150" s="104"/>
      <c r="EL150" s="104"/>
      <c r="EM150" s="104"/>
      <c r="EN150" s="104"/>
      <c r="EO150" s="104"/>
      <c r="EP150" s="104"/>
      <c r="EQ150" s="104"/>
      <c r="ER150" s="104"/>
      <c r="ES150" s="104"/>
      <c r="ET150" s="104"/>
      <c r="EU150" s="104"/>
      <c r="EV150" s="104"/>
      <c r="EW150" s="104"/>
      <c r="EX150" s="104"/>
      <c r="EY150" s="104"/>
      <c r="EZ150" s="104"/>
      <c r="FA150" s="104"/>
      <c r="FB150" s="104"/>
      <c r="FC150" s="104"/>
      <c r="FD150" s="104"/>
      <c r="FE150" s="104"/>
      <c r="FF150" s="104"/>
      <c r="FG150" s="104"/>
      <c r="FH150" s="104"/>
      <c r="FI150" s="104"/>
      <c r="FJ150" s="104"/>
      <c r="FK150" s="104"/>
      <c r="FL150" s="104"/>
      <c r="FM150" s="104"/>
      <c r="FN150" s="104"/>
      <c r="FO150" s="104"/>
      <c r="FP150" s="104"/>
      <c r="FQ150" s="104"/>
      <c r="FR150" s="104"/>
      <c r="FS150" s="104"/>
      <c r="FT150" s="104"/>
      <c r="FU150" s="104"/>
      <c r="FV150" s="104"/>
      <c r="FW150" s="104"/>
      <c r="FX150" s="104"/>
      <c r="FY150" s="104"/>
      <c r="FZ150" s="104"/>
      <c r="GA150" s="104"/>
      <c r="GB150" s="104"/>
      <c r="GC150" s="104"/>
      <c r="GD150" s="104"/>
      <c r="GE150" s="104"/>
      <c r="GF150" s="104"/>
      <c r="GG150" s="104"/>
      <c r="GH150" s="104"/>
      <c r="GI150" s="104"/>
      <c r="GJ150" s="104"/>
      <c r="GK150" s="104"/>
      <c r="GL150" s="104"/>
      <c r="GM150" s="104"/>
      <c r="GN150" s="104"/>
      <c r="GO150" s="104"/>
      <c r="GP150" s="104"/>
      <c r="GQ150" s="104"/>
      <c r="GR150" s="104"/>
      <c r="GS150" s="104"/>
      <c r="GT150" s="104"/>
      <c r="GU150" s="104"/>
      <c r="GV150" s="104"/>
      <c r="GW150" s="104"/>
      <c r="GX150" s="104"/>
      <c r="GY150" s="104"/>
      <c r="GZ150" s="104"/>
      <c r="HA150" s="104"/>
      <c r="HB150" s="104"/>
      <c r="HC150" s="104"/>
      <c r="HD150" s="104"/>
      <c r="HE150" s="104"/>
      <c r="HF150" s="104"/>
      <c r="HG150" s="104"/>
      <c r="HH150" s="104"/>
      <c r="HI150" s="104"/>
      <c r="HJ150" s="104"/>
      <c r="HK150" s="104"/>
      <c r="HL150" s="104"/>
      <c r="HM150" s="104"/>
      <c r="HN150" s="104"/>
      <c r="HO150" s="104"/>
      <c r="HP150" s="104"/>
      <c r="HQ150" s="104"/>
      <c r="HR150" s="104"/>
      <c r="HS150" s="104"/>
      <c r="HT150" s="104"/>
      <c r="HU150" s="104"/>
      <c r="HV150" s="104"/>
      <c r="HW150" s="104"/>
      <c r="HX150" s="104"/>
      <c r="HY150" s="104"/>
      <c r="HZ150" s="104"/>
      <c r="IA150" s="104"/>
      <c r="IB150" s="104"/>
      <c r="IC150" s="104"/>
      <c r="ID150" s="104"/>
      <c r="IE150" s="104"/>
      <c r="IF150" s="104"/>
      <c r="IG150" s="104"/>
      <c r="IH150" s="104"/>
      <c r="II150" s="104"/>
      <c r="IJ150" s="104"/>
      <c r="IK150" s="104"/>
      <c r="IL150" s="104"/>
      <c r="IM150" s="104"/>
      <c r="IN150" s="104"/>
      <c r="IO150" s="104"/>
      <c r="IP150" s="104"/>
      <c r="IQ150" s="104"/>
      <c r="IR150" s="104"/>
      <c r="IS150" s="104"/>
      <c r="IT150" s="104"/>
      <c r="IU150" s="104"/>
      <c r="IV150" s="104"/>
      <c r="IW150" s="104"/>
      <c r="IX150" s="104"/>
      <c r="IY150" s="104"/>
      <c r="IZ150" s="104"/>
      <c r="JA150" s="104"/>
      <c r="JB150" s="104"/>
      <c r="JC150" s="104"/>
      <c r="JD150" s="104"/>
      <c r="JE150" s="104"/>
      <c r="JF150" s="104"/>
      <c r="JG150" s="104"/>
      <c r="JH150" s="104"/>
      <c r="JI150" s="104"/>
      <c r="JJ150" s="104"/>
      <c r="JK150" s="104"/>
      <c r="JL150" s="104"/>
      <c r="JM150" s="104"/>
      <c r="JN150" s="104"/>
      <c r="JO150" s="104"/>
      <c r="JP150" s="104"/>
      <c r="JQ150" s="104"/>
      <c r="JR150" s="104"/>
      <c r="JS150" s="104"/>
      <c r="JT150" s="104"/>
      <c r="JU150" s="104"/>
      <c r="JV150" s="104"/>
      <c r="JW150" s="104"/>
      <c r="JX150" s="104"/>
      <c r="JY150" s="104"/>
      <c r="JZ150" s="104"/>
      <c r="KA150" s="104"/>
      <c r="KB150" s="104"/>
      <c r="KC150" s="104"/>
      <c r="KD150" s="104"/>
      <c r="KE150" s="104"/>
      <c r="KF150" s="104"/>
      <c r="KG150" s="104"/>
      <c r="KH150" s="104"/>
      <c r="KI150" s="104"/>
      <c r="KJ150" s="104"/>
      <c r="KK150" s="104"/>
      <c r="KL150" s="104"/>
      <c r="KM150" s="104"/>
      <c r="KN150" s="104"/>
      <c r="KO150" s="104"/>
      <c r="KP150" s="104"/>
      <c r="KQ150" s="104"/>
      <c r="KR150" s="104"/>
      <c r="KS150" s="104"/>
      <c r="KT150" s="104"/>
      <c r="KU150" s="104"/>
      <c r="KV150" s="104"/>
      <c r="KW150" s="104"/>
      <c r="KX150" s="104"/>
      <c r="KY150" s="104"/>
      <c r="KZ150" s="104"/>
      <c r="LA150" s="104"/>
      <c r="LB150" s="104"/>
      <c r="LC150" s="104"/>
      <c r="LD150" s="104"/>
      <c r="LE150" s="104"/>
      <c r="LF150" s="104"/>
      <c r="LG150" s="104"/>
      <c r="LH150" s="104"/>
      <c r="LI150" s="104"/>
      <c r="LJ150" s="104"/>
      <c r="LK150" s="104"/>
      <c r="LL150" s="104"/>
      <c r="LM150" s="104"/>
      <c r="LN150" s="104"/>
      <c r="LO150" s="104"/>
      <c r="LP150" s="104"/>
      <c r="LQ150" s="104"/>
      <c r="LR150" s="104"/>
      <c r="LS150" s="104"/>
      <c r="LT150" s="104"/>
      <c r="LU150" s="104"/>
      <c r="LV150" s="104"/>
      <c r="LW150" s="104"/>
      <c r="LX150" s="104"/>
      <c r="LY150" s="104"/>
      <c r="LZ150" s="104"/>
      <c r="MA150" s="104"/>
      <c r="MB150" s="104"/>
      <c r="MC150" s="104"/>
      <c r="MD150" s="104"/>
      <c r="ME150" s="104"/>
      <c r="MF150" s="104"/>
      <c r="MG150" s="104"/>
      <c r="MH150" s="104"/>
      <c r="MI150" s="104"/>
      <c r="MJ150" s="104"/>
      <c r="MK150" s="104"/>
      <c r="ML150" s="104"/>
      <c r="MM150" s="104"/>
      <c r="MN150" s="104"/>
      <c r="MO150" s="104"/>
      <c r="MP150" s="104"/>
      <c r="MQ150" s="104"/>
      <c r="MR150" s="104"/>
      <c r="MS150" s="104"/>
      <c r="MT150" s="104"/>
      <c r="MU150" s="104"/>
      <c r="MV150" s="104"/>
      <c r="MW150" s="104"/>
      <c r="MX150" s="104"/>
      <c r="MY150" s="104"/>
      <c r="MZ150" s="104"/>
      <c r="NA150" s="104"/>
      <c r="NB150" s="104"/>
      <c r="NC150" s="104"/>
      <c r="ND150" s="104"/>
      <c r="NE150" s="104"/>
      <c r="NF150" s="104"/>
      <c r="NG150" s="104"/>
      <c r="NH150" s="104"/>
      <c r="NI150" s="104"/>
      <c r="NJ150" s="104"/>
      <c r="NK150" s="104"/>
      <c r="NL150" s="104"/>
      <c r="NM150" s="104"/>
      <c r="NN150" s="104"/>
      <c r="NO150" s="104"/>
      <c r="NP150" s="104"/>
      <c r="NQ150" s="104"/>
      <c r="NR150" s="104"/>
      <c r="NS150" s="104"/>
      <c r="NT150" s="104"/>
      <c r="NU150" s="104"/>
      <c r="NV150" s="104"/>
      <c r="NW150" s="104"/>
      <c r="NX150" s="104"/>
      <c r="NY150" s="104"/>
      <c r="NZ150" s="104"/>
      <c r="OA150" s="104"/>
      <c r="OB150" s="104"/>
      <c r="OC150" s="104"/>
      <c r="OD150" s="104"/>
      <c r="OE150" s="104"/>
      <c r="OF150" s="104"/>
      <c r="OG150" s="104"/>
      <c r="OH150" s="104"/>
      <c r="OI150" s="104"/>
      <c r="OJ150" s="104"/>
      <c r="OK150" s="104"/>
      <c r="OL150" s="104"/>
      <c r="OM150" s="104"/>
      <c r="ON150" s="104"/>
      <c r="OO150" s="104"/>
      <c r="OP150" s="104"/>
      <c r="OQ150" s="104"/>
      <c r="OR150" s="104"/>
      <c r="OS150" s="104"/>
      <c r="OT150" s="104"/>
      <c r="OU150" s="104"/>
      <c r="OV150" s="104"/>
      <c r="OW150" s="104"/>
      <c r="OX150" s="104"/>
      <c r="OY150" s="104"/>
      <c r="OZ150" s="104"/>
      <c r="PA150" s="104"/>
      <c r="PB150" s="104"/>
      <c r="PC150" s="104"/>
      <c r="PD150" s="104"/>
      <c r="PE150" s="104"/>
      <c r="PF150" s="104"/>
      <c r="PG150" s="104"/>
      <c r="PH150" s="104"/>
      <c r="PI150" s="104"/>
      <c r="PJ150" s="104"/>
      <c r="PK150" s="104"/>
      <c r="PL150" s="104"/>
      <c r="PM150" s="104"/>
      <c r="PN150" s="104"/>
      <c r="PO150" s="104"/>
      <c r="PP150" s="104"/>
      <c r="PQ150" s="104"/>
      <c r="PR150" s="104"/>
      <c r="PS150" s="104"/>
      <c r="PT150" s="104"/>
      <c r="PU150" s="104"/>
      <c r="PV150" s="104"/>
      <c r="PW150" s="104"/>
      <c r="PX150" s="104"/>
      <c r="PY150" s="104"/>
      <c r="PZ150" s="104"/>
      <c r="QA150" s="104"/>
      <c r="QB150" s="104"/>
      <c r="QC150" s="104"/>
      <c r="QD150" s="104"/>
      <c r="QE150" s="104"/>
      <c r="QF150" s="104"/>
      <c r="QG150" s="104"/>
      <c r="QH150" s="104"/>
      <c r="QI150" s="104"/>
      <c r="QJ150" s="104"/>
      <c r="QK150" s="104"/>
      <c r="QL150" s="104"/>
      <c r="QM150" s="104"/>
      <c r="QN150" s="104"/>
      <c r="QO150" s="104"/>
      <c r="QP150" s="104"/>
      <c r="QQ150" s="104"/>
      <c r="QR150" s="104"/>
      <c r="QS150" s="104"/>
      <c r="QT150" s="104"/>
      <c r="QU150" s="104"/>
      <c r="QV150" s="104"/>
      <c r="QW150" s="104"/>
      <c r="QX150" s="104"/>
      <c r="QY150" s="104"/>
      <c r="QZ150" s="104"/>
      <c r="RA150" s="104"/>
      <c r="RB150" s="104"/>
      <c r="RC150" s="104"/>
      <c r="RD150" s="104"/>
      <c r="RE150" s="104"/>
      <c r="RF150" s="104"/>
      <c r="RG150" s="207"/>
      <c r="RH150" s="207"/>
    </row>
    <row r="151" spans="2:476" ht="18.75" customHeight="1">
      <c r="B151" s="87">
        <v>140</v>
      </c>
      <c r="C151" s="87"/>
      <c r="D151" s="87" t="s">
        <v>451</v>
      </c>
      <c r="E151" s="34" t="str">
        <f>IF(ISBLANK(TMSimList[[#This Row],[Test n'#]]),"",LOOKUP(TMSimList[[#This Row],[Test n'#]],TP_CFAR_DB[TPnum],TP_CFAR_DB[TP ID]))</f>
        <v/>
      </c>
      <c r="F151" s="103" t="str">
        <f>IF(ISBLANK(TMSimList[[#This Row],[Test n'#]]),"",LOOKUP(TMSimList[[#This Row],[Test n'#]],TP_CFAR_DB[TPnum],TP_CFAR_DB[Test Point Name]))</f>
        <v/>
      </c>
      <c r="G151" s="34" t="str">
        <f>IF(ISBLANK(TMSimList[[#This Row],[Test n'#]]),"",LOOKUP(TMSimList[[#This Row],[Test n'#]],TP_CFAR_DB[TPnum],TP_CFAR_DB[Mode]))</f>
        <v/>
      </c>
      <c r="H151" s="397"/>
      <c r="I151" s="398"/>
      <c r="J151" s="398"/>
      <c r="K151" s="171"/>
      <c r="L151" s="178">
        <f>SUM(TMSimMatrix[#This Row])</f>
        <v>0</v>
      </c>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1"/>
      <c r="AI151" s="171"/>
      <c r="AJ151" s="171"/>
      <c r="AK151" s="171"/>
      <c r="AL151" s="171"/>
      <c r="AM151" s="171"/>
      <c r="AN151" s="171"/>
      <c r="AO151" s="171"/>
      <c r="AP151" s="171"/>
      <c r="AQ151" s="171"/>
      <c r="AR151" s="171"/>
      <c r="AS151" s="171"/>
      <c r="AT151" s="171"/>
      <c r="AU151" s="171"/>
      <c r="AV151" s="171"/>
      <c r="AW151" s="171"/>
      <c r="AX151" s="171"/>
      <c r="AY151" s="171"/>
      <c r="AZ151" s="171"/>
      <c r="BA151" s="171"/>
      <c r="BB151" s="171"/>
      <c r="BC151" s="171"/>
      <c r="BD151" s="171"/>
      <c r="BE151" s="171"/>
      <c r="BF151" s="171"/>
      <c r="BG151" s="171"/>
      <c r="BH151" s="171"/>
      <c r="BI151" s="171"/>
      <c r="BJ151" s="171"/>
      <c r="BK151" s="171"/>
      <c r="BL151" s="171"/>
      <c r="BM151" s="171"/>
      <c r="BN151" s="171"/>
      <c r="BO151" s="171"/>
      <c r="BP151" s="171"/>
      <c r="BQ151" s="171"/>
      <c r="BR151" s="171"/>
      <c r="BS151" s="171"/>
      <c r="BT151" s="171"/>
      <c r="BU151" s="171"/>
      <c r="BV151" s="171"/>
      <c r="BW151" s="171"/>
      <c r="BX151" s="171"/>
      <c r="BY151" s="171"/>
      <c r="BZ151" s="171"/>
      <c r="CA151" s="171"/>
      <c r="CB151" s="171"/>
      <c r="CC151" s="171"/>
      <c r="CD151" s="104"/>
      <c r="CE151" s="104"/>
      <c r="CF151" s="104"/>
      <c r="CG151" s="104"/>
      <c r="CH151" s="104"/>
      <c r="CI151" s="104"/>
      <c r="CJ151" s="104"/>
      <c r="CK151" s="104"/>
      <c r="CL151" s="104"/>
      <c r="CM151" s="104"/>
      <c r="CN151" s="104"/>
      <c r="CO151" s="104"/>
      <c r="CP151" s="104"/>
      <c r="CQ151" s="104"/>
      <c r="CR151" s="104"/>
      <c r="CS151" s="104"/>
      <c r="CT151" s="104"/>
      <c r="CU151" s="104"/>
      <c r="CV151" s="207"/>
      <c r="CW151" s="207"/>
      <c r="CX151" s="207"/>
      <c r="CY151" s="207"/>
      <c r="CZ151" s="207"/>
      <c r="DA151" s="207"/>
      <c r="DB151" s="207"/>
      <c r="DC151" s="207"/>
      <c r="DD151" s="207"/>
      <c r="DE151" s="207"/>
      <c r="DF151" s="207"/>
      <c r="DG151" s="207"/>
      <c r="DH151" s="207"/>
      <c r="DI151" s="207"/>
      <c r="DJ151" s="207"/>
      <c r="DK151" s="207"/>
      <c r="DL151" s="207"/>
      <c r="DM151" s="207"/>
      <c r="DN151" s="207"/>
      <c r="DO151" s="207"/>
      <c r="DP151" s="207"/>
      <c r="DQ151" s="207"/>
      <c r="DR151" s="207"/>
      <c r="DS151" s="207"/>
      <c r="DT151" s="207"/>
      <c r="DU151" s="104"/>
      <c r="DV151" s="104"/>
      <c r="DW151" s="104"/>
      <c r="DX151" s="104"/>
      <c r="DY151" s="104"/>
      <c r="DZ151" s="104"/>
      <c r="EA151" s="104"/>
      <c r="EB151" s="104"/>
      <c r="EC151" s="104"/>
      <c r="ED151" s="104"/>
      <c r="EE151" s="104"/>
      <c r="EF151" s="104"/>
      <c r="EG151" s="104"/>
      <c r="EH151" s="104"/>
      <c r="EI151" s="104"/>
      <c r="EJ151" s="104"/>
      <c r="EK151" s="104"/>
      <c r="EL151" s="104"/>
      <c r="EM151" s="104"/>
      <c r="EN151" s="104"/>
      <c r="EO151" s="104"/>
      <c r="EP151" s="104"/>
      <c r="EQ151" s="104"/>
      <c r="ER151" s="104"/>
      <c r="ES151" s="104"/>
      <c r="ET151" s="104"/>
      <c r="EU151" s="104"/>
      <c r="EV151" s="104"/>
      <c r="EW151" s="104"/>
      <c r="EX151" s="104"/>
      <c r="EY151" s="104"/>
      <c r="EZ151" s="104"/>
      <c r="FA151" s="104"/>
      <c r="FB151" s="104"/>
      <c r="FC151" s="104"/>
      <c r="FD151" s="104"/>
      <c r="FE151" s="104"/>
      <c r="FF151" s="104"/>
      <c r="FG151" s="104"/>
      <c r="FH151" s="104"/>
      <c r="FI151" s="104"/>
      <c r="FJ151" s="104"/>
      <c r="FK151" s="104"/>
      <c r="FL151" s="104"/>
      <c r="FM151" s="104"/>
      <c r="FN151" s="104"/>
      <c r="FO151" s="104"/>
      <c r="FP151" s="104"/>
      <c r="FQ151" s="104"/>
      <c r="FR151" s="104"/>
      <c r="FS151" s="104"/>
      <c r="FT151" s="104"/>
      <c r="FU151" s="104"/>
      <c r="FV151" s="104"/>
      <c r="FW151" s="104"/>
      <c r="FX151" s="104"/>
      <c r="FY151" s="104"/>
      <c r="FZ151" s="104"/>
      <c r="GA151" s="104"/>
      <c r="GB151" s="104"/>
      <c r="GC151" s="104"/>
      <c r="GD151" s="104"/>
      <c r="GE151" s="104"/>
      <c r="GF151" s="104"/>
      <c r="GG151" s="104"/>
      <c r="GH151" s="104"/>
      <c r="GI151" s="104"/>
      <c r="GJ151" s="104"/>
      <c r="GK151" s="104"/>
      <c r="GL151" s="104"/>
      <c r="GM151" s="104"/>
      <c r="GN151" s="104"/>
      <c r="GO151" s="104"/>
      <c r="GP151" s="104"/>
      <c r="GQ151" s="104"/>
      <c r="GR151" s="104"/>
      <c r="GS151" s="104"/>
      <c r="GT151" s="104"/>
      <c r="GU151" s="104"/>
      <c r="GV151" s="104"/>
      <c r="GW151" s="104"/>
      <c r="GX151" s="104"/>
      <c r="GY151" s="104"/>
      <c r="GZ151" s="104"/>
      <c r="HA151" s="104"/>
      <c r="HB151" s="104"/>
      <c r="HC151" s="104"/>
      <c r="HD151" s="104"/>
      <c r="HE151" s="104"/>
      <c r="HF151" s="104"/>
      <c r="HG151" s="104"/>
      <c r="HH151" s="104"/>
      <c r="HI151" s="104"/>
      <c r="HJ151" s="104"/>
      <c r="HK151" s="104"/>
      <c r="HL151" s="104"/>
      <c r="HM151" s="104"/>
      <c r="HN151" s="104"/>
      <c r="HO151" s="104"/>
      <c r="HP151" s="104"/>
      <c r="HQ151" s="104"/>
      <c r="HR151" s="104"/>
      <c r="HS151" s="104"/>
      <c r="HT151" s="104"/>
      <c r="HU151" s="104"/>
      <c r="HV151" s="104"/>
      <c r="HW151" s="104"/>
      <c r="HX151" s="104"/>
      <c r="HY151" s="104"/>
      <c r="HZ151" s="104"/>
      <c r="IA151" s="104"/>
      <c r="IB151" s="104"/>
      <c r="IC151" s="104"/>
      <c r="ID151" s="104"/>
      <c r="IE151" s="104"/>
      <c r="IF151" s="104"/>
      <c r="IG151" s="104"/>
      <c r="IH151" s="104"/>
      <c r="II151" s="104"/>
      <c r="IJ151" s="104"/>
      <c r="IK151" s="104"/>
      <c r="IL151" s="104"/>
      <c r="IM151" s="104"/>
      <c r="IN151" s="104"/>
      <c r="IO151" s="104"/>
      <c r="IP151" s="104"/>
      <c r="IQ151" s="104"/>
      <c r="IR151" s="104"/>
      <c r="IS151" s="104"/>
      <c r="IT151" s="104"/>
      <c r="IU151" s="104"/>
      <c r="IV151" s="104"/>
      <c r="IW151" s="104"/>
      <c r="IX151" s="104"/>
      <c r="IY151" s="104"/>
      <c r="IZ151" s="104"/>
      <c r="JA151" s="104"/>
      <c r="JB151" s="104"/>
      <c r="JC151" s="104"/>
      <c r="JD151" s="104"/>
      <c r="JE151" s="104"/>
      <c r="JF151" s="104"/>
      <c r="JG151" s="104"/>
      <c r="JH151" s="104"/>
      <c r="JI151" s="104"/>
      <c r="JJ151" s="104"/>
      <c r="JK151" s="104"/>
      <c r="JL151" s="104"/>
      <c r="JM151" s="104"/>
      <c r="JN151" s="104"/>
      <c r="JO151" s="104"/>
      <c r="JP151" s="104"/>
      <c r="JQ151" s="104"/>
      <c r="JR151" s="104"/>
      <c r="JS151" s="104"/>
      <c r="JT151" s="104"/>
      <c r="JU151" s="104"/>
      <c r="JV151" s="104"/>
      <c r="JW151" s="104"/>
      <c r="JX151" s="104"/>
      <c r="JY151" s="104"/>
      <c r="JZ151" s="104"/>
      <c r="KA151" s="104"/>
      <c r="KB151" s="104"/>
      <c r="KC151" s="104"/>
      <c r="KD151" s="104"/>
      <c r="KE151" s="104"/>
      <c r="KF151" s="104"/>
      <c r="KG151" s="104"/>
      <c r="KH151" s="104"/>
      <c r="KI151" s="104"/>
      <c r="KJ151" s="104"/>
      <c r="KK151" s="104"/>
      <c r="KL151" s="104"/>
      <c r="KM151" s="104"/>
      <c r="KN151" s="104"/>
      <c r="KO151" s="104"/>
      <c r="KP151" s="104"/>
      <c r="KQ151" s="104"/>
      <c r="KR151" s="104"/>
      <c r="KS151" s="104"/>
      <c r="KT151" s="104"/>
      <c r="KU151" s="104"/>
      <c r="KV151" s="104"/>
      <c r="KW151" s="104"/>
      <c r="KX151" s="104"/>
      <c r="KY151" s="104"/>
      <c r="KZ151" s="104"/>
      <c r="LA151" s="104"/>
      <c r="LB151" s="104"/>
      <c r="LC151" s="104"/>
      <c r="LD151" s="104"/>
      <c r="LE151" s="104"/>
      <c r="LF151" s="104"/>
      <c r="LG151" s="104"/>
      <c r="LH151" s="104"/>
      <c r="LI151" s="104"/>
      <c r="LJ151" s="104"/>
      <c r="LK151" s="104"/>
      <c r="LL151" s="104"/>
      <c r="LM151" s="104"/>
      <c r="LN151" s="104"/>
      <c r="LO151" s="104"/>
      <c r="LP151" s="104"/>
      <c r="LQ151" s="104"/>
      <c r="LR151" s="104"/>
      <c r="LS151" s="104"/>
      <c r="LT151" s="104"/>
      <c r="LU151" s="104"/>
      <c r="LV151" s="104"/>
      <c r="LW151" s="104"/>
      <c r="LX151" s="104"/>
      <c r="LY151" s="104"/>
      <c r="LZ151" s="104"/>
      <c r="MA151" s="104"/>
      <c r="MB151" s="104"/>
      <c r="MC151" s="104"/>
      <c r="MD151" s="104"/>
      <c r="ME151" s="104"/>
      <c r="MF151" s="104"/>
      <c r="MG151" s="104"/>
      <c r="MH151" s="104"/>
      <c r="MI151" s="104"/>
      <c r="MJ151" s="104"/>
      <c r="MK151" s="104"/>
      <c r="ML151" s="104"/>
      <c r="MM151" s="104"/>
      <c r="MN151" s="104"/>
      <c r="MO151" s="104"/>
      <c r="MP151" s="104"/>
      <c r="MQ151" s="104"/>
      <c r="MR151" s="104"/>
      <c r="MS151" s="104"/>
      <c r="MT151" s="104"/>
      <c r="MU151" s="104"/>
      <c r="MV151" s="104"/>
      <c r="MW151" s="104"/>
      <c r="MX151" s="104"/>
      <c r="MY151" s="104"/>
      <c r="MZ151" s="104"/>
      <c r="NA151" s="104"/>
      <c r="NB151" s="104"/>
      <c r="NC151" s="104"/>
      <c r="ND151" s="104"/>
      <c r="NE151" s="104"/>
      <c r="NF151" s="104"/>
      <c r="NG151" s="104"/>
      <c r="NH151" s="104"/>
      <c r="NI151" s="104"/>
      <c r="NJ151" s="104"/>
      <c r="NK151" s="104"/>
      <c r="NL151" s="104"/>
      <c r="NM151" s="104"/>
      <c r="NN151" s="104"/>
      <c r="NO151" s="104"/>
      <c r="NP151" s="104"/>
      <c r="NQ151" s="104"/>
      <c r="NR151" s="104"/>
      <c r="NS151" s="104"/>
      <c r="NT151" s="104"/>
      <c r="NU151" s="104"/>
      <c r="NV151" s="104"/>
      <c r="NW151" s="104"/>
      <c r="NX151" s="104"/>
      <c r="NY151" s="104"/>
      <c r="NZ151" s="104"/>
      <c r="OA151" s="104"/>
      <c r="OB151" s="104"/>
      <c r="OC151" s="104"/>
      <c r="OD151" s="104"/>
      <c r="OE151" s="104"/>
      <c r="OF151" s="104"/>
      <c r="OG151" s="104"/>
      <c r="OH151" s="104"/>
      <c r="OI151" s="104"/>
      <c r="OJ151" s="104"/>
      <c r="OK151" s="104"/>
      <c r="OL151" s="104"/>
      <c r="OM151" s="104"/>
      <c r="ON151" s="104"/>
      <c r="OO151" s="104"/>
      <c r="OP151" s="104"/>
      <c r="OQ151" s="104"/>
      <c r="OR151" s="104"/>
      <c r="OS151" s="104"/>
      <c r="OT151" s="104"/>
      <c r="OU151" s="104"/>
      <c r="OV151" s="104"/>
      <c r="OW151" s="104"/>
      <c r="OX151" s="104"/>
      <c r="OY151" s="104"/>
      <c r="OZ151" s="104"/>
      <c r="PA151" s="104"/>
      <c r="PB151" s="104"/>
      <c r="PC151" s="104"/>
      <c r="PD151" s="104"/>
      <c r="PE151" s="104"/>
      <c r="PF151" s="104"/>
      <c r="PG151" s="104"/>
      <c r="PH151" s="104"/>
      <c r="PI151" s="104"/>
      <c r="PJ151" s="104"/>
      <c r="PK151" s="104"/>
      <c r="PL151" s="104"/>
      <c r="PM151" s="104"/>
      <c r="PN151" s="104"/>
      <c r="PO151" s="104"/>
      <c r="PP151" s="104"/>
      <c r="PQ151" s="104"/>
      <c r="PR151" s="104"/>
      <c r="PS151" s="104"/>
      <c r="PT151" s="104"/>
      <c r="PU151" s="104"/>
      <c r="PV151" s="104"/>
      <c r="PW151" s="104"/>
      <c r="PX151" s="104"/>
      <c r="PY151" s="104"/>
      <c r="PZ151" s="104"/>
      <c r="QA151" s="104"/>
      <c r="QB151" s="104"/>
      <c r="QC151" s="104"/>
      <c r="QD151" s="104"/>
      <c r="QE151" s="104"/>
      <c r="QF151" s="104"/>
      <c r="QG151" s="104"/>
      <c r="QH151" s="104"/>
      <c r="QI151" s="104"/>
      <c r="QJ151" s="104"/>
      <c r="QK151" s="104"/>
      <c r="QL151" s="104"/>
      <c r="QM151" s="104"/>
      <c r="QN151" s="104"/>
      <c r="QO151" s="104"/>
      <c r="QP151" s="104"/>
      <c r="QQ151" s="104"/>
      <c r="QR151" s="104"/>
      <c r="QS151" s="104"/>
      <c r="QT151" s="104"/>
      <c r="QU151" s="104"/>
      <c r="QV151" s="104"/>
      <c r="QW151" s="104"/>
      <c r="QX151" s="104"/>
      <c r="QY151" s="104"/>
      <c r="QZ151" s="104"/>
      <c r="RA151" s="104"/>
      <c r="RB151" s="104"/>
      <c r="RC151" s="104"/>
      <c r="RD151" s="104"/>
      <c r="RE151" s="104"/>
      <c r="RF151" s="104"/>
      <c r="RG151" s="207"/>
      <c r="RH151" s="207"/>
    </row>
    <row r="152" spans="2:476" ht="18.75" customHeight="1">
      <c r="B152" s="87">
        <v>141</v>
      </c>
      <c r="C152" s="87"/>
      <c r="D152" s="87" t="s">
        <v>451</v>
      </c>
      <c r="E152" s="34" t="str">
        <f>IF(ISBLANK(TMSimList[[#This Row],[Test n'#]]),"",LOOKUP(TMSimList[[#This Row],[Test n'#]],TP_CFAR_DB[TPnum],TP_CFAR_DB[TP ID]))</f>
        <v/>
      </c>
      <c r="F152" s="103" t="str">
        <f>IF(ISBLANK(TMSimList[[#This Row],[Test n'#]]),"",LOOKUP(TMSimList[[#This Row],[Test n'#]],TP_CFAR_DB[TPnum],TP_CFAR_DB[Test Point Name]))</f>
        <v/>
      </c>
      <c r="G152" s="34" t="str">
        <f>IF(ISBLANK(TMSimList[[#This Row],[Test n'#]]),"",LOOKUP(TMSimList[[#This Row],[Test n'#]],TP_CFAR_DB[TPnum],TP_CFAR_DB[Mode]))</f>
        <v/>
      </c>
      <c r="H152" s="397"/>
      <c r="I152" s="398"/>
      <c r="J152" s="398"/>
      <c r="K152" s="171"/>
      <c r="L152" s="178">
        <f>SUM(TMSimMatrix[#This Row])</f>
        <v>0</v>
      </c>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1"/>
      <c r="AI152" s="171"/>
      <c r="AJ152" s="171"/>
      <c r="AK152" s="171"/>
      <c r="AL152" s="171"/>
      <c r="AM152" s="171"/>
      <c r="AN152" s="171"/>
      <c r="AO152" s="171"/>
      <c r="AP152" s="171"/>
      <c r="AQ152" s="171"/>
      <c r="AR152" s="171"/>
      <c r="AS152" s="171"/>
      <c r="AT152" s="171"/>
      <c r="AU152" s="171"/>
      <c r="AV152" s="171"/>
      <c r="AW152" s="171"/>
      <c r="AX152" s="171"/>
      <c r="AY152" s="171"/>
      <c r="AZ152" s="171"/>
      <c r="BA152" s="171"/>
      <c r="BB152" s="171"/>
      <c r="BC152" s="171"/>
      <c r="BD152" s="171"/>
      <c r="BE152" s="171"/>
      <c r="BF152" s="171"/>
      <c r="BG152" s="171"/>
      <c r="BH152" s="171"/>
      <c r="BI152" s="171"/>
      <c r="BJ152" s="171"/>
      <c r="BK152" s="171"/>
      <c r="BL152" s="171"/>
      <c r="BM152" s="171"/>
      <c r="BN152" s="171"/>
      <c r="BO152" s="171"/>
      <c r="BP152" s="171"/>
      <c r="BQ152" s="171"/>
      <c r="BR152" s="171"/>
      <c r="BS152" s="171"/>
      <c r="BT152" s="171"/>
      <c r="BU152" s="171"/>
      <c r="BV152" s="171"/>
      <c r="BW152" s="171"/>
      <c r="BX152" s="171"/>
      <c r="BY152" s="171"/>
      <c r="BZ152" s="171"/>
      <c r="CA152" s="171"/>
      <c r="CB152" s="171"/>
      <c r="CC152" s="171"/>
      <c r="CD152" s="104"/>
      <c r="CE152" s="104"/>
      <c r="CF152" s="104"/>
      <c r="CG152" s="104"/>
      <c r="CH152" s="104"/>
      <c r="CI152" s="104"/>
      <c r="CJ152" s="104"/>
      <c r="CK152" s="104"/>
      <c r="CL152" s="104"/>
      <c r="CM152" s="104"/>
      <c r="CN152" s="104"/>
      <c r="CO152" s="104"/>
      <c r="CP152" s="104"/>
      <c r="CQ152" s="104"/>
      <c r="CR152" s="104"/>
      <c r="CS152" s="104"/>
      <c r="CT152" s="104"/>
      <c r="CU152" s="104"/>
      <c r="CV152" s="207"/>
      <c r="CW152" s="207"/>
      <c r="CX152" s="207"/>
      <c r="CY152" s="207"/>
      <c r="CZ152" s="207"/>
      <c r="DA152" s="207"/>
      <c r="DB152" s="207"/>
      <c r="DC152" s="207"/>
      <c r="DD152" s="207"/>
      <c r="DE152" s="207"/>
      <c r="DF152" s="207"/>
      <c r="DG152" s="207"/>
      <c r="DH152" s="207"/>
      <c r="DI152" s="207"/>
      <c r="DJ152" s="207"/>
      <c r="DK152" s="207"/>
      <c r="DL152" s="207"/>
      <c r="DM152" s="207"/>
      <c r="DN152" s="207"/>
      <c r="DO152" s="207"/>
      <c r="DP152" s="207"/>
      <c r="DQ152" s="207"/>
      <c r="DR152" s="207"/>
      <c r="DS152" s="207"/>
      <c r="DT152" s="207"/>
      <c r="DU152" s="104"/>
      <c r="DV152" s="104"/>
      <c r="DW152" s="104"/>
      <c r="DX152" s="104"/>
      <c r="DY152" s="104"/>
      <c r="DZ152" s="104"/>
      <c r="EA152" s="104"/>
      <c r="EB152" s="104"/>
      <c r="EC152" s="104"/>
      <c r="ED152" s="104"/>
      <c r="EE152" s="104"/>
      <c r="EF152" s="104"/>
      <c r="EG152" s="104"/>
      <c r="EH152" s="104"/>
      <c r="EI152" s="104"/>
      <c r="EJ152" s="104"/>
      <c r="EK152" s="104"/>
      <c r="EL152" s="104"/>
      <c r="EM152" s="104"/>
      <c r="EN152" s="104"/>
      <c r="EO152" s="104"/>
      <c r="EP152" s="104"/>
      <c r="EQ152" s="104"/>
      <c r="ER152" s="104"/>
      <c r="ES152" s="104"/>
      <c r="ET152" s="104"/>
      <c r="EU152" s="104"/>
      <c r="EV152" s="104"/>
      <c r="EW152" s="104"/>
      <c r="EX152" s="104"/>
      <c r="EY152" s="104"/>
      <c r="EZ152" s="104"/>
      <c r="FA152" s="104"/>
      <c r="FB152" s="104"/>
      <c r="FC152" s="104"/>
      <c r="FD152" s="104"/>
      <c r="FE152" s="104"/>
      <c r="FF152" s="104"/>
      <c r="FG152" s="104"/>
      <c r="FH152" s="104"/>
      <c r="FI152" s="104"/>
      <c r="FJ152" s="104"/>
      <c r="FK152" s="104"/>
      <c r="FL152" s="104"/>
      <c r="FM152" s="104"/>
      <c r="FN152" s="104"/>
      <c r="FO152" s="104"/>
      <c r="FP152" s="104"/>
      <c r="FQ152" s="104"/>
      <c r="FR152" s="104"/>
      <c r="FS152" s="104"/>
      <c r="FT152" s="104"/>
      <c r="FU152" s="104"/>
      <c r="FV152" s="104"/>
      <c r="FW152" s="104"/>
      <c r="FX152" s="104"/>
      <c r="FY152" s="104"/>
      <c r="FZ152" s="104"/>
      <c r="GA152" s="104"/>
      <c r="GB152" s="104"/>
      <c r="GC152" s="104"/>
      <c r="GD152" s="104"/>
      <c r="GE152" s="104"/>
      <c r="GF152" s="104"/>
      <c r="GG152" s="104"/>
      <c r="GH152" s="104"/>
      <c r="GI152" s="104"/>
      <c r="GJ152" s="104"/>
      <c r="GK152" s="104"/>
      <c r="GL152" s="104"/>
      <c r="GM152" s="104"/>
      <c r="GN152" s="104"/>
      <c r="GO152" s="104"/>
      <c r="GP152" s="104"/>
      <c r="GQ152" s="104"/>
      <c r="GR152" s="104"/>
      <c r="GS152" s="104"/>
      <c r="GT152" s="104"/>
      <c r="GU152" s="104"/>
      <c r="GV152" s="104"/>
      <c r="GW152" s="104"/>
      <c r="GX152" s="104"/>
      <c r="GY152" s="104"/>
      <c r="GZ152" s="104"/>
      <c r="HA152" s="104"/>
      <c r="HB152" s="104"/>
      <c r="HC152" s="104"/>
      <c r="HD152" s="104"/>
      <c r="HE152" s="104"/>
      <c r="HF152" s="104"/>
      <c r="HG152" s="104"/>
      <c r="HH152" s="104"/>
      <c r="HI152" s="104"/>
      <c r="HJ152" s="104"/>
      <c r="HK152" s="104"/>
      <c r="HL152" s="104"/>
      <c r="HM152" s="104"/>
      <c r="HN152" s="104"/>
      <c r="HO152" s="104"/>
      <c r="HP152" s="104"/>
      <c r="HQ152" s="104"/>
      <c r="HR152" s="104"/>
      <c r="HS152" s="104"/>
      <c r="HT152" s="104"/>
      <c r="HU152" s="104"/>
      <c r="HV152" s="104"/>
      <c r="HW152" s="104"/>
      <c r="HX152" s="104"/>
      <c r="HY152" s="104"/>
      <c r="HZ152" s="104"/>
      <c r="IA152" s="104"/>
      <c r="IB152" s="104"/>
      <c r="IC152" s="104"/>
      <c r="ID152" s="104"/>
      <c r="IE152" s="104"/>
      <c r="IF152" s="104"/>
      <c r="IG152" s="104"/>
      <c r="IH152" s="104"/>
      <c r="II152" s="104"/>
      <c r="IJ152" s="104"/>
      <c r="IK152" s="104"/>
      <c r="IL152" s="104"/>
      <c r="IM152" s="104"/>
      <c r="IN152" s="104"/>
      <c r="IO152" s="104"/>
      <c r="IP152" s="104"/>
      <c r="IQ152" s="104"/>
      <c r="IR152" s="104"/>
      <c r="IS152" s="104"/>
      <c r="IT152" s="104"/>
      <c r="IU152" s="104"/>
      <c r="IV152" s="104"/>
      <c r="IW152" s="104"/>
      <c r="IX152" s="104"/>
      <c r="IY152" s="104"/>
      <c r="IZ152" s="104"/>
      <c r="JA152" s="104"/>
      <c r="JB152" s="104"/>
      <c r="JC152" s="104"/>
      <c r="JD152" s="104"/>
      <c r="JE152" s="104"/>
      <c r="JF152" s="104"/>
      <c r="JG152" s="104"/>
      <c r="JH152" s="104"/>
      <c r="JI152" s="104"/>
      <c r="JJ152" s="104"/>
      <c r="JK152" s="104"/>
      <c r="JL152" s="104"/>
      <c r="JM152" s="104"/>
      <c r="JN152" s="104"/>
      <c r="JO152" s="104"/>
      <c r="JP152" s="104"/>
      <c r="JQ152" s="104"/>
      <c r="JR152" s="104"/>
      <c r="JS152" s="104"/>
      <c r="JT152" s="104"/>
      <c r="JU152" s="104"/>
      <c r="JV152" s="104"/>
      <c r="JW152" s="104"/>
      <c r="JX152" s="104"/>
      <c r="JY152" s="104"/>
      <c r="JZ152" s="104"/>
      <c r="KA152" s="104"/>
      <c r="KB152" s="104"/>
      <c r="KC152" s="104"/>
      <c r="KD152" s="104"/>
      <c r="KE152" s="104"/>
      <c r="KF152" s="104"/>
      <c r="KG152" s="104"/>
      <c r="KH152" s="104"/>
      <c r="KI152" s="104"/>
      <c r="KJ152" s="104"/>
      <c r="KK152" s="104"/>
      <c r="KL152" s="104"/>
      <c r="KM152" s="104"/>
      <c r="KN152" s="104"/>
      <c r="KO152" s="104"/>
      <c r="KP152" s="104"/>
      <c r="KQ152" s="104"/>
      <c r="KR152" s="104"/>
      <c r="KS152" s="104"/>
      <c r="KT152" s="104"/>
      <c r="KU152" s="104"/>
      <c r="KV152" s="104"/>
      <c r="KW152" s="104"/>
      <c r="KX152" s="104"/>
      <c r="KY152" s="104"/>
      <c r="KZ152" s="104"/>
      <c r="LA152" s="104"/>
      <c r="LB152" s="104"/>
      <c r="LC152" s="104"/>
      <c r="LD152" s="104"/>
      <c r="LE152" s="104"/>
      <c r="LF152" s="104"/>
      <c r="LG152" s="104"/>
      <c r="LH152" s="104"/>
      <c r="LI152" s="104"/>
      <c r="LJ152" s="104"/>
      <c r="LK152" s="104"/>
      <c r="LL152" s="104"/>
      <c r="LM152" s="104"/>
      <c r="LN152" s="104"/>
      <c r="LO152" s="104"/>
      <c r="LP152" s="104"/>
      <c r="LQ152" s="104"/>
      <c r="LR152" s="104"/>
      <c r="LS152" s="104"/>
      <c r="LT152" s="104"/>
      <c r="LU152" s="104"/>
      <c r="LV152" s="104"/>
      <c r="LW152" s="104"/>
      <c r="LX152" s="104"/>
      <c r="LY152" s="104"/>
      <c r="LZ152" s="104"/>
      <c r="MA152" s="104"/>
      <c r="MB152" s="104"/>
      <c r="MC152" s="104"/>
      <c r="MD152" s="104"/>
      <c r="ME152" s="104"/>
      <c r="MF152" s="104"/>
      <c r="MG152" s="104"/>
      <c r="MH152" s="104"/>
      <c r="MI152" s="104"/>
      <c r="MJ152" s="104"/>
      <c r="MK152" s="104"/>
      <c r="ML152" s="104"/>
      <c r="MM152" s="104"/>
      <c r="MN152" s="104"/>
      <c r="MO152" s="104"/>
      <c r="MP152" s="104"/>
      <c r="MQ152" s="104"/>
      <c r="MR152" s="104"/>
      <c r="MS152" s="104"/>
      <c r="MT152" s="104"/>
      <c r="MU152" s="104"/>
      <c r="MV152" s="104"/>
      <c r="MW152" s="104"/>
      <c r="MX152" s="104"/>
      <c r="MY152" s="104"/>
      <c r="MZ152" s="104"/>
      <c r="NA152" s="104"/>
      <c r="NB152" s="104"/>
      <c r="NC152" s="104"/>
      <c r="ND152" s="104"/>
      <c r="NE152" s="104"/>
      <c r="NF152" s="104"/>
      <c r="NG152" s="104"/>
      <c r="NH152" s="104"/>
      <c r="NI152" s="104"/>
      <c r="NJ152" s="104"/>
      <c r="NK152" s="104"/>
      <c r="NL152" s="104"/>
      <c r="NM152" s="104"/>
      <c r="NN152" s="104"/>
      <c r="NO152" s="104"/>
      <c r="NP152" s="104"/>
      <c r="NQ152" s="104"/>
      <c r="NR152" s="104"/>
      <c r="NS152" s="104"/>
      <c r="NT152" s="104"/>
      <c r="NU152" s="104"/>
      <c r="NV152" s="104"/>
      <c r="NW152" s="104"/>
      <c r="NX152" s="104"/>
      <c r="NY152" s="104"/>
      <c r="NZ152" s="104"/>
      <c r="OA152" s="104"/>
      <c r="OB152" s="104"/>
      <c r="OC152" s="104"/>
      <c r="OD152" s="104"/>
      <c r="OE152" s="104"/>
      <c r="OF152" s="104"/>
      <c r="OG152" s="104"/>
      <c r="OH152" s="104"/>
      <c r="OI152" s="104"/>
      <c r="OJ152" s="104"/>
      <c r="OK152" s="104"/>
      <c r="OL152" s="104"/>
      <c r="OM152" s="104"/>
      <c r="ON152" s="104"/>
      <c r="OO152" s="104"/>
      <c r="OP152" s="104"/>
      <c r="OQ152" s="104"/>
      <c r="OR152" s="104"/>
      <c r="OS152" s="104"/>
      <c r="OT152" s="104"/>
      <c r="OU152" s="104"/>
      <c r="OV152" s="104"/>
      <c r="OW152" s="104"/>
      <c r="OX152" s="104"/>
      <c r="OY152" s="104"/>
      <c r="OZ152" s="104"/>
      <c r="PA152" s="104"/>
      <c r="PB152" s="104"/>
      <c r="PC152" s="104"/>
      <c r="PD152" s="104"/>
      <c r="PE152" s="104"/>
      <c r="PF152" s="104"/>
      <c r="PG152" s="104"/>
      <c r="PH152" s="104"/>
      <c r="PI152" s="104"/>
      <c r="PJ152" s="104"/>
      <c r="PK152" s="104"/>
      <c r="PL152" s="104"/>
      <c r="PM152" s="104"/>
      <c r="PN152" s="104"/>
      <c r="PO152" s="104"/>
      <c r="PP152" s="104"/>
      <c r="PQ152" s="104"/>
      <c r="PR152" s="104"/>
      <c r="PS152" s="104"/>
      <c r="PT152" s="104"/>
      <c r="PU152" s="104"/>
      <c r="PV152" s="104"/>
      <c r="PW152" s="104"/>
      <c r="PX152" s="104"/>
      <c r="PY152" s="104"/>
      <c r="PZ152" s="104"/>
      <c r="QA152" s="104"/>
      <c r="QB152" s="104"/>
      <c r="QC152" s="104"/>
      <c r="QD152" s="104"/>
      <c r="QE152" s="104"/>
      <c r="QF152" s="104"/>
      <c r="QG152" s="104"/>
      <c r="QH152" s="104"/>
      <c r="QI152" s="104"/>
      <c r="QJ152" s="104"/>
      <c r="QK152" s="104"/>
      <c r="QL152" s="104"/>
      <c r="QM152" s="104"/>
      <c r="QN152" s="104"/>
      <c r="QO152" s="104"/>
      <c r="QP152" s="104"/>
      <c r="QQ152" s="104"/>
      <c r="QR152" s="104"/>
      <c r="QS152" s="104"/>
      <c r="QT152" s="104"/>
      <c r="QU152" s="104"/>
      <c r="QV152" s="104"/>
      <c r="QW152" s="104"/>
      <c r="QX152" s="104"/>
      <c r="QY152" s="104"/>
      <c r="QZ152" s="104"/>
      <c r="RA152" s="104"/>
      <c r="RB152" s="104"/>
      <c r="RC152" s="104"/>
      <c r="RD152" s="104"/>
      <c r="RE152" s="104"/>
      <c r="RF152" s="104"/>
      <c r="RG152" s="207"/>
      <c r="RH152" s="207"/>
    </row>
    <row r="153" spans="2:476" ht="18.75" customHeight="1">
      <c r="B153" s="87">
        <v>142</v>
      </c>
      <c r="C153" s="87"/>
      <c r="D153" s="87" t="s">
        <v>451</v>
      </c>
      <c r="E153" s="34" t="str">
        <f>IF(ISBLANK(TMSimList[[#This Row],[Test n'#]]),"",LOOKUP(TMSimList[[#This Row],[Test n'#]],TP_CFAR_DB[TPnum],TP_CFAR_DB[TP ID]))</f>
        <v/>
      </c>
      <c r="F153" s="103" t="str">
        <f>IF(ISBLANK(TMSimList[[#This Row],[Test n'#]]),"",LOOKUP(TMSimList[[#This Row],[Test n'#]],TP_CFAR_DB[TPnum],TP_CFAR_DB[Test Point Name]))</f>
        <v/>
      </c>
      <c r="G153" s="34" t="str">
        <f>IF(ISBLANK(TMSimList[[#This Row],[Test n'#]]),"",LOOKUP(TMSimList[[#This Row],[Test n'#]],TP_CFAR_DB[TPnum],TP_CFAR_DB[Mode]))</f>
        <v/>
      </c>
      <c r="H153" s="397"/>
      <c r="I153" s="398"/>
      <c r="J153" s="398"/>
      <c r="K153" s="171"/>
      <c r="L153" s="178">
        <f>SUM(TMSimMatrix[#This Row])</f>
        <v>0</v>
      </c>
      <c r="M153" s="171"/>
      <c r="N153" s="171"/>
      <c r="O153" s="171"/>
      <c r="P153" s="171"/>
      <c r="Q153" s="171"/>
      <c r="R153" s="171"/>
      <c r="S153" s="171"/>
      <c r="T153" s="171"/>
      <c r="U153" s="171"/>
      <c r="V153" s="171"/>
      <c r="W153" s="171"/>
      <c r="X153" s="171"/>
      <c r="Y153" s="171"/>
      <c r="Z153" s="171"/>
      <c r="AA153" s="171"/>
      <c r="AB153" s="171"/>
      <c r="AC153" s="171"/>
      <c r="AD153" s="171"/>
      <c r="AE153" s="171"/>
      <c r="AF153" s="171"/>
      <c r="AG153" s="171"/>
      <c r="AH153" s="171"/>
      <c r="AI153" s="171"/>
      <c r="AJ153" s="171"/>
      <c r="AK153" s="171"/>
      <c r="AL153" s="171"/>
      <c r="AM153" s="171"/>
      <c r="AN153" s="171"/>
      <c r="AO153" s="171"/>
      <c r="AP153" s="171"/>
      <c r="AQ153" s="171"/>
      <c r="AR153" s="171"/>
      <c r="AS153" s="171"/>
      <c r="AT153" s="171"/>
      <c r="AU153" s="171"/>
      <c r="AV153" s="171"/>
      <c r="AW153" s="171"/>
      <c r="AX153" s="171"/>
      <c r="AY153" s="171"/>
      <c r="AZ153" s="171"/>
      <c r="BA153" s="171"/>
      <c r="BB153" s="171"/>
      <c r="BC153" s="171"/>
      <c r="BD153" s="171"/>
      <c r="BE153" s="171"/>
      <c r="BF153" s="171"/>
      <c r="BG153" s="171"/>
      <c r="BH153" s="171"/>
      <c r="BI153" s="171"/>
      <c r="BJ153" s="171"/>
      <c r="BK153" s="171"/>
      <c r="BL153" s="171"/>
      <c r="BM153" s="171"/>
      <c r="BN153" s="171"/>
      <c r="BO153" s="171"/>
      <c r="BP153" s="171"/>
      <c r="BQ153" s="171"/>
      <c r="BR153" s="171"/>
      <c r="BS153" s="171"/>
      <c r="BT153" s="171"/>
      <c r="BU153" s="171"/>
      <c r="BV153" s="171"/>
      <c r="BW153" s="171"/>
      <c r="BX153" s="171"/>
      <c r="BY153" s="171"/>
      <c r="BZ153" s="171"/>
      <c r="CA153" s="171"/>
      <c r="CB153" s="171"/>
      <c r="CC153" s="171"/>
      <c r="CD153" s="104"/>
      <c r="CE153" s="104"/>
      <c r="CF153" s="104"/>
      <c r="CG153" s="104"/>
      <c r="CH153" s="104"/>
      <c r="CI153" s="104"/>
      <c r="CJ153" s="104"/>
      <c r="CK153" s="104"/>
      <c r="CL153" s="104"/>
      <c r="CM153" s="104"/>
      <c r="CN153" s="104"/>
      <c r="CO153" s="104"/>
      <c r="CP153" s="104"/>
      <c r="CQ153" s="104"/>
      <c r="CR153" s="104"/>
      <c r="CS153" s="104"/>
      <c r="CT153" s="104"/>
      <c r="CU153" s="104"/>
      <c r="CV153" s="207"/>
      <c r="CW153" s="207"/>
      <c r="CX153" s="207"/>
      <c r="CY153" s="207"/>
      <c r="CZ153" s="207"/>
      <c r="DA153" s="207"/>
      <c r="DB153" s="207"/>
      <c r="DC153" s="207"/>
      <c r="DD153" s="207"/>
      <c r="DE153" s="207"/>
      <c r="DF153" s="207"/>
      <c r="DG153" s="207"/>
      <c r="DH153" s="207"/>
      <c r="DI153" s="207"/>
      <c r="DJ153" s="207"/>
      <c r="DK153" s="207"/>
      <c r="DL153" s="207"/>
      <c r="DM153" s="207"/>
      <c r="DN153" s="207"/>
      <c r="DO153" s="207"/>
      <c r="DP153" s="207"/>
      <c r="DQ153" s="207"/>
      <c r="DR153" s="207"/>
      <c r="DS153" s="207"/>
      <c r="DT153" s="207"/>
      <c r="DU153" s="104"/>
      <c r="DV153" s="104"/>
      <c r="DW153" s="104"/>
      <c r="DX153" s="104"/>
      <c r="DY153" s="104"/>
      <c r="DZ153" s="104"/>
      <c r="EA153" s="104"/>
      <c r="EB153" s="104"/>
      <c r="EC153" s="104"/>
      <c r="ED153" s="104"/>
      <c r="EE153" s="104"/>
      <c r="EF153" s="104"/>
      <c r="EG153" s="104"/>
      <c r="EH153" s="104"/>
      <c r="EI153" s="104"/>
      <c r="EJ153" s="104"/>
      <c r="EK153" s="104"/>
      <c r="EL153" s="104"/>
      <c r="EM153" s="104"/>
      <c r="EN153" s="104"/>
      <c r="EO153" s="104"/>
      <c r="EP153" s="104"/>
      <c r="EQ153" s="104"/>
      <c r="ER153" s="104"/>
      <c r="ES153" s="104"/>
      <c r="ET153" s="104"/>
      <c r="EU153" s="104"/>
      <c r="EV153" s="104"/>
      <c r="EW153" s="104"/>
      <c r="EX153" s="104"/>
      <c r="EY153" s="104"/>
      <c r="EZ153" s="104"/>
      <c r="FA153" s="104"/>
      <c r="FB153" s="104"/>
      <c r="FC153" s="104"/>
      <c r="FD153" s="104"/>
      <c r="FE153" s="104"/>
      <c r="FF153" s="104"/>
      <c r="FG153" s="104"/>
      <c r="FH153" s="104"/>
      <c r="FI153" s="104"/>
      <c r="FJ153" s="104"/>
      <c r="FK153" s="104"/>
      <c r="FL153" s="104"/>
      <c r="FM153" s="104"/>
      <c r="FN153" s="104"/>
      <c r="FO153" s="104"/>
      <c r="FP153" s="104"/>
      <c r="FQ153" s="104"/>
      <c r="FR153" s="104"/>
      <c r="FS153" s="104"/>
      <c r="FT153" s="104"/>
      <c r="FU153" s="104"/>
      <c r="FV153" s="104"/>
      <c r="FW153" s="104"/>
      <c r="FX153" s="104"/>
      <c r="FY153" s="104"/>
      <c r="FZ153" s="104"/>
      <c r="GA153" s="104"/>
      <c r="GB153" s="104"/>
      <c r="GC153" s="104"/>
      <c r="GD153" s="104"/>
      <c r="GE153" s="104"/>
      <c r="GF153" s="104"/>
      <c r="GG153" s="104"/>
      <c r="GH153" s="104"/>
      <c r="GI153" s="104"/>
      <c r="GJ153" s="104"/>
      <c r="GK153" s="104"/>
      <c r="GL153" s="104"/>
      <c r="GM153" s="104"/>
      <c r="GN153" s="104"/>
      <c r="GO153" s="104"/>
      <c r="GP153" s="104"/>
      <c r="GQ153" s="104"/>
      <c r="GR153" s="104"/>
      <c r="GS153" s="104"/>
      <c r="GT153" s="104"/>
      <c r="GU153" s="104"/>
      <c r="GV153" s="104"/>
      <c r="GW153" s="104"/>
      <c r="GX153" s="104"/>
      <c r="GY153" s="104"/>
      <c r="GZ153" s="104"/>
      <c r="HA153" s="104"/>
      <c r="HB153" s="104"/>
      <c r="HC153" s="104"/>
      <c r="HD153" s="104"/>
      <c r="HE153" s="104"/>
      <c r="HF153" s="104"/>
      <c r="HG153" s="104"/>
      <c r="HH153" s="104"/>
      <c r="HI153" s="104"/>
      <c r="HJ153" s="104"/>
      <c r="HK153" s="104"/>
      <c r="HL153" s="104"/>
      <c r="HM153" s="104"/>
      <c r="HN153" s="104"/>
      <c r="HO153" s="104"/>
      <c r="HP153" s="104"/>
      <c r="HQ153" s="104"/>
      <c r="HR153" s="104"/>
      <c r="HS153" s="104"/>
      <c r="HT153" s="104"/>
      <c r="HU153" s="104"/>
      <c r="HV153" s="104"/>
      <c r="HW153" s="104"/>
      <c r="HX153" s="104"/>
      <c r="HY153" s="104"/>
      <c r="HZ153" s="104"/>
      <c r="IA153" s="104"/>
      <c r="IB153" s="104"/>
      <c r="IC153" s="104"/>
      <c r="ID153" s="104"/>
      <c r="IE153" s="104"/>
      <c r="IF153" s="104"/>
      <c r="IG153" s="104"/>
      <c r="IH153" s="104"/>
      <c r="II153" s="104"/>
      <c r="IJ153" s="104"/>
      <c r="IK153" s="104"/>
      <c r="IL153" s="104"/>
      <c r="IM153" s="104"/>
      <c r="IN153" s="104"/>
      <c r="IO153" s="104"/>
      <c r="IP153" s="104"/>
      <c r="IQ153" s="104"/>
      <c r="IR153" s="104"/>
      <c r="IS153" s="104"/>
      <c r="IT153" s="104"/>
      <c r="IU153" s="104"/>
      <c r="IV153" s="104"/>
      <c r="IW153" s="104"/>
      <c r="IX153" s="104"/>
      <c r="IY153" s="104"/>
      <c r="IZ153" s="104"/>
      <c r="JA153" s="104"/>
      <c r="JB153" s="104"/>
      <c r="JC153" s="104"/>
      <c r="JD153" s="104"/>
      <c r="JE153" s="104"/>
      <c r="JF153" s="104"/>
      <c r="JG153" s="104"/>
      <c r="JH153" s="104"/>
      <c r="JI153" s="104"/>
      <c r="JJ153" s="104"/>
      <c r="JK153" s="104"/>
      <c r="JL153" s="104"/>
      <c r="JM153" s="104"/>
      <c r="JN153" s="104"/>
      <c r="JO153" s="104"/>
      <c r="JP153" s="104"/>
      <c r="JQ153" s="104"/>
      <c r="JR153" s="104"/>
      <c r="JS153" s="104"/>
      <c r="JT153" s="104"/>
      <c r="JU153" s="104"/>
      <c r="JV153" s="104"/>
      <c r="JW153" s="104"/>
      <c r="JX153" s="104"/>
      <c r="JY153" s="104"/>
      <c r="JZ153" s="104"/>
      <c r="KA153" s="104"/>
      <c r="KB153" s="104"/>
      <c r="KC153" s="104"/>
      <c r="KD153" s="104"/>
      <c r="KE153" s="104"/>
      <c r="KF153" s="104"/>
      <c r="KG153" s="104"/>
      <c r="KH153" s="104"/>
      <c r="KI153" s="104"/>
      <c r="KJ153" s="104"/>
      <c r="KK153" s="104"/>
      <c r="KL153" s="104"/>
      <c r="KM153" s="104"/>
      <c r="KN153" s="104"/>
      <c r="KO153" s="104"/>
      <c r="KP153" s="104"/>
      <c r="KQ153" s="104"/>
      <c r="KR153" s="104"/>
      <c r="KS153" s="104"/>
      <c r="KT153" s="104"/>
      <c r="KU153" s="104"/>
      <c r="KV153" s="104"/>
      <c r="KW153" s="104"/>
      <c r="KX153" s="104"/>
      <c r="KY153" s="104"/>
      <c r="KZ153" s="104"/>
      <c r="LA153" s="104"/>
      <c r="LB153" s="104"/>
      <c r="LC153" s="104"/>
      <c r="LD153" s="104"/>
      <c r="LE153" s="104"/>
      <c r="LF153" s="104"/>
      <c r="LG153" s="104"/>
      <c r="LH153" s="104"/>
      <c r="LI153" s="104"/>
      <c r="LJ153" s="104"/>
      <c r="LK153" s="104"/>
      <c r="LL153" s="104"/>
      <c r="LM153" s="104"/>
      <c r="LN153" s="104"/>
      <c r="LO153" s="104"/>
      <c r="LP153" s="104"/>
      <c r="LQ153" s="104"/>
      <c r="LR153" s="104"/>
      <c r="LS153" s="104"/>
      <c r="LT153" s="104"/>
      <c r="LU153" s="104"/>
      <c r="LV153" s="104"/>
      <c r="LW153" s="104"/>
      <c r="LX153" s="104"/>
      <c r="LY153" s="104"/>
      <c r="LZ153" s="104"/>
      <c r="MA153" s="104"/>
      <c r="MB153" s="104"/>
      <c r="MC153" s="104"/>
      <c r="MD153" s="104"/>
      <c r="ME153" s="104"/>
      <c r="MF153" s="104"/>
      <c r="MG153" s="104"/>
      <c r="MH153" s="104"/>
      <c r="MI153" s="104"/>
      <c r="MJ153" s="104"/>
      <c r="MK153" s="104"/>
      <c r="ML153" s="104"/>
      <c r="MM153" s="104"/>
      <c r="MN153" s="104"/>
      <c r="MO153" s="104"/>
      <c r="MP153" s="104"/>
      <c r="MQ153" s="104"/>
      <c r="MR153" s="104"/>
      <c r="MS153" s="104"/>
      <c r="MT153" s="104"/>
      <c r="MU153" s="104"/>
      <c r="MV153" s="104"/>
      <c r="MW153" s="104"/>
      <c r="MX153" s="104"/>
      <c r="MY153" s="104"/>
      <c r="MZ153" s="104"/>
      <c r="NA153" s="104"/>
      <c r="NB153" s="104"/>
      <c r="NC153" s="104"/>
      <c r="ND153" s="104"/>
      <c r="NE153" s="104"/>
      <c r="NF153" s="104"/>
      <c r="NG153" s="104"/>
      <c r="NH153" s="104"/>
      <c r="NI153" s="104"/>
      <c r="NJ153" s="104"/>
      <c r="NK153" s="104"/>
      <c r="NL153" s="104"/>
      <c r="NM153" s="104"/>
      <c r="NN153" s="104"/>
      <c r="NO153" s="104"/>
      <c r="NP153" s="104"/>
      <c r="NQ153" s="104"/>
      <c r="NR153" s="104"/>
      <c r="NS153" s="104"/>
      <c r="NT153" s="104"/>
      <c r="NU153" s="104"/>
      <c r="NV153" s="104"/>
      <c r="NW153" s="104"/>
      <c r="NX153" s="104"/>
      <c r="NY153" s="104"/>
      <c r="NZ153" s="104"/>
      <c r="OA153" s="104"/>
      <c r="OB153" s="104"/>
      <c r="OC153" s="104"/>
      <c r="OD153" s="104"/>
      <c r="OE153" s="104"/>
      <c r="OF153" s="104"/>
      <c r="OG153" s="104"/>
      <c r="OH153" s="104"/>
      <c r="OI153" s="104"/>
      <c r="OJ153" s="104"/>
      <c r="OK153" s="104"/>
      <c r="OL153" s="104"/>
      <c r="OM153" s="104"/>
      <c r="ON153" s="104"/>
      <c r="OO153" s="104"/>
      <c r="OP153" s="104"/>
      <c r="OQ153" s="104"/>
      <c r="OR153" s="104"/>
      <c r="OS153" s="104"/>
      <c r="OT153" s="104"/>
      <c r="OU153" s="104"/>
      <c r="OV153" s="104"/>
      <c r="OW153" s="104"/>
      <c r="OX153" s="104"/>
      <c r="OY153" s="104"/>
      <c r="OZ153" s="104"/>
      <c r="PA153" s="104"/>
      <c r="PB153" s="104"/>
      <c r="PC153" s="104"/>
      <c r="PD153" s="104"/>
      <c r="PE153" s="104"/>
      <c r="PF153" s="104"/>
      <c r="PG153" s="104"/>
      <c r="PH153" s="104"/>
      <c r="PI153" s="104"/>
      <c r="PJ153" s="104"/>
      <c r="PK153" s="104"/>
      <c r="PL153" s="104"/>
      <c r="PM153" s="104"/>
      <c r="PN153" s="104"/>
      <c r="PO153" s="104"/>
      <c r="PP153" s="104"/>
      <c r="PQ153" s="104"/>
      <c r="PR153" s="104"/>
      <c r="PS153" s="104"/>
      <c r="PT153" s="104"/>
      <c r="PU153" s="104"/>
      <c r="PV153" s="104"/>
      <c r="PW153" s="104"/>
      <c r="PX153" s="104"/>
      <c r="PY153" s="104"/>
      <c r="PZ153" s="104"/>
      <c r="QA153" s="104"/>
      <c r="QB153" s="104"/>
      <c r="QC153" s="104"/>
      <c r="QD153" s="104"/>
      <c r="QE153" s="104"/>
      <c r="QF153" s="104"/>
      <c r="QG153" s="104"/>
      <c r="QH153" s="104"/>
      <c r="QI153" s="104"/>
      <c r="QJ153" s="104"/>
      <c r="QK153" s="104"/>
      <c r="QL153" s="104"/>
      <c r="QM153" s="104"/>
      <c r="QN153" s="104"/>
      <c r="QO153" s="104"/>
      <c r="QP153" s="104"/>
      <c r="QQ153" s="104"/>
      <c r="QR153" s="104"/>
      <c r="QS153" s="104"/>
      <c r="QT153" s="104"/>
      <c r="QU153" s="104"/>
      <c r="QV153" s="104"/>
      <c r="QW153" s="104"/>
      <c r="QX153" s="104"/>
      <c r="QY153" s="104"/>
      <c r="QZ153" s="104"/>
      <c r="RA153" s="104"/>
      <c r="RB153" s="104"/>
      <c r="RC153" s="104"/>
      <c r="RD153" s="104"/>
      <c r="RE153" s="104"/>
      <c r="RF153" s="104"/>
      <c r="RG153" s="207"/>
      <c r="RH153" s="207"/>
    </row>
    <row r="154" spans="2:476" ht="18.75" customHeight="1">
      <c r="B154" s="87">
        <v>143</v>
      </c>
      <c r="C154" s="87"/>
      <c r="D154" s="87" t="s">
        <v>451</v>
      </c>
      <c r="E154" s="34" t="str">
        <f>IF(ISBLANK(TMSimList[[#This Row],[Test n'#]]),"",LOOKUP(TMSimList[[#This Row],[Test n'#]],TP_CFAR_DB[TPnum],TP_CFAR_DB[TP ID]))</f>
        <v/>
      </c>
      <c r="F154" s="103" t="str">
        <f>IF(ISBLANK(TMSimList[[#This Row],[Test n'#]]),"",LOOKUP(TMSimList[[#This Row],[Test n'#]],TP_CFAR_DB[TPnum],TP_CFAR_DB[Test Point Name]))</f>
        <v/>
      </c>
      <c r="G154" s="34" t="str">
        <f>IF(ISBLANK(TMSimList[[#This Row],[Test n'#]]),"",LOOKUP(TMSimList[[#This Row],[Test n'#]],TP_CFAR_DB[TPnum],TP_CFAR_DB[Mode]))</f>
        <v/>
      </c>
      <c r="H154" s="397"/>
      <c r="I154" s="398"/>
      <c r="J154" s="398"/>
      <c r="K154" s="171"/>
      <c r="L154" s="178">
        <f>SUM(TMSimMatrix[#This Row])</f>
        <v>0</v>
      </c>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1"/>
      <c r="AI154" s="171"/>
      <c r="AJ154" s="171"/>
      <c r="AK154" s="171"/>
      <c r="AL154" s="171"/>
      <c r="AM154" s="171"/>
      <c r="AN154" s="171"/>
      <c r="AO154" s="171"/>
      <c r="AP154" s="171"/>
      <c r="AQ154" s="171"/>
      <c r="AR154" s="171"/>
      <c r="AS154" s="171"/>
      <c r="AT154" s="171"/>
      <c r="AU154" s="171"/>
      <c r="AV154" s="171"/>
      <c r="AW154" s="171"/>
      <c r="AX154" s="171"/>
      <c r="AY154" s="171"/>
      <c r="AZ154" s="171"/>
      <c r="BA154" s="171"/>
      <c r="BB154" s="171"/>
      <c r="BC154" s="171"/>
      <c r="BD154" s="171"/>
      <c r="BE154" s="171"/>
      <c r="BF154" s="171"/>
      <c r="BG154" s="171"/>
      <c r="BH154" s="171"/>
      <c r="BI154" s="171"/>
      <c r="BJ154" s="171"/>
      <c r="BK154" s="171"/>
      <c r="BL154" s="171"/>
      <c r="BM154" s="171"/>
      <c r="BN154" s="171"/>
      <c r="BO154" s="171"/>
      <c r="BP154" s="171"/>
      <c r="BQ154" s="171"/>
      <c r="BR154" s="171"/>
      <c r="BS154" s="171"/>
      <c r="BT154" s="171"/>
      <c r="BU154" s="171"/>
      <c r="BV154" s="171"/>
      <c r="BW154" s="171"/>
      <c r="BX154" s="171"/>
      <c r="BY154" s="171"/>
      <c r="BZ154" s="171"/>
      <c r="CA154" s="171"/>
      <c r="CB154" s="171"/>
      <c r="CC154" s="171"/>
      <c r="CD154" s="104"/>
      <c r="CE154" s="104"/>
      <c r="CF154" s="104"/>
      <c r="CG154" s="104"/>
      <c r="CH154" s="104"/>
      <c r="CI154" s="104"/>
      <c r="CJ154" s="104"/>
      <c r="CK154" s="104"/>
      <c r="CL154" s="104"/>
      <c r="CM154" s="104"/>
      <c r="CN154" s="104"/>
      <c r="CO154" s="104"/>
      <c r="CP154" s="104"/>
      <c r="CQ154" s="104"/>
      <c r="CR154" s="104"/>
      <c r="CS154" s="104"/>
      <c r="CT154" s="104"/>
      <c r="CU154" s="104"/>
      <c r="CV154" s="207"/>
      <c r="CW154" s="207"/>
      <c r="CX154" s="207"/>
      <c r="CY154" s="207"/>
      <c r="CZ154" s="207"/>
      <c r="DA154" s="207"/>
      <c r="DB154" s="207"/>
      <c r="DC154" s="207"/>
      <c r="DD154" s="207"/>
      <c r="DE154" s="207"/>
      <c r="DF154" s="207"/>
      <c r="DG154" s="207"/>
      <c r="DH154" s="207"/>
      <c r="DI154" s="207"/>
      <c r="DJ154" s="207"/>
      <c r="DK154" s="207"/>
      <c r="DL154" s="207"/>
      <c r="DM154" s="207"/>
      <c r="DN154" s="207"/>
      <c r="DO154" s="207"/>
      <c r="DP154" s="207"/>
      <c r="DQ154" s="207"/>
      <c r="DR154" s="207"/>
      <c r="DS154" s="207"/>
      <c r="DT154" s="207"/>
      <c r="DU154" s="104"/>
      <c r="DV154" s="104"/>
      <c r="DW154" s="104"/>
      <c r="DX154" s="104"/>
      <c r="DY154" s="104"/>
      <c r="DZ154" s="104"/>
      <c r="EA154" s="104"/>
      <c r="EB154" s="104"/>
      <c r="EC154" s="104"/>
      <c r="ED154" s="104"/>
      <c r="EE154" s="104"/>
      <c r="EF154" s="104"/>
      <c r="EG154" s="104"/>
      <c r="EH154" s="104"/>
      <c r="EI154" s="104"/>
      <c r="EJ154" s="104"/>
      <c r="EK154" s="104"/>
      <c r="EL154" s="104"/>
      <c r="EM154" s="104"/>
      <c r="EN154" s="104"/>
      <c r="EO154" s="104"/>
      <c r="EP154" s="104"/>
      <c r="EQ154" s="104"/>
      <c r="ER154" s="104"/>
      <c r="ES154" s="104"/>
      <c r="ET154" s="104"/>
      <c r="EU154" s="104"/>
      <c r="EV154" s="104"/>
      <c r="EW154" s="104"/>
      <c r="EX154" s="104"/>
      <c r="EY154" s="104"/>
      <c r="EZ154" s="104"/>
      <c r="FA154" s="104"/>
      <c r="FB154" s="104"/>
      <c r="FC154" s="104"/>
      <c r="FD154" s="104"/>
      <c r="FE154" s="104"/>
      <c r="FF154" s="104"/>
      <c r="FG154" s="104"/>
      <c r="FH154" s="104"/>
      <c r="FI154" s="104"/>
      <c r="FJ154" s="104"/>
      <c r="FK154" s="104"/>
      <c r="FL154" s="104"/>
      <c r="FM154" s="104"/>
      <c r="FN154" s="104"/>
      <c r="FO154" s="104"/>
      <c r="FP154" s="104"/>
      <c r="FQ154" s="104"/>
      <c r="FR154" s="104"/>
      <c r="FS154" s="104"/>
      <c r="FT154" s="104"/>
      <c r="FU154" s="104"/>
      <c r="FV154" s="104"/>
      <c r="FW154" s="104"/>
      <c r="FX154" s="104"/>
      <c r="FY154" s="104"/>
      <c r="FZ154" s="104"/>
      <c r="GA154" s="104"/>
      <c r="GB154" s="104"/>
      <c r="GC154" s="104"/>
      <c r="GD154" s="104"/>
      <c r="GE154" s="104"/>
      <c r="GF154" s="104"/>
      <c r="GG154" s="104"/>
      <c r="GH154" s="104"/>
      <c r="GI154" s="104"/>
      <c r="GJ154" s="104"/>
      <c r="GK154" s="104"/>
      <c r="GL154" s="104"/>
      <c r="GM154" s="104"/>
      <c r="GN154" s="104"/>
      <c r="GO154" s="104"/>
      <c r="GP154" s="104"/>
      <c r="GQ154" s="104"/>
      <c r="GR154" s="104"/>
      <c r="GS154" s="104"/>
      <c r="GT154" s="104"/>
      <c r="GU154" s="104"/>
      <c r="GV154" s="104"/>
      <c r="GW154" s="104"/>
      <c r="GX154" s="104"/>
      <c r="GY154" s="104"/>
      <c r="GZ154" s="104"/>
      <c r="HA154" s="104"/>
      <c r="HB154" s="104"/>
      <c r="HC154" s="104"/>
      <c r="HD154" s="104"/>
      <c r="HE154" s="104"/>
      <c r="HF154" s="104"/>
      <c r="HG154" s="104"/>
      <c r="HH154" s="104"/>
      <c r="HI154" s="104"/>
      <c r="HJ154" s="104"/>
      <c r="HK154" s="104"/>
      <c r="HL154" s="104"/>
      <c r="HM154" s="104"/>
      <c r="HN154" s="104"/>
      <c r="HO154" s="104"/>
      <c r="HP154" s="104"/>
      <c r="HQ154" s="104"/>
      <c r="HR154" s="104"/>
      <c r="HS154" s="104"/>
      <c r="HT154" s="104"/>
      <c r="HU154" s="104"/>
      <c r="HV154" s="104"/>
      <c r="HW154" s="104"/>
      <c r="HX154" s="104"/>
      <c r="HY154" s="104"/>
      <c r="HZ154" s="104"/>
      <c r="IA154" s="104"/>
      <c r="IB154" s="104"/>
      <c r="IC154" s="104"/>
      <c r="ID154" s="104"/>
      <c r="IE154" s="104"/>
      <c r="IF154" s="104"/>
      <c r="IG154" s="104"/>
      <c r="IH154" s="104"/>
      <c r="II154" s="104"/>
      <c r="IJ154" s="104"/>
      <c r="IK154" s="104"/>
      <c r="IL154" s="104"/>
      <c r="IM154" s="104"/>
      <c r="IN154" s="104"/>
      <c r="IO154" s="104"/>
      <c r="IP154" s="104"/>
      <c r="IQ154" s="104"/>
      <c r="IR154" s="104"/>
      <c r="IS154" s="104"/>
      <c r="IT154" s="104"/>
      <c r="IU154" s="104"/>
      <c r="IV154" s="104"/>
      <c r="IW154" s="104"/>
      <c r="IX154" s="104"/>
      <c r="IY154" s="104"/>
      <c r="IZ154" s="104"/>
      <c r="JA154" s="104"/>
      <c r="JB154" s="104"/>
      <c r="JC154" s="104"/>
      <c r="JD154" s="104"/>
      <c r="JE154" s="104"/>
      <c r="JF154" s="104"/>
      <c r="JG154" s="104"/>
      <c r="JH154" s="104"/>
      <c r="JI154" s="104"/>
      <c r="JJ154" s="104"/>
      <c r="JK154" s="104"/>
      <c r="JL154" s="104"/>
      <c r="JM154" s="104"/>
      <c r="JN154" s="104"/>
      <c r="JO154" s="104"/>
      <c r="JP154" s="104"/>
      <c r="JQ154" s="104"/>
      <c r="JR154" s="104"/>
      <c r="JS154" s="104"/>
      <c r="JT154" s="104"/>
      <c r="JU154" s="104"/>
      <c r="JV154" s="104"/>
      <c r="JW154" s="104"/>
      <c r="JX154" s="104"/>
      <c r="JY154" s="104"/>
      <c r="JZ154" s="104"/>
      <c r="KA154" s="104"/>
      <c r="KB154" s="104"/>
      <c r="KC154" s="104"/>
      <c r="KD154" s="104"/>
      <c r="KE154" s="104"/>
      <c r="KF154" s="104"/>
      <c r="KG154" s="104"/>
      <c r="KH154" s="104"/>
      <c r="KI154" s="104"/>
      <c r="KJ154" s="104"/>
      <c r="KK154" s="104"/>
      <c r="KL154" s="104"/>
      <c r="KM154" s="104"/>
      <c r="KN154" s="104"/>
      <c r="KO154" s="104"/>
      <c r="KP154" s="104"/>
      <c r="KQ154" s="104"/>
      <c r="KR154" s="104"/>
      <c r="KS154" s="104"/>
      <c r="KT154" s="104"/>
      <c r="KU154" s="104"/>
      <c r="KV154" s="104"/>
      <c r="KW154" s="104"/>
      <c r="KX154" s="104"/>
      <c r="KY154" s="104"/>
      <c r="KZ154" s="104"/>
      <c r="LA154" s="104"/>
      <c r="LB154" s="104"/>
      <c r="LC154" s="104"/>
      <c r="LD154" s="104"/>
      <c r="LE154" s="104"/>
      <c r="LF154" s="104"/>
      <c r="LG154" s="104"/>
      <c r="LH154" s="104"/>
      <c r="LI154" s="104"/>
      <c r="LJ154" s="104"/>
      <c r="LK154" s="104"/>
      <c r="LL154" s="104"/>
      <c r="LM154" s="104"/>
      <c r="LN154" s="104"/>
      <c r="LO154" s="104"/>
      <c r="LP154" s="104"/>
      <c r="LQ154" s="104"/>
      <c r="LR154" s="104"/>
      <c r="LS154" s="104"/>
      <c r="LT154" s="104"/>
      <c r="LU154" s="104"/>
      <c r="LV154" s="104"/>
      <c r="LW154" s="104"/>
      <c r="LX154" s="104"/>
      <c r="LY154" s="104"/>
      <c r="LZ154" s="104"/>
      <c r="MA154" s="104"/>
      <c r="MB154" s="104"/>
      <c r="MC154" s="104"/>
      <c r="MD154" s="104"/>
      <c r="ME154" s="104"/>
      <c r="MF154" s="104"/>
      <c r="MG154" s="104"/>
      <c r="MH154" s="104"/>
      <c r="MI154" s="104"/>
      <c r="MJ154" s="104"/>
      <c r="MK154" s="104"/>
      <c r="ML154" s="104"/>
      <c r="MM154" s="104"/>
      <c r="MN154" s="104"/>
      <c r="MO154" s="104"/>
      <c r="MP154" s="104"/>
      <c r="MQ154" s="104"/>
      <c r="MR154" s="104"/>
      <c r="MS154" s="104"/>
      <c r="MT154" s="104"/>
      <c r="MU154" s="104"/>
      <c r="MV154" s="104"/>
      <c r="MW154" s="104"/>
      <c r="MX154" s="104"/>
      <c r="MY154" s="104"/>
      <c r="MZ154" s="104"/>
      <c r="NA154" s="104"/>
      <c r="NB154" s="104"/>
      <c r="NC154" s="104"/>
      <c r="ND154" s="104"/>
      <c r="NE154" s="104"/>
      <c r="NF154" s="104"/>
      <c r="NG154" s="104"/>
      <c r="NH154" s="104"/>
      <c r="NI154" s="104"/>
      <c r="NJ154" s="104"/>
      <c r="NK154" s="104"/>
      <c r="NL154" s="104"/>
      <c r="NM154" s="104"/>
      <c r="NN154" s="104"/>
      <c r="NO154" s="104"/>
      <c r="NP154" s="104"/>
      <c r="NQ154" s="104"/>
      <c r="NR154" s="104"/>
      <c r="NS154" s="104"/>
      <c r="NT154" s="104"/>
      <c r="NU154" s="104"/>
      <c r="NV154" s="104"/>
      <c r="NW154" s="104"/>
      <c r="NX154" s="104"/>
      <c r="NY154" s="104"/>
      <c r="NZ154" s="104"/>
      <c r="OA154" s="104"/>
      <c r="OB154" s="104"/>
      <c r="OC154" s="104"/>
      <c r="OD154" s="104"/>
      <c r="OE154" s="104"/>
      <c r="OF154" s="104"/>
      <c r="OG154" s="104"/>
      <c r="OH154" s="104"/>
      <c r="OI154" s="104"/>
      <c r="OJ154" s="104"/>
      <c r="OK154" s="104"/>
      <c r="OL154" s="104"/>
      <c r="OM154" s="104"/>
      <c r="ON154" s="104"/>
      <c r="OO154" s="104"/>
      <c r="OP154" s="104"/>
      <c r="OQ154" s="104"/>
      <c r="OR154" s="104"/>
      <c r="OS154" s="104"/>
      <c r="OT154" s="104"/>
      <c r="OU154" s="104"/>
      <c r="OV154" s="104"/>
      <c r="OW154" s="104"/>
      <c r="OX154" s="104"/>
      <c r="OY154" s="104"/>
      <c r="OZ154" s="104"/>
      <c r="PA154" s="104"/>
      <c r="PB154" s="104"/>
      <c r="PC154" s="104"/>
      <c r="PD154" s="104"/>
      <c r="PE154" s="104"/>
      <c r="PF154" s="104"/>
      <c r="PG154" s="104"/>
      <c r="PH154" s="104"/>
      <c r="PI154" s="104"/>
      <c r="PJ154" s="104"/>
      <c r="PK154" s="104"/>
      <c r="PL154" s="104"/>
      <c r="PM154" s="104"/>
      <c r="PN154" s="104"/>
      <c r="PO154" s="104"/>
      <c r="PP154" s="104"/>
      <c r="PQ154" s="104"/>
      <c r="PR154" s="104"/>
      <c r="PS154" s="104"/>
      <c r="PT154" s="104"/>
      <c r="PU154" s="104"/>
      <c r="PV154" s="104"/>
      <c r="PW154" s="104"/>
      <c r="PX154" s="104"/>
      <c r="PY154" s="104"/>
      <c r="PZ154" s="104"/>
      <c r="QA154" s="104"/>
      <c r="QB154" s="104"/>
      <c r="QC154" s="104"/>
      <c r="QD154" s="104"/>
      <c r="QE154" s="104"/>
      <c r="QF154" s="104"/>
      <c r="QG154" s="104"/>
      <c r="QH154" s="104"/>
      <c r="QI154" s="104"/>
      <c r="QJ154" s="104"/>
      <c r="QK154" s="104"/>
      <c r="QL154" s="104"/>
      <c r="QM154" s="104"/>
      <c r="QN154" s="104"/>
      <c r="QO154" s="104"/>
      <c r="QP154" s="104"/>
      <c r="QQ154" s="104"/>
      <c r="QR154" s="104"/>
      <c r="QS154" s="104"/>
      <c r="QT154" s="104"/>
      <c r="QU154" s="104"/>
      <c r="QV154" s="104"/>
      <c r="QW154" s="104"/>
      <c r="QX154" s="104"/>
      <c r="QY154" s="104"/>
      <c r="QZ154" s="104"/>
      <c r="RA154" s="104"/>
      <c r="RB154" s="104"/>
      <c r="RC154" s="104"/>
      <c r="RD154" s="104"/>
      <c r="RE154" s="104"/>
      <c r="RF154" s="104"/>
      <c r="RG154" s="207"/>
      <c r="RH154" s="207"/>
    </row>
    <row r="155" spans="2:476" ht="18.75" customHeight="1">
      <c r="B155" s="87">
        <v>144</v>
      </c>
      <c r="C155" s="87"/>
      <c r="D155" s="87" t="s">
        <v>451</v>
      </c>
      <c r="E155" s="34" t="str">
        <f>IF(ISBLANK(TMSimList[[#This Row],[Test n'#]]),"",LOOKUP(TMSimList[[#This Row],[Test n'#]],TP_CFAR_DB[TPnum],TP_CFAR_DB[TP ID]))</f>
        <v/>
      </c>
      <c r="F155" s="103" t="str">
        <f>IF(ISBLANK(TMSimList[[#This Row],[Test n'#]]),"",LOOKUP(TMSimList[[#This Row],[Test n'#]],TP_CFAR_DB[TPnum],TP_CFAR_DB[Test Point Name]))</f>
        <v/>
      </c>
      <c r="G155" s="34" t="str">
        <f>IF(ISBLANK(TMSimList[[#This Row],[Test n'#]]),"",LOOKUP(TMSimList[[#This Row],[Test n'#]],TP_CFAR_DB[TPnum],TP_CFAR_DB[Mode]))</f>
        <v/>
      </c>
      <c r="H155" s="397"/>
      <c r="I155" s="398"/>
      <c r="J155" s="398"/>
      <c r="K155" s="171"/>
      <c r="L155" s="178">
        <f>SUM(TMSimMatrix[#This Row])</f>
        <v>0</v>
      </c>
      <c r="M155" s="171"/>
      <c r="N155" s="171"/>
      <c r="O155" s="171"/>
      <c r="P155" s="171"/>
      <c r="Q155" s="171"/>
      <c r="R155" s="171"/>
      <c r="S155" s="171"/>
      <c r="T155" s="171"/>
      <c r="U155" s="171"/>
      <c r="V155" s="171"/>
      <c r="W155" s="171"/>
      <c r="X155" s="171"/>
      <c r="Y155" s="171"/>
      <c r="Z155" s="171"/>
      <c r="AA155" s="171"/>
      <c r="AB155" s="171"/>
      <c r="AC155" s="171"/>
      <c r="AD155" s="171"/>
      <c r="AE155" s="171"/>
      <c r="AF155" s="171"/>
      <c r="AG155" s="171"/>
      <c r="AH155" s="171"/>
      <c r="AI155" s="171"/>
      <c r="AJ155" s="171"/>
      <c r="AK155" s="171"/>
      <c r="AL155" s="171"/>
      <c r="AM155" s="171"/>
      <c r="AN155" s="171"/>
      <c r="AO155" s="171"/>
      <c r="AP155" s="171"/>
      <c r="AQ155" s="171"/>
      <c r="AR155" s="171"/>
      <c r="AS155" s="171"/>
      <c r="AT155" s="171"/>
      <c r="AU155" s="171"/>
      <c r="AV155" s="171"/>
      <c r="AW155" s="171"/>
      <c r="AX155" s="171"/>
      <c r="AY155" s="171"/>
      <c r="AZ155" s="171"/>
      <c r="BA155" s="171"/>
      <c r="BB155" s="171"/>
      <c r="BC155" s="171"/>
      <c r="BD155" s="171"/>
      <c r="BE155" s="171"/>
      <c r="BF155" s="171"/>
      <c r="BG155" s="171"/>
      <c r="BH155" s="171"/>
      <c r="BI155" s="171"/>
      <c r="BJ155" s="171"/>
      <c r="BK155" s="171"/>
      <c r="BL155" s="171"/>
      <c r="BM155" s="171"/>
      <c r="BN155" s="171"/>
      <c r="BO155" s="171"/>
      <c r="BP155" s="171"/>
      <c r="BQ155" s="171"/>
      <c r="BR155" s="171"/>
      <c r="BS155" s="171"/>
      <c r="BT155" s="171"/>
      <c r="BU155" s="171"/>
      <c r="BV155" s="171"/>
      <c r="BW155" s="171"/>
      <c r="BX155" s="171"/>
      <c r="BY155" s="171"/>
      <c r="BZ155" s="171"/>
      <c r="CA155" s="171"/>
      <c r="CB155" s="171"/>
      <c r="CC155" s="171"/>
      <c r="CD155" s="104"/>
      <c r="CE155" s="104"/>
      <c r="CF155" s="104"/>
      <c r="CG155" s="104"/>
      <c r="CH155" s="104"/>
      <c r="CI155" s="104"/>
      <c r="CJ155" s="104"/>
      <c r="CK155" s="104"/>
      <c r="CL155" s="104"/>
      <c r="CM155" s="104"/>
      <c r="CN155" s="104"/>
      <c r="CO155" s="104"/>
      <c r="CP155" s="104"/>
      <c r="CQ155" s="104"/>
      <c r="CR155" s="104"/>
      <c r="CS155" s="104"/>
      <c r="CT155" s="104"/>
      <c r="CU155" s="104"/>
      <c r="CV155" s="207"/>
      <c r="CW155" s="207"/>
      <c r="CX155" s="207"/>
      <c r="CY155" s="207"/>
      <c r="CZ155" s="207"/>
      <c r="DA155" s="207"/>
      <c r="DB155" s="207"/>
      <c r="DC155" s="207"/>
      <c r="DD155" s="207"/>
      <c r="DE155" s="207"/>
      <c r="DF155" s="207"/>
      <c r="DG155" s="207"/>
      <c r="DH155" s="207"/>
      <c r="DI155" s="207"/>
      <c r="DJ155" s="207"/>
      <c r="DK155" s="207"/>
      <c r="DL155" s="207"/>
      <c r="DM155" s="207"/>
      <c r="DN155" s="207"/>
      <c r="DO155" s="207"/>
      <c r="DP155" s="207"/>
      <c r="DQ155" s="207"/>
      <c r="DR155" s="207"/>
      <c r="DS155" s="207"/>
      <c r="DT155" s="207"/>
      <c r="DU155" s="104"/>
      <c r="DV155" s="104"/>
      <c r="DW155" s="104"/>
      <c r="DX155" s="104"/>
      <c r="DY155" s="104"/>
      <c r="DZ155" s="104"/>
      <c r="EA155" s="104"/>
      <c r="EB155" s="104"/>
      <c r="EC155" s="104"/>
      <c r="ED155" s="104"/>
      <c r="EE155" s="104"/>
      <c r="EF155" s="104"/>
      <c r="EG155" s="104"/>
      <c r="EH155" s="104"/>
      <c r="EI155" s="104"/>
      <c r="EJ155" s="104"/>
      <c r="EK155" s="104"/>
      <c r="EL155" s="104"/>
      <c r="EM155" s="104"/>
      <c r="EN155" s="104"/>
      <c r="EO155" s="104"/>
      <c r="EP155" s="104"/>
      <c r="EQ155" s="104"/>
      <c r="ER155" s="104"/>
      <c r="ES155" s="104"/>
      <c r="ET155" s="104"/>
      <c r="EU155" s="104"/>
      <c r="EV155" s="104"/>
      <c r="EW155" s="104"/>
      <c r="EX155" s="104"/>
      <c r="EY155" s="104"/>
      <c r="EZ155" s="104"/>
      <c r="FA155" s="104"/>
      <c r="FB155" s="104"/>
      <c r="FC155" s="104"/>
      <c r="FD155" s="104"/>
      <c r="FE155" s="104"/>
      <c r="FF155" s="104"/>
      <c r="FG155" s="104"/>
      <c r="FH155" s="104"/>
      <c r="FI155" s="104"/>
      <c r="FJ155" s="104"/>
      <c r="FK155" s="104"/>
      <c r="FL155" s="104"/>
      <c r="FM155" s="104"/>
      <c r="FN155" s="104"/>
      <c r="FO155" s="104"/>
      <c r="FP155" s="104"/>
      <c r="FQ155" s="104"/>
      <c r="FR155" s="104"/>
      <c r="FS155" s="104"/>
      <c r="FT155" s="104"/>
      <c r="FU155" s="104"/>
      <c r="FV155" s="104"/>
      <c r="FW155" s="104"/>
      <c r="FX155" s="104"/>
      <c r="FY155" s="104"/>
      <c r="FZ155" s="104"/>
      <c r="GA155" s="104"/>
      <c r="GB155" s="104"/>
      <c r="GC155" s="104"/>
      <c r="GD155" s="104"/>
      <c r="GE155" s="104"/>
      <c r="GF155" s="104"/>
      <c r="GG155" s="104"/>
      <c r="GH155" s="104"/>
      <c r="GI155" s="104"/>
      <c r="GJ155" s="104"/>
      <c r="GK155" s="104"/>
      <c r="GL155" s="104"/>
      <c r="GM155" s="104"/>
      <c r="GN155" s="104"/>
      <c r="GO155" s="104"/>
      <c r="GP155" s="104"/>
      <c r="GQ155" s="104"/>
      <c r="GR155" s="104"/>
      <c r="GS155" s="104"/>
      <c r="GT155" s="104"/>
      <c r="GU155" s="104"/>
      <c r="GV155" s="104"/>
      <c r="GW155" s="104"/>
      <c r="GX155" s="104"/>
      <c r="GY155" s="104"/>
      <c r="GZ155" s="104"/>
      <c r="HA155" s="104"/>
      <c r="HB155" s="104"/>
      <c r="HC155" s="104"/>
      <c r="HD155" s="104"/>
      <c r="HE155" s="104"/>
      <c r="HF155" s="104"/>
      <c r="HG155" s="104"/>
      <c r="HH155" s="104"/>
      <c r="HI155" s="104"/>
      <c r="HJ155" s="104"/>
      <c r="HK155" s="104"/>
      <c r="HL155" s="104"/>
      <c r="HM155" s="104"/>
      <c r="HN155" s="104"/>
      <c r="HO155" s="104"/>
      <c r="HP155" s="104"/>
      <c r="HQ155" s="104"/>
      <c r="HR155" s="104"/>
      <c r="HS155" s="104"/>
      <c r="HT155" s="104"/>
      <c r="HU155" s="104"/>
      <c r="HV155" s="104"/>
      <c r="HW155" s="104"/>
      <c r="HX155" s="104"/>
      <c r="HY155" s="104"/>
      <c r="HZ155" s="104"/>
      <c r="IA155" s="104"/>
      <c r="IB155" s="104"/>
      <c r="IC155" s="104"/>
      <c r="ID155" s="104"/>
      <c r="IE155" s="104"/>
      <c r="IF155" s="104"/>
      <c r="IG155" s="104"/>
      <c r="IH155" s="104"/>
      <c r="II155" s="104"/>
      <c r="IJ155" s="104"/>
      <c r="IK155" s="104"/>
      <c r="IL155" s="104"/>
      <c r="IM155" s="104"/>
      <c r="IN155" s="104"/>
      <c r="IO155" s="104"/>
      <c r="IP155" s="104"/>
      <c r="IQ155" s="104"/>
      <c r="IR155" s="104"/>
      <c r="IS155" s="104"/>
      <c r="IT155" s="104"/>
      <c r="IU155" s="104"/>
      <c r="IV155" s="104"/>
      <c r="IW155" s="104"/>
      <c r="IX155" s="104"/>
      <c r="IY155" s="104"/>
      <c r="IZ155" s="104"/>
      <c r="JA155" s="104"/>
      <c r="JB155" s="104"/>
      <c r="JC155" s="104"/>
      <c r="JD155" s="104"/>
      <c r="JE155" s="104"/>
      <c r="JF155" s="104"/>
      <c r="JG155" s="104"/>
      <c r="JH155" s="104"/>
      <c r="JI155" s="104"/>
      <c r="JJ155" s="104"/>
      <c r="JK155" s="104"/>
      <c r="JL155" s="104"/>
      <c r="JM155" s="104"/>
      <c r="JN155" s="104"/>
      <c r="JO155" s="104"/>
      <c r="JP155" s="104"/>
      <c r="JQ155" s="104"/>
      <c r="JR155" s="104"/>
      <c r="JS155" s="104"/>
      <c r="JT155" s="104"/>
      <c r="JU155" s="104"/>
      <c r="JV155" s="104"/>
      <c r="JW155" s="104"/>
      <c r="JX155" s="104"/>
      <c r="JY155" s="104"/>
      <c r="JZ155" s="104"/>
      <c r="KA155" s="104"/>
      <c r="KB155" s="104"/>
      <c r="KC155" s="104"/>
      <c r="KD155" s="104"/>
      <c r="KE155" s="104"/>
      <c r="KF155" s="104"/>
      <c r="KG155" s="104"/>
      <c r="KH155" s="104"/>
      <c r="KI155" s="104"/>
      <c r="KJ155" s="104"/>
      <c r="KK155" s="104"/>
      <c r="KL155" s="104"/>
      <c r="KM155" s="104"/>
      <c r="KN155" s="104"/>
      <c r="KO155" s="104"/>
      <c r="KP155" s="104"/>
      <c r="KQ155" s="104"/>
      <c r="KR155" s="104"/>
      <c r="KS155" s="104"/>
      <c r="KT155" s="104"/>
      <c r="KU155" s="104"/>
      <c r="KV155" s="104"/>
      <c r="KW155" s="104"/>
      <c r="KX155" s="104"/>
      <c r="KY155" s="104"/>
      <c r="KZ155" s="104"/>
      <c r="LA155" s="104"/>
      <c r="LB155" s="104"/>
      <c r="LC155" s="104"/>
      <c r="LD155" s="104"/>
      <c r="LE155" s="104"/>
      <c r="LF155" s="104"/>
      <c r="LG155" s="104"/>
      <c r="LH155" s="104"/>
      <c r="LI155" s="104"/>
      <c r="LJ155" s="104"/>
      <c r="LK155" s="104"/>
      <c r="LL155" s="104"/>
      <c r="LM155" s="104"/>
      <c r="LN155" s="104"/>
      <c r="LO155" s="104"/>
      <c r="LP155" s="104"/>
      <c r="LQ155" s="104"/>
      <c r="LR155" s="104"/>
      <c r="LS155" s="104"/>
      <c r="LT155" s="104"/>
      <c r="LU155" s="104"/>
      <c r="LV155" s="104"/>
      <c r="LW155" s="104"/>
      <c r="LX155" s="104"/>
      <c r="LY155" s="104"/>
      <c r="LZ155" s="104"/>
      <c r="MA155" s="104"/>
      <c r="MB155" s="104"/>
      <c r="MC155" s="104"/>
      <c r="MD155" s="104"/>
      <c r="ME155" s="104"/>
      <c r="MF155" s="104"/>
      <c r="MG155" s="104"/>
      <c r="MH155" s="104"/>
      <c r="MI155" s="104"/>
      <c r="MJ155" s="104"/>
      <c r="MK155" s="104"/>
      <c r="ML155" s="104"/>
      <c r="MM155" s="104"/>
      <c r="MN155" s="104"/>
      <c r="MO155" s="104"/>
      <c r="MP155" s="104"/>
      <c r="MQ155" s="104"/>
      <c r="MR155" s="104"/>
      <c r="MS155" s="104"/>
      <c r="MT155" s="104"/>
      <c r="MU155" s="104"/>
      <c r="MV155" s="104"/>
      <c r="MW155" s="104"/>
      <c r="MX155" s="104"/>
      <c r="MY155" s="104"/>
      <c r="MZ155" s="104"/>
      <c r="NA155" s="104"/>
      <c r="NB155" s="104"/>
      <c r="NC155" s="104"/>
      <c r="ND155" s="104"/>
      <c r="NE155" s="104"/>
      <c r="NF155" s="104"/>
      <c r="NG155" s="104"/>
      <c r="NH155" s="104"/>
      <c r="NI155" s="104"/>
      <c r="NJ155" s="104"/>
      <c r="NK155" s="104"/>
      <c r="NL155" s="104"/>
      <c r="NM155" s="104"/>
      <c r="NN155" s="104"/>
      <c r="NO155" s="104"/>
      <c r="NP155" s="104"/>
      <c r="NQ155" s="104"/>
      <c r="NR155" s="104"/>
      <c r="NS155" s="104"/>
      <c r="NT155" s="104"/>
      <c r="NU155" s="104"/>
      <c r="NV155" s="104"/>
      <c r="NW155" s="104"/>
      <c r="NX155" s="104"/>
      <c r="NY155" s="104"/>
      <c r="NZ155" s="104"/>
      <c r="OA155" s="104"/>
      <c r="OB155" s="104"/>
      <c r="OC155" s="104"/>
      <c r="OD155" s="104"/>
      <c r="OE155" s="104"/>
      <c r="OF155" s="104"/>
      <c r="OG155" s="104"/>
      <c r="OH155" s="104"/>
      <c r="OI155" s="104"/>
      <c r="OJ155" s="104"/>
      <c r="OK155" s="104"/>
      <c r="OL155" s="104"/>
      <c r="OM155" s="104"/>
      <c r="ON155" s="104"/>
      <c r="OO155" s="104"/>
      <c r="OP155" s="104"/>
      <c r="OQ155" s="104"/>
      <c r="OR155" s="104"/>
      <c r="OS155" s="104"/>
      <c r="OT155" s="104"/>
      <c r="OU155" s="104"/>
      <c r="OV155" s="104"/>
      <c r="OW155" s="104"/>
      <c r="OX155" s="104"/>
      <c r="OY155" s="104"/>
      <c r="OZ155" s="104"/>
      <c r="PA155" s="104"/>
      <c r="PB155" s="104"/>
      <c r="PC155" s="104"/>
      <c r="PD155" s="104"/>
      <c r="PE155" s="104"/>
      <c r="PF155" s="104"/>
      <c r="PG155" s="104"/>
      <c r="PH155" s="104"/>
      <c r="PI155" s="104"/>
      <c r="PJ155" s="104"/>
      <c r="PK155" s="104"/>
      <c r="PL155" s="104"/>
      <c r="PM155" s="104"/>
      <c r="PN155" s="104"/>
      <c r="PO155" s="104"/>
      <c r="PP155" s="104"/>
      <c r="PQ155" s="104"/>
      <c r="PR155" s="104"/>
      <c r="PS155" s="104"/>
      <c r="PT155" s="104"/>
      <c r="PU155" s="104"/>
      <c r="PV155" s="104"/>
      <c r="PW155" s="104"/>
      <c r="PX155" s="104"/>
      <c r="PY155" s="104"/>
      <c r="PZ155" s="104"/>
      <c r="QA155" s="104"/>
      <c r="QB155" s="104"/>
      <c r="QC155" s="104"/>
      <c r="QD155" s="104"/>
      <c r="QE155" s="104"/>
      <c r="QF155" s="104"/>
      <c r="QG155" s="104"/>
      <c r="QH155" s="104"/>
      <c r="QI155" s="104"/>
      <c r="QJ155" s="104"/>
      <c r="QK155" s="104"/>
      <c r="QL155" s="104"/>
      <c r="QM155" s="104"/>
      <c r="QN155" s="104"/>
      <c r="QO155" s="104"/>
      <c r="QP155" s="104"/>
      <c r="QQ155" s="104"/>
      <c r="QR155" s="104"/>
      <c r="QS155" s="104"/>
      <c r="QT155" s="104"/>
      <c r="QU155" s="104"/>
      <c r="QV155" s="104"/>
      <c r="QW155" s="104"/>
      <c r="QX155" s="104"/>
      <c r="QY155" s="104"/>
      <c r="QZ155" s="104"/>
      <c r="RA155" s="104"/>
      <c r="RB155" s="104"/>
      <c r="RC155" s="104"/>
      <c r="RD155" s="104"/>
      <c r="RE155" s="104"/>
      <c r="RF155" s="104"/>
      <c r="RG155" s="207"/>
      <c r="RH155" s="207"/>
    </row>
    <row r="156" spans="2:476" ht="18.75" customHeight="1">
      <c r="B156" s="87">
        <v>145</v>
      </c>
      <c r="C156" s="87"/>
      <c r="D156" s="87" t="s">
        <v>451</v>
      </c>
      <c r="E156" s="34" t="str">
        <f>IF(ISBLANK(TMSimList[[#This Row],[Test n'#]]),"",LOOKUP(TMSimList[[#This Row],[Test n'#]],TP_CFAR_DB[TPnum],TP_CFAR_DB[TP ID]))</f>
        <v/>
      </c>
      <c r="F156" s="103" t="str">
        <f>IF(ISBLANK(TMSimList[[#This Row],[Test n'#]]),"",LOOKUP(TMSimList[[#This Row],[Test n'#]],TP_CFAR_DB[TPnum],TP_CFAR_DB[Test Point Name]))</f>
        <v/>
      </c>
      <c r="G156" s="34" t="str">
        <f>IF(ISBLANK(TMSimList[[#This Row],[Test n'#]]),"",LOOKUP(TMSimList[[#This Row],[Test n'#]],TP_CFAR_DB[TPnum],TP_CFAR_DB[Mode]))</f>
        <v/>
      </c>
      <c r="H156" s="397"/>
      <c r="I156" s="398"/>
      <c r="J156" s="398"/>
      <c r="K156" s="171"/>
      <c r="L156" s="178">
        <f>SUM(TMSimMatrix[#This Row])</f>
        <v>0</v>
      </c>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1"/>
      <c r="AI156" s="171"/>
      <c r="AJ156" s="171"/>
      <c r="AK156" s="171"/>
      <c r="AL156" s="171"/>
      <c r="AM156" s="171"/>
      <c r="AN156" s="171"/>
      <c r="AO156" s="171"/>
      <c r="AP156" s="171"/>
      <c r="AQ156" s="171"/>
      <c r="AR156" s="171"/>
      <c r="AS156" s="171"/>
      <c r="AT156" s="171"/>
      <c r="AU156" s="171"/>
      <c r="AV156" s="171"/>
      <c r="AW156" s="171"/>
      <c r="AX156" s="171"/>
      <c r="AY156" s="171"/>
      <c r="AZ156" s="171"/>
      <c r="BA156" s="171"/>
      <c r="BB156" s="171"/>
      <c r="BC156" s="171"/>
      <c r="BD156" s="171"/>
      <c r="BE156" s="171"/>
      <c r="BF156" s="171"/>
      <c r="BG156" s="171"/>
      <c r="BH156" s="171"/>
      <c r="BI156" s="171"/>
      <c r="BJ156" s="171"/>
      <c r="BK156" s="171"/>
      <c r="BL156" s="171"/>
      <c r="BM156" s="171"/>
      <c r="BN156" s="171"/>
      <c r="BO156" s="171"/>
      <c r="BP156" s="171"/>
      <c r="BQ156" s="171"/>
      <c r="BR156" s="171"/>
      <c r="BS156" s="171"/>
      <c r="BT156" s="171"/>
      <c r="BU156" s="171"/>
      <c r="BV156" s="171"/>
      <c r="BW156" s="171"/>
      <c r="BX156" s="171"/>
      <c r="BY156" s="171"/>
      <c r="BZ156" s="171"/>
      <c r="CA156" s="171"/>
      <c r="CB156" s="171"/>
      <c r="CC156" s="171"/>
      <c r="CD156" s="104"/>
      <c r="CE156" s="104"/>
      <c r="CF156" s="104"/>
      <c r="CG156" s="104"/>
      <c r="CH156" s="104"/>
      <c r="CI156" s="104"/>
      <c r="CJ156" s="104"/>
      <c r="CK156" s="104"/>
      <c r="CL156" s="104"/>
      <c r="CM156" s="104"/>
      <c r="CN156" s="104"/>
      <c r="CO156" s="104"/>
      <c r="CP156" s="104"/>
      <c r="CQ156" s="104"/>
      <c r="CR156" s="104"/>
      <c r="CS156" s="104"/>
      <c r="CT156" s="104"/>
      <c r="CU156" s="104"/>
      <c r="CV156" s="207"/>
      <c r="CW156" s="207"/>
      <c r="CX156" s="207"/>
      <c r="CY156" s="207"/>
      <c r="CZ156" s="207"/>
      <c r="DA156" s="207"/>
      <c r="DB156" s="207"/>
      <c r="DC156" s="207"/>
      <c r="DD156" s="207"/>
      <c r="DE156" s="207"/>
      <c r="DF156" s="207"/>
      <c r="DG156" s="207"/>
      <c r="DH156" s="207"/>
      <c r="DI156" s="207"/>
      <c r="DJ156" s="207"/>
      <c r="DK156" s="207"/>
      <c r="DL156" s="207"/>
      <c r="DM156" s="207"/>
      <c r="DN156" s="207"/>
      <c r="DO156" s="207"/>
      <c r="DP156" s="207"/>
      <c r="DQ156" s="207"/>
      <c r="DR156" s="207"/>
      <c r="DS156" s="207"/>
      <c r="DT156" s="207"/>
      <c r="DU156" s="104"/>
      <c r="DV156" s="104"/>
      <c r="DW156" s="104"/>
      <c r="DX156" s="104"/>
      <c r="DY156" s="104"/>
      <c r="DZ156" s="104"/>
      <c r="EA156" s="104"/>
      <c r="EB156" s="104"/>
      <c r="EC156" s="104"/>
      <c r="ED156" s="104"/>
      <c r="EE156" s="104"/>
      <c r="EF156" s="104"/>
      <c r="EG156" s="104"/>
      <c r="EH156" s="104"/>
      <c r="EI156" s="104"/>
      <c r="EJ156" s="104"/>
      <c r="EK156" s="104"/>
      <c r="EL156" s="104"/>
      <c r="EM156" s="104"/>
      <c r="EN156" s="104"/>
      <c r="EO156" s="104"/>
      <c r="EP156" s="104"/>
      <c r="EQ156" s="104"/>
      <c r="ER156" s="104"/>
      <c r="ES156" s="104"/>
      <c r="ET156" s="104"/>
      <c r="EU156" s="104"/>
      <c r="EV156" s="104"/>
      <c r="EW156" s="104"/>
      <c r="EX156" s="104"/>
      <c r="EY156" s="104"/>
      <c r="EZ156" s="104"/>
      <c r="FA156" s="104"/>
      <c r="FB156" s="104"/>
      <c r="FC156" s="104"/>
      <c r="FD156" s="104"/>
      <c r="FE156" s="104"/>
      <c r="FF156" s="104"/>
      <c r="FG156" s="104"/>
      <c r="FH156" s="104"/>
      <c r="FI156" s="104"/>
      <c r="FJ156" s="104"/>
      <c r="FK156" s="104"/>
      <c r="FL156" s="104"/>
      <c r="FM156" s="104"/>
      <c r="FN156" s="104"/>
      <c r="FO156" s="104"/>
      <c r="FP156" s="104"/>
      <c r="FQ156" s="104"/>
      <c r="FR156" s="104"/>
      <c r="FS156" s="104"/>
      <c r="FT156" s="104"/>
      <c r="FU156" s="104"/>
      <c r="FV156" s="104"/>
      <c r="FW156" s="104"/>
      <c r="FX156" s="104"/>
      <c r="FY156" s="104"/>
      <c r="FZ156" s="104"/>
      <c r="GA156" s="104"/>
      <c r="GB156" s="104"/>
      <c r="GC156" s="104"/>
      <c r="GD156" s="104"/>
      <c r="GE156" s="104"/>
      <c r="GF156" s="104"/>
      <c r="GG156" s="104"/>
      <c r="GH156" s="104"/>
      <c r="GI156" s="104"/>
      <c r="GJ156" s="104"/>
      <c r="GK156" s="104"/>
      <c r="GL156" s="104"/>
      <c r="GM156" s="104"/>
      <c r="GN156" s="104"/>
      <c r="GO156" s="104"/>
      <c r="GP156" s="104"/>
      <c r="GQ156" s="104"/>
      <c r="GR156" s="104"/>
      <c r="GS156" s="104"/>
      <c r="GT156" s="104"/>
      <c r="GU156" s="104"/>
      <c r="GV156" s="104"/>
      <c r="GW156" s="104"/>
      <c r="GX156" s="104"/>
      <c r="GY156" s="104"/>
      <c r="GZ156" s="104"/>
      <c r="HA156" s="104"/>
      <c r="HB156" s="104"/>
      <c r="HC156" s="104"/>
      <c r="HD156" s="104"/>
      <c r="HE156" s="104"/>
      <c r="HF156" s="104"/>
      <c r="HG156" s="104"/>
      <c r="HH156" s="104"/>
      <c r="HI156" s="104"/>
      <c r="HJ156" s="104"/>
      <c r="HK156" s="104"/>
      <c r="HL156" s="104"/>
      <c r="HM156" s="104"/>
      <c r="HN156" s="104"/>
      <c r="HO156" s="104"/>
      <c r="HP156" s="104"/>
      <c r="HQ156" s="104"/>
      <c r="HR156" s="104"/>
      <c r="HS156" s="104"/>
      <c r="HT156" s="104"/>
      <c r="HU156" s="104"/>
      <c r="HV156" s="104"/>
      <c r="HW156" s="104"/>
      <c r="HX156" s="104"/>
      <c r="HY156" s="104"/>
      <c r="HZ156" s="104"/>
      <c r="IA156" s="104"/>
      <c r="IB156" s="104"/>
      <c r="IC156" s="104"/>
      <c r="ID156" s="104"/>
      <c r="IE156" s="104"/>
      <c r="IF156" s="104"/>
      <c r="IG156" s="104"/>
      <c r="IH156" s="104"/>
      <c r="II156" s="104"/>
      <c r="IJ156" s="104"/>
      <c r="IK156" s="104"/>
      <c r="IL156" s="104"/>
      <c r="IM156" s="104"/>
      <c r="IN156" s="104"/>
      <c r="IO156" s="104"/>
      <c r="IP156" s="104"/>
      <c r="IQ156" s="104"/>
      <c r="IR156" s="104"/>
      <c r="IS156" s="104"/>
      <c r="IT156" s="104"/>
      <c r="IU156" s="104"/>
      <c r="IV156" s="104"/>
      <c r="IW156" s="104"/>
      <c r="IX156" s="104"/>
      <c r="IY156" s="104"/>
      <c r="IZ156" s="104"/>
      <c r="JA156" s="104"/>
      <c r="JB156" s="104"/>
      <c r="JC156" s="104"/>
      <c r="JD156" s="104"/>
      <c r="JE156" s="104"/>
      <c r="JF156" s="104"/>
      <c r="JG156" s="104"/>
      <c r="JH156" s="104"/>
      <c r="JI156" s="104"/>
      <c r="JJ156" s="104"/>
      <c r="JK156" s="104"/>
      <c r="JL156" s="104"/>
      <c r="JM156" s="104"/>
      <c r="JN156" s="104"/>
      <c r="JO156" s="104"/>
      <c r="JP156" s="104"/>
      <c r="JQ156" s="104"/>
      <c r="JR156" s="104"/>
      <c r="JS156" s="104"/>
      <c r="JT156" s="104"/>
      <c r="JU156" s="104"/>
      <c r="JV156" s="104"/>
      <c r="JW156" s="104"/>
      <c r="JX156" s="104"/>
      <c r="JY156" s="104"/>
      <c r="JZ156" s="104"/>
      <c r="KA156" s="104"/>
      <c r="KB156" s="104"/>
      <c r="KC156" s="104"/>
      <c r="KD156" s="104"/>
      <c r="KE156" s="104"/>
      <c r="KF156" s="104"/>
      <c r="KG156" s="104"/>
      <c r="KH156" s="104"/>
      <c r="KI156" s="104"/>
      <c r="KJ156" s="104"/>
      <c r="KK156" s="104"/>
      <c r="KL156" s="104"/>
      <c r="KM156" s="104"/>
      <c r="KN156" s="104"/>
      <c r="KO156" s="104"/>
      <c r="KP156" s="104"/>
      <c r="KQ156" s="104"/>
      <c r="KR156" s="104"/>
      <c r="KS156" s="104"/>
      <c r="KT156" s="104"/>
      <c r="KU156" s="104"/>
      <c r="KV156" s="104"/>
      <c r="KW156" s="104"/>
      <c r="KX156" s="104"/>
      <c r="KY156" s="104"/>
      <c r="KZ156" s="104"/>
      <c r="LA156" s="104"/>
      <c r="LB156" s="104"/>
      <c r="LC156" s="104"/>
      <c r="LD156" s="104"/>
      <c r="LE156" s="104"/>
      <c r="LF156" s="104"/>
      <c r="LG156" s="104"/>
      <c r="LH156" s="104"/>
      <c r="LI156" s="104"/>
      <c r="LJ156" s="104"/>
      <c r="LK156" s="104"/>
      <c r="LL156" s="104"/>
      <c r="LM156" s="104"/>
      <c r="LN156" s="104"/>
      <c r="LO156" s="104"/>
      <c r="LP156" s="104"/>
      <c r="LQ156" s="104"/>
      <c r="LR156" s="104"/>
      <c r="LS156" s="104"/>
      <c r="LT156" s="104"/>
      <c r="LU156" s="104"/>
      <c r="LV156" s="104"/>
      <c r="LW156" s="104"/>
      <c r="LX156" s="104"/>
      <c r="LY156" s="104"/>
      <c r="LZ156" s="104"/>
      <c r="MA156" s="104"/>
      <c r="MB156" s="104"/>
      <c r="MC156" s="104"/>
      <c r="MD156" s="104"/>
      <c r="ME156" s="104"/>
      <c r="MF156" s="104"/>
      <c r="MG156" s="104"/>
      <c r="MH156" s="104"/>
      <c r="MI156" s="104"/>
      <c r="MJ156" s="104"/>
      <c r="MK156" s="104"/>
      <c r="ML156" s="104"/>
      <c r="MM156" s="104"/>
      <c r="MN156" s="104"/>
      <c r="MO156" s="104"/>
      <c r="MP156" s="104"/>
      <c r="MQ156" s="104"/>
      <c r="MR156" s="104"/>
      <c r="MS156" s="104"/>
      <c r="MT156" s="104"/>
      <c r="MU156" s="104"/>
      <c r="MV156" s="104"/>
      <c r="MW156" s="104"/>
      <c r="MX156" s="104"/>
      <c r="MY156" s="104"/>
      <c r="MZ156" s="104"/>
      <c r="NA156" s="104"/>
      <c r="NB156" s="104"/>
      <c r="NC156" s="104"/>
      <c r="ND156" s="104"/>
      <c r="NE156" s="104"/>
      <c r="NF156" s="104"/>
      <c r="NG156" s="104"/>
      <c r="NH156" s="104"/>
      <c r="NI156" s="104"/>
      <c r="NJ156" s="104"/>
      <c r="NK156" s="104"/>
      <c r="NL156" s="104"/>
      <c r="NM156" s="104"/>
      <c r="NN156" s="104"/>
      <c r="NO156" s="104"/>
      <c r="NP156" s="104"/>
      <c r="NQ156" s="104"/>
      <c r="NR156" s="104"/>
      <c r="NS156" s="104"/>
      <c r="NT156" s="104"/>
      <c r="NU156" s="104"/>
      <c r="NV156" s="104"/>
      <c r="NW156" s="104"/>
      <c r="NX156" s="104"/>
      <c r="NY156" s="104"/>
      <c r="NZ156" s="104"/>
      <c r="OA156" s="104"/>
      <c r="OB156" s="104"/>
      <c r="OC156" s="104"/>
      <c r="OD156" s="104"/>
      <c r="OE156" s="104"/>
      <c r="OF156" s="104"/>
      <c r="OG156" s="104"/>
      <c r="OH156" s="104"/>
      <c r="OI156" s="104"/>
      <c r="OJ156" s="104"/>
      <c r="OK156" s="104"/>
      <c r="OL156" s="104"/>
      <c r="OM156" s="104"/>
      <c r="ON156" s="104"/>
      <c r="OO156" s="104"/>
      <c r="OP156" s="104"/>
      <c r="OQ156" s="104"/>
      <c r="OR156" s="104"/>
      <c r="OS156" s="104"/>
      <c r="OT156" s="104"/>
      <c r="OU156" s="104"/>
      <c r="OV156" s="104"/>
      <c r="OW156" s="104"/>
      <c r="OX156" s="104"/>
      <c r="OY156" s="104"/>
      <c r="OZ156" s="104"/>
      <c r="PA156" s="104"/>
      <c r="PB156" s="104"/>
      <c r="PC156" s="104"/>
      <c r="PD156" s="104"/>
      <c r="PE156" s="104"/>
      <c r="PF156" s="104"/>
      <c r="PG156" s="104"/>
      <c r="PH156" s="104"/>
      <c r="PI156" s="104"/>
      <c r="PJ156" s="104"/>
      <c r="PK156" s="104"/>
      <c r="PL156" s="104"/>
      <c r="PM156" s="104"/>
      <c r="PN156" s="104"/>
      <c r="PO156" s="104"/>
      <c r="PP156" s="104"/>
      <c r="PQ156" s="104"/>
      <c r="PR156" s="104"/>
      <c r="PS156" s="104"/>
      <c r="PT156" s="104"/>
      <c r="PU156" s="104"/>
      <c r="PV156" s="104"/>
      <c r="PW156" s="104"/>
      <c r="PX156" s="104"/>
      <c r="PY156" s="104"/>
      <c r="PZ156" s="104"/>
      <c r="QA156" s="104"/>
      <c r="QB156" s="104"/>
      <c r="QC156" s="104"/>
      <c r="QD156" s="104"/>
      <c r="QE156" s="104"/>
      <c r="QF156" s="104"/>
      <c r="QG156" s="104"/>
      <c r="QH156" s="104"/>
      <c r="QI156" s="104"/>
      <c r="QJ156" s="104"/>
      <c r="QK156" s="104"/>
      <c r="QL156" s="104"/>
      <c r="QM156" s="104"/>
      <c r="QN156" s="104"/>
      <c r="QO156" s="104"/>
      <c r="QP156" s="104"/>
      <c r="QQ156" s="104"/>
      <c r="QR156" s="104"/>
      <c r="QS156" s="104"/>
      <c r="QT156" s="104"/>
      <c r="QU156" s="104"/>
      <c r="QV156" s="104"/>
      <c r="QW156" s="104"/>
      <c r="QX156" s="104"/>
      <c r="QY156" s="104"/>
      <c r="QZ156" s="104"/>
      <c r="RA156" s="104"/>
      <c r="RB156" s="104"/>
      <c r="RC156" s="104"/>
      <c r="RD156" s="104"/>
      <c r="RE156" s="104"/>
      <c r="RF156" s="104"/>
      <c r="RG156" s="207"/>
      <c r="RH156" s="207"/>
    </row>
    <row r="157" spans="2:476" ht="18.75" customHeight="1">
      <c r="B157" s="87">
        <v>146</v>
      </c>
      <c r="C157" s="87"/>
      <c r="D157" s="87" t="s">
        <v>451</v>
      </c>
      <c r="E157" s="34" t="str">
        <f>IF(ISBLANK(TMSimList[[#This Row],[Test n'#]]),"",LOOKUP(TMSimList[[#This Row],[Test n'#]],TP_CFAR_DB[TPnum],TP_CFAR_DB[TP ID]))</f>
        <v/>
      </c>
      <c r="F157" s="103" t="str">
        <f>IF(ISBLANK(TMSimList[[#This Row],[Test n'#]]),"",LOOKUP(TMSimList[[#This Row],[Test n'#]],TP_CFAR_DB[TPnum],TP_CFAR_DB[Test Point Name]))</f>
        <v/>
      </c>
      <c r="G157" s="34" t="str">
        <f>IF(ISBLANK(TMSimList[[#This Row],[Test n'#]]),"",LOOKUP(TMSimList[[#This Row],[Test n'#]],TP_CFAR_DB[TPnum],TP_CFAR_DB[Mode]))</f>
        <v/>
      </c>
      <c r="H157" s="397"/>
      <c r="I157" s="398"/>
      <c r="J157" s="398"/>
      <c r="K157" s="171"/>
      <c r="L157" s="178">
        <f>SUM(TMSimMatrix[#This Row])</f>
        <v>0</v>
      </c>
      <c r="M157" s="171"/>
      <c r="N157" s="171"/>
      <c r="O157" s="171"/>
      <c r="P157" s="171"/>
      <c r="Q157" s="171"/>
      <c r="R157" s="171"/>
      <c r="S157" s="171"/>
      <c r="T157" s="171"/>
      <c r="U157" s="171"/>
      <c r="V157" s="171"/>
      <c r="W157" s="171"/>
      <c r="X157" s="171"/>
      <c r="Y157" s="171"/>
      <c r="Z157" s="171"/>
      <c r="AA157" s="171"/>
      <c r="AB157" s="171"/>
      <c r="AC157" s="171"/>
      <c r="AD157" s="171"/>
      <c r="AE157" s="171"/>
      <c r="AF157" s="171"/>
      <c r="AG157" s="171"/>
      <c r="AH157" s="171"/>
      <c r="AI157" s="171"/>
      <c r="AJ157" s="171"/>
      <c r="AK157" s="171"/>
      <c r="AL157" s="171"/>
      <c r="AM157" s="171"/>
      <c r="AN157" s="171"/>
      <c r="AO157" s="171"/>
      <c r="AP157" s="171"/>
      <c r="AQ157" s="171"/>
      <c r="AR157" s="171"/>
      <c r="AS157" s="171"/>
      <c r="AT157" s="171"/>
      <c r="AU157" s="171"/>
      <c r="AV157" s="171"/>
      <c r="AW157" s="171"/>
      <c r="AX157" s="171"/>
      <c r="AY157" s="171"/>
      <c r="AZ157" s="171"/>
      <c r="BA157" s="171"/>
      <c r="BB157" s="171"/>
      <c r="BC157" s="171"/>
      <c r="BD157" s="171"/>
      <c r="BE157" s="171"/>
      <c r="BF157" s="171"/>
      <c r="BG157" s="171"/>
      <c r="BH157" s="171"/>
      <c r="BI157" s="171"/>
      <c r="BJ157" s="171"/>
      <c r="BK157" s="171"/>
      <c r="BL157" s="171"/>
      <c r="BM157" s="171"/>
      <c r="BN157" s="171"/>
      <c r="BO157" s="171"/>
      <c r="BP157" s="171"/>
      <c r="BQ157" s="171"/>
      <c r="BR157" s="171"/>
      <c r="BS157" s="171"/>
      <c r="BT157" s="171"/>
      <c r="BU157" s="171"/>
      <c r="BV157" s="171"/>
      <c r="BW157" s="171"/>
      <c r="BX157" s="171"/>
      <c r="BY157" s="171"/>
      <c r="BZ157" s="171"/>
      <c r="CA157" s="171"/>
      <c r="CB157" s="171"/>
      <c r="CC157" s="171"/>
      <c r="CD157" s="104"/>
      <c r="CE157" s="104"/>
      <c r="CF157" s="104"/>
      <c r="CG157" s="104"/>
      <c r="CH157" s="104"/>
      <c r="CI157" s="104"/>
      <c r="CJ157" s="104"/>
      <c r="CK157" s="104"/>
      <c r="CL157" s="104"/>
      <c r="CM157" s="104"/>
      <c r="CN157" s="104"/>
      <c r="CO157" s="104"/>
      <c r="CP157" s="104"/>
      <c r="CQ157" s="104"/>
      <c r="CR157" s="104"/>
      <c r="CS157" s="104"/>
      <c r="CT157" s="104"/>
      <c r="CU157" s="104"/>
      <c r="CV157" s="207"/>
      <c r="CW157" s="207"/>
      <c r="CX157" s="207"/>
      <c r="CY157" s="207"/>
      <c r="CZ157" s="207"/>
      <c r="DA157" s="207"/>
      <c r="DB157" s="207"/>
      <c r="DC157" s="207"/>
      <c r="DD157" s="207"/>
      <c r="DE157" s="207"/>
      <c r="DF157" s="207"/>
      <c r="DG157" s="207"/>
      <c r="DH157" s="207"/>
      <c r="DI157" s="207"/>
      <c r="DJ157" s="207"/>
      <c r="DK157" s="207"/>
      <c r="DL157" s="207"/>
      <c r="DM157" s="207"/>
      <c r="DN157" s="207"/>
      <c r="DO157" s="207"/>
      <c r="DP157" s="207"/>
      <c r="DQ157" s="207"/>
      <c r="DR157" s="207"/>
      <c r="DS157" s="207"/>
      <c r="DT157" s="207"/>
      <c r="DU157" s="104"/>
      <c r="DV157" s="104"/>
      <c r="DW157" s="104"/>
      <c r="DX157" s="104"/>
      <c r="DY157" s="104"/>
      <c r="DZ157" s="104"/>
      <c r="EA157" s="104"/>
      <c r="EB157" s="104"/>
      <c r="EC157" s="104"/>
      <c r="ED157" s="104"/>
      <c r="EE157" s="104"/>
      <c r="EF157" s="104"/>
      <c r="EG157" s="104"/>
      <c r="EH157" s="104"/>
      <c r="EI157" s="104"/>
      <c r="EJ157" s="104"/>
      <c r="EK157" s="104"/>
      <c r="EL157" s="104"/>
      <c r="EM157" s="104"/>
      <c r="EN157" s="104"/>
      <c r="EO157" s="104"/>
      <c r="EP157" s="104"/>
      <c r="EQ157" s="104"/>
      <c r="ER157" s="104"/>
      <c r="ES157" s="104"/>
      <c r="ET157" s="104"/>
      <c r="EU157" s="104"/>
      <c r="EV157" s="104"/>
      <c r="EW157" s="104"/>
      <c r="EX157" s="104"/>
      <c r="EY157" s="104"/>
      <c r="EZ157" s="104"/>
      <c r="FA157" s="104"/>
      <c r="FB157" s="104"/>
      <c r="FC157" s="104"/>
      <c r="FD157" s="104"/>
      <c r="FE157" s="104"/>
      <c r="FF157" s="104"/>
      <c r="FG157" s="104"/>
      <c r="FH157" s="104"/>
      <c r="FI157" s="104"/>
      <c r="FJ157" s="104"/>
      <c r="FK157" s="104"/>
      <c r="FL157" s="104"/>
      <c r="FM157" s="104"/>
      <c r="FN157" s="104"/>
      <c r="FO157" s="104"/>
      <c r="FP157" s="104"/>
      <c r="FQ157" s="104"/>
      <c r="FR157" s="104"/>
      <c r="FS157" s="104"/>
      <c r="FT157" s="104"/>
      <c r="FU157" s="104"/>
      <c r="FV157" s="104"/>
      <c r="FW157" s="104"/>
      <c r="FX157" s="104"/>
      <c r="FY157" s="104"/>
      <c r="FZ157" s="104"/>
      <c r="GA157" s="104"/>
      <c r="GB157" s="104"/>
      <c r="GC157" s="104"/>
      <c r="GD157" s="104"/>
      <c r="GE157" s="104"/>
      <c r="GF157" s="104"/>
      <c r="GG157" s="104"/>
      <c r="GH157" s="104"/>
      <c r="GI157" s="104"/>
      <c r="GJ157" s="104"/>
      <c r="GK157" s="104"/>
      <c r="GL157" s="104"/>
      <c r="GM157" s="104"/>
      <c r="GN157" s="104"/>
      <c r="GO157" s="104"/>
      <c r="GP157" s="104"/>
      <c r="GQ157" s="104"/>
      <c r="GR157" s="104"/>
      <c r="GS157" s="104"/>
      <c r="GT157" s="104"/>
      <c r="GU157" s="104"/>
      <c r="GV157" s="104"/>
      <c r="GW157" s="104"/>
      <c r="GX157" s="104"/>
      <c r="GY157" s="104"/>
      <c r="GZ157" s="104"/>
      <c r="HA157" s="104"/>
      <c r="HB157" s="104"/>
      <c r="HC157" s="104"/>
      <c r="HD157" s="104"/>
      <c r="HE157" s="104"/>
      <c r="HF157" s="104"/>
      <c r="HG157" s="104"/>
      <c r="HH157" s="104"/>
      <c r="HI157" s="104"/>
      <c r="HJ157" s="104"/>
      <c r="HK157" s="104"/>
      <c r="HL157" s="104"/>
      <c r="HM157" s="104"/>
      <c r="HN157" s="104"/>
      <c r="HO157" s="104"/>
      <c r="HP157" s="104"/>
      <c r="HQ157" s="104"/>
      <c r="HR157" s="104"/>
      <c r="HS157" s="104"/>
      <c r="HT157" s="104"/>
      <c r="HU157" s="104"/>
      <c r="HV157" s="104"/>
      <c r="HW157" s="104"/>
      <c r="HX157" s="104"/>
      <c r="HY157" s="104"/>
      <c r="HZ157" s="104"/>
      <c r="IA157" s="104"/>
      <c r="IB157" s="104"/>
      <c r="IC157" s="104"/>
      <c r="ID157" s="104"/>
      <c r="IE157" s="104"/>
      <c r="IF157" s="104"/>
      <c r="IG157" s="104"/>
      <c r="IH157" s="104"/>
      <c r="II157" s="104"/>
      <c r="IJ157" s="104"/>
      <c r="IK157" s="104"/>
      <c r="IL157" s="104"/>
      <c r="IM157" s="104"/>
      <c r="IN157" s="104"/>
      <c r="IO157" s="104"/>
      <c r="IP157" s="104"/>
      <c r="IQ157" s="104"/>
      <c r="IR157" s="104"/>
      <c r="IS157" s="104"/>
      <c r="IT157" s="104"/>
      <c r="IU157" s="104"/>
      <c r="IV157" s="104"/>
      <c r="IW157" s="104"/>
      <c r="IX157" s="104"/>
      <c r="IY157" s="104"/>
      <c r="IZ157" s="104"/>
      <c r="JA157" s="104"/>
      <c r="JB157" s="104"/>
      <c r="JC157" s="104"/>
      <c r="JD157" s="104"/>
      <c r="JE157" s="104"/>
      <c r="JF157" s="104"/>
      <c r="JG157" s="104"/>
      <c r="JH157" s="104"/>
      <c r="JI157" s="104"/>
      <c r="JJ157" s="104"/>
      <c r="JK157" s="104"/>
      <c r="JL157" s="104"/>
      <c r="JM157" s="104"/>
      <c r="JN157" s="104"/>
      <c r="JO157" s="104"/>
      <c r="JP157" s="104"/>
      <c r="JQ157" s="104"/>
      <c r="JR157" s="104"/>
      <c r="JS157" s="104"/>
      <c r="JT157" s="104"/>
      <c r="JU157" s="104"/>
      <c r="JV157" s="104"/>
      <c r="JW157" s="104"/>
      <c r="JX157" s="104"/>
      <c r="JY157" s="104"/>
      <c r="JZ157" s="104"/>
      <c r="KA157" s="104"/>
      <c r="KB157" s="104"/>
      <c r="KC157" s="104"/>
      <c r="KD157" s="104"/>
      <c r="KE157" s="104"/>
      <c r="KF157" s="104"/>
      <c r="KG157" s="104"/>
      <c r="KH157" s="104"/>
      <c r="KI157" s="104"/>
      <c r="KJ157" s="104"/>
      <c r="KK157" s="104"/>
      <c r="KL157" s="104"/>
      <c r="KM157" s="104"/>
      <c r="KN157" s="104"/>
      <c r="KO157" s="104"/>
      <c r="KP157" s="104"/>
      <c r="KQ157" s="104"/>
      <c r="KR157" s="104"/>
      <c r="KS157" s="104"/>
      <c r="KT157" s="104"/>
      <c r="KU157" s="104"/>
      <c r="KV157" s="104"/>
      <c r="KW157" s="104"/>
      <c r="KX157" s="104"/>
      <c r="KY157" s="104"/>
      <c r="KZ157" s="104"/>
      <c r="LA157" s="104"/>
      <c r="LB157" s="104"/>
      <c r="LC157" s="104"/>
      <c r="LD157" s="104"/>
      <c r="LE157" s="104"/>
      <c r="LF157" s="104"/>
      <c r="LG157" s="104"/>
      <c r="LH157" s="104"/>
      <c r="LI157" s="104"/>
      <c r="LJ157" s="104"/>
      <c r="LK157" s="104"/>
      <c r="LL157" s="104"/>
      <c r="LM157" s="104"/>
      <c r="LN157" s="104"/>
      <c r="LO157" s="104"/>
      <c r="LP157" s="104"/>
      <c r="LQ157" s="104"/>
      <c r="LR157" s="104"/>
      <c r="LS157" s="104"/>
      <c r="LT157" s="104"/>
      <c r="LU157" s="104"/>
      <c r="LV157" s="104"/>
      <c r="LW157" s="104"/>
      <c r="LX157" s="104"/>
      <c r="LY157" s="104"/>
      <c r="LZ157" s="104"/>
      <c r="MA157" s="104"/>
      <c r="MB157" s="104"/>
      <c r="MC157" s="104"/>
      <c r="MD157" s="104"/>
      <c r="ME157" s="104"/>
      <c r="MF157" s="104"/>
      <c r="MG157" s="104"/>
      <c r="MH157" s="104"/>
      <c r="MI157" s="104"/>
      <c r="MJ157" s="104"/>
      <c r="MK157" s="104"/>
      <c r="ML157" s="104"/>
      <c r="MM157" s="104"/>
      <c r="MN157" s="104"/>
      <c r="MO157" s="104"/>
      <c r="MP157" s="104"/>
      <c r="MQ157" s="104"/>
      <c r="MR157" s="104"/>
      <c r="MS157" s="104"/>
      <c r="MT157" s="104"/>
      <c r="MU157" s="104"/>
      <c r="MV157" s="104"/>
      <c r="MW157" s="104"/>
      <c r="MX157" s="104"/>
      <c r="MY157" s="104"/>
      <c r="MZ157" s="104"/>
      <c r="NA157" s="104"/>
      <c r="NB157" s="104"/>
      <c r="NC157" s="104"/>
      <c r="ND157" s="104"/>
      <c r="NE157" s="104"/>
      <c r="NF157" s="104"/>
      <c r="NG157" s="104"/>
      <c r="NH157" s="104"/>
      <c r="NI157" s="104"/>
      <c r="NJ157" s="104"/>
      <c r="NK157" s="104"/>
      <c r="NL157" s="104"/>
      <c r="NM157" s="104"/>
      <c r="NN157" s="104"/>
      <c r="NO157" s="104"/>
      <c r="NP157" s="104"/>
      <c r="NQ157" s="104"/>
      <c r="NR157" s="104"/>
      <c r="NS157" s="104"/>
      <c r="NT157" s="104"/>
      <c r="NU157" s="104"/>
      <c r="NV157" s="104"/>
      <c r="NW157" s="104"/>
      <c r="NX157" s="104"/>
      <c r="NY157" s="104"/>
      <c r="NZ157" s="104"/>
      <c r="OA157" s="104"/>
      <c r="OB157" s="104"/>
      <c r="OC157" s="104"/>
      <c r="OD157" s="104"/>
      <c r="OE157" s="104"/>
      <c r="OF157" s="104"/>
      <c r="OG157" s="104"/>
      <c r="OH157" s="104"/>
      <c r="OI157" s="104"/>
      <c r="OJ157" s="104"/>
      <c r="OK157" s="104"/>
      <c r="OL157" s="104"/>
      <c r="OM157" s="104"/>
      <c r="ON157" s="104"/>
      <c r="OO157" s="104"/>
      <c r="OP157" s="104"/>
      <c r="OQ157" s="104"/>
      <c r="OR157" s="104"/>
      <c r="OS157" s="104"/>
      <c r="OT157" s="104"/>
      <c r="OU157" s="104"/>
      <c r="OV157" s="104"/>
      <c r="OW157" s="104"/>
      <c r="OX157" s="104"/>
      <c r="OY157" s="104"/>
      <c r="OZ157" s="104"/>
      <c r="PA157" s="104"/>
      <c r="PB157" s="104"/>
      <c r="PC157" s="104"/>
      <c r="PD157" s="104"/>
      <c r="PE157" s="104"/>
      <c r="PF157" s="104"/>
      <c r="PG157" s="104"/>
      <c r="PH157" s="104"/>
      <c r="PI157" s="104"/>
      <c r="PJ157" s="104"/>
      <c r="PK157" s="104"/>
      <c r="PL157" s="104"/>
      <c r="PM157" s="104"/>
      <c r="PN157" s="104"/>
      <c r="PO157" s="104"/>
      <c r="PP157" s="104"/>
      <c r="PQ157" s="104"/>
      <c r="PR157" s="104"/>
      <c r="PS157" s="104"/>
      <c r="PT157" s="104"/>
      <c r="PU157" s="104"/>
      <c r="PV157" s="104"/>
      <c r="PW157" s="104"/>
      <c r="PX157" s="104"/>
      <c r="PY157" s="104"/>
      <c r="PZ157" s="104"/>
      <c r="QA157" s="104"/>
      <c r="QB157" s="104"/>
      <c r="QC157" s="104"/>
      <c r="QD157" s="104"/>
      <c r="QE157" s="104"/>
      <c r="QF157" s="104"/>
      <c r="QG157" s="104"/>
      <c r="QH157" s="104"/>
      <c r="QI157" s="104"/>
      <c r="QJ157" s="104"/>
      <c r="QK157" s="104"/>
      <c r="QL157" s="104"/>
      <c r="QM157" s="104"/>
      <c r="QN157" s="104"/>
      <c r="QO157" s="104"/>
      <c r="QP157" s="104"/>
      <c r="QQ157" s="104"/>
      <c r="QR157" s="104"/>
      <c r="QS157" s="104"/>
      <c r="QT157" s="104"/>
      <c r="QU157" s="104"/>
      <c r="QV157" s="104"/>
      <c r="QW157" s="104"/>
      <c r="QX157" s="104"/>
      <c r="QY157" s="104"/>
      <c r="QZ157" s="104"/>
      <c r="RA157" s="104"/>
      <c r="RB157" s="104"/>
      <c r="RC157" s="104"/>
      <c r="RD157" s="104"/>
      <c r="RE157" s="104"/>
      <c r="RF157" s="104"/>
      <c r="RG157" s="207"/>
      <c r="RH157" s="207"/>
    </row>
    <row r="158" spans="2:476" ht="18.75" customHeight="1">
      <c r="B158" s="87">
        <v>147</v>
      </c>
      <c r="C158" s="87"/>
      <c r="D158" s="87" t="s">
        <v>451</v>
      </c>
      <c r="E158" s="34" t="str">
        <f>IF(ISBLANK(TMSimList[[#This Row],[Test n'#]]),"",LOOKUP(TMSimList[[#This Row],[Test n'#]],TP_CFAR_DB[TPnum],TP_CFAR_DB[TP ID]))</f>
        <v/>
      </c>
      <c r="F158" s="103" t="str">
        <f>IF(ISBLANK(TMSimList[[#This Row],[Test n'#]]),"",LOOKUP(TMSimList[[#This Row],[Test n'#]],TP_CFAR_DB[TPnum],TP_CFAR_DB[Test Point Name]))</f>
        <v/>
      </c>
      <c r="G158" s="34" t="str">
        <f>IF(ISBLANK(TMSimList[[#This Row],[Test n'#]]),"",LOOKUP(TMSimList[[#This Row],[Test n'#]],TP_CFAR_DB[TPnum],TP_CFAR_DB[Mode]))</f>
        <v/>
      </c>
      <c r="H158" s="397"/>
      <c r="I158" s="398"/>
      <c r="J158" s="398"/>
      <c r="K158" s="171"/>
      <c r="L158" s="178">
        <f>SUM(TMSimMatrix[#This Row])</f>
        <v>0</v>
      </c>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1"/>
      <c r="AI158" s="171"/>
      <c r="AJ158" s="171"/>
      <c r="AK158" s="171"/>
      <c r="AL158" s="171"/>
      <c r="AM158" s="171"/>
      <c r="AN158" s="171"/>
      <c r="AO158" s="171"/>
      <c r="AP158" s="171"/>
      <c r="AQ158" s="171"/>
      <c r="AR158" s="171"/>
      <c r="AS158" s="171"/>
      <c r="AT158" s="171"/>
      <c r="AU158" s="171"/>
      <c r="AV158" s="171"/>
      <c r="AW158" s="171"/>
      <c r="AX158" s="171"/>
      <c r="AY158" s="171"/>
      <c r="AZ158" s="171"/>
      <c r="BA158" s="171"/>
      <c r="BB158" s="171"/>
      <c r="BC158" s="171"/>
      <c r="BD158" s="171"/>
      <c r="BE158" s="171"/>
      <c r="BF158" s="171"/>
      <c r="BG158" s="171"/>
      <c r="BH158" s="171"/>
      <c r="BI158" s="171"/>
      <c r="BJ158" s="171"/>
      <c r="BK158" s="171"/>
      <c r="BL158" s="171"/>
      <c r="BM158" s="171"/>
      <c r="BN158" s="171"/>
      <c r="BO158" s="171"/>
      <c r="BP158" s="171"/>
      <c r="BQ158" s="171"/>
      <c r="BR158" s="171"/>
      <c r="BS158" s="171"/>
      <c r="BT158" s="171"/>
      <c r="BU158" s="171"/>
      <c r="BV158" s="171"/>
      <c r="BW158" s="171"/>
      <c r="BX158" s="171"/>
      <c r="BY158" s="171"/>
      <c r="BZ158" s="171"/>
      <c r="CA158" s="171"/>
      <c r="CB158" s="171"/>
      <c r="CC158" s="171"/>
      <c r="CD158" s="104"/>
      <c r="CE158" s="104"/>
      <c r="CF158" s="104"/>
      <c r="CG158" s="104"/>
      <c r="CH158" s="104"/>
      <c r="CI158" s="104"/>
      <c r="CJ158" s="104"/>
      <c r="CK158" s="104"/>
      <c r="CL158" s="104"/>
      <c r="CM158" s="104"/>
      <c r="CN158" s="104"/>
      <c r="CO158" s="104"/>
      <c r="CP158" s="104"/>
      <c r="CQ158" s="104"/>
      <c r="CR158" s="104"/>
      <c r="CS158" s="104"/>
      <c r="CT158" s="104"/>
      <c r="CU158" s="104"/>
      <c r="CV158" s="207"/>
      <c r="CW158" s="207"/>
      <c r="CX158" s="207"/>
      <c r="CY158" s="207"/>
      <c r="CZ158" s="207"/>
      <c r="DA158" s="207"/>
      <c r="DB158" s="207"/>
      <c r="DC158" s="207"/>
      <c r="DD158" s="207"/>
      <c r="DE158" s="207"/>
      <c r="DF158" s="207"/>
      <c r="DG158" s="207"/>
      <c r="DH158" s="207"/>
      <c r="DI158" s="207"/>
      <c r="DJ158" s="207"/>
      <c r="DK158" s="207"/>
      <c r="DL158" s="207"/>
      <c r="DM158" s="207"/>
      <c r="DN158" s="207"/>
      <c r="DO158" s="207"/>
      <c r="DP158" s="207"/>
      <c r="DQ158" s="207"/>
      <c r="DR158" s="207"/>
      <c r="DS158" s="207"/>
      <c r="DT158" s="207"/>
      <c r="DU158" s="104"/>
      <c r="DV158" s="104"/>
      <c r="DW158" s="104"/>
      <c r="DX158" s="104"/>
      <c r="DY158" s="104"/>
      <c r="DZ158" s="104"/>
      <c r="EA158" s="104"/>
      <c r="EB158" s="104"/>
      <c r="EC158" s="104"/>
      <c r="ED158" s="104"/>
      <c r="EE158" s="104"/>
      <c r="EF158" s="104"/>
      <c r="EG158" s="104"/>
      <c r="EH158" s="104"/>
      <c r="EI158" s="104"/>
      <c r="EJ158" s="104"/>
      <c r="EK158" s="104"/>
      <c r="EL158" s="104"/>
      <c r="EM158" s="104"/>
      <c r="EN158" s="104"/>
      <c r="EO158" s="104"/>
      <c r="EP158" s="104"/>
      <c r="EQ158" s="104"/>
      <c r="ER158" s="104"/>
      <c r="ES158" s="104"/>
      <c r="ET158" s="104"/>
      <c r="EU158" s="104"/>
      <c r="EV158" s="104"/>
      <c r="EW158" s="104"/>
      <c r="EX158" s="104"/>
      <c r="EY158" s="104"/>
      <c r="EZ158" s="104"/>
      <c r="FA158" s="104"/>
      <c r="FB158" s="104"/>
      <c r="FC158" s="104"/>
      <c r="FD158" s="104"/>
      <c r="FE158" s="104"/>
      <c r="FF158" s="104"/>
      <c r="FG158" s="104"/>
      <c r="FH158" s="104"/>
      <c r="FI158" s="104"/>
      <c r="FJ158" s="104"/>
      <c r="FK158" s="104"/>
      <c r="FL158" s="104"/>
      <c r="FM158" s="104"/>
      <c r="FN158" s="104"/>
      <c r="FO158" s="104"/>
      <c r="FP158" s="104"/>
      <c r="FQ158" s="104"/>
      <c r="FR158" s="104"/>
      <c r="FS158" s="104"/>
      <c r="FT158" s="104"/>
      <c r="FU158" s="104"/>
      <c r="FV158" s="104"/>
      <c r="FW158" s="104"/>
      <c r="FX158" s="104"/>
      <c r="FY158" s="104"/>
      <c r="FZ158" s="104"/>
      <c r="GA158" s="104"/>
      <c r="GB158" s="104"/>
      <c r="GC158" s="104"/>
      <c r="GD158" s="104"/>
      <c r="GE158" s="104"/>
      <c r="GF158" s="104"/>
      <c r="GG158" s="104"/>
      <c r="GH158" s="104"/>
      <c r="GI158" s="104"/>
      <c r="GJ158" s="104"/>
      <c r="GK158" s="104"/>
      <c r="GL158" s="104"/>
      <c r="GM158" s="104"/>
      <c r="GN158" s="104"/>
      <c r="GO158" s="104"/>
      <c r="GP158" s="104"/>
      <c r="GQ158" s="104"/>
      <c r="GR158" s="104"/>
      <c r="GS158" s="104"/>
      <c r="GT158" s="104"/>
      <c r="GU158" s="104"/>
      <c r="GV158" s="104"/>
      <c r="GW158" s="104"/>
      <c r="GX158" s="104"/>
      <c r="GY158" s="104"/>
      <c r="GZ158" s="104"/>
      <c r="HA158" s="104"/>
      <c r="HB158" s="104"/>
      <c r="HC158" s="104"/>
      <c r="HD158" s="104"/>
      <c r="HE158" s="104"/>
      <c r="HF158" s="104"/>
      <c r="HG158" s="104"/>
      <c r="HH158" s="104"/>
      <c r="HI158" s="104"/>
      <c r="HJ158" s="104"/>
      <c r="HK158" s="104"/>
      <c r="HL158" s="104"/>
      <c r="HM158" s="104"/>
      <c r="HN158" s="104"/>
      <c r="HO158" s="104"/>
      <c r="HP158" s="104"/>
      <c r="HQ158" s="104"/>
      <c r="HR158" s="104"/>
      <c r="HS158" s="104"/>
      <c r="HT158" s="104"/>
      <c r="HU158" s="104"/>
      <c r="HV158" s="104"/>
      <c r="HW158" s="104"/>
      <c r="HX158" s="104"/>
      <c r="HY158" s="104"/>
      <c r="HZ158" s="104"/>
      <c r="IA158" s="104"/>
      <c r="IB158" s="104"/>
      <c r="IC158" s="104"/>
      <c r="ID158" s="104"/>
      <c r="IE158" s="104"/>
      <c r="IF158" s="104"/>
      <c r="IG158" s="104"/>
      <c r="IH158" s="104"/>
      <c r="II158" s="104"/>
      <c r="IJ158" s="104"/>
      <c r="IK158" s="104"/>
      <c r="IL158" s="104"/>
      <c r="IM158" s="104"/>
      <c r="IN158" s="104"/>
      <c r="IO158" s="104"/>
      <c r="IP158" s="104"/>
      <c r="IQ158" s="104"/>
      <c r="IR158" s="104"/>
      <c r="IS158" s="104"/>
      <c r="IT158" s="104"/>
      <c r="IU158" s="104"/>
      <c r="IV158" s="104"/>
      <c r="IW158" s="104"/>
      <c r="IX158" s="104"/>
      <c r="IY158" s="104"/>
      <c r="IZ158" s="104"/>
      <c r="JA158" s="104"/>
      <c r="JB158" s="104"/>
      <c r="JC158" s="104"/>
      <c r="JD158" s="104"/>
      <c r="JE158" s="104"/>
      <c r="JF158" s="104"/>
      <c r="JG158" s="104"/>
      <c r="JH158" s="104"/>
      <c r="JI158" s="104"/>
      <c r="JJ158" s="104"/>
      <c r="JK158" s="104"/>
      <c r="JL158" s="104"/>
      <c r="JM158" s="104"/>
      <c r="JN158" s="104"/>
      <c r="JO158" s="104"/>
      <c r="JP158" s="104"/>
      <c r="JQ158" s="104"/>
      <c r="JR158" s="104"/>
      <c r="JS158" s="104"/>
      <c r="JT158" s="104"/>
      <c r="JU158" s="104"/>
      <c r="JV158" s="104"/>
      <c r="JW158" s="104"/>
      <c r="JX158" s="104"/>
      <c r="JY158" s="104"/>
      <c r="JZ158" s="104"/>
      <c r="KA158" s="104"/>
      <c r="KB158" s="104"/>
      <c r="KC158" s="104"/>
      <c r="KD158" s="104"/>
      <c r="KE158" s="104"/>
      <c r="KF158" s="104"/>
      <c r="KG158" s="104"/>
      <c r="KH158" s="104"/>
      <c r="KI158" s="104"/>
      <c r="KJ158" s="104"/>
      <c r="KK158" s="104"/>
      <c r="KL158" s="104"/>
      <c r="KM158" s="104"/>
      <c r="KN158" s="104"/>
      <c r="KO158" s="104"/>
      <c r="KP158" s="104"/>
      <c r="KQ158" s="104"/>
      <c r="KR158" s="104"/>
      <c r="KS158" s="104"/>
      <c r="KT158" s="104"/>
      <c r="KU158" s="104"/>
      <c r="KV158" s="104"/>
      <c r="KW158" s="104"/>
      <c r="KX158" s="104"/>
      <c r="KY158" s="104"/>
      <c r="KZ158" s="104"/>
      <c r="LA158" s="104"/>
      <c r="LB158" s="104"/>
      <c r="LC158" s="104"/>
      <c r="LD158" s="104"/>
      <c r="LE158" s="104"/>
      <c r="LF158" s="104"/>
      <c r="LG158" s="104"/>
      <c r="LH158" s="104"/>
      <c r="LI158" s="104"/>
      <c r="LJ158" s="104"/>
      <c r="LK158" s="104"/>
      <c r="LL158" s="104"/>
      <c r="LM158" s="104"/>
      <c r="LN158" s="104"/>
      <c r="LO158" s="104"/>
      <c r="LP158" s="104"/>
      <c r="LQ158" s="104"/>
      <c r="LR158" s="104"/>
      <c r="LS158" s="104"/>
      <c r="LT158" s="104"/>
      <c r="LU158" s="104"/>
      <c r="LV158" s="104"/>
      <c r="LW158" s="104"/>
      <c r="LX158" s="104"/>
      <c r="LY158" s="104"/>
      <c r="LZ158" s="104"/>
      <c r="MA158" s="104"/>
      <c r="MB158" s="104"/>
      <c r="MC158" s="104"/>
      <c r="MD158" s="104"/>
      <c r="ME158" s="104"/>
      <c r="MF158" s="104"/>
      <c r="MG158" s="104"/>
      <c r="MH158" s="104"/>
      <c r="MI158" s="104"/>
      <c r="MJ158" s="104"/>
      <c r="MK158" s="104"/>
      <c r="ML158" s="104"/>
      <c r="MM158" s="104"/>
      <c r="MN158" s="104"/>
      <c r="MO158" s="104"/>
      <c r="MP158" s="104"/>
      <c r="MQ158" s="104"/>
      <c r="MR158" s="104"/>
      <c r="MS158" s="104"/>
      <c r="MT158" s="104"/>
      <c r="MU158" s="104"/>
      <c r="MV158" s="104"/>
      <c r="MW158" s="104"/>
      <c r="MX158" s="104"/>
      <c r="MY158" s="104"/>
      <c r="MZ158" s="104"/>
      <c r="NA158" s="104"/>
      <c r="NB158" s="104"/>
      <c r="NC158" s="104"/>
      <c r="ND158" s="104"/>
      <c r="NE158" s="104"/>
      <c r="NF158" s="104"/>
      <c r="NG158" s="104"/>
      <c r="NH158" s="104"/>
      <c r="NI158" s="104"/>
      <c r="NJ158" s="104"/>
      <c r="NK158" s="104"/>
      <c r="NL158" s="104"/>
      <c r="NM158" s="104"/>
      <c r="NN158" s="104"/>
      <c r="NO158" s="104"/>
      <c r="NP158" s="104"/>
      <c r="NQ158" s="104"/>
      <c r="NR158" s="104"/>
      <c r="NS158" s="104"/>
      <c r="NT158" s="104"/>
      <c r="NU158" s="104"/>
      <c r="NV158" s="104"/>
      <c r="NW158" s="104"/>
      <c r="NX158" s="104"/>
      <c r="NY158" s="104"/>
      <c r="NZ158" s="104"/>
      <c r="OA158" s="104"/>
      <c r="OB158" s="104"/>
      <c r="OC158" s="104"/>
      <c r="OD158" s="104"/>
      <c r="OE158" s="104"/>
      <c r="OF158" s="104"/>
      <c r="OG158" s="104"/>
      <c r="OH158" s="104"/>
      <c r="OI158" s="104"/>
      <c r="OJ158" s="104"/>
      <c r="OK158" s="104"/>
      <c r="OL158" s="104"/>
      <c r="OM158" s="104"/>
      <c r="ON158" s="104"/>
      <c r="OO158" s="104"/>
      <c r="OP158" s="104"/>
      <c r="OQ158" s="104"/>
      <c r="OR158" s="104"/>
      <c r="OS158" s="104"/>
      <c r="OT158" s="104"/>
      <c r="OU158" s="104"/>
      <c r="OV158" s="104"/>
      <c r="OW158" s="104"/>
      <c r="OX158" s="104"/>
      <c r="OY158" s="104"/>
      <c r="OZ158" s="104"/>
      <c r="PA158" s="104"/>
      <c r="PB158" s="104"/>
      <c r="PC158" s="104"/>
      <c r="PD158" s="104"/>
      <c r="PE158" s="104"/>
      <c r="PF158" s="104"/>
      <c r="PG158" s="104"/>
      <c r="PH158" s="104"/>
      <c r="PI158" s="104"/>
      <c r="PJ158" s="104"/>
      <c r="PK158" s="104"/>
      <c r="PL158" s="104"/>
      <c r="PM158" s="104"/>
      <c r="PN158" s="104"/>
      <c r="PO158" s="104"/>
      <c r="PP158" s="104"/>
      <c r="PQ158" s="104"/>
      <c r="PR158" s="104"/>
      <c r="PS158" s="104"/>
      <c r="PT158" s="104"/>
      <c r="PU158" s="104"/>
      <c r="PV158" s="104"/>
      <c r="PW158" s="104"/>
      <c r="PX158" s="104"/>
      <c r="PY158" s="104"/>
      <c r="PZ158" s="104"/>
      <c r="QA158" s="104"/>
      <c r="QB158" s="104"/>
      <c r="QC158" s="104"/>
      <c r="QD158" s="104"/>
      <c r="QE158" s="104"/>
      <c r="QF158" s="104"/>
      <c r="QG158" s="104"/>
      <c r="QH158" s="104"/>
      <c r="QI158" s="104"/>
      <c r="QJ158" s="104"/>
      <c r="QK158" s="104"/>
      <c r="QL158" s="104"/>
      <c r="QM158" s="104"/>
      <c r="QN158" s="104"/>
      <c r="QO158" s="104"/>
      <c r="QP158" s="104"/>
      <c r="QQ158" s="104"/>
      <c r="QR158" s="104"/>
      <c r="QS158" s="104"/>
      <c r="QT158" s="104"/>
      <c r="QU158" s="104"/>
      <c r="QV158" s="104"/>
      <c r="QW158" s="104"/>
      <c r="QX158" s="104"/>
      <c r="QY158" s="104"/>
      <c r="QZ158" s="104"/>
      <c r="RA158" s="104"/>
      <c r="RB158" s="104"/>
      <c r="RC158" s="104"/>
      <c r="RD158" s="104"/>
      <c r="RE158" s="104"/>
      <c r="RF158" s="104"/>
      <c r="RG158" s="207"/>
      <c r="RH158" s="207"/>
    </row>
    <row r="159" spans="2:476" ht="18.75" customHeight="1">
      <c r="B159" s="87">
        <v>148</v>
      </c>
      <c r="C159" s="87"/>
      <c r="D159" s="87" t="s">
        <v>451</v>
      </c>
      <c r="E159" s="34" t="str">
        <f>IF(ISBLANK(TMSimList[[#This Row],[Test n'#]]),"",LOOKUP(TMSimList[[#This Row],[Test n'#]],TP_CFAR_DB[TPnum],TP_CFAR_DB[TP ID]))</f>
        <v/>
      </c>
      <c r="F159" s="103" t="str">
        <f>IF(ISBLANK(TMSimList[[#This Row],[Test n'#]]),"",LOOKUP(TMSimList[[#This Row],[Test n'#]],TP_CFAR_DB[TPnum],TP_CFAR_DB[Test Point Name]))</f>
        <v/>
      </c>
      <c r="G159" s="34" t="str">
        <f>IF(ISBLANK(TMSimList[[#This Row],[Test n'#]]),"",LOOKUP(TMSimList[[#This Row],[Test n'#]],TP_CFAR_DB[TPnum],TP_CFAR_DB[Mode]))</f>
        <v/>
      </c>
      <c r="H159" s="397"/>
      <c r="I159" s="398"/>
      <c r="J159" s="398"/>
      <c r="K159" s="171"/>
      <c r="L159" s="178">
        <f>SUM(TMSimMatrix[#This Row])</f>
        <v>0</v>
      </c>
      <c r="M159" s="171"/>
      <c r="N159" s="171"/>
      <c r="O159" s="171"/>
      <c r="P159" s="171"/>
      <c r="Q159" s="171"/>
      <c r="R159" s="171"/>
      <c r="S159" s="171"/>
      <c r="T159" s="171"/>
      <c r="U159" s="171"/>
      <c r="V159" s="171"/>
      <c r="W159" s="171"/>
      <c r="X159" s="171"/>
      <c r="Y159" s="171"/>
      <c r="Z159" s="171"/>
      <c r="AA159" s="171"/>
      <c r="AB159" s="171"/>
      <c r="AC159" s="171"/>
      <c r="AD159" s="171"/>
      <c r="AE159" s="171"/>
      <c r="AF159" s="171"/>
      <c r="AG159" s="171"/>
      <c r="AH159" s="171"/>
      <c r="AI159" s="171"/>
      <c r="AJ159" s="171"/>
      <c r="AK159" s="171"/>
      <c r="AL159" s="171"/>
      <c r="AM159" s="171"/>
      <c r="AN159" s="171"/>
      <c r="AO159" s="171"/>
      <c r="AP159" s="171"/>
      <c r="AQ159" s="171"/>
      <c r="AR159" s="171"/>
      <c r="AS159" s="171"/>
      <c r="AT159" s="171"/>
      <c r="AU159" s="171"/>
      <c r="AV159" s="171"/>
      <c r="AW159" s="171"/>
      <c r="AX159" s="171"/>
      <c r="AY159" s="171"/>
      <c r="AZ159" s="171"/>
      <c r="BA159" s="171"/>
      <c r="BB159" s="171"/>
      <c r="BC159" s="171"/>
      <c r="BD159" s="171"/>
      <c r="BE159" s="171"/>
      <c r="BF159" s="171"/>
      <c r="BG159" s="171"/>
      <c r="BH159" s="171"/>
      <c r="BI159" s="171"/>
      <c r="BJ159" s="171"/>
      <c r="BK159" s="171"/>
      <c r="BL159" s="171"/>
      <c r="BM159" s="171"/>
      <c r="BN159" s="171"/>
      <c r="BO159" s="171"/>
      <c r="BP159" s="171"/>
      <c r="BQ159" s="171"/>
      <c r="BR159" s="171"/>
      <c r="BS159" s="171"/>
      <c r="BT159" s="171"/>
      <c r="BU159" s="171"/>
      <c r="BV159" s="171"/>
      <c r="BW159" s="171"/>
      <c r="BX159" s="171"/>
      <c r="BY159" s="171"/>
      <c r="BZ159" s="171"/>
      <c r="CA159" s="171"/>
      <c r="CB159" s="171"/>
      <c r="CC159" s="171"/>
      <c r="CD159" s="104"/>
      <c r="CE159" s="104"/>
      <c r="CF159" s="104"/>
      <c r="CG159" s="104"/>
      <c r="CH159" s="104"/>
      <c r="CI159" s="104"/>
      <c r="CJ159" s="104"/>
      <c r="CK159" s="104"/>
      <c r="CL159" s="104"/>
      <c r="CM159" s="104"/>
      <c r="CN159" s="104"/>
      <c r="CO159" s="104"/>
      <c r="CP159" s="104"/>
      <c r="CQ159" s="104"/>
      <c r="CR159" s="104"/>
      <c r="CS159" s="104"/>
      <c r="CT159" s="104"/>
      <c r="CU159" s="104"/>
      <c r="CV159" s="207"/>
      <c r="CW159" s="207"/>
      <c r="CX159" s="207"/>
      <c r="CY159" s="207"/>
      <c r="CZ159" s="207"/>
      <c r="DA159" s="207"/>
      <c r="DB159" s="207"/>
      <c r="DC159" s="207"/>
      <c r="DD159" s="207"/>
      <c r="DE159" s="207"/>
      <c r="DF159" s="207"/>
      <c r="DG159" s="207"/>
      <c r="DH159" s="207"/>
      <c r="DI159" s="207"/>
      <c r="DJ159" s="207"/>
      <c r="DK159" s="207"/>
      <c r="DL159" s="207"/>
      <c r="DM159" s="207"/>
      <c r="DN159" s="207"/>
      <c r="DO159" s="207"/>
      <c r="DP159" s="207"/>
      <c r="DQ159" s="207"/>
      <c r="DR159" s="207"/>
      <c r="DS159" s="207"/>
      <c r="DT159" s="207"/>
      <c r="DU159" s="104"/>
      <c r="DV159" s="104"/>
      <c r="DW159" s="104"/>
      <c r="DX159" s="104"/>
      <c r="DY159" s="104"/>
      <c r="DZ159" s="104"/>
      <c r="EA159" s="104"/>
      <c r="EB159" s="104"/>
      <c r="EC159" s="104"/>
      <c r="ED159" s="104"/>
      <c r="EE159" s="104"/>
      <c r="EF159" s="104"/>
      <c r="EG159" s="104"/>
      <c r="EH159" s="104"/>
      <c r="EI159" s="104"/>
      <c r="EJ159" s="104"/>
      <c r="EK159" s="104"/>
      <c r="EL159" s="104"/>
      <c r="EM159" s="104"/>
      <c r="EN159" s="104"/>
      <c r="EO159" s="104"/>
      <c r="EP159" s="104"/>
      <c r="EQ159" s="104"/>
      <c r="ER159" s="104"/>
      <c r="ES159" s="104"/>
      <c r="ET159" s="104"/>
      <c r="EU159" s="104"/>
      <c r="EV159" s="104"/>
      <c r="EW159" s="104"/>
      <c r="EX159" s="104"/>
      <c r="EY159" s="104"/>
      <c r="EZ159" s="104"/>
      <c r="FA159" s="104"/>
      <c r="FB159" s="104"/>
      <c r="FC159" s="104"/>
      <c r="FD159" s="104"/>
      <c r="FE159" s="104"/>
      <c r="FF159" s="104"/>
      <c r="FG159" s="104"/>
      <c r="FH159" s="104"/>
      <c r="FI159" s="104"/>
      <c r="FJ159" s="104"/>
      <c r="FK159" s="104"/>
      <c r="FL159" s="104"/>
      <c r="FM159" s="104"/>
      <c r="FN159" s="104"/>
      <c r="FO159" s="104"/>
      <c r="FP159" s="104"/>
      <c r="FQ159" s="104"/>
      <c r="FR159" s="104"/>
      <c r="FS159" s="104"/>
      <c r="FT159" s="104"/>
      <c r="FU159" s="104"/>
      <c r="FV159" s="104"/>
      <c r="FW159" s="104"/>
      <c r="FX159" s="104"/>
      <c r="FY159" s="104"/>
      <c r="FZ159" s="104"/>
      <c r="GA159" s="104"/>
      <c r="GB159" s="104"/>
      <c r="GC159" s="104"/>
      <c r="GD159" s="104"/>
      <c r="GE159" s="104"/>
      <c r="GF159" s="104"/>
      <c r="GG159" s="104"/>
      <c r="GH159" s="104"/>
      <c r="GI159" s="104"/>
      <c r="GJ159" s="104"/>
      <c r="GK159" s="104"/>
      <c r="GL159" s="104"/>
      <c r="GM159" s="104"/>
      <c r="GN159" s="104"/>
      <c r="GO159" s="104"/>
      <c r="GP159" s="104"/>
      <c r="GQ159" s="104"/>
      <c r="GR159" s="104"/>
      <c r="GS159" s="104"/>
      <c r="GT159" s="104"/>
      <c r="GU159" s="104"/>
      <c r="GV159" s="104"/>
      <c r="GW159" s="104"/>
      <c r="GX159" s="104"/>
      <c r="GY159" s="104"/>
      <c r="GZ159" s="104"/>
      <c r="HA159" s="104"/>
      <c r="HB159" s="104"/>
      <c r="HC159" s="104"/>
      <c r="HD159" s="104"/>
      <c r="HE159" s="104"/>
      <c r="HF159" s="104"/>
      <c r="HG159" s="104"/>
      <c r="HH159" s="104"/>
      <c r="HI159" s="104"/>
      <c r="HJ159" s="104"/>
      <c r="HK159" s="104"/>
      <c r="HL159" s="104"/>
      <c r="HM159" s="104"/>
      <c r="HN159" s="104"/>
      <c r="HO159" s="104"/>
      <c r="HP159" s="104"/>
      <c r="HQ159" s="104"/>
      <c r="HR159" s="104"/>
      <c r="HS159" s="104"/>
      <c r="HT159" s="104"/>
      <c r="HU159" s="104"/>
      <c r="HV159" s="104"/>
      <c r="HW159" s="104"/>
      <c r="HX159" s="104"/>
      <c r="HY159" s="104"/>
      <c r="HZ159" s="104"/>
      <c r="IA159" s="104"/>
      <c r="IB159" s="104"/>
      <c r="IC159" s="104"/>
      <c r="ID159" s="104"/>
      <c r="IE159" s="104"/>
      <c r="IF159" s="104"/>
      <c r="IG159" s="104"/>
      <c r="IH159" s="104"/>
      <c r="II159" s="104"/>
      <c r="IJ159" s="104"/>
      <c r="IK159" s="104"/>
      <c r="IL159" s="104"/>
      <c r="IM159" s="104"/>
      <c r="IN159" s="104"/>
      <c r="IO159" s="104"/>
      <c r="IP159" s="104"/>
      <c r="IQ159" s="104"/>
      <c r="IR159" s="104"/>
      <c r="IS159" s="104"/>
      <c r="IT159" s="104"/>
      <c r="IU159" s="104"/>
      <c r="IV159" s="104"/>
      <c r="IW159" s="104"/>
      <c r="IX159" s="104"/>
      <c r="IY159" s="104"/>
      <c r="IZ159" s="104"/>
      <c r="JA159" s="104"/>
      <c r="JB159" s="104"/>
      <c r="JC159" s="104"/>
      <c r="JD159" s="104"/>
      <c r="JE159" s="104"/>
      <c r="JF159" s="104"/>
      <c r="JG159" s="104"/>
      <c r="JH159" s="104"/>
      <c r="JI159" s="104"/>
      <c r="JJ159" s="104"/>
      <c r="JK159" s="104"/>
      <c r="JL159" s="104"/>
      <c r="JM159" s="104"/>
      <c r="JN159" s="104"/>
      <c r="JO159" s="104"/>
      <c r="JP159" s="104"/>
      <c r="JQ159" s="104"/>
      <c r="JR159" s="104"/>
      <c r="JS159" s="104"/>
      <c r="JT159" s="104"/>
      <c r="JU159" s="104"/>
      <c r="JV159" s="104"/>
      <c r="JW159" s="104"/>
      <c r="JX159" s="104"/>
      <c r="JY159" s="104"/>
      <c r="JZ159" s="104"/>
      <c r="KA159" s="104"/>
      <c r="KB159" s="104"/>
      <c r="KC159" s="104"/>
      <c r="KD159" s="104"/>
      <c r="KE159" s="104"/>
      <c r="KF159" s="104"/>
      <c r="KG159" s="104"/>
      <c r="KH159" s="104"/>
      <c r="KI159" s="104"/>
      <c r="KJ159" s="104"/>
      <c r="KK159" s="104"/>
      <c r="KL159" s="104"/>
      <c r="KM159" s="104"/>
      <c r="KN159" s="104"/>
      <c r="KO159" s="104"/>
      <c r="KP159" s="104"/>
      <c r="KQ159" s="104"/>
      <c r="KR159" s="104"/>
      <c r="KS159" s="104"/>
      <c r="KT159" s="104"/>
      <c r="KU159" s="104"/>
      <c r="KV159" s="104"/>
      <c r="KW159" s="104"/>
      <c r="KX159" s="104"/>
      <c r="KY159" s="104"/>
      <c r="KZ159" s="104"/>
      <c r="LA159" s="104"/>
      <c r="LB159" s="104"/>
      <c r="LC159" s="104"/>
      <c r="LD159" s="104"/>
      <c r="LE159" s="104"/>
      <c r="LF159" s="104"/>
      <c r="LG159" s="104"/>
      <c r="LH159" s="104"/>
      <c r="LI159" s="104"/>
      <c r="LJ159" s="104"/>
      <c r="LK159" s="104"/>
      <c r="LL159" s="104"/>
      <c r="LM159" s="104"/>
      <c r="LN159" s="104"/>
      <c r="LO159" s="104"/>
      <c r="LP159" s="104"/>
      <c r="LQ159" s="104"/>
      <c r="LR159" s="104"/>
      <c r="LS159" s="104"/>
      <c r="LT159" s="104"/>
      <c r="LU159" s="104"/>
      <c r="LV159" s="104"/>
      <c r="LW159" s="104"/>
      <c r="LX159" s="104"/>
      <c r="LY159" s="104"/>
      <c r="LZ159" s="104"/>
      <c r="MA159" s="104"/>
      <c r="MB159" s="104"/>
      <c r="MC159" s="104"/>
      <c r="MD159" s="104"/>
      <c r="ME159" s="104"/>
      <c r="MF159" s="104"/>
      <c r="MG159" s="104"/>
      <c r="MH159" s="104"/>
      <c r="MI159" s="104"/>
      <c r="MJ159" s="104"/>
      <c r="MK159" s="104"/>
      <c r="ML159" s="104"/>
      <c r="MM159" s="104"/>
      <c r="MN159" s="104"/>
      <c r="MO159" s="104"/>
      <c r="MP159" s="104"/>
      <c r="MQ159" s="104"/>
      <c r="MR159" s="104"/>
      <c r="MS159" s="104"/>
      <c r="MT159" s="104"/>
      <c r="MU159" s="104"/>
      <c r="MV159" s="104"/>
      <c r="MW159" s="104"/>
      <c r="MX159" s="104"/>
      <c r="MY159" s="104"/>
      <c r="MZ159" s="104"/>
      <c r="NA159" s="104"/>
      <c r="NB159" s="104"/>
      <c r="NC159" s="104"/>
      <c r="ND159" s="104"/>
      <c r="NE159" s="104"/>
      <c r="NF159" s="104"/>
      <c r="NG159" s="104"/>
      <c r="NH159" s="104"/>
      <c r="NI159" s="104"/>
      <c r="NJ159" s="104"/>
      <c r="NK159" s="104"/>
      <c r="NL159" s="104"/>
      <c r="NM159" s="104"/>
      <c r="NN159" s="104"/>
      <c r="NO159" s="104"/>
      <c r="NP159" s="104"/>
      <c r="NQ159" s="104"/>
      <c r="NR159" s="104"/>
      <c r="NS159" s="104"/>
      <c r="NT159" s="104"/>
      <c r="NU159" s="104"/>
      <c r="NV159" s="104"/>
      <c r="NW159" s="104"/>
      <c r="NX159" s="104"/>
      <c r="NY159" s="104"/>
      <c r="NZ159" s="104"/>
      <c r="OA159" s="104"/>
      <c r="OB159" s="104"/>
      <c r="OC159" s="104"/>
      <c r="OD159" s="104"/>
      <c r="OE159" s="104"/>
      <c r="OF159" s="104"/>
      <c r="OG159" s="104"/>
      <c r="OH159" s="104"/>
      <c r="OI159" s="104"/>
      <c r="OJ159" s="104"/>
      <c r="OK159" s="104"/>
      <c r="OL159" s="104"/>
      <c r="OM159" s="104"/>
      <c r="ON159" s="104"/>
      <c r="OO159" s="104"/>
      <c r="OP159" s="104"/>
      <c r="OQ159" s="104"/>
      <c r="OR159" s="104"/>
      <c r="OS159" s="104"/>
      <c r="OT159" s="104"/>
      <c r="OU159" s="104"/>
      <c r="OV159" s="104"/>
      <c r="OW159" s="104"/>
      <c r="OX159" s="104"/>
      <c r="OY159" s="104"/>
      <c r="OZ159" s="104"/>
      <c r="PA159" s="104"/>
      <c r="PB159" s="104"/>
      <c r="PC159" s="104"/>
      <c r="PD159" s="104"/>
      <c r="PE159" s="104"/>
      <c r="PF159" s="104"/>
      <c r="PG159" s="104"/>
      <c r="PH159" s="104"/>
      <c r="PI159" s="104"/>
      <c r="PJ159" s="104"/>
      <c r="PK159" s="104"/>
      <c r="PL159" s="104"/>
      <c r="PM159" s="104"/>
      <c r="PN159" s="104"/>
      <c r="PO159" s="104"/>
      <c r="PP159" s="104"/>
      <c r="PQ159" s="104"/>
      <c r="PR159" s="104"/>
      <c r="PS159" s="104"/>
      <c r="PT159" s="104"/>
      <c r="PU159" s="104"/>
      <c r="PV159" s="104"/>
      <c r="PW159" s="104"/>
      <c r="PX159" s="104"/>
      <c r="PY159" s="104"/>
      <c r="PZ159" s="104"/>
      <c r="QA159" s="104"/>
      <c r="QB159" s="104"/>
      <c r="QC159" s="104"/>
      <c r="QD159" s="104"/>
      <c r="QE159" s="104"/>
      <c r="QF159" s="104"/>
      <c r="QG159" s="104"/>
      <c r="QH159" s="104"/>
      <c r="QI159" s="104"/>
      <c r="QJ159" s="104"/>
      <c r="QK159" s="104"/>
      <c r="QL159" s="104"/>
      <c r="QM159" s="104"/>
      <c r="QN159" s="104"/>
      <c r="QO159" s="104"/>
      <c r="QP159" s="104"/>
      <c r="QQ159" s="104"/>
      <c r="QR159" s="104"/>
      <c r="QS159" s="104"/>
      <c r="QT159" s="104"/>
      <c r="QU159" s="104"/>
      <c r="QV159" s="104"/>
      <c r="QW159" s="104"/>
      <c r="QX159" s="104"/>
      <c r="QY159" s="104"/>
      <c r="QZ159" s="104"/>
      <c r="RA159" s="104"/>
      <c r="RB159" s="104"/>
      <c r="RC159" s="104"/>
      <c r="RD159" s="104"/>
      <c r="RE159" s="104"/>
      <c r="RF159" s="104"/>
      <c r="RG159" s="207"/>
      <c r="RH159" s="207"/>
    </row>
    <row r="160" spans="2:476" ht="18.75" customHeight="1">
      <c r="B160" s="87">
        <v>149</v>
      </c>
      <c r="C160" s="87"/>
      <c r="D160" s="87" t="s">
        <v>451</v>
      </c>
      <c r="E160" s="34" t="str">
        <f>IF(ISBLANK(TMSimList[[#This Row],[Test n'#]]),"",LOOKUP(TMSimList[[#This Row],[Test n'#]],TP_CFAR_DB[TPnum],TP_CFAR_DB[TP ID]))</f>
        <v/>
      </c>
      <c r="F160" s="103" t="str">
        <f>IF(ISBLANK(TMSimList[[#This Row],[Test n'#]]),"",LOOKUP(TMSimList[[#This Row],[Test n'#]],TP_CFAR_DB[TPnum],TP_CFAR_DB[Test Point Name]))</f>
        <v/>
      </c>
      <c r="G160" s="34" t="str">
        <f>IF(ISBLANK(TMSimList[[#This Row],[Test n'#]]),"",LOOKUP(TMSimList[[#This Row],[Test n'#]],TP_CFAR_DB[TPnum],TP_CFAR_DB[Mode]))</f>
        <v/>
      </c>
      <c r="H160" s="397"/>
      <c r="I160" s="398"/>
      <c r="J160" s="398"/>
      <c r="K160" s="171"/>
      <c r="L160" s="178">
        <f>SUM(TMSimMatrix[#This Row])</f>
        <v>0</v>
      </c>
      <c r="M160" s="171"/>
      <c r="N160" s="171"/>
      <c r="O160" s="171"/>
      <c r="P160" s="171"/>
      <c r="Q160" s="171"/>
      <c r="R160" s="171"/>
      <c r="S160" s="171"/>
      <c r="T160" s="171"/>
      <c r="U160" s="171"/>
      <c r="V160" s="171"/>
      <c r="W160" s="171"/>
      <c r="X160" s="171"/>
      <c r="Y160" s="171"/>
      <c r="Z160" s="171"/>
      <c r="AA160" s="171"/>
      <c r="AB160" s="171"/>
      <c r="AC160" s="171"/>
      <c r="AD160" s="171"/>
      <c r="AE160" s="171"/>
      <c r="AF160" s="171"/>
      <c r="AG160" s="171"/>
      <c r="AH160" s="171"/>
      <c r="AI160" s="171"/>
      <c r="AJ160" s="171"/>
      <c r="AK160" s="171"/>
      <c r="AL160" s="171"/>
      <c r="AM160" s="171"/>
      <c r="AN160" s="171"/>
      <c r="AO160" s="171"/>
      <c r="AP160" s="171"/>
      <c r="AQ160" s="171"/>
      <c r="AR160" s="171"/>
      <c r="AS160" s="171"/>
      <c r="AT160" s="171"/>
      <c r="AU160" s="171"/>
      <c r="AV160" s="171"/>
      <c r="AW160" s="171"/>
      <c r="AX160" s="171"/>
      <c r="AY160" s="171"/>
      <c r="AZ160" s="171"/>
      <c r="BA160" s="171"/>
      <c r="BB160" s="171"/>
      <c r="BC160" s="171"/>
      <c r="BD160" s="171"/>
      <c r="BE160" s="171"/>
      <c r="BF160" s="171"/>
      <c r="BG160" s="171"/>
      <c r="BH160" s="171"/>
      <c r="BI160" s="171"/>
      <c r="BJ160" s="171"/>
      <c r="BK160" s="171"/>
      <c r="BL160" s="171"/>
      <c r="BM160" s="171"/>
      <c r="BN160" s="171"/>
      <c r="BO160" s="171"/>
      <c r="BP160" s="171"/>
      <c r="BQ160" s="171"/>
      <c r="BR160" s="171"/>
      <c r="BS160" s="171"/>
      <c r="BT160" s="171"/>
      <c r="BU160" s="171"/>
      <c r="BV160" s="171"/>
      <c r="BW160" s="171"/>
      <c r="BX160" s="171"/>
      <c r="BY160" s="171"/>
      <c r="BZ160" s="171"/>
      <c r="CA160" s="171"/>
      <c r="CB160" s="171"/>
      <c r="CC160" s="171"/>
      <c r="CD160" s="104"/>
      <c r="CE160" s="104"/>
      <c r="CF160" s="104"/>
      <c r="CG160" s="104"/>
      <c r="CH160" s="104"/>
      <c r="CI160" s="104"/>
      <c r="CJ160" s="104"/>
      <c r="CK160" s="104"/>
      <c r="CL160" s="104"/>
      <c r="CM160" s="104"/>
      <c r="CN160" s="104"/>
      <c r="CO160" s="104"/>
      <c r="CP160" s="104"/>
      <c r="CQ160" s="104"/>
      <c r="CR160" s="104"/>
      <c r="CS160" s="104"/>
      <c r="CT160" s="104"/>
      <c r="CU160" s="104"/>
      <c r="CV160" s="207"/>
      <c r="CW160" s="207"/>
      <c r="CX160" s="207"/>
      <c r="CY160" s="207"/>
      <c r="CZ160" s="207"/>
      <c r="DA160" s="207"/>
      <c r="DB160" s="207"/>
      <c r="DC160" s="207"/>
      <c r="DD160" s="207"/>
      <c r="DE160" s="207"/>
      <c r="DF160" s="207"/>
      <c r="DG160" s="207"/>
      <c r="DH160" s="207"/>
      <c r="DI160" s="207"/>
      <c r="DJ160" s="207"/>
      <c r="DK160" s="207"/>
      <c r="DL160" s="207"/>
      <c r="DM160" s="207"/>
      <c r="DN160" s="207"/>
      <c r="DO160" s="207"/>
      <c r="DP160" s="207"/>
      <c r="DQ160" s="207"/>
      <c r="DR160" s="207"/>
      <c r="DS160" s="207"/>
      <c r="DT160" s="207"/>
      <c r="DU160" s="104"/>
      <c r="DV160" s="104"/>
      <c r="DW160" s="104"/>
      <c r="DX160" s="104"/>
      <c r="DY160" s="104"/>
      <c r="DZ160" s="104"/>
      <c r="EA160" s="104"/>
      <c r="EB160" s="104"/>
      <c r="EC160" s="104"/>
      <c r="ED160" s="104"/>
      <c r="EE160" s="104"/>
      <c r="EF160" s="104"/>
      <c r="EG160" s="104"/>
      <c r="EH160" s="104"/>
      <c r="EI160" s="104"/>
      <c r="EJ160" s="104"/>
      <c r="EK160" s="104"/>
      <c r="EL160" s="104"/>
      <c r="EM160" s="104"/>
      <c r="EN160" s="104"/>
      <c r="EO160" s="104"/>
      <c r="EP160" s="104"/>
      <c r="EQ160" s="104"/>
      <c r="ER160" s="104"/>
      <c r="ES160" s="104"/>
      <c r="ET160" s="104"/>
      <c r="EU160" s="104"/>
      <c r="EV160" s="104"/>
      <c r="EW160" s="104"/>
      <c r="EX160" s="104"/>
      <c r="EY160" s="104"/>
      <c r="EZ160" s="104"/>
      <c r="FA160" s="104"/>
      <c r="FB160" s="104"/>
      <c r="FC160" s="104"/>
      <c r="FD160" s="104"/>
      <c r="FE160" s="104"/>
      <c r="FF160" s="104"/>
      <c r="FG160" s="104"/>
      <c r="FH160" s="104"/>
      <c r="FI160" s="104"/>
      <c r="FJ160" s="104"/>
      <c r="FK160" s="104"/>
      <c r="FL160" s="104"/>
      <c r="FM160" s="104"/>
      <c r="FN160" s="104"/>
      <c r="FO160" s="104"/>
      <c r="FP160" s="104"/>
      <c r="FQ160" s="104"/>
      <c r="FR160" s="104"/>
      <c r="FS160" s="104"/>
      <c r="FT160" s="104"/>
      <c r="FU160" s="104"/>
      <c r="FV160" s="104"/>
      <c r="FW160" s="104"/>
      <c r="FX160" s="104"/>
      <c r="FY160" s="104"/>
      <c r="FZ160" s="104"/>
      <c r="GA160" s="104"/>
      <c r="GB160" s="104"/>
      <c r="GC160" s="104"/>
      <c r="GD160" s="104"/>
      <c r="GE160" s="104"/>
      <c r="GF160" s="104"/>
      <c r="GG160" s="104"/>
      <c r="GH160" s="104"/>
      <c r="GI160" s="104"/>
      <c r="GJ160" s="104"/>
      <c r="GK160" s="104"/>
      <c r="GL160" s="104"/>
      <c r="GM160" s="104"/>
      <c r="GN160" s="104"/>
      <c r="GO160" s="104"/>
      <c r="GP160" s="104"/>
      <c r="GQ160" s="104"/>
      <c r="GR160" s="104"/>
      <c r="GS160" s="104"/>
      <c r="GT160" s="104"/>
      <c r="GU160" s="104"/>
      <c r="GV160" s="104"/>
      <c r="GW160" s="104"/>
      <c r="GX160" s="104"/>
      <c r="GY160" s="104"/>
      <c r="GZ160" s="104"/>
      <c r="HA160" s="104"/>
      <c r="HB160" s="104"/>
      <c r="HC160" s="104"/>
      <c r="HD160" s="104"/>
      <c r="HE160" s="104"/>
      <c r="HF160" s="104"/>
      <c r="HG160" s="104"/>
      <c r="HH160" s="104"/>
      <c r="HI160" s="104"/>
      <c r="HJ160" s="104"/>
      <c r="HK160" s="104"/>
      <c r="HL160" s="104"/>
      <c r="HM160" s="104"/>
      <c r="HN160" s="104"/>
      <c r="HO160" s="104"/>
      <c r="HP160" s="104"/>
      <c r="HQ160" s="104"/>
      <c r="HR160" s="104"/>
      <c r="HS160" s="104"/>
      <c r="HT160" s="104"/>
      <c r="HU160" s="104"/>
      <c r="HV160" s="104"/>
      <c r="HW160" s="104"/>
      <c r="HX160" s="104"/>
      <c r="HY160" s="104"/>
      <c r="HZ160" s="104"/>
      <c r="IA160" s="104"/>
      <c r="IB160" s="104"/>
      <c r="IC160" s="104"/>
      <c r="ID160" s="104"/>
      <c r="IE160" s="104"/>
      <c r="IF160" s="104"/>
      <c r="IG160" s="104"/>
      <c r="IH160" s="104"/>
      <c r="II160" s="104"/>
      <c r="IJ160" s="104"/>
      <c r="IK160" s="104"/>
      <c r="IL160" s="104"/>
      <c r="IM160" s="104"/>
      <c r="IN160" s="104"/>
      <c r="IO160" s="104"/>
      <c r="IP160" s="104"/>
      <c r="IQ160" s="104"/>
      <c r="IR160" s="104"/>
      <c r="IS160" s="104"/>
      <c r="IT160" s="104"/>
      <c r="IU160" s="104"/>
      <c r="IV160" s="104"/>
      <c r="IW160" s="104"/>
      <c r="IX160" s="104"/>
      <c r="IY160" s="104"/>
      <c r="IZ160" s="104"/>
      <c r="JA160" s="104"/>
      <c r="JB160" s="104"/>
      <c r="JC160" s="104"/>
      <c r="JD160" s="104"/>
      <c r="JE160" s="104"/>
      <c r="JF160" s="104"/>
      <c r="JG160" s="104"/>
      <c r="JH160" s="104"/>
      <c r="JI160" s="104"/>
      <c r="JJ160" s="104"/>
      <c r="JK160" s="104"/>
      <c r="JL160" s="104"/>
      <c r="JM160" s="104"/>
      <c r="JN160" s="104"/>
      <c r="JO160" s="104"/>
      <c r="JP160" s="104"/>
      <c r="JQ160" s="104"/>
      <c r="JR160" s="104"/>
      <c r="JS160" s="104"/>
      <c r="JT160" s="104"/>
      <c r="JU160" s="104"/>
      <c r="JV160" s="104"/>
      <c r="JW160" s="104"/>
      <c r="JX160" s="104"/>
      <c r="JY160" s="104"/>
      <c r="JZ160" s="104"/>
      <c r="KA160" s="104"/>
      <c r="KB160" s="104"/>
      <c r="KC160" s="104"/>
      <c r="KD160" s="104"/>
      <c r="KE160" s="104"/>
      <c r="KF160" s="104"/>
      <c r="KG160" s="104"/>
      <c r="KH160" s="104"/>
      <c r="KI160" s="104"/>
      <c r="KJ160" s="104"/>
      <c r="KK160" s="104"/>
      <c r="KL160" s="104"/>
      <c r="KM160" s="104"/>
      <c r="KN160" s="104"/>
      <c r="KO160" s="104"/>
      <c r="KP160" s="104"/>
      <c r="KQ160" s="104"/>
      <c r="KR160" s="104"/>
      <c r="KS160" s="104"/>
      <c r="KT160" s="104"/>
      <c r="KU160" s="104"/>
      <c r="KV160" s="104"/>
      <c r="KW160" s="104"/>
      <c r="KX160" s="104"/>
      <c r="KY160" s="104"/>
      <c r="KZ160" s="104"/>
      <c r="LA160" s="104"/>
      <c r="LB160" s="104"/>
      <c r="LC160" s="104"/>
      <c r="LD160" s="104"/>
      <c r="LE160" s="104"/>
      <c r="LF160" s="104"/>
      <c r="LG160" s="104"/>
      <c r="LH160" s="104"/>
      <c r="LI160" s="104"/>
      <c r="LJ160" s="104"/>
      <c r="LK160" s="104"/>
      <c r="LL160" s="104"/>
      <c r="LM160" s="104"/>
      <c r="LN160" s="104"/>
      <c r="LO160" s="104"/>
      <c r="LP160" s="104"/>
      <c r="LQ160" s="104"/>
      <c r="LR160" s="104"/>
      <c r="LS160" s="104"/>
      <c r="LT160" s="104"/>
      <c r="LU160" s="104"/>
      <c r="LV160" s="104"/>
      <c r="LW160" s="104"/>
      <c r="LX160" s="104"/>
      <c r="LY160" s="104"/>
      <c r="LZ160" s="104"/>
      <c r="MA160" s="104"/>
      <c r="MB160" s="104"/>
      <c r="MC160" s="104"/>
      <c r="MD160" s="104"/>
      <c r="ME160" s="104"/>
      <c r="MF160" s="104"/>
      <c r="MG160" s="104"/>
      <c r="MH160" s="104"/>
      <c r="MI160" s="104"/>
      <c r="MJ160" s="104"/>
      <c r="MK160" s="104"/>
      <c r="ML160" s="104"/>
      <c r="MM160" s="104"/>
      <c r="MN160" s="104"/>
      <c r="MO160" s="104"/>
      <c r="MP160" s="104"/>
      <c r="MQ160" s="104"/>
      <c r="MR160" s="104"/>
      <c r="MS160" s="104"/>
      <c r="MT160" s="104"/>
      <c r="MU160" s="104"/>
      <c r="MV160" s="104"/>
      <c r="MW160" s="104"/>
      <c r="MX160" s="104"/>
      <c r="MY160" s="104"/>
      <c r="MZ160" s="104"/>
      <c r="NA160" s="104"/>
      <c r="NB160" s="104"/>
      <c r="NC160" s="104"/>
      <c r="ND160" s="104"/>
      <c r="NE160" s="104"/>
      <c r="NF160" s="104"/>
      <c r="NG160" s="104"/>
      <c r="NH160" s="104"/>
      <c r="NI160" s="104"/>
      <c r="NJ160" s="104"/>
      <c r="NK160" s="104"/>
      <c r="NL160" s="104"/>
      <c r="NM160" s="104"/>
      <c r="NN160" s="104"/>
      <c r="NO160" s="104"/>
      <c r="NP160" s="104"/>
      <c r="NQ160" s="104"/>
      <c r="NR160" s="104"/>
      <c r="NS160" s="104"/>
      <c r="NT160" s="104"/>
      <c r="NU160" s="104"/>
      <c r="NV160" s="104"/>
      <c r="NW160" s="104"/>
      <c r="NX160" s="104"/>
      <c r="NY160" s="104"/>
      <c r="NZ160" s="104"/>
      <c r="OA160" s="104"/>
      <c r="OB160" s="104"/>
      <c r="OC160" s="104"/>
      <c r="OD160" s="104"/>
      <c r="OE160" s="104"/>
      <c r="OF160" s="104"/>
      <c r="OG160" s="104"/>
      <c r="OH160" s="104"/>
      <c r="OI160" s="104"/>
      <c r="OJ160" s="104"/>
      <c r="OK160" s="104"/>
      <c r="OL160" s="104"/>
      <c r="OM160" s="104"/>
      <c r="ON160" s="104"/>
      <c r="OO160" s="104"/>
      <c r="OP160" s="104"/>
      <c r="OQ160" s="104"/>
      <c r="OR160" s="104"/>
      <c r="OS160" s="104"/>
      <c r="OT160" s="104"/>
      <c r="OU160" s="104"/>
      <c r="OV160" s="104"/>
      <c r="OW160" s="104"/>
      <c r="OX160" s="104"/>
      <c r="OY160" s="104"/>
      <c r="OZ160" s="104"/>
      <c r="PA160" s="104"/>
      <c r="PB160" s="104"/>
      <c r="PC160" s="104"/>
      <c r="PD160" s="104"/>
      <c r="PE160" s="104"/>
      <c r="PF160" s="104"/>
      <c r="PG160" s="104"/>
      <c r="PH160" s="104"/>
      <c r="PI160" s="104"/>
      <c r="PJ160" s="104"/>
      <c r="PK160" s="104"/>
      <c r="PL160" s="104"/>
      <c r="PM160" s="104"/>
      <c r="PN160" s="104"/>
      <c r="PO160" s="104"/>
      <c r="PP160" s="104"/>
      <c r="PQ160" s="104"/>
      <c r="PR160" s="104"/>
      <c r="PS160" s="104"/>
      <c r="PT160" s="104"/>
      <c r="PU160" s="104"/>
      <c r="PV160" s="104"/>
      <c r="PW160" s="104"/>
      <c r="PX160" s="104"/>
      <c r="PY160" s="104"/>
      <c r="PZ160" s="104"/>
      <c r="QA160" s="104"/>
      <c r="QB160" s="104"/>
      <c r="QC160" s="104"/>
      <c r="QD160" s="104"/>
      <c r="QE160" s="104"/>
      <c r="QF160" s="104"/>
      <c r="QG160" s="104"/>
      <c r="QH160" s="104"/>
      <c r="QI160" s="104"/>
      <c r="QJ160" s="104"/>
      <c r="QK160" s="104"/>
      <c r="QL160" s="104"/>
      <c r="QM160" s="104"/>
      <c r="QN160" s="104"/>
      <c r="QO160" s="104"/>
      <c r="QP160" s="104"/>
      <c r="QQ160" s="104"/>
      <c r="QR160" s="104"/>
      <c r="QS160" s="104"/>
      <c r="QT160" s="104"/>
      <c r="QU160" s="104"/>
      <c r="QV160" s="104"/>
      <c r="QW160" s="104"/>
      <c r="QX160" s="104"/>
      <c r="QY160" s="104"/>
      <c r="QZ160" s="104"/>
      <c r="RA160" s="104"/>
      <c r="RB160" s="104"/>
      <c r="RC160" s="104"/>
      <c r="RD160" s="104"/>
      <c r="RE160" s="104"/>
      <c r="RF160" s="104"/>
      <c r="RG160" s="207"/>
      <c r="RH160" s="207"/>
    </row>
    <row r="161" spans="2:476" ht="18.75" customHeight="1">
      <c r="B161" s="87">
        <v>150</v>
      </c>
      <c r="C161" s="87"/>
      <c r="D161" s="87" t="s">
        <v>451</v>
      </c>
      <c r="E161" s="34" t="str">
        <f>IF(ISBLANK(TMSimList[[#This Row],[Test n'#]]),"",LOOKUP(TMSimList[[#This Row],[Test n'#]],TP_CFAR_DB[TPnum],TP_CFAR_DB[TP ID]))</f>
        <v/>
      </c>
      <c r="F161" s="103" t="str">
        <f>IF(ISBLANK(TMSimList[[#This Row],[Test n'#]]),"",LOOKUP(TMSimList[[#This Row],[Test n'#]],TP_CFAR_DB[TPnum],TP_CFAR_DB[Test Point Name]))</f>
        <v/>
      </c>
      <c r="G161" s="34" t="str">
        <f>IF(ISBLANK(TMSimList[[#This Row],[Test n'#]]),"",LOOKUP(TMSimList[[#This Row],[Test n'#]],TP_CFAR_DB[TPnum],TP_CFAR_DB[Mode]))</f>
        <v/>
      </c>
      <c r="H161" s="397"/>
      <c r="I161" s="398"/>
      <c r="J161" s="398"/>
      <c r="K161" s="171"/>
      <c r="L161" s="178">
        <f>SUM(TMSimMatrix[#This Row])</f>
        <v>0</v>
      </c>
      <c r="M161" s="171"/>
      <c r="N161" s="171"/>
      <c r="O161" s="171"/>
      <c r="P161" s="171"/>
      <c r="Q161" s="171"/>
      <c r="R161" s="171"/>
      <c r="S161" s="171"/>
      <c r="T161" s="171"/>
      <c r="U161" s="171"/>
      <c r="V161" s="171"/>
      <c r="W161" s="171"/>
      <c r="X161" s="171"/>
      <c r="Y161" s="171"/>
      <c r="Z161" s="171"/>
      <c r="AA161" s="171"/>
      <c r="AB161" s="171"/>
      <c r="AC161" s="171"/>
      <c r="AD161" s="171"/>
      <c r="AE161" s="171"/>
      <c r="AF161" s="171"/>
      <c r="AG161" s="171"/>
      <c r="AH161" s="171"/>
      <c r="AI161" s="171"/>
      <c r="AJ161" s="171"/>
      <c r="AK161" s="171"/>
      <c r="AL161" s="171"/>
      <c r="AM161" s="171"/>
      <c r="AN161" s="171"/>
      <c r="AO161" s="171"/>
      <c r="AP161" s="171"/>
      <c r="AQ161" s="171"/>
      <c r="AR161" s="171"/>
      <c r="AS161" s="171"/>
      <c r="AT161" s="171"/>
      <c r="AU161" s="171"/>
      <c r="AV161" s="171"/>
      <c r="AW161" s="171"/>
      <c r="AX161" s="171"/>
      <c r="AY161" s="171"/>
      <c r="AZ161" s="171"/>
      <c r="BA161" s="171"/>
      <c r="BB161" s="171"/>
      <c r="BC161" s="171"/>
      <c r="BD161" s="171"/>
      <c r="BE161" s="171"/>
      <c r="BF161" s="171"/>
      <c r="BG161" s="171"/>
      <c r="BH161" s="171"/>
      <c r="BI161" s="171"/>
      <c r="BJ161" s="171"/>
      <c r="BK161" s="171"/>
      <c r="BL161" s="171"/>
      <c r="BM161" s="171"/>
      <c r="BN161" s="171"/>
      <c r="BO161" s="171"/>
      <c r="BP161" s="171"/>
      <c r="BQ161" s="171"/>
      <c r="BR161" s="171"/>
      <c r="BS161" s="171"/>
      <c r="BT161" s="171"/>
      <c r="BU161" s="171"/>
      <c r="BV161" s="171"/>
      <c r="BW161" s="171"/>
      <c r="BX161" s="171"/>
      <c r="BY161" s="171"/>
      <c r="BZ161" s="171"/>
      <c r="CA161" s="171"/>
      <c r="CB161" s="171"/>
      <c r="CC161" s="171"/>
      <c r="CD161" s="104"/>
      <c r="CE161" s="104"/>
      <c r="CF161" s="104"/>
      <c r="CG161" s="104"/>
      <c r="CH161" s="104"/>
      <c r="CI161" s="104"/>
      <c r="CJ161" s="104"/>
      <c r="CK161" s="104"/>
      <c r="CL161" s="104"/>
      <c r="CM161" s="104"/>
      <c r="CN161" s="104"/>
      <c r="CO161" s="104"/>
      <c r="CP161" s="104"/>
      <c r="CQ161" s="104"/>
      <c r="CR161" s="104"/>
      <c r="CS161" s="104"/>
      <c r="CT161" s="104"/>
      <c r="CU161" s="104"/>
      <c r="CV161" s="207"/>
      <c r="CW161" s="207"/>
      <c r="CX161" s="207"/>
      <c r="CY161" s="207"/>
      <c r="CZ161" s="207"/>
      <c r="DA161" s="207"/>
      <c r="DB161" s="207"/>
      <c r="DC161" s="207"/>
      <c r="DD161" s="207"/>
      <c r="DE161" s="207"/>
      <c r="DF161" s="207"/>
      <c r="DG161" s="207"/>
      <c r="DH161" s="207"/>
      <c r="DI161" s="207"/>
      <c r="DJ161" s="207"/>
      <c r="DK161" s="207"/>
      <c r="DL161" s="207"/>
      <c r="DM161" s="207"/>
      <c r="DN161" s="207"/>
      <c r="DO161" s="207"/>
      <c r="DP161" s="207"/>
      <c r="DQ161" s="207"/>
      <c r="DR161" s="207"/>
      <c r="DS161" s="207"/>
      <c r="DT161" s="207"/>
      <c r="DU161" s="104"/>
      <c r="DV161" s="104"/>
      <c r="DW161" s="104"/>
      <c r="DX161" s="104"/>
      <c r="DY161" s="104"/>
      <c r="DZ161" s="104"/>
      <c r="EA161" s="104"/>
      <c r="EB161" s="104"/>
      <c r="EC161" s="104"/>
      <c r="ED161" s="104"/>
      <c r="EE161" s="104"/>
      <c r="EF161" s="104"/>
      <c r="EG161" s="104"/>
      <c r="EH161" s="104"/>
      <c r="EI161" s="104"/>
      <c r="EJ161" s="104"/>
      <c r="EK161" s="104"/>
      <c r="EL161" s="104"/>
      <c r="EM161" s="104"/>
      <c r="EN161" s="104"/>
      <c r="EO161" s="104"/>
      <c r="EP161" s="104"/>
      <c r="EQ161" s="104"/>
      <c r="ER161" s="104"/>
      <c r="ES161" s="104"/>
      <c r="ET161" s="104"/>
      <c r="EU161" s="104"/>
      <c r="EV161" s="104"/>
      <c r="EW161" s="104"/>
      <c r="EX161" s="104"/>
      <c r="EY161" s="104"/>
      <c r="EZ161" s="104"/>
      <c r="FA161" s="104"/>
      <c r="FB161" s="104"/>
      <c r="FC161" s="104"/>
      <c r="FD161" s="104"/>
      <c r="FE161" s="104"/>
      <c r="FF161" s="104"/>
      <c r="FG161" s="104"/>
      <c r="FH161" s="104"/>
      <c r="FI161" s="104"/>
      <c r="FJ161" s="104"/>
      <c r="FK161" s="104"/>
      <c r="FL161" s="104"/>
      <c r="FM161" s="104"/>
      <c r="FN161" s="104"/>
      <c r="FO161" s="104"/>
      <c r="FP161" s="104"/>
      <c r="FQ161" s="104"/>
      <c r="FR161" s="104"/>
      <c r="FS161" s="104"/>
      <c r="FT161" s="104"/>
      <c r="FU161" s="104"/>
      <c r="FV161" s="104"/>
      <c r="FW161" s="104"/>
      <c r="FX161" s="104"/>
      <c r="FY161" s="104"/>
      <c r="FZ161" s="104"/>
      <c r="GA161" s="104"/>
      <c r="GB161" s="104"/>
      <c r="GC161" s="104"/>
      <c r="GD161" s="104"/>
      <c r="GE161" s="104"/>
      <c r="GF161" s="104"/>
      <c r="GG161" s="104"/>
      <c r="GH161" s="104"/>
      <c r="GI161" s="104"/>
      <c r="GJ161" s="104"/>
      <c r="GK161" s="104"/>
      <c r="GL161" s="104"/>
      <c r="GM161" s="104"/>
      <c r="GN161" s="104"/>
      <c r="GO161" s="104"/>
      <c r="GP161" s="104"/>
      <c r="GQ161" s="104"/>
      <c r="GR161" s="104"/>
      <c r="GS161" s="104"/>
      <c r="GT161" s="104"/>
      <c r="GU161" s="104"/>
      <c r="GV161" s="104"/>
      <c r="GW161" s="104"/>
      <c r="GX161" s="104"/>
      <c r="GY161" s="104"/>
      <c r="GZ161" s="104"/>
      <c r="HA161" s="104"/>
      <c r="HB161" s="104"/>
      <c r="HC161" s="104"/>
      <c r="HD161" s="104"/>
      <c r="HE161" s="104"/>
      <c r="HF161" s="104"/>
      <c r="HG161" s="104"/>
      <c r="HH161" s="104"/>
      <c r="HI161" s="104"/>
      <c r="HJ161" s="104"/>
      <c r="HK161" s="104"/>
      <c r="HL161" s="104"/>
      <c r="HM161" s="104"/>
      <c r="HN161" s="104"/>
      <c r="HO161" s="104"/>
      <c r="HP161" s="104"/>
      <c r="HQ161" s="104"/>
      <c r="HR161" s="104"/>
      <c r="HS161" s="104"/>
      <c r="HT161" s="104"/>
      <c r="HU161" s="104"/>
      <c r="HV161" s="104"/>
      <c r="HW161" s="104"/>
      <c r="HX161" s="104"/>
      <c r="HY161" s="104"/>
      <c r="HZ161" s="104"/>
      <c r="IA161" s="104"/>
      <c r="IB161" s="104"/>
      <c r="IC161" s="104"/>
      <c r="ID161" s="104"/>
      <c r="IE161" s="104"/>
      <c r="IF161" s="104"/>
      <c r="IG161" s="104"/>
      <c r="IH161" s="104"/>
      <c r="II161" s="104"/>
      <c r="IJ161" s="104"/>
      <c r="IK161" s="104"/>
      <c r="IL161" s="104"/>
      <c r="IM161" s="104"/>
      <c r="IN161" s="104"/>
      <c r="IO161" s="104"/>
      <c r="IP161" s="104"/>
      <c r="IQ161" s="104"/>
      <c r="IR161" s="104"/>
      <c r="IS161" s="104"/>
      <c r="IT161" s="104"/>
      <c r="IU161" s="104"/>
      <c r="IV161" s="104"/>
      <c r="IW161" s="104"/>
      <c r="IX161" s="104"/>
      <c r="IY161" s="104"/>
      <c r="IZ161" s="104"/>
      <c r="JA161" s="104"/>
      <c r="JB161" s="104"/>
      <c r="JC161" s="104"/>
      <c r="JD161" s="104"/>
      <c r="JE161" s="104"/>
      <c r="JF161" s="104"/>
      <c r="JG161" s="104"/>
      <c r="JH161" s="104"/>
      <c r="JI161" s="104"/>
      <c r="JJ161" s="104"/>
      <c r="JK161" s="104"/>
      <c r="JL161" s="104"/>
      <c r="JM161" s="104"/>
      <c r="JN161" s="104"/>
      <c r="JO161" s="104"/>
      <c r="JP161" s="104"/>
      <c r="JQ161" s="104"/>
      <c r="JR161" s="104"/>
      <c r="JS161" s="104"/>
      <c r="JT161" s="104"/>
      <c r="JU161" s="104"/>
      <c r="JV161" s="104"/>
      <c r="JW161" s="104"/>
      <c r="JX161" s="104"/>
      <c r="JY161" s="104"/>
      <c r="JZ161" s="104"/>
      <c r="KA161" s="104"/>
      <c r="KB161" s="104"/>
      <c r="KC161" s="104"/>
      <c r="KD161" s="104"/>
      <c r="KE161" s="104"/>
      <c r="KF161" s="104"/>
      <c r="KG161" s="104"/>
      <c r="KH161" s="104"/>
      <c r="KI161" s="104"/>
      <c r="KJ161" s="104"/>
      <c r="KK161" s="104"/>
      <c r="KL161" s="104"/>
      <c r="KM161" s="104"/>
      <c r="KN161" s="104"/>
      <c r="KO161" s="104"/>
      <c r="KP161" s="104"/>
      <c r="KQ161" s="104"/>
      <c r="KR161" s="104"/>
      <c r="KS161" s="104"/>
      <c r="KT161" s="104"/>
      <c r="KU161" s="104"/>
      <c r="KV161" s="104"/>
      <c r="KW161" s="104"/>
      <c r="KX161" s="104"/>
      <c r="KY161" s="104"/>
      <c r="KZ161" s="104"/>
      <c r="LA161" s="104"/>
      <c r="LB161" s="104"/>
      <c r="LC161" s="104"/>
      <c r="LD161" s="104"/>
      <c r="LE161" s="104"/>
      <c r="LF161" s="104"/>
      <c r="LG161" s="104"/>
      <c r="LH161" s="104"/>
      <c r="LI161" s="104"/>
      <c r="LJ161" s="104"/>
      <c r="LK161" s="104"/>
      <c r="LL161" s="104"/>
      <c r="LM161" s="104"/>
      <c r="LN161" s="104"/>
      <c r="LO161" s="104"/>
      <c r="LP161" s="104"/>
      <c r="LQ161" s="104"/>
      <c r="LR161" s="104"/>
      <c r="LS161" s="104"/>
      <c r="LT161" s="104"/>
      <c r="LU161" s="104"/>
      <c r="LV161" s="104"/>
      <c r="LW161" s="104"/>
      <c r="LX161" s="104"/>
      <c r="LY161" s="104"/>
      <c r="LZ161" s="104"/>
      <c r="MA161" s="104"/>
      <c r="MB161" s="104"/>
      <c r="MC161" s="104"/>
      <c r="MD161" s="104"/>
      <c r="ME161" s="104"/>
      <c r="MF161" s="104"/>
      <c r="MG161" s="104"/>
      <c r="MH161" s="104"/>
      <c r="MI161" s="104"/>
      <c r="MJ161" s="104"/>
      <c r="MK161" s="104"/>
      <c r="ML161" s="104"/>
      <c r="MM161" s="104"/>
      <c r="MN161" s="104"/>
      <c r="MO161" s="104"/>
      <c r="MP161" s="104"/>
      <c r="MQ161" s="104"/>
      <c r="MR161" s="104"/>
      <c r="MS161" s="104"/>
      <c r="MT161" s="104"/>
      <c r="MU161" s="104"/>
      <c r="MV161" s="104"/>
      <c r="MW161" s="104"/>
      <c r="MX161" s="104"/>
      <c r="MY161" s="104"/>
      <c r="MZ161" s="104"/>
      <c r="NA161" s="104"/>
      <c r="NB161" s="104"/>
      <c r="NC161" s="104"/>
      <c r="ND161" s="104"/>
      <c r="NE161" s="104"/>
      <c r="NF161" s="104"/>
      <c r="NG161" s="104"/>
      <c r="NH161" s="104"/>
      <c r="NI161" s="104"/>
      <c r="NJ161" s="104"/>
      <c r="NK161" s="104"/>
      <c r="NL161" s="104"/>
      <c r="NM161" s="104"/>
      <c r="NN161" s="104"/>
      <c r="NO161" s="104"/>
      <c r="NP161" s="104"/>
      <c r="NQ161" s="104"/>
      <c r="NR161" s="104"/>
      <c r="NS161" s="104"/>
      <c r="NT161" s="104"/>
      <c r="NU161" s="104"/>
      <c r="NV161" s="104"/>
      <c r="NW161" s="104"/>
      <c r="NX161" s="104"/>
      <c r="NY161" s="104"/>
      <c r="NZ161" s="104"/>
      <c r="OA161" s="104"/>
      <c r="OB161" s="104"/>
      <c r="OC161" s="104"/>
      <c r="OD161" s="104"/>
      <c r="OE161" s="104"/>
      <c r="OF161" s="104"/>
      <c r="OG161" s="104"/>
      <c r="OH161" s="104"/>
      <c r="OI161" s="104"/>
      <c r="OJ161" s="104"/>
      <c r="OK161" s="104"/>
      <c r="OL161" s="104"/>
      <c r="OM161" s="104"/>
      <c r="ON161" s="104"/>
      <c r="OO161" s="104"/>
      <c r="OP161" s="104"/>
      <c r="OQ161" s="104"/>
      <c r="OR161" s="104"/>
      <c r="OS161" s="104"/>
      <c r="OT161" s="104"/>
      <c r="OU161" s="104"/>
      <c r="OV161" s="104"/>
      <c r="OW161" s="104"/>
      <c r="OX161" s="104"/>
      <c r="OY161" s="104"/>
      <c r="OZ161" s="104"/>
      <c r="PA161" s="104"/>
      <c r="PB161" s="104"/>
      <c r="PC161" s="104"/>
      <c r="PD161" s="104"/>
      <c r="PE161" s="104"/>
      <c r="PF161" s="104"/>
      <c r="PG161" s="104"/>
      <c r="PH161" s="104"/>
      <c r="PI161" s="104"/>
      <c r="PJ161" s="104"/>
      <c r="PK161" s="104"/>
      <c r="PL161" s="104"/>
      <c r="PM161" s="104"/>
      <c r="PN161" s="104"/>
      <c r="PO161" s="104"/>
      <c r="PP161" s="104"/>
      <c r="PQ161" s="104"/>
      <c r="PR161" s="104"/>
      <c r="PS161" s="104"/>
      <c r="PT161" s="104"/>
      <c r="PU161" s="104"/>
      <c r="PV161" s="104"/>
      <c r="PW161" s="104"/>
      <c r="PX161" s="104"/>
      <c r="PY161" s="104"/>
      <c r="PZ161" s="104"/>
      <c r="QA161" s="104"/>
      <c r="QB161" s="104"/>
      <c r="QC161" s="104"/>
      <c r="QD161" s="104"/>
      <c r="QE161" s="104"/>
      <c r="QF161" s="104"/>
      <c r="QG161" s="104"/>
      <c r="QH161" s="104"/>
      <c r="QI161" s="104"/>
      <c r="QJ161" s="104"/>
      <c r="QK161" s="104"/>
      <c r="QL161" s="104"/>
      <c r="QM161" s="104"/>
      <c r="QN161" s="104"/>
      <c r="QO161" s="104"/>
      <c r="QP161" s="104"/>
      <c r="QQ161" s="104"/>
      <c r="QR161" s="104"/>
      <c r="QS161" s="104"/>
      <c r="QT161" s="104"/>
      <c r="QU161" s="104"/>
      <c r="QV161" s="104"/>
      <c r="QW161" s="104"/>
      <c r="QX161" s="104"/>
      <c r="QY161" s="104"/>
      <c r="QZ161" s="104"/>
      <c r="RA161" s="104"/>
      <c r="RB161" s="104"/>
      <c r="RC161" s="104"/>
      <c r="RD161" s="104"/>
      <c r="RE161" s="104"/>
      <c r="RF161" s="104"/>
      <c r="RG161" s="207"/>
      <c r="RH161" s="207"/>
    </row>
    <row r="162" spans="2:476" ht="18.75" customHeight="1">
      <c r="B162" s="87">
        <v>151</v>
      </c>
      <c r="C162" s="87"/>
      <c r="D162" s="87" t="s">
        <v>451</v>
      </c>
      <c r="E162" s="34" t="str">
        <f>IF(ISBLANK(TMSimList[[#This Row],[Test n'#]]),"",LOOKUP(TMSimList[[#This Row],[Test n'#]],TP_CFAR_DB[TPnum],TP_CFAR_DB[TP ID]))</f>
        <v/>
      </c>
      <c r="F162" s="103" t="str">
        <f>IF(ISBLANK(TMSimList[[#This Row],[Test n'#]]),"",LOOKUP(TMSimList[[#This Row],[Test n'#]],TP_CFAR_DB[TPnum],TP_CFAR_DB[Test Point Name]))</f>
        <v/>
      </c>
      <c r="G162" s="34" t="str">
        <f>IF(ISBLANK(TMSimList[[#This Row],[Test n'#]]),"",LOOKUP(TMSimList[[#This Row],[Test n'#]],TP_CFAR_DB[TPnum],TP_CFAR_DB[Mode]))</f>
        <v/>
      </c>
      <c r="H162" s="397"/>
      <c r="I162" s="398"/>
      <c r="J162" s="398"/>
      <c r="K162" s="171"/>
      <c r="L162" s="178">
        <f>SUM(TMSimMatrix[#This Row])</f>
        <v>0</v>
      </c>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1"/>
      <c r="AI162" s="171"/>
      <c r="AJ162" s="171"/>
      <c r="AK162" s="171"/>
      <c r="AL162" s="171"/>
      <c r="AM162" s="171"/>
      <c r="AN162" s="171"/>
      <c r="AO162" s="171"/>
      <c r="AP162" s="171"/>
      <c r="AQ162" s="171"/>
      <c r="AR162" s="171"/>
      <c r="AS162" s="171"/>
      <c r="AT162" s="171"/>
      <c r="AU162" s="171"/>
      <c r="AV162" s="171"/>
      <c r="AW162" s="171"/>
      <c r="AX162" s="171"/>
      <c r="AY162" s="171"/>
      <c r="AZ162" s="171"/>
      <c r="BA162" s="171"/>
      <c r="BB162" s="171"/>
      <c r="BC162" s="171"/>
      <c r="BD162" s="171"/>
      <c r="BE162" s="171"/>
      <c r="BF162" s="171"/>
      <c r="BG162" s="171"/>
      <c r="BH162" s="171"/>
      <c r="BI162" s="171"/>
      <c r="BJ162" s="171"/>
      <c r="BK162" s="171"/>
      <c r="BL162" s="171"/>
      <c r="BM162" s="171"/>
      <c r="BN162" s="171"/>
      <c r="BO162" s="171"/>
      <c r="BP162" s="171"/>
      <c r="BQ162" s="171"/>
      <c r="BR162" s="171"/>
      <c r="BS162" s="171"/>
      <c r="BT162" s="171"/>
      <c r="BU162" s="171"/>
      <c r="BV162" s="171"/>
      <c r="BW162" s="171"/>
      <c r="BX162" s="171"/>
      <c r="BY162" s="171"/>
      <c r="BZ162" s="171"/>
      <c r="CA162" s="171"/>
      <c r="CB162" s="171"/>
      <c r="CC162" s="171"/>
      <c r="CD162" s="104"/>
      <c r="CE162" s="104"/>
      <c r="CF162" s="104"/>
      <c r="CG162" s="104"/>
      <c r="CH162" s="104"/>
      <c r="CI162" s="104"/>
      <c r="CJ162" s="104"/>
      <c r="CK162" s="104"/>
      <c r="CL162" s="104"/>
      <c r="CM162" s="104"/>
      <c r="CN162" s="104"/>
      <c r="CO162" s="104"/>
      <c r="CP162" s="104"/>
      <c r="CQ162" s="104"/>
      <c r="CR162" s="104"/>
      <c r="CS162" s="104"/>
      <c r="CT162" s="104"/>
      <c r="CU162" s="104"/>
      <c r="CV162" s="207"/>
      <c r="CW162" s="207"/>
      <c r="CX162" s="207"/>
      <c r="CY162" s="207"/>
      <c r="CZ162" s="207"/>
      <c r="DA162" s="207"/>
      <c r="DB162" s="207"/>
      <c r="DC162" s="207"/>
      <c r="DD162" s="207"/>
      <c r="DE162" s="207"/>
      <c r="DF162" s="207"/>
      <c r="DG162" s="207"/>
      <c r="DH162" s="207"/>
      <c r="DI162" s="207"/>
      <c r="DJ162" s="207"/>
      <c r="DK162" s="207"/>
      <c r="DL162" s="207"/>
      <c r="DM162" s="207"/>
      <c r="DN162" s="207"/>
      <c r="DO162" s="207"/>
      <c r="DP162" s="207"/>
      <c r="DQ162" s="207"/>
      <c r="DR162" s="207"/>
      <c r="DS162" s="207"/>
      <c r="DT162" s="207"/>
      <c r="DU162" s="104"/>
      <c r="DV162" s="104"/>
      <c r="DW162" s="104"/>
      <c r="DX162" s="104"/>
      <c r="DY162" s="104"/>
      <c r="DZ162" s="104"/>
      <c r="EA162" s="104"/>
      <c r="EB162" s="104"/>
      <c r="EC162" s="104"/>
      <c r="ED162" s="104"/>
      <c r="EE162" s="104"/>
      <c r="EF162" s="104"/>
      <c r="EG162" s="104"/>
      <c r="EH162" s="104"/>
      <c r="EI162" s="104"/>
      <c r="EJ162" s="104"/>
      <c r="EK162" s="104"/>
      <c r="EL162" s="104"/>
      <c r="EM162" s="104"/>
      <c r="EN162" s="104"/>
      <c r="EO162" s="104"/>
      <c r="EP162" s="104"/>
      <c r="EQ162" s="104"/>
      <c r="ER162" s="104"/>
      <c r="ES162" s="104"/>
      <c r="ET162" s="104"/>
      <c r="EU162" s="104"/>
      <c r="EV162" s="104"/>
      <c r="EW162" s="104"/>
      <c r="EX162" s="104"/>
      <c r="EY162" s="104"/>
      <c r="EZ162" s="104"/>
      <c r="FA162" s="104"/>
      <c r="FB162" s="104"/>
      <c r="FC162" s="104"/>
      <c r="FD162" s="104"/>
      <c r="FE162" s="104"/>
      <c r="FF162" s="104"/>
      <c r="FG162" s="104"/>
      <c r="FH162" s="104"/>
      <c r="FI162" s="104"/>
      <c r="FJ162" s="104"/>
      <c r="FK162" s="104"/>
      <c r="FL162" s="104"/>
      <c r="FM162" s="104"/>
      <c r="FN162" s="104"/>
      <c r="FO162" s="104"/>
      <c r="FP162" s="104"/>
      <c r="FQ162" s="104"/>
      <c r="FR162" s="104"/>
      <c r="FS162" s="104"/>
      <c r="FT162" s="104"/>
      <c r="FU162" s="104"/>
      <c r="FV162" s="104"/>
      <c r="FW162" s="104"/>
      <c r="FX162" s="104"/>
      <c r="FY162" s="104"/>
      <c r="FZ162" s="104"/>
      <c r="GA162" s="104"/>
      <c r="GB162" s="104"/>
      <c r="GC162" s="104"/>
      <c r="GD162" s="104"/>
      <c r="GE162" s="104"/>
      <c r="GF162" s="104"/>
      <c r="GG162" s="104"/>
      <c r="GH162" s="104"/>
      <c r="GI162" s="104"/>
      <c r="GJ162" s="104"/>
      <c r="GK162" s="104"/>
      <c r="GL162" s="104"/>
      <c r="GM162" s="104"/>
      <c r="GN162" s="104"/>
      <c r="GO162" s="104"/>
      <c r="GP162" s="104"/>
      <c r="GQ162" s="104"/>
      <c r="GR162" s="104"/>
      <c r="GS162" s="104"/>
      <c r="GT162" s="104"/>
      <c r="GU162" s="104"/>
      <c r="GV162" s="104"/>
      <c r="GW162" s="104"/>
      <c r="GX162" s="104"/>
      <c r="GY162" s="104"/>
      <c r="GZ162" s="104"/>
      <c r="HA162" s="104"/>
      <c r="HB162" s="104"/>
      <c r="HC162" s="104"/>
      <c r="HD162" s="104"/>
      <c r="HE162" s="104"/>
      <c r="HF162" s="104"/>
      <c r="HG162" s="104"/>
      <c r="HH162" s="104"/>
      <c r="HI162" s="104"/>
      <c r="HJ162" s="104"/>
      <c r="HK162" s="104"/>
      <c r="HL162" s="104"/>
      <c r="HM162" s="104"/>
      <c r="HN162" s="104"/>
      <c r="HO162" s="104"/>
      <c r="HP162" s="104"/>
      <c r="HQ162" s="104"/>
      <c r="HR162" s="104"/>
      <c r="HS162" s="104"/>
      <c r="HT162" s="104"/>
      <c r="HU162" s="104"/>
      <c r="HV162" s="104"/>
      <c r="HW162" s="104"/>
      <c r="HX162" s="104"/>
      <c r="HY162" s="104"/>
      <c r="HZ162" s="104"/>
      <c r="IA162" s="104"/>
      <c r="IB162" s="104"/>
      <c r="IC162" s="104"/>
      <c r="ID162" s="104"/>
      <c r="IE162" s="104"/>
      <c r="IF162" s="104"/>
      <c r="IG162" s="104"/>
      <c r="IH162" s="104"/>
      <c r="II162" s="104"/>
      <c r="IJ162" s="104"/>
      <c r="IK162" s="104"/>
      <c r="IL162" s="104"/>
      <c r="IM162" s="104"/>
      <c r="IN162" s="104"/>
      <c r="IO162" s="104"/>
      <c r="IP162" s="104"/>
      <c r="IQ162" s="104"/>
      <c r="IR162" s="104"/>
      <c r="IS162" s="104"/>
      <c r="IT162" s="104"/>
      <c r="IU162" s="104"/>
      <c r="IV162" s="104"/>
      <c r="IW162" s="104"/>
      <c r="IX162" s="104"/>
      <c r="IY162" s="104"/>
      <c r="IZ162" s="104"/>
      <c r="JA162" s="104"/>
      <c r="JB162" s="104"/>
      <c r="JC162" s="104"/>
      <c r="JD162" s="104"/>
      <c r="JE162" s="104"/>
      <c r="JF162" s="104"/>
      <c r="JG162" s="104"/>
      <c r="JH162" s="104"/>
      <c r="JI162" s="104"/>
      <c r="JJ162" s="104"/>
      <c r="JK162" s="104"/>
      <c r="JL162" s="104"/>
      <c r="JM162" s="104"/>
      <c r="JN162" s="104"/>
      <c r="JO162" s="104"/>
      <c r="JP162" s="104"/>
      <c r="JQ162" s="104"/>
      <c r="JR162" s="104"/>
      <c r="JS162" s="104"/>
      <c r="JT162" s="104"/>
      <c r="JU162" s="104"/>
      <c r="JV162" s="104"/>
      <c r="JW162" s="104"/>
      <c r="JX162" s="104"/>
      <c r="JY162" s="104"/>
      <c r="JZ162" s="104"/>
      <c r="KA162" s="104"/>
      <c r="KB162" s="104"/>
      <c r="KC162" s="104"/>
      <c r="KD162" s="104"/>
      <c r="KE162" s="104"/>
      <c r="KF162" s="104"/>
      <c r="KG162" s="104"/>
      <c r="KH162" s="104"/>
      <c r="KI162" s="104"/>
      <c r="KJ162" s="104"/>
      <c r="KK162" s="104"/>
      <c r="KL162" s="104"/>
      <c r="KM162" s="104"/>
      <c r="KN162" s="104"/>
      <c r="KO162" s="104"/>
      <c r="KP162" s="104"/>
      <c r="KQ162" s="104"/>
      <c r="KR162" s="104"/>
      <c r="KS162" s="104"/>
      <c r="KT162" s="104"/>
      <c r="KU162" s="104"/>
      <c r="KV162" s="104"/>
      <c r="KW162" s="104"/>
      <c r="KX162" s="104"/>
      <c r="KY162" s="104"/>
      <c r="KZ162" s="104"/>
      <c r="LA162" s="104"/>
      <c r="LB162" s="104"/>
      <c r="LC162" s="104"/>
      <c r="LD162" s="104"/>
      <c r="LE162" s="104"/>
      <c r="LF162" s="104"/>
      <c r="LG162" s="104"/>
      <c r="LH162" s="104"/>
      <c r="LI162" s="104"/>
      <c r="LJ162" s="104"/>
      <c r="LK162" s="104"/>
      <c r="LL162" s="104"/>
      <c r="LM162" s="104"/>
      <c r="LN162" s="104"/>
      <c r="LO162" s="104"/>
      <c r="LP162" s="104"/>
      <c r="LQ162" s="104"/>
      <c r="LR162" s="104"/>
      <c r="LS162" s="104"/>
      <c r="LT162" s="104"/>
      <c r="LU162" s="104"/>
      <c r="LV162" s="104"/>
      <c r="LW162" s="104"/>
      <c r="LX162" s="104"/>
      <c r="LY162" s="104"/>
      <c r="LZ162" s="104"/>
      <c r="MA162" s="104"/>
      <c r="MB162" s="104"/>
      <c r="MC162" s="104"/>
      <c r="MD162" s="104"/>
      <c r="ME162" s="104"/>
      <c r="MF162" s="104"/>
      <c r="MG162" s="104"/>
      <c r="MH162" s="104"/>
      <c r="MI162" s="104"/>
      <c r="MJ162" s="104"/>
      <c r="MK162" s="104"/>
      <c r="ML162" s="104"/>
      <c r="MM162" s="104"/>
      <c r="MN162" s="104"/>
      <c r="MO162" s="104"/>
      <c r="MP162" s="104"/>
      <c r="MQ162" s="104"/>
      <c r="MR162" s="104"/>
      <c r="MS162" s="104"/>
      <c r="MT162" s="104"/>
      <c r="MU162" s="104"/>
      <c r="MV162" s="104"/>
      <c r="MW162" s="104"/>
      <c r="MX162" s="104"/>
      <c r="MY162" s="104"/>
      <c r="MZ162" s="104"/>
      <c r="NA162" s="104"/>
      <c r="NB162" s="104"/>
      <c r="NC162" s="104"/>
      <c r="ND162" s="104"/>
      <c r="NE162" s="104"/>
      <c r="NF162" s="104"/>
      <c r="NG162" s="104"/>
      <c r="NH162" s="104"/>
      <c r="NI162" s="104"/>
      <c r="NJ162" s="104"/>
      <c r="NK162" s="104"/>
      <c r="NL162" s="104"/>
      <c r="NM162" s="104"/>
      <c r="NN162" s="104"/>
      <c r="NO162" s="104"/>
      <c r="NP162" s="104"/>
      <c r="NQ162" s="104"/>
      <c r="NR162" s="104"/>
      <c r="NS162" s="104"/>
      <c r="NT162" s="104"/>
      <c r="NU162" s="104"/>
      <c r="NV162" s="104"/>
      <c r="NW162" s="104"/>
      <c r="NX162" s="104"/>
      <c r="NY162" s="104"/>
      <c r="NZ162" s="104"/>
      <c r="OA162" s="104"/>
      <c r="OB162" s="104"/>
      <c r="OC162" s="104"/>
      <c r="OD162" s="104"/>
      <c r="OE162" s="104"/>
      <c r="OF162" s="104"/>
      <c r="OG162" s="104"/>
      <c r="OH162" s="104"/>
      <c r="OI162" s="104"/>
      <c r="OJ162" s="104"/>
      <c r="OK162" s="104"/>
      <c r="OL162" s="104"/>
      <c r="OM162" s="104"/>
      <c r="ON162" s="104"/>
      <c r="OO162" s="104"/>
      <c r="OP162" s="104"/>
      <c r="OQ162" s="104"/>
      <c r="OR162" s="104"/>
      <c r="OS162" s="104"/>
      <c r="OT162" s="104"/>
      <c r="OU162" s="104"/>
      <c r="OV162" s="104"/>
      <c r="OW162" s="104"/>
      <c r="OX162" s="104"/>
      <c r="OY162" s="104"/>
      <c r="OZ162" s="104"/>
      <c r="PA162" s="104"/>
      <c r="PB162" s="104"/>
      <c r="PC162" s="104"/>
      <c r="PD162" s="104"/>
      <c r="PE162" s="104"/>
      <c r="PF162" s="104"/>
      <c r="PG162" s="104"/>
      <c r="PH162" s="104"/>
      <c r="PI162" s="104"/>
      <c r="PJ162" s="104"/>
      <c r="PK162" s="104"/>
      <c r="PL162" s="104"/>
      <c r="PM162" s="104"/>
      <c r="PN162" s="104"/>
      <c r="PO162" s="104"/>
      <c r="PP162" s="104"/>
      <c r="PQ162" s="104"/>
      <c r="PR162" s="104"/>
      <c r="PS162" s="104"/>
      <c r="PT162" s="104"/>
      <c r="PU162" s="104"/>
      <c r="PV162" s="104"/>
      <c r="PW162" s="104"/>
      <c r="PX162" s="104"/>
      <c r="PY162" s="104"/>
      <c r="PZ162" s="104"/>
      <c r="QA162" s="104"/>
      <c r="QB162" s="104"/>
      <c r="QC162" s="104"/>
      <c r="QD162" s="104"/>
      <c r="QE162" s="104"/>
      <c r="QF162" s="104"/>
      <c r="QG162" s="104"/>
      <c r="QH162" s="104"/>
      <c r="QI162" s="104"/>
      <c r="QJ162" s="104"/>
      <c r="QK162" s="104"/>
      <c r="QL162" s="104"/>
      <c r="QM162" s="104"/>
      <c r="QN162" s="104"/>
      <c r="QO162" s="104"/>
      <c r="QP162" s="104"/>
      <c r="QQ162" s="104"/>
      <c r="QR162" s="104"/>
      <c r="QS162" s="104"/>
      <c r="QT162" s="104"/>
      <c r="QU162" s="104"/>
      <c r="QV162" s="104"/>
      <c r="QW162" s="104"/>
      <c r="QX162" s="104"/>
      <c r="QY162" s="104"/>
      <c r="QZ162" s="104"/>
      <c r="RA162" s="104"/>
      <c r="RB162" s="104"/>
      <c r="RC162" s="104"/>
      <c r="RD162" s="104"/>
      <c r="RE162" s="104"/>
      <c r="RF162" s="104"/>
      <c r="RG162" s="207"/>
      <c r="RH162" s="207"/>
    </row>
    <row r="163" spans="2:476" ht="18.75" customHeight="1">
      <c r="B163" s="87">
        <v>152</v>
      </c>
      <c r="C163" s="87"/>
      <c r="D163" s="87" t="s">
        <v>451</v>
      </c>
      <c r="E163" s="34" t="str">
        <f>IF(ISBLANK(TMSimList[[#This Row],[Test n'#]]),"",LOOKUP(TMSimList[[#This Row],[Test n'#]],TP_CFAR_DB[TPnum],TP_CFAR_DB[TP ID]))</f>
        <v/>
      </c>
      <c r="F163" s="103" t="str">
        <f>IF(ISBLANK(TMSimList[[#This Row],[Test n'#]]),"",LOOKUP(TMSimList[[#This Row],[Test n'#]],TP_CFAR_DB[TPnum],TP_CFAR_DB[Test Point Name]))</f>
        <v/>
      </c>
      <c r="G163" s="34" t="str">
        <f>IF(ISBLANK(TMSimList[[#This Row],[Test n'#]]),"",LOOKUP(TMSimList[[#This Row],[Test n'#]],TP_CFAR_DB[TPnum],TP_CFAR_DB[Mode]))</f>
        <v/>
      </c>
      <c r="H163" s="397"/>
      <c r="I163" s="398"/>
      <c r="J163" s="398"/>
      <c r="K163" s="171"/>
      <c r="L163" s="178">
        <f>SUM(TMSimMatrix[#This Row])</f>
        <v>0</v>
      </c>
      <c r="M163" s="171"/>
      <c r="N163" s="171"/>
      <c r="O163" s="171"/>
      <c r="P163" s="171"/>
      <c r="Q163" s="171"/>
      <c r="R163" s="171"/>
      <c r="S163" s="171"/>
      <c r="T163" s="171"/>
      <c r="U163" s="171"/>
      <c r="V163" s="171"/>
      <c r="W163" s="171"/>
      <c r="X163" s="171"/>
      <c r="Y163" s="171"/>
      <c r="Z163" s="171"/>
      <c r="AA163" s="171"/>
      <c r="AB163" s="171"/>
      <c r="AC163" s="171"/>
      <c r="AD163" s="171"/>
      <c r="AE163" s="171"/>
      <c r="AF163" s="171"/>
      <c r="AG163" s="171"/>
      <c r="AH163" s="171"/>
      <c r="AI163" s="171"/>
      <c r="AJ163" s="171"/>
      <c r="AK163" s="171"/>
      <c r="AL163" s="171"/>
      <c r="AM163" s="171"/>
      <c r="AN163" s="171"/>
      <c r="AO163" s="171"/>
      <c r="AP163" s="171"/>
      <c r="AQ163" s="171"/>
      <c r="AR163" s="171"/>
      <c r="AS163" s="171"/>
      <c r="AT163" s="171"/>
      <c r="AU163" s="171"/>
      <c r="AV163" s="171"/>
      <c r="AW163" s="171"/>
      <c r="AX163" s="171"/>
      <c r="AY163" s="171"/>
      <c r="AZ163" s="171"/>
      <c r="BA163" s="171"/>
      <c r="BB163" s="171"/>
      <c r="BC163" s="171"/>
      <c r="BD163" s="171"/>
      <c r="BE163" s="171"/>
      <c r="BF163" s="171"/>
      <c r="BG163" s="171"/>
      <c r="BH163" s="171"/>
      <c r="BI163" s="171"/>
      <c r="BJ163" s="171"/>
      <c r="BK163" s="171"/>
      <c r="BL163" s="171"/>
      <c r="BM163" s="171"/>
      <c r="BN163" s="171"/>
      <c r="BO163" s="171"/>
      <c r="BP163" s="171"/>
      <c r="BQ163" s="171"/>
      <c r="BR163" s="171"/>
      <c r="BS163" s="171"/>
      <c r="BT163" s="171"/>
      <c r="BU163" s="171"/>
      <c r="BV163" s="171"/>
      <c r="BW163" s="171"/>
      <c r="BX163" s="171"/>
      <c r="BY163" s="171"/>
      <c r="BZ163" s="171"/>
      <c r="CA163" s="171"/>
      <c r="CB163" s="171"/>
      <c r="CC163" s="171"/>
      <c r="CD163" s="104"/>
      <c r="CE163" s="104"/>
      <c r="CF163" s="104"/>
      <c r="CG163" s="104"/>
      <c r="CH163" s="104"/>
      <c r="CI163" s="104"/>
      <c r="CJ163" s="104"/>
      <c r="CK163" s="104"/>
      <c r="CL163" s="104"/>
      <c r="CM163" s="104"/>
      <c r="CN163" s="104"/>
      <c r="CO163" s="104"/>
      <c r="CP163" s="104"/>
      <c r="CQ163" s="104"/>
      <c r="CR163" s="104"/>
      <c r="CS163" s="104"/>
      <c r="CT163" s="104"/>
      <c r="CU163" s="104"/>
      <c r="CV163" s="207"/>
      <c r="CW163" s="207"/>
      <c r="CX163" s="207"/>
      <c r="CY163" s="207"/>
      <c r="CZ163" s="207"/>
      <c r="DA163" s="207"/>
      <c r="DB163" s="207"/>
      <c r="DC163" s="207"/>
      <c r="DD163" s="207"/>
      <c r="DE163" s="207"/>
      <c r="DF163" s="207"/>
      <c r="DG163" s="207"/>
      <c r="DH163" s="207"/>
      <c r="DI163" s="207"/>
      <c r="DJ163" s="207"/>
      <c r="DK163" s="207"/>
      <c r="DL163" s="207"/>
      <c r="DM163" s="207"/>
      <c r="DN163" s="207"/>
      <c r="DO163" s="207"/>
      <c r="DP163" s="207"/>
      <c r="DQ163" s="207"/>
      <c r="DR163" s="207"/>
      <c r="DS163" s="207"/>
      <c r="DT163" s="207"/>
      <c r="DU163" s="104"/>
      <c r="DV163" s="104"/>
      <c r="DW163" s="104"/>
      <c r="DX163" s="104"/>
      <c r="DY163" s="104"/>
      <c r="DZ163" s="104"/>
      <c r="EA163" s="104"/>
      <c r="EB163" s="104"/>
      <c r="EC163" s="104"/>
      <c r="ED163" s="104"/>
      <c r="EE163" s="104"/>
      <c r="EF163" s="104"/>
      <c r="EG163" s="104"/>
      <c r="EH163" s="104"/>
      <c r="EI163" s="104"/>
      <c r="EJ163" s="104"/>
      <c r="EK163" s="104"/>
      <c r="EL163" s="104"/>
      <c r="EM163" s="104"/>
      <c r="EN163" s="104"/>
      <c r="EO163" s="104"/>
      <c r="EP163" s="104"/>
      <c r="EQ163" s="104"/>
      <c r="ER163" s="104"/>
      <c r="ES163" s="104"/>
      <c r="ET163" s="104"/>
      <c r="EU163" s="104"/>
      <c r="EV163" s="104"/>
      <c r="EW163" s="104"/>
      <c r="EX163" s="104"/>
      <c r="EY163" s="104"/>
      <c r="EZ163" s="104"/>
      <c r="FA163" s="104"/>
      <c r="FB163" s="104"/>
      <c r="FC163" s="104"/>
      <c r="FD163" s="104"/>
      <c r="FE163" s="104"/>
      <c r="FF163" s="104"/>
      <c r="FG163" s="104"/>
      <c r="FH163" s="104"/>
      <c r="FI163" s="104"/>
      <c r="FJ163" s="104"/>
      <c r="FK163" s="104"/>
      <c r="FL163" s="104"/>
      <c r="FM163" s="104"/>
      <c r="FN163" s="104"/>
      <c r="FO163" s="104"/>
      <c r="FP163" s="104"/>
      <c r="FQ163" s="104"/>
      <c r="FR163" s="104"/>
      <c r="FS163" s="104"/>
      <c r="FT163" s="104"/>
      <c r="FU163" s="104"/>
      <c r="FV163" s="104"/>
      <c r="FW163" s="104"/>
      <c r="FX163" s="104"/>
      <c r="FY163" s="104"/>
      <c r="FZ163" s="104"/>
      <c r="GA163" s="104"/>
      <c r="GB163" s="104"/>
      <c r="GC163" s="104"/>
      <c r="GD163" s="104"/>
      <c r="GE163" s="104"/>
      <c r="GF163" s="104"/>
      <c r="GG163" s="104"/>
      <c r="GH163" s="104"/>
      <c r="GI163" s="104"/>
      <c r="GJ163" s="104"/>
      <c r="GK163" s="104"/>
      <c r="GL163" s="104"/>
      <c r="GM163" s="104"/>
      <c r="GN163" s="104"/>
      <c r="GO163" s="104"/>
      <c r="GP163" s="104"/>
      <c r="GQ163" s="104"/>
      <c r="GR163" s="104"/>
      <c r="GS163" s="104"/>
      <c r="GT163" s="104"/>
      <c r="GU163" s="104"/>
      <c r="GV163" s="104"/>
      <c r="GW163" s="104"/>
      <c r="GX163" s="104"/>
      <c r="GY163" s="104"/>
      <c r="GZ163" s="104"/>
      <c r="HA163" s="104"/>
      <c r="HB163" s="104"/>
      <c r="HC163" s="104"/>
      <c r="HD163" s="104"/>
      <c r="HE163" s="104"/>
      <c r="HF163" s="104"/>
      <c r="HG163" s="104"/>
      <c r="HH163" s="104"/>
      <c r="HI163" s="104"/>
      <c r="HJ163" s="104"/>
      <c r="HK163" s="104"/>
      <c r="HL163" s="104"/>
      <c r="HM163" s="104"/>
      <c r="HN163" s="104"/>
      <c r="HO163" s="104"/>
      <c r="HP163" s="104"/>
      <c r="HQ163" s="104"/>
      <c r="HR163" s="104"/>
      <c r="HS163" s="104"/>
      <c r="HT163" s="104"/>
      <c r="HU163" s="104"/>
      <c r="HV163" s="104"/>
      <c r="HW163" s="104"/>
      <c r="HX163" s="104"/>
      <c r="HY163" s="104"/>
      <c r="HZ163" s="104"/>
      <c r="IA163" s="104"/>
      <c r="IB163" s="104"/>
      <c r="IC163" s="104"/>
      <c r="ID163" s="104"/>
      <c r="IE163" s="104"/>
      <c r="IF163" s="104"/>
      <c r="IG163" s="104"/>
      <c r="IH163" s="104"/>
      <c r="II163" s="104"/>
      <c r="IJ163" s="104"/>
      <c r="IK163" s="104"/>
      <c r="IL163" s="104"/>
      <c r="IM163" s="104"/>
      <c r="IN163" s="104"/>
      <c r="IO163" s="104"/>
      <c r="IP163" s="104"/>
      <c r="IQ163" s="104"/>
      <c r="IR163" s="104"/>
      <c r="IS163" s="104"/>
      <c r="IT163" s="104"/>
      <c r="IU163" s="104"/>
      <c r="IV163" s="104"/>
      <c r="IW163" s="104"/>
      <c r="IX163" s="104"/>
      <c r="IY163" s="104"/>
      <c r="IZ163" s="104"/>
      <c r="JA163" s="104"/>
      <c r="JB163" s="104"/>
      <c r="JC163" s="104"/>
      <c r="JD163" s="104"/>
      <c r="JE163" s="104"/>
      <c r="JF163" s="104"/>
      <c r="JG163" s="104"/>
      <c r="JH163" s="104"/>
      <c r="JI163" s="104"/>
      <c r="JJ163" s="104"/>
      <c r="JK163" s="104"/>
      <c r="JL163" s="104"/>
      <c r="JM163" s="104"/>
      <c r="JN163" s="104"/>
      <c r="JO163" s="104"/>
      <c r="JP163" s="104"/>
      <c r="JQ163" s="104"/>
      <c r="JR163" s="104"/>
      <c r="JS163" s="104"/>
      <c r="JT163" s="104"/>
      <c r="JU163" s="104"/>
      <c r="JV163" s="104"/>
      <c r="JW163" s="104"/>
      <c r="JX163" s="104"/>
      <c r="JY163" s="104"/>
      <c r="JZ163" s="104"/>
      <c r="KA163" s="104"/>
      <c r="KB163" s="104"/>
      <c r="KC163" s="104"/>
      <c r="KD163" s="104"/>
      <c r="KE163" s="104"/>
      <c r="KF163" s="104"/>
      <c r="KG163" s="104"/>
      <c r="KH163" s="104"/>
      <c r="KI163" s="104"/>
      <c r="KJ163" s="104"/>
      <c r="KK163" s="104"/>
      <c r="KL163" s="104"/>
      <c r="KM163" s="104"/>
      <c r="KN163" s="104"/>
      <c r="KO163" s="104"/>
      <c r="KP163" s="104"/>
      <c r="KQ163" s="104"/>
      <c r="KR163" s="104"/>
      <c r="KS163" s="104"/>
      <c r="KT163" s="104"/>
      <c r="KU163" s="104"/>
      <c r="KV163" s="104"/>
      <c r="KW163" s="104"/>
      <c r="KX163" s="104"/>
      <c r="KY163" s="104"/>
      <c r="KZ163" s="104"/>
      <c r="LA163" s="104"/>
      <c r="LB163" s="104"/>
      <c r="LC163" s="104"/>
      <c r="LD163" s="104"/>
      <c r="LE163" s="104"/>
      <c r="LF163" s="104"/>
      <c r="LG163" s="104"/>
      <c r="LH163" s="104"/>
      <c r="LI163" s="104"/>
      <c r="LJ163" s="104"/>
      <c r="LK163" s="104"/>
      <c r="LL163" s="104"/>
      <c r="LM163" s="104"/>
      <c r="LN163" s="104"/>
      <c r="LO163" s="104"/>
      <c r="LP163" s="104"/>
      <c r="LQ163" s="104"/>
      <c r="LR163" s="104"/>
      <c r="LS163" s="104"/>
      <c r="LT163" s="104"/>
      <c r="LU163" s="104"/>
      <c r="LV163" s="104"/>
      <c r="LW163" s="104"/>
      <c r="LX163" s="104"/>
      <c r="LY163" s="104"/>
      <c r="LZ163" s="104"/>
      <c r="MA163" s="104"/>
      <c r="MB163" s="104"/>
      <c r="MC163" s="104"/>
      <c r="MD163" s="104"/>
      <c r="ME163" s="104"/>
      <c r="MF163" s="104"/>
      <c r="MG163" s="104"/>
      <c r="MH163" s="104"/>
      <c r="MI163" s="104"/>
      <c r="MJ163" s="104"/>
      <c r="MK163" s="104"/>
      <c r="ML163" s="104"/>
      <c r="MM163" s="104"/>
      <c r="MN163" s="104"/>
      <c r="MO163" s="104"/>
      <c r="MP163" s="104"/>
      <c r="MQ163" s="104"/>
      <c r="MR163" s="104"/>
      <c r="MS163" s="104"/>
      <c r="MT163" s="104"/>
      <c r="MU163" s="104"/>
      <c r="MV163" s="104"/>
      <c r="MW163" s="104"/>
      <c r="MX163" s="104"/>
      <c r="MY163" s="104"/>
      <c r="MZ163" s="104"/>
      <c r="NA163" s="104"/>
      <c r="NB163" s="104"/>
      <c r="NC163" s="104"/>
      <c r="ND163" s="104"/>
      <c r="NE163" s="104"/>
      <c r="NF163" s="104"/>
      <c r="NG163" s="104"/>
      <c r="NH163" s="104"/>
      <c r="NI163" s="104"/>
      <c r="NJ163" s="104"/>
      <c r="NK163" s="104"/>
      <c r="NL163" s="104"/>
      <c r="NM163" s="104"/>
      <c r="NN163" s="104"/>
      <c r="NO163" s="104"/>
      <c r="NP163" s="104"/>
      <c r="NQ163" s="104"/>
      <c r="NR163" s="104"/>
      <c r="NS163" s="104"/>
      <c r="NT163" s="104"/>
      <c r="NU163" s="104"/>
      <c r="NV163" s="104"/>
      <c r="NW163" s="104"/>
      <c r="NX163" s="104"/>
      <c r="NY163" s="104"/>
      <c r="NZ163" s="104"/>
      <c r="OA163" s="104"/>
      <c r="OB163" s="104"/>
      <c r="OC163" s="104"/>
      <c r="OD163" s="104"/>
      <c r="OE163" s="104"/>
      <c r="OF163" s="104"/>
      <c r="OG163" s="104"/>
      <c r="OH163" s="104"/>
      <c r="OI163" s="104"/>
      <c r="OJ163" s="104"/>
      <c r="OK163" s="104"/>
      <c r="OL163" s="104"/>
      <c r="OM163" s="104"/>
      <c r="ON163" s="104"/>
      <c r="OO163" s="104"/>
      <c r="OP163" s="104"/>
      <c r="OQ163" s="104"/>
      <c r="OR163" s="104"/>
      <c r="OS163" s="104"/>
      <c r="OT163" s="104"/>
      <c r="OU163" s="104"/>
      <c r="OV163" s="104"/>
      <c r="OW163" s="104"/>
      <c r="OX163" s="104"/>
      <c r="OY163" s="104"/>
      <c r="OZ163" s="104"/>
      <c r="PA163" s="104"/>
      <c r="PB163" s="104"/>
      <c r="PC163" s="104"/>
      <c r="PD163" s="104"/>
      <c r="PE163" s="104"/>
      <c r="PF163" s="104"/>
      <c r="PG163" s="104"/>
      <c r="PH163" s="104"/>
      <c r="PI163" s="104"/>
      <c r="PJ163" s="104"/>
      <c r="PK163" s="104"/>
      <c r="PL163" s="104"/>
      <c r="PM163" s="104"/>
      <c r="PN163" s="104"/>
      <c r="PO163" s="104"/>
      <c r="PP163" s="104"/>
      <c r="PQ163" s="104"/>
      <c r="PR163" s="104"/>
      <c r="PS163" s="104"/>
      <c r="PT163" s="104"/>
      <c r="PU163" s="104"/>
      <c r="PV163" s="104"/>
      <c r="PW163" s="104"/>
      <c r="PX163" s="104"/>
      <c r="PY163" s="104"/>
      <c r="PZ163" s="104"/>
      <c r="QA163" s="104"/>
      <c r="QB163" s="104"/>
      <c r="QC163" s="104"/>
      <c r="QD163" s="104"/>
      <c r="QE163" s="104"/>
      <c r="QF163" s="104"/>
      <c r="QG163" s="104"/>
      <c r="QH163" s="104"/>
      <c r="QI163" s="104"/>
      <c r="QJ163" s="104"/>
      <c r="QK163" s="104"/>
      <c r="QL163" s="104"/>
      <c r="QM163" s="104"/>
      <c r="QN163" s="104"/>
      <c r="QO163" s="104"/>
      <c r="QP163" s="104"/>
      <c r="QQ163" s="104"/>
      <c r="QR163" s="104"/>
      <c r="QS163" s="104"/>
      <c r="QT163" s="104"/>
      <c r="QU163" s="104"/>
      <c r="QV163" s="104"/>
      <c r="QW163" s="104"/>
      <c r="QX163" s="104"/>
      <c r="QY163" s="104"/>
      <c r="QZ163" s="104"/>
      <c r="RA163" s="104"/>
      <c r="RB163" s="104"/>
      <c r="RC163" s="104"/>
      <c r="RD163" s="104"/>
      <c r="RE163" s="104"/>
      <c r="RF163" s="104"/>
      <c r="RG163" s="207"/>
      <c r="RH163" s="207"/>
    </row>
    <row r="164" spans="2:476" ht="18.75" customHeight="1">
      <c r="B164" s="87">
        <v>153</v>
      </c>
      <c r="C164" s="87"/>
      <c r="D164" s="87" t="s">
        <v>451</v>
      </c>
      <c r="E164" s="34" t="str">
        <f>IF(ISBLANK(TMSimList[[#This Row],[Test n'#]]),"",LOOKUP(TMSimList[[#This Row],[Test n'#]],TP_CFAR_DB[TPnum],TP_CFAR_DB[TP ID]))</f>
        <v/>
      </c>
      <c r="F164" s="103" t="str">
        <f>IF(ISBLANK(TMSimList[[#This Row],[Test n'#]]),"",LOOKUP(TMSimList[[#This Row],[Test n'#]],TP_CFAR_DB[TPnum],TP_CFAR_DB[Test Point Name]))</f>
        <v/>
      </c>
      <c r="G164" s="34" t="str">
        <f>IF(ISBLANK(TMSimList[[#This Row],[Test n'#]]),"",LOOKUP(TMSimList[[#This Row],[Test n'#]],TP_CFAR_DB[TPnum],TP_CFAR_DB[Mode]))</f>
        <v/>
      </c>
      <c r="H164" s="397"/>
      <c r="I164" s="398"/>
      <c r="J164" s="398"/>
      <c r="K164" s="171"/>
      <c r="L164" s="178">
        <f>SUM(TMSimMatrix[#This Row])</f>
        <v>0</v>
      </c>
      <c r="M164" s="171"/>
      <c r="N164" s="171"/>
      <c r="O164" s="171"/>
      <c r="P164" s="171"/>
      <c r="Q164" s="171"/>
      <c r="R164" s="171"/>
      <c r="S164" s="171"/>
      <c r="T164" s="171"/>
      <c r="U164" s="171"/>
      <c r="V164" s="171"/>
      <c r="W164" s="171"/>
      <c r="X164" s="171"/>
      <c r="Y164" s="171"/>
      <c r="Z164" s="171"/>
      <c r="AA164" s="171"/>
      <c r="AB164" s="171"/>
      <c r="AC164" s="171"/>
      <c r="AD164" s="171"/>
      <c r="AE164" s="171"/>
      <c r="AF164" s="171"/>
      <c r="AG164" s="171"/>
      <c r="AH164" s="171"/>
      <c r="AI164" s="171"/>
      <c r="AJ164" s="171"/>
      <c r="AK164" s="171"/>
      <c r="AL164" s="171"/>
      <c r="AM164" s="171"/>
      <c r="AN164" s="171"/>
      <c r="AO164" s="171"/>
      <c r="AP164" s="171"/>
      <c r="AQ164" s="171"/>
      <c r="AR164" s="171"/>
      <c r="AS164" s="171"/>
      <c r="AT164" s="171"/>
      <c r="AU164" s="171"/>
      <c r="AV164" s="171"/>
      <c r="AW164" s="171"/>
      <c r="AX164" s="171"/>
      <c r="AY164" s="171"/>
      <c r="AZ164" s="171"/>
      <c r="BA164" s="171"/>
      <c r="BB164" s="171"/>
      <c r="BC164" s="171"/>
      <c r="BD164" s="171"/>
      <c r="BE164" s="171"/>
      <c r="BF164" s="171"/>
      <c r="BG164" s="171"/>
      <c r="BH164" s="171"/>
      <c r="BI164" s="171"/>
      <c r="BJ164" s="171"/>
      <c r="BK164" s="171"/>
      <c r="BL164" s="171"/>
      <c r="BM164" s="171"/>
      <c r="BN164" s="171"/>
      <c r="BO164" s="171"/>
      <c r="BP164" s="171"/>
      <c r="BQ164" s="171"/>
      <c r="BR164" s="171"/>
      <c r="BS164" s="171"/>
      <c r="BT164" s="171"/>
      <c r="BU164" s="171"/>
      <c r="BV164" s="171"/>
      <c r="BW164" s="171"/>
      <c r="BX164" s="171"/>
      <c r="BY164" s="171"/>
      <c r="BZ164" s="171"/>
      <c r="CA164" s="171"/>
      <c r="CB164" s="171"/>
      <c r="CC164" s="171"/>
      <c r="CD164" s="104"/>
      <c r="CE164" s="104"/>
      <c r="CF164" s="104"/>
      <c r="CG164" s="104"/>
      <c r="CH164" s="104"/>
      <c r="CI164" s="104"/>
      <c r="CJ164" s="104"/>
      <c r="CK164" s="104"/>
      <c r="CL164" s="104"/>
      <c r="CM164" s="104"/>
      <c r="CN164" s="104"/>
      <c r="CO164" s="104"/>
      <c r="CP164" s="104"/>
      <c r="CQ164" s="104"/>
      <c r="CR164" s="104"/>
      <c r="CS164" s="104"/>
      <c r="CT164" s="104"/>
      <c r="CU164" s="104"/>
      <c r="CV164" s="207"/>
      <c r="CW164" s="207"/>
      <c r="CX164" s="207"/>
      <c r="CY164" s="207"/>
      <c r="CZ164" s="207"/>
      <c r="DA164" s="207"/>
      <c r="DB164" s="207"/>
      <c r="DC164" s="207"/>
      <c r="DD164" s="207"/>
      <c r="DE164" s="207"/>
      <c r="DF164" s="207"/>
      <c r="DG164" s="207"/>
      <c r="DH164" s="207"/>
      <c r="DI164" s="207"/>
      <c r="DJ164" s="207"/>
      <c r="DK164" s="207"/>
      <c r="DL164" s="207"/>
      <c r="DM164" s="207"/>
      <c r="DN164" s="207"/>
      <c r="DO164" s="207"/>
      <c r="DP164" s="207"/>
      <c r="DQ164" s="207"/>
      <c r="DR164" s="207"/>
      <c r="DS164" s="207"/>
      <c r="DT164" s="207"/>
      <c r="DU164" s="104"/>
      <c r="DV164" s="104"/>
      <c r="DW164" s="104"/>
      <c r="DX164" s="104"/>
      <c r="DY164" s="104"/>
      <c r="DZ164" s="104"/>
      <c r="EA164" s="104"/>
      <c r="EB164" s="104"/>
      <c r="EC164" s="104"/>
      <c r="ED164" s="104"/>
      <c r="EE164" s="104"/>
      <c r="EF164" s="104"/>
      <c r="EG164" s="104"/>
      <c r="EH164" s="104"/>
      <c r="EI164" s="104"/>
      <c r="EJ164" s="104"/>
      <c r="EK164" s="104"/>
      <c r="EL164" s="104"/>
      <c r="EM164" s="104"/>
      <c r="EN164" s="104"/>
      <c r="EO164" s="104"/>
      <c r="EP164" s="104"/>
      <c r="EQ164" s="104"/>
      <c r="ER164" s="104"/>
      <c r="ES164" s="104"/>
      <c r="ET164" s="104"/>
      <c r="EU164" s="104"/>
      <c r="EV164" s="104"/>
      <c r="EW164" s="104"/>
      <c r="EX164" s="104"/>
      <c r="EY164" s="104"/>
      <c r="EZ164" s="104"/>
      <c r="FA164" s="104"/>
      <c r="FB164" s="104"/>
      <c r="FC164" s="104"/>
      <c r="FD164" s="104"/>
      <c r="FE164" s="104"/>
      <c r="FF164" s="104"/>
      <c r="FG164" s="104"/>
      <c r="FH164" s="104"/>
      <c r="FI164" s="104"/>
      <c r="FJ164" s="104"/>
      <c r="FK164" s="104"/>
      <c r="FL164" s="104"/>
      <c r="FM164" s="104"/>
      <c r="FN164" s="104"/>
      <c r="FO164" s="104"/>
      <c r="FP164" s="104"/>
      <c r="FQ164" s="104"/>
      <c r="FR164" s="104"/>
      <c r="FS164" s="104"/>
      <c r="FT164" s="104"/>
      <c r="FU164" s="104"/>
      <c r="FV164" s="104"/>
      <c r="FW164" s="104"/>
      <c r="FX164" s="104"/>
      <c r="FY164" s="104"/>
      <c r="FZ164" s="104"/>
      <c r="GA164" s="104"/>
      <c r="GB164" s="104"/>
      <c r="GC164" s="104"/>
      <c r="GD164" s="104"/>
      <c r="GE164" s="104"/>
      <c r="GF164" s="104"/>
      <c r="GG164" s="104"/>
      <c r="GH164" s="104"/>
      <c r="GI164" s="104"/>
      <c r="GJ164" s="104"/>
      <c r="GK164" s="104"/>
      <c r="GL164" s="104"/>
      <c r="GM164" s="104"/>
      <c r="GN164" s="104"/>
      <c r="GO164" s="104"/>
      <c r="GP164" s="104"/>
      <c r="GQ164" s="104"/>
      <c r="GR164" s="104"/>
      <c r="GS164" s="104"/>
      <c r="GT164" s="104"/>
      <c r="GU164" s="104"/>
      <c r="GV164" s="104"/>
      <c r="GW164" s="104"/>
      <c r="GX164" s="104"/>
      <c r="GY164" s="104"/>
      <c r="GZ164" s="104"/>
      <c r="HA164" s="104"/>
      <c r="HB164" s="104"/>
      <c r="HC164" s="104"/>
      <c r="HD164" s="104"/>
      <c r="HE164" s="104"/>
      <c r="HF164" s="104"/>
      <c r="HG164" s="104"/>
      <c r="HH164" s="104"/>
      <c r="HI164" s="104"/>
      <c r="HJ164" s="104"/>
      <c r="HK164" s="104"/>
      <c r="HL164" s="104"/>
      <c r="HM164" s="104"/>
      <c r="HN164" s="104"/>
      <c r="HO164" s="104"/>
      <c r="HP164" s="104"/>
      <c r="HQ164" s="104"/>
      <c r="HR164" s="104"/>
      <c r="HS164" s="104"/>
      <c r="HT164" s="104"/>
      <c r="HU164" s="104"/>
      <c r="HV164" s="104"/>
      <c r="HW164" s="104"/>
      <c r="HX164" s="104"/>
      <c r="HY164" s="104"/>
      <c r="HZ164" s="104"/>
      <c r="IA164" s="104"/>
      <c r="IB164" s="104"/>
      <c r="IC164" s="104"/>
      <c r="ID164" s="104"/>
      <c r="IE164" s="104"/>
      <c r="IF164" s="104"/>
      <c r="IG164" s="104"/>
      <c r="IH164" s="104"/>
      <c r="II164" s="104"/>
      <c r="IJ164" s="104"/>
      <c r="IK164" s="104"/>
      <c r="IL164" s="104"/>
      <c r="IM164" s="104"/>
      <c r="IN164" s="104"/>
      <c r="IO164" s="104"/>
      <c r="IP164" s="104"/>
      <c r="IQ164" s="104"/>
      <c r="IR164" s="104"/>
      <c r="IS164" s="104"/>
      <c r="IT164" s="104"/>
      <c r="IU164" s="104"/>
      <c r="IV164" s="104"/>
      <c r="IW164" s="104"/>
      <c r="IX164" s="104"/>
      <c r="IY164" s="104"/>
      <c r="IZ164" s="104"/>
      <c r="JA164" s="104"/>
      <c r="JB164" s="104"/>
      <c r="JC164" s="104"/>
      <c r="JD164" s="104"/>
      <c r="JE164" s="104"/>
      <c r="JF164" s="104"/>
      <c r="JG164" s="104"/>
      <c r="JH164" s="104"/>
      <c r="JI164" s="104"/>
      <c r="JJ164" s="104"/>
      <c r="JK164" s="104"/>
      <c r="JL164" s="104"/>
      <c r="JM164" s="104"/>
      <c r="JN164" s="104"/>
      <c r="JO164" s="104"/>
      <c r="JP164" s="104"/>
      <c r="JQ164" s="104"/>
      <c r="JR164" s="104"/>
      <c r="JS164" s="104"/>
      <c r="JT164" s="104"/>
      <c r="JU164" s="104"/>
      <c r="JV164" s="104"/>
      <c r="JW164" s="104"/>
      <c r="JX164" s="104"/>
      <c r="JY164" s="104"/>
      <c r="JZ164" s="104"/>
      <c r="KA164" s="104"/>
      <c r="KB164" s="104"/>
      <c r="KC164" s="104"/>
      <c r="KD164" s="104"/>
      <c r="KE164" s="104"/>
      <c r="KF164" s="104"/>
      <c r="KG164" s="104"/>
      <c r="KH164" s="104"/>
      <c r="KI164" s="104"/>
      <c r="KJ164" s="104"/>
      <c r="KK164" s="104"/>
      <c r="KL164" s="104"/>
      <c r="KM164" s="104"/>
      <c r="KN164" s="104"/>
      <c r="KO164" s="104"/>
      <c r="KP164" s="104"/>
      <c r="KQ164" s="104"/>
      <c r="KR164" s="104"/>
      <c r="KS164" s="104"/>
      <c r="KT164" s="104"/>
      <c r="KU164" s="104"/>
      <c r="KV164" s="104"/>
      <c r="KW164" s="104"/>
      <c r="KX164" s="104"/>
      <c r="KY164" s="104"/>
      <c r="KZ164" s="104"/>
      <c r="LA164" s="104"/>
      <c r="LB164" s="104"/>
      <c r="LC164" s="104"/>
      <c r="LD164" s="104"/>
      <c r="LE164" s="104"/>
      <c r="LF164" s="104"/>
      <c r="LG164" s="104"/>
      <c r="LH164" s="104"/>
      <c r="LI164" s="104"/>
      <c r="LJ164" s="104"/>
      <c r="LK164" s="104"/>
      <c r="LL164" s="104"/>
      <c r="LM164" s="104"/>
      <c r="LN164" s="104"/>
      <c r="LO164" s="104"/>
      <c r="LP164" s="104"/>
      <c r="LQ164" s="104"/>
      <c r="LR164" s="104"/>
      <c r="LS164" s="104"/>
      <c r="LT164" s="104"/>
      <c r="LU164" s="104"/>
      <c r="LV164" s="104"/>
      <c r="LW164" s="104"/>
      <c r="LX164" s="104"/>
      <c r="LY164" s="104"/>
      <c r="LZ164" s="104"/>
      <c r="MA164" s="104"/>
      <c r="MB164" s="104"/>
      <c r="MC164" s="104"/>
      <c r="MD164" s="104"/>
      <c r="ME164" s="104"/>
      <c r="MF164" s="104"/>
      <c r="MG164" s="104"/>
      <c r="MH164" s="104"/>
      <c r="MI164" s="104"/>
      <c r="MJ164" s="104"/>
      <c r="MK164" s="104"/>
      <c r="ML164" s="104"/>
      <c r="MM164" s="104"/>
      <c r="MN164" s="104"/>
      <c r="MO164" s="104"/>
      <c r="MP164" s="104"/>
      <c r="MQ164" s="104"/>
      <c r="MR164" s="104"/>
      <c r="MS164" s="104"/>
      <c r="MT164" s="104"/>
      <c r="MU164" s="104"/>
      <c r="MV164" s="104"/>
      <c r="MW164" s="104"/>
      <c r="MX164" s="104"/>
      <c r="MY164" s="104"/>
      <c r="MZ164" s="104"/>
      <c r="NA164" s="104"/>
      <c r="NB164" s="104"/>
      <c r="NC164" s="104"/>
      <c r="ND164" s="104"/>
      <c r="NE164" s="104"/>
      <c r="NF164" s="104"/>
      <c r="NG164" s="104"/>
      <c r="NH164" s="104"/>
      <c r="NI164" s="104"/>
      <c r="NJ164" s="104"/>
      <c r="NK164" s="104"/>
      <c r="NL164" s="104"/>
      <c r="NM164" s="104"/>
      <c r="NN164" s="104"/>
      <c r="NO164" s="104"/>
      <c r="NP164" s="104"/>
      <c r="NQ164" s="104"/>
      <c r="NR164" s="104"/>
      <c r="NS164" s="104"/>
      <c r="NT164" s="104"/>
      <c r="NU164" s="104"/>
      <c r="NV164" s="104"/>
      <c r="NW164" s="104"/>
      <c r="NX164" s="104"/>
      <c r="NY164" s="104"/>
      <c r="NZ164" s="104"/>
      <c r="OA164" s="104"/>
      <c r="OB164" s="104"/>
      <c r="OC164" s="104"/>
      <c r="OD164" s="104"/>
      <c r="OE164" s="104"/>
      <c r="OF164" s="104"/>
      <c r="OG164" s="104"/>
      <c r="OH164" s="104"/>
      <c r="OI164" s="104"/>
      <c r="OJ164" s="104"/>
      <c r="OK164" s="104"/>
      <c r="OL164" s="104"/>
      <c r="OM164" s="104"/>
      <c r="ON164" s="104"/>
      <c r="OO164" s="104"/>
      <c r="OP164" s="104"/>
      <c r="OQ164" s="104"/>
      <c r="OR164" s="104"/>
      <c r="OS164" s="104"/>
      <c r="OT164" s="104"/>
      <c r="OU164" s="104"/>
      <c r="OV164" s="104"/>
      <c r="OW164" s="104"/>
      <c r="OX164" s="104"/>
      <c r="OY164" s="104"/>
      <c r="OZ164" s="104"/>
      <c r="PA164" s="104"/>
      <c r="PB164" s="104"/>
      <c r="PC164" s="104"/>
      <c r="PD164" s="104"/>
      <c r="PE164" s="104"/>
      <c r="PF164" s="104"/>
      <c r="PG164" s="104"/>
      <c r="PH164" s="104"/>
      <c r="PI164" s="104"/>
      <c r="PJ164" s="104"/>
      <c r="PK164" s="104"/>
      <c r="PL164" s="104"/>
      <c r="PM164" s="104"/>
      <c r="PN164" s="104"/>
      <c r="PO164" s="104"/>
      <c r="PP164" s="104"/>
      <c r="PQ164" s="104"/>
      <c r="PR164" s="104"/>
      <c r="PS164" s="104"/>
      <c r="PT164" s="104"/>
      <c r="PU164" s="104"/>
      <c r="PV164" s="104"/>
      <c r="PW164" s="104"/>
      <c r="PX164" s="104"/>
      <c r="PY164" s="104"/>
      <c r="PZ164" s="104"/>
      <c r="QA164" s="104"/>
      <c r="QB164" s="104"/>
      <c r="QC164" s="104"/>
      <c r="QD164" s="104"/>
      <c r="QE164" s="104"/>
      <c r="QF164" s="104"/>
      <c r="QG164" s="104"/>
      <c r="QH164" s="104"/>
      <c r="QI164" s="104"/>
      <c r="QJ164" s="104"/>
      <c r="QK164" s="104"/>
      <c r="QL164" s="104"/>
      <c r="QM164" s="104"/>
      <c r="QN164" s="104"/>
      <c r="QO164" s="104"/>
      <c r="QP164" s="104"/>
      <c r="QQ164" s="104"/>
      <c r="QR164" s="104"/>
      <c r="QS164" s="104"/>
      <c r="QT164" s="104"/>
      <c r="QU164" s="104"/>
      <c r="QV164" s="104"/>
      <c r="QW164" s="104"/>
      <c r="QX164" s="104"/>
      <c r="QY164" s="104"/>
      <c r="QZ164" s="104"/>
      <c r="RA164" s="104"/>
      <c r="RB164" s="104"/>
      <c r="RC164" s="104"/>
      <c r="RD164" s="104"/>
      <c r="RE164" s="104"/>
      <c r="RF164" s="104"/>
      <c r="RG164" s="207"/>
      <c r="RH164" s="207"/>
    </row>
    <row r="165" spans="2:476" ht="18.75" customHeight="1">
      <c r="B165" s="87">
        <v>154</v>
      </c>
      <c r="C165" s="87"/>
      <c r="D165" s="87" t="s">
        <v>451</v>
      </c>
      <c r="E165" s="34" t="str">
        <f>IF(ISBLANK(TMSimList[[#This Row],[Test n'#]]),"",LOOKUP(TMSimList[[#This Row],[Test n'#]],TP_CFAR_DB[TPnum],TP_CFAR_DB[TP ID]))</f>
        <v/>
      </c>
      <c r="F165" s="103" t="str">
        <f>IF(ISBLANK(TMSimList[[#This Row],[Test n'#]]),"",LOOKUP(TMSimList[[#This Row],[Test n'#]],TP_CFAR_DB[TPnum],TP_CFAR_DB[Test Point Name]))</f>
        <v/>
      </c>
      <c r="G165" s="34" t="str">
        <f>IF(ISBLANK(TMSimList[[#This Row],[Test n'#]]),"",LOOKUP(TMSimList[[#This Row],[Test n'#]],TP_CFAR_DB[TPnum],TP_CFAR_DB[Mode]))</f>
        <v/>
      </c>
      <c r="H165" s="397"/>
      <c r="I165" s="398"/>
      <c r="J165" s="398"/>
      <c r="K165" s="171"/>
      <c r="L165" s="178">
        <f>SUM(TMSimMatrix[#This Row])</f>
        <v>0</v>
      </c>
      <c r="M165" s="171"/>
      <c r="N165" s="171"/>
      <c r="O165" s="171"/>
      <c r="P165" s="171"/>
      <c r="Q165" s="171"/>
      <c r="R165" s="171"/>
      <c r="S165" s="171"/>
      <c r="T165" s="171"/>
      <c r="U165" s="171"/>
      <c r="V165" s="171"/>
      <c r="W165" s="171"/>
      <c r="X165" s="171"/>
      <c r="Y165" s="171"/>
      <c r="Z165" s="171"/>
      <c r="AA165" s="171"/>
      <c r="AB165" s="171"/>
      <c r="AC165" s="171"/>
      <c r="AD165" s="171"/>
      <c r="AE165" s="171"/>
      <c r="AF165" s="171"/>
      <c r="AG165" s="171"/>
      <c r="AH165" s="171"/>
      <c r="AI165" s="171"/>
      <c r="AJ165" s="171"/>
      <c r="AK165" s="171"/>
      <c r="AL165" s="171"/>
      <c r="AM165" s="171"/>
      <c r="AN165" s="171"/>
      <c r="AO165" s="171"/>
      <c r="AP165" s="171"/>
      <c r="AQ165" s="171"/>
      <c r="AR165" s="171"/>
      <c r="AS165" s="171"/>
      <c r="AT165" s="171"/>
      <c r="AU165" s="171"/>
      <c r="AV165" s="171"/>
      <c r="AW165" s="171"/>
      <c r="AX165" s="171"/>
      <c r="AY165" s="171"/>
      <c r="AZ165" s="171"/>
      <c r="BA165" s="171"/>
      <c r="BB165" s="171"/>
      <c r="BC165" s="171"/>
      <c r="BD165" s="171"/>
      <c r="BE165" s="171"/>
      <c r="BF165" s="171"/>
      <c r="BG165" s="171"/>
      <c r="BH165" s="171"/>
      <c r="BI165" s="171"/>
      <c r="BJ165" s="171"/>
      <c r="BK165" s="171"/>
      <c r="BL165" s="171"/>
      <c r="BM165" s="171"/>
      <c r="BN165" s="171"/>
      <c r="BO165" s="171"/>
      <c r="BP165" s="171"/>
      <c r="BQ165" s="171"/>
      <c r="BR165" s="171"/>
      <c r="BS165" s="171"/>
      <c r="BT165" s="171"/>
      <c r="BU165" s="171"/>
      <c r="BV165" s="171"/>
      <c r="BW165" s="171"/>
      <c r="BX165" s="171"/>
      <c r="BY165" s="171"/>
      <c r="BZ165" s="171"/>
      <c r="CA165" s="171"/>
      <c r="CB165" s="171"/>
      <c r="CC165" s="171"/>
      <c r="CD165" s="104"/>
      <c r="CE165" s="104"/>
      <c r="CF165" s="104"/>
      <c r="CG165" s="104"/>
      <c r="CH165" s="104"/>
      <c r="CI165" s="104"/>
      <c r="CJ165" s="104"/>
      <c r="CK165" s="104"/>
      <c r="CL165" s="104"/>
      <c r="CM165" s="104"/>
      <c r="CN165" s="104"/>
      <c r="CO165" s="104"/>
      <c r="CP165" s="104"/>
      <c r="CQ165" s="104"/>
      <c r="CR165" s="104"/>
      <c r="CS165" s="104"/>
      <c r="CT165" s="104"/>
      <c r="CU165" s="104"/>
      <c r="CV165" s="207"/>
      <c r="CW165" s="207"/>
      <c r="CX165" s="207"/>
      <c r="CY165" s="207"/>
      <c r="CZ165" s="207"/>
      <c r="DA165" s="207"/>
      <c r="DB165" s="207"/>
      <c r="DC165" s="207"/>
      <c r="DD165" s="207"/>
      <c r="DE165" s="207"/>
      <c r="DF165" s="207"/>
      <c r="DG165" s="207"/>
      <c r="DH165" s="207"/>
      <c r="DI165" s="207"/>
      <c r="DJ165" s="207"/>
      <c r="DK165" s="207"/>
      <c r="DL165" s="207"/>
      <c r="DM165" s="207"/>
      <c r="DN165" s="207"/>
      <c r="DO165" s="207"/>
      <c r="DP165" s="207"/>
      <c r="DQ165" s="207"/>
      <c r="DR165" s="207"/>
      <c r="DS165" s="207"/>
      <c r="DT165" s="207"/>
      <c r="DU165" s="104"/>
      <c r="DV165" s="104"/>
      <c r="DW165" s="104"/>
      <c r="DX165" s="104"/>
      <c r="DY165" s="104"/>
      <c r="DZ165" s="104"/>
      <c r="EA165" s="104"/>
      <c r="EB165" s="104"/>
      <c r="EC165" s="104"/>
      <c r="ED165" s="104"/>
      <c r="EE165" s="104"/>
      <c r="EF165" s="104"/>
      <c r="EG165" s="104"/>
      <c r="EH165" s="104"/>
      <c r="EI165" s="104"/>
      <c r="EJ165" s="104"/>
      <c r="EK165" s="104"/>
      <c r="EL165" s="104"/>
      <c r="EM165" s="104"/>
      <c r="EN165" s="104"/>
      <c r="EO165" s="104"/>
      <c r="EP165" s="104"/>
      <c r="EQ165" s="104"/>
      <c r="ER165" s="104"/>
      <c r="ES165" s="104"/>
      <c r="ET165" s="104"/>
      <c r="EU165" s="104"/>
      <c r="EV165" s="104"/>
      <c r="EW165" s="104"/>
      <c r="EX165" s="104"/>
      <c r="EY165" s="104"/>
      <c r="EZ165" s="104"/>
      <c r="FA165" s="104"/>
      <c r="FB165" s="104"/>
      <c r="FC165" s="104"/>
      <c r="FD165" s="104"/>
      <c r="FE165" s="104"/>
      <c r="FF165" s="104"/>
      <c r="FG165" s="104"/>
      <c r="FH165" s="104"/>
      <c r="FI165" s="104"/>
      <c r="FJ165" s="104"/>
      <c r="FK165" s="104"/>
      <c r="FL165" s="104"/>
      <c r="FM165" s="104"/>
      <c r="FN165" s="104"/>
      <c r="FO165" s="104"/>
      <c r="FP165" s="104"/>
      <c r="FQ165" s="104"/>
      <c r="FR165" s="104"/>
      <c r="FS165" s="104"/>
      <c r="FT165" s="104"/>
      <c r="FU165" s="104"/>
      <c r="FV165" s="104"/>
      <c r="FW165" s="104"/>
      <c r="FX165" s="104"/>
      <c r="FY165" s="104"/>
      <c r="FZ165" s="104"/>
      <c r="GA165" s="104"/>
      <c r="GB165" s="104"/>
      <c r="GC165" s="104"/>
      <c r="GD165" s="104"/>
      <c r="GE165" s="104"/>
      <c r="GF165" s="104"/>
      <c r="GG165" s="104"/>
      <c r="GH165" s="104"/>
      <c r="GI165" s="104"/>
      <c r="GJ165" s="104"/>
      <c r="GK165" s="104"/>
      <c r="GL165" s="104"/>
      <c r="GM165" s="104"/>
      <c r="GN165" s="104"/>
      <c r="GO165" s="104"/>
      <c r="GP165" s="104"/>
      <c r="GQ165" s="104"/>
      <c r="GR165" s="104"/>
      <c r="GS165" s="104"/>
      <c r="GT165" s="104"/>
      <c r="GU165" s="104"/>
      <c r="GV165" s="104"/>
      <c r="GW165" s="104"/>
      <c r="GX165" s="104"/>
      <c r="GY165" s="104"/>
      <c r="GZ165" s="104"/>
      <c r="HA165" s="104"/>
      <c r="HB165" s="104"/>
      <c r="HC165" s="104"/>
      <c r="HD165" s="104"/>
      <c r="HE165" s="104"/>
      <c r="HF165" s="104"/>
      <c r="HG165" s="104"/>
      <c r="HH165" s="104"/>
      <c r="HI165" s="104"/>
      <c r="HJ165" s="104"/>
      <c r="HK165" s="104"/>
      <c r="HL165" s="104"/>
      <c r="HM165" s="104"/>
      <c r="HN165" s="104"/>
      <c r="HO165" s="104"/>
      <c r="HP165" s="104"/>
      <c r="HQ165" s="104"/>
      <c r="HR165" s="104"/>
      <c r="HS165" s="104"/>
      <c r="HT165" s="104"/>
      <c r="HU165" s="104"/>
      <c r="HV165" s="104"/>
      <c r="HW165" s="104"/>
      <c r="HX165" s="104"/>
      <c r="HY165" s="104"/>
      <c r="HZ165" s="104"/>
      <c r="IA165" s="104"/>
      <c r="IB165" s="104"/>
      <c r="IC165" s="104"/>
      <c r="ID165" s="104"/>
      <c r="IE165" s="104"/>
      <c r="IF165" s="104"/>
      <c r="IG165" s="104"/>
      <c r="IH165" s="104"/>
      <c r="II165" s="104"/>
      <c r="IJ165" s="104"/>
      <c r="IK165" s="104"/>
      <c r="IL165" s="104"/>
      <c r="IM165" s="104"/>
      <c r="IN165" s="104"/>
      <c r="IO165" s="104"/>
      <c r="IP165" s="104"/>
      <c r="IQ165" s="104"/>
      <c r="IR165" s="104"/>
      <c r="IS165" s="104"/>
      <c r="IT165" s="104"/>
      <c r="IU165" s="104"/>
      <c r="IV165" s="104"/>
      <c r="IW165" s="104"/>
      <c r="IX165" s="104"/>
      <c r="IY165" s="104"/>
      <c r="IZ165" s="104"/>
      <c r="JA165" s="104"/>
      <c r="JB165" s="104"/>
      <c r="JC165" s="104"/>
      <c r="JD165" s="104"/>
      <c r="JE165" s="104"/>
      <c r="JF165" s="104"/>
      <c r="JG165" s="104"/>
      <c r="JH165" s="104"/>
      <c r="JI165" s="104"/>
      <c r="JJ165" s="104"/>
      <c r="JK165" s="104"/>
      <c r="JL165" s="104"/>
      <c r="JM165" s="104"/>
      <c r="JN165" s="104"/>
      <c r="JO165" s="104"/>
      <c r="JP165" s="104"/>
      <c r="JQ165" s="104"/>
      <c r="JR165" s="104"/>
      <c r="JS165" s="104"/>
      <c r="JT165" s="104"/>
      <c r="JU165" s="104"/>
      <c r="JV165" s="104"/>
      <c r="JW165" s="104"/>
      <c r="JX165" s="104"/>
      <c r="JY165" s="104"/>
      <c r="JZ165" s="104"/>
      <c r="KA165" s="104"/>
      <c r="KB165" s="104"/>
      <c r="KC165" s="104"/>
      <c r="KD165" s="104"/>
      <c r="KE165" s="104"/>
      <c r="KF165" s="104"/>
      <c r="KG165" s="104"/>
      <c r="KH165" s="104"/>
      <c r="KI165" s="104"/>
      <c r="KJ165" s="104"/>
      <c r="KK165" s="104"/>
      <c r="KL165" s="104"/>
      <c r="KM165" s="104"/>
      <c r="KN165" s="104"/>
      <c r="KO165" s="104"/>
      <c r="KP165" s="104"/>
      <c r="KQ165" s="104"/>
      <c r="KR165" s="104"/>
      <c r="KS165" s="104"/>
      <c r="KT165" s="104"/>
      <c r="KU165" s="104"/>
      <c r="KV165" s="104"/>
      <c r="KW165" s="104"/>
      <c r="KX165" s="104"/>
      <c r="KY165" s="104"/>
      <c r="KZ165" s="104"/>
      <c r="LA165" s="104"/>
      <c r="LB165" s="104"/>
      <c r="LC165" s="104"/>
      <c r="LD165" s="104"/>
      <c r="LE165" s="104"/>
      <c r="LF165" s="104"/>
      <c r="LG165" s="104"/>
      <c r="LH165" s="104"/>
      <c r="LI165" s="104"/>
      <c r="LJ165" s="104"/>
      <c r="LK165" s="104"/>
      <c r="LL165" s="104"/>
      <c r="LM165" s="104"/>
      <c r="LN165" s="104"/>
      <c r="LO165" s="104"/>
      <c r="LP165" s="104"/>
      <c r="LQ165" s="104"/>
      <c r="LR165" s="104"/>
      <c r="LS165" s="104"/>
      <c r="LT165" s="104"/>
      <c r="LU165" s="104"/>
      <c r="LV165" s="104"/>
      <c r="LW165" s="104"/>
      <c r="LX165" s="104"/>
      <c r="LY165" s="104"/>
      <c r="LZ165" s="104"/>
      <c r="MA165" s="104"/>
      <c r="MB165" s="104"/>
      <c r="MC165" s="104"/>
      <c r="MD165" s="104"/>
      <c r="ME165" s="104"/>
      <c r="MF165" s="104"/>
      <c r="MG165" s="104"/>
      <c r="MH165" s="104"/>
      <c r="MI165" s="104"/>
      <c r="MJ165" s="104"/>
      <c r="MK165" s="104"/>
      <c r="ML165" s="104"/>
      <c r="MM165" s="104"/>
      <c r="MN165" s="104"/>
      <c r="MO165" s="104"/>
      <c r="MP165" s="104"/>
      <c r="MQ165" s="104"/>
      <c r="MR165" s="104"/>
      <c r="MS165" s="104"/>
      <c r="MT165" s="104"/>
      <c r="MU165" s="104"/>
      <c r="MV165" s="104"/>
      <c r="MW165" s="104"/>
      <c r="MX165" s="104"/>
      <c r="MY165" s="104"/>
      <c r="MZ165" s="104"/>
      <c r="NA165" s="104"/>
      <c r="NB165" s="104"/>
      <c r="NC165" s="104"/>
      <c r="ND165" s="104"/>
      <c r="NE165" s="104"/>
      <c r="NF165" s="104"/>
      <c r="NG165" s="104"/>
      <c r="NH165" s="104"/>
      <c r="NI165" s="104"/>
      <c r="NJ165" s="104"/>
      <c r="NK165" s="104"/>
      <c r="NL165" s="104"/>
      <c r="NM165" s="104"/>
      <c r="NN165" s="104"/>
      <c r="NO165" s="104"/>
      <c r="NP165" s="104"/>
      <c r="NQ165" s="104"/>
      <c r="NR165" s="104"/>
      <c r="NS165" s="104"/>
      <c r="NT165" s="104"/>
      <c r="NU165" s="104"/>
      <c r="NV165" s="104"/>
      <c r="NW165" s="104"/>
      <c r="NX165" s="104"/>
      <c r="NY165" s="104"/>
      <c r="NZ165" s="104"/>
      <c r="OA165" s="104"/>
      <c r="OB165" s="104"/>
      <c r="OC165" s="104"/>
      <c r="OD165" s="104"/>
      <c r="OE165" s="104"/>
      <c r="OF165" s="104"/>
      <c r="OG165" s="104"/>
      <c r="OH165" s="104"/>
      <c r="OI165" s="104"/>
      <c r="OJ165" s="104"/>
      <c r="OK165" s="104"/>
      <c r="OL165" s="104"/>
      <c r="OM165" s="104"/>
      <c r="ON165" s="104"/>
      <c r="OO165" s="104"/>
      <c r="OP165" s="104"/>
      <c r="OQ165" s="104"/>
      <c r="OR165" s="104"/>
      <c r="OS165" s="104"/>
      <c r="OT165" s="104"/>
      <c r="OU165" s="104"/>
      <c r="OV165" s="104"/>
      <c r="OW165" s="104"/>
      <c r="OX165" s="104"/>
      <c r="OY165" s="104"/>
      <c r="OZ165" s="104"/>
      <c r="PA165" s="104"/>
      <c r="PB165" s="104"/>
      <c r="PC165" s="104"/>
      <c r="PD165" s="104"/>
      <c r="PE165" s="104"/>
      <c r="PF165" s="104"/>
      <c r="PG165" s="104"/>
      <c r="PH165" s="104"/>
      <c r="PI165" s="104"/>
      <c r="PJ165" s="104"/>
      <c r="PK165" s="104"/>
      <c r="PL165" s="104"/>
      <c r="PM165" s="104"/>
      <c r="PN165" s="104"/>
      <c r="PO165" s="104"/>
      <c r="PP165" s="104"/>
      <c r="PQ165" s="104"/>
      <c r="PR165" s="104"/>
      <c r="PS165" s="104"/>
      <c r="PT165" s="104"/>
      <c r="PU165" s="104"/>
      <c r="PV165" s="104"/>
      <c r="PW165" s="104"/>
      <c r="PX165" s="104"/>
      <c r="PY165" s="104"/>
      <c r="PZ165" s="104"/>
      <c r="QA165" s="104"/>
      <c r="QB165" s="104"/>
      <c r="QC165" s="104"/>
      <c r="QD165" s="104"/>
      <c r="QE165" s="104"/>
      <c r="QF165" s="104"/>
      <c r="QG165" s="104"/>
      <c r="QH165" s="104"/>
      <c r="QI165" s="104"/>
      <c r="QJ165" s="104"/>
      <c r="QK165" s="104"/>
      <c r="QL165" s="104"/>
      <c r="QM165" s="104"/>
      <c r="QN165" s="104"/>
      <c r="QO165" s="104"/>
      <c r="QP165" s="104"/>
      <c r="QQ165" s="104"/>
      <c r="QR165" s="104"/>
      <c r="QS165" s="104"/>
      <c r="QT165" s="104"/>
      <c r="QU165" s="104"/>
      <c r="QV165" s="104"/>
      <c r="QW165" s="104"/>
      <c r="QX165" s="104"/>
      <c r="QY165" s="104"/>
      <c r="QZ165" s="104"/>
      <c r="RA165" s="104"/>
      <c r="RB165" s="104"/>
      <c r="RC165" s="104"/>
      <c r="RD165" s="104"/>
      <c r="RE165" s="104"/>
      <c r="RF165" s="104"/>
      <c r="RG165" s="207"/>
      <c r="RH165" s="207"/>
    </row>
    <row r="166" spans="2:476" ht="18.75" customHeight="1">
      <c r="B166" s="87">
        <v>155</v>
      </c>
      <c r="C166" s="87"/>
      <c r="D166" s="87" t="s">
        <v>451</v>
      </c>
      <c r="E166" s="34" t="str">
        <f>IF(ISBLANK(TMSimList[[#This Row],[Test n'#]]),"",LOOKUP(TMSimList[[#This Row],[Test n'#]],TP_CFAR_DB[TPnum],TP_CFAR_DB[TP ID]))</f>
        <v/>
      </c>
      <c r="F166" s="103" t="str">
        <f>IF(ISBLANK(TMSimList[[#This Row],[Test n'#]]),"",LOOKUP(TMSimList[[#This Row],[Test n'#]],TP_CFAR_DB[TPnum],TP_CFAR_DB[Test Point Name]))</f>
        <v/>
      </c>
      <c r="G166" s="34" t="str">
        <f>IF(ISBLANK(TMSimList[[#This Row],[Test n'#]]),"",LOOKUP(TMSimList[[#This Row],[Test n'#]],TP_CFAR_DB[TPnum],TP_CFAR_DB[Mode]))</f>
        <v/>
      </c>
      <c r="H166" s="397"/>
      <c r="I166" s="398"/>
      <c r="J166" s="398"/>
      <c r="K166" s="171"/>
      <c r="L166" s="178">
        <f>SUM(TMSimMatrix[#This Row])</f>
        <v>0</v>
      </c>
      <c r="M166" s="171"/>
      <c r="N166" s="171"/>
      <c r="O166" s="171"/>
      <c r="P166" s="171"/>
      <c r="Q166" s="171"/>
      <c r="R166" s="171"/>
      <c r="S166" s="171"/>
      <c r="T166" s="171"/>
      <c r="U166" s="171"/>
      <c r="V166" s="171"/>
      <c r="W166" s="171"/>
      <c r="X166" s="171"/>
      <c r="Y166" s="171"/>
      <c r="Z166" s="171"/>
      <c r="AA166" s="171"/>
      <c r="AB166" s="171"/>
      <c r="AC166" s="171"/>
      <c r="AD166" s="171"/>
      <c r="AE166" s="171"/>
      <c r="AF166" s="171"/>
      <c r="AG166" s="171"/>
      <c r="AH166" s="171"/>
      <c r="AI166" s="171"/>
      <c r="AJ166" s="171"/>
      <c r="AK166" s="171"/>
      <c r="AL166" s="171"/>
      <c r="AM166" s="171"/>
      <c r="AN166" s="171"/>
      <c r="AO166" s="171"/>
      <c r="AP166" s="171"/>
      <c r="AQ166" s="171"/>
      <c r="AR166" s="171"/>
      <c r="AS166" s="171"/>
      <c r="AT166" s="171"/>
      <c r="AU166" s="171"/>
      <c r="AV166" s="171"/>
      <c r="AW166" s="171"/>
      <c r="AX166" s="171"/>
      <c r="AY166" s="171"/>
      <c r="AZ166" s="171"/>
      <c r="BA166" s="171"/>
      <c r="BB166" s="171"/>
      <c r="BC166" s="171"/>
      <c r="BD166" s="171"/>
      <c r="BE166" s="171"/>
      <c r="BF166" s="171"/>
      <c r="BG166" s="171"/>
      <c r="BH166" s="171"/>
      <c r="BI166" s="171"/>
      <c r="BJ166" s="171"/>
      <c r="BK166" s="171"/>
      <c r="BL166" s="171"/>
      <c r="BM166" s="171"/>
      <c r="BN166" s="171"/>
      <c r="BO166" s="171"/>
      <c r="BP166" s="171"/>
      <c r="BQ166" s="171"/>
      <c r="BR166" s="171"/>
      <c r="BS166" s="171"/>
      <c r="BT166" s="171"/>
      <c r="BU166" s="171"/>
      <c r="BV166" s="171"/>
      <c r="BW166" s="171"/>
      <c r="BX166" s="171"/>
      <c r="BY166" s="171"/>
      <c r="BZ166" s="171"/>
      <c r="CA166" s="171"/>
      <c r="CB166" s="171"/>
      <c r="CC166" s="171"/>
      <c r="CD166" s="104"/>
      <c r="CE166" s="104"/>
      <c r="CF166" s="104"/>
      <c r="CG166" s="104"/>
      <c r="CH166" s="104"/>
      <c r="CI166" s="104"/>
      <c r="CJ166" s="104"/>
      <c r="CK166" s="104"/>
      <c r="CL166" s="104"/>
      <c r="CM166" s="104"/>
      <c r="CN166" s="104"/>
      <c r="CO166" s="104"/>
      <c r="CP166" s="104"/>
      <c r="CQ166" s="104"/>
      <c r="CR166" s="104"/>
      <c r="CS166" s="104"/>
      <c r="CT166" s="104"/>
      <c r="CU166" s="104"/>
      <c r="CV166" s="207"/>
      <c r="CW166" s="207"/>
      <c r="CX166" s="207"/>
      <c r="CY166" s="207"/>
      <c r="CZ166" s="207"/>
      <c r="DA166" s="207"/>
      <c r="DB166" s="207"/>
      <c r="DC166" s="207"/>
      <c r="DD166" s="207"/>
      <c r="DE166" s="207"/>
      <c r="DF166" s="207"/>
      <c r="DG166" s="207"/>
      <c r="DH166" s="207"/>
      <c r="DI166" s="207"/>
      <c r="DJ166" s="207"/>
      <c r="DK166" s="207"/>
      <c r="DL166" s="207"/>
      <c r="DM166" s="207"/>
      <c r="DN166" s="207"/>
      <c r="DO166" s="207"/>
      <c r="DP166" s="207"/>
      <c r="DQ166" s="207"/>
      <c r="DR166" s="207"/>
      <c r="DS166" s="207"/>
      <c r="DT166" s="207"/>
      <c r="DU166" s="104"/>
      <c r="DV166" s="104"/>
      <c r="DW166" s="104"/>
      <c r="DX166" s="104"/>
      <c r="DY166" s="104"/>
      <c r="DZ166" s="104"/>
      <c r="EA166" s="104"/>
      <c r="EB166" s="104"/>
      <c r="EC166" s="104"/>
      <c r="ED166" s="104"/>
      <c r="EE166" s="104"/>
      <c r="EF166" s="104"/>
      <c r="EG166" s="104"/>
      <c r="EH166" s="104"/>
      <c r="EI166" s="104"/>
      <c r="EJ166" s="104"/>
      <c r="EK166" s="104"/>
      <c r="EL166" s="104"/>
      <c r="EM166" s="104"/>
      <c r="EN166" s="104"/>
      <c r="EO166" s="104"/>
      <c r="EP166" s="104"/>
      <c r="EQ166" s="104"/>
      <c r="ER166" s="104"/>
      <c r="ES166" s="104"/>
      <c r="ET166" s="104"/>
      <c r="EU166" s="104"/>
      <c r="EV166" s="104"/>
      <c r="EW166" s="104"/>
      <c r="EX166" s="104"/>
      <c r="EY166" s="104"/>
      <c r="EZ166" s="104"/>
      <c r="FA166" s="104"/>
      <c r="FB166" s="104"/>
      <c r="FC166" s="104"/>
      <c r="FD166" s="104"/>
      <c r="FE166" s="104"/>
      <c r="FF166" s="104"/>
      <c r="FG166" s="104"/>
      <c r="FH166" s="104"/>
      <c r="FI166" s="104"/>
      <c r="FJ166" s="104"/>
      <c r="FK166" s="104"/>
      <c r="FL166" s="104"/>
      <c r="FM166" s="104"/>
      <c r="FN166" s="104"/>
      <c r="FO166" s="104"/>
      <c r="FP166" s="104"/>
      <c r="FQ166" s="104"/>
      <c r="FR166" s="104"/>
      <c r="FS166" s="104"/>
      <c r="FT166" s="104"/>
      <c r="FU166" s="104"/>
      <c r="FV166" s="104"/>
      <c r="FW166" s="104"/>
      <c r="FX166" s="104"/>
      <c r="FY166" s="104"/>
      <c r="FZ166" s="104"/>
      <c r="GA166" s="104"/>
      <c r="GB166" s="104"/>
      <c r="GC166" s="104"/>
      <c r="GD166" s="104"/>
      <c r="GE166" s="104"/>
      <c r="GF166" s="104"/>
      <c r="GG166" s="104"/>
      <c r="GH166" s="104"/>
      <c r="GI166" s="104"/>
      <c r="GJ166" s="104"/>
      <c r="GK166" s="104"/>
      <c r="GL166" s="104"/>
      <c r="GM166" s="104"/>
      <c r="GN166" s="104"/>
      <c r="GO166" s="104"/>
      <c r="GP166" s="104"/>
      <c r="GQ166" s="104"/>
      <c r="GR166" s="104"/>
      <c r="GS166" s="104"/>
      <c r="GT166" s="104"/>
      <c r="GU166" s="104"/>
      <c r="GV166" s="104"/>
      <c r="GW166" s="104"/>
      <c r="GX166" s="104"/>
      <c r="GY166" s="104"/>
      <c r="GZ166" s="104"/>
      <c r="HA166" s="104"/>
      <c r="HB166" s="104"/>
      <c r="HC166" s="104"/>
      <c r="HD166" s="104"/>
      <c r="HE166" s="104"/>
      <c r="HF166" s="104"/>
      <c r="HG166" s="104"/>
      <c r="HH166" s="104"/>
      <c r="HI166" s="104"/>
      <c r="HJ166" s="104"/>
      <c r="HK166" s="104"/>
      <c r="HL166" s="104"/>
      <c r="HM166" s="104"/>
      <c r="HN166" s="104"/>
      <c r="HO166" s="104"/>
      <c r="HP166" s="104"/>
      <c r="HQ166" s="104"/>
      <c r="HR166" s="104"/>
      <c r="HS166" s="104"/>
      <c r="HT166" s="104"/>
      <c r="HU166" s="104"/>
      <c r="HV166" s="104"/>
      <c r="HW166" s="104"/>
      <c r="HX166" s="104"/>
      <c r="HY166" s="104"/>
      <c r="HZ166" s="104"/>
      <c r="IA166" s="104"/>
      <c r="IB166" s="104"/>
      <c r="IC166" s="104"/>
      <c r="ID166" s="104"/>
      <c r="IE166" s="104"/>
      <c r="IF166" s="104"/>
      <c r="IG166" s="104"/>
      <c r="IH166" s="104"/>
      <c r="II166" s="104"/>
      <c r="IJ166" s="104"/>
      <c r="IK166" s="104"/>
      <c r="IL166" s="104"/>
      <c r="IM166" s="104"/>
      <c r="IN166" s="104"/>
      <c r="IO166" s="104"/>
      <c r="IP166" s="104"/>
      <c r="IQ166" s="104"/>
      <c r="IR166" s="104"/>
      <c r="IS166" s="104"/>
      <c r="IT166" s="104"/>
      <c r="IU166" s="104"/>
      <c r="IV166" s="104"/>
      <c r="IW166" s="104"/>
      <c r="IX166" s="104"/>
      <c r="IY166" s="104"/>
      <c r="IZ166" s="104"/>
      <c r="JA166" s="104"/>
      <c r="JB166" s="104"/>
      <c r="JC166" s="104"/>
      <c r="JD166" s="104"/>
      <c r="JE166" s="104"/>
      <c r="JF166" s="104"/>
      <c r="JG166" s="104"/>
      <c r="JH166" s="104"/>
      <c r="JI166" s="104"/>
      <c r="JJ166" s="104"/>
      <c r="JK166" s="104"/>
      <c r="JL166" s="104"/>
      <c r="JM166" s="104"/>
      <c r="JN166" s="104"/>
      <c r="JO166" s="104"/>
      <c r="JP166" s="104"/>
      <c r="JQ166" s="104"/>
      <c r="JR166" s="104"/>
      <c r="JS166" s="104"/>
      <c r="JT166" s="104"/>
      <c r="JU166" s="104"/>
      <c r="JV166" s="104"/>
      <c r="JW166" s="104"/>
      <c r="JX166" s="104"/>
      <c r="JY166" s="104"/>
      <c r="JZ166" s="104"/>
      <c r="KA166" s="104"/>
      <c r="KB166" s="104"/>
      <c r="KC166" s="104"/>
      <c r="KD166" s="104"/>
      <c r="KE166" s="104"/>
      <c r="KF166" s="104"/>
      <c r="KG166" s="104"/>
      <c r="KH166" s="104"/>
      <c r="KI166" s="104"/>
      <c r="KJ166" s="104"/>
      <c r="KK166" s="104"/>
      <c r="KL166" s="104"/>
      <c r="KM166" s="104"/>
      <c r="KN166" s="104"/>
      <c r="KO166" s="104"/>
      <c r="KP166" s="104"/>
      <c r="KQ166" s="104"/>
      <c r="KR166" s="104"/>
      <c r="KS166" s="104"/>
      <c r="KT166" s="104"/>
      <c r="KU166" s="104"/>
      <c r="KV166" s="104"/>
      <c r="KW166" s="104"/>
      <c r="KX166" s="104"/>
      <c r="KY166" s="104"/>
      <c r="KZ166" s="104"/>
      <c r="LA166" s="104"/>
      <c r="LB166" s="104"/>
      <c r="LC166" s="104"/>
      <c r="LD166" s="104"/>
      <c r="LE166" s="104"/>
      <c r="LF166" s="104"/>
      <c r="LG166" s="104"/>
      <c r="LH166" s="104"/>
      <c r="LI166" s="104"/>
      <c r="LJ166" s="104"/>
      <c r="LK166" s="104"/>
      <c r="LL166" s="104"/>
      <c r="LM166" s="104"/>
      <c r="LN166" s="104"/>
      <c r="LO166" s="104"/>
      <c r="LP166" s="104"/>
      <c r="LQ166" s="104"/>
      <c r="LR166" s="104"/>
      <c r="LS166" s="104"/>
      <c r="LT166" s="104"/>
      <c r="LU166" s="104"/>
      <c r="LV166" s="104"/>
      <c r="LW166" s="104"/>
      <c r="LX166" s="104"/>
      <c r="LY166" s="104"/>
      <c r="LZ166" s="104"/>
      <c r="MA166" s="104"/>
      <c r="MB166" s="104"/>
      <c r="MC166" s="104"/>
      <c r="MD166" s="104"/>
      <c r="ME166" s="104"/>
      <c r="MF166" s="104"/>
      <c r="MG166" s="104"/>
      <c r="MH166" s="104"/>
      <c r="MI166" s="104"/>
      <c r="MJ166" s="104"/>
      <c r="MK166" s="104"/>
      <c r="ML166" s="104"/>
      <c r="MM166" s="104"/>
      <c r="MN166" s="104"/>
      <c r="MO166" s="104"/>
      <c r="MP166" s="104"/>
      <c r="MQ166" s="104"/>
      <c r="MR166" s="104"/>
      <c r="MS166" s="104"/>
      <c r="MT166" s="104"/>
      <c r="MU166" s="104"/>
      <c r="MV166" s="104"/>
      <c r="MW166" s="104"/>
      <c r="MX166" s="104"/>
      <c r="MY166" s="104"/>
      <c r="MZ166" s="104"/>
      <c r="NA166" s="104"/>
      <c r="NB166" s="104"/>
      <c r="NC166" s="104"/>
      <c r="ND166" s="104"/>
      <c r="NE166" s="104"/>
      <c r="NF166" s="104"/>
      <c r="NG166" s="104"/>
      <c r="NH166" s="104"/>
      <c r="NI166" s="104"/>
      <c r="NJ166" s="104"/>
      <c r="NK166" s="104"/>
      <c r="NL166" s="104"/>
      <c r="NM166" s="104"/>
      <c r="NN166" s="104"/>
      <c r="NO166" s="104"/>
      <c r="NP166" s="104"/>
      <c r="NQ166" s="104"/>
      <c r="NR166" s="104"/>
      <c r="NS166" s="104"/>
      <c r="NT166" s="104"/>
      <c r="NU166" s="104"/>
      <c r="NV166" s="104"/>
      <c r="NW166" s="104"/>
      <c r="NX166" s="104"/>
      <c r="NY166" s="104"/>
      <c r="NZ166" s="104"/>
      <c r="OA166" s="104"/>
      <c r="OB166" s="104"/>
      <c r="OC166" s="104"/>
      <c r="OD166" s="104"/>
      <c r="OE166" s="104"/>
      <c r="OF166" s="104"/>
      <c r="OG166" s="104"/>
      <c r="OH166" s="104"/>
      <c r="OI166" s="104"/>
      <c r="OJ166" s="104"/>
      <c r="OK166" s="104"/>
      <c r="OL166" s="104"/>
      <c r="OM166" s="104"/>
      <c r="ON166" s="104"/>
      <c r="OO166" s="104"/>
      <c r="OP166" s="104"/>
      <c r="OQ166" s="104"/>
      <c r="OR166" s="104"/>
      <c r="OS166" s="104"/>
      <c r="OT166" s="104"/>
      <c r="OU166" s="104"/>
      <c r="OV166" s="104"/>
      <c r="OW166" s="104"/>
      <c r="OX166" s="104"/>
      <c r="OY166" s="104"/>
      <c r="OZ166" s="104"/>
      <c r="PA166" s="104"/>
      <c r="PB166" s="104"/>
      <c r="PC166" s="104"/>
      <c r="PD166" s="104"/>
      <c r="PE166" s="104"/>
      <c r="PF166" s="104"/>
      <c r="PG166" s="104"/>
      <c r="PH166" s="104"/>
      <c r="PI166" s="104"/>
      <c r="PJ166" s="104"/>
      <c r="PK166" s="104"/>
      <c r="PL166" s="104"/>
      <c r="PM166" s="104"/>
      <c r="PN166" s="104"/>
      <c r="PO166" s="104"/>
      <c r="PP166" s="104"/>
      <c r="PQ166" s="104"/>
      <c r="PR166" s="104"/>
      <c r="PS166" s="104"/>
      <c r="PT166" s="104"/>
      <c r="PU166" s="104"/>
      <c r="PV166" s="104"/>
      <c r="PW166" s="104"/>
      <c r="PX166" s="104"/>
      <c r="PY166" s="104"/>
      <c r="PZ166" s="104"/>
      <c r="QA166" s="104"/>
      <c r="QB166" s="104"/>
      <c r="QC166" s="104"/>
      <c r="QD166" s="104"/>
      <c r="QE166" s="104"/>
      <c r="QF166" s="104"/>
      <c r="QG166" s="104"/>
      <c r="QH166" s="104"/>
      <c r="QI166" s="104"/>
      <c r="QJ166" s="104"/>
      <c r="QK166" s="104"/>
      <c r="QL166" s="104"/>
      <c r="QM166" s="104"/>
      <c r="QN166" s="104"/>
      <c r="QO166" s="104"/>
      <c r="QP166" s="104"/>
      <c r="QQ166" s="104"/>
      <c r="QR166" s="104"/>
      <c r="QS166" s="104"/>
      <c r="QT166" s="104"/>
      <c r="QU166" s="104"/>
      <c r="QV166" s="104"/>
      <c r="QW166" s="104"/>
      <c r="QX166" s="104"/>
      <c r="QY166" s="104"/>
      <c r="QZ166" s="104"/>
      <c r="RA166" s="104"/>
      <c r="RB166" s="104"/>
      <c r="RC166" s="104"/>
      <c r="RD166" s="104"/>
      <c r="RE166" s="104"/>
      <c r="RF166" s="104"/>
      <c r="RG166" s="207"/>
      <c r="RH166" s="207"/>
    </row>
    <row r="167" spans="2:476" ht="18.75" customHeight="1">
      <c r="B167" s="87">
        <v>156</v>
      </c>
      <c r="C167" s="87"/>
      <c r="D167" s="87" t="s">
        <v>451</v>
      </c>
      <c r="E167" s="34" t="str">
        <f>IF(ISBLANK(TMSimList[[#This Row],[Test n'#]]),"",LOOKUP(TMSimList[[#This Row],[Test n'#]],TP_CFAR_DB[TPnum],TP_CFAR_DB[TP ID]))</f>
        <v/>
      </c>
      <c r="F167" s="103" t="str">
        <f>IF(ISBLANK(TMSimList[[#This Row],[Test n'#]]),"",LOOKUP(TMSimList[[#This Row],[Test n'#]],TP_CFAR_DB[TPnum],TP_CFAR_DB[Test Point Name]))</f>
        <v/>
      </c>
      <c r="G167" s="34" t="str">
        <f>IF(ISBLANK(TMSimList[[#This Row],[Test n'#]]),"",LOOKUP(TMSimList[[#This Row],[Test n'#]],TP_CFAR_DB[TPnum],TP_CFAR_DB[Mode]))</f>
        <v/>
      </c>
      <c r="H167" s="397"/>
      <c r="I167" s="398"/>
      <c r="J167" s="398"/>
      <c r="K167" s="171"/>
      <c r="L167" s="178">
        <f>SUM(TMSimMatrix[#This Row])</f>
        <v>0</v>
      </c>
      <c r="M167" s="171"/>
      <c r="N167" s="171"/>
      <c r="O167" s="171"/>
      <c r="P167" s="171"/>
      <c r="Q167" s="171"/>
      <c r="R167" s="171"/>
      <c r="S167" s="171"/>
      <c r="T167" s="171"/>
      <c r="U167" s="171"/>
      <c r="V167" s="171"/>
      <c r="W167" s="171"/>
      <c r="X167" s="171"/>
      <c r="Y167" s="171"/>
      <c r="Z167" s="171"/>
      <c r="AA167" s="171"/>
      <c r="AB167" s="171"/>
      <c r="AC167" s="171"/>
      <c r="AD167" s="171"/>
      <c r="AE167" s="171"/>
      <c r="AF167" s="171"/>
      <c r="AG167" s="171"/>
      <c r="AH167" s="171"/>
      <c r="AI167" s="171"/>
      <c r="AJ167" s="171"/>
      <c r="AK167" s="171"/>
      <c r="AL167" s="171"/>
      <c r="AM167" s="171"/>
      <c r="AN167" s="171"/>
      <c r="AO167" s="171"/>
      <c r="AP167" s="171"/>
      <c r="AQ167" s="171"/>
      <c r="AR167" s="171"/>
      <c r="AS167" s="171"/>
      <c r="AT167" s="171"/>
      <c r="AU167" s="171"/>
      <c r="AV167" s="171"/>
      <c r="AW167" s="171"/>
      <c r="AX167" s="171"/>
      <c r="AY167" s="171"/>
      <c r="AZ167" s="171"/>
      <c r="BA167" s="171"/>
      <c r="BB167" s="171"/>
      <c r="BC167" s="171"/>
      <c r="BD167" s="171"/>
      <c r="BE167" s="171"/>
      <c r="BF167" s="171"/>
      <c r="BG167" s="171"/>
      <c r="BH167" s="171"/>
      <c r="BI167" s="171"/>
      <c r="BJ167" s="171"/>
      <c r="BK167" s="171"/>
      <c r="BL167" s="171"/>
      <c r="BM167" s="171"/>
      <c r="BN167" s="171"/>
      <c r="BO167" s="171"/>
      <c r="BP167" s="171"/>
      <c r="BQ167" s="171"/>
      <c r="BR167" s="171"/>
      <c r="BS167" s="171"/>
      <c r="BT167" s="171"/>
      <c r="BU167" s="171"/>
      <c r="BV167" s="171"/>
      <c r="BW167" s="171"/>
      <c r="BX167" s="171"/>
      <c r="BY167" s="171"/>
      <c r="BZ167" s="171"/>
      <c r="CA167" s="171"/>
      <c r="CB167" s="171"/>
      <c r="CC167" s="171"/>
      <c r="CD167" s="104"/>
      <c r="CE167" s="104"/>
      <c r="CF167" s="104"/>
      <c r="CG167" s="104"/>
      <c r="CH167" s="104"/>
      <c r="CI167" s="104"/>
      <c r="CJ167" s="104"/>
      <c r="CK167" s="104"/>
      <c r="CL167" s="104"/>
      <c r="CM167" s="104"/>
      <c r="CN167" s="104"/>
      <c r="CO167" s="104"/>
      <c r="CP167" s="104"/>
      <c r="CQ167" s="104"/>
      <c r="CR167" s="104"/>
      <c r="CS167" s="104"/>
      <c r="CT167" s="104"/>
      <c r="CU167" s="104"/>
      <c r="CV167" s="207"/>
      <c r="CW167" s="207"/>
      <c r="CX167" s="207"/>
      <c r="CY167" s="207"/>
      <c r="CZ167" s="207"/>
      <c r="DA167" s="207"/>
      <c r="DB167" s="207"/>
      <c r="DC167" s="207"/>
      <c r="DD167" s="207"/>
      <c r="DE167" s="207"/>
      <c r="DF167" s="207"/>
      <c r="DG167" s="207"/>
      <c r="DH167" s="207"/>
      <c r="DI167" s="207"/>
      <c r="DJ167" s="207"/>
      <c r="DK167" s="207"/>
      <c r="DL167" s="207"/>
      <c r="DM167" s="207"/>
      <c r="DN167" s="207"/>
      <c r="DO167" s="207"/>
      <c r="DP167" s="207"/>
      <c r="DQ167" s="207"/>
      <c r="DR167" s="207"/>
      <c r="DS167" s="207"/>
      <c r="DT167" s="207"/>
      <c r="DU167" s="104"/>
      <c r="DV167" s="104"/>
      <c r="DW167" s="104"/>
      <c r="DX167" s="104"/>
      <c r="DY167" s="104"/>
      <c r="DZ167" s="104"/>
      <c r="EA167" s="104"/>
      <c r="EB167" s="104"/>
      <c r="EC167" s="104"/>
      <c r="ED167" s="104"/>
      <c r="EE167" s="104"/>
      <c r="EF167" s="104"/>
      <c r="EG167" s="104"/>
      <c r="EH167" s="104"/>
      <c r="EI167" s="104"/>
      <c r="EJ167" s="104"/>
      <c r="EK167" s="104"/>
      <c r="EL167" s="104"/>
      <c r="EM167" s="104"/>
      <c r="EN167" s="104"/>
      <c r="EO167" s="104"/>
      <c r="EP167" s="104"/>
      <c r="EQ167" s="104"/>
      <c r="ER167" s="104"/>
      <c r="ES167" s="104"/>
      <c r="ET167" s="104"/>
      <c r="EU167" s="104"/>
      <c r="EV167" s="104"/>
      <c r="EW167" s="104"/>
      <c r="EX167" s="104"/>
      <c r="EY167" s="104"/>
      <c r="EZ167" s="104"/>
      <c r="FA167" s="104"/>
      <c r="FB167" s="104"/>
      <c r="FC167" s="104"/>
      <c r="FD167" s="104"/>
      <c r="FE167" s="104"/>
      <c r="FF167" s="104"/>
      <c r="FG167" s="104"/>
      <c r="FH167" s="104"/>
      <c r="FI167" s="104"/>
      <c r="FJ167" s="104"/>
      <c r="FK167" s="104"/>
      <c r="FL167" s="104"/>
      <c r="FM167" s="104"/>
      <c r="FN167" s="104"/>
      <c r="FO167" s="104"/>
      <c r="FP167" s="104"/>
      <c r="FQ167" s="104"/>
      <c r="FR167" s="104"/>
      <c r="FS167" s="104"/>
      <c r="FT167" s="104"/>
      <c r="FU167" s="104"/>
      <c r="FV167" s="104"/>
      <c r="FW167" s="104"/>
      <c r="FX167" s="104"/>
      <c r="FY167" s="104"/>
      <c r="FZ167" s="104"/>
      <c r="GA167" s="104"/>
      <c r="GB167" s="104"/>
      <c r="GC167" s="104"/>
      <c r="GD167" s="104"/>
      <c r="GE167" s="104"/>
      <c r="GF167" s="104"/>
      <c r="GG167" s="104"/>
      <c r="GH167" s="104"/>
      <c r="GI167" s="104"/>
      <c r="GJ167" s="104"/>
      <c r="GK167" s="104"/>
      <c r="GL167" s="104"/>
      <c r="GM167" s="104"/>
      <c r="GN167" s="104"/>
      <c r="GO167" s="104"/>
      <c r="GP167" s="104"/>
      <c r="GQ167" s="104"/>
      <c r="GR167" s="104"/>
      <c r="GS167" s="104"/>
      <c r="GT167" s="104"/>
      <c r="GU167" s="104"/>
      <c r="GV167" s="104"/>
      <c r="GW167" s="104"/>
      <c r="GX167" s="104"/>
      <c r="GY167" s="104"/>
      <c r="GZ167" s="104"/>
      <c r="HA167" s="104"/>
      <c r="HB167" s="104"/>
      <c r="HC167" s="104"/>
      <c r="HD167" s="104"/>
      <c r="HE167" s="104"/>
      <c r="HF167" s="104"/>
      <c r="HG167" s="104"/>
      <c r="HH167" s="104"/>
      <c r="HI167" s="104"/>
      <c r="HJ167" s="104"/>
      <c r="HK167" s="104"/>
      <c r="HL167" s="104"/>
      <c r="HM167" s="104"/>
      <c r="HN167" s="104"/>
      <c r="HO167" s="104"/>
      <c r="HP167" s="104"/>
      <c r="HQ167" s="104"/>
      <c r="HR167" s="104"/>
      <c r="HS167" s="104"/>
      <c r="HT167" s="104"/>
      <c r="HU167" s="104"/>
      <c r="HV167" s="104"/>
      <c r="HW167" s="104"/>
      <c r="HX167" s="104"/>
      <c r="HY167" s="104"/>
      <c r="HZ167" s="104"/>
      <c r="IA167" s="104"/>
      <c r="IB167" s="104"/>
      <c r="IC167" s="104"/>
      <c r="ID167" s="104"/>
      <c r="IE167" s="104"/>
      <c r="IF167" s="104"/>
      <c r="IG167" s="104"/>
      <c r="IH167" s="104"/>
      <c r="II167" s="104"/>
      <c r="IJ167" s="104"/>
      <c r="IK167" s="104"/>
      <c r="IL167" s="104"/>
      <c r="IM167" s="104"/>
      <c r="IN167" s="104"/>
      <c r="IO167" s="104"/>
      <c r="IP167" s="104"/>
      <c r="IQ167" s="104"/>
      <c r="IR167" s="104"/>
      <c r="IS167" s="104"/>
      <c r="IT167" s="104"/>
      <c r="IU167" s="104"/>
      <c r="IV167" s="104"/>
      <c r="IW167" s="104"/>
      <c r="IX167" s="104"/>
      <c r="IY167" s="104"/>
      <c r="IZ167" s="104"/>
      <c r="JA167" s="104"/>
      <c r="JB167" s="104"/>
      <c r="JC167" s="104"/>
      <c r="JD167" s="104"/>
      <c r="JE167" s="104"/>
      <c r="JF167" s="104"/>
      <c r="JG167" s="104"/>
      <c r="JH167" s="104"/>
      <c r="JI167" s="104"/>
      <c r="JJ167" s="104"/>
      <c r="JK167" s="104"/>
      <c r="JL167" s="104"/>
      <c r="JM167" s="104"/>
      <c r="JN167" s="104"/>
      <c r="JO167" s="104"/>
      <c r="JP167" s="104"/>
      <c r="JQ167" s="104"/>
      <c r="JR167" s="104"/>
      <c r="JS167" s="104"/>
      <c r="JT167" s="104"/>
      <c r="JU167" s="104"/>
      <c r="JV167" s="104"/>
      <c r="JW167" s="104"/>
      <c r="JX167" s="104"/>
      <c r="JY167" s="104"/>
      <c r="JZ167" s="104"/>
      <c r="KA167" s="104"/>
      <c r="KB167" s="104"/>
      <c r="KC167" s="104"/>
      <c r="KD167" s="104"/>
      <c r="KE167" s="104"/>
      <c r="KF167" s="104"/>
      <c r="KG167" s="104"/>
      <c r="KH167" s="104"/>
      <c r="KI167" s="104"/>
      <c r="KJ167" s="104"/>
      <c r="KK167" s="104"/>
      <c r="KL167" s="104"/>
      <c r="KM167" s="104"/>
      <c r="KN167" s="104"/>
      <c r="KO167" s="104"/>
      <c r="KP167" s="104"/>
      <c r="KQ167" s="104"/>
      <c r="KR167" s="104"/>
      <c r="KS167" s="104"/>
      <c r="KT167" s="104"/>
      <c r="KU167" s="104"/>
      <c r="KV167" s="104"/>
      <c r="KW167" s="104"/>
      <c r="KX167" s="104"/>
      <c r="KY167" s="104"/>
      <c r="KZ167" s="104"/>
      <c r="LA167" s="104"/>
      <c r="LB167" s="104"/>
      <c r="LC167" s="104"/>
      <c r="LD167" s="104"/>
      <c r="LE167" s="104"/>
      <c r="LF167" s="104"/>
      <c r="LG167" s="104"/>
      <c r="LH167" s="104"/>
      <c r="LI167" s="104"/>
      <c r="LJ167" s="104"/>
      <c r="LK167" s="104"/>
      <c r="LL167" s="104"/>
      <c r="LM167" s="104"/>
      <c r="LN167" s="104"/>
      <c r="LO167" s="104"/>
      <c r="LP167" s="104"/>
      <c r="LQ167" s="104"/>
      <c r="LR167" s="104"/>
      <c r="LS167" s="104"/>
      <c r="LT167" s="104"/>
      <c r="LU167" s="104"/>
      <c r="LV167" s="104"/>
      <c r="LW167" s="104"/>
      <c r="LX167" s="104"/>
      <c r="LY167" s="104"/>
      <c r="LZ167" s="104"/>
      <c r="MA167" s="104"/>
      <c r="MB167" s="104"/>
      <c r="MC167" s="104"/>
      <c r="MD167" s="104"/>
      <c r="ME167" s="104"/>
      <c r="MF167" s="104"/>
      <c r="MG167" s="104"/>
      <c r="MH167" s="104"/>
      <c r="MI167" s="104"/>
      <c r="MJ167" s="104"/>
      <c r="MK167" s="104"/>
      <c r="ML167" s="104"/>
      <c r="MM167" s="104"/>
      <c r="MN167" s="104"/>
      <c r="MO167" s="104"/>
      <c r="MP167" s="104"/>
      <c r="MQ167" s="104"/>
      <c r="MR167" s="104"/>
      <c r="MS167" s="104"/>
      <c r="MT167" s="104"/>
      <c r="MU167" s="104"/>
      <c r="MV167" s="104"/>
      <c r="MW167" s="104"/>
      <c r="MX167" s="104"/>
      <c r="MY167" s="104"/>
      <c r="MZ167" s="104"/>
      <c r="NA167" s="104"/>
      <c r="NB167" s="104"/>
      <c r="NC167" s="104"/>
      <c r="ND167" s="104"/>
      <c r="NE167" s="104"/>
      <c r="NF167" s="104"/>
      <c r="NG167" s="104"/>
      <c r="NH167" s="104"/>
      <c r="NI167" s="104"/>
      <c r="NJ167" s="104"/>
      <c r="NK167" s="104"/>
      <c r="NL167" s="104"/>
      <c r="NM167" s="104"/>
      <c r="NN167" s="104"/>
      <c r="NO167" s="104"/>
      <c r="NP167" s="104"/>
      <c r="NQ167" s="104"/>
      <c r="NR167" s="104"/>
      <c r="NS167" s="104"/>
      <c r="NT167" s="104"/>
      <c r="NU167" s="104"/>
      <c r="NV167" s="104"/>
      <c r="NW167" s="104"/>
      <c r="NX167" s="104"/>
      <c r="NY167" s="104"/>
      <c r="NZ167" s="104"/>
      <c r="OA167" s="104"/>
      <c r="OB167" s="104"/>
      <c r="OC167" s="104"/>
      <c r="OD167" s="104"/>
      <c r="OE167" s="104"/>
      <c r="OF167" s="104"/>
      <c r="OG167" s="104"/>
      <c r="OH167" s="104"/>
      <c r="OI167" s="104"/>
      <c r="OJ167" s="104"/>
      <c r="OK167" s="104"/>
      <c r="OL167" s="104"/>
      <c r="OM167" s="104"/>
      <c r="ON167" s="104"/>
      <c r="OO167" s="104"/>
      <c r="OP167" s="104"/>
      <c r="OQ167" s="104"/>
      <c r="OR167" s="104"/>
      <c r="OS167" s="104"/>
      <c r="OT167" s="104"/>
      <c r="OU167" s="104"/>
      <c r="OV167" s="104"/>
      <c r="OW167" s="104"/>
      <c r="OX167" s="104"/>
      <c r="OY167" s="104"/>
      <c r="OZ167" s="104"/>
      <c r="PA167" s="104"/>
      <c r="PB167" s="104"/>
      <c r="PC167" s="104"/>
      <c r="PD167" s="104"/>
      <c r="PE167" s="104"/>
      <c r="PF167" s="104"/>
      <c r="PG167" s="104"/>
      <c r="PH167" s="104"/>
      <c r="PI167" s="104"/>
      <c r="PJ167" s="104"/>
      <c r="PK167" s="104"/>
      <c r="PL167" s="104"/>
      <c r="PM167" s="104"/>
      <c r="PN167" s="104"/>
      <c r="PO167" s="104"/>
      <c r="PP167" s="104"/>
      <c r="PQ167" s="104"/>
      <c r="PR167" s="104"/>
      <c r="PS167" s="104"/>
      <c r="PT167" s="104"/>
      <c r="PU167" s="104"/>
      <c r="PV167" s="104"/>
      <c r="PW167" s="104"/>
      <c r="PX167" s="104"/>
      <c r="PY167" s="104"/>
      <c r="PZ167" s="104"/>
      <c r="QA167" s="104"/>
      <c r="QB167" s="104"/>
      <c r="QC167" s="104"/>
      <c r="QD167" s="104"/>
      <c r="QE167" s="104"/>
      <c r="QF167" s="104"/>
      <c r="QG167" s="104"/>
      <c r="QH167" s="104"/>
      <c r="QI167" s="104"/>
      <c r="QJ167" s="104"/>
      <c r="QK167" s="104"/>
      <c r="QL167" s="104"/>
      <c r="QM167" s="104"/>
      <c r="QN167" s="104"/>
      <c r="QO167" s="104"/>
      <c r="QP167" s="104"/>
      <c r="QQ167" s="104"/>
      <c r="QR167" s="104"/>
      <c r="QS167" s="104"/>
      <c r="QT167" s="104"/>
      <c r="QU167" s="104"/>
      <c r="QV167" s="104"/>
      <c r="QW167" s="104"/>
      <c r="QX167" s="104"/>
      <c r="QY167" s="104"/>
      <c r="QZ167" s="104"/>
      <c r="RA167" s="104"/>
      <c r="RB167" s="104"/>
      <c r="RC167" s="104"/>
      <c r="RD167" s="104"/>
      <c r="RE167" s="104"/>
      <c r="RF167" s="104"/>
      <c r="RG167" s="207"/>
      <c r="RH167" s="207"/>
    </row>
    <row r="168" spans="2:476" ht="18.75" customHeight="1">
      <c r="B168" s="87">
        <v>157</v>
      </c>
      <c r="C168" s="87"/>
      <c r="D168" s="87" t="s">
        <v>451</v>
      </c>
      <c r="E168" s="34" t="str">
        <f>IF(ISBLANK(TMSimList[[#This Row],[Test n'#]]),"",LOOKUP(TMSimList[[#This Row],[Test n'#]],TP_CFAR_DB[TPnum],TP_CFAR_DB[TP ID]))</f>
        <v/>
      </c>
      <c r="F168" s="103" t="str">
        <f>IF(ISBLANK(TMSimList[[#This Row],[Test n'#]]),"",LOOKUP(TMSimList[[#This Row],[Test n'#]],TP_CFAR_DB[TPnum],TP_CFAR_DB[Test Point Name]))</f>
        <v/>
      </c>
      <c r="G168" s="34" t="str">
        <f>IF(ISBLANK(TMSimList[[#This Row],[Test n'#]]),"",LOOKUP(TMSimList[[#This Row],[Test n'#]],TP_CFAR_DB[TPnum],TP_CFAR_DB[Mode]))</f>
        <v/>
      </c>
      <c r="H168" s="397"/>
      <c r="I168" s="398"/>
      <c r="J168" s="398"/>
      <c r="K168" s="171"/>
      <c r="L168" s="178">
        <f>SUM(TMSimMatrix[#This Row])</f>
        <v>0</v>
      </c>
      <c r="M168" s="171"/>
      <c r="N168" s="171"/>
      <c r="O168" s="171"/>
      <c r="P168" s="171"/>
      <c r="Q168" s="171"/>
      <c r="R168" s="171"/>
      <c r="S168" s="171"/>
      <c r="T168" s="171"/>
      <c r="U168" s="171"/>
      <c r="V168" s="171"/>
      <c r="W168" s="171"/>
      <c r="X168" s="171"/>
      <c r="Y168" s="171"/>
      <c r="Z168" s="171"/>
      <c r="AA168" s="171"/>
      <c r="AB168" s="171"/>
      <c r="AC168" s="171"/>
      <c r="AD168" s="171"/>
      <c r="AE168" s="171"/>
      <c r="AF168" s="171"/>
      <c r="AG168" s="171"/>
      <c r="AH168" s="171"/>
      <c r="AI168" s="171"/>
      <c r="AJ168" s="171"/>
      <c r="AK168" s="171"/>
      <c r="AL168" s="171"/>
      <c r="AM168" s="171"/>
      <c r="AN168" s="171"/>
      <c r="AO168" s="171"/>
      <c r="AP168" s="171"/>
      <c r="AQ168" s="171"/>
      <c r="AR168" s="171"/>
      <c r="AS168" s="171"/>
      <c r="AT168" s="171"/>
      <c r="AU168" s="171"/>
      <c r="AV168" s="171"/>
      <c r="AW168" s="171"/>
      <c r="AX168" s="171"/>
      <c r="AY168" s="171"/>
      <c r="AZ168" s="171"/>
      <c r="BA168" s="171"/>
      <c r="BB168" s="171"/>
      <c r="BC168" s="171"/>
      <c r="BD168" s="171"/>
      <c r="BE168" s="171"/>
      <c r="BF168" s="171"/>
      <c r="BG168" s="171"/>
      <c r="BH168" s="171"/>
      <c r="BI168" s="171"/>
      <c r="BJ168" s="171"/>
      <c r="BK168" s="171"/>
      <c r="BL168" s="171"/>
      <c r="BM168" s="171"/>
      <c r="BN168" s="171"/>
      <c r="BO168" s="171"/>
      <c r="BP168" s="171"/>
      <c r="BQ168" s="171"/>
      <c r="BR168" s="171"/>
      <c r="BS168" s="171"/>
      <c r="BT168" s="171"/>
      <c r="BU168" s="171"/>
      <c r="BV168" s="171"/>
      <c r="BW168" s="171"/>
      <c r="BX168" s="171"/>
      <c r="BY168" s="171"/>
      <c r="BZ168" s="171"/>
      <c r="CA168" s="171"/>
      <c r="CB168" s="171"/>
      <c r="CC168" s="171"/>
      <c r="CD168" s="104"/>
      <c r="CE168" s="104"/>
      <c r="CF168" s="104"/>
      <c r="CG168" s="104"/>
      <c r="CH168" s="104"/>
      <c r="CI168" s="104"/>
      <c r="CJ168" s="104"/>
      <c r="CK168" s="104"/>
      <c r="CL168" s="104"/>
      <c r="CM168" s="104"/>
      <c r="CN168" s="104"/>
      <c r="CO168" s="104"/>
      <c r="CP168" s="104"/>
      <c r="CQ168" s="104"/>
      <c r="CR168" s="104"/>
      <c r="CS168" s="104"/>
      <c r="CT168" s="104"/>
      <c r="CU168" s="104"/>
      <c r="CV168" s="207"/>
      <c r="CW168" s="207"/>
      <c r="CX168" s="207"/>
      <c r="CY168" s="207"/>
      <c r="CZ168" s="207"/>
      <c r="DA168" s="207"/>
      <c r="DB168" s="207"/>
      <c r="DC168" s="207"/>
      <c r="DD168" s="207"/>
      <c r="DE168" s="207"/>
      <c r="DF168" s="207"/>
      <c r="DG168" s="207"/>
      <c r="DH168" s="207"/>
      <c r="DI168" s="207"/>
      <c r="DJ168" s="207"/>
      <c r="DK168" s="207"/>
      <c r="DL168" s="207"/>
      <c r="DM168" s="207"/>
      <c r="DN168" s="207"/>
      <c r="DO168" s="207"/>
      <c r="DP168" s="207"/>
      <c r="DQ168" s="207"/>
      <c r="DR168" s="207"/>
      <c r="DS168" s="207"/>
      <c r="DT168" s="207"/>
      <c r="DU168" s="104"/>
      <c r="DV168" s="104"/>
      <c r="DW168" s="104"/>
      <c r="DX168" s="104"/>
      <c r="DY168" s="104"/>
      <c r="DZ168" s="104"/>
      <c r="EA168" s="104"/>
      <c r="EB168" s="104"/>
      <c r="EC168" s="104"/>
      <c r="ED168" s="104"/>
      <c r="EE168" s="104"/>
      <c r="EF168" s="104"/>
      <c r="EG168" s="104"/>
      <c r="EH168" s="104"/>
      <c r="EI168" s="104"/>
      <c r="EJ168" s="104"/>
      <c r="EK168" s="104"/>
      <c r="EL168" s="104"/>
      <c r="EM168" s="104"/>
      <c r="EN168" s="104"/>
      <c r="EO168" s="104"/>
      <c r="EP168" s="104"/>
      <c r="EQ168" s="104"/>
      <c r="ER168" s="104"/>
      <c r="ES168" s="104"/>
      <c r="ET168" s="104"/>
      <c r="EU168" s="104"/>
      <c r="EV168" s="104"/>
      <c r="EW168" s="104"/>
      <c r="EX168" s="104"/>
      <c r="EY168" s="104"/>
      <c r="EZ168" s="104"/>
      <c r="FA168" s="104"/>
      <c r="FB168" s="104"/>
      <c r="FC168" s="104"/>
      <c r="FD168" s="104"/>
      <c r="FE168" s="104"/>
      <c r="FF168" s="104"/>
      <c r="FG168" s="104"/>
      <c r="FH168" s="104"/>
      <c r="FI168" s="104"/>
      <c r="FJ168" s="104"/>
      <c r="FK168" s="104"/>
      <c r="FL168" s="104"/>
      <c r="FM168" s="104"/>
      <c r="FN168" s="104"/>
      <c r="FO168" s="104"/>
      <c r="FP168" s="104"/>
      <c r="FQ168" s="104"/>
      <c r="FR168" s="104"/>
      <c r="FS168" s="104"/>
      <c r="FT168" s="104"/>
      <c r="FU168" s="104"/>
      <c r="FV168" s="104"/>
      <c r="FW168" s="104"/>
      <c r="FX168" s="104"/>
      <c r="FY168" s="104"/>
      <c r="FZ168" s="104"/>
      <c r="GA168" s="104"/>
      <c r="GB168" s="104"/>
      <c r="GC168" s="104"/>
      <c r="GD168" s="104"/>
      <c r="GE168" s="104"/>
      <c r="GF168" s="104"/>
      <c r="GG168" s="104"/>
      <c r="GH168" s="104"/>
      <c r="GI168" s="104"/>
      <c r="GJ168" s="104"/>
      <c r="GK168" s="104"/>
      <c r="GL168" s="104"/>
      <c r="GM168" s="104"/>
      <c r="GN168" s="104"/>
      <c r="GO168" s="104"/>
      <c r="GP168" s="104"/>
      <c r="GQ168" s="104"/>
      <c r="GR168" s="104"/>
      <c r="GS168" s="104"/>
      <c r="GT168" s="104"/>
      <c r="GU168" s="104"/>
      <c r="GV168" s="104"/>
      <c r="GW168" s="104"/>
      <c r="GX168" s="104"/>
      <c r="GY168" s="104"/>
      <c r="GZ168" s="104"/>
      <c r="HA168" s="104"/>
      <c r="HB168" s="104"/>
      <c r="HC168" s="104"/>
      <c r="HD168" s="104"/>
      <c r="HE168" s="104"/>
      <c r="HF168" s="104"/>
      <c r="HG168" s="104"/>
      <c r="HH168" s="104"/>
      <c r="HI168" s="104"/>
      <c r="HJ168" s="104"/>
      <c r="HK168" s="104"/>
      <c r="HL168" s="104"/>
      <c r="HM168" s="104"/>
      <c r="HN168" s="104"/>
      <c r="HO168" s="104"/>
      <c r="HP168" s="104"/>
      <c r="HQ168" s="104"/>
      <c r="HR168" s="104"/>
      <c r="HS168" s="104"/>
      <c r="HT168" s="104"/>
      <c r="HU168" s="104"/>
      <c r="HV168" s="104"/>
      <c r="HW168" s="104"/>
      <c r="HX168" s="104"/>
      <c r="HY168" s="104"/>
      <c r="HZ168" s="104"/>
      <c r="IA168" s="104"/>
      <c r="IB168" s="104"/>
      <c r="IC168" s="104"/>
      <c r="ID168" s="104"/>
      <c r="IE168" s="104"/>
      <c r="IF168" s="104"/>
      <c r="IG168" s="104"/>
      <c r="IH168" s="104"/>
      <c r="II168" s="104"/>
      <c r="IJ168" s="104"/>
      <c r="IK168" s="104"/>
      <c r="IL168" s="104"/>
      <c r="IM168" s="104"/>
      <c r="IN168" s="104"/>
      <c r="IO168" s="104"/>
      <c r="IP168" s="104"/>
      <c r="IQ168" s="104"/>
      <c r="IR168" s="104"/>
      <c r="IS168" s="104"/>
      <c r="IT168" s="104"/>
      <c r="IU168" s="104"/>
      <c r="IV168" s="104"/>
      <c r="IW168" s="104"/>
      <c r="IX168" s="104"/>
      <c r="IY168" s="104"/>
      <c r="IZ168" s="104"/>
      <c r="JA168" s="104"/>
      <c r="JB168" s="104"/>
      <c r="JC168" s="104"/>
      <c r="JD168" s="104"/>
      <c r="JE168" s="104"/>
      <c r="JF168" s="104"/>
      <c r="JG168" s="104"/>
      <c r="JH168" s="104"/>
      <c r="JI168" s="104"/>
      <c r="JJ168" s="104"/>
      <c r="JK168" s="104"/>
      <c r="JL168" s="104"/>
      <c r="JM168" s="104"/>
      <c r="JN168" s="104"/>
      <c r="JO168" s="104"/>
      <c r="JP168" s="104"/>
      <c r="JQ168" s="104"/>
      <c r="JR168" s="104"/>
      <c r="JS168" s="104"/>
      <c r="JT168" s="104"/>
      <c r="JU168" s="104"/>
      <c r="JV168" s="104"/>
      <c r="JW168" s="104"/>
      <c r="JX168" s="104"/>
      <c r="JY168" s="104"/>
      <c r="JZ168" s="104"/>
      <c r="KA168" s="104"/>
      <c r="KB168" s="104"/>
      <c r="KC168" s="104"/>
      <c r="KD168" s="104"/>
      <c r="KE168" s="104"/>
      <c r="KF168" s="104"/>
      <c r="KG168" s="104"/>
      <c r="KH168" s="104"/>
      <c r="KI168" s="104"/>
      <c r="KJ168" s="104"/>
      <c r="KK168" s="104"/>
      <c r="KL168" s="104"/>
      <c r="KM168" s="104"/>
      <c r="KN168" s="104"/>
      <c r="KO168" s="104"/>
      <c r="KP168" s="104"/>
      <c r="KQ168" s="104"/>
      <c r="KR168" s="104"/>
      <c r="KS168" s="104"/>
      <c r="KT168" s="104"/>
      <c r="KU168" s="104"/>
      <c r="KV168" s="104"/>
      <c r="KW168" s="104"/>
      <c r="KX168" s="104"/>
      <c r="KY168" s="104"/>
      <c r="KZ168" s="104"/>
      <c r="LA168" s="104"/>
      <c r="LB168" s="104"/>
      <c r="LC168" s="104"/>
      <c r="LD168" s="104"/>
      <c r="LE168" s="104"/>
      <c r="LF168" s="104"/>
      <c r="LG168" s="104"/>
      <c r="LH168" s="104"/>
      <c r="LI168" s="104"/>
      <c r="LJ168" s="104"/>
      <c r="LK168" s="104"/>
      <c r="LL168" s="104"/>
      <c r="LM168" s="104"/>
      <c r="LN168" s="104"/>
      <c r="LO168" s="104"/>
      <c r="LP168" s="104"/>
      <c r="LQ168" s="104"/>
      <c r="LR168" s="104"/>
      <c r="LS168" s="104"/>
      <c r="LT168" s="104"/>
      <c r="LU168" s="104"/>
      <c r="LV168" s="104"/>
      <c r="LW168" s="104"/>
      <c r="LX168" s="104"/>
      <c r="LY168" s="104"/>
      <c r="LZ168" s="104"/>
      <c r="MA168" s="104"/>
      <c r="MB168" s="104"/>
      <c r="MC168" s="104"/>
      <c r="MD168" s="104"/>
      <c r="ME168" s="104"/>
      <c r="MF168" s="104"/>
      <c r="MG168" s="104"/>
      <c r="MH168" s="104"/>
      <c r="MI168" s="104"/>
      <c r="MJ168" s="104"/>
      <c r="MK168" s="104"/>
      <c r="ML168" s="104"/>
      <c r="MM168" s="104"/>
      <c r="MN168" s="104"/>
      <c r="MO168" s="104"/>
      <c r="MP168" s="104"/>
      <c r="MQ168" s="104"/>
      <c r="MR168" s="104"/>
      <c r="MS168" s="104"/>
      <c r="MT168" s="104"/>
      <c r="MU168" s="104"/>
      <c r="MV168" s="104"/>
      <c r="MW168" s="104"/>
      <c r="MX168" s="104"/>
      <c r="MY168" s="104"/>
      <c r="MZ168" s="104"/>
      <c r="NA168" s="104"/>
      <c r="NB168" s="104"/>
      <c r="NC168" s="104"/>
      <c r="ND168" s="104"/>
      <c r="NE168" s="104"/>
      <c r="NF168" s="104"/>
      <c r="NG168" s="104"/>
      <c r="NH168" s="104"/>
      <c r="NI168" s="104"/>
      <c r="NJ168" s="104"/>
      <c r="NK168" s="104"/>
      <c r="NL168" s="104"/>
      <c r="NM168" s="104"/>
      <c r="NN168" s="104"/>
      <c r="NO168" s="104"/>
      <c r="NP168" s="104"/>
      <c r="NQ168" s="104"/>
      <c r="NR168" s="104"/>
      <c r="NS168" s="104"/>
      <c r="NT168" s="104"/>
      <c r="NU168" s="104"/>
      <c r="NV168" s="104"/>
      <c r="NW168" s="104"/>
      <c r="NX168" s="104"/>
      <c r="NY168" s="104"/>
      <c r="NZ168" s="104"/>
      <c r="OA168" s="104"/>
      <c r="OB168" s="104"/>
      <c r="OC168" s="104"/>
      <c r="OD168" s="104"/>
      <c r="OE168" s="104"/>
      <c r="OF168" s="104"/>
      <c r="OG168" s="104"/>
      <c r="OH168" s="104"/>
      <c r="OI168" s="104"/>
      <c r="OJ168" s="104"/>
      <c r="OK168" s="104"/>
      <c r="OL168" s="104"/>
      <c r="OM168" s="104"/>
      <c r="ON168" s="104"/>
      <c r="OO168" s="104"/>
      <c r="OP168" s="104"/>
      <c r="OQ168" s="104"/>
      <c r="OR168" s="104"/>
      <c r="OS168" s="104"/>
      <c r="OT168" s="104"/>
      <c r="OU168" s="104"/>
      <c r="OV168" s="104"/>
      <c r="OW168" s="104"/>
      <c r="OX168" s="104"/>
      <c r="OY168" s="104"/>
      <c r="OZ168" s="104"/>
      <c r="PA168" s="104"/>
      <c r="PB168" s="104"/>
      <c r="PC168" s="104"/>
      <c r="PD168" s="104"/>
      <c r="PE168" s="104"/>
      <c r="PF168" s="104"/>
      <c r="PG168" s="104"/>
      <c r="PH168" s="104"/>
      <c r="PI168" s="104"/>
      <c r="PJ168" s="104"/>
      <c r="PK168" s="104"/>
      <c r="PL168" s="104"/>
      <c r="PM168" s="104"/>
      <c r="PN168" s="104"/>
      <c r="PO168" s="104"/>
      <c r="PP168" s="104"/>
      <c r="PQ168" s="104"/>
      <c r="PR168" s="104"/>
      <c r="PS168" s="104"/>
      <c r="PT168" s="104"/>
      <c r="PU168" s="104"/>
      <c r="PV168" s="104"/>
      <c r="PW168" s="104"/>
      <c r="PX168" s="104"/>
      <c r="PY168" s="104"/>
      <c r="PZ168" s="104"/>
      <c r="QA168" s="104"/>
      <c r="QB168" s="104"/>
      <c r="QC168" s="104"/>
      <c r="QD168" s="104"/>
      <c r="QE168" s="104"/>
      <c r="QF168" s="104"/>
      <c r="QG168" s="104"/>
      <c r="QH168" s="104"/>
      <c r="QI168" s="104"/>
      <c r="QJ168" s="104"/>
      <c r="QK168" s="104"/>
      <c r="QL168" s="104"/>
      <c r="QM168" s="104"/>
      <c r="QN168" s="104"/>
      <c r="QO168" s="104"/>
      <c r="QP168" s="104"/>
      <c r="QQ168" s="104"/>
      <c r="QR168" s="104"/>
      <c r="QS168" s="104"/>
      <c r="QT168" s="104"/>
      <c r="QU168" s="104"/>
      <c r="QV168" s="104"/>
      <c r="QW168" s="104"/>
      <c r="QX168" s="104"/>
      <c r="QY168" s="104"/>
      <c r="QZ168" s="104"/>
      <c r="RA168" s="104"/>
      <c r="RB168" s="104"/>
      <c r="RC168" s="104"/>
      <c r="RD168" s="104"/>
      <c r="RE168" s="104"/>
      <c r="RF168" s="104"/>
      <c r="RG168" s="207"/>
      <c r="RH168" s="207"/>
    </row>
    <row r="169" spans="2:476" ht="18.75" customHeight="1">
      <c r="B169" s="87">
        <v>158</v>
      </c>
      <c r="C169" s="87"/>
      <c r="D169" s="87" t="s">
        <v>451</v>
      </c>
      <c r="E169" s="34" t="str">
        <f>IF(ISBLANK(TMSimList[[#This Row],[Test n'#]]),"",LOOKUP(TMSimList[[#This Row],[Test n'#]],TP_CFAR_DB[TPnum],TP_CFAR_DB[TP ID]))</f>
        <v/>
      </c>
      <c r="F169" s="103" t="str">
        <f>IF(ISBLANK(TMSimList[[#This Row],[Test n'#]]),"",LOOKUP(TMSimList[[#This Row],[Test n'#]],TP_CFAR_DB[TPnum],TP_CFAR_DB[Test Point Name]))</f>
        <v/>
      </c>
      <c r="G169" s="34" t="str">
        <f>IF(ISBLANK(TMSimList[[#This Row],[Test n'#]]),"",LOOKUP(TMSimList[[#This Row],[Test n'#]],TP_CFAR_DB[TPnum],TP_CFAR_DB[Mode]))</f>
        <v/>
      </c>
      <c r="H169" s="397"/>
      <c r="I169" s="398"/>
      <c r="J169" s="398"/>
      <c r="K169" s="171"/>
      <c r="L169" s="178">
        <f>SUM(TMSimMatrix[#This Row])</f>
        <v>0</v>
      </c>
      <c r="M169" s="171"/>
      <c r="N169" s="171"/>
      <c r="O169" s="171"/>
      <c r="P169" s="171"/>
      <c r="Q169" s="171"/>
      <c r="R169" s="171"/>
      <c r="S169" s="171"/>
      <c r="T169" s="171"/>
      <c r="U169" s="171"/>
      <c r="V169" s="171"/>
      <c r="W169" s="171"/>
      <c r="X169" s="171"/>
      <c r="Y169" s="171"/>
      <c r="Z169" s="171"/>
      <c r="AA169" s="171"/>
      <c r="AB169" s="171"/>
      <c r="AC169" s="171"/>
      <c r="AD169" s="171"/>
      <c r="AE169" s="171"/>
      <c r="AF169" s="171"/>
      <c r="AG169" s="171"/>
      <c r="AH169" s="171"/>
      <c r="AI169" s="171"/>
      <c r="AJ169" s="171"/>
      <c r="AK169" s="171"/>
      <c r="AL169" s="171"/>
      <c r="AM169" s="171"/>
      <c r="AN169" s="171"/>
      <c r="AO169" s="171"/>
      <c r="AP169" s="171"/>
      <c r="AQ169" s="171"/>
      <c r="AR169" s="171"/>
      <c r="AS169" s="171"/>
      <c r="AT169" s="171"/>
      <c r="AU169" s="171"/>
      <c r="AV169" s="171"/>
      <c r="AW169" s="171"/>
      <c r="AX169" s="171"/>
      <c r="AY169" s="171"/>
      <c r="AZ169" s="171"/>
      <c r="BA169" s="171"/>
      <c r="BB169" s="171"/>
      <c r="BC169" s="171"/>
      <c r="BD169" s="171"/>
      <c r="BE169" s="171"/>
      <c r="BF169" s="171"/>
      <c r="BG169" s="171"/>
      <c r="BH169" s="171"/>
      <c r="BI169" s="171"/>
      <c r="BJ169" s="171"/>
      <c r="BK169" s="171"/>
      <c r="BL169" s="171"/>
      <c r="BM169" s="171"/>
      <c r="BN169" s="171"/>
      <c r="BO169" s="171"/>
      <c r="BP169" s="171"/>
      <c r="BQ169" s="171"/>
      <c r="BR169" s="171"/>
      <c r="BS169" s="171"/>
      <c r="BT169" s="171"/>
      <c r="BU169" s="171"/>
      <c r="BV169" s="171"/>
      <c r="BW169" s="171"/>
      <c r="BX169" s="171"/>
      <c r="BY169" s="171"/>
      <c r="BZ169" s="171"/>
      <c r="CA169" s="171"/>
      <c r="CB169" s="171"/>
      <c r="CC169" s="171"/>
      <c r="CD169" s="104"/>
      <c r="CE169" s="104"/>
      <c r="CF169" s="104"/>
      <c r="CG169" s="104"/>
      <c r="CH169" s="104"/>
      <c r="CI169" s="104"/>
      <c r="CJ169" s="104"/>
      <c r="CK169" s="104"/>
      <c r="CL169" s="104"/>
      <c r="CM169" s="104"/>
      <c r="CN169" s="104"/>
      <c r="CO169" s="104"/>
      <c r="CP169" s="104"/>
      <c r="CQ169" s="104"/>
      <c r="CR169" s="104"/>
      <c r="CS169" s="104"/>
      <c r="CT169" s="104"/>
      <c r="CU169" s="104"/>
      <c r="CV169" s="207"/>
      <c r="CW169" s="207"/>
      <c r="CX169" s="207"/>
      <c r="CY169" s="207"/>
      <c r="CZ169" s="207"/>
      <c r="DA169" s="207"/>
      <c r="DB169" s="207"/>
      <c r="DC169" s="207"/>
      <c r="DD169" s="207"/>
      <c r="DE169" s="207"/>
      <c r="DF169" s="207"/>
      <c r="DG169" s="207"/>
      <c r="DH169" s="207"/>
      <c r="DI169" s="207"/>
      <c r="DJ169" s="207"/>
      <c r="DK169" s="207"/>
      <c r="DL169" s="207"/>
      <c r="DM169" s="207"/>
      <c r="DN169" s="207"/>
      <c r="DO169" s="207"/>
      <c r="DP169" s="207"/>
      <c r="DQ169" s="207"/>
      <c r="DR169" s="207"/>
      <c r="DS169" s="207"/>
      <c r="DT169" s="207"/>
      <c r="DU169" s="104"/>
      <c r="DV169" s="104"/>
      <c r="DW169" s="104"/>
      <c r="DX169" s="104"/>
      <c r="DY169" s="104"/>
      <c r="DZ169" s="104"/>
      <c r="EA169" s="104"/>
      <c r="EB169" s="104"/>
      <c r="EC169" s="104"/>
      <c r="ED169" s="104"/>
      <c r="EE169" s="104"/>
      <c r="EF169" s="104"/>
      <c r="EG169" s="104"/>
      <c r="EH169" s="104"/>
      <c r="EI169" s="104"/>
      <c r="EJ169" s="104"/>
      <c r="EK169" s="104"/>
      <c r="EL169" s="104"/>
      <c r="EM169" s="104"/>
      <c r="EN169" s="104"/>
      <c r="EO169" s="104"/>
      <c r="EP169" s="104"/>
      <c r="EQ169" s="104"/>
      <c r="ER169" s="104"/>
      <c r="ES169" s="104"/>
      <c r="ET169" s="104"/>
      <c r="EU169" s="104"/>
      <c r="EV169" s="104"/>
      <c r="EW169" s="104"/>
      <c r="EX169" s="104"/>
      <c r="EY169" s="104"/>
      <c r="EZ169" s="104"/>
      <c r="FA169" s="104"/>
      <c r="FB169" s="104"/>
      <c r="FC169" s="104"/>
      <c r="FD169" s="104"/>
      <c r="FE169" s="104"/>
      <c r="FF169" s="104"/>
      <c r="FG169" s="104"/>
      <c r="FH169" s="104"/>
      <c r="FI169" s="104"/>
      <c r="FJ169" s="104"/>
      <c r="FK169" s="104"/>
      <c r="FL169" s="104"/>
      <c r="FM169" s="104"/>
      <c r="FN169" s="104"/>
      <c r="FO169" s="104"/>
      <c r="FP169" s="104"/>
      <c r="FQ169" s="104"/>
      <c r="FR169" s="104"/>
      <c r="FS169" s="104"/>
      <c r="FT169" s="104"/>
      <c r="FU169" s="104"/>
      <c r="FV169" s="104"/>
      <c r="FW169" s="104"/>
      <c r="FX169" s="104"/>
      <c r="FY169" s="104"/>
      <c r="FZ169" s="104"/>
      <c r="GA169" s="104"/>
      <c r="GB169" s="104"/>
      <c r="GC169" s="104"/>
      <c r="GD169" s="104"/>
      <c r="GE169" s="104"/>
      <c r="GF169" s="104"/>
      <c r="GG169" s="104"/>
      <c r="GH169" s="104"/>
      <c r="GI169" s="104"/>
      <c r="GJ169" s="104"/>
      <c r="GK169" s="104"/>
      <c r="GL169" s="104"/>
      <c r="GM169" s="104"/>
      <c r="GN169" s="104"/>
      <c r="GO169" s="104"/>
      <c r="GP169" s="104"/>
      <c r="GQ169" s="104"/>
      <c r="GR169" s="104"/>
      <c r="GS169" s="104"/>
      <c r="GT169" s="104"/>
      <c r="GU169" s="104"/>
      <c r="GV169" s="104"/>
      <c r="GW169" s="104"/>
      <c r="GX169" s="104"/>
      <c r="GY169" s="104"/>
      <c r="GZ169" s="104"/>
      <c r="HA169" s="104"/>
      <c r="HB169" s="104"/>
      <c r="HC169" s="104"/>
      <c r="HD169" s="104"/>
      <c r="HE169" s="104"/>
      <c r="HF169" s="104"/>
      <c r="HG169" s="104"/>
      <c r="HH169" s="104"/>
      <c r="HI169" s="104"/>
      <c r="HJ169" s="104"/>
      <c r="HK169" s="104"/>
      <c r="HL169" s="104"/>
      <c r="HM169" s="104"/>
      <c r="HN169" s="104"/>
      <c r="HO169" s="104"/>
      <c r="HP169" s="104"/>
      <c r="HQ169" s="104"/>
      <c r="HR169" s="104"/>
      <c r="HS169" s="104"/>
      <c r="HT169" s="104"/>
      <c r="HU169" s="104"/>
      <c r="HV169" s="104"/>
      <c r="HW169" s="104"/>
      <c r="HX169" s="104"/>
      <c r="HY169" s="104"/>
      <c r="HZ169" s="104"/>
      <c r="IA169" s="104"/>
      <c r="IB169" s="104"/>
      <c r="IC169" s="104"/>
      <c r="ID169" s="104"/>
      <c r="IE169" s="104"/>
      <c r="IF169" s="104"/>
      <c r="IG169" s="104"/>
      <c r="IH169" s="104"/>
      <c r="II169" s="104"/>
      <c r="IJ169" s="104"/>
      <c r="IK169" s="104"/>
      <c r="IL169" s="104"/>
      <c r="IM169" s="104"/>
      <c r="IN169" s="104"/>
      <c r="IO169" s="104"/>
      <c r="IP169" s="104"/>
      <c r="IQ169" s="104"/>
      <c r="IR169" s="104"/>
      <c r="IS169" s="104"/>
      <c r="IT169" s="104"/>
      <c r="IU169" s="104"/>
      <c r="IV169" s="104"/>
      <c r="IW169" s="104"/>
      <c r="IX169" s="104"/>
      <c r="IY169" s="104"/>
      <c r="IZ169" s="104"/>
      <c r="JA169" s="104"/>
      <c r="JB169" s="104"/>
      <c r="JC169" s="104"/>
      <c r="JD169" s="104"/>
      <c r="JE169" s="104"/>
      <c r="JF169" s="104"/>
      <c r="JG169" s="104"/>
      <c r="JH169" s="104"/>
      <c r="JI169" s="104"/>
      <c r="JJ169" s="104"/>
      <c r="JK169" s="104"/>
      <c r="JL169" s="104"/>
      <c r="JM169" s="104"/>
      <c r="JN169" s="104"/>
      <c r="JO169" s="104"/>
      <c r="JP169" s="104"/>
      <c r="JQ169" s="104"/>
      <c r="JR169" s="104"/>
      <c r="JS169" s="104"/>
      <c r="JT169" s="104"/>
      <c r="JU169" s="104"/>
      <c r="JV169" s="104"/>
      <c r="JW169" s="104"/>
      <c r="JX169" s="104"/>
      <c r="JY169" s="104"/>
      <c r="JZ169" s="104"/>
      <c r="KA169" s="104"/>
      <c r="KB169" s="104"/>
      <c r="KC169" s="104"/>
      <c r="KD169" s="104"/>
      <c r="KE169" s="104"/>
      <c r="KF169" s="104"/>
      <c r="KG169" s="104"/>
      <c r="KH169" s="104"/>
      <c r="KI169" s="104"/>
      <c r="KJ169" s="104"/>
      <c r="KK169" s="104"/>
      <c r="KL169" s="104"/>
      <c r="KM169" s="104"/>
      <c r="KN169" s="104"/>
      <c r="KO169" s="104"/>
      <c r="KP169" s="104"/>
      <c r="KQ169" s="104"/>
      <c r="KR169" s="104"/>
      <c r="KS169" s="104"/>
      <c r="KT169" s="104"/>
      <c r="KU169" s="104"/>
      <c r="KV169" s="104"/>
      <c r="KW169" s="104"/>
      <c r="KX169" s="104"/>
      <c r="KY169" s="104"/>
      <c r="KZ169" s="104"/>
      <c r="LA169" s="104"/>
      <c r="LB169" s="104"/>
      <c r="LC169" s="104"/>
      <c r="LD169" s="104"/>
      <c r="LE169" s="104"/>
      <c r="LF169" s="104"/>
      <c r="LG169" s="104"/>
      <c r="LH169" s="104"/>
      <c r="LI169" s="104"/>
      <c r="LJ169" s="104"/>
      <c r="LK169" s="104"/>
      <c r="LL169" s="104"/>
      <c r="LM169" s="104"/>
      <c r="LN169" s="104"/>
      <c r="LO169" s="104"/>
      <c r="LP169" s="104"/>
      <c r="LQ169" s="104"/>
      <c r="LR169" s="104"/>
      <c r="LS169" s="104"/>
      <c r="LT169" s="104"/>
      <c r="LU169" s="104"/>
      <c r="LV169" s="104"/>
      <c r="LW169" s="104"/>
      <c r="LX169" s="104"/>
      <c r="LY169" s="104"/>
      <c r="LZ169" s="104"/>
      <c r="MA169" s="104"/>
      <c r="MB169" s="104"/>
      <c r="MC169" s="104"/>
      <c r="MD169" s="104"/>
      <c r="ME169" s="104"/>
      <c r="MF169" s="104"/>
      <c r="MG169" s="104"/>
      <c r="MH169" s="104"/>
      <c r="MI169" s="104"/>
      <c r="MJ169" s="104"/>
      <c r="MK169" s="104"/>
      <c r="ML169" s="104"/>
      <c r="MM169" s="104"/>
      <c r="MN169" s="104"/>
      <c r="MO169" s="104"/>
      <c r="MP169" s="104"/>
      <c r="MQ169" s="104"/>
      <c r="MR169" s="104"/>
      <c r="MS169" s="104"/>
      <c r="MT169" s="104"/>
      <c r="MU169" s="104"/>
      <c r="MV169" s="104"/>
      <c r="MW169" s="104"/>
      <c r="MX169" s="104"/>
      <c r="MY169" s="104"/>
      <c r="MZ169" s="104"/>
      <c r="NA169" s="104"/>
      <c r="NB169" s="104"/>
      <c r="NC169" s="104"/>
      <c r="ND169" s="104"/>
      <c r="NE169" s="104"/>
      <c r="NF169" s="104"/>
      <c r="NG169" s="104"/>
      <c r="NH169" s="104"/>
      <c r="NI169" s="104"/>
      <c r="NJ169" s="104"/>
      <c r="NK169" s="104"/>
      <c r="NL169" s="104"/>
      <c r="NM169" s="104"/>
      <c r="NN169" s="104"/>
      <c r="NO169" s="104"/>
      <c r="NP169" s="104"/>
      <c r="NQ169" s="104"/>
      <c r="NR169" s="104"/>
      <c r="NS169" s="104"/>
      <c r="NT169" s="104"/>
      <c r="NU169" s="104"/>
      <c r="NV169" s="104"/>
      <c r="NW169" s="104"/>
      <c r="NX169" s="104"/>
      <c r="NY169" s="104"/>
      <c r="NZ169" s="104"/>
      <c r="OA169" s="104"/>
      <c r="OB169" s="104"/>
      <c r="OC169" s="104"/>
      <c r="OD169" s="104"/>
      <c r="OE169" s="104"/>
      <c r="OF169" s="104"/>
      <c r="OG169" s="104"/>
      <c r="OH169" s="104"/>
      <c r="OI169" s="104"/>
      <c r="OJ169" s="104"/>
      <c r="OK169" s="104"/>
      <c r="OL169" s="104"/>
      <c r="OM169" s="104"/>
      <c r="ON169" s="104"/>
      <c r="OO169" s="104"/>
      <c r="OP169" s="104"/>
      <c r="OQ169" s="104"/>
      <c r="OR169" s="104"/>
      <c r="OS169" s="104"/>
      <c r="OT169" s="104"/>
      <c r="OU169" s="104"/>
      <c r="OV169" s="104"/>
      <c r="OW169" s="104"/>
      <c r="OX169" s="104"/>
      <c r="OY169" s="104"/>
      <c r="OZ169" s="104"/>
      <c r="PA169" s="104"/>
      <c r="PB169" s="104"/>
      <c r="PC169" s="104"/>
      <c r="PD169" s="104"/>
      <c r="PE169" s="104"/>
      <c r="PF169" s="104"/>
      <c r="PG169" s="104"/>
      <c r="PH169" s="104"/>
      <c r="PI169" s="104"/>
      <c r="PJ169" s="104"/>
      <c r="PK169" s="104"/>
      <c r="PL169" s="104"/>
      <c r="PM169" s="104"/>
      <c r="PN169" s="104"/>
      <c r="PO169" s="104"/>
      <c r="PP169" s="104"/>
      <c r="PQ169" s="104"/>
      <c r="PR169" s="104"/>
      <c r="PS169" s="104"/>
      <c r="PT169" s="104"/>
      <c r="PU169" s="104"/>
      <c r="PV169" s="104"/>
      <c r="PW169" s="104"/>
      <c r="PX169" s="104"/>
      <c r="PY169" s="104"/>
      <c r="PZ169" s="104"/>
      <c r="QA169" s="104"/>
      <c r="QB169" s="104"/>
      <c r="QC169" s="104"/>
      <c r="QD169" s="104"/>
      <c r="QE169" s="104"/>
      <c r="QF169" s="104"/>
      <c r="QG169" s="104"/>
      <c r="QH169" s="104"/>
      <c r="QI169" s="104"/>
      <c r="QJ169" s="104"/>
      <c r="QK169" s="104"/>
      <c r="QL169" s="104"/>
      <c r="QM169" s="104"/>
      <c r="QN169" s="104"/>
      <c r="QO169" s="104"/>
      <c r="QP169" s="104"/>
      <c r="QQ169" s="104"/>
      <c r="QR169" s="104"/>
      <c r="QS169" s="104"/>
      <c r="QT169" s="104"/>
      <c r="QU169" s="104"/>
      <c r="QV169" s="104"/>
      <c r="QW169" s="104"/>
      <c r="QX169" s="104"/>
      <c r="QY169" s="104"/>
      <c r="QZ169" s="104"/>
      <c r="RA169" s="104"/>
      <c r="RB169" s="104"/>
      <c r="RC169" s="104"/>
      <c r="RD169" s="104"/>
      <c r="RE169" s="104"/>
      <c r="RF169" s="104"/>
      <c r="RG169" s="207"/>
      <c r="RH169" s="207"/>
    </row>
    <row r="170" spans="2:476" ht="18.75" customHeight="1">
      <c r="B170" s="87">
        <v>159</v>
      </c>
      <c r="C170" s="87"/>
      <c r="D170" s="87" t="s">
        <v>451</v>
      </c>
      <c r="E170" s="34" t="str">
        <f>IF(ISBLANK(TMSimList[[#This Row],[Test n'#]]),"",LOOKUP(TMSimList[[#This Row],[Test n'#]],TP_CFAR_DB[TPnum],TP_CFAR_DB[TP ID]))</f>
        <v/>
      </c>
      <c r="F170" s="103" t="str">
        <f>IF(ISBLANK(TMSimList[[#This Row],[Test n'#]]),"",LOOKUP(TMSimList[[#This Row],[Test n'#]],TP_CFAR_DB[TPnum],TP_CFAR_DB[Test Point Name]))</f>
        <v/>
      </c>
      <c r="G170" s="34" t="str">
        <f>IF(ISBLANK(TMSimList[[#This Row],[Test n'#]]),"",LOOKUP(TMSimList[[#This Row],[Test n'#]],TP_CFAR_DB[TPnum],TP_CFAR_DB[Mode]))</f>
        <v/>
      </c>
      <c r="H170" s="397"/>
      <c r="I170" s="398"/>
      <c r="J170" s="398"/>
      <c r="K170" s="171"/>
      <c r="L170" s="178">
        <f>SUM(TMSimMatrix[#This Row])</f>
        <v>0</v>
      </c>
      <c r="M170" s="171"/>
      <c r="N170" s="171"/>
      <c r="O170" s="171"/>
      <c r="P170" s="171"/>
      <c r="Q170" s="171"/>
      <c r="R170" s="171"/>
      <c r="S170" s="171"/>
      <c r="T170" s="171"/>
      <c r="U170" s="171"/>
      <c r="V170" s="171"/>
      <c r="W170" s="171"/>
      <c r="X170" s="171"/>
      <c r="Y170" s="171"/>
      <c r="Z170" s="171"/>
      <c r="AA170" s="171"/>
      <c r="AB170" s="171"/>
      <c r="AC170" s="171"/>
      <c r="AD170" s="171"/>
      <c r="AE170" s="171"/>
      <c r="AF170" s="171"/>
      <c r="AG170" s="171"/>
      <c r="AH170" s="171"/>
      <c r="AI170" s="171"/>
      <c r="AJ170" s="171"/>
      <c r="AK170" s="171"/>
      <c r="AL170" s="171"/>
      <c r="AM170" s="171"/>
      <c r="AN170" s="171"/>
      <c r="AO170" s="171"/>
      <c r="AP170" s="171"/>
      <c r="AQ170" s="171"/>
      <c r="AR170" s="171"/>
      <c r="AS170" s="171"/>
      <c r="AT170" s="171"/>
      <c r="AU170" s="171"/>
      <c r="AV170" s="171"/>
      <c r="AW170" s="171"/>
      <c r="AX170" s="171"/>
      <c r="AY170" s="171"/>
      <c r="AZ170" s="171"/>
      <c r="BA170" s="171"/>
      <c r="BB170" s="171"/>
      <c r="BC170" s="171"/>
      <c r="BD170" s="171"/>
      <c r="BE170" s="171"/>
      <c r="BF170" s="171"/>
      <c r="BG170" s="171"/>
      <c r="BH170" s="171"/>
      <c r="BI170" s="171"/>
      <c r="BJ170" s="171"/>
      <c r="BK170" s="171"/>
      <c r="BL170" s="171"/>
      <c r="BM170" s="171"/>
      <c r="BN170" s="171"/>
      <c r="BO170" s="171"/>
      <c r="BP170" s="171"/>
      <c r="BQ170" s="171"/>
      <c r="BR170" s="171"/>
      <c r="BS170" s="171"/>
      <c r="BT170" s="171"/>
      <c r="BU170" s="171"/>
      <c r="BV170" s="171"/>
      <c r="BW170" s="171"/>
      <c r="BX170" s="171"/>
      <c r="BY170" s="171"/>
      <c r="BZ170" s="171"/>
      <c r="CA170" s="171"/>
      <c r="CB170" s="171"/>
      <c r="CC170" s="171"/>
      <c r="CD170" s="104"/>
      <c r="CE170" s="104"/>
      <c r="CF170" s="104"/>
      <c r="CG170" s="104"/>
      <c r="CH170" s="104"/>
      <c r="CI170" s="104"/>
      <c r="CJ170" s="104"/>
      <c r="CK170" s="104"/>
      <c r="CL170" s="104"/>
      <c r="CM170" s="104"/>
      <c r="CN170" s="104"/>
      <c r="CO170" s="104"/>
      <c r="CP170" s="104"/>
      <c r="CQ170" s="104"/>
      <c r="CR170" s="104"/>
      <c r="CS170" s="104"/>
      <c r="CT170" s="104"/>
      <c r="CU170" s="104"/>
      <c r="CV170" s="207"/>
      <c r="CW170" s="207"/>
      <c r="CX170" s="207"/>
      <c r="CY170" s="207"/>
      <c r="CZ170" s="207"/>
      <c r="DA170" s="207"/>
      <c r="DB170" s="207"/>
      <c r="DC170" s="207"/>
      <c r="DD170" s="207"/>
      <c r="DE170" s="207"/>
      <c r="DF170" s="207"/>
      <c r="DG170" s="207"/>
      <c r="DH170" s="207"/>
      <c r="DI170" s="207"/>
      <c r="DJ170" s="207"/>
      <c r="DK170" s="207"/>
      <c r="DL170" s="207"/>
      <c r="DM170" s="207"/>
      <c r="DN170" s="207"/>
      <c r="DO170" s="207"/>
      <c r="DP170" s="207"/>
      <c r="DQ170" s="207"/>
      <c r="DR170" s="207"/>
      <c r="DS170" s="207"/>
      <c r="DT170" s="207"/>
      <c r="DU170" s="104"/>
      <c r="DV170" s="104"/>
      <c r="DW170" s="104"/>
      <c r="DX170" s="104"/>
      <c r="DY170" s="104"/>
      <c r="DZ170" s="104"/>
      <c r="EA170" s="104"/>
      <c r="EB170" s="104"/>
      <c r="EC170" s="104"/>
      <c r="ED170" s="104"/>
      <c r="EE170" s="104"/>
      <c r="EF170" s="104"/>
      <c r="EG170" s="104"/>
      <c r="EH170" s="104"/>
      <c r="EI170" s="104"/>
      <c r="EJ170" s="104"/>
      <c r="EK170" s="104"/>
      <c r="EL170" s="104"/>
      <c r="EM170" s="104"/>
      <c r="EN170" s="104"/>
      <c r="EO170" s="104"/>
      <c r="EP170" s="104"/>
      <c r="EQ170" s="104"/>
      <c r="ER170" s="104"/>
      <c r="ES170" s="104"/>
      <c r="ET170" s="104"/>
      <c r="EU170" s="104"/>
      <c r="EV170" s="104"/>
      <c r="EW170" s="104"/>
      <c r="EX170" s="104"/>
      <c r="EY170" s="104"/>
      <c r="EZ170" s="104"/>
      <c r="FA170" s="104"/>
      <c r="FB170" s="104"/>
      <c r="FC170" s="104"/>
      <c r="FD170" s="104"/>
      <c r="FE170" s="104"/>
      <c r="FF170" s="104"/>
      <c r="FG170" s="104"/>
      <c r="FH170" s="104"/>
      <c r="FI170" s="104"/>
      <c r="FJ170" s="104"/>
      <c r="FK170" s="104"/>
      <c r="FL170" s="104"/>
      <c r="FM170" s="104"/>
      <c r="FN170" s="104"/>
      <c r="FO170" s="104"/>
      <c r="FP170" s="104"/>
      <c r="FQ170" s="104"/>
      <c r="FR170" s="104"/>
      <c r="FS170" s="104"/>
      <c r="FT170" s="104"/>
      <c r="FU170" s="104"/>
      <c r="FV170" s="104"/>
      <c r="FW170" s="104"/>
      <c r="FX170" s="104"/>
      <c r="FY170" s="104"/>
      <c r="FZ170" s="104"/>
      <c r="GA170" s="104"/>
      <c r="GB170" s="104"/>
      <c r="GC170" s="104"/>
      <c r="GD170" s="104"/>
      <c r="GE170" s="104"/>
      <c r="GF170" s="104"/>
      <c r="GG170" s="104"/>
      <c r="GH170" s="104"/>
      <c r="GI170" s="104"/>
      <c r="GJ170" s="104"/>
      <c r="GK170" s="104"/>
      <c r="GL170" s="104"/>
      <c r="GM170" s="104"/>
      <c r="GN170" s="104"/>
      <c r="GO170" s="104"/>
      <c r="GP170" s="104"/>
      <c r="GQ170" s="104"/>
      <c r="GR170" s="104"/>
      <c r="GS170" s="104"/>
      <c r="GT170" s="104"/>
      <c r="GU170" s="104"/>
      <c r="GV170" s="104"/>
      <c r="GW170" s="104"/>
      <c r="GX170" s="104"/>
      <c r="GY170" s="104"/>
      <c r="GZ170" s="104"/>
      <c r="HA170" s="104"/>
      <c r="HB170" s="104"/>
      <c r="HC170" s="104"/>
      <c r="HD170" s="104"/>
      <c r="HE170" s="104"/>
      <c r="HF170" s="104"/>
      <c r="HG170" s="104"/>
      <c r="HH170" s="104"/>
      <c r="HI170" s="104"/>
      <c r="HJ170" s="104"/>
      <c r="HK170" s="104"/>
      <c r="HL170" s="104"/>
      <c r="HM170" s="104"/>
      <c r="HN170" s="104"/>
      <c r="HO170" s="104"/>
      <c r="HP170" s="104"/>
      <c r="HQ170" s="104"/>
      <c r="HR170" s="104"/>
      <c r="HS170" s="104"/>
      <c r="HT170" s="104"/>
      <c r="HU170" s="104"/>
      <c r="HV170" s="104"/>
      <c r="HW170" s="104"/>
      <c r="HX170" s="104"/>
      <c r="HY170" s="104"/>
      <c r="HZ170" s="104"/>
      <c r="IA170" s="104"/>
      <c r="IB170" s="104"/>
      <c r="IC170" s="104"/>
      <c r="ID170" s="104"/>
      <c r="IE170" s="104"/>
      <c r="IF170" s="104"/>
      <c r="IG170" s="104"/>
      <c r="IH170" s="104"/>
      <c r="II170" s="104"/>
      <c r="IJ170" s="104"/>
      <c r="IK170" s="104"/>
      <c r="IL170" s="104"/>
      <c r="IM170" s="104"/>
      <c r="IN170" s="104"/>
      <c r="IO170" s="104"/>
      <c r="IP170" s="104"/>
      <c r="IQ170" s="104"/>
      <c r="IR170" s="104"/>
      <c r="IS170" s="104"/>
      <c r="IT170" s="104"/>
      <c r="IU170" s="104"/>
      <c r="IV170" s="104"/>
      <c r="IW170" s="104"/>
      <c r="IX170" s="104"/>
      <c r="IY170" s="104"/>
      <c r="IZ170" s="104"/>
      <c r="JA170" s="104"/>
      <c r="JB170" s="104"/>
      <c r="JC170" s="104"/>
      <c r="JD170" s="104"/>
      <c r="JE170" s="104"/>
      <c r="JF170" s="104"/>
      <c r="JG170" s="104"/>
      <c r="JH170" s="104"/>
      <c r="JI170" s="104"/>
      <c r="JJ170" s="104"/>
      <c r="JK170" s="104"/>
      <c r="JL170" s="104"/>
      <c r="JM170" s="104"/>
      <c r="JN170" s="104"/>
      <c r="JO170" s="104"/>
      <c r="JP170" s="104"/>
      <c r="JQ170" s="104"/>
      <c r="JR170" s="104"/>
      <c r="JS170" s="104"/>
      <c r="JT170" s="104"/>
      <c r="JU170" s="104"/>
      <c r="JV170" s="104"/>
      <c r="JW170" s="104"/>
      <c r="JX170" s="104"/>
      <c r="JY170" s="104"/>
      <c r="JZ170" s="104"/>
      <c r="KA170" s="104"/>
      <c r="KB170" s="104"/>
      <c r="KC170" s="104"/>
      <c r="KD170" s="104"/>
      <c r="KE170" s="104"/>
      <c r="KF170" s="104"/>
      <c r="KG170" s="104"/>
      <c r="KH170" s="104"/>
      <c r="KI170" s="104"/>
      <c r="KJ170" s="104"/>
      <c r="KK170" s="104"/>
      <c r="KL170" s="104"/>
      <c r="KM170" s="104"/>
      <c r="KN170" s="104"/>
      <c r="KO170" s="104"/>
      <c r="KP170" s="104"/>
      <c r="KQ170" s="104"/>
      <c r="KR170" s="104"/>
      <c r="KS170" s="104"/>
      <c r="KT170" s="104"/>
      <c r="KU170" s="104"/>
      <c r="KV170" s="104"/>
      <c r="KW170" s="104"/>
      <c r="KX170" s="104"/>
      <c r="KY170" s="104"/>
      <c r="KZ170" s="104"/>
      <c r="LA170" s="104"/>
      <c r="LB170" s="104"/>
      <c r="LC170" s="104"/>
      <c r="LD170" s="104"/>
      <c r="LE170" s="104"/>
      <c r="LF170" s="104"/>
      <c r="LG170" s="104"/>
      <c r="LH170" s="104"/>
      <c r="LI170" s="104"/>
      <c r="LJ170" s="104"/>
      <c r="LK170" s="104"/>
      <c r="LL170" s="104"/>
      <c r="LM170" s="104"/>
      <c r="LN170" s="104"/>
      <c r="LO170" s="104"/>
      <c r="LP170" s="104"/>
      <c r="LQ170" s="104"/>
      <c r="LR170" s="104"/>
      <c r="LS170" s="104"/>
      <c r="LT170" s="104"/>
      <c r="LU170" s="104"/>
      <c r="LV170" s="104"/>
      <c r="LW170" s="104"/>
      <c r="LX170" s="104"/>
      <c r="LY170" s="104"/>
      <c r="LZ170" s="104"/>
      <c r="MA170" s="104"/>
      <c r="MB170" s="104"/>
      <c r="MC170" s="104"/>
      <c r="MD170" s="104"/>
      <c r="ME170" s="104"/>
      <c r="MF170" s="104"/>
      <c r="MG170" s="104"/>
      <c r="MH170" s="104"/>
      <c r="MI170" s="104"/>
      <c r="MJ170" s="104"/>
      <c r="MK170" s="104"/>
      <c r="ML170" s="104"/>
      <c r="MM170" s="104"/>
      <c r="MN170" s="104"/>
      <c r="MO170" s="104"/>
      <c r="MP170" s="104"/>
      <c r="MQ170" s="104"/>
      <c r="MR170" s="104"/>
      <c r="MS170" s="104"/>
      <c r="MT170" s="104"/>
      <c r="MU170" s="104"/>
      <c r="MV170" s="104"/>
      <c r="MW170" s="104"/>
      <c r="MX170" s="104"/>
      <c r="MY170" s="104"/>
      <c r="MZ170" s="104"/>
      <c r="NA170" s="104"/>
      <c r="NB170" s="104"/>
      <c r="NC170" s="104"/>
      <c r="ND170" s="104"/>
      <c r="NE170" s="104"/>
      <c r="NF170" s="104"/>
      <c r="NG170" s="104"/>
      <c r="NH170" s="104"/>
      <c r="NI170" s="104"/>
      <c r="NJ170" s="104"/>
      <c r="NK170" s="104"/>
      <c r="NL170" s="104"/>
      <c r="NM170" s="104"/>
      <c r="NN170" s="104"/>
      <c r="NO170" s="104"/>
      <c r="NP170" s="104"/>
      <c r="NQ170" s="104"/>
      <c r="NR170" s="104"/>
      <c r="NS170" s="104"/>
      <c r="NT170" s="104"/>
      <c r="NU170" s="104"/>
      <c r="NV170" s="104"/>
      <c r="NW170" s="104"/>
      <c r="NX170" s="104"/>
      <c r="NY170" s="104"/>
      <c r="NZ170" s="104"/>
      <c r="OA170" s="104"/>
      <c r="OB170" s="104"/>
      <c r="OC170" s="104"/>
      <c r="OD170" s="104"/>
      <c r="OE170" s="104"/>
      <c r="OF170" s="104"/>
      <c r="OG170" s="104"/>
      <c r="OH170" s="104"/>
      <c r="OI170" s="104"/>
      <c r="OJ170" s="104"/>
      <c r="OK170" s="104"/>
      <c r="OL170" s="104"/>
      <c r="OM170" s="104"/>
      <c r="ON170" s="104"/>
      <c r="OO170" s="104"/>
      <c r="OP170" s="104"/>
      <c r="OQ170" s="104"/>
      <c r="OR170" s="104"/>
      <c r="OS170" s="104"/>
      <c r="OT170" s="104"/>
      <c r="OU170" s="104"/>
      <c r="OV170" s="104"/>
      <c r="OW170" s="104"/>
      <c r="OX170" s="104"/>
      <c r="OY170" s="104"/>
      <c r="OZ170" s="104"/>
      <c r="PA170" s="104"/>
      <c r="PB170" s="104"/>
      <c r="PC170" s="104"/>
      <c r="PD170" s="104"/>
      <c r="PE170" s="104"/>
      <c r="PF170" s="104"/>
      <c r="PG170" s="104"/>
      <c r="PH170" s="104"/>
      <c r="PI170" s="104"/>
      <c r="PJ170" s="104"/>
      <c r="PK170" s="104"/>
      <c r="PL170" s="104"/>
      <c r="PM170" s="104"/>
      <c r="PN170" s="104"/>
      <c r="PO170" s="104"/>
      <c r="PP170" s="104"/>
      <c r="PQ170" s="104"/>
      <c r="PR170" s="104"/>
      <c r="PS170" s="104"/>
      <c r="PT170" s="104"/>
      <c r="PU170" s="104"/>
      <c r="PV170" s="104"/>
      <c r="PW170" s="104"/>
      <c r="PX170" s="104"/>
      <c r="PY170" s="104"/>
      <c r="PZ170" s="104"/>
      <c r="QA170" s="104"/>
      <c r="QB170" s="104"/>
      <c r="QC170" s="104"/>
      <c r="QD170" s="104"/>
      <c r="QE170" s="104"/>
      <c r="QF170" s="104"/>
      <c r="QG170" s="104"/>
      <c r="QH170" s="104"/>
      <c r="QI170" s="104"/>
      <c r="QJ170" s="104"/>
      <c r="QK170" s="104"/>
      <c r="QL170" s="104"/>
      <c r="QM170" s="104"/>
      <c r="QN170" s="104"/>
      <c r="QO170" s="104"/>
      <c r="QP170" s="104"/>
      <c r="QQ170" s="104"/>
      <c r="QR170" s="104"/>
      <c r="QS170" s="104"/>
      <c r="QT170" s="104"/>
      <c r="QU170" s="104"/>
      <c r="QV170" s="104"/>
      <c r="QW170" s="104"/>
      <c r="QX170" s="104"/>
      <c r="QY170" s="104"/>
      <c r="QZ170" s="104"/>
      <c r="RA170" s="104"/>
      <c r="RB170" s="104"/>
      <c r="RC170" s="104"/>
      <c r="RD170" s="104"/>
      <c r="RE170" s="104"/>
      <c r="RF170" s="104"/>
      <c r="RG170" s="207"/>
      <c r="RH170" s="207"/>
    </row>
    <row r="171" spans="2:476" ht="18.75" customHeight="1">
      <c r="B171" s="87">
        <v>160</v>
      </c>
      <c r="C171" s="87"/>
      <c r="D171" s="87" t="s">
        <v>451</v>
      </c>
      <c r="E171" s="34" t="str">
        <f>IF(ISBLANK(TMSimList[[#This Row],[Test n'#]]),"",LOOKUP(TMSimList[[#This Row],[Test n'#]],TP_CFAR_DB[TPnum],TP_CFAR_DB[TP ID]))</f>
        <v/>
      </c>
      <c r="F171" s="103" t="str">
        <f>IF(ISBLANK(TMSimList[[#This Row],[Test n'#]]),"",LOOKUP(TMSimList[[#This Row],[Test n'#]],TP_CFAR_DB[TPnum],TP_CFAR_DB[Test Point Name]))</f>
        <v/>
      </c>
      <c r="G171" s="34" t="str">
        <f>IF(ISBLANK(TMSimList[[#This Row],[Test n'#]]),"",LOOKUP(TMSimList[[#This Row],[Test n'#]],TP_CFAR_DB[TPnum],TP_CFAR_DB[Mode]))</f>
        <v/>
      </c>
      <c r="H171" s="397"/>
      <c r="I171" s="398"/>
      <c r="J171" s="398"/>
      <c r="K171" s="171"/>
      <c r="L171" s="178">
        <f>SUM(TMSimMatrix[#This Row])</f>
        <v>0</v>
      </c>
      <c r="M171" s="171"/>
      <c r="N171" s="171"/>
      <c r="O171" s="171"/>
      <c r="P171" s="171"/>
      <c r="Q171" s="171"/>
      <c r="R171" s="171"/>
      <c r="S171" s="171"/>
      <c r="T171" s="171"/>
      <c r="U171" s="171"/>
      <c r="V171" s="171"/>
      <c r="W171" s="171"/>
      <c r="X171" s="171"/>
      <c r="Y171" s="171"/>
      <c r="Z171" s="171"/>
      <c r="AA171" s="171"/>
      <c r="AB171" s="171"/>
      <c r="AC171" s="171"/>
      <c r="AD171" s="171"/>
      <c r="AE171" s="171"/>
      <c r="AF171" s="171"/>
      <c r="AG171" s="171"/>
      <c r="AH171" s="171"/>
      <c r="AI171" s="171"/>
      <c r="AJ171" s="171"/>
      <c r="AK171" s="171"/>
      <c r="AL171" s="171"/>
      <c r="AM171" s="171"/>
      <c r="AN171" s="171"/>
      <c r="AO171" s="171"/>
      <c r="AP171" s="171"/>
      <c r="AQ171" s="171"/>
      <c r="AR171" s="171"/>
      <c r="AS171" s="171"/>
      <c r="AT171" s="171"/>
      <c r="AU171" s="171"/>
      <c r="AV171" s="171"/>
      <c r="AW171" s="171"/>
      <c r="AX171" s="171"/>
      <c r="AY171" s="171"/>
      <c r="AZ171" s="171"/>
      <c r="BA171" s="171"/>
      <c r="BB171" s="171"/>
      <c r="BC171" s="171"/>
      <c r="BD171" s="171"/>
      <c r="BE171" s="171"/>
      <c r="BF171" s="171"/>
      <c r="BG171" s="171"/>
      <c r="BH171" s="171"/>
      <c r="BI171" s="171"/>
      <c r="BJ171" s="171"/>
      <c r="BK171" s="171"/>
      <c r="BL171" s="171"/>
      <c r="BM171" s="171"/>
      <c r="BN171" s="171"/>
      <c r="BO171" s="171"/>
      <c r="BP171" s="171"/>
      <c r="BQ171" s="171"/>
      <c r="BR171" s="171"/>
      <c r="BS171" s="171"/>
      <c r="BT171" s="171"/>
      <c r="BU171" s="171"/>
      <c r="BV171" s="171"/>
      <c r="BW171" s="171"/>
      <c r="BX171" s="171"/>
      <c r="BY171" s="171"/>
      <c r="BZ171" s="171"/>
      <c r="CA171" s="171"/>
      <c r="CB171" s="171"/>
      <c r="CC171" s="171"/>
      <c r="CD171" s="104"/>
      <c r="CE171" s="104"/>
      <c r="CF171" s="104"/>
      <c r="CG171" s="104"/>
      <c r="CH171" s="104"/>
      <c r="CI171" s="104"/>
      <c r="CJ171" s="104"/>
      <c r="CK171" s="104"/>
      <c r="CL171" s="104"/>
      <c r="CM171" s="104"/>
      <c r="CN171" s="104"/>
      <c r="CO171" s="104"/>
      <c r="CP171" s="104"/>
      <c r="CQ171" s="104"/>
      <c r="CR171" s="104"/>
      <c r="CS171" s="104"/>
      <c r="CT171" s="104"/>
      <c r="CU171" s="104"/>
      <c r="CV171" s="207"/>
      <c r="CW171" s="207"/>
      <c r="CX171" s="207"/>
      <c r="CY171" s="207"/>
      <c r="CZ171" s="207"/>
      <c r="DA171" s="207"/>
      <c r="DB171" s="207"/>
      <c r="DC171" s="207"/>
      <c r="DD171" s="207"/>
      <c r="DE171" s="207"/>
      <c r="DF171" s="207"/>
      <c r="DG171" s="207"/>
      <c r="DH171" s="207"/>
      <c r="DI171" s="207"/>
      <c r="DJ171" s="207"/>
      <c r="DK171" s="207"/>
      <c r="DL171" s="207"/>
      <c r="DM171" s="207"/>
      <c r="DN171" s="207"/>
      <c r="DO171" s="207"/>
      <c r="DP171" s="207"/>
      <c r="DQ171" s="207"/>
      <c r="DR171" s="207"/>
      <c r="DS171" s="207"/>
      <c r="DT171" s="207"/>
      <c r="DU171" s="104"/>
      <c r="DV171" s="104"/>
      <c r="DW171" s="104"/>
      <c r="DX171" s="104"/>
      <c r="DY171" s="104"/>
      <c r="DZ171" s="104"/>
      <c r="EA171" s="104"/>
      <c r="EB171" s="104"/>
      <c r="EC171" s="104"/>
      <c r="ED171" s="104"/>
      <c r="EE171" s="104"/>
      <c r="EF171" s="104"/>
      <c r="EG171" s="104"/>
      <c r="EH171" s="104"/>
      <c r="EI171" s="104"/>
      <c r="EJ171" s="104"/>
      <c r="EK171" s="104"/>
      <c r="EL171" s="104"/>
      <c r="EM171" s="104"/>
      <c r="EN171" s="104"/>
      <c r="EO171" s="104"/>
      <c r="EP171" s="104"/>
      <c r="EQ171" s="104"/>
      <c r="ER171" s="104"/>
      <c r="ES171" s="104"/>
      <c r="ET171" s="104"/>
      <c r="EU171" s="104"/>
      <c r="EV171" s="104"/>
      <c r="EW171" s="104"/>
      <c r="EX171" s="104"/>
      <c r="EY171" s="104"/>
      <c r="EZ171" s="104"/>
      <c r="FA171" s="104"/>
      <c r="FB171" s="104"/>
      <c r="FC171" s="104"/>
      <c r="FD171" s="104"/>
      <c r="FE171" s="104"/>
      <c r="FF171" s="104"/>
      <c r="FG171" s="104"/>
      <c r="FH171" s="104"/>
      <c r="FI171" s="104"/>
      <c r="FJ171" s="104"/>
      <c r="FK171" s="104"/>
      <c r="FL171" s="104"/>
      <c r="FM171" s="104"/>
      <c r="FN171" s="104"/>
      <c r="FO171" s="104"/>
      <c r="FP171" s="104"/>
      <c r="FQ171" s="104"/>
      <c r="FR171" s="104"/>
      <c r="FS171" s="104"/>
      <c r="FT171" s="104"/>
      <c r="FU171" s="104"/>
      <c r="FV171" s="104"/>
      <c r="FW171" s="104"/>
      <c r="FX171" s="104"/>
      <c r="FY171" s="104"/>
      <c r="FZ171" s="104"/>
      <c r="GA171" s="104"/>
      <c r="GB171" s="104"/>
      <c r="GC171" s="104"/>
      <c r="GD171" s="104"/>
      <c r="GE171" s="104"/>
      <c r="GF171" s="104"/>
      <c r="GG171" s="104"/>
      <c r="GH171" s="104"/>
      <c r="GI171" s="104"/>
      <c r="GJ171" s="104"/>
      <c r="GK171" s="104"/>
      <c r="GL171" s="104"/>
      <c r="GM171" s="104"/>
      <c r="GN171" s="104"/>
      <c r="GO171" s="104"/>
      <c r="GP171" s="104"/>
      <c r="GQ171" s="104"/>
      <c r="GR171" s="104"/>
      <c r="GS171" s="104"/>
      <c r="GT171" s="104"/>
      <c r="GU171" s="104"/>
      <c r="GV171" s="104"/>
      <c r="GW171" s="104"/>
      <c r="GX171" s="104"/>
      <c r="GY171" s="104"/>
      <c r="GZ171" s="104"/>
      <c r="HA171" s="104"/>
      <c r="HB171" s="104"/>
      <c r="HC171" s="104"/>
      <c r="HD171" s="104"/>
      <c r="HE171" s="104"/>
      <c r="HF171" s="104"/>
      <c r="HG171" s="104"/>
      <c r="HH171" s="104"/>
      <c r="HI171" s="104"/>
      <c r="HJ171" s="104"/>
      <c r="HK171" s="104"/>
      <c r="HL171" s="104"/>
      <c r="HM171" s="104"/>
      <c r="HN171" s="104"/>
      <c r="HO171" s="104"/>
      <c r="HP171" s="104"/>
      <c r="HQ171" s="104"/>
      <c r="HR171" s="104"/>
      <c r="HS171" s="104"/>
      <c r="HT171" s="104"/>
      <c r="HU171" s="104"/>
      <c r="HV171" s="104"/>
      <c r="HW171" s="104"/>
      <c r="HX171" s="104"/>
      <c r="HY171" s="104"/>
      <c r="HZ171" s="104"/>
      <c r="IA171" s="104"/>
      <c r="IB171" s="104"/>
      <c r="IC171" s="104"/>
      <c r="ID171" s="104"/>
      <c r="IE171" s="104"/>
      <c r="IF171" s="104"/>
      <c r="IG171" s="104"/>
      <c r="IH171" s="104"/>
      <c r="II171" s="104"/>
      <c r="IJ171" s="104"/>
      <c r="IK171" s="104"/>
      <c r="IL171" s="104"/>
      <c r="IM171" s="104"/>
      <c r="IN171" s="104"/>
      <c r="IO171" s="104"/>
      <c r="IP171" s="104"/>
      <c r="IQ171" s="104"/>
      <c r="IR171" s="104"/>
      <c r="IS171" s="104"/>
      <c r="IT171" s="104"/>
      <c r="IU171" s="104"/>
      <c r="IV171" s="104"/>
      <c r="IW171" s="104"/>
      <c r="IX171" s="104"/>
      <c r="IY171" s="104"/>
      <c r="IZ171" s="104"/>
      <c r="JA171" s="104"/>
      <c r="JB171" s="104"/>
      <c r="JC171" s="104"/>
      <c r="JD171" s="104"/>
      <c r="JE171" s="104"/>
      <c r="JF171" s="104"/>
      <c r="JG171" s="104"/>
      <c r="JH171" s="104"/>
      <c r="JI171" s="104"/>
      <c r="JJ171" s="104"/>
      <c r="JK171" s="104"/>
      <c r="JL171" s="104"/>
      <c r="JM171" s="104"/>
      <c r="JN171" s="104"/>
      <c r="JO171" s="104"/>
      <c r="JP171" s="104"/>
      <c r="JQ171" s="104"/>
      <c r="JR171" s="104"/>
      <c r="JS171" s="104"/>
      <c r="JT171" s="104"/>
      <c r="JU171" s="104"/>
      <c r="JV171" s="104"/>
      <c r="JW171" s="104"/>
      <c r="JX171" s="104"/>
      <c r="JY171" s="104"/>
      <c r="JZ171" s="104"/>
      <c r="KA171" s="104"/>
      <c r="KB171" s="104"/>
      <c r="KC171" s="104"/>
      <c r="KD171" s="104"/>
      <c r="KE171" s="104"/>
      <c r="KF171" s="104"/>
      <c r="KG171" s="104"/>
      <c r="KH171" s="104"/>
      <c r="KI171" s="104"/>
      <c r="KJ171" s="104"/>
      <c r="KK171" s="104"/>
      <c r="KL171" s="104"/>
      <c r="KM171" s="104"/>
      <c r="KN171" s="104"/>
      <c r="KO171" s="104"/>
      <c r="KP171" s="104"/>
      <c r="KQ171" s="104"/>
      <c r="KR171" s="104"/>
      <c r="KS171" s="104"/>
      <c r="KT171" s="104"/>
      <c r="KU171" s="104"/>
      <c r="KV171" s="104"/>
      <c r="KW171" s="104"/>
      <c r="KX171" s="104"/>
      <c r="KY171" s="104"/>
      <c r="KZ171" s="104"/>
      <c r="LA171" s="104"/>
      <c r="LB171" s="104"/>
      <c r="LC171" s="104"/>
      <c r="LD171" s="104"/>
      <c r="LE171" s="104"/>
      <c r="LF171" s="104"/>
      <c r="LG171" s="104"/>
      <c r="LH171" s="104"/>
      <c r="LI171" s="104"/>
      <c r="LJ171" s="104"/>
      <c r="LK171" s="104"/>
      <c r="LL171" s="104"/>
      <c r="LM171" s="104"/>
      <c r="LN171" s="104"/>
      <c r="LO171" s="104"/>
      <c r="LP171" s="104"/>
      <c r="LQ171" s="104"/>
      <c r="LR171" s="104"/>
      <c r="LS171" s="104"/>
      <c r="LT171" s="104"/>
      <c r="LU171" s="104"/>
      <c r="LV171" s="104"/>
      <c r="LW171" s="104"/>
      <c r="LX171" s="104"/>
      <c r="LY171" s="104"/>
      <c r="LZ171" s="104"/>
      <c r="MA171" s="104"/>
      <c r="MB171" s="104"/>
      <c r="MC171" s="104"/>
      <c r="MD171" s="104"/>
      <c r="ME171" s="104"/>
      <c r="MF171" s="104"/>
      <c r="MG171" s="104"/>
      <c r="MH171" s="104"/>
      <c r="MI171" s="104"/>
      <c r="MJ171" s="104"/>
      <c r="MK171" s="104"/>
      <c r="ML171" s="104"/>
      <c r="MM171" s="104"/>
      <c r="MN171" s="104"/>
      <c r="MO171" s="104"/>
      <c r="MP171" s="104"/>
      <c r="MQ171" s="104"/>
      <c r="MR171" s="104"/>
      <c r="MS171" s="104"/>
      <c r="MT171" s="104"/>
      <c r="MU171" s="104"/>
      <c r="MV171" s="104"/>
      <c r="MW171" s="104"/>
      <c r="MX171" s="104"/>
      <c r="MY171" s="104"/>
      <c r="MZ171" s="104"/>
      <c r="NA171" s="104"/>
      <c r="NB171" s="104"/>
      <c r="NC171" s="104"/>
      <c r="ND171" s="104"/>
      <c r="NE171" s="104"/>
      <c r="NF171" s="104"/>
      <c r="NG171" s="104"/>
      <c r="NH171" s="104"/>
      <c r="NI171" s="104"/>
      <c r="NJ171" s="104"/>
      <c r="NK171" s="104"/>
      <c r="NL171" s="104"/>
      <c r="NM171" s="104"/>
      <c r="NN171" s="104"/>
      <c r="NO171" s="104"/>
      <c r="NP171" s="104"/>
      <c r="NQ171" s="104"/>
      <c r="NR171" s="104"/>
      <c r="NS171" s="104"/>
      <c r="NT171" s="104"/>
      <c r="NU171" s="104"/>
      <c r="NV171" s="104"/>
      <c r="NW171" s="104"/>
      <c r="NX171" s="104"/>
      <c r="NY171" s="104"/>
      <c r="NZ171" s="104"/>
      <c r="OA171" s="104"/>
      <c r="OB171" s="104"/>
      <c r="OC171" s="104"/>
      <c r="OD171" s="104"/>
      <c r="OE171" s="104"/>
      <c r="OF171" s="104"/>
      <c r="OG171" s="104"/>
      <c r="OH171" s="104"/>
      <c r="OI171" s="104"/>
      <c r="OJ171" s="104"/>
      <c r="OK171" s="104"/>
      <c r="OL171" s="104"/>
      <c r="OM171" s="104"/>
      <c r="ON171" s="104"/>
      <c r="OO171" s="104"/>
      <c r="OP171" s="104"/>
      <c r="OQ171" s="104"/>
      <c r="OR171" s="104"/>
      <c r="OS171" s="104"/>
      <c r="OT171" s="104"/>
      <c r="OU171" s="104"/>
      <c r="OV171" s="104"/>
      <c r="OW171" s="104"/>
      <c r="OX171" s="104"/>
      <c r="OY171" s="104"/>
      <c r="OZ171" s="104"/>
      <c r="PA171" s="104"/>
      <c r="PB171" s="104"/>
      <c r="PC171" s="104"/>
      <c r="PD171" s="104"/>
      <c r="PE171" s="104"/>
      <c r="PF171" s="104"/>
      <c r="PG171" s="104"/>
      <c r="PH171" s="104"/>
      <c r="PI171" s="104"/>
      <c r="PJ171" s="104"/>
      <c r="PK171" s="104"/>
      <c r="PL171" s="104"/>
      <c r="PM171" s="104"/>
      <c r="PN171" s="104"/>
      <c r="PO171" s="104"/>
      <c r="PP171" s="104"/>
      <c r="PQ171" s="104"/>
      <c r="PR171" s="104"/>
      <c r="PS171" s="104"/>
      <c r="PT171" s="104"/>
      <c r="PU171" s="104"/>
      <c r="PV171" s="104"/>
      <c r="PW171" s="104"/>
      <c r="PX171" s="104"/>
      <c r="PY171" s="104"/>
      <c r="PZ171" s="104"/>
      <c r="QA171" s="104"/>
      <c r="QB171" s="104"/>
      <c r="QC171" s="104"/>
      <c r="QD171" s="104"/>
      <c r="QE171" s="104"/>
      <c r="QF171" s="104"/>
      <c r="QG171" s="104"/>
      <c r="QH171" s="104"/>
      <c r="QI171" s="104"/>
      <c r="QJ171" s="104"/>
      <c r="QK171" s="104"/>
      <c r="QL171" s="104"/>
      <c r="QM171" s="104"/>
      <c r="QN171" s="104"/>
      <c r="QO171" s="104"/>
      <c r="QP171" s="104"/>
      <c r="QQ171" s="104"/>
      <c r="QR171" s="104"/>
      <c r="QS171" s="104"/>
      <c r="QT171" s="104"/>
      <c r="QU171" s="104"/>
      <c r="QV171" s="104"/>
      <c r="QW171" s="104"/>
      <c r="QX171" s="104"/>
      <c r="QY171" s="104"/>
      <c r="QZ171" s="104"/>
      <c r="RA171" s="104"/>
      <c r="RB171" s="104"/>
      <c r="RC171" s="104"/>
      <c r="RD171" s="104"/>
      <c r="RE171" s="104"/>
      <c r="RF171" s="104"/>
      <c r="RG171" s="207"/>
      <c r="RH171" s="207"/>
    </row>
    <row r="172" spans="2:476" ht="18.75" customHeight="1">
      <c r="B172" s="87">
        <v>161</v>
      </c>
      <c r="C172" s="87"/>
      <c r="D172" s="87" t="s">
        <v>451</v>
      </c>
      <c r="E172" s="34" t="str">
        <f>IF(ISBLANK(TMSimList[[#This Row],[Test n'#]]),"",LOOKUP(TMSimList[[#This Row],[Test n'#]],TP_CFAR_DB[TPnum],TP_CFAR_DB[TP ID]))</f>
        <v/>
      </c>
      <c r="F172" s="103" t="str">
        <f>IF(ISBLANK(TMSimList[[#This Row],[Test n'#]]),"",LOOKUP(TMSimList[[#This Row],[Test n'#]],TP_CFAR_DB[TPnum],TP_CFAR_DB[Test Point Name]))</f>
        <v/>
      </c>
      <c r="G172" s="34" t="str">
        <f>IF(ISBLANK(TMSimList[[#This Row],[Test n'#]]),"",LOOKUP(TMSimList[[#This Row],[Test n'#]],TP_CFAR_DB[TPnum],TP_CFAR_DB[Mode]))</f>
        <v/>
      </c>
      <c r="H172" s="397"/>
      <c r="I172" s="398"/>
      <c r="J172" s="398"/>
      <c r="K172" s="171"/>
      <c r="L172" s="178">
        <f>SUM(TMSimMatrix[#This Row])</f>
        <v>0</v>
      </c>
      <c r="M172" s="171"/>
      <c r="N172" s="171"/>
      <c r="O172" s="171"/>
      <c r="P172" s="171"/>
      <c r="Q172" s="171"/>
      <c r="R172" s="171"/>
      <c r="S172" s="171"/>
      <c r="T172" s="171"/>
      <c r="U172" s="171"/>
      <c r="V172" s="171"/>
      <c r="W172" s="171"/>
      <c r="X172" s="171"/>
      <c r="Y172" s="171"/>
      <c r="Z172" s="171"/>
      <c r="AA172" s="171"/>
      <c r="AB172" s="171"/>
      <c r="AC172" s="171"/>
      <c r="AD172" s="171"/>
      <c r="AE172" s="171"/>
      <c r="AF172" s="171"/>
      <c r="AG172" s="171"/>
      <c r="AH172" s="171"/>
      <c r="AI172" s="171"/>
      <c r="AJ172" s="171"/>
      <c r="AK172" s="171"/>
      <c r="AL172" s="171"/>
      <c r="AM172" s="171"/>
      <c r="AN172" s="171"/>
      <c r="AO172" s="171"/>
      <c r="AP172" s="171"/>
      <c r="AQ172" s="171"/>
      <c r="AR172" s="171"/>
      <c r="AS172" s="171"/>
      <c r="AT172" s="171"/>
      <c r="AU172" s="171"/>
      <c r="AV172" s="171"/>
      <c r="AW172" s="171"/>
      <c r="AX172" s="171"/>
      <c r="AY172" s="171"/>
      <c r="AZ172" s="171"/>
      <c r="BA172" s="171"/>
      <c r="BB172" s="171"/>
      <c r="BC172" s="171"/>
      <c r="BD172" s="171"/>
      <c r="BE172" s="171"/>
      <c r="BF172" s="171"/>
      <c r="BG172" s="171"/>
      <c r="BH172" s="171"/>
      <c r="BI172" s="171"/>
      <c r="BJ172" s="171"/>
      <c r="BK172" s="171"/>
      <c r="BL172" s="171"/>
      <c r="BM172" s="171"/>
      <c r="BN172" s="171"/>
      <c r="BO172" s="171"/>
      <c r="BP172" s="171"/>
      <c r="BQ172" s="171"/>
      <c r="BR172" s="171"/>
      <c r="BS172" s="171"/>
      <c r="BT172" s="171"/>
      <c r="BU172" s="171"/>
      <c r="BV172" s="171"/>
      <c r="BW172" s="171"/>
      <c r="BX172" s="171"/>
      <c r="BY172" s="171"/>
      <c r="BZ172" s="171"/>
      <c r="CA172" s="171"/>
      <c r="CB172" s="171"/>
      <c r="CC172" s="171"/>
      <c r="CD172" s="104"/>
      <c r="CE172" s="104"/>
      <c r="CF172" s="104"/>
      <c r="CG172" s="104"/>
      <c r="CH172" s="104"/>
      <c r="CI172" s="104"/>
      <c r="CJ172" s="104"/>
      <c r="CK172" s="104"/>
      <c r="CL172" s="104"/>
      <c r="CM172" s="104"/>
      <c r="CN172" s="104"/>
      <c r="CO172" s="104"/>
      <c r="CP172" s="104"/>
      <c r="CQ172" s="104"/>
      <c r="CR172" s="104"/>
      <c r="CS172" s="104"/>
      <c r="CT172" s="104"/>
      <c r="CU172" s="104"/>
      <c r="CV172" s="207"/>
      <c r="CW172" s="207"/>
      <c r="CX172" s="207"/>
      <c r="CY172" s="207"/>
      <c r="CZ172" s="207"/>
      <c r="DA172" s="207"/>
      <c r="DB172" s="207"/>
      <c r="DC172" s="207"/>
      <c r="DD172" s="207"/>
      <c r="DE172" s="207"/>
      <c r="DF172" s="207"/>
      <c r="DG172" s="207"/>
      <c r="DH172" s="207"/>
      <c r="DI172" s="207"/>
      <c r="DJ172" s="207"/>
      <c r="DK172" s="207"/>
      <c r="DL172" s="207"/>
      <c r="DM172" s="207"/>
      <c r="DN172" s="207"/>
      <c r="DO172" s="207"/>
      <c r="DP172" s="207"/>
      <c r="DQ172" s="207"/>
      <c r="DR172" s="207"/>
      <c r="DS172" s="207"/>
      <c r="DT172" s="207"/>
      <c r="DU172" s="104"/>
      <c r="DV172" s="104"/>
      <c r="DW172" s="104"/>
      <c r="DX172" s="104"/>
      <c r="DY172" s="104"/>
      <c r="DZ172" s="104"/>
      <c r="EA172" s="104"/>
      <c r="EB172" s="104"/>
      <c r="EC172" s="104"/>
      <c r="ED172" s="104"/>
      <c r="EE172" s="104"/>
      <c r="EF172" s="104"/>
      <c r="EG172" s="104"/>
      <c r="EH172" s="104"/>
      <c r="EI172" s="104"/>
      <c r="EJ172" s="104"/>
      <c r="EK172" s="104"/>
      <c r="EL172" s="104"/>
      <c r="EM172" s="104"/>
      <c r="EN172" s="104"/>
      <c r="EO172" s="104"/>
      <c r="EP172" s="104"/>
      <c r="EQ172" s="104"/>
      <c r="ER172" s="104"/>
      <c r="ES172" s="104"/>
      <c r="ET172" s="104"/>
      <c r="EU172" s="104"/>
      <c r="EV172" s="104"/>
      <c r="EW172" s="104"/>
      <c r="EX172" s="104"/>
      <c r="EY172" s="104"/>
      <c r="EZ172" s="104"/>
      <c r="FA172" s="104"/>
      <c r="FB172" s="104"/>
      <c r="FC172" s="104"/>
      <c r="FD172" s="104"/>
      <c r="FE172" s="104"/>
      <c r="FF172" s="104"/>
      <c r="FG172" s="104"/>
      <c r="FH172" s="104"/>
      <c r="FI172" s="104"/>
      <c r="FJ172" s="104"/>
      <c r="FK172" s="104"/>
      <c r="FL172" s="104"/>
      <c r="FM172" s="104"/>
      <c r="FN172" s="104"/>
      <c r="FO172" s="104"/>
      <c r="FP172" s="104"/>
      <c r="FQ172" s="104"/>
      <c r="FR172" s="104"/>
      <c r="FS172" s="104"/>
      <c r="FT172" s="104"/>
      <c r="FU172" s="104"/>
      <c r="FV172" s="104"/>
      <c r="FW172" s="104"/>
      <c r="FX172" s="104"/>
      <c r="FY172" s="104"/>
      <c r="FZ172" s="104"/>
      <c r="GA172" s="104"/>
      <c r="GB172" s="104"/>
      <c r="GC172" s="104"/>
      <c r="GD172" s="104"/>
      <c r="GE172" s="104"/>
      <c r="GF172" s="104"/>
      <c r="GG172" s="104"/>
      <c r="GH172" s="104"/>
      <c r="GI172" s="104"/>
      <c r="GJ172" s="104"/>
      <c r="GK172" s="104"/>
      <c r="GL172" s="104"/>
      <c r="GM172" s="104"/>
      <c r="GN172" s="104"/>
      <c r="GO172" s="104"/>
      <c r="GP172" s="104"/>
      <c r="GQ172" s="104"/>
      <c r="GR172" s="104"/>
      <c r="GS172" s="104"/>
      <c r="GT172" s="104"/>
      <c r="GU172" s="104"/>
      <c r="GV172" s="104"/>
      <c r="GW172" s="104"/>
      <c r="GX172" s="104"/>
      <c r="GY172" s="104"/>
      <c r="GZ172" s="104"/>
      <c r="HA172" s="104"/>
      <c r="HB172" s="104"/>
      <c r="HC172" s="104"/>
      <c r="HD172" s="104"/>
      <c r="HE172" s="104"/>
      <c r="HF172" s="104"/>
      <c r="HG172" s="104"/>
      <c r="HH172" s="104"/>
      <c r="HI172" s="104"/>
      <c r="HJ172" s="104"/>
      <c r="HK172" s="104"/>
      <c r="HL172" s="104"/>
      <c r="HM172" s="104"/>
      <c r="HN172" s="104"/>
      <c r="HO172" s="104"/>
      <c r="HP172" s="104"/>
      <c r="HQ172" s="104"/>
      <c r="HR172" s="104"/>
      <c r="HS172" s="104"/>
      <c r="HT172" s="104"/>
      <c r="HU172" s="104"/>
      <c r="HV172" s="104"/>
      <c r="HW172" s="104"/>
      <c r="HX172" s="104"/>
      <c r="HY172" s="104"/>
      <c r="HZ172" s="104"/>
      <c r="IA172" s="104"/>
      <c r="IB172" s="104"/>
      <c r="IC172" s="104"/>
      <c r="ID172" s="104"/>
      <c r="IE172" s="104"/>
      <c r="IF172" s="104"/>
      <c r="IG172" s="104"/>
      <c r="IH172" s="104"/>
      <c r="II172" s="104"/>
      <c r="IJ172" s="104"/>
      <c r="IK172" s="104"/>
      <c r="IL172" s="104"/>
      <c r="IM172" s="104"/>
      <c r="IN172" s="104"/>
      <c r="IO172" s="104"/>
      <c r="IP172" s="104"/>
      <c r="IQ172" s="104"/>
      <c r="IR172" s="104"/>
      <c r="IS172" s="104"/>
      <c r="IT172" s="104"/>
      <c r="IU172" s="104"/>
      <c r="IV172" s="104"/>
      <c r="IW172" s="104"/>
      <c r="IX172" s="104"/>
      <c r="IY172" s="104"/>
      <c r="IZ172" s="104"/>
      <c r="JA172" s="104"/>
      <c r="JB172" s="104"/>
      <c r="JC172" s="104"/>
      <c r="JD172" s="104"/>
      <c r="JE172" s="104"/>
      <c r="JF172" s="104"/>
      <c r="JG172" s="104"/>
      <c r="JH172" s="104"/>
      <c r="JI172" s="104"/>
      <c r="JJ172" s="104"/>
      <c r="JK172" s="104"/>
      <c r="JL172" s="104"/>
      <c r="JM172" s="104"/>
      <c r="JN172" s="104"/>
      <c r="JO172" s="104"/>
      <c r="JP172" s="104"/>
      <c r="JQ172" s="104"/>
      <c r="JR172" s="104"/>
      <c r="JS172" s="104"/>
      <c r="JT172" s="104"/>
      <c r="JU172" s="104"/>
      <c r="JV172" s="104"/>
      <c r="JW172" s="104"/>
      <c r="JX172" s="104"/>
      <c r="JY172" s="104"/>
      <c r="JZ172" s="104"/>
      <c r="KA172" s="104"/>
      <c r="KB172" s="104"/>
      <c r="KC172" s="104"/>
      <c r="KD172" s="104"/>
      <c r="KE172" s="104"/>
      <c r="KF172" s="104"/>
      <c r="KG172" s="104"/>
      <c r="KH172" s="104"/>
      <c r="KI172" s="104"/>
      <c r="KJ172" s="104"/>
      <c r="KK172" s="104"/>
      <c r="KL172" s="104"/>
      <c r="KM172" s="104"/>
      <c r="KN172" s="104"/>
      <c r="KO172" s="104"/>
      <c r="KP172" s="104"/>
      <c r="KQ172" s="104"/>
      <c r="KR172" s="104"/>
      <c r="KS172" s="104"/>
      <c r="KT172" s="104"/>
      <c r="KU172" s="104"/>
      <c r="KV172" s="104"/>
      <c r="KW172" s="104"/>
      <c r="KX172" s="104"/>
      <c r="KY172" s="104"/>
      <c r="KZ172" s="104"/>
      <c r="LA172" s="104"/>
      <c r="LB172" s="104"/>
      <c r="LC172" s="104"/>
      <c r="LD172" s="104"/>
      <c r="LE172" s="104"/>
      <c r="LF172" s="104"/>
      <c r="LG172" s="104"/>
      <c r="LH172" s="104"/>
      <c r="LI172" s="104"/>
      <c r="LJ172" s="104"/>
      <c r="LK172" s="104"/>
      <c r="LL172" s="104"/>
      <c r="LM172" s="104"/>
      <c r="LN172" s="104"/>
      <c r="LO172" s="104"/>
      <c r="LP172" s="104"/>
      <c r="LQ172" s="104"/>
      <c r="LR172" s="104"/>
      <c r="LS172" s="104"/>
      <c r="LT172" s="104"/>
      <c r="LU172" s="104"/>
      <c r="LV172" s="104"/>
      <c r="LW172" s="104"/>
      <c r="LX172" s="104"/>
      <c r="LY172" s="104"/>
      <c r="LZ172" s="104"/>
      <c r="MA172" s="104"/>
      <c r="MB172" s="104"/>
      <c r="MC172" s="104"/>
      <c r="MD172" s="104"/>
      <c r="ME172" s="104"/>
      <c r="MF172" s="104"/>
      <c r="MG172" s="104"/>
      <c r="MH172" s="104"/>
      <c r="MI172" s="104"/>
      <c r="MJ172" s="104"/>
      <c r="MK172" s="104"/>
      <c r="ML172" s="104"/>
      <c r="MM172" s="104"/>
      <c r="MN172" s="104"/>
      <c r="MO172" s="104"/>
      <c r="MP172" s="104"/>
      <c r="MQ172" s="104"/>
      <c r="MR172" s="104"/>
      <c r="MS172" s="104"/>
      <c r="MT172" s="104"/>
      <c r="MU172" s="104"/>
      <c r="MV172" s="104"/>
      <c r="MW172" s="104"/>
      <c r="MX172" s="104"/>
      <c r="MY172" s="104"/>
      <c r="MZ172" s="104"/>
      <c r="NA172" s="104"/>
      <c r="NB172" s="104"/>
      <c r="NC172" s="104"/>
      <c r="ND172" s="104"/>
      <c r="NE172" s="104"/>
      <c r="NF172" s="104"/>
      <c r="NG172" s="104"/>
      <c r="NH172" s="104"/>
      <c r="NI172" s="104"/>
      <c r="NJ172" s="104"/>
      <c r="NK172" s="104"/>
      <c r="NL172" s="104"/>
      <c r="NM172" s="104"/>
      <c r="NN172" s="104"/>
      <c r="NO172" s="104"/>
      <c r="NP172" s="104"/>
      <c r="NQ172" s="104"/>
      <c r="NR172" s="104"/>
      <c r="NS172" s="104"/>
      <c r="NT172" s="104"/>
      <c r="NU172" s="104"/>
      <c r="NV172" s="104"/>
      <c r="NW172" s="104"/>
      <c r="NX172" s="104"/>
      <c r="NY172" s="104"/>
      <c r="NZ172" s="104"/>
      <c r="OA172" s="104"/>
      <c r="OB172" s="104"/>
      <c r="OC172" s="104"/>
      <c r="OD172" s="104"/>
      <c r="OE172" s="104"/>
      <c r="OF172" s="104"/>
      <c r="OG172" s="104"/>
      <c r="OH172" s="104"/>
      <c r="OI172" s="104"/>
      <c r="OJ172" s="104"/>
      <c r="OK172" s="104"/>
      <c r="OL172" s="104"/>
      <c r="OM172" s="104"/>
      <c r="ON172" s="104"/>
      <c r="OO172" s="104"/>
      <c r="OP172" s="104"/>
      <c r="OQ172" s="104"/>
      <c r="OR172" s="104"/>
      <c r="OS172" s="104"/>
      <c r="OT172" s="104"/>
      <c r="OU172" s="104"/>
      <c r="OV172" s="104"/>
      <c r="OW172" s="104"/>
      <c r="OX172" s="104"/>
      <c r="OY172" s="104"/>
      <c r="OZ172" s="104"/>
      <c r="PA172" s="104"/>
      <c r="PB172" s="104"/>
      <c r="PC172" s="104"/>
      <c r="PD172" s="104"/>
      <c r="PE172" s="104"/>
      <c r="PF172" s="104"/>
      <c r="PG172" s="104"/>
      <c r="PH172" s="104"/>
      <c r="PI172" s="104"/>
      <c r="PJ172" s="104"/>
      <c r="PK172" s="104"/>
      <c r="PL172" s="104"/>
      <c r="PM172" s="104"/>
      <c r="PN172" s="104"/>
      <c r="PO172" s="104"/>
      <c r="PP172" s="104"/>
      <c r="PQ172" s="104"/>
      <c r="PR172" s="104"/>
      <c r="PS172" s="104"/>
      <c r="PT172" s="104"/>
      <c r="PU172" s="104"/>
      <c r="PV172" s="104"/>
      <c r="PW172" s="104"/>
      <c r="PX172" s="104"/>
      <c r="PY172" s="104"/>
      <c r="PZ172" s="104"/>
      <c r="QA172" s="104"/>
      <c r="QB172" s="104"/>
      <c r="QC172" s="104"/>
      <c r="QD172" s="104"/>
      <c r="QE172" s="104"/>
      <c r="QF172" s="104"/>
      <c r="QG172" s="104"/>
      <c r="QH172" s="104"/>
      <c r="QI172" s="104"/>
      <c r="QJ172" s="104"/>
      <c r="QK172" s="104"/>
      <c r="QL172" s="104"/>
      <c r="QM172" s="104"/>
      <c r="QN172" s="104"/>
      <c r="QO172" s="104"/>
      <c r="QP172" s="104"/>
      <c r="QQ172" s="104"/>
      <c r="QR172" s="104"/>
      <c r="QS172" s="104"/>
      <c r="QT172" s="104"/>
      <c r="QU172" s="104"/>
      <c r="QV172" s="104"/>
      <c r="QW172" s="104"/>
      <c r="QX172" s="104"/>
      <c r="QY172" s="104"/>
      <c r="QZ172" s="104"/>
      <c r="RA172" s="104"/>
      <c r="RB172" s="104"/>
      <c r="RC172" s="104"/>
      <c r="RD172" s="104"/>
      <c r="RE172" s="104"/>
      <c r="RF172" s="104"/>
      <c r="RG172" s="207"/>
      <c r="RH172" s="207"/>
    </row>
    <row r="173" spans="2:476" ht="18.75" customHeight="1">
      <c r="B173" s="87">
        <v>162</v>
      </c>
      <c r="C173" s="87"/>
      <c r="D173" s="87" t="s">
        <v>451</v>
      </c>
      <c r="E173" s="34" t="str">
        <f>IF(ISBLANK(TMSimList[[#This Row],[Test n'#]]),"",LOOKUP(TMSimList[[#This Row],[Test n'#]],TP_CFAR_DB[TPnum],TP_CFAR_DB[TP ID]))</f>
        <v/>
      </c>
      <c r="F173" s="103" t="str">
        <f>IF(ISBLANK(TMSimList[[#This Row],[Test n'#]]),"",LOOKUP(TMSimList[[#This Row],[Test n'#]],TP_CFAR_DB[TPnum],TP_CFAR_DB[Test Point Name]))</f>
        <v/>
      </c>
      <c r="G173" s="34" t="str">
        <f>IF(ISBLANK(TMSimList[[#This Row],[Test n'#]]),"",LOOKUP(TMSimList[[#This Row],[Test n'#]],TP_CFAR_DB[TPnum],TP_CFAR_DB[Mode]))</f>
        <v/>
      </c>
      <c r="H173" s="397"/>
      <c r="I173" s="398"/>
      <c r="J173" s="398"/>
      <c r="K173" s="171"/>
      <c r="L173" s="178">
        <f>SUM(TMSimMatrix[#This Row])</f>
        <v>0</v>
      </c>
      <c r="M173" s="171"/>
      <c r="N173" s="171"/>
      <c r="O173" s="171"/>
      <c r="P173" s="171"/>
      <c r="Q173" s="171"/>
      <c r="R173" s="171"/>
      <c r="S173" s="171"/>
      <c r="T173" s="171"/>
      <c r="U173" s="171"/>
      <c r="V173" s="171"/>
      <c r="W173" s="171"/>
      <c r="X173" s="171"/>
      <c r="Y173" s="171"/>
      <c r="Z173" s="171"/>
      <c r="AA173" s="171"/>
      <c r="AB173" s="171"/>
      <c r="AC173" s="171"/>
      <c r="AD173" s="171"/>
      <c r="AE173" s="171"/>
      <c r="AF173" s="171"/>
      <c r="AG173" s="171"/>
      <c r="AH173" s="171"/>
      <c r="AI173" s="171"/>
      <c r="AJ173" s="171"/>
      <c r="AK173" s="171"/>
      <c r="AL173" s="171"/>
      <c r="AM173" s="171"/>
      <c r="AN173" s="171"/>
      <c r="AO173" s="171"/>
      <c r="AP173" s="171"/>
      <c r="AQ173" s="171"/>
      <c r="AR173" s="171"/>
      <c r="AS173" s="171"/>
      <c r="AT173" s="171"/>
      <c r="AU173" s="171"/>
      <c r="AV173" s="171"/>
      <c r="AW173" s="171"/>
      <c r="AX173" s="171"/>
      <c r="AY173" s="171"/>
      <c r="AZ173" s="171"/>
      <c r="BA173" s="171"/>
      <c r="BB173" s="171"/>
      <c r="BC173" s="171"/>
      <c r="BD173" s="171"/>
      <c r="BE173" s="171"/>
      <c r="BF173" s="171"/>
      <c r="BG173" s="171"/>
      <c r="BH173" s="171"/>
      <c r="BI173" s="171"/>
      <c r="BJ173" s="171"/>
      <c r="BK173" s="171"/>
      <c r="BL173" s="171"/>
      <c r="BM173" s="171"/>
      <c r="BN173" s="171"/>
      <c r="BO173" s="171"/>
      <c r="BP173" s="171"/>
      <c r="BQ173" s="171"/>
      <c r="BR173" s="171"/>
      <c r="BS173" s="171"/>
      <c r="BT173" s="171"/>
      <c r="BU173" s="171"/>
      <c r="BV173" s="171"/>
      <c r="BW173" s="171"/>
      <c r="BX173" s="171"/>
      <c r="BY173" s="171"/>
      <c r="BZ173" s="171"/>
      <c r="CA173" s="171"/>
      <c r="CB173" s="171"/>
      <c r="CC173" s="171"/>
      <c r="CD173" s="104"/>
      <c r="CE173" s="104"/>
      <c r="CF173" s="104"/>
      <c r="CG173" s="104"/>
      <c r="CH173" s="104"/>
      <c r="CI173" s="104"/>
      <c r="CJ173" s="104"/>
      <c r="CK173" s="104"/>
      <c r="CL173" s="104"/>
      <c r="CM173" s="104"/>
      <c r="CN173" s="104"/>
      <c r="CO173" s="104"/>
      <c r="CP173" s="104"/>
      <c r="CQ173" s="104"/>
      <c r="CR173" s="104"/>
      <c r="CS173" s="104"/>
      <c r="CT173" s="104"/>
      <c r="CU173" s="104"/>
      <c r="CV173" s="207"/>
      <c r="CW173" s="207"/>
      <c r="CX173" s="207"/>
      <c r="CY173" s="207"/>
      <c r="CZ173" s="207"/>
      <c r="DA173" s="207"/>
      <c r="DB173" s="207"/>
      <c r="DC173" s="207"/>
      <c r="DD173" s="207"/>
      <c r="DE173" s="207"/>
      <c r="DF173" s="207"/>
      <c r="DG173" s="207"/>
      <c r="DH173" s="207"/>
      <c r="DI173" s="207"/>
      <c r="DJ173" s="207"/>
      <c r="DK173" s="207"/>
      <c r="DL173" s="207"/>
      <c r="DM173" s="207"/>
      <c r="DN173" s="207"/>
      <c r="DO173" s="207"/>
      <c r="DP173" s="207"/>
      <c r="DQ173" s="207"/>
      <c r="DR173" s="207"/>
      <c r="DS173" s="207"/>
      <c r="DT173" s="207"/>
      <c r="DU173" s="104"/>
      <c r="DV173" s="104"/>
      <c r="DW173" s="104"/>
      <c r="DX173" s="104"/>
      <c r="DY173" s="104"/>
      <c r="DZ173" s="104"/>
      <c r="EA173" s="104"/>
      <c r="EB173" s="104"/>
      <c r="EC173" s="104"/>
      <c r="ED173" s="104"/>
      <c r="EE173" s="104"/>
      <c r="EF173" s="104"/>
      <c r="EG173" s="104"/>
      <c r="EH173" s="104"/>
      <c r="EI173" s="104"/>
      <c r="EJ173" s="104"/>
      <c r="EK173" s="104"/>
      <c r="EL173" s="104"/>
      <c r="EM173" s="104"/>
      <c r="EN173" s="104"/>
      <c r="EO173" s="104"/>
      <c r="EP173" s="104"/>
      <c r="EQ173" s="104"/>
      <c r="ER173" s="104"/>
      <c r="ES173" s="104"/>
      <c r="ET173" s="104"/>
      <c r="EU173" s="104"/>
      <c r="EV173" s="104"/>
      <c r="EW173" s="104"/>
      <c r="EX173" s="104"/>
      <c r="EY173" s="104"/>
      <c r="EZ173" s="104"/>
      <c r="FA173" s="104"/>
      <c r="FB173" s="104"/>
      <c r="FC173" s="104"/>
      <c r="FD173" s="104"/>
      <c r="FE173" s="104"/>
      <c r="FF173" s="104"/>
      <c r="FG173" s="104"/>
      <c r="FH173" s="104"/>
      <c r="FI173" s="104"/>
      <c r="FJ173" s="104"/>
      <c r="FK173" s="104"/>
      <c r="FL173" s="104"/>
      <c r="FM173" s="104"/>
      <c r="FN173" s="104"/>
      <c r="FO173" s="104"/>
      <c r="FP173" s="104"/>
      <c r="FQ173" s="104"/>
      <c r="FR173" s="104"/>
      <c r="FS173" s="104"/>
      <c r="FT173" s="104"/>
      <c r="FU173" s="104"/>
      <c r="FV173" s="104"/>
      <c r="FW173" s="104"/>
      <c r="FX173" s="104"/>
      <c r="FY173" s="104"/>
      <c r="FZ173" s="104"/>
      <c r="GA173" s="104"/>
      <c r="GB173" s="104"/>
      <c r="GC173" s="104"/>
      <c r="GD173" s="104"/>
      <c r="GE173" s="104"/>
      <c r="GF173" s="104"/>
      <c r="GG173" s="104"/>
      <c r="GH173" s="104"/>
      <c r="GI173" s="104"/>
      <c r="GJ173" s="104"/>
      <c r="GK173" s="104"/>
      <c r="GL173" s="104"/>
      <c r="GM173" s="104"/>
      <c r="GN173" s="104"/>
      <c r="GO173" s="104"/>
      <c r="GP173" s="104"/>
      <c r="GQ173" s="104"/>
      <c r="GR173" s="104"/>
      <c r="GS173" s="104"/>
      <c r="GT173" s="104"/>
      <c r="GU173" s="104"/>
      <c r="GV173" s="104"/>
      <c r="GW173" s="104"/>
      <c r="GX173" s="104"/>
      <c r="GY173" s="104"/>
      <c r="GZ173" s="104"/>
      <c r="HA173" s="104"/>
      <c r="HB173" s="104"/>
      <c r="HC173" s="104"/>
      <c r="HD173" s="104"/>
      <c r="HE173" s="104"/>
      <c r="HF173" s="104"/>
      <c r="HG173" s="104"/>
      <c r="HH173" s="104"/>
      <c r="HI173" s="104"/>
      <c r="HJ173" s="104"/>
      <c r="HK173" s="104"/>
      <c r="HL173" s="104"/>
      <c r="HM173" s="104"/>
      <c r="HN173" s="104"/>
      <c r="HO173" s="104"/>
      <c r="HP173" s="104"/>
      <c r="HQ173" s="104"/>
      <c r="HR173" s="104"/>
      <c r="HS173" s="104"/>
      <c r="HT173" s="104"/>
      <c r="HU173" s="104"/>
      <c r="HV173" s="104"/>
      <c r="HW173" s="104"/>
      <c r="HX173" s="104"/>
      <c r="HY173" s="104"/>
      <c r="HZ173" s="104"/>
      <c r="IA173" s="104"/>
      <c r="IB173" s="104"/>
      <c r="IC173" s="104"/>
      <c r="ID173" s="104"/>
      <c r="IE173" s="104"/>
      <c r="IF173" s="104"/>
      <c r="IG173" s="104"/>
      <c r="IH173" s="104"/>
      <c r="II173" s="104"/>
      <c r="IJ173" s="104"/>
      <c r="IK173" s="104"/>
      <c r="IL173" s="104"/>
      <c r="IM173" s="104"/>
      <c r="IN173" s="104"/>
      <c r="IO173" s="104"/>
      <c r="IP173" s="104"/>
      <c r="IQ173" s="104"/>
      <c r="IR173" s="104"/>
      <c r="IS173" s="104"/>
      <c r="IT173" s="104"/>
      <c r="IU173" s="104"/>
      <c r="IV173" s="104"/>
      <c r="IW173" s="104"/>
      <c r="IX173" s="104"/>
      <c r="IY173" s="104"/>
      <c r="IZ173" s="104"/>
      <c r="JA173" s="104"/>
      <c r="JB173" s="104"/>
      <c r="JC173" s="104"/>
      <c r="JD173" s="104"/>
      <c r="JE173" s="104"/>
      <c r="JF173" s="104"/>
      <c r="JG173" s="104"/>
      <c r="JH173" s="104"/>
      <c r="JI173" s="104"/>
      <c r="JJ173" s="104"/>
      <c r="JK173" s="104"/>
      <c r="JL173" s="104"/>
      <c r="JM173" s="104"/>
      <c r="JN173" s="104"/>
      <c r="JO173" s="104"/>
      <c r="JP173" s="104"/>
      <c r="JQ173" s="104"/>
      <c r="JR173" s="104"/>
      <c r="JS173" s="104"/>
      <c r="JT173" s="104"/>
      <c r="JU173" s="104"/>
      <c r="JV173" s="104"/>
      <c r="JW173" s="104"/>
      <c r="JX173" s="104"/>
      <c r="JY173" s="104"/>
      <c r="JZ173" s="104"/>
      <c r="KA173" s="104"/>
      <c r="KB173" s="104"/>
      <c r="KC173" s="104"/>
      <c r="KD173" s="104"/>
      <c r="KE173" s="104"/>
      <c r="KF173" s="104"/>
      <c r="KG173" s="104"/>
      <c r="KH173" s="104"/>
      <c r="KI173" s="104"/>
      <c r="KJ173" s="104"/>
      <c r="KK173" s="104"/>
      <c r="KL173" s="104"/>
      <c r="KM173" s="104"/>
      <c r="KN173" s="104"/>
      <c r="KO173" s="104"/>
      <c r="KP173" s="104"/>
      <c r="KQ173" s="104"/>
      <c r="KR173" s="104"/>
      <c r="KS173" s="104"/>
      <c r="KT173" s="104"/>
      <c r="KU173" s="104"/>
      <c r="KV173" s="104"/>
      <c r="KW173" s="104"/>
      <c r="KX173" s="104"/>
      <c r="KY173" s="104"/>
      <c r="KZ173" s="104"/>
      <c r="LA173" s="104"/>
      <c r="LB173" s="104"/>
      <c r="LC173" s="104"/>
      <c r="LD173" s="104"/>
      <c r="LE173" s="104"/>
      <c r="LF173" s="104"/>
      <c r="LG173" s="104"/>
      <c r="LH173" s="104"/>
      <c r="LI173" s="104"/>
      <c r="LJ173" s="104"/>
      <c r="LK173" s="104"/>
      <c r="LL173" s="104"/>
      <c r="LM173" s="104"/>
      <c r="LN173" s="104"/>
      <c r="LO173" s="104"/>
      <c r="LP173" s="104"/>
      <c r="LQ173" s="104"/>
      <c r="LR173" s="104"/>
      <c r="LS173" s="104"/>
      <c r="LT173" s="104"/>
      <c r="LU173" s="104"/>
      <c r="LV173" s="104"/>
      <c r="LW173" s="104"/>
      <c r="LX173" s="104"/>
      <c r="LY173" s="104"/>
      <c r="LZ173" s="104"/>
      <c r="MA173" s="104"/>
      <c r="MB173" s="104"/>
      <c r="MC173" s="104"/>
      <c r="MD173" s="104"/>
      <c r="ME173" s="104"/>
      <c r="MF173" s="104"/>
      <c r="MG173" s="104"/>
      <c r="MH173" s="104"/>
      <c r="MI173" s="104"/>
      <c r="MJ173" s="104"/>
      <c r="MK173" s="104"/>
      <c r="ML173" s="104"/>
      <c r="MM173" s="104"/>
      <c r="MN173" s="104"/>
      <c r="MO173" s="104"/>
      <c r="MP173" s="104"/>
      <c r="MQ173" s="104"/>
      <c r="MR173" s="104"/>
      <c r="MS173" s="104"/>
      <c r="MT173" s="104"/>
      <c r="MU173" s="104"/>
      <c r="MV173" s="104"/>
      <c r="MW173" s="104"/>
      <c r="MX173" s="104"/>
      <c r="MY173" s="104"/>
      <c r="MZ173" s="104"/>
      <c r="NA173" s="104"/>
      <c r="NB173" s="104"/>
      <c r="NC173" s="104"/>
      <c r="ND173" s="104"/>
      <c r="NE173" s="104"/>
      <c r="NF173" s="104"/>
      <c r="NG173" s="104"/>
      <c r="NH173" s="104"/>
      <c r="NI173" s="104"/>
      <c r="NJ173" s="104"/>
      <c r="NK173" s="104"/>
      <c r="NL173" s="104"/>
      <c r="NM173" s="104"/>
      <c r="NN173" s="104"/>
      <c r="NO173" s="104"/>
      <c r="NP173" s="104"/>
      <c r="NQ173" s="104"/>
      <c r="NR173" s="104"/>
      <c r="NS173" s="104"/>
      <c r="NT173" s="104"/>
      <c r="NU173" s="104"/>
      <c r="NV173" s="104"/>
      <c r="NW173" s="104"/>
      <c r="NX173" s="104"/>
      <c r="NY173" s="104"/>
      <c r="NZ173" s="104"/>
      <c r="OA173" s="104"/>
      <c r="OB173" s="104"/>
      <c r="OC173" s="104"/>
      <c r="OD173" s="104"/>
      <c r="OE173" s="104"/>
      <c r="OF173" s="104"/>
      <c r="OG173" s="104"/>
      <c r="OH173" s="104"/>
      <c r="OI173" s="104"/>
      <c r="OJ173" s="104"/>
      <c r="OK173" s="104"/>
      <c r="OL173" s="104"/>
      <c r="OM173" s="104"/>
      <c r="ON173" s="104"/>
      <c r="OO173" s="104"/>
      <c r="OP173" s="104"/>
      <c r="OQ173" s="104"/>
      <c r="OR173" s="104"/>
      <c r="OS173" s="104"/>
      <c r="OT173" s="104"/>
      <c r="OU173" s="104"/>
      <c r="OV173" s="104"/>
      <c r="OW173" s="104"/>
      <c r="OX173" s="104"/>
      <c r="OY173" s="104"/>
      <c r="OZ173" s="104"/>
      <c r="PA173" s="104"/>
      <c r="PB173" s="104"/>
      <c r="PC173" s="104"/>
      <c r="PD173" s="104"/>
      <c r="PE173" s="104"/>
      <c r="PF173" s="104"/>
      <c r="PG173" s="104"/>
      <c r="PH173" s="104"/>
      <c r="PI173" s="104"/>
      <c r="PJ173" s="104"/>
      <c r="PK173" s="104"/>
      <c r="PL173" s="104"/>
      <c r="PM173" s="104"/>
      <c r="PN173" s="104"/>
      <c r="PO173" s="104"/>
      <c r="PP173" s="104"/>
      <c r="PQ173" s="104"/>
      <c r="PR173" s="104"/>
      <c r="PS173" s="104"/>
      <c r="PT173" s="104"/>
      <c r="PU173" s="104"/>
      <c r="PV173" s="104"/>
      <c r="PW173" s="104"/>
      <c r="PX173" s="104"/>
      <c r="PY173" s="104"/>
      <c r="PZ173" s="104"/>
      <c r="QA173" s="104"/>
      <c r="QB173" s="104"/>
      <c r="QC173" s="104"/>
      <c r="QD173" s="104"/>
      <c r="QE173" s="104"/>
      <c r="QF173" s="104"/>
      <c r="QG173" s="104"/>
      <c r="QH173" s="104"/>
      <c r="QI173" s="104"/>
      <c r="QJ173" s="104"/>
      <c r="QK173" s="104"/>
      <c r="QL173" s="104"/>
      <c r="QM173" s="104"/>
      <c r="QN173" s="104"/>
      <c r="QO173" s="104"/>
      <c r="QP173" s="104"/>
      <c r="QQ173" s="104"/>
      <c r="QR173" s="104"/>
      <c r="QS173" s="104"/>
      <c r="QT173" s="104"/>
      <c r="QU173" s="104"/>
      <c r="QV173" s="104"/>
      <c r="QW173" s="104"/>
      <c r="QX173" s="104"/>
      <c r="QY173" s="104"/>
      <c r="QZ173" s="104"/>
      <c r="RA173" s="104"/>
      <c r="RB173" s="104"/>
      <c r="RC173" s="104"/>
      <c r="RD173" s="104"/>
      <c r="RE173" s="104"/>
      <c r="RF173" s="104"/>
      <c r="RG173" s="207"/>
      <c r="RH173" s="207"/>
    </row>
    <row r="174" spans="2:476" ht="18.75" customHeight="1">
      <c r="B174" s="87">
        <v>163</v>
      </c>
      <c r="C174" s="87"/>
      <c r="D174" s="87" t="s">
        <v>451</v>
      </c>
      <c r="E174" s="34" t="str">
        <f>IF(ISBLANK(TMSimList[[#This Row],[Test n'#]]),"",LOOKUP(TMSimList[[#This Row],[Test n'#]],TP_CFAR_DB[TPnum],TP_CFAR_DB[TP ID]))</f>
        <v/>
      </c>
      <c r="F174" s="103" t="str">
        <f>IF(ISBLANK(TMSimList[[#This Row],[Test n'#]]),"",LOOKUP(TMSimList[[#This Row],[Test n'#]],TP_CFAR_DB[TPnum],TP_CFAR_DB[Test Point Name]))</f>
        <v/>
      </c>
      <c r="G174" s="34" t="str">
        <f>IF(ISBLANK(TMSimList[[#This Row],[Test n'#]]),"",LOOKUP(TMSimList[[#This Row],[Test n'#]],TP_CFAR_DB[TPnum],TP_CFAR_DB[Mode]))</f>
        <v/>
      </c>
      <c r="H174" s="397"/>
      <c r="I174" s="398"/>
      <c r="J174" s="398"/>
      <c r="K174" s="171"/>
      <c r="L174" s="178">
        <f>SUM(TMSimMatrix[#This Row])</f>
        <v>0</v>
      </c>
      <c r="M174" s="171"/>
      <c r="N174" s="171"/>
      <c r="O174" s="171"/>
      <c r="P174" s="171"/>
      <c r="Q174" s="171"/>
      <c r="R174" s="171"/>
      <c r="S174" s="171"/>
      <c r="T174" s="171"/>
      <c r="U174" s="171"/>
      <c r="V174" s="171"/>
      <c r="W174" s="171"/>
      <c r="X174" s="171"/>
      <c r="Y174" s="171"/>
      <c r="Z174" s="171"/>
      <c r="AA174" s="171"/>
      <c r="AB174" s="171"/>
      <c r="AC174" s="171"/>
      <c r="AD174" s="171"/>
      <c r="AE174" s="171"/>
      <c r="AF174" s="171"/>
      <c r="AG174" s="171"/>
      <c r="AH174" s="171"/>
      <c r="AI174" s="171"/>
      <c r="AJ174" s="171"/>
      <c r="AK174" s="171"/>
      <c r="AL174" s="171"/>
      <c r="AM174" s="171"/>
      <c r="AN174" s="171"/>
      <c r="AO174" s="171"/>
      <c r="AP174" s="171"/>
      <c r="AQ174" s="171"/>
      <c r="AR174" s="171"/>
      <c r="AS174" s="171"/>
      <c r="AT174" s="171"/>
      <c r="AU174" s="171"/>
      <c r="AV174" s="171"/>
      <c r="AW174" s="171"/>
      <c r="AX174" s="171"/>
      <c r="AY174" s="171"/>
      <c r="AZ174" s="171"/>
      <c r="BA174" s="171"/>
      <c r="BB174" s="171"/>
      <c r="BC174" s="171"/>
      <c r="BD174" s="171"/>
      <c r="BE174" s="171"/>
      <c r="BF174" s="171"/>
      <c r="BG174" s="171"/>
      <c r="BH174" s="171"/>
      <c r="BI174" s="171"/>
      <c r="BJ174" s="171"/>
      <c r="BK174" s="171"/>
      <c r="BL174" s="171"/>
      <c r="BM174" s="171"/>
      <c r="BN174" s="171"/>
      <c r="BO174" s="171"/>
      <c r="BP174" s="171"/>
      <c r="BQ174" s="171"/>
      <c r="BR174" s="171"/>
      <c r="BS174" s="171"/>
      <c r="BT174" s="171"/>
      <c r="BU174" s="171"/>
      <c r="BV174" s="171"/>
      <c r="BW174" s="171"/>
      <c r="BX174" s="171"/>
      <c r="BY174" s="171"/>
      <c r="BZ174" s="171"/>
      <c r="CA174" s="171"/>
      <c r="CB174" s="171"/>
      <c r="CC174" s="171"/>
      <c r="CD174" s="104"/>
      <c r="CE174" s="104"/>
      <c r="CF174" s="104"/>
      <c r="CG174" s="104"/>
      <c r="CH174" s="104"/>
      <c r="CI174" s="104"/>
      <c r="CJ174" s="104"/>
      <c r="CK174" s="104"/>
      <c r="CL174" s="104"/>
      <c r="CM174" s="104"/>
      <c r="CN174" s="104"/>
      <c r="CO174" s="104"/>
      <c r="CP174" s="104"/>
      <c r="CQ174" s="104"/>
      <c r="CR174" s="104"/>
      <c r="CS174" s="104"/>
      <c r="CT174" s="104"/>
      <c r="CU174" s="104"/>
      <c r="CV174" s="207"/>
      <c r="CW174" s="207"/>
      <c r="CX174" s="207"/>
      <c r="CY174" s="207"/>
      <c r="CZ174" s="207"/>
      <c r="DA174" s="207"/>
      <c r="DB174" s="207"/>
      <c r="DC174" s="207"/>
      <c r="DD174" s="207"/>
      <c r="DE174" s="207"/>
      <c r="DF174" s="207"/>
      <c r="DG174" s="207"/>
      <c r="DH174" s="207"/>
      <c r="DI174" s="207"/>
      <c r="DJ174" s="207"/>
      <c r="DK174" s="207"/>
      <c r="DL174" s="207"/>
      <c r="DM174" s="207"/>
      <c r="DN174" s="207"/>
      <c r="DO174" s="207"/>
      <c r="DP174" s="207"/>
      <c r="DQ174" s="207"/>
      <c r="DR174" s="207"/>
      <c r="DS174" s="207"/>
      <c r="DT174" s="207"/>
      <c r="DU174" s="104"/>
      <c r="DV174" s="104"/>
      <c r="DW174" s="104"/>
      <c r="DX174" s="104"/>
      <c r="DY174" s="104"/>
      <c r="DZ174" s="104"/>
      <c r="EA174" s="104"/>
      <c r="EB174" s="104"/>
      <c r="EC174" s="104"/>
      <c r="ED174" s="104"/>
      <c r="EE174" s="104"/>
      <c r="EF174" s="104"/>
      <c r="EG174" s="104"/>
      <c r="EH174" s="104"/>
      <c r="EI174" s="104"/>
      <c r="EJ174" s="104"/>
      <c r="EK174" s="104"/>
      <c r="EL174" s="104"/>
      <c r="EM174" s="104"/>
      <c r="EN174" s="104"/>
      <c r="EO174" s="104"/>
      <c r="EP174" s="104"/>
      <c r="EQ174" s="104"/>
      <c r="ER174" s="104"/>
      <c r="ES174" s="104"/>
      <c r="ET174" s="104"/>
      <c r="EU174" s="104"/>
      <c r="EV174" s="104"/>
      <c r="EW174" s="104"/>
      <c r="EX174" s="104"/>
      <c r="EY174" s="104"/>
      <c r="EZ174" s="104"/>
      <c r="FA174" s="104"/>
      <c r="FB174" s="104"/>
      <c r="FC174" s="104"/>
      <c r="FD174" s="104"/>
      <c r="FE174" s="104"/>
      <c r="FF174" s="104"/>
      <c r="FG174" s="104"/>
      <c r="FH174" s="104"/>
      <c r="FI174" s="104"/>
      <c r="FJ174" s="104"/>
      <c r="FK174" s="104"/>
      <c r="FL174" s="104"/>
      <c r="FM174" s="104"/>
      <c r="FN174" s="104"/>
      <c r="FO174" s="104"/>
      <c r="FP174" s="104"/>
      <c r="FQ174" s="104"/>
      <c r="FR174" s="104"/>
      <c r="FS174" s="104"/>
      <c r="FT174" s="104"/>
      <c r="FU174" s="104"/>
      <c r="FV174" s="104"/>
      <c r="FW174" s="104"/>
      <c r="FX174" s="104"/>
      <c r="FY174" s="104"/>
      <c r="FZ174" s="104"/>
      <c r="GA174" s="104"/>
      <c r="GB174" s="104"/>
      <c r="GC174" s="104"/>
      <c r="GD174" s="104"/>
      <c r="GE174" s="104"/>
      <c r="GF174" s="104"/>
      <c r="GG174" s="104"/>
      <c r="GH174" s="104"/>
      <c r="GI174" s="104"/>
      <c r="GJ174" s="104"/>
      <c r="GK174" s="104"/>
      <c r="GL174" s="104"/>
      <c r="GM174" s="104"/>
      <c r="GN174" s="104"/>
      <c r="GO174" s="104"/>
      <c r="GP174" s="104"/>
      <c r="GQ174" s="104"/>
      <c r="GR174" s="104"/>
      <c r="GS174" s="104"/>
      <c r="GT174" s="104"/>
      <c r="GU174" s="104"/>
      <c r="GV174" s="104"/>
      <c r="GW174" s="104"/>
      <c r="GX174" s="104"/>
      <c r="GY174" s="104"/>
      <c r="GZ174" s="104"/>
      <c r="HA174" s="104"/>
      <c r="HB174" s="104"/>
      <c r="HC174" s="104"/>
      <c r="HD174" s="104"/>
      <c r="HE174" s="104"/>
      <c r="HF174" s="104"/>
      <c r="HG174" s="104"/>
      <c r="HH174" s="104"/>
      <c r="HI174" s="104"/>
      <c r="HJ174" s="104"/>
      <c r="HK174" s="104"/>
      <c r="HL174" s="104"/>
      <c r="HM174" s="104"/>
      <c r="HN174" s="104"/>
      <c r="HO174" s="104"/>
      <c r="HP174" s="104"/>
      <c r="HQ174" s="104"/>
      <c r="HR174" s="104"/>
      <c r="HS174" s="104"/>
      <c r="HT174" s="104"/>
      <c r="HU174" s="104"/>
      <c r="HV174" s="104"/>
      <c r="HW174" s="104"/>
      <c r="HX174" s="104"/>
      <c r="HY174" s="104"/>
      <c r="HZ174" s="104"/>
      <c r="IA174" s="104"/>
      <c r="IB174" s="104"/>
      <c r="IC174" s="104"/>
      <c r="ID174" s="104"/>
      <c r="IE174" s="104"/>
      <c r="IF174" s="104"/>
      <c r="IG174" s="104"/>
      <c r="IH174" s="104"/>
      <c r="II174" s="104"/>
      <c r="IJ174" s="104"/>
      <c r="IK174" s="104"/>
      <c r="IL174" s="104"/>
      <c r="IM174" s="104"/>
      <c r="IN174" s="104"/>
      <c r="IO174" s="104"/>
      <c r="IP174" s="104"/>
      <c r="IQ174" s="104"/>
      <c r="IR174" s="104"/>
      <c r="IS174" s="104"/>
      <c r="IT174" s="104"/>
      <c r="IU174" s="104"/>
      <c r="IV174" s="104"/>
      <c r="IW174" s="104"/>
      <c r="IX174" s="104"/>
      <c r="IY174" s="104"/>
      <c r="IZ174" s="104"/>
      <c r="JA174" s="104"/>
      <c r="JB174" s="104"/>
      <c r="JC174" s="104"/>
      <c r="JD174" s="104"/>
      <c r="JE174" s="104"/>
      <c r="JF174" s="104"/>
      <c r="JG174" s="104"/>
      <c r="JH174" s="104"/>
      <c r="JI174" s="104"/>
      <c r="JJ174" s="104"/>
      <c r="JK174" s="104"/>
      <c r="JL174" s="104"/>
      <c r="JM174" s="104"/>
      <c r="JN174" s="104"/>
      <c r="JO174" s="104"/>
      <c r="JP174" s="104"/>
      <c r="JQ174" s="104"/>
      <c r="JR174" s="104"/>
      <c r="JS174" s="104"/>
      <c r="JT174" s="104"/>
      <c r="JU174" s="104"/>
      <c r="JV174" s="104"/>
      <c r="JW174" s="104"/>
      <c r="JX174" s="104"/>
      <c r="JY174" s="104"/>
      <c r="JZ174" s="104"/>
      <c r="KA174" s="104"/>
      <c r="KB174" s="104"/>
      <c r="KC174" s="104"/>
      <c r="KD174" s="104"/>
      <c r="KE174" s="104"/>
      <c r="KF174" s="104"/>
      <c r="KG174" s="104"/>
      <c r="KH174" s="104"/>
      <c r="KI174" s="104"/>
      <c r="KJ174" s="104"/>
      <c r="KK174" s="104"/>
      <c r="KL174" s="104"/>
      <c r="KM174" s="104"/>
      <c r="KN174" s="104"/>
      <c r="KO174" s="104"/>
      <c r="KP174" s="104"/>
      <c r="KQ174" s="104"/>
      <c r="KR174" s="104"/>
      <c r="KS174" s="104"/>
      <c r="KT174" s="104"/>
      <c r="KU174" s="104"/>
      <c r="KV174" s="104"/>
      <c r="KW174" s="104"/>
      <c r="KX174" s="104"/>
      <c r="KY174" s="104"/>
      <c r="KZ174" s="104"/>
      <c r="LA174" s="104"/>
      <c r="LB174" s="104"/>
      <c r="LC174" s="104"/>
      <c r="LD174" s="104"/>
      <c r="LE174" s="104"/>
      <c r="LF174" s="104"/>
      <c r="LG174" s="104"/>
      <c r="LH174" s="104"/>
      <c r="LI174" s="104"/>
      <c r="LJ174" s="104"/>
      <c r="LK174" s="104"/>
      <c r="LL174" s="104"/>
      <c r="LM174" s="104"/>
      <c r="LN174" s="104"/>
      <c r="LO174" s="104"/>
      <c r="LP174" s="104"/>
      <c r="LQ174" s="104"/>
      <c r="LR174" s="104"/>
      <c r="LS174" s="104"/>
      <c r="LT174" s="104"/>
      <c r="LU174" s="104"/>
      <c r="LV174" s="104"/>
      <c r="LW174" s="104"/>
      <c r="LX174" s="104"/>
      <c r="LY174" s="104"/>
      <c r="LZ174" s="104"/>
      <c r="MA174" s="104"/>
      <c r="MB174" s="104"/>
      <c r="MC174" s="104"/>
      <c r="MD174" s="104"/>
      <c r="ME174" s="104"/>
      <c r="MF174" s="104"/>
      <c r="MG174" s="104"/>
      <c r="MH174" s="104"/>
      <c r="MI174" s="104"/>
      <c r="MJ174" s="104"/>
      <c r="MK174" s="104"/>
      <c r="ML174" s="104"/>
      <c r="MM174" s="104"/>
      <c r="MN174" s="104"/>
      <c r="MO174" s="104"/>
      <c r="MP174" s="104"/>
      <c r="MQ174" s="104"/>
      <c r="MR174" s="104"/>
      <c r="MS174" s="104"/>
      <c r="MT174" s="104"/>
      <c r="MU174" s="104"/>
      <c r="MV174" s="104"/>
      <c r="MW174" s="104"/>
      <c r="MX174" s="104"/>
      <c r="MY174" s="104"/>
      <c r="MZ174" s="104"/>
      <c r="NA174" s="104"/>
      <c r="NB174" s="104"/>
      <c r="NC174" s="104"/>
      <c r="ND174" s="104"/>
      <c r="NE174" s="104"/>
      <c r="NF174" s="104"/>
      <c r="NG174" s="104"/>
      <c r="NH174" s="104"/>
      <c r="NI174" s="104"/>
      <c r="NJ174" s="104"/>
      <c r="NK174" s="104"/>
      <c r="NL174" s="104"/>
      <c r="NM174" s="104"/>
      <c r="NN174" s="104"/>
      <c r="NO174" s="104"/>
      <c r="NP174" s="104"/>
      <c r="NQ174" s="104"/>
      <c r="NR174" s="104"/>
      <c r="NS174" s="104"/>
      <c r="NT174" s="104"/>
      <c r="NU174" s="104"/>
      <c r="NV174" s="104"/>
      <c r="NW174" s="104"/>
      <c r="NX174" s="104"/>
      <c r="NY174" s="104"/>
      <c r="NZ174" s="104"/>
      <c r="OA174" s="104"/>
      <c r="OB174" s="104"/>
      <c r="OC174" s="104"/>
      <c r="OD174" s="104"/>
      <c r="OE174" s="104"/>
      <c r="OF174" s="104"/>
      <c r="OG174" s="104"/>
      <c r="OH174" s="104"/>
      <c r="OI174" s="104"/>
      <c r="OJ174" s="104"/>
      <c r="OK174" s="104"/>
      <c r="OL174" s="104"/>
      <c r="OM174" s="104"/>
      <c r="ON174" s="104"/>
      <c r="OO174" s="104"/>
      <c r="OP174" s="104"/>
      <c r="OQ174" s="104"/>
      <c r="OR174" s="104"/>
      <c r="OS174" s="104"/>
      <c r="OT174" s="104"/>
      <c r="OU174" s="104"/>
      <c r="OV174" s="104"/>
      <c r="OW174" s="104"/>
      <c r="OX174" s="104"/>
      <c r="OY174" s="104"/>
      <c r="OZ174" s="104"/>
      <c r="PA174" s="104"/>
      <c r="PB174" s="104"/>
      <c r="PC174" s="104"/>
      <c r="PD174" s="104"/>
      <c r="PE174" s="104"/>
      <c r="PF174" s="104"/>
      <c r="PG174" s="104"/>
      <c r="PH174" s="104"/>
      <c r="PI174" s="104"/>
      <c r="PJ174" s="104"/>
      <c r="PK174" s="104"/>
      <c r="PL174" s="104"/>
      <c r="PM174" s="104"/>
      <c r="PN174" s="104"/>
      <c r="PO174" s="104"/>
      <c r="PP174" s="104"/>
      <c r="PQ174" s="104"/>
      <c r="PR174" s="104"/>
      <c r="PS174" s="104"/>
      <c r="PT174" s="104"/>
      <c r="PU174" s="104"/>
      <c r="PV174" s="104"/>
      <c r="PW174" s="104"/>
      <c r="PX174" s="104"/>
      <c r="PY174" s="104"/>
      <c r="PZ174" s="104"/>
      <c r="QA174" s="104"/>
      <c r="QB174" s="104"/>
      <c r="QC174" s="104"/>
      <c r="QD174" s="104"/>
      <c r="QE174" s="104"/>
      <c r="QF174" s="104"/>
      <c r="QG174" s="104"/>
      <c r="QH174" s="104"/>
      <c r="QI174" s="104"/>
      <c r="QJ174" s="104"/>
      <c r="QK174" s="104"/>
      <c r="QL174" s="104"/>
      <c r="QM174" s="104"/>
      <c r="QN174" s="104"/>
      <c r="QO174" s="104"/>
      <c r="QP174" s="104"/>
      <c r="QQ174" s="104"/>
      <c r="QR174" s="104"/>
      <c r="QS174" s="104"/>
      <c r="QT174" s="104"/>
      <c r="QU174" s="104"/>
      <c r="QV174" s="104"/>
      <c r="QW174" s="104"/>
      <c r="QX174" s="104"/>
      <c r="QY174" s="104"/>
      <c r="QZ174" s="104"/>
      <c r="RA174" s="104"/>
      <c r="RB174" s="104"/>
      <c r="RC174" s="104"/>
      <c r="RD174" s="104"/>
      <c r="RE174" s="104"/>
      <c r="RF174" s="104"/>
      <c r="RG174" s="207"/>
      <c r="RH174" s="207"/>
    </row>
    <row r="175" spans="2:476" ht="18.75" customHeight="1">
      <c r="B175" s="87">
        <v>164</v>
      </c>
      <c r="C175" s="87"/>
      <c r="D175" s="87" t="s">
        <v>451</v>
      </c>
      <c r="E175" s="34" t="str">
        <f>IF(ISBLANK(TMSimList[[#This Row],[Test n'#]]),"",LOOKUP(TMSimList[[#This Row],[Test n'#]],TP_CFAR_DB[TPnum],TP_CFAR_DB[TP ID]))</f>
        <v/>
      </c>
      <c r="F175" s="103" t="str">
        <f>IF(ISBLANK(TMSimList[[#This Row],[Test n'#]]),"",LOOKUP(TMSimList[[#This Row],[Test n'#]],TP_CFAR_DB[TPnum],TP_CFAR_DB[Test Point Name]))</f>
        <v/>
      </c>
      <c r="G175" s="34" t="str">
        <f>IF(ISBLANK(TMSimList[[#This Row],[Test n'#]]),"",LOOKUP(TMSimList[[#This Row],[Test n'#]],TP_CFAR_DB[TPnum],TP_CFAR_DB[Mode]))</f>
        <v/>
      </c>
      <c r="H175" s="397"/>
      <c r="I175" s="398"/>
      <c r="J175" s="398"/>
      <c r="K175" s="171"/>
      <c r="L175" s="178">
        <f>SUM(TMSimMatrix[#This Row])</f>
        <v>0</v>
      </c>
      <c r="M175" s="171"/>
      <c r="N175" s="171"/>
      <c r="O175" s="171"/>
      <c r="P175" s="171"/>
      <c r="Q175" s="171"/>
      <c r="R175" s="171"/>
      <c r="S175" s="171"/>
      <c r="T175" s="171"/>
      <c r="U175" s="171"/>
      <c r="V175" s="171"/>
      <c r="W175" s="171"/>
      <c r="X175" s="171"/>
      <c r="Y175" s="171"/>
      <c r="Z175" s="171"/>
      <c r="AA175" s="171"/>
      <c r="AB175" s="171"/>
      <c r="AC175" s="171"/>
      <c r="AD175" s="171"/>
      <c r="AE175" s="171"/>
      <c r="AF175" s="171"/>
      <c r="AG175" s="171"/>
      <c r="AH175" s="171"/>
      <c r="AI175" s="171"/>
      <c r="AJ175" s="171"/>
      <c r="AK175" s="171"/>
      <c r="AL175" s="171"/>
      <c r="AM175" s="171"/>
      <c r="AN175" s="171"/>
      <c r="AO175" s="171"/>
      <c r="AP175" s="171"/>
      <c r="AQ175" s="171"/>
      <c r="AR175" s="171"/>
      <c r="AS175" s="171"/>
      <c r="AT175" s="171"/>
      <c r="AU175" s="171"/>
      <c r="AV175" s="171"/>
      <c r="AW175" s="171"/>
      <c r="AX175" s="171"/>
      <c r="AY175" s="171"/>
      <c r="AZ175" s="171"/>
      <c r="BA175" s="171"/>
      <c r="BB175" s="171"/>
      <c r="BC175" s="171"/>
      <c r="BD175" s="171"/>
      <c r="BE175" s="171"/>
      <c r="BF175" s="171"/>
      <c r="BG175" s="171"/>
      <c r="BH175" s="171"/>
      <c r="BI175" s="171"/>
      <c r="BJ175" s="171"/>
      <c r="BK175" s="171"/>
      <c r="BL175" s="171"/>
      <c r="BM175" s="171"/>
      <c r="BN175" s="171"/>
      <c r="BO175" s="171"/>
      <c r="BP175" s="171"/>
      <c r="BQ175" s="171"/>
      <c r="BR175" s="171"/>
      <c r="BS175" s="171"/>
      <c r="BT175" s="171"/>
      <c r="BU175" s="171"/>
      <c r="BV175" s="171"/>
      <c r="BW175" s="171"/>
      <c r="BX175" s="171"/>
      <c r="BY175" s="171"/>
      <c r="BZ175" s="171"/>
      <c r="CA175" s="171"/>
      <c r="CB175" s="171"/>
      <c r="CC175" s="171"/>
      <c r="CD175" s="104"/>
      <c r="CE175" s="104"/>
      <c r="CF175" s="104"/>
      <c r="CG175" s="104"/>
      <c r="CH175" s="104"/>
      <c r="CI175" s="104"/>
      <c r="CJ175" s="104"/>
      <c r="CK175" s="104"/>
      <c r="CL175" s="104"/>
      <c r="CM175" s="104"/>
      <c r="CN175" s="104"/>
      <c r="CO175" s="104"/>
      <c r="CP175" s="104"/>
      <c r="CQ175" s="104"/>
      <c r="CR175" s="104"/>
      <c r="CS175" s="104"/>
      <c r="CT175" s="104"/>
      <c r="CU175" s="104"/>
      <c r="CV175" s="207"/>
      <c r="CW175" s="207"/>
      <c r="CX175" s="207"/>
      <c r="CY175" s="207"/>
      <c r="CZ175" s="207"/>
      <c r="DA175" s="207"/>
      <c r="DB175" s="207"/>
      <c r="DC175" s="207"/>
      <c r="DD175" s="207"/>
      <c r="DE175" s="207"/>
      <c r="DF175" s="207"/>
      <c r="DG175" s="207"/>
      <c r="DH175" s="207"/>
      <c r="DI175" s="207"/>
      <c r="DJ175" s="207"/>
      <c r="DK175" s="207"/>
      <c r="DL175" s="207"/>
      <c r="DM175" s="207"/>
      <c r="DN175" s="207"/>
      <c r="DO175" s="207"/>
      <c r="DP175" s="207"/>
      <c r="DQ175" s="207"/>
      <c r="DR175" s="207"/>
      <c r="DS175" s="207"/>
      <c r="DT175" s="207"/>
      <c r="DU175" s="104"/>
      <c r="DV175" s="104"/>
      <c r="DW175" s="104"/>
      <c r="DX175" s="104"/>
      <c r="DY175" s="104"/>
      <c r="DZ175" s="104"/>
      <c r="EA175" s="104"/>
      <c r="EB175" s="104"/>
      <c r="EC175" s="104"/>
      <c r="ED175" s="104"/>
      <c r="EE175" s="104"/>
      <c r="EF175" s="104"/>
      <c r="EG175" s="104"/>
      <c r="EH175" s="104"/>
      <c r="EI175" s="104"/>
      <c r="EJ175" s="104"/>
      <c r="EK175" s="104"/>
      <c r="EL175" s="104"/>
      <c r="EM175" s="104"/>
      <c r="EN175" s="104"/>
      <c r="EO175" s="104"/>
      <c r="EP175" s="104"/>
      <c r="EQ175" s="104"/>
      <c r="ER175" s="104"/>
      <c r="ES175" s="104"/>
      <c r="ET175" s="104"/>
      <c r="EU175" s="104"/>
      <c r="EV175" s="104"/>
      <c r="EW175" s="104"/>
      <c r="EX175" s="104"/>
      <c r="EY175" s="104"/>
      <c r="EZ175" s="104"/>
      <c r="FA175" s="104"/>
      <c r="FB175" s="104"/>
      <c r="FC175" s="104"/>
      <c r="FD175" s="104"/>
      <c r="FE175" s="104"/>
      <c r="FF175" s="104"/>
      <c r="FG175" s="104"/>
      <c r="FH175" s="104"/>
      <c r="FI175" s="104"/>
      <c r="FJ175" s="104"/>
      <c r="FK175" s="104"/>
      <c r="FL175" s="104"/>
      <c r="FM175" s="104"/>
      <c r="FN175" s="104"/>
      <c r="FO175" s="104"/>
      <c r="FP175" s="104"/>
      <c r="FQ175" s="104"/>
      <c r="FR175" s="104"/>
      <c r="FS175" s="104"/>
      <c r="FT175" s="104"/>
      <c r="FU175" s="104"/>
      <c r="FV175" s="104"/>
      <c r="FW175" s="104"/>
      <c r="FX175" s="104"/>
      <c r="FY175" s="104"/>
      <c r="FZ175" s="104"/>
      <c r="GA175" s="104"/>
      <c r="GB175" s="104"/>
      <c r="GC175" s="104"/>
      <c r="GD175" s="104"/>
      <c r="GE175" s="104"/>
      <c r="GF175" s="104"/>
      <c r="GG175" s="104"/>
      <c r="GH175" s="104"/>
      <c r="GI175" s="104"/>
      <c r="GJ175" s="104"/>
      <c r="GK175" s="104"/>
      <c r="GL175" s="104"/>
      <c r="GM175" s="104"/>
      <c r="GN175" s="104"/>
      <c r="GO175" s="104"/>
      <c r="GP175" s="104"/>
      <c r="GQ175" s="104"/>
      <c r="GR175" s="104"/>
      <c r="GS175" s="104"/>
      <c r="GT175" s="104"/>
      <c r="GU175" s="104"/>
      <c r="GV175" s="104"/>
      <c r="GW175" s="104"/>
      <c r="GX175" s="104"/>
      <c r="GY175" s="104"/>
      <c r="GZ175" s="104"/>
      <c r="HA175" s="104"/>
      <c r="HB175" s="104"/>
      <c r="HC175" s="104"/>
      <c r="HD175" s="104"/>
      <c r="HE175" s="104"/>
      <c r="HF175" s="104"/>
      <c r="HG175" s="104"/>
      <c r="HH175" s="104"/>
      <c r="HI175" s="104"/>
      <c r="HJ175" s="104"/>
      <c r="HK175" s="104"/>
      <c r="HL175" s="104"/>
      <c r="HM175" s="104"/>
      <c r="HN175" s="104"/>
      <c r="HO175" s="104"/>
      <c r="HP175" s="104"/>
      <c r="HQ175" s="104"/>
      <c r="HR175" s="104"/>
      <c r="HS175" s="104"/>
      <c r="HT175" s="104"/>
      <c r="HU175" s="104"/>
      <c r="HV175" s="104"/>
      <c r="HW175" s="104"/>
      <c r="HX175" s="104"/>
      <c r="HY175" s="104"/>
      <c r="HZ175" s="104"/>
      <c r="IA175" s="104"/>
      <c r="IB175" s="104"/>
      <c r="IC175" s="104"/>
      <c r="ID175" s="104"/>
      <c r="IE175" s="104"/>
      <c r="IF175" s="104"/>
      <c r="IG175" s="104"/>
      <c r="IH175" s="104"/>
      <c r="II175" s="104"/>
      <c r="IJ175" s="104"/>
      <c r="IK175" s="104"/>
      <c r="IL175" s="104"/>
      <c r="IM175" s="104"/>
      <c r="IN175" s="104"/>
      <c r="IO175" s="104"/>
      <c r="IP175" s="104"/>
      <c r="IQ175" s="104"/>
      <c r="IR175" s="104"/>
      <c r="IS175" s="104"/>
      <c r="IT175" s="104"/>
      <c r="IU175" s="104"/>
      <c r="IV175" s="104"/>
      <c r="IW175" s="104"/>
      <c r="IX175" s="104"/>
      <c r="IY175" s="104"/>
      <c r="IZ175" s="104"/>
      <c r="JA175" s="104"/>
      <c r="JB175" s="104"/>
      <c r="JC175" s="104"/>
      <c r="JD175" s="104"/>
      <c r="JE175" s="104"/>
      <c r="JF175" s="104"/>
      <c r="JG175" s="104"/>
      <c r="JH175" s="104"/>
      <c r="JI175" s="104"/>
      <c r="JJ175" s="104"/>
      <c r="JK175" s="104"/>
      <c r="JL175" s="104"/>
      <c r="JM175" s="104"/>
      <c r="JN175" s="104"/>
      <c r="JO175" s="104"/>
      <c r="JP175" s="104"/>
      <c r="JQ175" s="104"/>
      <c r="JR175" s="104"/>
      <c r="JS175" s="104"/>
      <c r="JT175" s="104"/>
      <c r="JU175" s="104"/>
      <c r="JV175" s="104"/>
      <c r="JW175" s="104"/>
      <c r="JX175" s="104"/>
      <c r="JY175" s="104"/>
      <c r="JZ175" s="104"/>
      <c r="KA175" s="104"/>
      <c r="KB175" s="104"/>
      <c r="KC175" s="104"/>
      <c r="KD175" s="104"/>
      <c r="KE175" s="104"/>
      <c r="KF175" s="104"/>
      <c r="KG175" s="104"/>
      <c r="KH175" s="104"/>
      <c r="KI175" s="104"/>
      <c r="KJ175" s="104"/>
      <c r="KK175" s="104"/>
      <c r="KL175" s="104"/>
      <c r="KM175" s="104"/>
      <c r="KN175" s="104"/>
      <c r="KO175" s="104"/>
      <c r="KP175" s="104"/>
      <c r="KQ175" s="104"/>
      <c r="KR175" s="104"/>
      <c r="KS175" s="104"/>
      <c r="KT175" s="104"/>
      <c r="KU175" s="104"/>
      <c r="KV175" s="104"/>
      <c r="KW175" s="104"/>
      <c r="KX175" s="104"/>
      <c r="KY175" s="104"/>
      <c r="KZ175" s="104"/>
      <c r="LA175" s="104"/>
      <c r="LB175" s="104"/>
      <c r="LC175" s="104"/>
      <c r="LD175" s="104"/>
      <c r="LE175" s="104"/>
      <c r="LF175" s="104"/>
      <c r="LG175" s="104"/>
      <c r="LH175" s="104"/>
      <c r="LI175" s="104"/>
      <c r="LJ175" s="104"/>
      <c r="LK175" s="104"/>
      <c r="LL175" s="104"/>
      <c r="LM175" s="104"/>
      <c r="LN175" s="104"/>
      <c r="LO175" s="104"/>
      <c r="LP175" s="104"/>
      <c r="LQ175" s="104"/>
      <c r="LR175" s="104"/>
      <c r="LS175" s="104"/>
      <c r="LT175" s="104"/>
      <c r="LU175" s="104"/>
      <c r="LV175" s="104"/>
      <c r="LW175" s="104"/>
      <c r="LX175" s="104"/>
      <c r="LY175" s="104"/>
      <c r="LZ175" s="104"/>
      <c r="MA175" s="104"/>
      <c r="MB175" s="104"/>
      <c r="MC175" s="104"/>
      <c r="MD175" s="104"/>
      <c r="ME175" s="104"/>
      <c r="MF175" s="104"/>
      <c r="MG175" s="104"/>
      <c r="MH175" s="104"/>
      <c r="MI175" s="104"/>
      <c r="MJ175" s="104"/>
      <c r="MK175" s="104"/>
      <c r="ML175" s="104"/>
      <c r="MM175" s="104"/>
      <c r="MN175" s="104"/>
      <c r="MO175" s="104"/>
      <c r="MP175" s="104"/>
      <c r="MQ175" s="104"/>
      <c r="MR175" s="104"/>
      <c r="MS175" s="104"/>
      <c r="MT175" s="104"/>
      <c r="MU175" s="104"/>
      <c r="MV175" s="104"/>
      <c r="MW175" s="104"/>
      <c r="MX175" s="104"/>
      <c r="MY175" s="104"/>
      <c r="MZ175" s="104"/>
      <c r="NA175" s="104"/>
      <c r="NB175" s="104"/>
      <c r="NC175" s="104"/>
      <c r="ND175" s="104"/>
      <c r="NE175" s="104"/>
      <c r="NF175" s="104"/>
      <c r="NG175" s="104"/>
      <c r="NH175" s="104"/>
      <c r="NI175" s="104"/>
      <c r="NJ175" s="104"/>
      <c r="NK175" s="104"/>
      <c r="NL175" s="104"/>
      <c r="NM175" s="104"/>
      <c r="NN175" s="104"/>
      <c r="NO175" s="104"/>
      <c r="NP175" s="104"/>
      <c r="NQ175" s="104"/>
      <c r="NR175" s="104"/>
      <c r="NS175" s="104"/>
      <c r="NT175" s="104"/>
      <c r="NU175" s="104"/>
      <c r="NV175" s="104"/>
      <c r="NW175" s="104"/>
      <c r="NX175" s="104"/>
      <c r="NY175" s="104"/>
      <c r="NZ175" s="104"/>
      <c r="OA175" s="104"/>
      <c r="OB175" s="104"/>
      <c r="OC175" s="104"/>
      <c r="OD175" s="104"/>
      <c r="OE175" s="104"/>
      <c r="OF175" s="104"/>
      <c r="OG175" s="104"/>
      <c r="OH175" s="104"/>
      <c r="OI175" s="104"/>
      <c r="OJ175" s="104"/>
      <c r="OK175" s="104"/>
      <c r="OL175" s="104"/>
      <c r="OM175" s="104"/>
      <c r="ON175" s="104"/>
      <c r="OO175" s="104"/>
      <c r="OP175" s="104"/>
      <c r="OQ175" s="104"/>
      <c r="OR175" s="104"/>
      <c r="OS175" s="104"/>
      <c r="OT175" s="104"/>
      <c r="OU175" s="104"/>
      <c r="OV175" s="104"/>
      <c r="OW175" s="104"/>
      <c r="OX175" s="104"/>
      <c r="OY175" s="104"/>
      <c r="OZ175" s="104"/>
      <c r="PA175" s="104"/>
      <c r="PB175" s="104"/>
      <c r="PC175" s="104"/>
      <c r="PD175" s="104"/>
      <c r="PE175" s="104"/>
      <c r="PF175" s="104"/>
      <c r="PG175" s="104"/>
      <c r="PH175" s="104"/>
      <c r="PI175" s="104"/>
      <c r="PJ175" s="104"/>
      <c r="PK175" s="104"/>
      <c r="PL175" s="104"/>
      <c r="PM175" s="104"/>
      <c r="PN175" s="104"/>
      <c r="PO175" s="104"/>
      <c r="PP175" s="104"/>
      <c r="PQ175" s="104"/>
      <c r="PR175" s="104"/>
      <c r="PS175" s="104"/>
      <c r="PT175" s="104"/>
      <c r="PU175" s="104"/>
      <c r="PV175" s="104"/>
      <c r="PW175" s="104"/>
      <c r="PX175" s="104"/>
      <c r="PY175" s="104"/>
      <c r="PZ175" s="104"/>
      <c r="QA175" s="104"/>
      <c r="QB175" s="104"/>
      <c r="QC175" s="104"/>
      <c r="QD175" s="104"/>
      <c r="QE175" s="104"/>
      <c r="QF175" s="104"/>
      <c r="QG175" s="104"/>
      <c r="QH175" s="104"/>
      <c r="QI175" s="104"/>
      <c r="QJ175" s="104"/>
      <c r="QK175" s="104"/>
      <c r="QL175" s="104"/>
      <c r="QM175" s="104"/>
      <c r="QN175" s="104"/>
      <c r="QO175" s="104"/>
      <c r="QP175" s="104"/>
      <c r="QQ175" s="104"/>
      <c r="QR175" s="104"/>
      <c r="QS175" s="104"/>
      <c r="QT175" s="104"/>
      <c r="QU175" s="104"/>
      <c r="QV175" s="104"/>
      <c r="QW175" s="104"/>
      <c r="QX175" s="104"/>
      <c r="QY175" s="104"/>
      <c r="QZ175" s="104"/>
      <c r="RA175" s="104"/>
      <c r="RB175" s="104"/>
      <c r="RC175" s="104"/>
      <c r="RD175" s="104"/>
      <c r="RE175" s="104"/>
      <c r="RF175" s="104"/>
      <c r="RG175" s="207"/>
      <c r="RH175" s="207"/>
    </row>
    <row r="176" spans="2:476" ht="18.75" customHeight="1">
      <c r="B176" s="87">
        <v>165</v>
      </c>
      <c r="C176" s="87"/>
      <c r="D176" s="87" t="s">
        <v>451</v>
      </c>
      <c r="E176" s="34" t="str">
        <f>IF(ISBLANK(TMSimList[[#This Row],[Test n'#]]),"",LOOKUP(TMSimList[[#This Row],[Test n'#]],TP_CFAR_DB[TPnum],TP_CFAR_DB[TP ID]))</f>
        <v/>
      </c>
      <c r="F176" s="103" t="str">
        <f>IF(ISBLANK(TMSimList[[#This Row],[Test n'#]]),"",LOOKUP(TMSimList[[#This Row],[Test n'#]],TP_CFAR_DB[TPnum],TP_CFAR_DB[Test Point Name]))</f>
        <v/>
      </c>
      <c r="G176" s="34" t="str">
        <f>IF(ISBLANK(TMSimList[[#This Row],[Test n'#]]),"",LOOKUP(TMSimList[[#This Row],[Test n'#]],TP_CFAR_DB[TPnum],TP_CFAR_DB[Mode]))</f>
        <v/>
      </c>
      <c r="H176" s="397"/>
      <c r="I176" s="398"/>
      <c r="J176" s="398"/>
      <c r="K176" s="171"/>
      <c r="L176" s="178">
        <f>SUM(TMSimMatrix[#This Row])</f>
        <v>0</v>
      </c>
      <c r="M176" s="171"/>
      <c r="N176" s="171"/>
      <c r="O176" s="171"/>
      <c r="P176" s="171"/>
      <c r="Q176" s="171"/>
      <c r="R176" s="171"/>
      <c r="S176" s="171"/>
      <c r="T176" s="171"/>
      <c r="U176" s="171"/>
      <c r="V176" s="171"/>
      <c r="W176" s="171"/>
      <c r="X176" s="171"/>
      <c r="Y176" s="171"/>
      <c r="Z176" s="171"/>
      <c r="AA176" s="171"/>
      <c r="AB176" s="171"/>
      <c r="AC176" s="171"/>
      <c r="AD176" s="171"/>
      <c r="AE176" s="171"/>
      <c r="AF176" s="171"/>
      <c r="AG176" s="171"/>
      <c r="AH176" s="171"/>
      <c r="AI176" s="171"/>
      <c r="AJ176" s="171"/>
      <c r="AK176" s="171"/>
      <c r="AL176" s="171"/>
      <c r="AM176" s="171"/>
      <c r="AN176" s="171"/>
      <c r="AO176" s="171"/>
      <c r="AP176" s="171"/>
      <c r="AQ176" s="171"/>
      <c r="AR176" s="171"/>
      <c r="AS176" s="171"/>
      <c r="AT176" s="171"/>
      <c r="AU176" s="171"/>
      <c r="AV176" s="171"/>
      <c r="AW176" s="171"/>
      <c r="AX176" s="171"/>
      <c r="AY176" s="171"/>
      <c r="AZ176" s="171"/>
      <c r="BA176" s="171"/>
      <c r="BB176" s="171"/>
      <c r="BC176" s="171"/>
      <c r="BD176" s="171"/>
      <c r="BE176" s="171"/>
      <c r="BF176" s="171"/>
      <c r="BG176" s="171"/>
      <c r="BH176" s="171"/>
      <c r="BI176" s="171"/>
      <c r="BJ176" s="171"/>
      <c r="BK176" s="171"/>
      <c r="BL176" s="171"/>
      <c r="BM176" s="171"/>
      <c r="BN176" s="171"/>
      <c r="BO176" s="171"/>
      <c r="BP176" s="171"/>
      <c r="BQ176" s="171"/>
      <c r="BR176" s="171"/>
      <c r="BS176" s="171"/>
      <c r="BT176" s="171"/>
      <c r="BU176" s="171"/>
      <c r="BV176" s="171"/>
      <c r="BW176" s="171"/>
      <c r="BX176" s="171"/>
      <c r="BY176" s="171"/>
      <c r="BZ176" s="171"/>
      <c r="CA176" s="171"/>
      <c r="CB176" s="171"/>
      <c r="CC176" s="171"/>
      <c r="CD176" s="104"/>
      <c r="CE176" s="104"/>
      <c r="CF176" s="104"/>
      <c r="CG176" s="104"/>
      <c r="CH176" s="104"/>
      <c r="CI176" s="104"/>
      <c r="CJ176" s="104"/>
      <c r="CK176" s="104"/>
      <c r="CL176" s="104"/>
      <c r="CM176" s="104"/>
      <c r="CN176" s="104"/>
      <c r="CO176" s="104"/>
      <c r="CP176" s="104"/>
      <c r="CQ176" s="104"/>
      <c r="CR176" s="104"/>
      <c r="CS176" s="104"/>
      <c r="CT176" s="104"/>
      <c r="CU176" s="104"/>
      <c r="CV176" s="207"/>
      <c r="CW176" s="207"/>
      <c r="CX176" s="207"/>
      <c r="CY176" s="207"/>
      <c r="CZ176" s="207"/>
      <c r="DA176" s="207"/>
      <c r="DB176" s="207"/>
      <c r="DC176" s="207"/>
      <c r="DD176" s="207"/>
      <c r="DE176" s="207"/>
      <c r="DF176" s="207"/>
      <c r="DG176" s="207"/>
      <c r="DH176" s="207"/>
      <c r="DI176" s="207"/>
      <c r="DJ176" s="207"/>
      <c r="DK176" s="207"/>
      <c r="DL176" s="207"/>
      <c r="DM176" s="207"/>
      <c r="DN176" s="207"/>
      <c r="DO176" s="207"/>
      <c r="DP176" s="207"/>
      <c r="DQ176" s="207"/>
      <c r="DR176" s="207"/>
      <c r="DS176" s="207"/>
      <c r="DT176" s="207"/>
      <c r="DU176" s="104"/>
      <c r="DV176" s="104"/>
      <c r="DW176" s="104"/>
      <c r="DX176" s="104"/>
      <c r="DY176" s="104"/>
      <c r="DZ176" s="104"/>
      <c r="EA176" s="104"/>
      <c r="EB176" s="104"/>
      <c r="EC176" s="104"/>
      <c r="ED176" s="104"/>
      <c r="EE176" s="104"/>
      <c r="EF176" s="104"/>
      <c r="EG176" s="104"/>
      <c r="EH176" s="104"/>
      <c r="EI176" s="104"/>
      <c r="EJ176" s="104"/>
      <c r="EK176" s="104"/>
      <c r="EL176" s="104"/>
      <c r="EM176" s="104"/>
      <c r="EN176" s="104"/>
      <c r="EO176" s="104"/>
      <c r="EP176" s="104"/>
      <c r="EQ176" s="104"/>
      <c r="ER176" s="104"/>
      <c r="ES176" s="104"/>
      <c r="ET176" s="104"/>
      <c r="EU176" s="104"/>
      <c r="EV176" s="104"/>
      <c r="EW176" s="104"/>
      <c r="EX176" s="104"/>
      <c r="EY176" s="104"/>
      <c r="EZ176" s="104"/>
      <c r="FA176" s="104"/>
      <c r="FB176" s="104"/>
      <c r="FC176" s="104"/>
      <c r="FD176" s="104"/>
      <c r="FE176" s="104"/>
      <c r="FF176" s="104"/>
      <c r="FG176" s="104"/>
      <c r="FH176" s="104"/>
      <c r="FI176" s="104"/>
      <c r="FJ176" s="104"/>
      <c r="FK176" s="104"/>
      <c r="FL176" s="104"/>
      <c r="FM176" s="104"/>
      <c r="FN176" s="104"/>
      <c r="FO176" s="104"/>
      <c r="FP176" s="104"/>
      <c r="FQ176" s="104"/>
      <c r="FR176" s="104"/>
      <c r="FS176" s="104"/>
      <c r="FT176" s="104"/>
      <c r="FU176" s="104"/>
      <c r="FV176" s="104"/>
      <c r="FW176" s="104"/>
      <c r="FX176" s="104"/>
      <c r="FY176" s="104"/>
      <c r="FZ176" s="104"/>
      <c r="GA176" s="104"/>
      <c r="GB176" s="104"/>
      <c r="GC176" s="104"/>
      <c r="GD176" s="104"/>
      <c r="GE176" s="104"/>
      <c r="GF176" s="104"/>
      <c r="GG176" s="104"/>
      <c r="GH176" s="104"/>
      <c r="GI176" s="104"/>
      <c r="GJ176" s="104"/>
      <c r="GK176" s="104"/>
      <c r="GL176" s="104"/>
      <c r="GM176" s="104"/>
      <c r="GN176" s="104"/>
      <c r="GO176" s="104"/>
      <c r="GP176" s="104"/>
      <c r="GQ176" s="104"/>
      <c r="GR176" s="104"/>
      <c r="GS176" s="104"/>
      <c r="GT176" s="104"/>
      <c r="GU176" s="104"/>
      <c r="GV176" s="104"/>
      <c r="GW176" s="104"/>
      <c r="GX176" s="104"/>
      <c r="GY176" s="104"/>
      <c r="GZ176" s="104"/>
      <c r="HA176" s="104"/>
      <c r="HB176" s="104"/>
      <c r="HC176" s="104"/>
      <c r="HD176" s="104"/>
      <c r="HE176" s="104"/>
      <c r="HF176" s="104"/>
      <c r="HG176" s="104"/>
      <c r="HH176" s="104"/>
      <c r="HI176" s="104"/>
      <c r="HJ176" s="104"/>
      <c r="HK176" s="104"/>
      <c r="HL176" s="104"/>
      <c r="HM176" s="104"/>
      <c r="HN176" s="104"/>
      <c r="HO176" s="104"/>
      <c r="HP176" s="104"/>
      <c r="HQ176" s="104"/>
      <c r="HR176" s="104"/>
      <c r="HS176" s="104"/>
      <c r="HT176" s="104"/>
      <c r="HU176" s="104"/>
      <c r="HV176" s="104"/>
      <c r="HW176" s="104"/>
      <c r="HX176" s="104"/>
      <c r="HY176" s="104"/>
      <c r="HZ176" s="104"/>
      <c r="IA176" s="104"/>
      <c r="IB176" s="104"/>
      <c r="IC176" s="104"/>
      <c r="ID176" s="104"/>
      <c r="IE176" s="104"/>
      <c r="IF176" s="104"/>
      <c r="IG176" s="104"/>
      <c r="IH176" s="104"/>
      <c r="II176" s="104"/>
      <c r="IJ176" s="104"/>
      <c r="IK176" s="104"/>
      <c r="IL176" s="104"/>
      <c r="IM176" s="104"/>
      <c r="IN176" s="104"/>
      <c r="IO176" s="104"/>
      <c r="IP176" s="104"/>
      <c r="IQ176" s="104"/>
      <c r="IR176" s="104"/>
      <c r="IS176" s="104"/>
      <c r="IT176" s="104"/>
      <c r="IU176" s="104"/>
      <c r="IV176" s="104"/>
      <c r="IW176" s="104"/>
      <c r="IX176" s="104"/>
      <c r="IY176" s="104"/>
      <c r="IZ176" s="104"/>
      <c r="JA176" s="104"/>
      <c r="JB176" s="104"/>
      <c r="JC176" s="104"/>
      <c r="JD176" s="104"/>
      <c r="JE176" s="104"/>
      <c r="JF176" s="104"/>
      <c r="JG176" s="104"/>
      <c r="JH176" s="104"/>
      <c r="JI176" s="104"/>
      <c r="JJ176" s="104"/>
      <c r="JK176" s="104"/>
      <c r="JL176" s="104"/>
      <c r="JM176" s="104"/>
      <c r="JN176" s="104"/>
      <c r="JO176" s="104"/>
      <c r="JP176" s="104"/>
      <c r="JQ176" s="104"/>
      <c r="JR176" s="104"/>
      <c r="JS176" s="104"/>
      <c r="JT176" s="104"/>
      <c r="JU176" s="104"/>
      <c r="JV176" s="104"/>
      <c r="JW176" s="104"/>
      <c r="JX176" s="104"/>
      <c r="JY176" s="104"/>
      <c r="JZ176" s="104"/>
      <c r="KA176" s="104"/>
      <c r="KB176" s="104"/>
      <c r="KC176" s="104"/>
      <c r="KD176" s="104"/>
      <c r="KE176" s="104"/>
      <c r="KF176" s="104"/>
      <c r="KG176" s="104"/>
      <c r="KH176" s="104"/>
      <c r="KI176" s="104"/>
      <c r="KJ176" s="104"/>
      <c r="KK176" s="104"/>
      <c r="KL176" s="104"/>
      <c r="KM176" s="104"/>
      <c r="KN176" s="104"/>
      <c r="KO176" s="104"/>
      <c r="KP176" s="104"/>
      <c r="KQ176" s="104"/>
      <c r="KR176" s="104"/>
      <c r="KS176" s="104"/>
      <c r="KT176" s="104"/>
      <c r="KU176" s="104"/>
      <c r="KV176" s="104"/>
      <c r="KW176" s="104"/>
      <c r="KX176" s="104"/>
      <c r="KY176" s="104"/>
      <c r="KZ176" s="104"/>
      <c r="LA176" s="104"/>
      <c r="LB176" s="104"/>
      <c r="LC176" s="104"/>
      <c r="LD176" s="104"/>
      <c r="LE176" s="104"/>
      <c r="LF176" s="104"/>
      <c r="LG176" s="104"/>
      <c r="LH176" s="104"/>
      <c r="LI176" s="104"/>
      <c r="LJ176" s="104"/>
      <c r="LK176" s="104"/>
      <c r="LL176" s="104"/>
      <c r="LM176" s="104"/>
      <c r="LN176" s="104"/>
      <c r="LO176" s="104"/>
      <c r="LP176" s="104"/>
      <c r="LQ176" s="104"/>
      <c r="LR176" s="104"/>
      <c r="LS176" s="104"/>
      <c r="LT176" s="104"/>
      <c r="LU176" s="104"/>
      <c r="LV176" s="104"/>
      <c r="LW176" s="104"/>
      <c r="LX176" s="104"/>
      <c r="LY176" s="104"/>
      <c r="LZ176" s="104"/>
      <c r="MA176" s="104"/>
      <c r="MB176" s="104"/>
      <c r="MC176" s="104"/>
      <c r="MD176" s="104"/>
      <c r="ME176" s="104"/>
      <c r="MF176" s="104"/>
      <c r="MG176" s="104"/>
      <c r="MH176" s="104"/>
      <c r="MI176" s="104"/>
      <c r="MJ176" s="104"/>
      <c r="MK176" s="104"/>
      <c r="ML176" s="104"/>
      <c r="MM176" s="104"/>
      <c r="MN176" s="104"/>
      <c r="MO176" s="104"/>
      <c r="MP176" s="104"/>
      <c r="MQ176" s="104"/>
      <c r="MR176" s="104"/>
      <c r="MS176" s="104"/>
      <c r="MT176" s="104"/>
      <c r="MU176" s="104"/>
      <c r="MV176" s="104"/>
      <c r="MW176" s="104"/>
      <c r="MX176" s="104"/>
      <c r="MY176" s="104"/>
      <c r="MZ176" s="104"/>
      <c r="NA176" s="104"/>
      <c r="NB176" s="104"/>
      <c r="NC176" s="104"/>
      <c r="ND176" s="104"/>
      <c r="NE176" s="104"/>
      <c r="NF176" s="104"/>
      <c r="NG176" s="104"/>
      <c r="NH176" s="104"/>
      <c r="NI176" s="104"/>
      <c r="NJ176" s="104"/>
      <c r="NK176" s="104"/>
      <c r="NL176" s="104"/>
      <c r="NM176" s="104"/>
      <c r="NN176" s="104"/>
      <c r="NO176" s="104"/>
      <c r="NP176" s="104"/>
      <c r="NQ176" s="104"/>
      <c r="NR176" s="104"/>
      <c r="NS176" s="104"/>
      <c r="NT176" s="104"/>
      <c r="NU176" s="104"/>
      <c r="NV176" s="104"/>
      <c r="NW176" s="104"/>
      <c r="NX176" s="104"/>
      <c r="NY176" s="104"/>
      <c r="NZ176" s="104"/>
      <c r="OA176" s="104"/>
      <c r="OB176" s="104"/>
      <c r="OC176" s="104"/>
      <c r="OD176" s="104"/>
      <c r="OE176" s="104"/>
      <c r="OF176" s="104"/>
      <c r="OG176" s="104"/>
      <c r="OH176" s="104"/>
      <c r="OI176" s="104"/>
      <c r="OJ176" s="104"/>
      <c r="OK176" s="104"/>
      <c r="OL176" s="104"/>
      <c r="OM176" s="104"/>
      <c r="ON176" s="104"/>
      <c r="OO176" s="104"/>
      <c r="OP176" s="104"/>
      <c r="OQ176" s="104"/>
      <c r="OR176" s="104"/>
      <c r="OS176" s="104"/>
      <c r="OT176" s="104"/>
      <c r="OU176" s="104"/>
      <c r="OV176" s="104"/>
      <c r="OW176" s="104"/>
      <c r="OX176" s="104"/>
      <c r="OY176" s="104"/>
      <c r="OZ176" s="104"/>
      <c r="PA176" s="104"/>
      <c r="PB176" s="104"/>
      <c r="PC176" s="104"/>
      <c r="PD176" s="104"/>
      <c r="PE176" s="104"/>
      <c r="PF176" s="104"/>
      <c r="PG176" s="104"/>
      <c r="PH176" s="104"/>
      <c r="PI176" s="104"/>
      <c r="PJ176" s="104"/>
      <c r="PK176" s="104"/>
      <c r="PL176" s="104"/>
      <c r="PM176" s="104"/>
      <c r="PN176" s="104"/>
      <c r="PO176" s="104"/>
      <c r="PP176" s="104"/>
      <c r="PQ176" s="104"/>
      <c r="PR176" s="104"/>
      <c r="PS176" s="104"/>
      <c r="PT176" s="104"/>
      <c r="PU176" s="104"/>
      <c r="PV176" s="104"/>
      <c r="PW176" s="104"/>
      <c r="PX176" s="104"/>
      <c r="PY176" s="104"/>
      <c r="PZ176" s="104"/>
      <c r="QA176" s="104"/>
      <c r="QB176" s="104"/>
      <c r="QC176" s="104"/>
      <c r="QD176" s="104"/>
      <c r="QE176" s="104"/>
      <c r="QF176" s="104"/>
      <c r="QG176" s="104"/>
      <c r="QH176" s="104"/>
      <c r="QI176" s="104"/>
      <c r="QJ176" s="104"/>
      <c r="QK176" s="104"/>
      <c r="QL176" s="104"/>
      <c r="QM176" s="104"/>
      <c r="QN176" s="104"/>
      <c r="QO176" s="104"/>
      <c r="QP176" s="104"/>
      <c r="QQ176" s="104"/>
      <c r="QR176" s="104"/>
      <c r="QS176" s="104"/>
      <c r="QT176" s="104"/>
      <c r="QU176" s="104"/>
      <c r="QV176" s="104"/>
      <c r="QW176" s="104"/>
      <c r="QX176" s="104"/>
      <c r="QY176" s="104"/>
      <c r="QZ176" s="104"/>
      <c r="RA176" s="104"/>
      <c r="RB176" s="104"/>
      <c r="RC176" s="104"/>
      <c r="RD176" s="104"/>
      <c r="RE176" s="104"/>
      <c r="RF176" s="104"/>
      <c r="RG176" s="207"/>
      <c r="RH176" s="207"/>
    </row>
    <row r="177" spans="2:476" ht="18.75" customHeight="1">
      <c r="B177" s="87">
        <v>166</v>
      </c>
      <c r="C177" s="87"/>
      <c r="D177" s="87" t="s">
        <v>451</v>
      </c>
      <c r="E177" s="34" t="str">
        <f>IF(ISBLANK(TMSimList[[#This Row],[Test n'#]]),"",LOOKUP(TMSimList[[#This Row],[Test n'#]],TP_CFAR_DB[TPnum],TP_CFAR_DB[TP ID]))</f>
        <v/>
      </c>
      <c r="F177" s="103" t="str">
        <f>IF(ISBLANK(TMSimList[[#This Row],[Test n'#]]),"",LOOKUP(TMSimList[[#This Row],[Test n'#]],TP_CFAR_DB[TPnum],TP_CFAR_DB[Test Point Name]))</f>
        <v/>
      </c>
      <c r="G177" s="34" t="str">
        <f>IF(ISBLANK(TMSimList[[#This Row],[Test n'#]]),"",LOOKUP(TMSimList[[#This Row],[Test n'#]],TP_CFAR_DB[TPnum],TP_CFAR_DB[Mode]))</f>
        <v/>
      </c>
      <c r="H177" s="397"/>
      <c r="I177" s="398"/>
      <c r="J177" s="398"/>
      <c r="K177" s="171"/>
      <c r="L177" s="178">
        <f>SUM(TMSimMatrix[#This Row])</f>
        <v>0</v>
      </c>
      <c r="M177" s="171"/>
      <c r="N177" s="171"/>
      <c r="O177" s="171"/>
      <c r="P177" s="171"/>
      <c r="Q177" s="171"/>
      <c r="R177" s="171"/>
      <c r="S177" s="171"/>
      <c r="T177" s="171"/>
      <c r="U177" s="171"/>
      <c r="V177" s="171"/>
      <c r="W177" s="171"/>
      <c r="X177" s="171"/>
      <c r="Y177" s="171"/>
      <c r="Z177" s="171"/>
      <c r="AA177" s="171"/>
      <c r="AB177" s="171"/>
      <c r="AC177" s="171"/>
      <c r="AD177" s="171"/>
      <c r="AE177" s="171"/>
      <c r="AF177" s="171"/>
      <c r="AG177" s="171"/>
      <c r="AH177" s="171"/>
      <c r="AI177" s="171"/>
      <c r="AJ177" s="171"/>
      <c r="AK177" s="171"/>
      <c r="AL177" s="171"/>
      <c r="AM177" s="171"/>
      <c r="AN177" s="171"/>
      <c r="AO177" s="171"/>
      <c r="AP177" s="171"/>
      <c r="AQ177" s="171"/>
      <c r="AR177" s="171"/>
      <c r="AS177" s="171"/>
      <c r="AT177" s="171"/>
      <c r="AU177" s="171"/>
      <c r="AV177" s="171"/>
      <c r="AW177" s="171"/>
      <c r="AX177" s="171"/>
      <c r="AY177" s="171"/>
      <c r="AZ177" s="171"/>
      <c r="BA177" s="171"/>
      <c r="BB177" s="171"/>
      <c r="BC177" s="171"/>
      <c r="BD177" s="171"/>
      <c r="BE177" s="171"/>
      <c r="BF177" s="171"/>
      <c r="BG177" s="171"/>
      <c r="BH177" s="171"/>
      <c r="BI177" s="171"/>
      <c r="BJ177" s="171"/>
      <c r="BK177" s="171"/>
      <c r="BL177" s="171"/>
      <c r="BM177" s="171"/>
      <c r="BN177" s="171"/>
      <c r="BO177" s="171"/>
      <c r="BP177" s="171"/>
      <c r="BQ177" s="171"/>
      <c r="BR177" s="171"/>
      <c r="BS177" s="171"/>
      <c r="BT177" s="171"/>
      <c r="BU177" s="171"/>
      <c r="BV177" s="171"/>
      <c r="BW177" s="171"/>
      <c r="BX177" s="171"/>
      <c r="BY177" s="171"/>
      <c r="BZ177" s="171"/>
      <c r="CA177" s="171"/>
      <c r="CB177" s="171"/>
      <c r="CC177" s="171"/>
      <c r="CD177" s="104"/>
      <c r="CE177" s="104"/>
      <c r="CF177" s="104"/>
      <c r="CG177" s="104"/>
      <c r="CH177" s="104"/>
      <c r="CI177" s="104"/>
      <c r="CJ177" s="104"/>
      <c r="CK177" s="104"/>
      <c r="CL177" s="104"/>
      <c r="CM177" s="104"/>
      <c r="CN177" s="104"/>
      <c r="CO177" s="104"/>
      <c r="CP177" s="104"/>
      <c r="CQ177" s="104"/>
      <c r="CR177" s="104"/>
      <c r="CS177" s="104"/>
      <c r="CT177" s="104"/>
      <c r="CU177" s="104"/>
      <c r="CV177" s="207"/>
      <c r="CW177" s="207"/>
      <c r="CX177" s="207"/>
      <c r="CY177" s="207"/>
      <c r="CZ177" s="207"/>
      <c r="DA177" s="207"/>
      <c r="DB177" s="207"/>
      <c r="DC177" s="207"/>
      <c r="DD177" s="207"/>
      <c r="DE177" s="207"/>
      <c r="DF177" s="207"/>
      <c r="DG177" s="207"/>
      <c r="DH177" s="207"/>
      <c r="DI177" s="207"/>
      <c r="DJ177" s="207"/>
      <c r="DK177" s="207"/>
      <c r="DL177" s="207"/>
      <c r="DM177" s="207"/>
      <c r="DN177" s="207"/>
      <c r="DO177" s="207"/>
      <c r="DP177" s="207"/>
      <c r="DQ177" s="207"/>
      <c r="DR177" s="207"/>
      <c r="DS177" s="207"/>
      <c r="DT177" s="207"/>
      <c r="DU177" s="104"/>
      <c r="DV177" s="104"/>
      <c r="DW177" s="104"/>
      <c r="DX177" s="104"/>
      <c r="DY177" s="104"/>
      <c r="DZ177" s="104"/>
      <c r="EA177" s="104"/>
      <c r="EB177" s="104"/>
      <c r="EC177" s="104"/>
      <c r="ED177" s="104"/>
      <c r="EE177" s="104"/>
      <c r="EF177" s="104"/>
      <c r="EG177" s="104"/>
      <c r="EH177" s="104"/>
      <c r="EI177" s="104"/>
      <c r="EJ177" s="104"/>
      <c r="EK177" s="104"/>
      <c r="EL177" s="104"/>
      <c r="EM177" s="104"/>
      <c r="EN177" s="104"/>
      <c r="EO177" s="104"/>
      <c r="EP177" s="104"/>
      <c r="EQ177" s="104"/>
      <c r="ER177" s="104"/>
      <c r="ES177" s="104"/>
      <c r="ET177" s="104"/>
      <c r="EU177" s="104"/>
      <c r="EV177" s="104"/>
      <c r="EW177" s="104"/>
      <c r="EX177" s="104"/>
      <c r="EY177" s="104"/>
      <c r="EZ177" s="104"/>
      <c r="FA177" s="104"/>
      <c r="FB177" s="104"/>
      <c r="FC177" s="104"/>
      <c r="FD177" s="104"/>
      <c r="FE177" s="104"/>
      <c r="FF177" s="104"/>
      <c r="FG177" s="104"/>
      <c r="FH177" s="104"/>
      <c r="FI177" s="104"/>
      <c r="FJ177" s="104"/>
      <c r="FK177" s="104"/>
      <c r="FL177" s="104"/>
      <c r="FM177" s="104"/>
      <c r="FN177" s="104"/>
      <c r="FO177" s="104"/>
      <c r="FP177" s="104"/>
      <c r="FQ177" s="104"/>
      <c r="FR177" s="104"/>
      <c r="FS177" s="104"/>
      <c r="FT177" s="104"/>
      <c r="FU177" s="104"/>
      <c r="FV177" s="104"/>
      <c r="FW177" s="104"/>
      <c r="FX177" s="104"/>
      <c r="FY177" s="104"/>
      <c r="FZ177" s="104"/>
      <c r="GA177" s="104"/>
      <c r="GB177" s="104"/>
      <c r="GC177" s="104"/>
      <c r="GD177" s="104"/>
      <c r="GE177" s="104"/>
      <c r="GF177" s="104"/>
      <c r="GG177" s="104"/>
      <c r="GH177" s="104"/>
      <c r="GI177" s="104"/>
      <c r="GJ177" s="104"/>
      <c r="GK177" s="104"/>
      <c r="GL177" s="104"/>
      <c r="GM177" s="104"/>
      <c r="GN177" s="104"/>
      <c r="GO177" s="104"/>
      <c r="GP177" s="104"/>
      <c r="GQ177" s="104"/>
      <c r="GR177" s="104"/>
      <c r="GS177" s="104"/>
      <c r="GT177" s="104"/>
      <c r="GU177" s="104"/>
      <c r="GV177" s="104"/>
      <c r="GW177" s="104"/>
      <c r="GX177" s="104"/>
      <c r="GY177" s="104"/>
      <c r="GZ177" s="104"/>
      <c r="HA177" s="104"/>
      <c r="HB177" s="104"/>
      <c r="HC177" s="104"/>
      <c r="HD177" s="104"/>
      <c r="HE177" s="104"/>
      <c r="HF177" s="104"/>
      <c r="HG177" s="104"/>
      <c r="HH177" s="104"/>
      <c r="HI177" s="104"/>
      <c r="HJ177" s="104"/>
      <c r="HK177" s="104"/>
      <c r="HL177" s="104"/>
      <c r="HM177" s="104"/>
      <c r="HN177" s="104"/>
      <c r="HO177" s="104"/>
      <c r="HP177" s="104"/>
      <c r="HQ177" s="104"/>
      <c r="HR177" s="104"/>
      <c r="HS177" s="104"/>
      <c r="HT177" s="104"/>
      <c r="HU177" s="104"/>
      <c r="HV177" s="104"/>
      <c r="HW177" s="104"/>
      <c r="HX177" s="104"/>
      <c r="HY177" s="104"/>
      <c r="HZ177" s="104"/>
      <c r="IA177" s="104"/>
      <c r="IB177" s="104"/>
      <c r="IC177" s="104"/>
      <c r="ID177" s="104"/>
      <c r="IE177" s="104"/>
      <c r="IF177" s="104"/>
      <c r="IG177" s="104"/>
      <c r="IH177" s="104"/>
      <c r="II177" s="104"/>
      <c r="IJ177" s="104"/>
      <c r="IK177" s="104"/>
      <c r="IL177" s="104"/>
      <c r="IM177" s="104"/>
      <c r="IN177" s="104"/>
      <c r="IO177" s="104"/>
      <c r="IP177" s="104"/>
      <c r="IQ177" s="104"/>
      <c r="IR177" s="104"/>
      <c r="IS177" s="104"/>
      <c r="IT177" s="104"/>
      <c r="IU177" s="104"/>
      <c r="IV177" s="104"/>
      <c r="IW177" s="104"/>
      <c r="IX177" s="104"/>
      <c r="IY177" s="104"/>
      <c r="IZ177" s="104"/>
      <c r="JA177" s="104"/>
      <c r="JB177" s="104"/>
      <c r="JC177" s="104"/>
      <c r="JD177" s="104"/>
      <c r="JE177" s="104"/>
      <c r="JF177" s="104"/>
      <c r="JG177" s="104"/>
      <c r="JH177" s="104"/>
      <c r="JI177" s="104"/>
      <c r="JJ177" s="104"/>
      <c r="JK177" s="104"/>
      <c r="JL177" s="104"/>
      <c r="JM177" s="104"/>
      <c r="JN177" s="104"/>
      <c r="JO177" s="104"/>
      <c r="JP177" s="104"/>
      <c r="JQ177" s="104"/>
      <c r="JR177" s="104"/>
      <c r="JS177" s="104"/>
      <c r="JT177" s="104"/>
      <c r="JU177" s="104"/>
      <c r="JV177" s="104"/>
      <c r="JW177" s="104"/>
      <c r="JX177" s="104"/>
      <c r="JY177" s="104"/>
      <c r="JZ177" s="104"/>
      <c r="KA177" s="104"/>
      <c r="KB177" s="104"/>
      <c r="KC177" s="104"/>
      <c r="KD177" s="104"/>
      <c r="KE177" s="104"/>
      <c r="KF177" s="104"/>
      <c r="KG177" s="104"/>
      <c r="KH177" s="104"/>
      <c r="KI177" s="104"/>
      <c r="KJ177" s="104"/>
      <c r="KK177" s="104"/>
      <c r="KL177" s="104"/>
      <c r="KM177" s="104"/>
      <c r="KN177" s="104"/>
      <c r="KO177" s="104"/>
      <c r="KP177" s="104"/>
      <c r="KQ177" s="104"/>
      <c r="KR177" s="104"/>
      <c r="KS177" s="104"/>
      <c r="KT177" s="104"/>
      <c r="KU177" s="104"/>
      <c r="KV177" s="104"/>
      <c r="KW177" s="104"/>
      <c r="KX177" s="104"/>
      <c r="KY177" s="104"/>
      <c r="KZ177" s="104"/>
      <c r="LA177" s="104"/>
      <c r="LB177" s="104"/>
      <c r="LC177" s="104"/>
      <c r="LD177" s="104"/>
      <c r="LE177" s="104"/>
      <c r="LF177" s="104"/>
      <c r="LG177" s="104"/>
      <c r="LH177" s="104"/>
      <c r="LI177" s="104"/>
      <c r="LJ177" s="104"/>
      <c r="LK177" s="104"/>
      <c r="LL177" s="104"/>
      <c r="LM177" s="104"/>
      <c r="LN177" s="104"/>
      <c r="LO177" s="104"/>
      <c r="LP177" s="104"/>
      <c r="LQ177" s="104"/>
      <c r="LR177" s="104"/>
      <c r="LS177" s="104"/>
      <c r="LT177" s="104"/>
      <c r="LU177" s="104"/>
      <c r="LV177" s="104"/>
      <c r="LW177" s="104"/>
      <c r="LX177" s="104"/>
      <c r="LY177" s="104"/>
      <c r="LZ177" s="104"/>
      <c r="MA177" s="104"/>
      <c r="MB177" s="104"/>
      <c r="MC177" s="104"/>
      <c r="MD177" s="104"/>
      <c r="ME177" s="104"/>
      <c r="MF177" s="104"/>
      <c r="MG177" s="104"/>
      <c r="MH177" s="104"/>
      <c r="MI177" s="104"/>
      <c r="MJ177" s="104"/>
      <c r="MK177" s="104"/>
      <c r="ML177" s="104"/>
      <c r="MM177" s="104"/>
      <c r="MN177" s="104"/>
      <c r="MO177" s="104"/>
      <c r="MP177" s="104"/>
      <c r="MQ177" s="104"/>
      <c r="MR177" s="104"/>
      <c r="MS177" s="104"/>
      <c r="MT177" s="104"/>
      <c r="MU177" s="104"/>
      <c r="MV177" s="104"/>
      <c r="MW177" s="104"/>
      <c r="MX177" s="104"/>
      <c r="MY177" s="104"/>
      <c r="MZ177" s="104"/>
      <c r="NA177" s="104"/>
      <c r="NB177" s="104"/>
      <c r="NC177" s="104"/>
      <c r="ND177" s="104"/>
      <c r="NE177" s="104"/>
      <c r="NF177" s="104"/>
      <c r="NG177" s="104"/>
      <c r="NH177" s="104"/>
      <c r="NI177" s="104"/>
      <c r="NJ177" s="104"/>
      <c r="NK177" s="104"/>
      <c r="NL177" s="104"/>
      <c r="NM177" s="104"/>
      <c r="NN177" s="104"/>
      <c r="NO177" s="104"/>
      <c r="NP177" s="104"/>
      <c r="NQ177" s="104"/>
      <c r="NR177" s="104"/>
      <c r="NS177" s="104"/>
      <c r="NT177" s="104"/>
      <c r="NU177" s="104"/>
      <c r="NV177" s="104"/>
      <c r="NW177" s="104"/>
      <c r="NX177" s="104"/>
      <c r="NY177" s="104"/>
      <c r="NZ177" s="104"/>
      <c r="OA177" s="104"/>
      <c r="OB177" s="104"/>
      <c r="OC177" s="104"/>
      <c r="OD177" s="104"/>
      <c r="OE177" s="104"/>
      <c r="OF177" s="104"/>
      <c r="OG177" s="104"/>
      <c r="OH177" s="104"/>
      <c r="OI177" s="104"/>
      <c r="OJ177" s="104"/>
      <c r="OK177" s="104"/>
      <c r="OL177" s="104"/>
      <c r="OM177" s="104"/>
      <c r="ON177" s="104"/>
      <c r="OO177" s="104"/>
      <c r="OP177" s="104"/>
      <c r="OQ177" s="104"/>
      <c r="OR177" s="104"/>
      <c r="OS177" s="104"/>
      <c r="OT177" s="104"/>
      <c r="OU177" s="104"/>
      <c r="OV177" s="104"/>
      <c r="OW177" s="104"/>
      <c r="OX177" s="104"/>
      <c r="OY177" s="104"/>
      <c r="OZ177" s="104"/>
      <c r="PA177" s="104"/>
      <c r="PB177" s="104"/>
      <c r="PC177" s="104"/>
      <c r="PD177" s="104"/>
      <c r="PE177" s="104"/>
      <c r="PF177" s="104"/>
      <c r="PG177" s="104"/>
      <c r="PH177" s="104"/>
      <c r="PI177" s="104"/>
      <c r="PJ177" s="104"/>
      <c r="PK177" s="104"/>
      <c r="PL177" s="104"/>
      <c r="PM177" s="104"/>
      <c r="PN177" s="104"/>
      <c r="PO177" s="104"/>
      <c r="PP177" s="104"/>
      <c r="PQ177" s="104"/>
      <c r="PR177" s="104"/>
      <c r="PS177" s="104"/>
      <c r="PT177" s="104"/>
      <c r="PU177" s="104"/>
      <c r="PV177" s="104"/>
      <c r="PW177" s="104"/>
      <c r="PX177" s="104"/>
      <c r="PY177" s="104"/>
      <c r="PZ177" s="104"/>
      <c r="QA177" s="104"/>
      <c r="QB177" s="104"/>
      <c r="QC177" s="104"/>
      <c r="QD177" s="104"/>
      <c r="QE177" s="104"/>
      <c r="QF177" s="104"/>
      <c r="QG177" s="104"/>
      <c r="QH177" s="104"/>
      <c r="QI177" s="104"/>
      <c r="QJ177" s="104"/>
      <c r="QK177" s="104"/>
      <c r="QL177" s="104"/>
      <c r="QM177" s="104"/>
      <c r="QN177" s="104"/>
      <c r="QO177" s="104"/>
      <c r="QP177" s="104"/>
      <c r="QQ177" s="104"/>
      <c r="QR177" s="104"/>
      <c r="QS177" s="104"/>
      <c r="QT177" s="104"/>
      <c r="QU177" s="104"/>
      <c r="QV177" s="104"/>
      <c r="QW177" s="104"/>
      <c r="QX177" s="104"/>
      <c r="QY177" s="104"/>
      <c r="QZ177" s="104"/>
      <c r="RA177" s="104"/>
      <c r="RB177" s="104"/>
      <c r="RC177" s="104"/>
      <c r="RD177" s="104"/>
      <c r="RE177" s="104"/>
      <c r="RF177" s="104"/>
      <c r="RG177" s="207"/>
      <c r="RH177" s="207"/>
    </row>
    <row r="178" spans="2:476" ht="18.75" customHeight="1">
      <c r="B178" s="87">
        <v>167</v>
      </c>
      <c r="C178" s="87"/>
      <c r="D178" s="87" t="s">
        <v>451</v>
      </c>
      <c r="E178" s="34" t="str">
        <f>IF(ISBLANK(TMSimList[[#This Row],[Test n'#]]),"",LOOKUP(TMSimList[[#This Row],[Test n'#]],TP_CFAR_DB[TPnum],TP_CFAR_DB[TP ID]))</f>
        <v/>
      </c>
      <c r="F178" s="103" t="str">
        <f>IF(ISBLANK(TMSimList[[#This Row],[Test n'#]]),"",LOOKUP(TMSimList[[#This Row],[Test n'#]],TP_CFAR_DB[TPnum],TP_CFAR_DB[Test Point Name]))</f>
        <v/>
      </c>
      <c r="G178" s="34" t="str">
        <f>IF(ISBLANK(TMSimList[[#This Row],[Test n'#]]),"",LOOKUP(TMSimList[[#This Row],[Test n'#]],TP_CFAR_DB[TPnum],TP_CFAR_DB[Mode]))</f>
        <v/>
      </c>
      <c r="H178" s="397"/>
      <c r="I178" s="398"/>
      <c r="J178" s="398"/>
      <c r="K178" s="171"/>
      <c r="L178" s="178">
        <f>SUM(TMSimMatrix[#This Row])</f>
        <v>0</v>
      </c>
      <c r="M178" s="171"/>
      <c r="N178" s="171"/>
      <c r="O178" s="171"/>
      <c r="P178" s="171"/>
      <c r="Q178" s="171"/>
      <c r="R178" s="171"/>
      <c r="S178" s="171"/>
      <c r="T178" s="171"/>
      <c r="U178" s="171"/>
      <c r="V178" s="171"/>
      <c r="W178" s="171"/>
      <c r="X178" s="171"/>
      <c r="Y178" s="171"/>
      <c r="Z178" s="171"/>
      <c r="AA178" s="171"/>
      <c r="AB178" s="171"/>
      <c r="AC178" s="171"/>
      <c r="AD178" s="171"/>
      <c r="AE178" s="171"/>
      <c r="AF178" s="171"/>
      <c r="AG178" s="171"/>
      <c r="AH178" s="171"/>
      <c r="AI178" s="171"/>
      <c r="AJ178" s="171"/>
      <c r="AK178" s="171"/>
      <c r="AL178" s="171"/>
      <c r="AM178" s="171"/>
      <c r="AN178" s="171"/>
      <c r="AO178" s="171"/>
      <c r="AP178" s="171"/>
      <c r="AQ178" s="171"/>
      <c r="AR178" s="171"/>
      <c r="AS178" s="171"/>
      <c r="AT178" s="171"/>
      <c r="AU178" s="171"/>
      <c r="AV178" s="171"/>
      <c r="AW178" s="171"/>
      <c r="AX178" s="171"/>
      <c r="AY178" s="171"/>
      <c r="AZ178" s="171"/>
      <c r="BA178" s="171"/>
      <c r="BB178" s="171"/>
      <c r="BC178" s="171"/>
      <c r="BD178" s="171"/>
      <c r="BE178" s="171"/>
      <c r="BF178" s="171"/>
      <c r="BG178" s="171"/>
      <c r="BH178" s="171"/>
      <c r="BI178" s="171"/>
      <c r="BJ178" s="171"/>
      <c r="BK178" s="171"/>
      <c r="BL178" s="171"/>
      <c r="BM178" s="171"/>
      <c r="BN178" s="171"/>
      <c r="BO178" s="171"/>
      <c r="BP178" s="171"/>
      <c r="BQ178" s="171"/>
      <c r="BR178" s="171"/>
      <c r="BS178" s="171"/>
      <c r="BT178" s="171"/>
      <c r="BU178" s="171"/>
      <c r="BV178" s="171"/>
      <c r="BW178" s="171"/>
      <c r="BX178" s="171"/>
      <c r="BY178" s="171"/>
      <c r="BZ178" s="171"/>
      <c r="CA178" s="171"/>
      <c r="CB178" s="171"/>
      <c r="CC178" s="171"/>
      <c r="CD178" s="104"/>
      <c r="CE178" s="104"/>
      <c r="CF178" s="104"/>
      <c r="CG178" s="104"/>
      <c r="CH178" s="104"/>
      <c r="CI178" s="104"/>
      <c r="CJ178" s="104"/>
      <c r="CK178" s="104"/>
      <c r="CL178" s="104"/>
      <c r="CM178" s="104"/>
      <c r="CN178" s="104"/>
      <c r="CO178" s="104"/>
      <c r="CP178" s="104"/>
      <c r="CQ178" s="104"/>
      <c r="CR178" s="104"/>
      <c r="CS178" s="104"/>
      <c r="CT178" s="104"/>
      <c r="CU178" s="104"/>
      <c r="CV178" s="207"/>
      <c r="CW178" s="207"/>
      <c r="CX178" s="207"/>
      <c r="CY178" s="207"/>
      <c r="CZ178" s="207"/>
      <c r="DA178" s="207"/>
      <c r="DB178" s="207"/>
      <c r="DC178" s="207"/>
      <c r="DD178" s="207"/>
      <c r="DE178" s="207"/>
      <c r="DF178" s="207"/>
      <c r="DG178" s="207"/>
      <c r="DH178" s="207"/>
      <c r="DI178" s="207"/>
      <c r="DJ178" s="207"/>
      <c r="DK178" s="207"/>
      <c r="DL178" s="207"/>
      <c r="DM178" s="207"/>
      <c r="DN178" s="207"/>
      <c r="DO178" s="207"/>
      <c r="DP178" s="207"/>
      <c r="DQ178" s="207"/>
      <c r="DR178" s="207"/>
      <c r="DS178" s="207"/>
      <c r="DT178" s="207"/>
      <c r="DU178" s="104"/>
      <c r="DV178" s="104"/>
      <c r="DW178" s="104"/>
      <c r="DX178" s="104"/>
      <c r="DY178" s="104"/>
      <c r="DZ178" s="104"/>
      <c r="EA178" s="104"/>
      <c r="EB178" s="104"/>
      <c r="EC178" s="104"/>
      <c r="ED178" s="104"/>
      <c r="EE178" s="104"/>
      <c r="EF178" s="104"/>
      <c r="EG178" s="104"/>
      <c r="EH178" s="104"/>
      <c r="EI178" s="104"/>
      <c r="EJ178" s="104"/>
      <c r="EK178" s="104"/>
      <c r="EL178" s="104"/>
      <c r="EM178" s="104"/>
      <c r="EN178" s="104"/>
      <c r="EO178" s="104"/>
      <c r="EP178" s="104"/>
      <c r="EQ178" s="104"/>
      <c r="ER178" s="104"/>
      <c r="ES178" s="104"/>
      <c r="ET178" s="104"/>
      <c r="EU178" s="104"/>
      <c r="EV178" s="104"/>
      <c r="EW178" s="104"/>
      <c r="EX178" s="104"/>
      <c r="EY178" s="104"/>
      <c r="EZ178" s="104"/>
      <c r="FA178" s="104"/>
      <c r="FB178" s="104"/>
      <c r="FC178" s="104"/>
      <c r="FD178" s="104"/>
      <c r="FE178" s="104"/>
      <c r="FF178" s="104"/>
      <c r="FG178" s="104"/>
      <c r="FH178" s="104"/>
      <c r="FI178" s="104"/>
      <c r="FJ178" s="104"/>
      <c r="FK178" s="104"/>
      <c r="FL178" s="104"/>
      <c r="FM178" s="104"/>
      <c r="FN178" s="104"/>
      <c r="FO178" s="104"/>
      <c r="FP178" s="104"/>
      <c r="FQ178" s="104"/>
      <c r="FR178" s="104"/>
      <c r="FS178" s="104"/>
      <c r="FT178" s="104"/>
      <c r="FU178" s="104"/>
      <c r="FV178" s="104"/>
      <c r="FW178" s="104"/>
      <c r="FX178" s="104"/>
      <c r="FY178" s="104"/>
      <c r="FZ178" s="104"/>
      <c r="GA178" s="104"/>
      <c r="GB178" s="104"/>
      <c r="GC178" s="104"/>
      <c r="GD178" s="104"/>
      <c r="GE178" s="104"/>
      <c r="GF178" s="104"/>
      <c r="GG178" s="104"/>
      <c r="GH178" s="104"/>
      <c r="GI178" s="104"/>
      <c r="GJ178" s="104"/>
      <c r="GK178" s="104"/>
      <c r="GL178" s="104"/>
      <c r="GM178" s="104"/>
      <c r="GN178" s="104"/>
      <c r="GO178" s="104"/>
      <c r="GP178" s="104"/>
      <c r="GQ178" s="104"/>
      <c r="GR178" s="104"/>
      <c r="GS178" s="104"/>
      <c r="GT178" s="104"/>
      <c r="GU178" s="104"/>
      <c r="GV178" s="104"/>
      <c r="GW178" s="104"/>
      <c r="GX178" s="104"/>
      <c r="GY178" s="104"/>
      <c r="GZ178" s="104"/>
      <c r="HA178" s="104"/>
      <c r="HB178" s="104"/>
      <c r="HC178" s="104"/>
      <c r="HD178" s="104"/>
      <c r="HE178" s="104"/>
      <c r="HF178" s="104"/>
      <c r="HG178" s="104"/>
      <c r="HH178" s="104"/>
      <c r="HI178" s="104"/>
      <c r="HJ178" s="104"/>
      <c r="HK178" s="104"/>
      <c r="HL178" s="104"/>
      <c r="HM178" s="104"/>
      <c r="HN178" s="104"/>
      <c r="HO178" s="104"/>
      <c r="HP178" s="104"/>
      <c r="HQ178" s="104"/>
      <c r="HR178" s="104"/>
      <c r="HS178" s="104"/>
      <c r="HT178" s="104"/>
      <c r="HU178" s="104"/>
      <c r="HV178" s="104"/>
      <c r="HW178" s="104"/>
      <c r="HX178" s="104"/>
      <c r="HY178" s="104"/>
      <c r="HZ178" s="104"/>
      <c r="IA178" s="104"/>
      <c r="IB178" s="104"/>
      <c r="IC178" s="104"/>
      <c r="ID178" s="104"/>
      <c r="IE178" s="104"/>
      <c r="IF178" s="104"/>
      <c r="IG178" s="104"/>
      <c r="IH178" s="104"/>
      <c r="II178" s="104"/>
      <c r="IJ178" s="104"/>
      <c r="IK178" s="104"/>
      <c r="IL178" s="104"/>
      <c r="IM178" s="104"/>
      <c r="IN178" s="104"/>
      <c r="IO178" s="104"/>
      <c r="IP178" s="104"/>
      <c r="IQ178" s="104"/>
      <c r="IR178" s="104"/>
      <c r="IS178" s="104"/>
      <c r="IT178" s="104"/>
      <c r="IU178" s="104"/>
      <c r="IV178" s="104"/>
      <c r="IW178" s="104"/>
      <c r="IX178" s="104"/>
      <c r="IY178" s="104"/>
      <c r="IZ178" s="104"/>
      <c r="JA178" s="104"/>
      <c r="JB178" s="104"/>
      <c r="JC178" s="104"/>
      <c r="JD178" s="104"/>
      <c r="JE178" s="104"/>
      <c r="JF178" s="104"/>
      <c r="JG178" s="104"/>
      <c r="JH178" s="104"/>
      <c r="JI178" s="104"/>
      <c r="JJ178" s="104"/>
      <c r="JK178" s="104"/>
      <c r="JL178" s="104"/>
      <c r="JM178" s="104"/>
      <c r="JN178" s="104"/>
      <c r="JO178" s="104"/>
      <c r="JP178" s="104"/>
      <c r="JQ178" s="104"/>
      <c r="JR178" s="104"/>
      <c r="JS178" s="104"/>
      <c r="JT178" s="104"/>
      <c r="JU178" s="104"/>
      <c r="JV178" s="104"/>
      <c r="JW178" s="104"/>
      <c r="JX178" s="104"/>
      <c r="JY178" s="104"/>
      <c r="JZ178" s="104"/>
      <c r="KA178" s="104"/>
      <c r="KB178" s="104"/>
      <c r="KC178" s="104"/>
      <c r="KD178" s="104"/>
      <c r="KE178" s="104"/>
      <c r="KF178" s="104"/>
      <c r="KG178" s="104"/>
      <c r="KH178" s="104"/>
      <c r="KI178" s="104"/>
      <c r="KJ178" s="104"/>
      <c r="KK178" s="104"/>
      <c r="KL178" s="104"/>
      <c r="KM178" s="104"/>
      <c r="KN178" s="104"/>
      <c r="KO178" s="104"/>
      <c r="KP178" s="104"/>
      <c r="KQ178" s="104"/>
      <c r="KR178" s="104"/>
      <c r="KS178" s="104"/>
      <c r="KT178" s="104"/>
      <c r="KU178" s="104"/>
      <c r="KV178" s="104"/>
      <c r="KW178" s="104"/>
      <c r="KX178" s="104"/>
      <c r="KY178" s="104"/>
      <c r="KZ178" s="104"/>
      <c r="LA178" s="104"/>
      <c r="LB178" s="104"/>
      <c r="LC178" s="104"/>
      <c r="LD178" s="104"/>
      <c r="LE178" s="104"/>
      <c r="LF178" s="104"/>
      <c r="LG178" s="104"/>
      <c r="LH178" s="104"/>
      <c r="LI178" s="104"/>
      <c r="LJ178" s="104"/>
      <c r="LK178" s="104"/>
      <c r="LL178" s="104"/>
      <c r="LM178" s="104"/>
      <c r="LN178" s="104"/>
      <c r="LO178" s="104"/>
      <c r="LP178" s="104"/>
      <c r="LQ178" s="104"/>
      <c r="LR178" s="104"/>
      <c r="LS178" s="104"/>
      <c r="LT178" s="104"/>
      <c r="LU178" s="104"/>
      <c r="LV178" s="104"/>
      <c r="LW178" s="104"/>
      <c r="LX178" s="104"/>
      <c r="LY178" s="104"/>
      <c r="LZ178" s="104"/>
      <c r="MA178" s="104"/>
      <c r="MB178" s="104"/>
      <c r="MC178" s="104"/>
      <c r="MD178" s="104"/>
      <c r="ME178" s="104"/>
      <c r="MF178" s="104"/>
      <c r="MG178" s="104"/>
      <c r="MH178" s="104"/>
      <c r="MI178" s="104"/>
      <c r="MJ178" s="104"/>
      <c r="MK178" s="104"/>
      <c r="ML178" s="104"/>
      <c r="MM178" s="104"/>
      <c r="MN178" s="104"/>
      <c r="MO178" s="104"/>
      <c r="MP178" s="104"/>
      <c r="MQ178" s="104"/>
      <c r="MR178" s="104"/>
      <c r="MS178" s="104"/>
      <c r="MT178" s="104"/>
      <c r="MU178" s="104"/>
      <c r="MV178" s="104"/>
      <c r="MW178" s="104"/>
      <c r="MX178" s="104"/>
      <c r="MY178" s="104"/>
      <c r="MZ178" s="104"/>
      <c r="NA178" s="104"/>
      <c r="NB178" s="104"/>
      <c r="NC178" s="104"/>
      <c r="ND178" s="104"/>
      <c r="NE178" s="104"/>
      <c r="NF178" s="104"/>
      <c r="NG178" s="104"/>
      <c r="NH178" s="104"/>
      <c r="NI178" s="104"/>
      <c r="NJ178" s="104"/>
      <c r="NK178" s="104"/>
      <c r="NL178" s="104"/>
      <c r="NM178" s="104"/>
      <c r="NN178" s="104"/>
      <c r="NO178" s="104"/>
      <c r="NP178" s="104"/>
      <c r="NQ178" s="104"/>
      <c r="NR178" s="104"/>
      <c r="NS178" s="104"/>
      <c r="NT178" s="104"/>
      <c r="NU178" s="104"/>
      <c r="NV178" s="104"/>
      <c r="NW178" s="104"/>
      <c r="NX178" s="104"/>
      <c r="NY178" s="104"/>
      <c r="NZ178" s="104"/>
      <c r="OA178" s="104"/>
      <c r="OB178" s="104"/>
      <c r="OC178" s="104"/>
      <c r="OD178" s="104"/>
      <c r="OE178" s="104"/>
      <c r="OF178" s="104"/>
      <c r="OG178" s="104"/>
      <c r="OH178" s="104"/>
      <c r="OI178" s="104"/>
      <c r="OJ178" s="104"/>
      <c r="OK178" s="104"/>
      <c r="OL178" s="104"/>
      <c r="OM178" s="104"/>
      <c r="ON178" s="104"/>
      <c r="OO178" s="104"/>
      <c r="OP178" s="104"/>
      <c r="OQ178" s="104"/>
      <c r="OR178" s="104"/>
      <c r="OS178" s="104"/>
      <c r="OT178" s="104"/>
      <c r="OU178" s="104"/>
      <c r="OV178" s="104"/>
      <c r="OW178" s="104"/>
      <c r="OX178" s="104"/>
      <c r="OY178" s="104"/>
      <c r="OZ178" s="104"/>
      <c r="PA178" s="104"/>
      <c r="PB178" s="104"/>
      <c r="PC178" s="104"/>
      <c r="PD178" s="104"/>
      <c r="PE178" s="104"/>
      <c r="PF178" s="104"/>
      <c r="PG178" s="104"/>
      <c r="PH178" s="104"/>
      <c r="PI178" s="104"/>
      <c r="PJ178" s="104"/>
      <c r="PK178" s="104"/>
      <c r="PL178" s="104"/>
      <c r="PM178" s="104"/>
      <c r="PN178" s="104"/>
      <c r="PO178" s="104"/>
      <c r="PP178" s="104"/>
      <c r="PQ178" s="104"/>
      <c r="PR178" s="104"/>
      <c r="PS178" s="104"/>
      <c r="PT178" s="104"/>
      <c r="PU178" s="104"/>
      <c r="PV178" s="104"/>
      <c r="PW178" s="104"/>
      <c r="PX178" s="104"/>
      <c r="PY178" s="104"/>
      <c r="PZ178" s="104"/>
      <c r="QA178" s="104"/>
      <c r="QB178" s="104"/>
      <c r="QC178" s="104"/>
      <c r="QD178" s="104"/>
      <c r="QE178" s="104"/>
      <c r="QF178" s="104"/>
      <c r="QG178" s="104"/>
      <c r="QH178" s="104"/>
      <c r="QI178" s="104"/>
      <c r="QJ178" s="104"/>
      <c r="QK178" s="104"/>
      <c r="QL178" s="104"/>
      <c r="QM178" s="104"/>
      <c r="QN178" s="104"/>
      <c r="QO178" s="104"/>
      <c r="QP178" s="104"/>
      <c r="QQ178" s="104"/>
      <c r="QR178" s="104"/>
      <c r="QS178" s="104"/>
      <c r="QT178" s="104"/>
      <c r="QU178" s="104"/>
      <c r="QV178" s="104"/>
      <c r="QW178" s="104"/>
      <c r="QX178" s="104"/>
      <c r="QY178" s="104"/>
      <c r="QZ178" s="104"/>
      <c r="RA178" s="104"/>
      <c r="RB178" s="104"/>
      <c r="RC178" s="104"/>
      <c r="RD178" s="104"/>
      <c r="RE178" s="104"/>
      <c r="RF178" s="104"/>
      <c r="RG178" s="207"/>
      <c r="RH178" s="207"/>
    </row>
    <row r="179" spans="2:476" ht="18.75" customHeight="1">
      <c r="B179" s="87">
        <v>168</v>
      </c>
      <c r="C179" s="87"/>
      <c r="D179" s="87" t="s">
        <v>451</v>
      </c>
      <c r="E179" s="34" t="str">
        <f>IF(ISBLANK(TMSimList[[#This Row],[Test n'#]]),"",LOOKUP(TMSimList[[#This Row],[Test n'#]],TP_CFAR_DB[TPnum],TP_CFAR_DB[TP ID]))</f>
        <v/>
      </c>
      <c r="F179" s="103" t="str">
        <f>IF(ISBLANK(TMSimList[[#This Row],[Test n'#]]),"",LOOKUP(TMSimList[[#This Row],[Test n'#]],TP_CFAR_DB[TPnum],TP_CFAR_DB[Test Point Name]))</f>
        <v/>
      </c>
      <c r="G179" s="34" t="str">
        <f>IF(ISBLANK(TMSimList[[#This Row],[Test n'#]]),"",LOOKUP(TMSimList[[#This Row],[Test n'#]],TP_CFAR_DB[TPnum],TP_CFAR_DB[Mode]))</f>
        <v/>
      </c>
      <c r="H179" s="397"/>
      <c r="I179" s="398"/>
      <c r="J179" s="398"/>
      <c r="K179" s="171"/>
      <c r="L179" s="178">
        <f>SUM(TMSimMatrix[#This Row])</f>
        <v>0</v>
      </c>
      <c r="M179" s="171"/>
      <c r="N179" s="171"/>
      <c r="O179" s="171"/>
      <c r="P179" s="171"/>
      <c r="Q179" s="171"/>
      <c r="R179" s="171"/>
      <c r="S179" s="171"/>
      <c r="T179" s="171"/>
      <c r="U179" s="171"/>
      <c r="V179" s="171"/>
      <c r="W179" s="171"/>
      <c r="X179" s="171"/>
      <c r="Y179" s="171"/>
      <c r="Z179" s="171"/>
      <c r="AA179" s="171"/>
      <c r="AB179" s="171"/>
      <c r="AC179" s="171"/>
      <c r="AD179" s="171"/>
      <c r="AE179" s="171"/>
      <c r="AF179" s="171"/>
      <c r="AG179" s="171"/>
      <c r="AH179" s="171"/>
      <c r="AI179" s="171"/>
      <c r="AJ179" s="171"/>
      <c r="AK179" s="171"/>
      <c r="AL179" s="171"/>
      <c r="AM179" s="171"/>
      <c r="AN179" s="171"/>
      <c r="AO179" s="171"/>
      <c r="AP179" s="171"/>
      <c r="AQ179" s="171"/>
      <c r="AR179" s="171"/>
      <c r="AS179" s="171"/>
      <c r="AT179" s="171"/>
      <c r="AU179" s="171"/>
      <c r="AV179" s="171"/>
      <c r="AW179" s="171"/>
      <c r="AX179" s="171"/>
      <c r="AY179" s="171"/>
      <c r="AZ179" s="171"/>
      <c r="BA179" s="171"/>
      <c r="BB179" s="171"/>
      <c r="BC179" s="171"/>
      <c r="BD179" s="171"/>
      <c r="BE179" s="171"/>
      <c r="BF179" s="171"/>
      <c r="BG179" s="171"/>
      <c r="BH179" s="171"/>
      <c r="BI179" s="171"/>
      <c r="BJ179" s="171"/>
      <c r="BK179" s="171"/>
      <c r="BL179" s="171"/>
      <c r="BM179" s="171"/>
      <c r="BN179" s="171"/>
      <c r="BO179" s="171"/>
      <c r="BP179" s="171"/>
      <c r="BQ179" s="171"/>
      <c r="BR179" s="171"/>
      <c r="BS179" s="171"/>
      <c r="BT179" s="171"/>
      <c r="BU179" s="171"/>
      <c r="BV179" s="171"/>
      <c r="BW179" s="171"/>
      <c r="BX179" s="171"/>
      <c r="BY179" s="171"/>
      <c r="BZ179" s="171"/>
      <c r="CA179" s="171"/>
      <c r="CB179" s="171"/>
      <c r="CC179" s="171"/>
      <c r="CD179" s="104"/>
      <c r="CE179" s="104"/>
      <c r="CF179" s="104"/>
      <c r="CG179" s="104"/>
      <c r="CH179" s="104"/>
      <c r="CI179" s="104"/>
      <c r="CJ179" s="104"/>
      <c r="CK179" s="104"/>
      <c r="CL179" s="104"/>
      <c r="CM179" s="104"/>
      <c r="CN179" s="104"/>
      <c r="CO179" s="104"/>
      <c r="CP179" s="104"/>
      <c r="CQ179" s="104"/>
      <c r="CR179" s="104"/>
      <c r="CS179" s="104"/>
      <c r="CT179" s="104"/>
      <c r="CU179" s="104"/>
      <c r="CV179" s="207"/>
      <c r="CW179" s="207"/>
      <c r="CX179" s="207"/>
      <c r="CY179" s="207"/>
      <c r="CZ179" s="207"/>
      <c r="DA179" s="207"/>
      <c r="DB179" s="207"/>
      <c r="DC179" s="207"/>
      <c r="DD179" s="207"/>
      <c r="DE179" s="207"/>
      <c r="DF179" s="207"/>
      <c r="DG179" s="207"/>
      <c r="DH179" s="207"/>
      <c r="DI179" s="207"/>
      <c r="DJ179" s="207"/>
      <c r="DK179" s="207"/>
      <c r="DL179" s="207"/>
      <c r="DM179" s="207"/>
      <c r="DN179" s="207"/>
      <c r="DO179" s="207"/>
      <c r="DP179" s="207"/>
      <c r="DQ179" s="207"/>
      <c r="DR179" s="207"/>
      <c r="DS179" s="207"/>
      <c r="DT179" s="207"/>
      <c r="DU179" s="104"/>
      <c r="DV179" s="104"/>
      <c r="DW179" s="104"/>
      <c r="DX179" s="104"/>
      <c r="DY179" s="104"/>
      <c r="DZ179" s="104"/>
      <c r="EA179" s="104"/>
      <c r="EB179" s="104"/>
      <c r="EC179" s="104"/>
      <c r="ED179" s="104"/>
      <c r="EE179" s="104"/>
      <c r="EF179" s="104"/>
      <c r="EG179" s="104"/>
      <c r="EH179" s="104"/>
      <c r="EI179" s="104"/>
      <c r="EJ179" s="104"/>
      <c r="EK179" s="104"/>
      <c r="EL179" s="104"/>
      <c r="EM179" s="104"/>
      <c r="EN179" s="104"/>
      <c r="EO179" s="104"/>
      <c r="EP179" s="104"/>
      <c r="EQ179" s="104"/>
      <c r="ER179" s="104"/>
      <c r="ES179" s="104"/>
      <c r="ET179" s="104"/>
      <c r="EU179" s="104"/>
      <c r="EV179" s="104"/>
      <c r="EW179" s="104"/>
      <c r="EX179" s="104"/>
      <c r="EY179" s="104"/>
      <c r="EZ179" s="104"/>
      <c r="FA179" s="104"/>
      <c r="FB179" s="104"/>
      <c r="FC179" s="104"/>
      <c r="FD179" s="104"/>
      <c r="FE179" s="104"/>
      <c r="FF179" s="104"/>
      <c r="FG179" s="104"/>
      <c r="FH179" s="104"/>
      <c r="FI179" s="104"/>
      <c r="FJ179" s="104"/>
      <c r="FK179" s="104"/>
      <c r="FL179" s="104"/>
      <c r="FM179" s="104"/>
      <c r="FN179" s="104"/>
      <c r="FO179" s="104"/>
      <c r="FP179" s="104"/>
      <c r="FQ179" s="104"/>
      <c r="FR179" s="104"/>
      <c r="FS179" s="104"/>
      <c r="FT179" s="104"/>
      <c r="FU179" s="104"/>
      <c r="FV179" s="104"/>
      <c r="FW179" s="104"/>
      <c r="FX179" s="104"/>
      <c r="FY179" s="104"/>
      <c r="FZ179" s="104"/>
      <c r="GA179" s="104"/>
      <c r="GB179" s="104"/>
      <c r="GC179" s="104"/>
      <c r="GD179" s="104"/>
      <c r="GE179" s="104"/>
      <c r="GF179" s="104"/>
      <c r="GG179" s="104"/>
      <c r="GH179" s="104"/>
      <c r="GI179" s="104"/>
      <c r="GJ179" s="104"/>
      <c r="GK179" s="104"/>
      <c r="GL179" s="104"/>
      <c r="GM179" s="104"/>
      <c r="GN179" s="104"/>
      <c r="GO179" s="104"/>
      <c r="GP179" s="104"/>
      <c r="GQ179" s="104"/>
      <c r="GR179" s="104"/>
      <c r="GS179" s="104"/>
      <c r="GT179" s="104"/>
      <c r="GU179" s="104"/>
      <c r="GV179" s="104"/>
      <c r="GW179" s="104"/>
      <c r="GX179" s="104"/>
      <c r="GY179" s="104"/>
      <c r="GZ179" s="104"/>
      <c r="HA179" s="104"/>
      <c r="HB179" s="104"/>
      <c r="HC179" s="104"/>
      <c r="HD179" s="104"/>
      <c r="HE179" s="104"/>
      <c r="HF179" s="104"/>
      <c r="HG179" s="104"/>
      <c r="HH179" s="104"/>
      <c r="HI179" s="104"/>
      <c r="HJ179" s="104"/>
      <c r="HK179" s="104"/>
      <c r="HL179" s="104"/>
      <c r="HM179" s="104"/>
      <c r="HN179" s="104"/>
      <c r="HO179" s="104"/>
      <c r="HP179" s="104"/>
      <c r="HQ179" s="104"/>
      <c r="HR179" s="104"/>
      <c r="HS179" s="104"/>
      <c r="HT179" s="104"/>
      <c r="HU179" s="104"/>
      <c r="HV179" s="104"/>
      <c r="HW179" s="104"/>
      <c r="HX179" s="104"/>
      <c r="HY179" s="104"/>
      <c r="HZ179" s="104"/>
      <c r="IA179" s="104"/>
      <c r="IB179" s="104"/>
      <c r="IC179" s="104"/>
      <c r="ID179" s="104"/>
      <c r="IE179" s="104"/>
      <c r="IF179" s="104"/>
      <c r="IG179" s="104"/>
      <c r="IH179" s="104"/>
      <c r="II179" s="104"/>
      <c r="IJ179" s="104"/>
      <c r="IK179" s="104"/>
      <c r="IL179" s="104"/>
      <c r="IM179" s="104"/>
      <c r="IN179" s="104"/>
      <c r="IO179" s="104"/>
      <c r="IP179" s="104"/>
      <c r="IQ179" s="104"/>
      <c r="IR179" s="104"/>
      <c r="IS179" s="104"/>
      <c r="IT179" s="104"/>
      <c r="IU179" s="104"/>
      <c r="IV179" s="104"/>
      <c r="IW179" s="104"/>
      <c r="IX179" s="104"/>
      <c r="IY179" s="104"/>
      <c r="IZ179" s="104"/>
      <c r="JA179" s="104"/>
      <c r="JB179" s="104"/>
      <c r="JC179" s="104"/>
      <c r="JD179" s="104"/>
      <c r="JE179" s="104"/>
      <c r="JF179" s="104"/>
      <c r="JG179" s="104"/>
      <c r="JH179" s="104"/>
      <c r="JI179" s="104"/>
      <c r="JJ179" s="104"/>
      <c r="JK179" s="104"/>
      <c r="JL179" s="104"/>
      <c r="JM179" s="104"/>
      <c r="JN179" s="104"/>
      <c r="JO179" s="104"/>
      <c r="JP179" s="104"/>
      <c r="JQ179" s="104"/>
      <c r="JR179" s="104"/>
      <c r="JS179" s="104"/>
      <c r="JT179" s="104"/>
      <c r="JU179" s="104"/>
      <c r="JV179" s="104"/>
      <c r="JW179" s="104"/>
      <c r="JX179" s="104"/>
      <c r="JY179" s="104"/>
      <c r="JZ179" s="104"/>
      <c r="KA179" s="104"/>
      <c r="KB179" s="104"/>
      <c r="KC179" s="104"/>
      <c r="KD179" s="104"/>
      <c r="KE179" s="104"/>
      <c r="KF179" s="104"/>
      <c r="KG179" s="104"/>
      <c r="KH179" s="104"/>
      <c r="KI179" s="104"/>
      <c r="KJ179" s="104"/>
      <c r="KK179" s="104"/>
      <c r="KL179" s="104"/>
      <c r="KM179" s="104"/>
      <c r="KN179" s="104"/>
      <c r="KO179" s="104"/>
      <c r="KP179" s="104"/>
      <c r="KQ179" s="104"/>
      <c r="KR179" s="104"/>
      <c r="KS179" s="104"/>
      <c r="KT179" s="104"/>
      <c r="KU179" s="104"/>
      <c r="KV179" s="104"/>
      <c r="KW179" s="104"/>
      <c r="KX179" s="104"/>
      <c r="KY179" s="104"/>
      <c r="KZ179" s="104"/>
      <c r="LA179" s="104"/>
      <c r="LB179" s="104"/>
      <c r="LC179" s="104"/>
      <c r="LD179" s="104"/>
      <c r="LE179" s="104"/>
      <c r="LF179" s="104"/>
      <c r="LG179" s="104"/>
      <c r="LH179" s="104"/>
      <c r="LI179" s="104"/>
      <c r="LJ179" s="104"/>
      <c r="LK179" s="104"/>
      <c r="LL179" s="104"/>
      <c r="LM179" s="104"/>
      <c r="LN179" s="104"/>
      <c r="LO179" s="104"/>
      <c r="LP179" s="104"/>
      <c r="LQ179" s="104"/>
      <c r="LR179" s="104"/>
      <c r="LS179" s="104"/>
      <c r="LT179" s="104"/>
      <c r="LU179" s="104"/>
      <c r="LV179" s="104"/>
      <c r="LW179" s="104"/>
      <c r="LX179" s="104"/>
      <c r="LY179" s="104"/>
      <c r="LZ179" s="104"/>
      <c r="MA179" s="104"/>
      <c r="MB179" s="104"/>
      <c r="MC179" s="104"/>
      <c r="MD179" s="104"/>
      <c r="ME179" s="104"/>
      <c r="MF179" s="104"/>
      <c r="MG179" s="104"/>
      <c r="MH179" s="104"/>
      <c r="MI179" s="104"/>
      <c r="MJ179" s="104"/>
      <c r="MK179" s="104"/>
      <c r="ML179" s="104"/>
      <c r="MM179" s="104"/>
      <c r="MN179" s="104"/>
      <c r="MO179" s="104"/>
      <c r="MP179" s="104"/>
      <c r="MQ179" s="104"/>
      <c r="MR179" s="104"/>
      <c r="MS179" s="104"/>
      <c r="MT179" s="104"/>
      <c r="MU179" s="104"/>
      <c r="MV179" s="104"/>
      <c r="MW179" s="104"/>
      <c r="MX179" s="104"/>
      <c r="MY179" s="104"/>
      <c r="MZ179" s="104"/>
      <c r="NA179" s="104"/>
      <c r="NB179" s="104"/>
      <c r="NC179" s="104"/>
      <c r="ND179" s="104"/>
      <c r="NE179" s="104"/>
      <c r="NF179" s="104"/>
      <c r="NG179" s="104"/>
      <c r="NH179" s="104"/>
      <c r="NI179" s="104"/>
      <c r="NJ179" s="104"/>
      <c r="NK179" s="104"/>
      <c r="NL179" s="104"/>
      <c r="NM179" s="104"/>
      <c r="NN179" s="104"/>
      <c r="NO179" s="104"/>
      <c r="NP179" s="104"/>
      <c r="NQ179" s="104"/>
      <c r="NR179" s="104"/>
      <c r="NS179" s="104"/>
      <c r="NT179" s="104"/>
      <c r="NU179" s="104"/>
      <c r="NV179" s="104"/>
      <c r="NW179" s="104"/>
      <c r="NX179" s="104"/>
      <c r="NY179" s="104"/>
      <c r="NZ179" s="104"/>
      <c r="OA179" s="104"/>
      <c r="OB179" s="104"/>
      <c r="OC179" s="104"/>
      <c r="OD179" s="104"/>
      <c r="OE179" s="104"/>
      <c r="OF179" s="104"/>
      <c r="OG179" s="104"/>
      <c r="OH179" s="104"/>
      <c r="OI179" s="104"/>
      <c r="OJ179" s="104"/>
      <c r="OK179" s="104"/>
      <c r="OL179" s="104"/>
      <c r="OM179" s="104"/>
      <c r="ON179" s="104"/>
      <c r="OO179" s="104"/>
      <c r="OP179" s="104"/>
      <c r="OQ179" s="104"/>
      <c r="OR179" s="104"/>
      <c r="OS179" s="104"/>
      <c r="OT179" s="104"/>
      <c r="OU179" s="104"/>
      <c r="OV179" s="104"/>
      <c r="OW179" s="104"/>
      <c r="OX179" s="104"/>
      <c r="OY179" s="104"/>
      <c r="OZ179" s="104"/>
      <c r="PA179" s="104"/>
      <c r="PB179" s="104"/>
      <c r="PC179" s="104"/>
      <c r="PD179" s="104"/>
      <c r="PE179" s="104"/>
      <c r="PF179" s="104"/>
      <c r="PG179" s="104"/>
      <c r="PH179" s="104"/>
      <c r="PI179" s="104"/>
      <c r="PJ179" s="104"/>
      <c r="PK179" s="104"/>
      <c r="PL179" s="104"/>
      <c r="PM179" s="104"/>
      <c r="PN179" s="104"/>
      <c r="PO179" s="104"/>
      <c r="PP179" s="104"/>
      <c r="PQ179" s="104"/>
      <c r="PR179" s="104"/>
      <c r="PS179" s="104"/>
      <c r="PT179" s="104"/>
      <c r="PU179" s="104"/>
      <c r="PV179" s="104"/>
      <c r="PW179" s="104"/>
      <c r="PX179" s="104"/>
      <c r="PY179" s="104"/>
      <c r="PZ179" s="104"/>
      <c r="QA179" s="104"/>
      <c r="QB179" s="104"/>
      <c r="QC179" s="104"/>
      <c r="QD179" s="104"/>
      <c r="QE179" s="104"/>
      <c r="QF179" s="104"/>
      <c r="QG179" s="104"/>
      <c r="QH179" s="104"/>
      <c r="QI179" s="104"/>
      <c r="QJ179" s="104"/>
      <c r="QK179" s="104"/>
      <c r="QL179" s="104"/>
      <c r="QM179" s="104"/>
      <c r="QN179" s="104"/>
      <c r="QO179" s="104"/>
      <c r="QP179" s="104"/>
      <c r="QQ179" s="104"/>
      <c r="QR179" s="104"/>
      <c r="QS179" s="104"/>
      <c r="QT179" s="104"/>
      <c r="QU179" s="104"/>
      <c r="QV179" s="104"/>
      <c r="QW179" s="104"/>
      <c r="QX179" s="104"/>
      <c r="QY179" s="104"/>
      <c r="QZ179" s="104"/>
      <c r="RA179" s="104"/>
      <c r="RB179" s="104"/>
      <c r="RC179" s="104"/>
      <c r="RD179" s="104"/>
      <c r="RE179" s="104"/>
      <c r="RF179" s="104"/>
      <c r="RG179" s="207"/>
      <c r="RH179" s="207"/>
    </row>
    <row r="180" spans="2:476" ht="18.75" customHeight="1">
      <c r="B180" s="87">
        <v>169</v>
      </c>
      <c r="C180" s="87"/>
      <c r="D180" s="87" t="s">
        <v>451</v>
      </c>
      <c r="E180" s="34" t="str">
        <f>IF(ISBLANK(TMSimList[[#This Row],[Test n'#]]),"",LOOKUP(TMSimList[[#This Row],[Test n'#]],TP_CFAR_DB[TPnum],TP_CFAR_DB[TP ID]))</f>
        <v/>
      </c>
      <c r="F180" s="103" t="str">
        <f>IF(ISBLANK(TMSimList[[#This Row],[Test n'#]]),"",LOOKUP(TMSimList[[#This Row],[Test n'#]],TP_CFAR_DB[TPnum],TP_CFAR_DB[Test Point Name]))</f>
        <v/>
      </c>
      <c r="G180" s="34" t="str">
        <f>IF(ISBLANK(TMSimList[[#This Row],[Test n'#]]),"",LOOKUP(TMSimList[[#This Row],[Test n'#]],TP_CFAR_DB[TPnum],TP_CFAR_DB[Mode]))</f>
        <v/>
      </c>
      <c r="H180" s="397"/>
      <c r="I180" s="398"/>
      <c r="J180" s="398"/>
      <c r="K180" s="171"/>
      <c r="L180" s="178">
        <f>SUM(TMSimMatrix[#This Row])</f>
        <v>0</v>
      </c>
      <c r="M180" s="171"/>
      <c r="N180" s="171"/>
      <c r="O180" s="171"/>
      <c r="P180" s="171"/>
      <c r="Q180" s="171"/>
      <c r="R180" s="171"/>
      <c r="S180" s="171"/>
      <c r="T180" s="171"/>
      <c r="U180" s="171"/>
      <c r="V180" s="171"/>
      <c r="W180" s="171"/>
      <c r="X180" s="171"/>
      <c r="Y180" s="171"/>
      <c r="Z180" s="171"/>
      <c r="AA180" s="171"/>
      <c r="AB180" s="171"/>
      <c r="AC180" s="171"/>
      <c r="AD180" s="171"/>
      <c r="AE180" s="171"/>
      <c r="AF180" s="171"/>
      <c r="AG180" s="171"/>
      <c r="AH180" s="171"/>
      <c r="AI180" s="171"/>
      <c r="AJ180" s="171"/>
      <c r="AK180" s="171"/>
      <c r="AL180" s="171"/>
      <c r="AM180" s="171"/>
      <c r="AN180" s="171"/>
      <c r="AO180" s="171"/>
      <c r="AP180" s="171"/>
      <c r="AQ180" s="171"/>
      <c r="AR180" s="171"/>
      <c r="AS180" s="171"/>
      <c r="AT180" s="171"/>
      <c r="AU180" s="171"/>
      <c r="AV180" s="171"/>
      <c r="AW180" s="171"/>
      <c r="AX180" s="171"/>
      <c r="AY180" s="171"/>
      <c r="AZ180" s="171"/>
      <c r="BA180" s="171"/>
      <c r="BB180" s="171"/>
      <c r="BC180" s="171"/>
      <c r="BD180" s="171"/>
      <c r="BE180" s="171"/>
      <c r="BF180" s="171"/>
      <c r="BG180" s="171"/>
      <c r="BH180" s="171"/>
      <c r="BI180" s="171"/>
      <c r="BJ180" s="171"/>
      <c r="BK180" s="171"/>
      <c r="BL180" s="171"/>
      <c r="BM180" s="171"/>
      <c r="BN180" s="171"/>
      <c r="BO180" s="171"/>
      <c r="BP180" s="171"/>
      <c r="BQ180" s="171"/>
      <c r="BR180" s="171"/>
      <c r="BS180" s="171"/>
      <c r="BT180" s="171"/>
      <c r="BU180" s="171"/>
      <c r="BV180" s="171"/>
      <c r="BW180" s="171"/>
      <c r="BX180" s="171"/>
      <c r="BY180" s="171"/>
      <c r="BZ180" s="171"/>
      <c r="CA180" s="171"/>
      <c r="CB180" s="171"/>
      <c r="CC180" s="171"/>
      <c r="CD180" s="104"/>
      <c r="CE180" s="104"/>
      <c r="CF180" s="104"/>
      <c r="CG180" s="104"/>
      <c r="CH180" s="104"/>
      <c r="CI180" s="104"/>
      <c r="CJ180" s="104"/>
      <c r="CK180" s="104"/>
      <c r="CL180" s="104"/>
      <c r="CM180" s="104"/>
      <c r="CN180" s="104"/>
      <c r="CO180" s="104"/>
      <c r="CP180" s="104"/>
      <c r="CQ180" s="104"/>
      <c r="CR180" s="104"/>
      <c r="CS180" s="104"/>
      <c r="CT180" s="104"/>
      <c r="CU180" s="104"/>
      <c r="CV180" s="207"/>
      <c r="CW180" s="207"/>
      <c r="CX180" s="207"/>
      <c r="CY180" s="207"/>
      <c r="CZ180" s="207"/>
      <c r="DA180" s="207"/>
      <c r="DB180" s="207"/>
      <c r="DC180" s="207"/>
      <c r="DD180" s="207"/>
      <c r="DE180" s="207"/>
      <c r="DF180" s="207"/>
      <c r="DG180" s="207"/>
      <c r="DH180" s="207"/>
      <c r="DI180" s="207"/>
      <c r="DJ180" s="207"/>
      <c r="DK180" s="207"/>
      <c r="DL180" s="207"/>
      <c r="DM180" s="207"/>
      <c r="DN180" s="207"/>
      <c r="DO180" s="207"/>
      <c r="DP180" s="207"/>
      <c r="DQ180" s="207"/>
      <c r="DR180" s="207"/>
      <c r="DS180" s="207"/>
      <c r="DT180" s="207"/>
      <c r="DU180" s="104"/>
      <c r="DV180" s="104"/>
      <c r="DW180" s="104"/>
      <c r="DX180" s="104"/>
      <c r="DY180" s="104"/>
      <c r="DZ180" s="104"/>
      <c r="EA180" s="104"/>
      <c r="EB180" s="104"/>
      <c r="EC180" s="104"/>
      <c r="ED180" s="104"/>
      <c r="EE180" s="104"/>
      <c r="EF180" s="104"/>
      <c r="EG180" s="104"/>
      <c r="EH180" s="104"/>
      <c r="EI180" s="104"/>
      <c r="EJ180" s="104"/>
      <c r="EK180" s="104"/>
      <c r="EL180" s="104"/>
      <c r="EM180" s="104"/>
      <c r="EN180" s="104"/>
      <c r="EO180" s="104"/>
      <c r="EP180" s="104"/>
      <c r="EQ180" s="104"/>
      <c r="ER180" s="104"/>
      <c r="ES180" s="104"/>
      <c r="ET180" s="104"/>
      <c r="EU180" s="104"/>
      <c r="EV180" s="104"/>
      <c r="EW180" s="104"/>
      <c r="EX180" s="104"/>
      <c r="EY180" s="104"/>
      <c r="EZ180" s="104"/>
      <c r="FA180" s="104"/>
      <c r="FB180" s="104"/>
      <c r="FC180" s="104"/>
      <c r="FD180" s="104"/>
      <c r="FE180" s="104"/>
      <c r="FF180" s="104"/>
      <c r="FG180" s="104"/>
      <c r="FH180" s="104"/>
      <c r="FI180" s="104"/>
      <c r="FJ180" s="104"/>
      <c r="FK180" s="104"/>
      <c r="FL180" s="104"/>
      <c r="FM180" s="104"/>
      <c r="FN180" s="104"/>
      <c r="FO180" s="104"/>
      <c r="FP180" s="104"/>
      <c r="FQ180" s="104"/>
      <c r="FR180" s="104"/>
      <c r="FS180" s="104"/>
      <c r="FT180" s="104"/>
      <c r="FU180" s="104"/>
      <c r="FV180" s="104"/>
      <c r="FW180" s="104"/>
      <c r="FX180" s="104"/>
      <c r="FY180" s="104"/>
      <c r="FZ180" s="104"/>
      <c r="GA180" s="104"/>
      <c r="GB180" s="104"/>
      <c r="GC180" s="104"/>
      <c r="GD180" s="104"/>
      <c r="GE180" s="104"/>
      <c r="GF180" s="104"/>
      <c r="GG180" s="104"/>
      <c r="GH180" s="104"/>
      <c r="GI180" s="104"/>
      <c r="GJ180" s="104"/>
      <c r="GK180" s="104"/>
      <c r="GL180" s="104"/>
      <c r="GM180" s="104"/>
      <c r="GN180" s="104"/>
      <c r="GO180" s="104"/>
      <c r="GP180" s="104"/>
      <c r="GQ180" s="104"/>
      <c r="GR180" s="104"/>
      <c r="GS180" s="104"/>
      <c r="GT180" s="104"/>
      <c r="GU180" s="104"/>
      <c r="GV180" s="104"/>
      <c r="GW180" s="104"/>
      <c r="GX180" s="104"/>
      <c r="GY180" s="104"/>
      <c r="GZ180" s="104"/>
      <c r="HA180" s="104"/>
      <c r="HB180" s="104"/>
      <c r="HC180" s="104"/>
      <c r="HD180" s="104"/>
      <c r="HE180" s="104"/>
      <c r="HF180" s="104"/>
      <c r="HG180" s="104"/>
      <c r="HH180" s="104"/>
      <c r="HI180" s="104"/>
      <c r="HJ180" s="104"/>
      <c r="HK180" s="104"/>
      <c r="HL180" s="104"/>
      <c r="HM180" s="104"/>
      <c r="HN180" s="104"/>
      <c r="HO180" s="104"/>
      <c r="HP180" s="104"/>
      <c r="HQ180" s="104"/>
      <c r="HR180" s="104"/>
      <c r="HS180" s="104"/>
      <c r="HT180" s="104"/>
      <c r="HU180" s="104"/>
      <c r="HV180" s="104"/>
      <c r="HW180" s="104"/>
      <c r="HX180" s="104"/>
      <c r="HY180" s="104"/>
      <c r="HZ180" s="104"/>
      <c r="IA180" s="104"/>
      <c r="IB180" s="104"/>
      <c r="IC180" s="104"/>
      <c r="ID180" s="104"/>
      <c r="IE180" s="104"/>
      <c r="IF180" s="104"/>
      <c r="IG180" s="104"/>
      <c r="IH180" s="104"/>
      <c r="II180" s="104"/>
      <c r="IJ180" s="104"/>
      <c r="IK180" s="104"/>
      <c r="IL180" s="104"/>
      <c r="IM180" s="104"/>
      <c r="IN180" s="104"/>
      <c r="IO180" s="104"/>
      <c r="IP180" s="104"/>
      <c r="IQ180" s="104"/>
      <c r="IR180" s="104"/>
      <c r="IS180" s="104"/>
      <c r="IT180" s="104"/>
      <c r="IU180" s="104"/>
      <c r="IV180" s="104"/>
      <c r="IW180" s="104"/>
      <c r="IX180" s="104"/>
      <c r="IY180" s="104"/>
      <c r="IZ180" s="104"/>
      <c r="JA180" s="104"/>
      <c r="JB180" s="104"/>
      <c r="JC180" s="104"/>
      <c r="JD180" s="104"/>
      <c r="JE180" s="104"/>
      <c r="JF180" s="104"/>
      <c r="JG180" s="104"/>
      <c r="JH180" s="104"/>
      <c r="JI180" s="104"/>
      <c r="JJ180" s="104"/>
      <c r="JK180" s="104"/>
      <c r="JL180" s="104"/>
      <c r="JM180" s="104"/>
      <c r="JN180" s="104"/>
      <c r="JO180" s="104"/>
      <c r="JP180" s="104"/>
      <c r="JQ180" s="104"/>
      <c r="JR180" s="104"/>
      <c r="JS180" s="104"/>
      <c r="JT180" s="104"/>
      <c r="JU180" s="104"/>
      <c r="JV180" s="104"/>
      <c r="JW180" s="104"/>
      <c r="JX180" s="104"/>
      <c r="JY180" s="104"/>
      <c r="JZ180" s="104"/>
      <c r="KA180" s="104"/>
      <c r="KB180" s="104"/>
      <c r="KC180" s="104"/>
      <c r="KD180" s="104"/>
      <c r="KE180" s="104"/>
      <c r="KF180" s="104"/>
      <c r="KG180" s="104"/>
      <c r="KH180" s="104"/>
      <c r="KI180" s="104"/>
      <c r="KJ180" s="104"/>
      <c r="KK180" s="104"/>
      <c r="KL180" s="104"/>
      <c r="KM180" s="104"/>
      <c r="KN180" s="104"/>
      <c r="KO180" s="104"/>
      <c r="KP180" s="104"/>
      <c r="KQ180" s="104"/>
      <c r="KR180" s="104"/>
      <c r="KS180" s="104"/>
      <c r="KT180" s="104"/>
      <c r="KU180" s="104"/>
      <c r="KV180" s="104"/>
      <c r="KW180" s="104"/>
      <c r="KX180" s="104"/>
      <c r="KY180" s="104"/>
      <c r="KZ180" s="104"/>
      <c r="LA180" s="104"/>
      <c r="LB180" s="104"/>
      <c r="LC180" s="104"/>
      <c r="LD180" s="104"/>
      <c r="LE180" s="104"/>
      <c r="LF180" s="104"/>
      <c r="LG180" s="104"/>
      <c r="LH180" s="104"/>
      <c r="LI180" s="104"/>
      <c r="LJ180" s="104"/>
      <c r="LK180" s="104"/>
      <c r="LL180" s="104"/>
      <c r="LM180" s="104"/>
      <c r="LN180" s="104"/>
      <c r="LO180" s="104"/>
      <c r="LP180" s="104"/>
      <c r="LQ180" s="104"/>
      <c r="LR180" s="104"/>
      <c r="LS180" s="104"/>
      <c r="LT180" s="104"/>
      <c r="LU180" s="104"/>
      <c r="LV180" s="104"/>
      <c r="LW180" s="104"/>
      <c r="LX180" s="104"/>
      <c r="LY180" s="104"/>
      <c r="LZ180" s="104"/>
      <c r="MA180" s="104"/>
      <c r="MB180" s="104"/>
      <c r="MC180" s="104"/>
      <c r="MD180" s="104"/>
      <c r="ME180" s="104"/>
      <c r="MF180" s="104"/>
      <c r="MG180" s="104"/>
      <c r="MH180" s="104"/>
      <c r="MI180" s="104"/>
      <c r="MJ180" s="104"/>
      <c r="MK180" s="104"/>
      <c r="ML180" s="104"/>
      <c r="MM180" s="104"/>
      <c r="MN180" s="104"/>
      <c r="MO180" s="104"/>
      <c r="MP180" s="104"/>
      <c r="MQ180" s="104"/>
      <c r="MR180" s="104"/>
      <c r="MS180" s="104"/>
      <c r="MT180" s="104"/>
      <c r="MU180" s="104"/>
      <c r="MV180" s="104"/>
      <c r="MW180" s="104"/>
      <c r="MX180" s="104"/>
      <c r="MY180" s="104"/>
      <c r="MZ180" s="104"/>
      <c r="NA180" s="104"/>
      <c r="NB180" s="104"/>
      <c r="NC180" s="104"/>
      <c r="ND180" s="104"/>
      <c r="NE180" s="104"/>
      <c r="NF180" s="104"/>
      <c r="NG180" s="104"/>
      <c r="NH180" s="104"/>
      <c r="NI180" s="104"/>
      <c r="NJ180" s="104"/>
      <c r="NK180" s="104"/>
      <c r="NL180" s="104"/>
      <c r="NM180" s="104"/>
      <c r="NN180" s="104"/>
      <c r="NO180" s="104"/>
      <c r="NP180" s="104"/>
      <c r="NQ180" s="104"/>
      <c r="NR180" s="104"/>
      <c r="NS180" s="104"/>
      <c r="NT180" s="104"/>
      <c r="NU180" s="104"/>
      <c r="NV180" s="104"/>
      <c r="NW180" s="104"/>
      <c r="NX180" s="104"/>
      <c r="NY180" s="104"/>
      <c r="NZ180" s="104"/>
      <c r="OA180" s="104"/>
      <c r="OB180" s="104"/>
      <c r="OC180" s="104"/>
      <c r="OD180" s="104"/>
      <c r="OE180" s="104"/>
      <c r="OF180" s="104"/>
      <c r="OG180" s="104"/>
      <c r="OH180" s="104"/>
      <c r="OI180" s="104"/>
      <c r="OJ180" s="104"/>
      <c r="OK180" s="104"/>
      <c r="OL180" s="104"/>
      <c r="OM180" s="104"/>
      <c r="ON180" s="104"/>
      <c r="OO180" s="104"/>
      <c r="OP180" s="104"/>
      <c r="OQ180" s="104"/>
      <c r="OR180" s="104"/>
      <c r="OS180" s="104"/>
      <c r="OT180" s="104"/>
      <c r="OU180" s="104"/>
      <c r="OV180" s="104"/>
      <c r="OW180" s="104"/>
      <c r="OX180" s="104"/>
      <c r="OY180" s="104"/>
      <c r="OZ180" s="104"/>
      <c r="PA180" s="104"/>
      <c r="PB180" s="104"/>
      <c r="PC180" s="104"/>
      <c r="PD180" s="104"/>
      <c r="PE180" s="104"/>
      <c r="PF180" s="104"/>
      <c r="PG180" s="104"/>
      <c r="PH180" s="104"/>
      <c r="PI180" s="104"/>
      <c r="PJ180" s="104"/>
      <c r="PK180" s="104"/>
      <c r="PL180" s="104"/>
      <c r="PM180" s="104"/>
      <c r="PN180" s="104"/>
      <c r="PO180" s="104"/>
      <c r="PP180" s="104"/>
      <c r="PQ180" s="104"/>
      <c r="PR180" s="104"/>
      <c r="PS180" s="104"/>
      <c r="PT180" s="104"/>
      <c r="PU180" s="104"/>
      <c r="PV180" s="104"/>
      <c r="PW180" s="104"/>
      <c r="PX180" s="104"/>
      <c r="PY180" s="104"/>
      <c r="PZ180" s="104"/>
      <c r="QA180" s="104"/>
      <c r="QB180" s="104"/>
      <c r="QC180" s="104"/>
      <c r="QD180" s="104"/>
      <c r="QE180" s="104"/>
      <c r="QF180" s="104"/>
      <c r="QG180" s="104"/>
      <c r="QH180" s="104"/>
      <c r="QI180" s="104"/>
      <c r="QJ180" s="104"/>
      <c r="QK180" s="104"/>
      <c r="QL180" s="104"/>
      <c r="QM180" s="104"/>
      <c r="QN180" s="104"/>
      <c r="QO180" s="104"/>
      <c r="QP180" s="104"/>
      <c r="QQ180" s="104"/>
      <c r="QR180" s="104"/>
      <c r="QS180" s="104"/>
      <c r="QT180" s="104"/>
      <c r="QU180" s="104"/>
      <c r="QV180" s="104"/>
      <c r="QW180" s="104"/>
      <c r="QX180" s="104"/>
      <c r="QY180" s="104"/>
      <c r="QZ180" s="104"/>
      <c r="RA180" s="104"/>
      <c r="RB180" s="104"/>
      <c r="RC180" s="104"/>
      <c r="RD180" s="104"/>
      <c r="RE180" s="104"/>
      <c r="RF180" s="104"/>
      <c r="RG180" s="207"/>
      <c r="RH180" s="207"/>
    </row>
    <row r="181" spans="2:476" ht="18.75" customHeight="1">
      <c r="B181" s="87">
        <v>170</v>
      </c>
      <c r="C181" s="87"/>
      <c r="D181" s="87" t="s">
        <v>451</v>
      </c>
      <c r="E181" s="34" t="str">
        <f>IF(ISBLANK(TMSimList[[#This Row],[Test n'#]]),"",LOOKUP(TMSimList[[#This Row],[Test n'#]],TP_CFAR_DB[TPnum],TP_CFAR_DB[TP ID]))</f>
        <v/>
      </c>
      <c r="F181" s="103" t="str">
        <f>IF(ISBLANK(TMSimList[[#This Row],[Test n'#]]),"",LOOKUP(TMSimList[[#This Row],[Test n'#]],TP_CFAR_DB[TPnum],TP_CFAR_DB[Test Point Name]))</f>
        <v/>
      </c>
      <c r="G181" s="34" t="str">
        <f>IF(ISBLANK(TMSimList[[#This Row],[Test n'#]]),"",LOOKUP(TMSimList[[#This Row],[Test n'#]],TP_CFAR_DB[TPnum],TP_CFAR_DB[Mode]))</f>
        <v/>
      </c>
      <c r="H181" s="397"/>
      <c r="I181" s="398"/>
      <c r="J181" s="398"/>
      <c r="K181" s="171"/>
      <c r="L181" s="178">
        <f>SUM(TMSimMatrix[#This Row])</f>
        <v>0</v>
      </c>
      <c r="M181" s="171"/>
      <c r="N181" s="171"/>
      <c r="O181" s="171"/>
      <c r="P181" s="171"/>
      <c r="Q181" s="171"/>
      <c r="R181" s="171"/>
      <c r="S181" s="171"/>
      <c r="T181" s="171"/>
      <c r="U181" s="171"/>
      <c r="V181" s="171"/>
      <c r="W181" s="171"/>
      <c r="X181" s="171"/>
      <c r="Y181" s="171"/>
      <c r="Z181" s="171"/>
      <c r="AA181" s="171"/>
      <c r="AB181" s="171"/>
      <c r="AC181" s="171"/>
      <c r="AD181" s="171"/>
      <c r="AE181" s="171"/>
      <c r="AF181" s="171"/>
      <c r="AG181" s="171"/>
      <c r="AH181" s="171"/>
      <c r="AI181" s="171"/>
      <c r="AJ181" s="171"/>
      <c r="AK181" s="171"/>
      <c r="AL181" s="171"/>
      <c r="AM181" s="171"/>
      <c r="AN181" s="171"/>
      <c r="AO181" s="171"/>
      <c r="AP181" s="171"/>
      <c r="AQ181" s="171"/>
      <c r="AR181" s="171"/>
      <c r="AS181" s="171"/>
      <c r="AT181" s="171"/>
      <c r="AU181" s="171"/>
      <c r="AV181" s="171"/>
      <c r="AW181" s="171"/>
      <c r="AX181" s="171"/>
      <c r="AY181" s="171"/>
      <c r="AZ181" s="171"/>
      <c r="BA181" s="171"/>
      <c r="BB181" s="171"/>
      <c r="BC181" s="171"/>
      <c r="BD181" s="171"/>
      <c r="BE181" s="171"/>
      <c r="BF181" s="171"/>
      <c r="BG181" s="171"/>
      <c r="BH181" s="171"/>
      <c r="BI181" s="171"/>
      <c r="BJ181" s="171"/>
      <c r="BK181" s="171"/>
      <c r="BL181" s="171"/>
      <c r="BM181" s="171"/>
      <c r="BN181" s="171"/>
      <c r="BO181" s="171"/>
      <c r="BP181" s="171"/>
      <c r="BQ181" s="171"/>
      <c r="BR181" s="171"/>
      <c r="BS181" s="171"/>
      <c r="BT181" s="171"/>
      <c r="BU181" s="171"/>
      <c r="BV181" s="171"/>
      <c r="BW181" s="171"/>
      <c r="BX181" s="171"/>
      <c r="BY181" s="171"/>
      <c r="BZ181" s="171"/>
      <c r="CA181" s="171"/>
      <c r="CB181" s="171"/>
      <c r="CC181" s="171"/>
      <c r="CD181" s="104"/>
      <c r="CE181" s="104"/>
      <c r="CF181" s="104"/>
      <c r="CG181" s="104"/>
      <c r="CH181" s="104"/>
      <c r="CI181" s="104"/>
      <c r="CJ181" s="104"/>
      <c r="CK181" s="104"/>
      <c r="CL181" s="104"/>
      <c r="CM181" s="104"/>
      <c r="CN181" s="104"/>
      <c r="CO181" s="104"/>
      <c r="CP181" s="104"/>
      <c r="CQ181" s="104"/>
      <c r="CR181" s="104"/>
      <c r="CS181" s="104"/>
      <c r="CT181" s="104"/>
      <c r="CU181" s="104"/>
      <c r="CV181" s="207"/>
      <c r="CW181" s="207"/>
      <c r="CX181" s="207"/>
      <c r="CY181" s="207"/>
      <c r="CZ181" s="207"/>
      <c r="DA181" s="207"/>
      <c r="DB181" s="207"/>
      <c r="DC181" s="207"/>
      <c r="DD181" s="207"/>
      <c r="DE181" s="207"/>
      <c r="DF181" s="207"/>
      <c r="DG181" s="207"/>
      <c r="DH181" s="207"/>
      <c r="DI181" s="207"/>
      <c r="DJ181" s="207"/>
      <c r="DK181" s="207"/>
      <c r="DL181" s="207"/>
      <c r="DM181" s="207"/>
      <c r="DN181" s="207"/>
      <c r="DO181" s="207"/>
      <c r="DP181" s="207"/>
      <c r="DQ181" s="207"/>
      <c r="DR181" s="207"/>
      <c r="DS181" s="207"/>
      <c r="DT181" s="207"/>
      <c r="DU181" s="104"/>
      <c r="DV181" s="104"/>
      <c r="DW181" s="104"/>
      <c r="DX181" s="104"/>
      <c r="DY181" s="104"/>
      <c r="DZ181" s="104"/>
      <c r="EA181" s="104"/>
      <c r="EB181" s="104"/>
      <c r="EC181" s="104"/>
      <c r="ED181" s="104"/>
      <c r="EE181" s="104"/>
      <c r="EF181" s="104"/>
      <c r="EG181" s="104"/>
      <c r="EH181" s="104"/>
      <c r="EI181" s="104"/>
      <c r="EJ181" s="104"/>
      <c r="EK181" s="104"/>
      <c r="EL181" s="104"/>
      <c r="EM181" s="104"/>
      <c r="EN181" s="104"/>
      <c r="EO181" s="104"/>
      <c r="EP181" s="104"/>
      <c r="EQ181" s="104"/>
      <c r="ER181" s="104"/>
      <c r="ES181" s="104"/>
      <c r="ET181" s="104"/>
      <c r="EU181" s="104"/>
      <c r="EV181" s="104"/>
      <c r="EW181" s="104"/>
      <c r="EX181" s="104"/>
      <c r="EY181" s="104"/>
      <c r="EZ181" s="104"/>
      <c r="FA181" s="104"/>
      <c r="FB181" s="104"/>
      <c r="FC181" s="104"/>
      <c r="FD181" s="104"/>
      <c r="FE181" s="104"/>
      <c r="FF181" s="104"/>
      <c r="FG181" s="104"/>
      <c r="FH181" s="104"/>
      <c r="FI181" s="104"/>
      <c r="FJ181" s="104"/>
      <c r="FK181" s="104"/>
      <c r="FL181" s="104"/>
      <c r="FM181" s="104"/>
      <c r="FN181" s="104"/>
      <c r="FO181" s="104"/>
      <c r="FP181" s="104"/>
      <c r="FQ181" s="104"/>
      <c r="FR181" s="104"/>
      <c r="FS181" s="104"/>
      <c r="FT181" s="104"/>
      <c r="FU181" s="104"/>
      <c r="FV181" s="104"/>
      <c r="FW181" s="104"/>
      <c r="FX181" s="104"/>
      <c r="FY181" s="104"/>
      <c r="FZ181" s="104"/>
      <c r="GA181" s="104"/>
      <c r="GB181" s="104"/>
      <c r="GC181" s="104"/>
      <c r="GD181" s="104"/>
      <c r="GE181" s="104"/>
      <c r="GF181" s="104"/>
      <c r="GG181" s="104"/>
      <c r="GH181" s="104"/>
      <c r="GI181" s="104"/>
      <c r="GJ181" s="104"/>
      <c r="GK181" s="104"/>
      <c r="GL181" s="104"/>
      <c r="GM181" s="104"/>
      <c r="GN181" s="104"/>
      <c r="GO181" s="104"/>
      <c r="GP181" s="104"/>
      <c r="GQ181" s="104"/>
      <c r="GR181" s="104"/>
      <c r="GS181" s="104"/>
      <c r="GT181" s="104"/>
      <c r="GU181" s="104"/>
      <c r="GV181" s="104"/>
      <c r="GW181" s="104"/>
      <c r="GX181" s="104"/>
      <c r="GY181" s="104"/>
      <c r="GZ181" s="104"/>
      <c r="HA181" s="104"/>
      <c r="HB181" s="104"/>
      <c r="HC181" s="104"/>
      <c r="HD181" s="104"/>
      <c r="HE181" s="104"/>
      <c r="HF181" s="104"/>
      <c r="HG181" s="104"/>
      <c r="HH181" s="104"/>
      <c r="HI181" s="104"/>
      <c r="HJ181" s="104"/>
      <c r="HK181" s="104"/>
      <c r="HL181" s="104"/>
      <c r="HM181" s="104"/>
      <c r="HN181" s="104"/>
      <c r="HO181" s="104"/>
      <c r="HP181" s="104"/>
      <c r="HQ181" s="104"/>
      <c r="HR181" s="104"/>
      <c r="HS181" s="104"/>
      <c r="HT181" s="104"/>
      <c r="HU181" s="104"/>
      <c r="HV181" s="104"/>
      <c r="HW181" s="104"/>
      <c r="HX181" s="104"/>
      <c r="HY181" s="104"/>
      <c r="HZ181" s="104"/>
      <c r="IA181" s="104"/>
      <c r="IB181" s="104"/>
      <c r="IC181" s="104"/>
      <c r="ID181" s="104"/>
      <c r="IE181" s="104"/>
      <c r="IF181" s="104"/>
      <c r="IG181" s="104"/>
      <c r="IH181" s="104"/>
      <c r="II181" s="104"/>
      <c r="IJ181" s="104"/>
      <c r="IK181" s="104"/>
      <c r="IL181" s="104"/>
      <c r="IM181" s="104"/>
      <c r="IN181" s="104"/>
      <c r="IO181" s="104"/>
      <c r="IP181" s="104"/>
      <c r="IQ181" s="104"/>
      <c r="IR181" s="104"/>
      <c r="IS181" s="104"/>
      <c r="IT181" s="104"/>
      <c r="IU181" s="104"/>
      <c r="IV181" s="104"/>
      <c r="IW181" s="104"/>
      <c r="IX181" s="104"/>
      <c r="IY181" s="104"/>
      <c r="IZ181" s="104"/>
      <c r="JA181" s="104"/>
      <c r="JB181" s="104"/>
      <c r="JC181" s="104"/>
      <c r="JD181" s="104"/>
      <c r="JE181" s="104"/>
      <c r="JF181" s="104"/>
      <c r="JG181" s="104"/>
      <c r="JH181" s="104"/>
      <c r="JI181" s="104"/>
      <c r="JJ181" s="104"/>
      <c r="JK181" s="104"/>
      <c r="JL181" s="104"/>
      <c r="JM181" s="104"/>
      <c r="JN181" s="104"/>
      <c r="JO181" s="104"/>
      <c r="JP181" s="104"/>
      <c r="JQ181" s="104"/>
      <c r="JR181" s="104"/>
      <c r="JS181" s="104"/>
      <c r="JT181" s="104"/>
      <c r="JU181" s="104"/>
      <c r="JV181" s="104"/>
      <c r="JW181" s="104"/>
      <c r="JX181" s="104"/>
      <c r="JY181" s="104"/>
      <c r="JZ181" s="104"/>
      <c r="KA181" s="104"/>
      <c r="KB181" s="104"/>
      <c r="KC181" s="104"/>
      <c r="KD181" s="104"/>
      <c r="KE181" s="104"/>
      <c r="KF181" s="104"/>
      <c r="KG181" s="104"/>
      <c r="KH181" s="104"/>
      <c r="KI181" s="104"/>
      <c r="KJ181" s="104"/>
      <c r="KK181" s="104"/>
      <c r="KL181" s="104"/>
      <c r="KM181" s="104"/>
      <c r="KN181" s="104"/>
      <c r="KO181" s="104"/>
      <c r="KP181" s="104"/>
      <c r="KQ181" s="104"/>
      <c r="KR181" s="104"/>
      <c r="KS181" s="104"/>
      <c r="KT181" s="104"/>
      <c r="KU181" s="104"/>
      <c r="KV181" s="104"/>
      <c r="KW181" s="104"/>
      <c r="KX181" s="104"/>
      <c r="KY181" s="104"/>
      <c r="KZ181" s="104"/>
      <c r="LA181" s="104"/>
      <c r="LB181" s="104"/>
      <c r="LC181" s="104"/>
      <c r="LD181" s="104"/>
      <c r="LE181" s="104"/>
      <c r="LF181" s="104"/>
      <c r="LG181" s="104"/>
      <c r="LH181" s="104"/>
      <c r="LI181" s="104"/>
      <c r="LJ181" s="104"/>
      <c r="LK181" s="104"/>
      <c r="LL181" s="104"/>
      <c r="LM181" s="104"/>
      <c r="LN181" s="104"/>
      <c r="LO181" s="104"/>
      <c r="LP181" s="104"/>
      <c r="LQ181" s="104"/>
      <c r="LR181" s="104"/>
      <c r="LS181" s="104"/>
      <c r="LT181" s="104"/>
      <c r="LU181" s="104"/>
      <c r="LV181" s="104"/>
      <c r="LW181" s="104"/>
      <c r="LX181" s="104"/>
      <c r="LY181" s="104"/>
      <c r="LZ181" s="104"/>
      <c r="MA181" s="104"/>
      <c r="MB181" s="104"/>
      <c r="MC181" s="104"/>
      <c r="MD181" s="104"/>
      <c r="ME181" s="104"/>
      <c r="MF181" s="104"/>
      <c r="MG181" s="104"/>
      <c r="MH181" s="104"/>
      <c r="MI181" s="104"/>
      <c r="MJ181" s="104"/>
      <c r="MK181" s="104"/>
      <c r="ML181" s="104"/>
      <c r="MM181" s="104"/>
      <c r="MN181" s="104"/>
      <c r="MO181" s="104"/>
      <c r="MP181" s="104"/>
      <c r="MQ181" s="104"/>
      <c r="MR181" s="104"/>
      <c r="MS181" s="104"/>
      <c r="MT181" s="104"/>
      <c r="MU181" s="104"/>
      <c r="MV181" s="104"/>
      <c r="MW181" s="104"/>
      <c r="MX181" s="104"/>
      <c r="MY181" s="104"/>
      <c r="MZ181" s="104"/>
      <c r="NA181" s="104"/>
      <c r="NB181" s="104"/>
      <c r="NC181" s="104"/>
      <c r="ND181" s="104"/>
      <c r="NE181" s="104"/>
      <c r="NF181" s="104"/>
      <c r="NG181" s="104"/>
      <c r="NH181" s="104"/>
      <c r="NI181" s="104"/>
      <c r="NJ181" s="104"/>
      <c r="NK181" s="104"/>
      <c r="NL181" s="104"/>
      <c r="NM181" s="104"/>
      <c r="NN181" s="104"/>
      <c r="NO181" s="104"/>
      <c r="NP181" s="104"/>
      <c r="NQ181" s="104"/>
      <c r="NR181" s="104"/>
      <c r="NS181" s="104"/>
      <c r="NT181" s="104"/>
      <c r="NU181" s="104"/>
      <c r="NV181" s="104"/>
      <c r="NW181" s="104"/>
      <c r="NX181" s="104"/>
      <c r="NY181" s="104"/>
      <c r="NZ181" s="104"/>
      <c r="OA181" s="104"/>
      <c r="OB181" s="104"/>
      <c r="OC181" s="104"/>
      <c r="OD181" s="104"/>
      <c r="OE181" s="104"/>
      <c r="OF181" s="104"/>
      <c r="OG181" s="104"/>
      <c r="OH181" s="104"/>
      <c r="OI181" s="104"/>
      <c r="OJ181" s="104"/>
      <c r="OK181" s="104"/>
      <c r="OL181" s="104"/>
      <c r="OM181" s="104"/>
      <c r="ON181" s="104"/>
      <c r="OO181" s="104"/>
      <c r="OP181" s="104"/>
      <c r="OQ181" s="104"/>
      <c r="OR181" s="104"/>
      <c r="OS181" s="104"/>
      <c r="OT181" s="104"/>
      <c r="OU181" s="104"/>
      <c r="OV181" s="104"/>
      <c r="OW181" s="104"/>
      <c r="OX181" s="104"/>
      <c r="OY181" s="104"/>
      <c r="OZ181" s="104"/>
      <c r="PA181" s="104"/>
      <c r="PB181" s="104"/>
      <c r="PC181" s="104"/>
      <c r="PD181" s="104"/>
      <c r="PE181" s="104"/>
      <c r="PF181" s="104"/>
      <c r="PG181" s="104"/>
      <c r="PH181" s="104"/>
      <c r="PI181" s="104"/>
      <c r="PJ181" s="104"/>
      <c r="PK181" s="104"/>
      <c r="PL181" s="104"/>
      <c r="PM181" s="104"/>
      <c r="PN181" s="104"/>
      <c r="PO181" s="104"/>
      <c r="PP181" s="104"/>
      <c r="PQ181" s="104"/>
      <c r="PR181" s="104"/>
      <c r="PS181" s="104"/>
      <c r="PT181" s="104"/>
      <c r="PU181" s="104"/>
      <c r="PV181" s="104"/>
      <c r="PW181" s="104"/>
      <c r="PX181" s="104"/>
      <c r="PY181" s="104"/>
      <c r="PZ181" s="104"/>
      <c r="QA181" s="104"/>
      <c r="QB181" s="104"/>
      <c r="QC181" s="104"/>
      <c r="QD181" s="104"/>
      <c r="QE181" s="104"/>
      <c r="QF181" s="104"/>
      <c r="QG181" s="104"/>
      <c r="QH181" s="104"/>
      <c r="QI181" s="104"/>
      <c r="QJ181" s="104"/>
      <c r="QK181" s="104"/>
      <c r="QL181" s="104"/>
      <c r="QM181" s="104"/>
      <c r="QN181" s="104"/>
      <c r="QO181" s="104"/>
      <c r="QP181" s="104"/>
      <c r="QQ181" s="104"/>
      <c r="QR181" s="104"/>
      <c r="QS181" s="104"/>
      <c r="QT181" s="104"/>
      <c r="QU181" s="104"/>
      <c r="QV181" s="104"/>
      <c r="QW181" s="104"/>
      <c r="QX181" s="104"/>
      <c r="QY181" s="104"/>
      <c r="QZ181" s="104"/>
      <c r="RA181" s="104"/>
      <c r="RB181" s="104"/>
      <c r="RC181" s="104"/>
      <c r="RD181" s="104"/>
      <c r="RE181" s="104"/>
      <c r="RF181" s="104"/>
      <c r="RG181" s="207"/>
      <c r="RH181" s="207"/>
    </row>
    <row r="182" spans="2:476" ht="18.75" customHeight="1">
      <c r="B182" s="87">
        <v>171</v>
      </c>
      <c r="C182" s="87"/>
      <c r="D182" s="87" t="s">
        <v>451</v>
      </c>
      <c r="E182" s="34" t="str">
        <f>IF(ISBLANK(TMSimList[[#This Row],[Test n'#]]),"",LOOKUP(TMSimList[[#This Row],[Test n'#]],TP_CFAR_DB[TPnum],TP_CFAR_DB[TP ID]))</f>
        <v/>
      </c>
      <c r="F182" s="103" t="str">
        <f>IF(ISBLANK(TMSimList[[#This Row],[Test n'#]]),"",LOOKUP(TMSimList[[#This Row],[Test n'#]],TP_CFAR_DB[TPnum],TP_CFAR_DB[Test Point Name]))</f>
        <v/>
      </c>
      <c r="G182" s="34" t="str">
        <f>IF(ISBLANK(TMSimList[[#This Row],[Test n'#]]),"",LOOKUP(TMSimList[[#This Row],[Test n'#]],TP_CFAR_DB[TPnum],TP_CFAR_DB[Mode]))</f>
        <v/>
      </c>
      <c r="H182" s="397"/>
      <c r="I182" s="398"/>
      <c r="J182" s="398"/>
      <c r="K182" s="171"/>
      <c r="L182" s="178">
        <f>SUM(TMSimMatrix[#This Row])</f>
        <v>0</v>
      </c>
      <c r="M182" s="171"/>
      <c r="N182" s="171"/>
      <c r="O182" s="171"/>
      <c r="P182" s="171"/>
      <c r="Q182" s="171"/>
      <c r="R182" s="171"/>
      <c r="S182" s="171"/>
      <c r="T182" s="171"/>
      <c r="U182" s="171"/>
      <c r="V182" s="171"/>
      <c r="W182" s="171"/>
      <c r="X182" s="171"/>
      <c r="Y182" s="171"/>
      <c r="Z182" s="171"/>
      <c r="AA182" s="171"/>
      <c r="AB182" s="171"/>
      <c r="AC182" s="171"/>
      <c r="AD182" s="171"/>
      <c r="AE182" s="171"/>
      <c r="AF182" s="171"/>
      <c r="AG182" s="171"/>
      <c r="AH182" s="171"/>
      <c r="AI182" s="171"/>
      <c r="AJ182" s="171"/>
      <c r="AK182" s="171"/>
      <c r="AL182" s="171"/>
      <c r="AM182" s="171"/>
      <c r="AN182" s="171"/>
      <c r="AO182" s="171"/>
      <c r="AP182" s="171"/>
      <c r="AQ182" s="171"/>
      <c r="AR182" s="171"/>
      <c r="AS182" s="171"/>
      <c r="AT182" s="171"/>
      <c r="AU182" s="171"/>
      <c r="AV182" s="171"/>
      <c r="AW182" s="171"/>
      <c r="AX182" s="171"/>
      <c r="AY182" s="171"/>
      <c r="AZ182" s="171"/>
      <c r="BA182" s="171"/>
      <c r="BB182" s="171"/>
      <c r="BC182" s="171"/>
      <c r="BD182" s="171"/>
      <c r="BE182" s="171"/>
      <c r="BF182" s="171"/>
      <c r="BG182" s="171"/>
      <c r="BH182" s="171"/>
      <c r="BI182" s="171"/>
      <c r="BJ182" s="171"/>
      <c r="BK182" s="171"/>
      <c r="BL182" s="171"/>
      <c r="BM182" s="171"/>
      <c r="BN182" s="171"/>
      <c r="BO182" s="171"/>
      <c r="BP182" s="171"/>
      <c r="BQ182" s="171"/>
      <c r="BR182" s="171"/>
      <c r="BS182" s="171"/>
      <c r="BT182" s="171"/>
      <c r="BU182" s="171"/>
      <c r="BV182" s="171"/>
      <c r="BW182" s="171"/>
      <c r="BX182" s="171"/>
      <c r="BY182" s="171"/>
      <c r="BZ182" s="171"/>
      <c r="CA182" s="171"/>
      <c r="CB182" s="171"/>
      <c r="CC182" s="171"/>
      <c r="CD182" s="104"/>
      <c r="CE182" s="104"/>
      <c r="CF182" s="104"/>
      <c r="CG182" s="104"/>
      <c r="CH182" s="104"/>
      <c r="CI182" s="104"/>
      <c r="CJ182" s="104"/>
      <c r="CK182" s="104"/>
      <c r="CL182" s="104"/>
      <c r="CM182" s="104"/>
      <c r="CN182" s="104"/>
      <c r="CO182" s="104"/>
      <c r="CP182" s="104"/>
      <c r="CQ182" s="104"/>
      <c r="CR182" s="104"/>
      <c r="CS182" s="104"/>
      <c r="CT182" s="104"/>
      <c r="CU182" s="104"/>
      <c r="CV182" s="207"/>
      <c r="CW182" s="207"/>
      <c r="CX182" s="207"/>
      <c r="CY182" s="207"/>
      <c r="CZ182" s="207"/>
      <c r="DA182" s="207"/>
      <c r="DB182" s="207"/>
      <c r="DC182" s="207"/>
      <c r="DD182" s="207"/>
      <c r="DE182" s="207"/>
      <c r="DF182" s="207"/>
      <c r="DG182" s="207"/>
      <c r="DH182" s="207"/>
      <c r="DI182" s="207"/>
      <c r="DJ182" s="207"/>
      <c r="DK182" s="207"/>
      <c r="DL182" s="207"/>
      <c r="DM182" s="207"/>
      <c r="DN182" s="207"/>
      <c r="DO182" s="207"/>
      <c r="DP182" s="207"/>
      <c r="DQ182" s="207"/>
      <c r="DR182" s="207"/>
      <c r="DS182" s="207"/>
      <c r="DT182" s="207"/>
      <c r="DU182" s="104"/>
      <c r="DV182" s="104"/>
      <c r="DW182" s="104"/>
      <c r="DX182" s="104"/>
      <c r="DY182" s="104"/>
      <c r="DZ182" s="104"/>
      <c r="EA182" s="104"/>
      <c r="EB182" s="104"/>
      <c r="EC182" s="104"/>
      <c r="ED182" s="104"/>
      <c r="EE182" s="104"/>
      <c r="EF182" s="104"/>
      <c r="EG182" s="104"/>
      <c r="EH182" s="104"/>
      <c r="EI182" s="104"/>
      <c r="EJ182" s="104"/>
      <c r="EK182" s="104"/>
      <c r="EL182" s="104"/>
      <c r="EM182" s="104"/>
      <c r="EN182" s="104"/>
      <c r="EO182" s="104"/>
      <c r="EP182" s="104"/>
      <c r="EQ182" s="104"/>
      <c r="ER182" s="104"/>
      <c r="ES182" s="104"/>
      <c r="ET182" s="104"/>
      <c r="EU182" s="104"/>
      <c r="EV182" s="104"/>
      <c r="EW182" s="104"/>
      <c r="EX182" s="104"/>
      <c r="EY182" s="104"/>
      <c r="EZ182" s="104"/>
      <c r="FA182" s="104"/>
      <c r="FB182" s="104"/>
      <c r="FC182" s="104"/>
      <c r="FD182" s="104"/>
      <c r="FE182" s="104"/>
      <c r="FF182" s="104"/>
      <c r="FG182" s="104"/>
      <c r="FH182" s="104"/>
      <c r="FI182" s="104"/>
      <c r="FJ182" s="104"/>
      <c r="FK182" s="104"/>
      <c r="FL182" s="104"/>
      <c r="FM182" s="104"/>
      <c r="FN182" s="104"/>
      <c r="FO182" s="104"/>
      <c r="FP182" s="104"/>
      <c r="FQ182" s="104"/>
      <c r="FR182" s="104"/>
      <c r="FS182" s="104"/>
      <c r="FT182" s="104"/>
      <c r="FU182" s="104"/>
      <c r="FV182" s="104"/>
      <c r="FW182" s="104"/>
      <c r="FX182" s="104"/>
      <c r="FY182" s="104"/>
      <c r="FZ182" s="104"/>
      <c r="GA182" s="104"/>
      <c r="GB182" s="104"/>
      <c r="GC182" s="104"/>
      <c r="GD182" s="104"/>
      <c r="GE182" s="104"/>
      <c r="GF182" s="104"/>
      <c r="GG182" s="104"/>
      <c r="GH182" s="104"/>
      <c r="GI182" s="104"/>
      <c r="GJ182" s="104"/>
      <c r="GK182" s="104"/>
      <c r="GL182" s="104"/>
      <c r="GM182" s="104"/>
      <c r="GN182" s="104"/>
      <c r="GO182" s="104"/>
      <c r="GP182" s="104"/>
      <c r="GQ182" s="104"/>
      <c r="GR182" s="104"/>
      <c r="GS182" s="104"/>
      <c r="GT182" s="104"/>
      <c r="GU182" s="104"/>
      <c r="GV182" s="104"/>
      <c r="GW182" s="104"/>
      <c r="GX182" s="104"/>
      <c r="GY182" s="104"/>
      <c r="GZ182" s="104"/>
      <c r="HA182" s="104"/>
      <c r="HB182" s="104"/>
      <c r="HC182" s="104"/>
      <c r="HD182" s="104"/>
      <c r="HE182" s="104"/>
      <c r="HF182" s="104"/>
      <c r="HG182" s="104"/>
      <c r="HH182" s="104"/>
      <c r="HI182" s="104"/>
      <c r="HJ182" s="104"/>
      <c r="HK182" s="104"/>
      <c r="HL182" s="104"/>
      <c r="HM182" s="104"/>
      <c r="HN182" s="104"/>
      <c r="HO182" s="104"/>
      <c r="HP182" s="104"/>
      <c r="HQ182" s="104"/>
      <c r="HR182" s="104"/>
      <c r="HS182" s="104"/>
      <c r="HT182" s="104"/>
      <c r="HU182" s="104"/>
      <c r="HV182" s="104"/>
      <c r="HW182" s="104"/>
      <c r="HX182" s="104"/>
      <c r="HY182" s="104"/>
      <c r="HZ182" s="104"/>
      <c r="IA182" s="104"/>
      <c r="IB182" s="104"/>
      <c r="IC182" s="104"/>
      <c r="ID182" s="104"/>
      <c r="IE182" s="104"/>
      <c r="IF182" s="104"/>
      <c r="IG182" s="104"/>
      <c r="IH182" s="104"/>
      <c r="II182" s="104"/>
      <c r="IJ182" s="104"/>
      <c r="IK182" s="104"/>
      <c r="IL182" s="104"/>
      <c r="IM182" s="104"/>
      <c r="IN182" s="104"/>
      <c r="IO182" s="104"/>
      <c r="IP182" s="104"/>
      <c r="IQ182" s="104"/>
      <c r="IR182" s="104"/>
      <c r="IS182" s="104"/>
      <c r="IT182" s="104"/>
      <c r="IU182" s="104"/>
      <c r="IV182" s="104"/>
      <c r="IW182" s="104"/>
      <c r="IX182" s="104"/>
      <c r="IY182" s="104"/>
      <c r="IZ182" s="104"/>
      <c r="JA182" s="104"/>
      <c r="JB182" s="104"/>
      <c r="JC182" s="104"/>
      <c r="JD182" s="104"/>
      <c r="JE182" s="104"/>
      <c r="JF182" s="104"/>
      <c r="JG182" s="104"/>
      <c r="JH182" s="104"/>
      <c r="JI182" s="104"/>
      <c r="JJ182" s="104"/>
      <c r="JK182" s="104"/>
      <c r="JL182" s="104"/>
      <c r="JM182" s="104"/>
      <c r="JN182" s="104"/>
      <c r="JO182" s="104"/>
      <c r="JP182" s="104"/>
      <c r="JQ182" s="104"/>
      <c r="JR182" s="104"/>
      <c r="JS182" s="104"/>
      <c r="JT182" s="104"/>
      <c r="JU182" s="104"/>
      <c r="JV182" s="104"/>
      <c r="JW182" s="104"/>
      <c r="JX182" s="104"/>
      <c r="JY182" s="104"/>
      <c r="JZ182" s="104"/>
      <c r="KA182" s="104"/>
      <c r="KB182" s="104"/>
      <c r="KC182" s="104"/>
      <c r="KD182" s="104"/>
      <c r="KE182" s="104"/>
      <c r="KF182" s="104"/>
      <c r="KG182" s="104"/>
      <c r="KH182" s="104"/>
      <c r="KI182" s="104"/>
      <c r="KJ182" s="104"/>
      <c r="KK182" s="104"/>
      <c r="KL182" s="104"/>
      <c r="KM182" s="104"/>
      <c r="KN182" s="104"/>
      <c r="KO182" s="104"/>
      <c r="KP182" s="104"/>
      <c r="KQ182" s="104"/>
      <c r="KR182" s="104"/>
      <c r="KS182" s="104"/>
      <c r="KT182" s="104"/>
      <c r="KU182" s="104"/>
      <c r="KV182" s="104"/>
      <c r="KW182" s="104"/>
      <c r="KX182" s="104"/>
      <c r="KY182" s="104"/>
      <c r="KZ182" s="104"/>
      <c r="LA182" s="104"/>
      <c r="LB182" s="104"/>
      <c r="LC182" s="104"/>
      <c r="LD182" s="104"/>
      <c r="LE182" s="104"/>
      <c r="LF182" s="104"/>
      <c r="LG182" s="104"/>
      <c r="LH182" s="104"/>
      <c r="LI182" s="104"/>
      <c r="LJ182" s="104"/>
      <c r="LK182" s="104"/>
      <c r="LL182" s="104"/>
      <c r="LM182" s="104"/>
      <c r="LN182" s="104"/>
      <c r="LO182" s="104"/>
      <c r="LP182" s="104"/>
      <c r="LQ182" s="104"/>
      <c r="LR182" s="104"/>
      <c r="LS182" s="104"/>
      <c r="LT182" s="104"/>
      <c r="LU182" s="104"/>
      <c r="LV182" s="104"/>
      <c r="LW182" s="104"/>
      <c r="LX182" s="104"/>
      <c r="LY182" s="104"/>
      <c r="LZ182" s="104"/>
      <c r="MA182" s="104"/>
      <c r="MB182" s="104"/>
      <c r="MC182" s="104"/>
      <c r="MD182" s="104"/>
      <c r="ME182" s="104"/>
      <c r="MF182" s="104"/>
      <c r="MG182" s="104"/>
      <c r="MH182" s="104"/>
      <c r="MI182" s="104"/>
      <c r="MJ182" s="104"/>
      <c r="MK182" s="104"/>
      <c r="ML182" s="104"/>
      <c r="MM182" s="104"/>
      <c r="MN182" s="104"/>
      <c r="MO182" s="104"/>
      <c r="MP182" s="104"/>
      <c r="MQ182" s="104"/>
      <c r="MR182" s="104"/>
      <c r="MS182" s="104"/>
      <c r="MT182" s="104"/>
      <c r="MU182" s="104"/>
      <c r="MV182" s="104"/>
      <c r="MW182" s="104"/>
      <c r="MX182" s="104"/>
      <c r="MY182" s="104"/>
      <c r="MZ182" s="104"/>
      <c r="NA182" s="104"/>
      <c r="NB182" s="104"/>
      <c r="NC182" s="104"/>
      <c r="ND182" s="104"/>
      <c r="NE182" s="104"/>
      <c r="NF182" s="104"/>
      <c r="NG182" s="104"/>
      <c r="NH182" s="104"/>
      <c r="NI182" s="104"/>
      <c r="NJ182" s="104"/>
      <c r="NK182" s="104"/>
      <c r="NL182" s="104"/>
      <c r="NM182" s="104"/>
      <c r="NN182" s="104"/>
      <c r="NO182" s="104"/>
      <c r="NP182" s="104"/>
      <c r="NQ182" s="104"/>
      <c r="NR182" s="104"/>
      <c r="NS182" s="104"/>
      <c r="NT182" s="104"/>
      <c r="NU182" s="104"/>
      <c r="NV182" s="104"/>
      <c r="NW182" s="104"/>
      <c r="NX182" s="104"/>
      <c r="NY182" s="104"/>
      <c r="NZ182" s="104"/>
      <c r="OA182" s="104"/>
      <c r="OB182" s="104"/>
      <c r="OC182" s="104"/>
      <c r="OD182" s="104"/>
      <c r="OE182" s="104"/>
      <c r="OF182" s="104"/>
      <c r="OG182" s="104"/>
      <c r="OH182" s="104"/>
      <c r="OI182" s="104"/>
      <c r="OJ182" s="104"/>
      <c r="OK182" s="104"/>
      <c r="OL182" s="104"/>
      <c r="OM182" s="104"/>
      <c r="ON182" s="104"/>
      <c r="OO182" s="104"/>
      <c r="OP182" s="104"/>
      <c r="OQ182" s="104"/>
      <c r="OR182" s="104"/>
      <c r="OS182" s="104"/>
      <c r="OT182" s="104"/>
      <c r="OU182" s="104"/>
      <c r="OV182" s="104"/>
      <c r="OW182" s="104"/>
      <c r="OX182" s="104"/>
      <c r="OY182" s="104"/>
      <c r="OZ182" s="104"/>
      <c r="PA182" s="104"/>
      <c r="PB182" s="104"/>
      <c r="PC182" s="104"/>
      <c r="PD182" s="104"/>
      <c r="PE182" s="104"/>
      <c r="PF182" s="104"/>
      <c r="PG182" s="104"/>
      <c r="PH182" s="104"/>
      <c r="PI182" s="104"/>
      <c r="PJ182" s="104"/>
      <c r="PK182" s="104"/>
      <c r="PL182" s="104"/>
      <c r="PM182" s="104"/>
      <c r="PN182" s="104"/>
      <c r="PO182" s="104"/>
      <c r="PP182" s="104"/>
      <c r="PQ182" s="104"/>
      <c r="PR182" s="104"/>
      <c r="PS182" s="104"/>
      <c r="PT182" s="104"/>
      <c r="PU182" s="104"/>
      <c r="PV182" s="104"/>
      <c r="PW182" s="104"/>
      <c r="PX182" s="104"/>
      <c r="PY182" s="104"/>
      <c r="PZ182" s="104"/>
      <c r="QA182" s="104"/>
      <c r="QB182" s="104"/>
      <c r="QC182" s="104"/>
      <c r="QD182" s="104"/>
      <c r="QE182" s="104"/>
      <c r="QF182" s="104"/>
      <c r="QG182" s="104"/>
      <c r="QH182" s="104"/>
      <c r="QI182" s="104"/>
      <c r="QJ182" s="104"/>
      <c r="QK182" s="104"/>
      <c r="QL182" s="104"/>
      <c r="QM182" s="104"/>
      <c r="QN182" s="104"/>
      <c r="QO182" s="104"/>
      <c r="QP182" s="104"/>
      <c r="QQ182" s="104"/>
      <c r="QR182" s="104"/>
      <c r="QS182" s="104"/>
      <c r="QT182" s="104"/>
      <c r="QU182" s="104"/>
      <c r="QV182" s="104"/>
      <c r="QW182" s="104"/>
      <c r="QX182" s="104"/>
      <c r="QY182" s="104"/>
      <c r="QZ182" s="104"/>
      <c r="RA182" s="104"/>
      <c r="RB182" s="104"/>
      <c r="RC182" s="104"/>
      <c r="RD182" s="104"/>
      <c r="RE182" s="104"/>
      <c r="RF182" s="104"/>
      <c r="RG182" s="207"/>
      <c r="RH182" s="207"/>
    </row>
    <row r="183" spans="2:476" ht="18.75" customHeight="1">
      <c r="B183" s="87">
        <v>172</v>
      </c>
      <c r="C183" s="87"/>
      <c r="D183" s="87" t="s">
        <v>451</v>
      </c>
      <c r="E183" s="34" t="str">
        <f>IF(ISBLANK(TMSimList[[#This Row],[Test n'#]]),"",LOOKUP(TMSimList[[#This Row],[Test n'#]],TP_CFAR_DB[TPnum],TP_CFAR_DB[TP ID]))</f>
        <v/>
      </c>
      <c r="F183" s="103" t="str">
        <f>IF(ISBLANK(TMSimList[[#This Row],[Test n'#]]),"",LOOKUP(TMSimList[[#This Row],[Test n'#]],TP_CFAR_DB[TPnum],TP_CFAR_DB[Test Point Name]))</f>
        <v/>
      </c>
      <c r="G183" s="34" t="str">
        <f>IF(ISBLANK(TMSimList[[#This Row],[Test n'#]]),"",LOOKUP(TMSimList[[#This Row],[Test n'#]],TP_CFAR_DB[TPnum],TP_CFAR_DB[Mode]))</f>
        <v/>
      </c>
      <c r="H183" s="397"/>
      <c r="I183" s="398"/>
      <c r="J183" s="398"/>
      <c r="K183" s="171"/>
      <c r="L183" s="178">
        <f>SUM(TMSimMatrix[#This Row])</f>
        <v>0</v>
      </c>
      <c r="M183" s="171"/>
      <c r="N183" s="171"/>
      <c r="O183" s="171"/>
      <c r="P183" s="171"/>
      <c r="Q183" s="171"/>
      <c r="R183" s="171"/>
      <c r="S183" s="171"/>
      <c r="T183" s="171"/>
      <c r="U183" s="171"/>
      <c r="V183" s="171"/>
      <c r="W183" s="171"/>
      <c r="X183" s="171"/>
      <c r="Y183" s="171"/>
      <c r="Z183" s="171"/>
      <c r="AA183" s="171"/>
      <c r="AB183" s="171"/>
      <c r="AC183" s="171"/>
      <c r="AD183" s="171"/>
      <c r="AE183" s="171"/>
      <c r="AF183" s="171"/>
      <c r="AG183" s="171"/>
      <c r="AH183" s="171"/>
      <c r="AI183" s="171"/>
      <c r="AJ183" s="171"/>
      <c r="AK183" s="171"/>
      <c r="AL183" s="171"/>
      <c r="AM183" s="171"/>
      <c r="AN183" s="171"/>
      <c r="AO183" s="171"/>
      <c r="AP183" s="171"/>
      <c r="AQ183" s="171"/>
      <c r="AR183" s="171"/>
      <c r="AS183" s="171"/>
      <c r="AT183" s="171"/>
      <c r="AU183" s="171"/>
      <c r="AV183" s="171"/>
      <c r="AW183" s="171"/>
      <c r="AX183" s="171"/>
      <c r="AY183" s="171"/>
      <c r="AZ183" s="171"/>
      <c r="BA183" s="171"/>
      <c r="BB183" s="171"/>
      <c r="BC183" s="171"/>
      <c r="BD183" s="171"/>
      <c r="BE183" s="171"/>
      <c r="BF183" s="171"/>
      <c r="BG183" s="171"/>
      <c r="BH183" s="171"/>
      <c r="BI183" s="171"/>
      <c r="BJ183" s="171"/>
      <c r="BK183" s="171"/>
      <c r="BL183" s="171"/>
      <c r="BM183" s="171"/>
      <c r="BN183" s="171"/>
      <c r="BO183" s="171"/>
      <c r="BP183" s="171"/>
      <c r="BQ183" s="171"/>
      <c r="BR183" s="171"/>
      <c r="BS183" s="171"/>
      <c r="BT183" s="171"/>
      <c r="BU183" s="171"/>
      <c r="BV183" s="171"/>
      <c r="BW183" s="171"/>
      <c r="BX183" s="171"/>
      <c r="BY183" s="171"/>
      <c r="BZ183" s="171"/>
      <c r="CA183" s="171"/>
      <c r="CB183" s="171"/>
      <c r="CC183" s="171"/>
      <c r="CD183" s="104"/>
      <c r="CE183" s="104"/>
      <c r="CF183" s="104"/>
      <c r="CG183" s="104"/>
      <c r="CH183" s="104"/>
      <c r="CI183" s="104"/>
      <c r="CJ183" s="104"/>
      <c r="CK183" s="104"/>
      <c r="CL183" s="104"/>
      <c r="CM183" s="104"/>
      <c r="CN183" s="104"/>
      <c r="CO183" s="104"/>
      <c r="CP183" s="104"/>
      <c r="CQ183" s="104"/>
      <c r="CR183" s="104"/>
      <c r="CS183" s="104"/>
      <c r="CT183" s="104"/>
      <c r="CU183" s="104"/>
      <c r="CV183" s="207"/>
      <c r="CW183" s="207"/>
      <c r="CX183" s="207"/>
      <c r="CY183" s="207"/>
      <c r="CZ183" s="207"/>
      <c r="DA183" s="207"/>
      <c r="DB183" s="207"/>
      <c r="DC183" s="207"/>
      <c r="DD183" s="207"/>
      <c r="DE183" s="207"/>
      <c r="DF183" s="207"/>
      <c r="DG183" s="207"/>
      <c r="DH183" s="207"/>
      <c r="DI183" s="207"/>
      <c r="DJ183" s="207"/>
      <c r="DK183" s="207"/>
      <c r="DL183" s="207"/>
      <c r="DM183" s="207"/>
      <c r="DN183" s="207"/>
      <c r="DO183" s="207"/>
      <c r="DP183" s="207"/>
      <c r="DQ183" s="207"/>
      <c r="DR183" s="207"/>
      <c r="DS183" s="207"/>
      <c r="DT183" s="207"/>
      <c r="DU183" s="104"/>
      <c r="DV183" s="104"/>
      <c r="DW183" s="104"/>
      <c r="DX183" s="104"/>
      <c r="DY183" s="104"/>
      <c r="DZ183" s="104"/>
      <c r="EA183" s="104"/>
      <c r="EB183" s="104"/>
      <c r="EC183" s="104"/>
      <c r="ED183" s="104"/>
      <c r="EE183" s="104"/>
      <c r="EF183" s="104"/>
      <c r="EG183" s="104"/>
      <c r="EH183" s="104"/>
      <c r="EI183" s="104"/>
      <c r="EJ183" s="104"/>
      <c r="EK183" s="104"/>
      <c r="EL183" s="104"/>
      <c r="EM183" s="104"/>
      <c r="EN183" s="104"/>
      <c r="EO183" s="104"/>
      <c r="EP183" s="104"/>
      <c r="EQ183" s="104"/>
      <c r="ER183" s="104"/>
      <c r="ES183" s="104"/>
      <c r="ET183" s="104"/>
      <c r="EU183" s="104"/>
      <c r="EV183" s="104"/>
      <c r="EW183" s="104"/>
      <c r="EX183" s="104"/>
      <c r="EY183" s="104"/>
      <c r="EZ183" s="104"/>
      <c r="FA183" s="104"/>
      <c r="FB183" s="104"/>
      <c r="FC183" s="104"/>
      <c r="FD183" s="104"/>
      <c r="FE183" s="104"/>
      <c r="FF183" s="104"/>
      <c r="FG183" s="104"/>
      <c r="FH183" s="104"/>
      <c r="FI183" s="104"/>
      <c r="FJ183" s="104"/>
      <c r="FK183" s="104"/>
      <c r="FL183" s="104"/>
      <c r="FM183" s="104"/>
      <c r="FN183" s="104"/>
      <c r="FO183" s="104"/>
      <c r="FP183" s="104"/>
      <c r="FQ183" s="104"/>
      <c r="FR183" s="104"/>
      <c r="FS183" s="104"/>
      <c r="FT183" s="104"/>
      <c r="FU183" s="104"/>
      <c r="FV183" s="104"/>
      <c r="FW183" s="104"/>
      <c r="FX183" s="104"/>
      <c r="FY183" s="104"/>
      <c r="FZ183" s="104"/>
      <c r="GA183" s="104"/>
      <c r="GB183" s="104"/>
      <c r="GC183" s="104"/>
      <c r="GD183" s="104"/>
      <c r="GE183" s="104"/>
      <c r="GF183" s="104"/>
      <c r="GG183" s="104"/>
      <c r="GH183" s="104"/>
      <c r="GI183" s="104"/>
      <c r="GJ183" s="104"/>
      <c r="GK183" s="104"/>
      <c r="GL183" s="104"/>
      <c r="GM183" s="104"/>
      <c r="GN183" s="104"/>
      <c r="GO183" s="104"/>
      <c r="GP183" s="104"/>
      <c r="GQ183" s="104"/>
      <c r="GR183" s="104"/>
      <c r="GS183" s="104"/>
      <c r="GT183" s="104"/>
      <c r="GU183" s="104"/>
      <c r="GV183" s="104"/>
      <c r="GW183" s="104"/>
      <c r="GX183" s="104"/>
      <c r="GY183" s="104"/>
      <c r="GZ183" s="104"/>
      <c r="HA183" s="104"/>
      <c r="HB183" s="104"/>
      <c r="HC183" s="104"/>
      <c r="HD183" s="104"/>
      <c r="HE183" s="104"/>
      <c r="HF183" s="104"/>
      <c r="HG183" s="104"/>
      <c r="HH183" s="104"/>
      <c r="HI183" s="104"/>
      <c r="HJ183" s="104"/>
      <c r="HK183" s="104"/>
      <c r="HL183" s="104"/>
      <c r="HM183" s="104"/>
      <c r="HN183" s="104"/>
      <c r="HO183" s="104"/>
      <c r="HP183" s="104"/>
      <c r="HQ183" s="104"/>
      <c r="HR183" s="104"/>
      <c r="HS183" s="104"/>
      <c r="HT183" s="104"/>
      <c r="HU183" s="104"/>
      <c r="HV183" s="104"/>
      <c r="HW183" s="104"/>
      <c r="HX183" s="104"/>
      <c r="HY183" s="104"/>
      <c r="HZ183" s="104"/>
      <c r="IA183" s="104"/>
      <c r="IB183" s="104"/>
      <c r="IC183" s="104"/>
      <c r="ID183" s="104"/>
      <c r="IE183" s="104"/>
      <c r="IF183" s="104"/>
      <c r="IG183" s="104"/>
      <c r="IH183" s="104"/>
      <c r="II183" s="104"/>
      <c r="IJ183" s="104"/>
      <c r="IK183" s="104"/>
      <c r="IL183" s="104"/>
      <c r="IM183" s="104"/>
      <c r="IN183" s="104"/>
      <c r="IO183" s="104"/>
      <c r="IP183" s="104"/>
      <c r="IQ183" s="104"/>
      <c r="IR183" s="104"/>
      <c r="IS183" s="104"/>
      <c r="IT183" s="104"/>
      <c r="IU183" s="104"/>
      <c r="IV183" s="104"/>
      <c r="IW183" s="104"/>
      <c r="IX183" s="104"/>
      <c r="IY183" s="104"/>
      <c r="IZ183" s="104"/>
      <c r="JA183" s="104"/>
      <c r="JB183" s="104"/>
      <c r="JC183" s="104"/>
      <c r="JD183" s="104"/>
      <c r="JE183" s="104"/>
      <c r="JF183" s="104"/>
      <c r="JG183" s="104"/>
      <c r="JH183" s="104"/>
      <c r="JI183" s="104"/>
      <c r="JJ183" s="104"/>
      <c r="JK183" s="104"/>
      <c r="JL183" s="104"/>
      <c r="JM183" s="104"/>
      <c r="JN183" s="104"/>
      <c r="JO183" s="104"/>
      <c r="JP183" s="104"/>
      <c r="JQ183" s="104"/>
      <c r="JR183" s="104"/>
      <c r="JS183" s="104"/>
      <c r="JT183" s="104"/>
      <c r="JU183" s="104"/>
      <c r="JV183" s="104"/>
      <c r="JW183" s="104"/>
      <c r="JX183" s="104"/>
      <c r="JY183" s="104"/>
      <c r="JZ183" s="104"/>
      <c r="KA183" s="104"/>
      <c r="KB183" s="104"/>
      <c r="KC183" s="104"/>
      <c r="KD183" s="104"/>
      <c r="KE183" s="104"/>
      <c r="KF183" s="104"/>
      <c r="KG183" s="104"/>
      <c r="KH183" s="104"/>
      <c r="KI183" s="104"/>
      <c r="KJ183" s="104"/>
      <c r="KK183" s="104"/>
      <c r="KL183" s="104"/>
      <c r="KM183" s="104"/>
      <c r="KN183" s="104"/>
      <c r="KO183" s="104"/>
      <c r="KP183" s="104"/>
      <c r="KQ183" s="104"/>
      <c r="KR183" s="104"/>
      <c r="KS183" s="104"/>
      <c r="KT183" s="104"/>
      <c r="KU183" s="104"/>
      <c r="KV183" s="104"/>
      <c r="KW183" s="104"/>
      <c r="KX183" s="104"/>
      <c r="KY183" s="104"/>
      <c r="KZ183" s="104"/>
      <c r="LA183" s="104"/>
      <c r="LB183" s="104"/>
      <c r="LC183" s="104"/>
      <c r="LD183" s="104"/>
      <c r="LE183" s="104"/>
      <c r="LF183" s="104"/>
      <c r="LG183" s="104"/>
      <c r="LH183" s="104"/>
      <c r="LI183" s="104"/>
      <c r="LJ183" s="104"/>
      <c r="LK183" s="104"/>
      <c r="LL183" s="104"/>
      <c r="LM183" s="104"/>
      <c r="LN183" s="104"/>
      <c r="LO183" s="104"/>
      <c r="LP183" s="104"/>
      <c r="LQ183" s="104"/>
      <c r="LR183" s="104"/>
      <c r="LS183" s="104"/>
      <c r="LT183" s="104"/>
      <c r="LU183" s="104"/>
      <c r="LV183" s="104"/>
      <c r="LW183" s="104"/>
      <c r="LX183" s="104"/>
      <c r="LY183" s="104"/>
      <c r="LZ183" s="104"/>
      <c r="MA183" s="104"/>
      <c r="MB183" s="104"/>
      <c r="MC183" s="104"/>
      <c r="MD183" s="104"/>
      <c r="ME183" s="104"/>
      <c r="MF183" s="104"/>
      <c r="MG183" s="104"/>
      <c r="MH183" s="104"/>
      <c r="MI183" s="104"/>
      <c r="MJ183" s="104"/>
      <c r="MK183" s="104"/>
      <c r="ML183" s="104"/>
      <c r="MM183" s="104"/>
      <c r="MN183" s="104"/>
      <c r="MO183" s="104"/>
      <c r="MP183" s="104"/>
      <c r="MQ183" s="104"/>
      <c r="MR183" s="104"/>
      <c r="MS183" s="104"/>
      <c r="MT183" s="104"/>
      <c r="MU183" s="104"/>
      <c r="MV183" s="104"/>
      <c r="MW183" s="104"/>
      <c r="MX183" s="104"/>
      <c r="MY183" s="104"/>
      <c r="MZ183" s="104"/>
      <c r="NA183" s="104"/>
      <c r="NB183" s="104"/>
      <c r="NC183" s="104"/>
      <c r="ND183" s="104"/>
      <c r="NE183" s="104"/>
      <c r="NF183" s="104"/>
      <c r="NG183" s="104"/>
      <c r="NH183" s="104"/>
      <c r="NI183" s="104"/>
      <c r="NJ183" s="104"/>
      <c r="NK183" s="104"/>
      <c r="NL183" s="104"/>
      <c r="NM183" s="104"/>
      <c r="NN183" s="104"/>
      <c r="NO183" s="104"/>
      <c r="NP183" s="104"/>
      <c r="NQ183" s="104"/>
      <c r="NR183" s="104"/>
      <c r="NS183" s="104"/>
      <c r="NT183" s="104"/>
      <c r="NU183" s="104"/>
      <c r="NV183" s="104"/>
      <c r="NW183" s="104"/>
      <c r="NX183" s="104"/>
      <c r="NY183" s="104"/>
      <c r="NZ183" s="104"/>
      <c r="OA183" s="104"/>
      <c r="OB183" s="104"/>
      <c r="OC183" s="104"/>
      <c r="OD183" s="104"/>
      <c r="OE183" s="104"/>
      <c r="OF183" s="104"/>
      <c r="OG183" s="104"/>
      <c r="OH183" s="104"/>
      <c r="OI183" s="104"/>
      <c r="OJ183" s="104"/>
      <c r="OK183" s="104"/>
      <c r="OL183" s="104"/>
      <c r="OM183" s="104"/>
      <c r="ON183" s="104"/>
      <c r="OO183" s="104"/>
      <c r="OP183" s="104"/>
      <c r="OQ183" s="104"/>
      <c r="OR183" s="104"/>
      <c r="OS183" s="104"/>
      <c r="OT183" s="104"/>
      <c r="OU183" s="104"/>
      <c r="OV183" s="104"/>
      <c r="OW183" s="104"/>
      <c r="OX183" s="104"/>
      <c r="OY183" s="104"/>
      <c r="OZ183" s="104"/>
      <c r="PA183" s="104"/>
      <c r="PB183" s="104"/>
      <c r="PC183" s="104"/>
      <c r="PD183" s="104"/>
      <c r="PE183" s="104"/>
      <c r="PF183" s="104"/>
      <c r="PG183" s="104"/>
      <c r="PH183" s="104"/>
      <c r="PI183" s="104"/>
      <c r="PJ183" s="104"/>
      <c r="PK183" s="104"/>
      <c r="PL183" s="104"/>
      <c r="PM183" s="104"/>
      <c r="PN183" s="104"/>
      <c r="PO183" s="104"/>
      <c r="PP183" s="104"/>
      <c r="PQ183" s="104"/>
      <c r="PR183" s="104"/>
      <c r="PS183" s="104"/>
      <c r="PT183" s="104"/>
      <c r="PU183" s="104"/>
      <c r="PV183" s="104"/>
      <c r="PW183" s="104"/>
      <c r="PX183" s="104"/>
      <c r="PY183" s="104"/>
      <c r="PZ183" s="104"/>
      <c r="QA183" s="104"/>
      <c r="QB183" s="104"/>
      <c r="QC183" s="104"/>
      <c r="QD183" s="104"/>
      <c r="QE183" s="104"/>
      <c r="QF183" s="104"/>
      <c r="QG183" s="104"/>
      <c r="QH183" s="104"/>
      <c r="QI183" s="104"/>
      <c r="QJ183" s="104"/>
      <c r="QK183" s="104"/>
      <c r="QL183" s="104"/>
      <c r="QM183" s="104"/>
      <c r="QN183" s="104"/>
      <c r="QO183" s="104"/>
      <c r="QP183" s="104"/>
      <c r="QQ183" s="104"/>
      <c r="QR183" s="104"/>
      <c r="QS183" s="104"/>
      <c r="QT183" s="104"/>
      <c r="QU183" s="104"/>
      <c r="QV183" s="104"/>
      <c r="QW183" s="104"/>
      <c r="QX183" s="104"/>
      <c r="QY183" s="104"/>
      <c r="QZ183" s="104"/>
      <c r="RA183" s="104"/>
      <c r="RB183" s="104"/>
      <c r="RC183" s="104"/>
      <c r="RD183" s="104"/>
      <c r="RE183" s="104"/>
      <c r="RF183" s="104"/>
      <c r="RG183" s="207"/>
      <c r="RH183" s="207"/>
    </row>
    <row r="184" spans="2:476" ht="18.75" customHeight="1">
      <c r="B184" s="87">
        <v>173</v>
      </c>
      <c r="C184" s="87"/>
      <c r="D184" s="87" t="s">
        <v>451</v>
      </c>
      <c r="E184" s="34" t="str">
        <f>IF(ISBLANK(TMSimList[[#This Row],[Test n'#]]),"",LOOKUP(TMSimList[[#This Row],[Test n'#]],TP_CFAR_DB[TPnum],TP_CFAR_DB[TP ID]))</f>
        <v/>
      </c>
      <c r="F184" s="103" t="str">
        <f>IF(ISBLANK(TMSimList[[#This Row],[Test n'#]]),"",LOOKUP(TMSimList[[#This Row],[Test n'#]],TP_CFAR_DB[TPnum],TP_CFAR_DB[Test Point Name]))</f>
        <v/>
      </c>
      <c r="G184" s="34" t="str">
        <f>IF(ISBLANK(TMSimList[[#This Row],[Test n'#]]),"",LOOKUP(TMSimList[[#This Row],[Test n'#]],TP_CFAR_DB[TPnum],TP_CFAR_DB[Mode]))</f>
        <v/>
      </c>
      <c r="H184" s="397"/>
      <c r="I184" s="398"/>
      <c r="J184" s="398"/>
      <c r="K184" s="171"/>
      <c r="L184" s="178">
        <f>SUM(TMSimMatrix[#This Row])</f>
        <v>0</v>
      </c>
      <c r="M184" s="171"/>
      <c r="N184" s="171"/>
      <c r="O184" s="171"/>
      <c r="P184" s="171"/>
      <c r="Q184" s="171"/>
      <c r="R184" s="171"/>
      <c r="S184" s="171"/>
      <c r="T184" s="171"/>
      <c r="U184" s="171"/>
      <c r="V184" s="171"/>
      <c r="W184" s="171"/>
      <c r="X184" s="171"/>
      <c r="Y184" s="171"/>
      <c r="Z184" s="171"/>
      <c r="AA184" s="171"/>
      <c r="AB184" s="171"/>
      <c r="AC184" s="171"/>
      <c r="AD184" s="171"/>
      <c r="AE184" s="171"/>
      <c r="AF184" s="171"/>
      <c r="AG184" s="171"/>
      <c r="AH184" s="171"/>
      <c r="AI184" s="171"/>
      <c r="AJ184" s="171"/>
      <c r="AK184" s="171"/>
      <c r="AL184" s="171"/>
      <c r="AM184" s="171"/>
      <c r="AN184" s="171"/>
      <c r="AO184" s="171"/>
      <c r="AP184" s="171"/>
      <c r="AQ184" s="171"/>
      <c r="AR184" s="171"/>
      <c r="AS184" s="171"/>
      <c r="AT184" s="171"/>
      <c r="AU184" s="171"/>
      <c r="AV184" s="171"/>
      <c r="AW184" s="171"/>
      <c r="AX184" s="171"/>
      <c r="AY184" s="171"/>
      <c r="AZ184" s="171"/>
      <c r="BA184" s="171"/>
      <c r="BB184" s="171"/>
      <c r="BC184" s="171"/>
      <c r="BD184" s="171"/>
      <c r="BE184" s="171"/>
      <c r="BF184" s="171"/>
      <c r="BG184" s="171"/>
      <c r="BH184" s="171"/>
      <c r="BI184" s="171"/>
      <c r="BJ184" s="171"/>
      <c r="BK184" s="171"/>
      <c r="BL184" s="171"/>
      <c r="BM184" s="171"/>
      <c r="BN184" s="171"/>
      <c r="BO184" s="171"/>
      <c r="BP184" s="171"/>
      <c r="BQ184" s="171"/>
      <c r="BR184" s="171"/>
      <c r="BS184" s="171"/>
      <c r="BT184" s="171"/>
      <c r="BU184" s="171"/>
      <c r="BV184" s="171"/>
      <c r="BW184" s="171"/>
      <c r="BX184" s="171"/>
      <c r="BY184" s="171"/>
      <c r="BZ184" s="171"/>
      <c r="CA184" s="171"/>
      <c r="CB184" s="171"/>
      <c r="CC184" s="171"/>
      <c r="CD184" s="104"/>
      <c r="CE184" s="104"/>
      <c r="CF184" s="104"/>
      <c r="CG184" s="104"/>
      <c r="CH184" s="104"/>
      <c r="CI184" s="104"/>
      <c r="CJ184" s="104"/>
      <c r="CK184" s="104"/>
      <c r="CL184" s="104"/>
      <c r="CM184" s="104"/>
      <c r="CN184" s="104"/>
      <c r="CO184" s="104"/>
      <c r="CP184" s="104"/>
      <c r="CQ184" s="104"/>
      <c r="CR184" s="104"/>
      <c r="CS184" s="104"/>
      <c r="CT184" s="104"/>
      <c r="CU184" s="104"/>
      <c r="CV184" s="207"/>
      <c r="CW184" s="207"/>
      <c r="CX184" s="207"/>
      <c r="CY184" s="207"/>
      <c r="CZ184" s="207"/>
      <c r="DA184" s="207"/>
      <c r="DB184" s="207"/>
      <c r="DC184" s="207"/>
      <c r="DD184" s="207"/>
      <c r="DE184" s="207"/>
      <c r="DF184" s="207"/>
      <c r="DG184" s="207"/>
      <c r="DH184" s="207"/>
      <c r="DI184" s="207"/>
      <c r="DJ184" s="207"/>
      <c r="DK184" s="207"/>
      <c r="DL184" s="207"/>
      <c r="DM184" s="207"/>
      <c r="DN184" s="207"/>
      <c r="DO184" s="207"/>
      <c r="DP184" s="207"/>
      <c r="DQ184" s="207"/>
      <c r="DR184" s="207"/>
      <c r="DS184" s="207"/>
      <c r="DT184" s="207"/>
      <c r="DU184" s="104"/>
      <c r="DV184" s="104"/>
      <c r="DW184" s="104"/>
      <c r="DX184" s="104"/>
      <c r="DY184" s="104"/>
      <c r="DZ184" s="104"/>
      <c r="EA184" s="104"/>
      <c r="EB184" s="104"/>
      <c r="EC184" s="104"/>
      <c r="ED184" s="104"/>
      <c r="EE184" s="104"/>
      <c r="EF184" s="104"/>
      <c r="EG184" s="104"/>
      <c r="EH184" s="104"/>
      <c r="EI184" s="104"/>
      <c r="EJ184" s="104"/>
      <c r="EK184" s="104"/>
      <c r="EL184" s="104"/>
      <c r="EM184" s="104"/>
      <c r="EN184" s="104"/>
      <c r="EO184" s="104"/>
      <c r="EP184" s="104"/>
      <c r="EQ184" s="104"/>
      <c r="ER184" s="104"/>
      <c r="ES184" s="104"/>
      <c r="ET184" s="104"/>
      <c r="EU184" s="104"/>
      <c r="EV184" s="104"/>
      <c r="EW184" s="104"/>
      <c r="EX184" s="104"/>
      <c r="EY184" s="104"/>
      <c r="EZ184" s="104"/>
      <c r="FA184" s="104"/>
      <c r="FB184" s="104"/>
      <c r="FC184" s="104"/>
      <c r="FD184" s="104"/>
      <c r="FE184" s="104"/>
      <c r="FF184" s="104"/>
      <c r="FG184" s="104"/>
      <c r="FH184" s="104"/>
      <c r="FI184" s="104"/>
      <c r="FJ184" s="104"/>
      <c r="FK184" s="104"/>
      <c r="FL184" s="104"/>
      <c r="FM184" s="104"/>
      <c r="FN184" s="104"/>
      <c r="FO184" s="104"/>
      <c r="FP184" s="104"/>
      <c r="FQ184" s="104"/>
      <c r="FR184" s="104"/>
      <c r="FS184" s="104"/>
      <c r="FT184" s="104"/>
      <c r="FU184" s="104"/>
      <c r="FV184" s="104"/>
      <c r="FW184" s="104"/>
      <c r="FX184" s="104"/>
      <c r="FY184" s="104"/>
      <c r="FZ184" s="104"/>
      <c r="GA184" s="104"/>
      <c r="GB184" s="104"/>
      <c r="GC184" s="104"/>
      <c r="GD184" s="104"/>
      <c r="GE184" s="104"/>
      <c r="GF184" s="104"/>
      <c r="GG184" s="104"/>
      <c r="GH184" s="104"/>
      <c r="GI184" s="104"/>
      <c r="GJ184" s="104"/>
      <c r="GK184" s="104"/>
      <c r="GL184" s="104"/>
      <c r="GM184" s="104"/>
      <c r="GN184" s="104"/>
      <c r="GO184" s="104"/>
      <c r="GP184" s="104"/>
      <c r="GQ184" s="104"/>
      <c r="GR184" s="104"/>
      <c r="GS184" s="104"/>
      <c r="GT184" s="104"/>
      <c r="GU184" s="104"/>
      <c r="GV184" s="104"/>
      <c r="GW184" s="104"/>
      <c r="GX184" s="104"/>
      <c r="GY184" s="104"/>
      <c r="GZ184" s="104"/>
      <c r="HA184" s="104"/>
      <c r="HB184" s="104"/>
      <c r="HC184" s="104"/>
      <c r="HD184" s="104"/>
      <c r="HE184" s="104"/>
      <c r="HF184" s="104"/>
      <c r="HG184" s="104"/>
      <c r="HH184" s="104"/>
      <c r="HI184" s="104"/>
      <c r="HJ184" s="104"/>
      <c r="HK184" s="104"/>
      <c r="HL184" s="104"/>
      <c r="HM184" s="104"/>
      <c r="HN184" s="104"/>
      <c r="HO184" s="104"/>
      <c r="HP184" s="104"/>
      <c r="HQ184" s="104"/>
      <c r="HR184" s="104"/>
      <c r="HS184" s="104"/>
      <c r="HT184" s="104"/>
      <c r="HU184" s="104"/>
      <c r="HV184" s="104"/>
      <c r="HW184" s="104"/>
      <c r="HX184" s="104"/>
      <c r="HY184" s="104"/>
      <c r="HZ184" s="104"/>
      <c r="IA184" s="104"/>
      <c r="IB184" s="104"/>
      <c r="IC184" s="104"/>
      <c r="ID184" s="104"/>
      <c r="IE184" s="104"/>
      <c r="IF184" s="104"/>
      <c r="IG184" s="104"/>
      <c r="IH184" s="104"/>
      <c r="II184" s="104"/>
      <c r="IJ184" s="104"/>
      <c r="IK184" s="104"/>
      <c r="IL184" s="104"/>
      <c r="IM184" s="104"/>
      <c r="IN184" s="104"/>
      <c r="IO184" s="104"/>
      <c r="IP184" s="104"/>
      <c r="IQ184" s="104"/>
      <c r="IR184" s="104"/>
      <c r="IS184" s="104"/>
      <c r="IT184" s="104"/>
      <c r="IU184" s="104"/>
      <c r="IV184" s="104"/>
      <c r="IW184" s="104"/>
      <c r="IX184" s="104"/>
      <c r="IY184" s="104"/>
      <c r="IZ184" s="104"/>
      <c r="JA184" s="104"/>
      <c r="JB184" s="104"/>
      <c r="JC184" s="104"/>
      <c r="JD184" s="104"/>
      <c r="JE184" s="104"/>
      <c r="JF184" s="104"/>
      <c r="JG184" s="104"/>
      <c r="JH184" s="104"/>
      <c r="JI184" s="104"/>
      <c r="JJ184" s="104"/>
      <c r="JK184" s="104"/>
      <c r="JL184" s="104"/>
      <c r="JM184" s="104"/>
      <c r="JN184" s="104"/>
      <c r="JO184" s="104"/>
      <c r="JP184" s="104"/>
      <c r="JQ184" s="104"/>
      <c r="JR184" s="104"/>
      <c r="JS184" s="104"/>
      <c r="JT184" s="104"/>
      <c r="JU184" s="104"/>
      <c r="JV184" s="104"/>
      <c r="JW184" s="104"/>
      <c r="JX184" s="104"/>
      <c r="JY184" s="104"/>
      <c r="JZ184" s="104"/>
      <c r="KA184" s="104"/>
      <c r="KB184" s="104"/>
      <c r="KC184" s="104"/>
      <c r="KD184" s="104"/>
      <c r="KE184" s="104"/>
      <c r="KF184" s="104"/>
      <c r="KG184" s="104"/>
      <c r="KH184" s="104"/>
      <c r="KI184" s="104"/>
      <c r="KJ184" s="104"/>
      <c r="KK184" s="104"/>
      <c r="KL184" s="104"/>
      <c r="KM184" s="104"/>
      <c r="KN184" s="104"/>
      <c r="KO184" s="104"/>
      <c r="KP184" s="104"/>
      <c r="KQ184" s="104"/>
      <c r="KR184" s="104"/>
      <c r="KS184" s="104"/>
      <c r="KT184" s="104"/>
      <c r="KU184" s="104"/>
      <c r="KV184" s="104"/>
      <c r="KW184" s="104"/>
      <c r="KX184" s="104"/>
      <c r="KY184" s="104"/>
      <c r="KZ184" s="104"/>
      <c r="LA184" s="104"/>
      <c r="LB184" s="104"/>
      <c r="LC184" s="104"/>
      <c r="LD184" s="104"/>
      <c r="LE184" s="104"/>
      <c r="LF184" s="104"/>
      <c r="LG184" s="104"/>
      <c r="LH184" s="104"/>
      <c r="LI184" s="104"/>
      <c r="LJ184" s="104"/>
      <c r="LK184" s="104"/>
      <c r="LL184" s="104"/>
      <c r="LM184" s="104"/>
      <c r="LN184" s="104"/>
      <c r="LO184" s="104"/>
      <c r="LP184" s="104"/>
      <c r="LQ184" s="104"/>
      <c r="LR184" s="104"/>
      <c r="LS184" s="104"/>
      <c r="LT184" s="104"/>
      <c r="LU184" s="104"/>
      <c r="LV184" s="104"/>
      <c r="LW184" s="104"/>
      <c r="LX184" s="104"/>
      <c r="LY184" s="104"/>
      <c r="LZ184" s="104"/>
      <c r="MA184" s="104"/>
      <c r="MB184" s="104"/>
      <c r="MC184" s="104"/>
      <c r="MD184" s="104"/>
      <c r="ME184" s="104"/>
      <c r="MF184" s="104"/>
      <c r="MG184" s="104"/>
      <c r="MH184" s="104"/>
      <c r="MI184" s="104"/>
      <c r="MJ184" s="104"/>
      <c r="MK184" s="104"/>
      <c r="ML184" s="104"/>
      <c r="MM184" s="104"/>
      <c r="MN184" s="104"/>
      <c r="MO184" s="104"/>
      <c r="MP184" s="104"/>
      <c r="MQ184" s="104"/>
      <c r="MR184" s="104"/>
      <c r="MS184" s="104"/>
      <c r="MT184" s="104"/>
      <c r="MU184" s="104"/>
      <c r="MV184" s="104"/>
      <c r="MW184" s="104"/>
      <c r="MX184" s="104"/>
      <c r="MY184" s="104"/>
      <c r="MZ184" s="104"/>
      <c r="NA184" s="104"/>
      <c r="NB184" s="104"/>
      <c r="NC184" s="104"/>
      <c r="ND184" s="104"/>
      <c r="NE184" s="104"/>
      <c r="NF184" s="104"/>
      <c r="NG184" s="104"/>
      <c r="NH184" s="104"/>
      <c r="NI184" s="104"/>
      <c r="NJ184" s="104"/>
      <c r="NK184" s="104"/>
      <c r="NL184" s="104"/>
      <c r="NM184" s="104"/>
      <c r="NN184" s="104"/>
      <c r="NO184" s="104"/>
      <c r="NP184" s="104"/>
      <c r="NQ184" s="104"/>
      <c r="NR184" s="104"/>
      <c r="NS184" s="104"/>
      <c r="NT184" s="104"/>
      <c r="NU184" s="104"/>
      <c r="NV184" s="104"/>
      <c r="NW184" s="104"/>
      <c r="NX184" s="104"/>
      <c r="NY184" s="104"/>
      <c r="NZ184" s="104"/>
      <c r="OA184" s="104"/>
      <c r="OB184" s="104"/>
      <c r="OC184" s="104"/>
      <c r="OD184" s="104"/>
      <c r="OE184" s="104"/>
      <c r="OF184" s="104"/>
      <c r="OG184" s="104"/>
      <c r="OH184" s="104"/>
      <c r="OI184" s="104"/>
      <c r="OJ184" s="104"/>
      <c r="OK184" s="104"/>
      <c r="OL184" s="104"/>
      <c r="OM184" s="104"/>
      <c r="ON184" s="104"/>
      <c r="OO184" s="104"/>
      <c r="OP184" s="104"/>
      <c r="OQ184" s="104"/>
      <c r="OR184" s="104"/>
      <c r="OS184" s="104"/>
      <c r="OT184" s="104"/>
      <c r="OU184" s="104"/>
      <c r="OV184" s="104"/>
      <c r="OW184" s="104"/>
      <c r="OX184" s="104"/>
      <c r="OY184" s="104"/>
      <c r="OZ184" s="104"/>
      <c r="PA184" s="104"/>
      <c r="PB184" s="104"/>
      <c r="PC184" s="104"/>
      <c r="PD184" s="104"/>
      <c r="PE184" s="104"/>
      <c r="PF184" s="104"/>
      <c r="PG184" s="104"/>
      <c r="PH184" s="104"/>
      <c r="PI184" s="104"/>
      <c r="PJ184" s="104"/>
      <c r="PK184" s="104"/>
      <c r="PL184" s="104"/>
      <c r="PM184" s="104"/>
      <c r="PN184" s="104"/>
      <c r="PO184" s="104"/>
      <c r="PP184" s="104"/>
      <c r="PQ184" s="104"/>
      <c r="PR184" s="104"/>
      <c r="PS184" s="104"/>
      <c r="PT184" s="104"/>
      <c r="PU184" s="104"/>
      <c r="PV184" s="104"/>
      <c r="PW184" s="104"/>
      <c r="PX184" s="104"/>
      <c r="PY184" s="104"/>
      <c r="PZ184" s="104"/>
      <c r="QA184" s="104"/>
      <c r="QB184" s="104"/>
      <c r="QC184" s="104"/>
      <c r="QD184" s="104"/>
      <c r="QE184" s="104"/>
      <c r="QF184" s="104"/>
      <c r="QG184" s="104"/>
      <c r="QH184" s="104"/>
      <c r="QI184" s="104"/>
      <c r="QJ184" s="104"/>
      <c r="QK184" s="104"/>
      <c r="QL184" s="104"/>
      <c r="QM184" s="104"/>
      <c r="QN184" s="104"/>
      <c r="QO184" s="104"/>
      <c r="QP184" s="104"/>
      <c r="QQ184" s="104"/>
      <c r="QR184" s="104"/>
      <c r="QS184" s="104"/>
      <c r="QT184" s="104"/>
      <c r="QU184" s="104"/>
      <c r="QV184" s="104"/>
      <c r="QW184" s="104"/>
      <c r="QX184" s="104"/>
      <c r="QY184" s="104"/>
      <c r="QZ184" s="104"/>
      <c r="RA184" s="104"/>
      <c r="RB184" s="104"/>
      <c r="RC184" s="104"/>
      <c r="RD184" s="104"/>
      <c r="RE184" s="104"/>
      <c r="RF184" s="104"/>
      <c r="RG184" s="207"/>
      <c r="RH184" s="207"/>
    </row>
    <row r="185" spans="2:476" ht="18.75" customHeight="1">
      <c r="B185" s="87">
        <v>174</v>
      </c>
      <c r="C185" s="87"/>
      <c r="D185" s="87" t="s">
        <v>451</v>
      </c>
      <c r="E185" s="34" t="str">
        <f>IF(ISBLANK(TMSimList[[#This Row],[Test n'#]]),"",LOOKUP(TMSimList[[#This Row],[Test n'#]],TP_CFAR_DB[TPnum],TP_CFAR_DB[TP ID]))</f>
        <v/>
      </c>
      <c r="F185" s="103" t="str">
        <f>IF(ISBLANK(TMSimList[[#This Row],[Test n'#]]),"",LOOKUP(TMSimList[[#This Row],[Test n'#]],TP_CFAR_DB[TPnum],TP_CFAR_DB[Test Point Name]))</f>
        <v/>
      </c>
      <c r="G185" s="34" t="str">
        <f>IF(ISBLANK(TMSimList[[#This Row],[Test n'#]]),"",LOOKUP(TMSimList[[#This Row],[Test n'#]],TP_CFAR_DB[TPnum],TP_CFAR_DB[Mode]))</f>
        <v/>
      </c>
      <c r="H185" s="397"/>
      <c r="I185" s="398"/>
      <c r="J185" s="398"/>
      <c r="K185" s="171"/>
      <c r="L185" s="178">
        <f>SUM(TMSimMatrix[#This Row])</f>
        <v>0</v>
      </c>
      <c r="M185" s="171"/>
      <c r="N185" s="171"/>
      <c r="O185" s="171"/>
      <c r="P185" s="171"/>
      <c r="Q185" s="171"/>
      <c r="R185" s="171"/>
      <c r="S185" s="171"/>
      <c r="T185" s="171"/>
      <c r="U185" s="171"/>
      <c r="V185" s="171"/>
      <c r="W185" s="171"/>
      <c r="X185" s="171"/>
      <c r="Y185" s="171"/>
      <c r="Z185" s="171"/>
      <c r="AA185" s="171"/>
      <c r="AB185" s="171"/>
      <c r="AC185" s="171"/>
      <c r="AD185" s="171"/>
      <c r="AE185" s="171"/>
      <c r="AF185" s="171"/>
      <c r="AG185" s="171"/>
      <c r="AH185" s="171"/>
      <c r="AI185" s="171"/>
      <c r="AJ185" s="171"/>
      <c r="AK185" s="171"/>
      <c r="AL185" s="171"/>
      <c r="AM185" s="171"/>
      <c r="AN185" s="171"/>
      <c r="AO185" s="171"/>
      <c r="AP185" s="171"/>
      <c r="AQ185" s="171"/>
      <c r="AR185" s="171"/>
      <c r="AS185" s="171"/>
      <c r="AT185" s="171"/>
      <c r="AU185" s="171"/>
      <c r="AV185" s="171"/>
      <c r="AW185" s="171"/>
      <c r="AX185" s="171"/>
      <c r="AY185" s="171"/>
      <c r="AZ185" s="171"/>
      <c r="BA185" s="171"/>
      <c r="BB185" s="171"/>
      <c r="BC185" s="171"/>
      <c r="BD185" s="171"/>
      <c r="BE185" s="171"/>
      <c r="BF185" s="171"/>
      <c r="BG185" s="171"/>
      <c r="BH185" s="171"/>
      <c r="BI185" s="171"/>
      <c r="BJ185" s="171"/>
      <c r="BK185" s="171"/>
      <c r="BL185" s="171"/>
      <c r="BM185" s="171"/>
      <c r="BN185" s="171"/>
      <c r="BO185" s="171"/>
      <c r="BP185" s="171"/>
      <c r="BQ185" s="171"/>
      <c r="BR185" s="171"/>
      <c r="BS185" s="171"/>
      <c r="BT185" s="171"/>
      <c r="BU185" s="171"/>
      <c r="BV185" s="171"/>
      <c r="BW185" s="171"/>
      <c r="BX185" s="171"/>
      <c r="BY185" s="171"/>
      <c r="BZ185" s="171"/>
      <c r="CA185" s="171"/>
      <c r="CB185" s="171"/>
      <c r="CC185" s="171"/>
      <c r="CD185" s="104"/>
      <c r="CE185" s="104"/>
      <c r="CF185" s="104"/>
      <c r="CG185" s="104"/>
      <c r="CH185" s="104"/>
      <c r="CI185" s="104"/>
      <c r="CJ185" s="104"/>
      <c r="CK185" s="104"/>
      <c r="CL185" s="104"/>
      <c r="CM185" s="104"/>
      <c r="CN185" s="104"/>
      <c r="CO185" s="104"/>
      <c r="CP185" s="104"/>
      <c r="CQ185" s="104"/>
      <c r="CR185" s="104"/>
      <c r="CS185" s="104"/>
      <c r="CT185" s="104"/>
      <c r="CU185" s="104"/>
      <c r="CV185" s="207"/>
      <c r="CW185" s="207"/>
      <c r="CX185" s="207"/>
      <c r="CY185" s="207"/>
      <c r="CZ185" s="207"/>
      <c r="DA185" s="207"/>
      <c r="DB185" s="207"/>
      <c r="DC185" s="207"/>
      <c r="DD185" s="207"/>
      <c r="DE185" s="207"/>
      <c r="DF185" s="207"/>
      <c r="DG185" s="207"/>
      <c r="DH185" s="207"/>
      <c r="DI185" s="207"/>
      <c r="DJ185" s="207"/>
      <c r="DK185" s="207"/>
      <c r="DL185" s="207"/>
      <c r="DM185" s="207"/>
      <c r="DN185" s="207"/>
      <c r="DO185" s="207"/>
      <c r="DP185" s="207"/>
      <c r="DQ185" s="207"/>
      <c r="DR185" s="207"/>
      <c r="DS185" s="207"/>
      <c r="DT185" s="207"/>
      <c r="DU185" s="104"/>
      <c r="DV185" s="104"/>
      <c r="DW185" s="104"/>
      <c r="DX185" s="104"/>
      <c r="DY185" s="104"/>
      <c r="DZ185" s="104"/>
      <c r="EA185" s="104"/>
      <c r="EB185" s="104"/>
      <c r="EC185" s="104"/>
      <c r="ED185" s="104"/>
      <c r="EE185" s="104"/>
      <c r="EF185" s="104"/>
      <c r="EG185" s="104"/>
      <c r="EH185" s="104"/>
      <c r="EI185" s="104"/>
      <c r="EJ185" s="104"/>
      <c r="EK185" s="104"/>
      <c r="EL185" s="104"/>
      <c r="EM185" s="104"/>
      <c r="EN185" s="104"/>
      <c r="EO185" s="104"/>
      <c r="EP185" s="104"/>
      <c r="EQ185" s="104"/>
      <c r="ER185" s="104"/>
      <c r="ES185" s="104"/>
      <c r="ET185" s="104"/>
      <c r="EU185" s="104"/>
      <c r="EV185" s="104"/>
      <c r="EW185" s="104"/>
      <c r="EX185" s="104"/>
      <c r="EY185" s="104"/>
      <c r="EZ185" s="104"/>
      <c r="FA185" s="104"/>
      <c r="FB185" s="104"/>
      <c r="FC185" s="104"/>
      <c r="FD185" s="104"/>
      <c r="FE185" s="104"/>
      <c r="FF185" s="104"/>
      <c r="FG185" s="104"/>
      <c r="FH185" s="104"/>
      <c r="FI185" s="104"/>
      <c r="FJ185" s="104"/>
      <c r="FK185" s="104"/>
      <c r="FL185" s="104"/>
      <c r="FM185" s="104"/>
      <c r="FN185" s="104"/>
      <c r="FO185" s="104"/>
      <c r="FP185" s="104"/>
      <c r="FQ185" s="104"/>
      <c r="FR185" s="104"/>
      <c r="FS185" s="104"/>
      <c r="FT185" s="104"/>
      <c r="FU185" s="104"/>
      <c r="FV185" s="104"/>
      <c r="FW185" s="104"/>
      <c r="FX185" s="104"/>
      <c r="FY185" s="104"/>
      <c r="FZ185" s="104"/>
      <c r="GA185" s="104"/>
      <c r="GB185" s="104"/>
      <c r="GC185" s="104"/>
      <c r="GD185" s="104"/>
      <c r="GE185" s="104"/>
      <c r="GF185" s="104"/>
      <c r="GG185" s="104"/>
      <c r="GH185" s="104"/>
      <c r="GI185" s="104"/>
      <c r="GJ185" s="104"/>
      <c r="GK185" s="104"/>
      <c r="GL185" s="104"/>
      <c r="GM185" s="104"/>
      <c r="GN185" s="104"/>
      <c r="GO185" s="104"/>
      <c r="GP185" s="104"/>
      <c r="GQ185" s="104"/>
      <c r="GR185" s="104"/>
      <c r="GS185" s="104"/>
      <c r="GT185" s="104"/>
      <c r="GU185" s="104"/>
      <c r="GV185" s="104"/>
      <c r="GW185" s="104"/>
      <c r="GX185" s="104"/>
      <c r="GY185" s="104"/>
      <c r="GZ185" s="104"/>
      <c r="HA185" s="104"/>
      <c r="HB185" s="104"/>
      <c r="HC185" s="104"/>
      <c r="HD185" s="104"/>
      <c r="HE185" s="104"/>
      <c r="HF185" s="104"/>
      <c r="HG185" s="104"/>
      <c r="HH185" s="104"/>
      <c r="HI185" s="104"/>
      <c r="HJ185" s="104"/>
      <c r="HK185" s="104"/>
      <c r="HL185" s="104"/>
      <c r="HM185" s="104"/>
      <c r="HN185" s="104"/>
      <c r="HO185" s="104"/>
      <c r="HP185" s="104"/>
      <c r="HQ185" s="104"/>
      <c r="HR185" s="104"/>
      <c r="HS185" s="104"/>
      <c r="HT185" s="104"/>
      <c r="HU185" s="104"/>
      <c r="HV185" s="104"/>
      <c r="HW185" s="104"/>
      <c r="HX185" s="104"/>
      <c r="HY185" s="104"/>
      <c r="HZ185" s="104"/>
      <c r="IA185" s="104"/>
      <c r="IB185" s="104"/>
      <c r="IC185" s="104"/>
      <c r="ID185" s="104"/>
      <c r="IE185" s="104"/>
      <c r="IF185" s="104"/>
      <c r="IG185" s="104"/>
      <c r="IH185" s="104"/>
      <c r="II185" s="104"/>
      <c r="IJ185" s="104"/>
      <c r="IK185" s="104"/>
      <c r="IL185" s="104"/>
      <c r="IM185" s="104"/>
      <c r="IN185" s="104"/>
      <c r="IO185" s="104"/>
      <c r="IP185" s="104"/>
      <c r="IQ185" s="104"/>
      <c r="IR185" s="104"/>
      <c r="IS185" s="104"/>
      <c r="IT185" s="104"/>
      <c r="IU185" s="104"/>
      <c r="IV185" s="104"/>
      <c r="IW185" s="104"/>
      <c r="IX185" s="104"/>
      <c r="IY185" s="104"/>
      <c r="IZ185" s="104"/>
      <c r="JA185" s="104"/>
      <c r="JB185" s="104"/>
      <c r="JC185" s="104"/>
      <c r="JD185" s="104"/>
      <c r="JE185" s="104"/>
      <c r="JF185" s="104"/>
      <c r="JG185" s="104"/>
      <c r="JH185" s="104"/>
      <c r="JI185" s="104"/>
      <c r="JJ185" s="104"/>
      <c r="JK185" s="104"/>
      <c r="JL185" s="104"/>
      <c r="JM185" s="104"/>
      <c r="JN185" s="104"/>
      <c r="JO185" s="104"/>
      <c r="JP185" s="104"/>
      <c r="JQ185" s="104"/>
      <c r="JR185" s="104"/>
      <c r="JS185" s="104"/>
      <c r="JT185" s="104"/>
      <c r="JU185" s="104"/>
      <c r="JV185" s="104"/>
      <c r="JW185" s="104"/>
      <c r="JX185" s="104"/>
      <c r="JY185" s="104"/>
      <c r="JZ185" s="104"/>
      <c r="KA185" s="104"/>
      <c r="KB185" s="104"/>
      <c r="KC185" s="104"/>
      <c r="KD185" s="104"/>
      <c r="KE185" s="104"/>
      <c r="KF185" s="104"/>
      <c r="KG185" s="104"/>
      <c r="KH185" s="104"/>
      <c r="KI185" s="104"/>
      <c r="KJ185" s="104"/>
      <c r="KK185" s="104"/>
      <c r="KL185" s="104"/>
      <c r="KM185" s="104"/>
      <c r="KN185" s="104"/>
      <c r="KO185" s="104"/>
      <c r="KP185" s="104"/>
      <c r="KQ185" s="104"/>
      <c r="KR185" s="104"/>
      <c r="KS185" s="104"/>
      <c r="KT185" s="104"/>
      <c r="KU185" s="104"/>
      <c r="KV185" s="104"/>
      <c r="KW185" s="104"/>
      <c r="KX185" s="104"/>
      <c r="KY185" s="104"/>
      <c r="KZ185" s="104"/>
      <c r="LA185" s="104"/>
      <c r="LB185" s="104"/>
      <c r="LC185" s="104"/>
      <c r="LD185" s="104"/>
      <c r="LE185" s="104"/>
      <c r="LF185" s="104"/>
      <c r="LG185" s="104"/>
      <c r="LH185" s="104"/>
      <c r="LI185" s="104"/>
      <c r="LJ185" s="104"/>
      <c r="LK185" s="104"/>
      <c r="LL185" s="104"/>
      <c r="LM185" s="104"/>
      <c r="LN185" s="104"/>
      <c r="LO185" s="104"/>
      <c r="LP185" s="104"/>
      <c r="LQ185" s="104"/>
      <c r="LR185" s="104"/>
      <c r="LS185" s="104"/>
      <c r="LT185" s="104"/>
      <c r="LU185" s="104"/>
      <c r="LV185" s="104"/>
      <c r="LW185" s="104"/>
      <c r="LX185" s="104"/>
      <c r="LY185" s="104"/>
      <c r="LZ185" s="104"/>
      <c r="MA185" s="104"/>
      <c r="MB185" s="104"/>
      <c r="MC185" s="104"/>
      <c r="MD185" s="104"/>
      <c r="ME185" s="104"/>
      <c r="MF185" s="104"/>
      <c r="MG185" s="104"/>
      <c r="MH185" s="104"/>
      <c r="MI185" s="104"/>
      <c r="MJ185" s="104"/>
      <c r="MK185" s="104"/>
      <c r="ML185" s="104"/>
      <c r="MM185" s="104"/>
      <c r="MN185" s="104"/>
      <c r="MO185" s="104"/>
      <c r="MP185" s="104"/>
      <c r="MQ185" s="104"/>
      <c r="MR185" s="104"/>
      <c r="MS185" s="104"/>
      <c r="MT185" s="104"/>
      <c r="MU185" s="104"/>
      <c r="MV185" s="104"/>
      <c r="MW185" s="104"/>
      <c r="MX185" s="104"/>
      <c r="MY185" s="104"/>
      <c r="MZ185" s="104"/>
      <c r="NA185" s="104"/>
      <c r="NB185" s="104"/>
      <c r="NC185" s="104"/>
      <c r="ND185" s="104"/>
      <c r="NE185" s="104"/>
      <c r="NF185" s="104"/>
      <c r="NG185" s="104"/>
      <c r="NH185" s="104"/>
      <c r="NI185" s="104"/>
      <c r="NJ185" s="104"/>
      <c r="NK185" s="104"/>
      <c r="NL185" s="104"/>
      <c r="NM185" s="104"/>
      <c r="NN185" s="104"/>
      <c r="NO185" s="104"/>
      <c r="NP185" s="104"/>
      <c r="NQ185" s="104"/>
      <c r="NR185" s="104"/>
      <c r="NS185" s="104"/>
      <c r="NT185" s="104"/>
      <c r="NU185" s="104"/>
      <c r="NV185" s="104"/>
      <c r="NW185" s="104"/>
      <c r="NX185" s="104"/>
      <c r="NY185" s="104"/>
      <c r="NZ185" s="104"/>
      <c r="OA185" s="104"/>
      <c r="OB185" s="104"/>
      <c r="OC185" s="104"/>
      <c r="OD185" s="104"/>
      <c r="OE185" s="104"/>
      <c r="OF185" s="104"/>
      <c r="OG185" s="104"/>
      <c r="OH185" s="104"/>
      <c r="OI185" s="104"/>
      <c r="OJ185" s="104"/>
      <c r="OK185" s="104"/>
      <c r="OL185" s="104"/>
      <c r="OM185" s="104"/>
      <c r="ON185" s="104"/>
      <c r="OO185" s="104"/>
      <c r="OP185" s="104"/>
      <c r="OQ185" s="104"/>
      <c r="OR185" s="104"/>
      <c r="OS185" s="104"/>
      <c r="OT185" s="104"/>
      <c r="OU185" s="104"/>
      <c r="OV185" s="104"/>
      <c r="OW185" s="104"/>
      <c r="OX185" s="104"/>
      <c r="OY185" s="104"/>
      <c r="OZ185" s="104"/>
      <c r="PA185" s="104"/>
      <c r="PB185" s="104"/>
      <c r="PC185" s="104"/>
      <c r="PD185" s="104"/>
      <c r="PE185" s="104"/>
      <c r="PF185" s="104"/>
      <c r="PG185" s="104"/>
      <c r="PH185" s="104"/>
      <c r="PI185" s="104"/>
      <c r="PJ185" s="104"/>
      <c r="PK185" s="104"/>
      <c r="PL185" s="104"/>
      <c r="PM185" s="104"/>
      <c r="PN185" s="104"/>
      <c r="PO185" s="104"/>
      <c r="PP185" s="104"/>
      <c r="PQ185" s="104"/>
      <c r="PR185" s="104"/>
      <c r="PS185" s="104"/>
      <c r="PT185" s="104"/>
      <c r="PU185" s="104"/>
      <c r="PV185" s="104"/>
      <c r="PW185" s="104"/>
      <c r="PX185" s="104"/>
      <c r="PY185" s="104"/>
      <c r="PZ185" s="104"/>
      <c r="QA185" s="104"/>
      <c r="QB185" s="104"/>
      <c r="QC185" s="104"/>
      <c r="QD185" s="104"/>
      <c r="QE185" s="104"/>
      <c r="QF185" s="104"/>
      <c r="QG185" s="104"/>
      <c r="QH185" s="104"/>
      <c r="QI185" s="104"/>
      <c r="QJ185" s="104"/>
      <c r="QK185" s="104"/>
      <c r="QL185" s="104"/>
      <c r="QM185" s="104"/>
      <c r="QN185" s="104"/>
      <c r="QO185" s="104"/>
      <c r="QP185" s="104"/>
      <c r="QQ185" s="104"/>
      <c r="QR185" s="104"/>
      <c r="QS185" s="104"/>
      <c r="QT185" s="104"/>
      <c r="QU185" s="104"/>
      <c r="QV185" s="104"/>
      <c r="QW185" s="104"/>
      <c r="QX185" s="104"/>
      <c r="QY185" s="104"/>
      <c r="QZ185" s="104"/>
      <c r="RA185" s="104"/>
      <c r="RB185" s="104"/>
      <c r="RC185" s="104"/>
      <c r="RD185" s="104"/>
      <c r="RE185" s="104"/>
      <c r="RF185" s="104"/>
      <c r="RG185" s="207"/>
      <c r="RH185" s="207"/>
    </row>
    <row r="186" spans="2:476" ht="18.75" customHeight="1">
      <c r="B186" s="87">
        <v>175</v>
      </c>
      <c r="C186" s="87"/>
      <c r="D186" s="87" t="s">
        <v>451</v>
      </c>
      <c r="E186" s="34" t="str">
        <f>IF(ISBLANK(TMSimList[[#This Row],[Test n'#]]),"",LOOKUP(TMSimList[[#This Row],[Test n'#]],TP_CFAR_DB[TPnum],TP_CFAR_DB[TP ID]))</f>
        <v/>
      </c>
      <c r="F186" s="103" t="str">
        <f>IF(ISBLANK(TMSimList[[#This Row],[Test n'#]]),"",LOOKUP(TMSimList[[#This Row],[Test n'#]],TP_CFAR_DB[TPnum],TP_CFAR_DB[Test Point Name]))</f>
        <v/>
      </c>
      <c r="G186" s="34" t="str">
        <f>IF(ISBLANK(TMSimList[[#This Row],[Test n'#]]),"",LOOKUP(TMSimList[[#This Row],[Test n'#]],TP_CFAR_DB[TPnum],TP_CFAR_DB[Mode]))</f>
        <v/>
      </c>
      <c r="H186" s="397"/>
      <c r="I186" s="398"/>
      <c r="J186" s="398"/>
      <c r="K186" s="171"/>
      <c r="L186" s="178">
        <f>SUM(TMSimMatrix[#This Row])</f>
        <v>0</v>
      </c>
      <c r="M186" s="171"/>
      <c r="N186" s="171"/>
      <c r="O186" s="171"/>
      <c r="P186" s="171"/>
      <c r="Q186" s="171"/>
      <c r="R186" s="171"/>
      <c r="S186" s="171"/>
      <c r="T186" s="171"/>
      <c r="U186" s="171"/>
      <c r="V186" s="171"/>
      <c r="W186" s="171"/>
      <c r="X186" s="171"/>
      <c r="Y186" s="171"/>
      <c r="Z186" s="171"/>
      <c r="AA186" s="171"/>
      <c r="AB186" s="171"/>
      <c r="AC186" s="171"/>
      <c r="AD186" s="171"/>
      <c r="AE186" s="171"/>
      <c r="AF186" s="171"/>
      <c r="AG186" s="171"/>
      <c r="AH186" s="171"/>
      <c r="AI186" s="171"/>
      <c r="AJ186" s="171"/>
      <c r="AK186" s="171"/>
      <c r="AL186" s="171"/>
      <c r="AM186" s="171"/>
      <c r="AN186" s="171"/>
      <c r="AO186" s="171"/>
      <c r="AP186" s="171"/>
      <c r="AQ186" s="171"/>
      <c r="AR186" s="171"/>
      <c r="AS186" s="171"/>
      <c r="AT186" s="171"/>
      <c r="AU186" s="171"/>
      <c r="AV186" s="171"/>
      <c r="AW186" s="171"/>
      <c r="AX186" s="171"/>
      <c r="AY186" s="171"/>
      <c r="AZ186" s="171"/>
      <c r="BA186" s="171"/>
      <c r="BB186" s="171"/>
      <c r="BC186" s="171"/>
      <c r="BD186" s="171"/>
      <c r="BE186" s="171"/>
      <c r="BF186" s="171"/>
      <c r="BG186" s="171"/>
      <c r="BH186" s="171"/>
      <c r="BI186" s="171"/>
      <c r="BJ186" s="171"/>
      <c r="BK186" s="171"/>
      <c r="BL186" s="171"/>
      <c r="BM186" s="171"/>
      <c r="BN186" s="171"/>
      <c r="BO186" s="171"/>
      <c r="BP186" s="171"/>
      <c r="BQ186" s="171"/>
      <c r="BR186" s="171"/>
      <c r="BS186" s="171"/>
      <c r="BT186" s="171"/>
      <c r="BU186" s="171"/>
      <c r="BV186" s="171"/>
      <c r="BW186" s="171"/>
      <c r="BX186" s="171"/>
      <c r="BY186" s="171"/>
      <c r="BZ186" s="171"/>
      <c r="CA186" s="171"/>
      <c r="CB186" s="171"/>
      <c r="CC186" s="171"/>
      <c r="CD186" s="104"/>
      <c r="CE186" s="104"/>
      <c r="CF186" s="104"/>
      <c r="CG186" s="104"/>
      <c r="CH186" s="104"/>
      <c r="CI186" s="104"/>
      <c r="CJ186" s="104"/>
      <c r="CK186" s="104"/>
      <c r="CL186" s="104"/>
      <c r="CM186" s="104"/>
      <c r="CN186" s="104"/>
      <c r="CO186" s="104"/>
      <c r="CP186" s="104"/>
      <c r="CQ186" s="104"/>
      <c r="CR186" s="104"/>
      <c r="CS186" s="104"/>
      <c r="CT186" s="104"/>
      <c r="CU186" s="104"/>
      <c r="CV186" s="207"/>
      <c r="CW186" s="207"/>
      <c r="CX186" s="207"/>
      <c r="CY186" s="207"/>
      <c r="CZ186" s="207"/>
      <c r="DA186" s="207"/>
      <c r="DB186" s="207"/>
      <c r="DC186" s="207"/>
      <c r="DD186" s="207"/>
      <c r="DE186" s="207"/>
      <c r="DF186" s="207"/>
      <c r="DG186" s="207"/>
      <c r="DH186" s="207"/>
      <c r="DI186" s="207"/>
      <c r="DJ186" s="207"/>
      <c r="DK186" s="207"/>
      <c r="DL186" s="207"/>
      <c r="DM186" s="207"/>
      <c r="DN186" s="207"/>
      <c r="DO186" s="207"/>
      <c r="DP186" s="207"/>
      <c r="DQ186" s="207"/>
      <c r="DR186" s="207"/>
      <c r="DS186" s="207"/>
      <c r="DT186" s="207"/>
      <c r="DU186" s="104"/>
      <c r="DV186" s="104"/>
      <c r="DW186" s="104"/>
      <c r="DX186" s="104"/>
      <c r="DY186" s="104"/>
      <c r="DZ186" s="104"/>
      <c r="EA186" s="104"/>
      <c r="EB186" s="104"/>
      <c r="EC186" s="104"/>
      <c r="ED186" s="104"/>
      <c r="EE186" s="104"/>
      <c r="EF186" s="104"/>
      <c r="EG186" s="104"/>
      <c r="EH186" s="104"/>
      <c r="EI186" s="104"/>
      <c r="EJ186" s="104"/>
      <c r="EK186" s="104"/>
      <c r="EL186" s="104"/>
      <c r="EM186" s="104"/>
      <c r="EN186" s="104"/>
      <c r="EO186" s="104"/>
      <c r="EP186" s="104"/>
      <c r="EQ186" s="104"/>
      <c r="ER186" s="104"/>
      <c r="ES186" s="104"/>
      <c r="ET186" s="104"/>
      <c r="EU186" s="104"/>
      <c r="EV186" s="104"/>
      <c r="EW186" s="104"/>
      <c r="EX186" s="104"/>
      <c r="EY186" s="104"/>
      <c r="EZ186" s="104"/>
      <c r="FA186" s="104"/>
      <c r="FB186" s="104"/>
      <c r="FC186" s="104"/>
      <c r="FD186" s="104"/>
      <c r="FE186" s="104"/>
      <c r="FF186" s="104"/>
      <c r="FG186" s="104"/>
      <c r="FH186" s="104"/>
      <c r="FI186" s="104"/>
      <c r="FJ186" s="104"/>
      <c r="FK186" s="104"/>
      <c r="FL186" s="104"/>
      <c r="FM186" s="104"/>
      <c r="FN186" s="104"/>
      <c r="FO186" s="104"/>
      <c r="FP186" s="104"/>
      <c r="FQ186" s="104"/>
      <c r="FR186" s="104"/>
      <c r="FS186" s="104"/>
      <c r="FT186" s="104"/>
      <c r="FU186" s="104"/>
      <c r="FV186" s="104"/>
      <c r="FW186" s="104"/>
      <c r="FX186" s="104"/>
      <c r="FY186" s="104"/>
      <c r="FZ186" s="104"/>
      <c r="GA186" s="104"/>
      <c r="GB186" s="104"/>
      <c r="GC186" s="104"/>
      <c r="GD186" s="104"/>
      <c r="GE186" s="104"/>
      <c r="GF186" s="104"/>
      <c r="GG186" s="104"/>
      <c r="GH186" s="104"/>
      <c r="GI186" s="104"/>
      <c r="GJ186" s="104"/>
      <c r="GK186" s="104"/>
      <c r="GL186" s="104"/>
      <c r="GM186" s="104"/>
      <c r="GN186" s="104"/>
      <c r="GO186" s="104"/>
      <c r="GP186" s="104"/>
      <c r="GQ186" s="104"/>
      <c r="GR186" s="104"/>
      <c r="GS186" s="104"/>
      <c r="GT186" s="104"/>
      <c r="GU186" s="104"/>
      <c r="GV186" s="104"/>
      <c r="GW186" s="104"/>
      <c r="GX186" s="104"/>
      <c r="GY186" s="104"/>
      <c r="GZ186" s="104"/>
      <c r="HA186" s="104"/>
      <c r="HB186" s="104"/>
      <c r="HC186" s="104"/>
      <c r="HD186" s="104"/>
      <c r="HE186" s="104"/>
      <c r="HF186" s="104"/>
      <c r="HG186" s="104"/>
      <c r="HH186" s="104"/>
      <c r="HI186" s="104"/>
      <c r="HJ186" s="104"/>
      <c r="HK186" s="104"/>
      <c r="HL186" s="104"/>
      <c r="HM186" s="104"/>
      <c r="HN186" s="104"/>
      <c r="HO186" s="104"/>
      <c r="HP186" s="104"/>
      <c r="HQ186" s="104"/>
      <c r="HR186" s="104"/>
      <c r="HS186" s="104"/>
      <c r="HT186" s="104"/>
      <c r="HU186" s="104"/>
      <c r="HV186" s="104"/>
      <c r="HW186" s="104"/>
      <c r="HX186" s="104"/>
      <c r="HY186" s="104"/>
      <c r="HZ186" s="104"/>
      <c r="IA186" s="104"/>
      <c r="IB186" s="104"/>
      <c r="IC186" s="104"/>
      <c r="ID186" s="104"/>
      <c r="IE186" s="104"/>
      <c r="IF186" s="104"/>
      <c r="IG186" s="104"/>
      <c r="IH186" s="104"/>
      <c r="II186" s="104"/>
      <c r="IJ186" s="104"/>
      <c r="IK186" s="104"/>
      <c r="IL186" s="104"/>
      <c r="IM186" s="104"/>
      <c r="IN186" s="104"/>
      <c r="IO186" s="104"/>
      <c r="IP186" s="104"/>
      <c r="IQ186" s="104"/>
      <c r="IR186" s="104"/>
      <c r="IS186" s="104"/>
      <c r="IT186" s="104"/>
      <c r="IU186" s="104"/>
      <c r="IV186" s="104"/>
      <c r="IW186" s="104"/>
      <c r="IX186" s="104"/>
      <c r="IY186" s="104"/>
      <c r="IZ186" s="104"/>
      <c r="JA186" s="104"/>
      <c r="JB186" s="104"/>
      <c r="JC186" s="104"/>
      <c r="JD186" s="104"/>
      <c r="JE186" s="104"/>
      <c r="JF186" s="104"/>
      <c r="JG186" s="104"/>
      <c r="JH186" s="104"/>
      <c r="JI186" s="104"/>
      <c r="JJ186" s="104"/>
      <c r="JK186" s="104"/>
      <c r="JL186" s="104"/>
      <c r="JM186" s="104"/>
      <c r="JN186" s="104"/>
      <c r="JO186" s="104"/>
      <c r="JP186" s="104"/>
      <c r="JQ186" s="104"/>
      <c r="JR186" s="104"/>
      <c r="JS186" s="104"/>
      <c r="JT186" s="104"/>
      <c r="JU186" s="104"/>
      <c r="JV186" s="104"/>
      <c r="JW186" s="104"/>
      <c r="JX186" s="104"/>
      <c r="JY186" s="104"/>
      <c r="JZ186" s="104"/>
      <c r="KA186" s="104"/>
      <c r="KB186" s="104"/>
      <c r="KC186" s="104"/>
      <c r="KD186" s="104"/>
      <c r="KE186" s="104"/>
      <c r="KF186" s="104"/>
      <c r="KG186" s="104"/>
      <c r="KH186" s="104"/>
      <c r="KI186" s="104"/>
      <c r="KJ186" s="104"/>
      <c r="KK186" s="104"/>
      <c r="KL186" s="104"/>
      <c r="KM186" s="104"/>
      <c r="KN186" s="104"/>
      <c r="KO186" s="104"/>
      <c r="KP186" s="104"/>
      <c r="KQ186" s="104"/>
      <c r="KR186" s="104"/>
      <c r="KS186" s="104"/>
      <c r="KT186" s="104"/>
      <c r="KU186" s="104"/>
      <c r="KV186" s="104"/>
      <c r="KW186" s="104"/>
      <c r="KX186" s="104"/>
      <c r="KY186" s="104"/>
      <c r="KZ186" s="104"/>
      <c r="LA186" s="104"/>
      <c r="LB186" s="104"/>
      <c r="LC186" s="104"/>
      <c r="LD186" s="104"/>
      <c r="LE186" s="104"/>
      <c r="LF186" s="104"/>
      <c r="LG186" s="104"/>
      <c r="LH186" s="104"/>
      <c r="LI186" s="104"/>
      <c r="LJ186" s="104"/>
      <c r="LK186" s="104"/>
      <c r="LL186" s="104"/>
      <c r="LM186" s="104"/>
      <c r="LN186" s="104"/>
      <c r="LO186" s="104"/>
      <c r="LP186" s="104"/>
      <c r="LQ186" s="104"/>
      <c r="LR186" s="104"/>
      <c r="LS186" s="104"/>
      <c r="LT186" s="104"/>
      <c r="LU186" s="104"/>
      <c r="LV186" s="104"/>
      <c r="LW186" s="104"/>
      <c r="LX186" s="104"/>
      <c r="LY186" s="104"/>
      <c r="LZ186" s="104"/>
      <c r="MA186" s="104"/>
      <c r="MB186" s="104"/>
      <c r="MC186" s="104"/>
      <c r="MD186" s="104"/>
      <c r="ME186" s="104"/>
      <c r="MF186" s="104"/>
      <c r="MG186" s="104"/>
      <c r="MH186" s="104"/>
      <c r="MI186" s="104"/>
      <c r="MJ186" s="104"/>
      <c r="MK186" s="104"/>
      <c r="ML186" s="104"/>
      <c r="MM186" s="104"/>
      <c r="MN186" s="104"/>
      <c r="MO186" s="104"/>
      <c r="MP186" s="104"/>
      <c r="MQ186" s="104"/>
      <c r="MR186" s="104"/>
      <c r="MS186" s="104"/>
      <c r="MT186" s="104"/>
      <c r="MU186" s="104"/>
      <c r="MV186" s="104"/>
      <c r="MW186" s="104"/>
      <c r="MX186" s="104"/>
      <c r="MY186" s="104"/>
      <c r="MZ186" s="104"/>
      <c r="NA186" s="104"/>
      <c r="NB186" s="104"/>
      <c r="NC186" s="104"/>
      <c r="ND186" s="104"/>
      <c r="NE186" s="104"/>
      <c r="NF186" s="104"/>
      <c r="NG186" s="104"/>
      <c r="NH186" s="104"/>
      <c r="NI186" s="104"/>
      <c r="NJ186" s="104"/>
      <c r="NK186" s="104"/>
      <c r="NL186" s="104"/>
      <c r="NM186" s="104"/>
      <c r="NN186" s="104"/>
      <c r="NO186" s="104"/>
      <c r="NP186" s="104"/>
      <c r="NQ186" s="104"/>
      <c r="NR186" s="104"/>
      <c r="NS186" s="104"/>
      <c r="NT186" s="104"/>
      <c r="NU186" s="104"/>
      <c r="NV186" s="104"/>
      <c r="NW186" s="104"/>
      <c r="NX186" s="104"/>
      <c r="NY186" s="104"/>
      <c r="NZ186" s="104"/>
      <c r="OA186" s="104"/>
      <c r="OB186" s="104"/>
      <c r="OC186" s="104"/>
      <c r="OD186" s="104"/>
      <c r="OE186" s="104"/>
      <c r="OF186" s="104"/>
      <c r="OG186" s="104"/>
      <c r="OH186" s="104"/>
      <c r="OI186" s="104"/>
      <c r="OJ186" s="104"/>
      <c r="OK186" s="104"/>
      <c r="OL186" s="104"/>
      <c r="OM186" s="104"/>
      <c r="ON186" s="104"/>
      <c r="OO186" s="104"/>
      <c r="OP186" s="104"/>
      <c r="OQ186" s="104"/>
      <c r="OR186" s="104"/>
      <c r="OS186" s="104"/>
      <c r="OT186" s="104"/>
      <c r="OU186" s="104"/>
      <c r="OV186" s="104"/>
      <c r="OW186" s="104"/>
      <c r="OX186" s="104"/>
      <c r="OY186" s="104"/>
      <c r="OZ186" s="104"/>
      <c r="PA186" s="104"/>
      <c r="PB186" s="104"/>
      <c r="PC186" s="104"/>
      <c r="PD186" s="104"/>
      <c r="PE186" s="104"/>
      <c r="PF186" s="104"/>
      <c r="PG186" s="104"/>
      <c r="PH186" s="104"/>
      <c r="PI186" s="104"/>
      <c r="PJ186" s="104"/>
      <c r="PK186" s="104"/>
      <c r="PL186" s="104"/>
      <c r="PM186" s="104"/>
      <c r="PN186" s="104"/>
      <c r="PO186" s="104"/>
      <c r="PP186" s="104"/>
      <c r="PQ186" s="104"/>
      <c r="PR186" s="104"/>
      <c r="PS186" s="104"/>
      <c r="PT186" s="104"/>
      <c r="PU186" s="104"/>
      <c r="PV186" s="104"/>
      <c r="PW186" s="104"/>
      <c r="PX186" s="104"/>
      <c r="PY186" s="104"/>
      <c r="PZ186" s="104"/>
      <c r="QA186" s="104"/>
      <c r="QB186" s="104"/>
      <c r="QC186" s="104"/>
      <c r="QD186" s="104"/>
      <c r="QE186" s="104"/>
      <c r="QF186" s="104"/>
      <c r="QG186" s="104"/>
      <c r="QH186" s="104"/>
      <c r="QI186" s="104"/>
      <c r="QJ186" s="104"/>
      <c r="QK186" s="104"/>
      <c r="QL186" s="104"/>
      <c r="QM186" s="104"/>
      <c r="QN186" s="104"/>
      <c r="QO186" s="104"/>
      <c r="QP186" s="104"/>
      <c r="QQ186" s="104"/>
      <c r="QR186" s="104"/>
      <c r="QS186" s="104"/>
      <c r="QT186" s="104"/>
      <c r="QU186" s="104"/>
      <c r="QV186" s="104"/>
      <c r="QW186" s="104"/>
      <c r="QX186" s="104"/>
      <c r="QY186" s="104"/>
      <c r="QZ186" s="104"/>
      <c r="RA186" s="104"/>
      <c r="RB186" s="104"/>
      <c r="RC186" s="104"/>
      <c r="RD186" s="104"/>
      <c r="RE186" s="104"/>
      <c r="RF186" s="104"/>
      <c r="RG186" s="207"/>
      <c r="RH186" s="207"/>
    </row>
    <row r="187" spans="2:476" ht="18.75" customHeight="1">
      <c r="B187" s="87">
        <v>176</v>
      </c>
      <c r="C187" s="87"/>
      <c r="D187" s="87" t="s">
        <v>451</v>
      </c>
      <c r="E187" s="34" t="str">
        <f>IF(ISBLANK(TMSimList[[#This Row],[Test n'#]]),"",LOOKUP(TMSimList[[#This Row],[Test n'#]],TP_CFAR_DB[TPnum],TP_CFAR_DB[TP ID]))</f>
        <v/>
      </c>
      <c r="F187" s="103" t="str">
        <f>IF(ISBLANK(TMSimList[[#This Row],[Test n'#]]),"",LOOKUP(TMSimList[[#This Row],[Test n'#]],TP_CFAR_DB[TPnum],TP_CFAR_DB[Test Point Name]))</f>
        <v/>
      </c>
      <c r="G187" s="34" t="str">
        <f>IF(ISBLANK(TMSimList[[#This Row],[Test n'#]]),"",LOOKUP(TMSimList[[#This Row],[Test n'#]],TP_CFAR_DB[TPnum],TP_CFAR_DB[Mode]))</f>
        <v/>
      </c>
      <c r="H187" s="397"/>
      <c r="I187" s="398"/>
      <c r="J187" s="398"/>
      <c r="K187" s="171"/>
      <c r="L187" s="178">
        <f>SUM(TMSimMatrix[#This Row])</f>
        <v>0</v>
      </c>
      <c r="M187" s="171"/>
      <c r="N187" s="171"/>
      <c r="O187" s="171"/>
      <c r="P187" s="171"/>
      <c r="Q187" s="171"/>
      <c r="R187" s="171"/>
      <c r="S187" s="171"/>
      <c r="T187" s="171"/>
      <c r="U187" s="171"/>
      <c r="V187" s="171"/>
      <c r="W187" s="171"/>
      <c r="X187" s="171"/>
      <c r="Y187" s="171"/>
      <c r="Z187" s="171"/>
      <c r="AA187" s="171"/>
      <c r="AB187" s="171"/>
      <c r="AC187" s="171"/>
      <c r="AD187" s="171"/>
      <c r="AE187" s="171"/>
      <c r="AF187" s="171"/>
      <c r="AG187" s="171"/>
      <c r="AH187" s="171"/>
      <c r="AI187" s="171"/>
      <c r="AJ187" s="171"/>
      <c r="AK187" s="171"/>
      <c r="AL187" s="171"/>
      <c r="AM187" s="171"/>
      <c r="AN187" s="171"/>
      <c r="AO187" s="171"/>
      <c r="AP187" s="171"/>
      <c r="AQ187" s="171"/>
      <c r="AR187" s="171"/>
      <c r="AS187" s="171"/>
      <c r="AT187" s="171"/>
      <c r="AU187" s="171"/>
      <c r="AV187" s="171"/>
      <c r="AW187" s="171"/>
      <c r="AX187" s="171"/>
      <c r="AY187" s="171"/>
      <c r="AZ187" s="171"/>
      <c r="BA187" s="171"/>
      <c r="BB187" s="171"/>
      <c r="BC187" s="171"/>
      <c r="BD187" s="171"/>
      <c r="BE187" s="171"/>
      <c r="BF187" s="171"/>
      <c r="BG187" s="171"/>
      <c r="BH187" s="171"/>
      <c r="BI187" s="171"/>
      <c r="BJ187" s="171"/>
      <c r="BK187" s="171"/>
      <c r="BL187" s="171"/>
      <c r="BM187" s="171"/>
      <c r="BN187" s="171"/>
      <c r="BO187" s="171"/>
      <c r="BP187" s="171"/>
      <c r="BQ187" s="171"/>
      <c r="BR187" s="171"/>
      <c r="BS187" s="171"/>
      <c r="BT187" s="171"/>
      <c r="BU187" s="171"/>
      <c r="BV187" s="171"/>
      <c r="BW187" s="171"/>
      <c r="BX187" s="171"/>
      <c r="BY187" s="171"/>
      <c r="BZ187" s="171"/>
      <c r="CA187" s="171"/>
      <c r="CB187" s="171"/>
      <c r="CC187" s="171"/>
      <c r="CD187" s="104"/>
      <c r="CE187" s="104"/>
      <c r="CF187" s="104"/>
      <c r="CG187" s="104"/>
      <c r="CH187" s="104"/>
      <c r="CI187" s="104"/>
      <c r="CJ187" s="104"/>
      <c r="CK187" s="104"/>
      <c r="CL187" s="104"/>
      <c r="CM187" s="104"/>
      <c r="CN187" s="104"/>
      <c r="CO187" s="104"/>
      <c r="CP187" s="104"/>
      <c r="CQ187" s="104"/>
      <c r="CR187" s="104"/>
      <c r="CS187" s="104"/>
      <c r="CT187" s="104"/>
      <c r="CU187" s="104"/>
      <c r="CV187" s="207"/>
      <c r="CW187" s="207"/>
      <c r="CX187" s="207"/>
      <c r="CY187" s="207"/>
      <c r="CZ187" s="207"/>
      <c r="DA187" s="207"/>
      <c r="DB187" s="207"/>
      <c r="DC187" s="207"/>
      <c r="DD187" s="207"/>
      <c r="DE187" s="207"/>
      <c r="DF187" s="207"/>
      <c r="DG187" s="207"/>
      <c r="DH187" s="207"/>
      <c r="DI187" s="207"/>
      <c r="DJ187" s="207"/>
      <c r="DK187" s="207"/>
      <c r="DL187" s="207"/>
      <c r="DM187" s="207"/>
      <c r="DN187" s="207"/>
      <c r="DO187" s="207"/>
      <c r="DP187" s="207"/>
      <c r="DQ187" s="207"/>
      <c r="DR187" s="207"/>
      <c r="DS187" s="207"/>
      <c r="DT187" s="207"/>
      <c r="DU187" s="104"/>
      <c r="DV187" s="104"/>
      <c r="DW187" s="104"/>
      <c r="DX187" s="104"/>
      <c r="DY187" s="104"/>
      <c r="DZ187" s="104"/>
      <c r="EA187" s="104"/>
      <c r="EB187" s="104"/>
      <c r="EC187" s="104"/>
      <c r="ED187" s="104"/>
      <c r="EE187" s="104"/>
      <c r="EF187" s="104"/>
      <c r="EG187" s="104"/>
      <c r="EH187" s="104"/>
      <c r="EI187" s="104"/>
      <c r="EJ187" s="104"/>
      <c r="EK187" s="104"/>
      <c r="EL187" s="104"/>
      <c r="EM187" s="104"/>
      <c r="EN187" s="104"/>
      <c r="EO187" s="104"/>
      <c r="EP187" s="104"/>
      <c r="EQ187" s="104"/>
      <c r="ER187" s="104"/>
      <c r="ES187" s="104"/>
      <c r="ET187" s="104"/>
      <c r="EU187" s="104"/>
      <c r="EV187" s="104"/>
      <c r="EW187" s="104"/>
      <c r="EX187" s="104"/>
      <c r="EY187" s="104"/>
      <c r="EZ187" s="104"/>
      <c r="FA187" s="104"/>
      <c r="FB187" s="104"/>
      <c r="FC187" s="104"/>
      <c r="FD187" s="104"/>
      <c r="FE187" s="104"/>
      <c r="FF187" s="104"/>
      <c r="FG187" s="104"/>
      <c r="FH187" s="104"/>
      <c r="FI187" s="104"/>
      <c r="FJ187" s="104"/>
      <c r="FK187" s="104"/>
      <c r="FL187" s="104"/>
      <c r="FM187" s="104"/>
      <c r="FN187" s="104"/>
      <c r="FO187" s="104"/>
      <c r="FP187" s="104"/>
      <c r="FQ187" s="104"/>
      <c r="FR187" s="104"/>
      <c r="FS187" s="104"/>
      <c r="FT187" s="104"/>
      <c r="FU187" s="104"/>
      <c r="FV187" s="104"/>
      <c r="FW187" s="104"/>
      <c r="FX187" s="104"/>
      <c r="FY187" s="104"/>
      <c r="FZ187" s="104"/>
      <c r="GA187" s="104"/>
      <c r="GB187" s="104"/>
      <c r="GC187" s="104"/>
      <c r="GD187" s="104"/>
      <c r="GE187" s="104"/>
      <c r="GF187" s="104"/>
      <c r="GG187" s="104"/>
      <c r="GH187" s="104"/>
      <c r="GI187" s="104"/>
      <c r="GJ187" s="104"/>
      <c r="GK187" s="104"/>
      <c r="GL187" s="104"/>
      <c r="GM187" s="104"/>
      <c r="GN187" s="104"/>
      <c r="GO187" s="104"/>
      <c r="GP187" s="104"/>
      <c r="GQ187" s="104"/>
      <c r="GR187" s="104"/>
      <c r="GS187" s="104"/>
      <c r="GT187" s="104"/>
      <c r="GU187" s="104"/>
      <c r="GV187" s="104"/>
      <c r="GW187" s="104"/>
      <c r="GX187" s="104"/>
      <c r="GY187" s="104"/>
      <c r="GZ187" s="104"/>
      <c r="HA187" s="104"/>
      <c r="HB187" s="104"/>
      <c r="HC187" s="104"/>
      <c r="HD187" s="104"/>
      <c r="HE187" s="104"/>
      <c r="HF187" s="104"/>
      <c r="HG187" s="104"/>
      <c r="HH187" s="104"/>
      <c r="HI187" s="104"/>
      <c r="HJ187" s="104"/>
      <c r="HK187" s="104"/>
      <c r="HL187" s="104"/>
      <c r="HM187" s="104"/>
      <c r="HN187" s="104"/>
      <c r="HO187" s="104"/>
      <c r="HP187" s="104"/>
      <c r="HQ187" s="104"/>
      <c r="HR187" s="104"/>
      <c r="HS187" s="104"/>
      <c r="HT187" s="104"/>
      <c r="HU187" s="104"/>
      <c r="HV187" s="104"/>
      <c r="HW187" s="104"/>
      <c r="HX187" s="104"/>
      <c r="HY187" s="104"/>
      <c r="HZ187" s="104"/>
      <c r="IA187" s="104"/>
      <c r="IB187" s="104"/>
      <c r="IC187" s="104"/>
      <c r="ID187" s="104"/>
      <c r="IE187" s="104"/>
      <c r="IF187" s="104"/>
      <c r="IG187" s="104"/>
      <c r="IH187" s="104"/>
      <c r="II187" s="104"/>
      <c r="IJ187" s="104"/>
      <c r="IK187" s="104"/>
      <c r="IL187" s="104"/>
      <c r="IM187" s="104"/>
      <c r="IN187" s="104"/>
      <c r="IO187" s="104"/>
      <c r="IP187" s="104"/>
      <c r="IQ187" s="104"/>
      <c r="IR187" s="104"/>
      <c r="IS187" s="104"/>
      <c r="IT187" s="104"/>
      <c r="IU187" s="104"/>
      <c r="IV187" s="104"/>
      <c r="IW187" s="104"/>
      <c r="IX187" s="104"/>
      <c r="IY187" s="104"/>
      <c r="IZ187" s="104"/>
      <c r="JA187" s="104"/>
      <c r="JB187" s="104"/>
      <c r="JC187" s="104"/>
      <c r="JD187" s="104"/>
      <c r="JE187" s="104"/>
      <c r="JF187" s="104"/>
      <c r="JG187" s="104"/>
      <c r="JH187" s="104"/>
      <c r="JI187" s="104"/>
      <c r="JJ187" s="104"/>
      <c r="JK187" s="104"/>
      <c r="JL187" s="104"/>
      <c r="JM187" s="104"/>
      <c r="JN187" s="104"/>
      <c r="JO187" s="104"/>
      <c r="JP187" s="104"/>
      <c r="JQ187" s="104"/>
      <c r="JR187" s="104"/>
      <c r="JS187" s="104"/>
      <c r="JT187" s="104"/>
      <c r="JU187" s="104"/>
      <c r="JV187" s="104"/>
      <c r="JW187" s="104"/>
      <c r="JX187" s="104"/>
      <c r="JY187" s="104"/>
      <c r="JZ187" s="104"/>
      <c r="KA187" s="104"/>
      <c r="KB187" s="104"/>
      <c r="KC187" s="104"/>
      <c r="KD187" s="104"/>
      <c r="KE187" s="104"/>
      <c r="KF187" s="104"/>
      <c r="KG187" s="104"/>
      <c r="KH187" s="104"/>
      <c r="KI187" s="104"/>
      <c r="KJ187" s="104"/>
      <c r="KK187" s="104"/>
      <c r="KL187" s="104"/>
      <c r="KM187" s="104"/>
      <c r="KN187" s="104"/>
      <c r="KO187" s="104"/>
      <c r="KP187" s="104"/>
      <c r="KQ187" s="104"/>
      <c r="KR187" s="104"/>
      <c r="KS187" s="104"/>
      <c r="KT187" s="104"/>
      <c r="KU187" s="104"/>
      <c r="KV187" s="104"/>
      <c r="KW187" s="104"/>
      <c r="KX187" s="104"/>
      <c r="KY187" s="104"/>
      <c r="KZ187" s="104"/>
      <c r="LA187" s="104"/>
      <c r="LB187" s="104"/>
      <c r="LC187" s="104"/>
      <c r="LD187" s="104"/>
      <c r="LE187" s="104"/>
      <c r="LF187" s="104"/>
      <c r="LG187" s="104"/>
      <c r="LH187" s="104"/>
      <c r="LI187" s="104"/>
      <c r="LJ187" s="104"/>
      <c r="LK187" s="104"/>
      <c r="LL187" s="104"/>
      <c r="LM187" s="104"/>
      <c r="LN187" s="104"/>
      <c r="LO187" s="104"/>
      <c r="LP187" s="104"/>
      <c r="LQ187" s="104"/>
      <c r="LR187" s="104"/>
      <c r="LS187" s="104"/>
      <c r="LT187" s="104"/>
      <c r="LU187" s="104"/>
      <c r="LV187" s="104"/>
      <c r="LW187" s="104"/>
      <c r="LX187" s="104"/>
      <c r="LY187" s="104"/>
      <c r="LZ187" s="104"/>
      <c r="MA187" s="104"/>
      <c r="MB187" s="104"/>
      <c r="MC187" s="104"/>
      <c r="MD187" s="104"/>
      <c r="ME187" s="104"/>
      <c r="MF187" s="104"/>
      <c r="MG187" s="104"/>
      <c r="MH187" s="104"/>
      <c r="MI187" s="104"/>
      <c r="MJ187" s="104"/>
      <c r="MK187" s="104"/>
      <c r="ML187" s="104"/>
      <c r="MM187" s="104"/>
      <c r="MN187" s="104"/>
      <c r="MO187" s="104"/>
      <c r="MP187" s="104"/>
      <c r="MQ187" s="104"/>
      <c r="MR187" s="104"/>
      <c r="MS187" s="104"/>
      <c r="MT187" s="104"/>
      <c r="MU187" s="104"/>
      <c r="MV187" s="104"/>
      <c r="MW187" s="104"/>
      <c r="MX187" s="104"/>
      <c r="MY187" s="104"/>
      <c r="MZ187" s="104"/>
      <c r="NA187" s="104"/>
      <c r="NB187" s="104"/>
      <c r="NC187" s="104"/>
      <c r="ND187" s="104"/>
      <c r="NE187" s="104"/>
      <c r="NF187" s="104"/>
      <c r="NG187" s="104"/>
      <c r="NH187" s="104"/>
      <c r="NI187" s="104"/>
      <c r="NJ187" s="104"/>
      <c r="NK187" s="104"/>
      <c r="NL187" s="104"/>
      <c r="NM187" s="104"/>
      <c r="NN187" s="104"/>
      <c r="NO187" s="104"/>
      <c r="NP187" s="104"/>
      <c r="NQ187" s="104"/>
      <c r="NR187" s="104"/>
      <c r="NS187" s="104"/>
      <c r="NT187" s="104"/>
      <c r="NU187" s="104"/>
      <c r="NV187" s="104"/>
      <c r="NW187" s="104"/>
      <c r="NX187" s="104"/>
      <c r="NY187" s="104"/>
      <c r="NZ187" s="104"/>
      <c r="OA187" s="104"/>
      <c r="OB187" s="104"/>
      <c r="OC187" s="104"/>
      <c r="OD187" s="104"/>
      <c r="OE187" s="104"/>
      <c r="OF187" s="104"/>
      <c r="OG187" s="104"/>
      <c r="OH187" s="104"/>
      <c r="OI187" s="104"/>
      <c r="OJ187" s="104"/>
      <c r="OK187" s="104"/>
      <c r="OL187" s="104"/>
      <c r="OM187" s="104"/>
      <c r="ON187" s="104"/>
      <c r="OO187" s="104"/>
      <c r="OP187" s="104"/>
      <c r="OQ187" s="104"/>
      <c r="OR187" s="104"/>
      <c r="OS187" s="104"/>
      <c r="OT187" s="104"/>
      <c r="OU187" s="104"/>
      <c r="OV187" s="104"/>
      <c r="OW187" s="104"/>
      <c r="OX187" s="104"/>
      <c r="OY187" s="104"/>
      <c r="OZ187" s="104"/>
      <c r="PA187" s="104"/>
      <c r="PB187" s="104"/>
      <c r="PC187" s="104"/>
      <c r="PD187" s="104"/>
      <c r="PE187" s="104"/>
      <c r="PF187" s="104"/>
      <c r="PG187" s="104"/>
      <c r="PH187" s="104"/>
      <c r="PI187" s="104"/>
      <c r="PJ187" s="104"/>
      <c r="PK187" s="104"/>
      <c r="PL187" s="104"/>
      <c r="PM187" s="104"/>
      <c r="PN187" s="104"/>
      <c r="PO187" s="104"/>
      <c r="PP187" s="104"/>
      <c r="PQ187" s="104"/>
      <c r="PR187" s="104"/>
      <c r="PS187" s="104"/>
      <c r="PT187" s="104"/>
      <c r="PU187" s="104"/>
      <c r="PV187" s="104"/>
      <c r="PW187" s="104"/>
      <c r="PX187" s="104"/>
      <c r="PY187" s="104"/>
      <c r="PZ187" s="104"/>
      <c r="QA187" s="104"/>
      <c r="QB187" s="104"/>
      <c r="QC187" s="104"/>
      <c r="QD187" s="104"/>
      <c r="QE187" s="104"/>
      <c r="QF187" s="104"/>
      <c r="QG187" s="104"/>
      <c r="QH187" s="104"/>
      <c r="QI187" s="104"/>
      <c r="QJ187" s="104"/>
      <c r="QK187" s="104"/>
      <c r="QL187" s="104"/>
      <c r="QM187" s="104"/>
      <c r="QN187" s="104"/>
      <c r="QO187" s="104"/>
      <c r="QP187" s="104"/>
      <c r="QQ187" s="104"/>
      <c r="QR187" s="104"/>
      <c r="QS187" s="104"/>
      <c r="QT187" s="104"/>
      <c r="QU187" s="104"/>
      <c r="QV187" s="104"/>
      <c r="QW187" s="104"/>
      <c r="QX187" s="104"/>
      <c r="QY187" s="104"/>
      <c r="QZ187" s="104"/>
      <c r="RA187" s="104"/>
      <c r="RB187" s="104"/>
      <c r="RC187" s="104"/>
      <c r="RD187" s="104"/>
      <c r="RE187" s="104"/>
      <c r="RF187" s="104"/>
      <c r="RG187" s="207"/>
      <c r="RH187" s="207"/>
    </row>
    <row r="188" spans="2:476" ht="18.75" customHeight="1">
      <c r="B188" s="87">
        <v>177</v>
      </c>
      <c r="C188" s="87"/>
      <c r="D188" s="87" t="s">
        <v>451</v>
      </c>
      <c r="E188" s="34" t="str">
        <f>IF(ISBLANK(TMSimList[[#This Row],[Test n'#]]),"",LOOKUP(TMSimList[[#This Row],[Test n'#]],TP_CFAR_DB[TPnum],TP_CFAR_DB[TP ID]))</f>
        <v/>
      </c>
      <c r="F188" s="103" t="str">
        <f>IF(ISBLANK(TMSimList[[#This Row],[Test n'#]]),"",LOOKUP(TMSimList[[#This Row],[Test n'#]],TP_CFAR_DB[TPnum],TP_CFAR_DB[Test Point Name]))</f>
        <v/>
      </c>
      <c r="G188" s="34" t="str">
        <f>IF(ISBLANK(TMSimList[[#This Row],[Test n'#]]),"",LOOKUP(TMSimList[[#This Row],[Test n'#]],TP_CFAR_DB[TPnum],TP_CFAR_DB[Mode]))</f>
        <v/>
      </c>
      <c r="H188" s="397"/>
      <c r="I188" s="398"/>
      <c r="J188" s="398"/>
      <c r="K188" s="171"/>
      <c r="L188" s="178">
        <f>SUM(TMSimMatrix[#This Row])</f>
        <v>0</v>
      </c>
      <c r="M188" s="171"/>
      <c r="N188" s="171"/>
      <c r="O188" s="171"/>
      <c r="P188" s="171"/>
      <c r="Q188" s="171"/>
      <c r="R188" s="171"/>
      <c r="S188" s="171"/>
      <c r="T188" s="171"/>
      <c r="U188" s="171"/>
      <c r="V188" s="171"/>
      <c r="W188" s="171"/>
      <c r="X188" s="171"/>
      <c r="Y188" s="171"/>
      <c r="Z188" s="171"/>
      <c r="AA188" s="171"/>
      <c r="AB188" s="171"/>
      <c r="AC188" s="171"/>
      <c r="AD188" s="171"/>
      <c r="AE188" s="171"/>
      <c r="AF188" s="171"/>
      <c r="AG188" s="171"/>
      <c r="AH188" s="171"/>
      <c r="AI188" s="171"/>
      <c r="AJ188" s="171"/>
      <c r="AK188" s="171"/>
      <c r="AL188" s="171"/>
      <c r="AM188" s="171"/>
      <c r="AN188" s="171"/>
      <c r="AO188" s="171"/>
      <c r="AP188" s="171"/>
      <c r="AQ188" s="171"/>
      <c r="AR188" s="171"/>
      <c r="AS188" s="171"/>
      <c r="AT188" s="171"/>
      <c r="AU188" s="171"/>
      <c r="AV188" s="171"/>
      <c r="AW188" s="171"/>
      <c r="AX188" s="171"/>
      <c r="AY188" s="171"/>
      <c r="AZ188" s="171"/>
      <c r="BA188" s="171"/>
      <c r="BB188" s="171"/>
      <c r="BC188" s="171"/>
      <c r="BD188" s="171"/>
      <c r="BE188" s="171"/>
      <c r="BF188" s="171"/>
      <c r="BG188" s="171"/>
      <c r="BH188" s="171"/>
      <c r="BI188" s="171"/>
      <c r="BJ188" s="171"/>
      <c r="BK188" s="171"/>
      <c r="BL188" s="171"/>
      <c r="BM188" s="171"/>
      <c r="BN188" s="171"/>
      <c r="BO188" s="171"/>
      <c r="BP188" s="171"/>
      <c r="BQ188" s="171"/>
      <c r="BR188" s="171"/>
      <c r="BS188" s="171"/>
      <c r="BT188" s="171"/>
      <c r="BU188" s="171"/>
      <c r="BV188" s="171"/>
      <c r="BW188" s="171"/>
      <c r="BX188" s="171"/>
      <c r="BY188" s="171"/>
      <c r="BZ188" s="171"/>
      <c r="CA188" s="171"/>
      <c r="CB188" s="171"/>
      <c r="CC188" s="171"/>
      <c r="CD188" s="104"/>
      <c r="CE188" s="104"/>
      <c r="CF188" s="104"/>
      <c r="CG188" s="104"/>
      <c r="CH188" s="104"/>
      <c r="CI188" s="104"/>
      <c r="CJ188" s="104"/>
      <c r="CK188" s="104"/>
      <c r="CL188" s="104"/>
      <c r="CM188" s="104"/>
      <c r="CN188" s="104"/>
      <c r="CO188" s="104"/>
      <c r="CP188" s="104"/>
      <c r="CQ188" s="104"/>
      <c r="CR188" s="104"/>
      <c r="CS188" s="104"/>
      <c r="CT188" s="104"/>
      <c r="CU188" s="104"/>
      <c r="CV188" s="207"/>
      <c r="CW188" s="207"/>
      <c r="CX188" s="207"/>
      <c r="CY188" s="207"/>
      <c r="CZ188" s="207"/>
      <c r="DA188" s="207"/>
      <c r="DB188" s="207"/>
      <c r="DC188" s="207"/>
      <c r="DD188" s="207"/>
      <c r="DE188" s="207"/>
      <c r="DF188" s="207"/>
      <c r="DG188" s="207"/>
      <c r="DH188" s="207"/>
      <c r="DI188" s="207"/>
      <c r="DJ188" s="207"/>
      <c r="DK188" s="207"/>
      <c r="DL188" s="207"/>
      <c r="DM188" s="207"/>
      <c r="DN188" s="207"/>
      <c r="DO188" s="207"/>
      <c r="DP188" s="207"/>
      <c r="DQ188" s="207"/>
      <c r="DR188" s="207"/>
      <c r="DS188" s="207"/>
      <c r="DT188" s="207"/>
      <c r="DU188" s="104"/>
      <c r="DV188" s="104"/>
      <c r="DW188" s="104"/>
      <c r="DX188" s="104"/>
      <c r="DY188" s="104"/>
      <c r="DZ188" s="104"/>
      <c r="EA188" s="104"/>
      <c r="EB188" s="104"/>
      <c r="EC188" s="104"/>
      <c r="ED188" s="104"/>
      <c r="EE188" s="104"/>
      <c r="EF188" s="104"/>
      <c r="EG188" s="104"/>
      <c r="EH188" s="104"/>
      <c r="EI188" s="104"/>
      <c r="EJ188" s="104"/>
      <c r="EK188" s="104"/>
      <c r="EL188" s="104"/>
      <c r="EM188" s="104"/>
      <c r="EN188" s="104"/>
      <c r="EO188" s="104"/>
      <c r="EP188" s="104"/>
      <c r="EQ188" s="104"/>
      <c r="ER188" s="104"/>
      <c r="ES188" s="104"/>
      <c r="ET188" s="104"/>
      <c r="EU188" s="104"/>
      <c r="EV188" s="104"/>
      <c r="EW188" s="104"/>
      <c r="EX188" s="104"/>
      <c r="EY188" s="104"/>
      <c r="EZ188" s="104"/>
      <c r="FA188" s="104"/>
      <c r="FB188" s="104"/>
      <c r="FC188" s="104"/>
      <c r="FD188" s="104"/>
      <c r="FE188" s="104"/>
      <c r="FF188" s="104"/>
      <c r="FG188" s="104"/>
      <c r="FH188" s="104"/>
      <c r="FI188" s="104"/>
      <c r="FJ188" s="104"/>
      <c r="FK188" s="104"/>
      <c r="FL188" s="104"/>
      <c r="FM188" s="104"/>
      <c r="FN188" s="104"/>
      <c r="FO188" s="104"/>
      <c r="FP188" s="104"/>
      <c r="FQ188" s="104"/>
      <c r="FR188" s="104"/>
      <c r="FS188" s="104"/>
      <c r="FT188" s="104"/>
      <c r="FU188" s="104"/>
      <c r="FV188" s="104"/>
      <c r="FW188" s="104"/>
      <c r="FX188" s="104"/>
      <c r="FY188" s="104"/>
      <c r="FZ188" s="104"/>
      <c r="GA188" s="104"/>
      <c r="GB188" s="104"/>
      <c r="GC188" s="104"/>
      <c r="GD188" s="104"/>
      <c r="GE188" s="104"/>
      <c r="GF188" s="104"/>
      <c r="GG188" s="104"/>
      <c r="GH188" s="104"/>
      <c r="GI188" s="104"/>
      <c r="GJ188" s="104"/>
      <c r="GK188" s="104"/>
      <c r="GL188" s="104"/>
      <c r="GM188" s="104"/>
      <c r="GN188" s="104"/>
      <c r="GO188" s="104"/>
      <c r="GP188" s="104"/>
      <c r="GQ188" s="104"/>
      <c r="GR188" s="104"/>
      <c r="GS188" s="104"/>
      <c r="GT188" s="104"/>
      <c r="GU188" s="104"/>
      <c r="GV188" s="104"/>
      <c r="GW188" s="104"/>
      <c r="GX188" s="104"/>
      <c r="GY188" s="104"/>
      <c r="GZ188" s="104"/>
      <c r="HA188" s="104"/>
      <c r="HB188" s="104"/>
      <c r="HC188" s="104"/>
      <c r="HD188" s="104"/>
      <c r="HE188" s="104"/>
      <c r="HF188" s="104"/>
      <c r="HG188" s="104"/>
      <c r="HH188" s="104"/>
      <c r="HI188" s="104"/>
      <c r="HJ188" s="104"/>
      <c r="HK188" s="104"/>
      <c r="HL188" s="104"/>
      <c r="HM188" s="104"/>
      <c r="HN188" s="104"/>
      <c r="HO188" s="104"/>
      <c r="HP188" s="104"/>
      <c r="HQ188" s="104"/>
      <c r="HR188" s="104"/>
      <c r="HS188" s="104"/>
      <c r="HT188" s="104"/>
      <c r="HU188" s="104"/>
      <c r="HV188" s="104"/>
      <c r="HW188" s="104"/>
      <c r="HX188" s="104"/>
      <c r="HY188" s="104"/>
      <c r="HZ188" s="104"/>
      <c r="IA188" s="104"/>
      <c r="IB188" s="104"/>
      <c r="IC188" s="104"/>
      <c r="ID188" s="104"/>
      <c r="IE188" s="104"/>
      <c r="IF188" s="104"/>
      <c r="IG188" s="104"/>
      <c r="IH188" s="104"/>
      <c r="II188" s="104"/>
      <c r="IJ188" s="104"/>
      <c r="IK188" s="104"/>
      <c r="IL188" s="104"/>
      <c r="IM188" s="104"/>
      <c r="IN188" s="104"/>
      <c r="IO188" s="104"/>
      <c r="IP188" s="104"/>
      <c r="IQ188" s="104"/>
      <c r="IR188" s="104"/>
      <c r="IS188" s="104"/>
      <c r="IT188" s="104"/>
      <c r="IU188" s="104"/>
      <c r="IV188" s="104"/>
      <c r="IW188" s="104"/>
      <c r="IX188" s="104"/>
      <c r="IY188" s="104"/>
      <c r="IZ188" s="104"/>
      <c r="JA188" s="104"/>
      <c r="JB188" s="104"/>
      <c r="JC188" s="104"/>
      <c r="JD188" s="104"/>
      <c r="JE188" s="104"/>
      <c r="JF188" s="104"/>
      <c r="JG188" s="104"/>
      <c r="JH188" s="104"/>
      <c r="JI188" s="104"/>
      <c r="JJ188" s="104"/>
      <c r="JK188" s="104"/>
      <c r="JL188" s="104"/>
      <c r="JM188" s="104"/>
      <c r="JN188" s="104"/>
      <c r="JO188" s="104"/>
      <c r="JP188" s="104"/>
      <c r="JQ188" s="104"/>
      <c r="JR188" s="104"/>
      <c r="JS188" s="104"/>
      <c r="JT188" s="104"/>
      <c r="JU188" s="104"/>
      <c r="JV188" s="104"/>
      <c r="JW188" s="104"/>
      <c r="JX188" s="104"/>
      <c r="JY188" s="104"/>
      <c r="JZ188" s="104"/>
      <c r="KA188" s="104"/>
      <c r="KB188" s="104"/>
      <c r="KC188" s="104"/>
      <c r="KD188" s="104"/>
      <c r="KE188" s="104"/>
      <c r="KF188" s="104"/>
      <c r="KG188" s="104"/>
      <c r="KH188" s="104"/>
      <c r="KI188" s="104"/>
      <c r="KJ188" s="104"/>
      <c r="KK188" s="104"/>
      <c r="KL188" s="104"/>
      <c r="KM188" s="104"/>
      <c r="KN188" s="104"/>
      <c r="KO188" s="104"/>
      <c r="KP188" s="104"/>
      <c r="KQ188" s="104"/>
      <c r="KR188" s="104"/>
      <c r="KS188" s="104"/>
      <c r="KT188" s="104"/>
      <c r="KU188" s="104"/>
      <c r="KV188" s="104"/>
      <c r="KW188" s="104"/>
      <c r="KX188" s="104"/>
      <c r="KY188" s="104"/>
      <c r="KZ188" s="104"/>
      <c r="LA188" s="104"/>
      <c r="LB188" s="104"/>
      <c r="LC188" s="104"/>
      <c r="LD188" s="104"/>
      <c r="LE188" s="104"/>
      <c r="LF188" s="104"/>
      <c r="LG188" s="104"/>
      <c r="LH188" s="104"/>
      <c r="LI188" s="104"/>
      <c r="LJ188" s="104"/>
      <c r="LK188" s="104"/>
      <c r="LL188" s="104"/>
      <c r="LM188" s="104"/>
      <c r="LN188" s="104"/>
      <c r="LO188" s="104"/>
      <c r="LP188" s="104"/>
      <c r="LQ188" s="104"/>
      <c r="LR188" s="104"/>
      <c r="LS188" s="104"/>
      <c r="LT188" s="104"/>
      <c r="LU188" s="104"/>
      <c r="LV188" s="104"/>
      <c r="LW188" s="104"/>
      <c r="LX188" s="104"/>
      <c r="LY188" s="104"/>
      <c r="LZ188" s="104"/>
      <c r="MA188" s="104"/>
      <c r="MB188" s="104"/>
      <c r="MC188" s="104"/>
      <c r="MD188" s="104"/>
      <c r="ME188" s="104"/>
      <c r="MF188" s="104"/>
      <c r="MG188" s="104"/>
      <c r="MH188" s="104"/>
      <c r="MI188" s="104"/>
      <c r="MJ188" s="104"/>
      <c r="MK188" s="104"/>
      <c r="ML188" s="104"/>
      <c r="MM188" s="104"/>
      <c r="MN188" s="104"/>
      <c r="MO188" s="104"/>
      <c r="MP188" s="104"/>
      <c r="MQ188" s="104"/>
      <c r="MR188" s="104"/>
      <c r="MS188" s="104"/>
      <c r="MT188" s="104"/>
      <c r="MU188" s="104"/>
      <c r="MV188" s="104"/>
      <c r="MW188" s="104"/>
      <c r="MX188" s="104"/>
      <c r="MY188" s="104"/>
      <c r="MZ188" s="104"/>
      <c r="NA188" s="104"/>
      <c r="NB188" s="104"/>
      <c r="NC188" s="104"/>
      <c r="ND188" s="104"/>
      <c r="NE188" s="104"/>
      <c r="NF188" s="104"/>
      <c r="NG188" s="104"/>
      <c r="NH188" s="104"/>
      <c r="NI188" s="104"/>
      <c r="NJ188" s="104"/>
      <c r="NK188" s="104"/>
      <c r="NL188" s="104"/>
      <c r="NM188" s="104"/>
      <c r="NN188" s="104"/>
      <c r="NO188" s="104"/>
      <c r="NP188" s="104"/>
      <c r="NQ188" s="104"/>
      <c r="NR188" s="104"/>
      <c r="NS188" s="104"/>
      <c r="NT188" s="104"/>
      <c r="NU188" s="104"/>
      <c r="NV188" s="104"/>
      <c r="NW188" s="104"/>
      <c r="NX188" s="104"/>
      <c r="NY188" s="104"/>
      <c r="NZ188" s="104"/>
      <c r="OA188" s="104"/>
      <c r="OB188" s="104"/>
      <c r="OC188" s="104"/>
      <c r="OD188" s="104"/>
      <c r="OE188" s="104"/>
      <c r="OF188" s="104"/>
      <c r="OG188" s="104"/>
      <c r="OH188" s="104"/>
      <c r="OI188" s="104"/>
      <c r="OJ188" s="104"/>
      <c r="OK188" s="104"/>
      <c r="OL188" s="104"/>
      <c r="OM188" s="104"/>
      <c r="ON188" s="104"/>
      <c r="OO188" s="104"/>
      <c r="OP188" s="104"/>
      <c r="OQ188" s="104"/>
      <c r="OR188" s="104"/>
      <c r="OS188" s="104"/>
      <c r="OT188" s="104"/>
      <c r="OU188" s="104"/>
      <c r="OV188" s="104"/>
      <c r="OW188" s="104"/>
      <c r="OX188" s="104"/>
      <c r="OY188" s="104"/>
      <c r="OZ188" s="104"/>
      <c r="PA188" s="104"/>
      <c r="PB188" s="104"/>
      <c r="PC188" s="104"/>
      <c r="PD188" s="104"/>
      <c r="PE188" s="104"/>
      <c r="PF188" s="104"/>
      <c r="PG188" s="104"/>
      <c r="PH188" s="104"/>
      <c r="PI188" s="104"/>
      <c r="PJ188" s="104"/>
      <c r="PK188" s="104"/>
      <c r="PL188" s="104"/>
      <c r="PM188" s="104"/>
      <c r="PN188" s="104"/>
      <c r="PO188" s="104"/>
      <c r="PP188" s="104"/>
      <c r="PQ188" s="104"/>
      <c r="PR188" s="104"/>
      <c r="PS188" s="104"/>
      <c r="PT188" s="104"/>
      <c r="PU188" s="104"/>
      <c r="PV188" s="104"/>
      <c r="PW188" s="104"/>
      <c r="PX188" s="104"/>
      <c r="PY188" s="104"/>
      <c r="PZ188" s="104"/>
      <c r="QA188" s="104"/>
      <c r="QB188" s="104"/>
      <c r="QC188" s="104"/>
      <c r="QD188" s="104"/>
      <c r="QE188" s="104"/>
      <c r="QF188" s="104"/>
      <c r="QG188" s="104"/>
      <c r="QH188" s="104"/>
      <c r="QI188" s="104"/>
      <c r="QJ188" s="104"/>
      <c r="QK188" s="104"/>
      <c r="QL188" s="104"/>
      <c r="QM188" s="104"/>
      <c r="QN188" s="104"/>
      <c r="QO188" s="104"/>
      <c r="QP188" s="104"/>
      <c r="QQ188" s="104"/>
      <c r="QR188" s="104"/>
      <c r="QS188" s="104"/>
      <c r="QT188" s="104"/>
      <c r="QU188" s="104"/>
      <c r="QV188" s="104"/>
      <c r="QW188" s="104"/>
      <c r="QX188" s="104"/>
      <c r="QY188" s="104"/>
      <c r="QZ188" s="104"/>
      <c r="RA188" s="104"/>
      <c r="RB188" s="104"/>
      <c r="RC188" s="104"/>
      <c r="RD188" s="104"/>
      <c r="RE188" s="104"/>
      <c r="RF188" s="104"/>
      <c r="RG188" s="207"/>
      <c r="RH188" s="207"/>
    </row>
    <row r="189" spans="2:476" ht="18.75" customHeight="1">
      <c r="B189" s="87">
        <v>178</v>
      </c>
      <c r="C189" s="87"/>
      <c r="D189" s="87" t="s">
        <v>451</v>
      </c>
      <c r="E189" s="34" t="str">
        <f>IF(ISBLANK(TMSimList[[#This Row],[Test n'#]]),"",LOOKUP(TMSimList[[#This Row],[Test n'#]],TP_CFAR_DB[TPnum],TP_CFAR_DB[TP ID]))</f>
        <v/>
      </c>
      <c r="F189" s="103" t="str">
        <f>IF(ISBLANK(TMSimList[[#This Row],[Test n'#]]),"",LOOKUP(TMSimList[[#This Row],[Test n'#]],TP_CFAR_DB[TPnum],TP_CFAR_DB[Test Point Name]))</f>
        <v/>
      </c>
      <c r="G189" s="34" t="str">
        <f>IF(ISBLANK(TMSimList[[#This Row],[Test n'#]]),"",LOOKUP(TMSimList[[#This Row],[Test n'#]],TP_CFAR_DB[TPnum],TP_CFAR_DB[Mode]))</f>
        <v/>
      </c>
      <c r="H189" s="397"/>
      <c r="I189" s="398"/>
      <c r="J189" s="398"/>
      <c r="K189" s="171"/>
      <c r="L189" s="178">
        <f>SUM(TMSimMatrix[#This Row])</f>
        <v>0</v>
      </c>
      <c r="M189" s="171"/>
      <c r="N189" s="171"/>
      <c r="O189" s="171"/>
      <c r="P189" s="171"/>
      <c r="Q189" s="171"/>
      <c r="R189" s="171"/>
      <c r="S189" s="171"/>
      <c r="T189" s="171"/>
      <c r="U189" s="171"/>
      <c r="V189" s="171"/>
      <c r="W189" s="171"/>
      <c r="X189" s="171"/>
      <c r="Y189" s="171"/>
      <c r="Z189" s="171"/>
      <c r="AA189" s="171"/>
      <c r="AB189" s="171"/>
      <c r="AC189" s="171"/>
      <c r="AD189" s="171"/>
      <c r="AE189" s="171"/>
      <c r="AF189" s="171"/>
      <c r="AG189" s="171"/>
      <c r="AH189" s="171"/>
      <c r="AI189" s="171"/>
      <c r="AJ189" s="171"/>
      <c r="AK189" s="171"/>
      <c r="AL189" s="171"/>
      <c r="AM189" s="171"/>
      <c r="AN189" s="171"/>
      <c r="AO189" s="171"/>
      <c r="AP189" s="171"/>
      <c r="AQ189" s="171"/>
      <c r="AR189" s="171"/>
      <c r="AS189" s="171"/>
      <c r="AT189" s="171"/>
      <c r="AU189" s="171"/>
      <c r="AV189" s="171"/>
      <c r="AW189" s="171"/>
      <c r="AX189" s="171"/>
      <c r="AY189" s="171"/>
      <c r="AZ189" s="171"/>
      <c r="BA189" s="171"/>
      <c r="BB189" s="171"/>
      <c r="BC189" s="171"/>
      <c r="BD189" s="171"/>
      <c r="BE189" s="171"/>
      <c r="BF189" s="171"/>
      <c r="BG189" s="171"/>
      <c r="BH189" s="171"/>
      <c r="BI189" s="171"/>
      <c r="BJ189" s="171"/>
      <c r="BK189" s="171"/>
      <c r="BL189" s="171"/>
      <c r="BM189" s="171"/>
      <c r="BN189" s="171"/>
      <c r="BO189" s="171"/>
      <c r="BP189" s="171"/>
      <c r="BQ189" s="171"/>
      <c r="BR189" s="171"/>
      <c r="BS189" s="171"/>
      <c r="BT189" s="171"/>
      <c r="BU189" s="171"/>
      <c r="BV189" s="171"/>
      <c r="BW189" s="171"/>
      <c r="BX189" s="171"/>
      <c r="BY189" s="171"/>
      <c r="BZ189" s="171"/>
      <c r="CA189" s="171"/>
      <c r="CB189" s="171"/>
      <c r="CC189" s="171"/>
      <c r="CD189" s="104"/>
      <c r="CE189" s="104"/>
      <c r="CF189" s="104"/>
      <c r="CG189" s="104"/>
      <c r="CH189" s="104"/>
      <c r="CI189" s="104"/>
      <c r="CJ189" s="104"/>
      <c r="CK189" s="104"/>
      <c r="CL189" s="104"/>
      <c r="CM189" s="104"/>
      <c r="CN189" s="104"/>
      <c r="CO189" s="104"/>
      <c r="CP189" s="104"/>
      <c r="CQ189" s="104"/>
      <c r="CR189" s="104"/>
      <c r="CS189" s="104"/>
      <c r="CT189" s="104"/>
      <c r="CU189" s="104"/>
      <c r="CV189" s="207"/>
      <c r="CW189" s="207"/>
      <c r="CX189" s="207"/>
      <c r="CY189" s="207"/>
      <c r="CZ189" s="207"/>
      <c r="DA189" s="207"/>
      <c r="DB189" s="207"/>
      <c r="DC189" s="207"/>
      <c r="DD189" s="207"/>
      <c r="DE189" s="207"/>
      <c r="DF189" s="207"/>
      <c r="DG189" s="207"/>
      <c r="DH189" s="207"/>
      <c r="DI189" s="207"/>
      <c r="DJ189" s="207"/>
      <c r="DK189" s="207"/>
      <c r="DL189" s="207"/>
      <c r="DM189" s="207"/>
      <c r="DN189" s="207"/>
      <c r="DO189" s="207"/>
      <c r="DP189" s="207"/>
      <c r="DQ189" s="207"/>
      <c r="DR189" s="207"/>
      <c r="DS189" s="207"/>
      <c r="DT189" s="207"/>
      <c r="DU189" s="104"/>
      <c r="DV189" s="104"/>
      <c r="DW189" s="104"/>
      <c r="DX189" s="104"/>
      <c r="DY189" s="104"/>
      <c r="DZ189" s="104"/>
      <c r="EA189" s="104"/>
      <c r="EB189" s="104"/>
      <c r="EC189" s="104"/>
      <c r="ED189" s="104"/>
      <c r="EE189" s="104"/>
      <c r="EF189" s="104"/>
      <c r="EG189" s="104"/>
      <c r="EH189" s="104"/>
      <c r="EI189" s="104"/>
      <c r="EJ189" s="104"/>
      <c r="EK189" s="104"/>
      <c r="EL189" s="104"/>
      <c r="EM189" s="104"/>
      <c r="EN189" s="104"/>
      <c r="EO189" s="104"/>
      <c r="EP189" s="104"/>
      <c r="EQ189" s="104"/>
      <c r="ER189" s="104"/>
      <c r="ES189" s="104"/>
      <c r="ET189" s="104"/>
      <c r="EU189" s="104"/>
      <c r="EV189" s="104"/>
      <c r="EW189" s="104"/>
      <c r="EX189" s="104"/>
      <c r="EY189" s="104"/>
      <c r="EZ189" s="104"/>
      <c r="FA189" s="104"/>
      <c r="FB189" s="104"/>
      <c r="FC189" s="104"/>
      <c r="FD189" s="104"/>
      <c r="FE189" s="104"/>
      <c r="FF189" s="104"/>
      <c r="FG189" s="104"/>
      <c r="FH189" s="104"/>
      <c r="FI189" s="104"/>
      <c r="FJ189" s="104"/>
      <c r="FK189" s="104"/>
      <c r="FL189" s="104"/>
      <c r="FM189" s="104"/>
      <c r="FN189" s="104"/>
      <c r="FO189" s="104"/>
      <c r="FP189" s="104"/>
      <c r="FQ189" s="104"/>
      <c r="FR189" s="104"/>
      <c r="FS189" s="104"/>
      <c r="FT189" s="104"/>
      <c r="FU189" s="104"/>
      <c r="FV189" s="104"/>
      <c r="FW189" s="104"/>
      <c r="FX189" s="104"/>
      <c r="FY189" s="104"/>
      <c r="FZ189" s="104"/>
      <c r="GA189" s="104"/>
      <c r="GB189" s="104"/>
      <c r="GC189" s="104"/>
      <c r="GD189" s="104"/>
      <c r="GE189" s="104"/>
      <c r="GF189" s="104"/>
      <c r="GG189" s="104"/>
      <c r="GH189" s="104"/>
      <c r="GI189" s="104"/>
      <c r="GJ189" s="104"/>
      <c r="GK189" s="104"/>
      <c r="GL189" s="104"/>
      <c r="GM189" s="104"/>
      <c r="GN189" s="104"/>
      <c r="GO189" s="104"/>
      <c r="GP189" s="104"/>
      <c r="GQ189" s="104"/>
      <c r="GR189" s="104"/>
      <c r="GS189" s="104"/>
      <c r="GT189" s="104"/>
      <c r="GU189" s="104"/>
      <c r="GV189" s="104"/>
      <c r="GW189" s="104"/>
      <c r="GX189" s="104"/>
      <c r="GY189" s="104"/>
      <c r="GZ189" s="104"/>
      <c r="HA189" s="104"/>
      <c r="HB189" s="104"/>
      <c r="HC189" s="104"/>
      <c r="HD189" s="104"/>
      <c r="HE189" s="104"/>
      <c r="HF189" s="104"/>
      <c r="HG189" s="104"/>
      <c r="HH189" s="104"/>
      <c r="HI189" s="104"/>
      <c r="HJ189" s="104"/>
      <c r="HK189" s="104"/>
      <c r="HL189" s="104"/>
      <c r="HM189" s="104"/>
      <c r="HN189" s="104"/>
      <c r="HO189" s="104"/>
      <c r="HP189" s="104"/>
      <c r="HQ189" s="104"/>
      <c r="HR189" s="104"/>
      <c r="HS189" s="104"/>
      <c r="HT189" s="104"/>
      <c r="HU189" s="104"/>
      <c r="HV189" s="104"/>
      <c r="HW189" s="104"/>
      <c r="HX189" s="104"/>
      <c r="HY189" s="104"/>
      <c r="HZ189" s="104"/>
      <c r="IA189" s="104"/>
      <c r="IB189" s="104"/>
      <c r="IC189" s="104"/>
      <c r="ID189" s="104"/>
      <c r="IE189" s="104"/>
      <c r="IF189" s="104"/>
      <c r="IG189" s="104"/>
      <c r="IH189" s="104"/>
      <c r="II189" s="104"/>
      <c r="IJ189" s="104"/>
      <c r="IK189" s="104"/>
      <c r="IL189" s="104"/>
      <c r="IM189" s="104"/>
      <c r="IN189" s="104"/>
      <c r="IO189" s="104"/>
      <c r="IP189" s="104"/>
      <c r="IQ189" s="104"/>
      <c r="IR189" s="104"/>
      <c r="IS189" s="104"/>
      <c r="IT189" s="104"/>
      <c r="IU189" s="104"/>
      <c r="IV189" s="104"/>
      <c r="IW189" s="104"/>
      <c r="IX189" s="104"/>
      <c r="IY189" s="104"/>
      <c r="IZ189" s="104"/>
      <c r="JA189" s="104"/>
      <c r="JB189" s="104"/>
      <c r="JC189" s="104"/>
      <c r="JD189" s="104"/>
      <c r="JE189" s="104"/>
      <c r="JF189" s="104"/>
      <c r="JG189" s="104"/>
      <c r="JH189" s="104"/>
      <c r="JI189" s="104"/>
      <c r="JJ189" s="104"/>
      <c r="JK189" s="104"/>
      <c r="JL189" s="104"/>
      <c r="JM189" s="104"/>
      <c r="JN189" s="104"/>
      <c r="JO189" s="104"/>
      <c r="JP189" s="104"/>
      <c r="JQ189" s="104"/>
      <c r="JR189" s="104"/>
      <c r="JS189" s="104"/>
      <c r="JT189" s="104"/>
      <c r="JU189" s="104"/>
      <c r="JV189" s="104"/>
      <c r="JW189" s="104"/>
      <c r="JX189" s="104"/>
      <c r="JY189" s="104"/>
      <c r="JZ189" s="104"/>
      <c r="KA189" s="104"/>
      <c r="KB189" s="104"/>
      <c r="KC189" s="104"/>
      <c r="KD189" s="104"/>
      <c r="KE189" s="104"/>
      <c r="KF189" s="104"/>
      <c r="KG189" s="104"/>
      <c r="KH189" s="104"/>
      <c r="KI189" s="104"/>
      <c r="KJ189" s="104"/>
      <c r="KK189" s="104"/>
      <c r="KL189" s="104"/>
      <c r="KM189" s="104"/>
      <c r="KN189" s="104"/>
      <c r="KO189" s="104"/>
      <c r="KP189" s="104"/>
      <c r="KQ189" s="104"/>
      <c r="KR189" s="104"/>
      <c r="KS189" s="104"/>
      <c r="KT189" s="104"/>
      <c r="KU189" s="104"/>
      <c r="KV189" s="104"/>
      <c r="KW189" s="104"/>
      <c r="KX189" s="104"/>
      <c r="KY189" s="104"/>
      <c r="KZ189" s="104"/>
      <c r="LA189" s="104"/>
      <c r="LB189" s="104"/>
      <c r="LC189" s="104"/>
      <c r="LD189" s="104"/>
      <c r="LE189" s="104"/>
      <c r="LF189" s="104"/>
      <c r="LG189" s="104"/>
      <c r="LH189" s="104"/>
      <c r="LI189" s="104"/>
      <c r="LJ189" s="104"/>
      <c r="LK189" s="104"/>
      <c r="LL189" s="104"/>
      <c r="LM189" s="104"/>
      <c r="LN189" s="104"/>
      <c r="LO189" s="104"/>
      <c r="LP189" s="104"/>
      <c r="LQ189" s="104"/>
      <c r="LR189" s="104"/>
      <c r="LS189" s="104"/>
      <c r="LT189" s="104"/>
      <c r="LU189" s="104"/>
      <c r="LV189" s="104"/>
      <c r="LW189" s="104"/>
      <c r="LX189" s="104"/>
      <c r="LY189" s="104"/>
      <c r="LZ189" s="104"/>
      <c r="MA189" s="104"/>
      <c r="MB189" s="104"/>
      <c r="MC189" s="104"/>
      <c r="MD189" s="104"/>
      <c r="ME189" s="104"/>
      <c r="MF189" s="104"/>
      <c r="MG189" s="104"/>
      <c r="MH189" s="104"/>
      <c r="MI189" s="104"/>
      <c r="MJ189" s="104"/>
      <c r="MK189" s="104"/>
      <c r="ML189" s="104"/>
      <c r="MM189" s="104"/>
      <c r="MN189" s="104"/>
      <c r="MO189" s="104"/>
      <c r="MP189" s="104"/>
      <c r="MQ189" s="104"/>
      <c r="MR189" s="104"/>
      <c r="MS189" s="104"/>
      <c r="MT189" s="104"/>
      <c r="MU189" s="104"/>
      <c r="MV189" s="104"/>
      <c r="MW189" s="104"/>
      <c r="MX189" s="104"/>
      <c r="MY189" s="104"/>
      <c r="MZ189" s="104"/>
      <c r="NA189" s="104"/>
      <c r="NB189" s="104"/>
      <c r="NC189" s="104"/>
      <c r="ND189" s="104"/>
      <c r="NE189" s="104"/>
      <c r="NF189" s="104"/>
      <c r="NG189" s="104"/>
      <c r="NH189" s="104"/>
      <c r="NI189" s="104"/>
      <c r="NJ189" s="104"/>
      <c r="NK189" s="104"/>
      <c r="NL189" s="104"/>
      <c r="NM189" s="104"/>
      <c r="NN189" s="104"/>
      <c r="NO189" s="104"/>
      <c r="NP189" s="104"/>
      <c r="NQ189" s="104"/>
      <c r="NR189" s="104"/>
      <c r="NS189" s="104"/>
      <c r="NT189" s="104"/>
      <c r="NU189" s="104"/>
      <c r="NV189" s="104"/>
      <c r="NW189" s="104"/>
      <c r="NX189" s="104"/>
      <c r="NY189" s="104"/>
      <c r="NZ189" s="104"/>
      <c r="OA189" s="104"/>
      <c r="OB189" s="104"/>
      <c r="OC189" s="104"/>
      <c r="OD189" s="104"/>
      <c r="OE189" s="104"/>
      <c r="OF189" s="104"/>
      <c r="OG189" s="104"/>
      <c r="OH189" s="104"/>
      <c r="OI189" s="104"/>
      <c r="OJ189" s="104"/>
      <c r="OK189" s="104"/>
      <c r="OL189" s="104"/>
      <c r="OM189" s="104"/>
      <c r="ON189" s="104"/>
      <c r="OO189" s="104"/>
      <c r="OP189" s="104"/>
      <c r="OQ189" s="104"/>
      <c r="OR189" s="104"/>
      <c r="OS189" s="104"/>
      <c r="OT189" s="104"/>
      <c r="OU189" s="104"/>
      <c r="OV189" s="104"/>
      <c r="OW189" s="104"/>
      <c r="OX189" s="104"/>
      <c r="OY189" s="104"/>
      <c r="OZ189" s="104"/>
      <c r="PA189" s="104"/>
      <c r="PB189" s="104"/>
      <c r="PC189" s="104"/>
      <c r="PD189" s="104"/>
      <c r="PE189" s="104"/>
      <c r="PF189" s="104"/>
      <c r="PG189" s="104"/>
      <c r="PH189" s="104"/>
      <c r="PI189" s="104"/>
      <c r="PJ189" s="104"/>
      <c r="PK189" s="104"/>
      <c r="PL189" s="104"/>
      <c r="PM189" s="104"/>
      <c r="PN189" s="104"/>
      <c r="PO189" s="104"/>
      <c r="PP189" s="104"/>
      <c r="PQ189" s="104"/>
      <c r="PR189" s="104"/>
      <c r="PS189" s="104"/>
      <c r="PT189" s="104"/>
      <c r="PU189" s="104"/>
      <c r="PV189" s="104"/>
      <c r="PW189" s="104"/>
      <c r="PX189" s="104"/>
      <c r="PY189" s="104"/>
      <c r="PZ189" s="104"/>
      <c r="QA189" s="104"/>
      <c r="QB189" s="104"/>
      <c r="QC189" s="104"/>
      <c r="QD189" s="104"/>
      <c r="QE189" s="104"/>
      <c r="QF189" s="104"/>
      <c r="QG189" s="104"/>
      <c r="QH189" s="104"/>
      <c r="QI189" s="104"/>
      <c r="QJ189" s="104"/>
      <c r="QK189" s="104"/>
      <c r="QL189" s="104"/>
      <c r="QM189" s="104"/>
      <c r="QN189" s="104"/>
      <c r="QO189" s="104"/>
      <c r="QP189" s="104"/>
      <c r="QQ189" s="104"/>
      <c r="QR189" s="104"/>
      <c r="QS189" s="104"/>
      <c r="QT189" s="104"/>
      <c r="QU189" s="104"/>
      <c r="QV189" s="104"/>
      <c r="QW189" s="104"/>
      <c r="QX189" s="104"/>
      <c r="QY189" s="104"/>
      <c r="QZ189" s="104"/>
      <c r="RA189" s="104"/>
      <c r="RB189" s="104"/>
      <c r="RC189" s="104"/>
      <c r="RD189" s="104"/>
      <c r="RE189" s="104"/>
      <c r="RF189" s="104"/>
      <c r="RG189" s="207"/>
      <c r="RH189" s="207"/>
    </row>
    <row r="190" spans="2:476" ht="18.75" customHeight="1">
      <c r="B190" s="87">
        <v>179</v>
      </c>
      <c r="C190" s="87"/>
      <c r="D190" s="87" t="s">
        <v>451</v>
      </c>
      <c r="E190" s="34" t="str">
        <f>IF(ISBLANK(TMSimList[[#This Row],[Test n'#]]),"",LOOKUP(TMSimList[[#This Row],[Test n'#]],TP_CFAR_DB[TPnum],TP_CFAR_DB[TP ID]))</f>
        <v/>
      </c>
      <c r="F190" s="103" t="str">
        <f>IF(ISBLANK(TMSimList[[#This Row],[Test n'#]]),"",LOOKUP(TMSimList[[#This Row],[Test n'#]],TP_CFAR_DB[TPnum],TP_CFAR_DB[Test Point Name]))</f>
        <v/>
      </c>
      <c r="G190" s="34" t="str">
        <f>IF(ISBLANK(TMSimList[[#This Row],[Test n'#]]),"",LOOKUP(TMSimList[[#This Row],[Test n'#]],TP_CFAR_DB[TPnum],TP_CFAR_DB[Mode]))</f>
        <v/>
      </c>
      <c r="H190" s="397"/>
      <c r="I190" s="398"/>
      <c r="J190" s="398"/>
      <c r="K190" s="171"/>
      <c r="L190" s="178">
        <f>SUM(TMSimMatrix[#This Row])</f>
        <v>0</v>
      </c>
      <c r="M190" s="171"/>
      <c r="N190" s="171"/>
      <c r="O190" s="171"/>
      <c r="P190" s="171"/>
      <c r="Q190" s="171"/>
      <c r="R190" s="171"/>
      <c r="S190" s="171"/>
      <c r="T190" s="171"/>
      <c r="U190" s="171"/>
      <c r="V190" s="171"/>
      <c r="W190" s="171"/>
      <c r="X190" s="171"/>
      <c r="Y190" s="171"/>
      <c r="Z190" s="171"/>
      <c r="AA190" s="171"/>
      <c r="AB190" s="171"/>
      <c r="AC190" s="171"/>
      <c r="AD190" s="171"/>
      <c r="AE190" s="171"/>
      <c r="AF190" s="171"/>
      <c r="AG190" s="171"/>
      <c r="AH190" s="171"/>
      <c r="AI190" s="171"/>
      <c r="AJ190" s="171"/>
      <c r="AK190" s="171"/>
      <c r="AL190" s="171"/>
      <c r="AM190" s="171"/>
      <c r="AN190" s="171"/>
      <c r="AO190" s="171"/>
      <c r="AP190" s="171"/>
      <c r="AQ190" s="171"/>
      <c r="AR190" s="171"/>
      <c r="AS190" s="171"/>
      <c r="AT190" s="171"/>
      <c r="AU190" s="171"/>
      <c r="AV190" s="171"/>
      <c r="AW190" s="171"/>
      <c r="AX190" s="171"/>
      <c r="AY190" s="171"/>
      <c r="AZ190" s="171"/>
      <c r="BA190" s="171"/>
      <c r="BB190" s="171"/>
      <c r="BC190" s="171"/>
      <c r="BD190" s="171"/>
      <c r="BE190" s="171"/>
      <c r="BF190" s="171"/>
      <c r="BG190" s="171"/>
      <c r="BH190" s="171"/>
      <c r="BI190" s="171"/>
      <c r="BJ190" s="171"/>
      <c r="BK190" s="171"/>
      <c r="BL190" s="171"/>
      <c r="BM190" s="171"/>
      <c r="BN190" s="171"/>
      <c r="BO190" s="171"/>
      <c r="BP190" s="171"/>
      <c r="BQ190" s="171"/>
      <c r="BR190" s="171"/>
      <c r="BS190" s="171"/>
      <c r="BT190" s="171"/>
      <c r="BU190" s="171"/>
      <c r="BV190" s="171"/>
      <c r="BW190" s="171"/>
      <c r="BX190" s="171"/>
      <c r="BY190" s="171"/>
      <c r="BZ190" s="171"/>
      <c r="CA190" s="171"/>
      <c r="CB190" s="171"/>
      <c r="CC190" s="171"/>
      <c r="CD190" s="104"/>
      <c r="CE190" s="104"/>
      <c r="CF190" s="104"/>
      <c r="CG190" s="104"/>
      <c r="CH190" s="104"/>
      <c r="CI190" s="104"/>
      <c r="CJ190" s="104"/>
      <c r="CK190" s="104"/>
      <c r="CL190" s="104"/>
      <c r="CM190" s="104"/>
      <c r="CN190" s="104"/>
      <c r="CO190" s="104"/>
      <c r="CP190" s="104"/>
      <c r="CQ190" s="104"/>
      <c r="CR190" s="104"/>
      <c r="CS190" s="104"/>
      <c r="CT190" s="104"/>
      <c r="CU190" s="104"/>
      <c r="CV190" s="207"/>
      <c r="CW190" s="207"/>
      <c r="CX190" s="207"/>
      <c r="CY190" s="207"/>
      <c r="CZ190" s="207"/>
      <c r="DA190" s="207"/>
      <c r="DB190" s="207"/>
      <c r="DC190" s="207"/>
      <c r="DD190" s="207"/>
      <c r="DE190" s="207"/>
      <c r="DF190" s="207"/>
      <c r="DG190" s="207"/>
      <c r="DH190" s="207"/>
      <c r="DI190" s="207"/>
      <c r="DJ190" s="207"/>
      <c r="DK190" s="207"/>
      <c r="DL190" s="207"/>
      <c r="DM190" s="207"/>
      <c r="DN190" s="207"/>
      <c r="DO190" s="207"/>
      <c r="DP190" s="207"/>
      <c r="DQ190" s="207"/>
      <c r="DR190" s="207"/>
      <c r="DS190" s="207"/>
      <c r="DT190" s="207"/>
      <c r="DU190" s="104"/>
      <c r="DV190" s="104"/>
      <c r="DW190" s="104"/>
      <c r="DX190" s="104"/>
      <c r="DY190" s="104"/>
      <c r="DZ190" s="104"/>
      <c r="EA190" s="104"/>
      <c r="EB190" s="104"/>
      <c r="EC190" s="104"/>
      <c r="ED190" s="104"/>
      <c r="EE190" s="104"/>
      <c r="EF190" s="104"/>
      <c r="EG190" s="104"/>
      <c r="EH190" s="104"/>
      <c r="EI190" s="104"/>
      <c r="EJ190" s="104"/>
      <c r="EK190" s="104"/>
      <c r="EL190" s="104"/>
      <c r="EM190" s="104"/>
      <c r="EN190" s="104"/>
      <c r="EO190" s="104"/>
      <c r="EP190" s="104"/>
      <c r="EQ190" s="104"/>
      <c r="ER190" s="104"/>
      <c r="ES190" s="104"/>
      <c r="ET190" s="104"/>
      <c r="EU190" s="104"/>
      <c r="EV190" s="104"/>
      <c r="EW190" s="104"/>
      <c r="EX190" s="104"/>
      <c r="EY190" s="104"/>
      <c r="EZ190" s="104"/>
      <c r="FA190" s="104"/>
      <c r="FB190" s="104"/>
      <c r="FC190" s="104"/>
      <c r="FD190" s="104"/>
      <c r="FE190" s="104"/>
      <c r="FF190" s="104"/>
      <c r="FG190" s="104"/>
      <c r="FH190" s="104"/>
      <c r="FI190" s="104"/>
      <c r="FJ190" s="104"/>
      <c r="FK190" s="104"/>
      <c r="FL190" s="104"/>
      <c r="FM190" s="104"/>
      <c r="FN190" s="104"/>
      <c r="FO190" s="104"/>
      <c r="FP190" s="104"/>
      <c r="FQ190" s="104"/>
      <c r="FR190" s="104"/>
      <c r="FS190" s="104"/>
      <c r="FT190" s="104"/>
      <c r="FU190" s="104"/>
      <c r="FV190" s="104"/>
      <c r="FW190" s="104"/>
      <c r="FX190" s="104"/>
      <c r="FY190" s="104"/>
      <c r="FZ190" s="104"/>
      <c r="GA190" s="104"/>
      <c r="GB190" s="104"/>
      <c r="GC190" s="104"/>
      <c r="GD190" s="104"/>
      <c r="GE190" s="104"/>
      <c r="GF190" s="104"/>
      <c r="GG190" s="104"/>
      <c r="GH190" s="104"/>
      <c r="GI190" s="104"/>
      <c r="GJ190" s="104"/>
      <c r="GK190" s="104"/>
      <c r="GL190" s="104"/>
      <c r="GM190" s="104"/>
      <c r="GN190" s="104"/>
      <c r="GO190" s="104"/>
      <c r="GP190" s="104"/>
      <c r="GQ190" s="104"/>
      <c r="GR190" s="104"/>
      <c r="GS190" s="104"/>
      <c r="GT190" s="104"/>
      <c r="GU190" s="104"/>
      <c r="GV190" s="104"/>
      <c r="GW190" s="104"/>
      <c r="GX190" s="104"/>
      <c r="GY190" s="104"/>
      <c r="GZ190" s="104"/>
      <c r="HA190" s="104"/>
      <c r="HB190" s="104"/>
      <c r="HC190" s="104"/>
      <c r="HD190" s="104"/>
      <c r="HE190" s="104"/>
      <c r="HF190" s="104"/>
      <c r="HG190" s="104"/>
      <c r="HH190" s="104"/>
      <c r="HI190" s="104"/>
      <c r="HJ190" s="104"/>
      <c r="HK190" s="104"/>
      <c r="HL190" s="104"/>
      <c r="HM190" s="104"/>
      <c r="HN190" s="104"/>
      <c r="HO190" s="104"/>
      <c r="HP190" s="104"/>
      <c r="HQ190" s="104"/>
      <c r="HR190" s="104"/>
      <c r="HS190" s="104"/>
      <c r="HT190" s="104"/>
      <c r="HU190" s="104"/>
      <c r="HV190" s="104"/>
      <c r="HW190" s="104"/>
      <c r="HX190" s="104"/>
      <c r="HY190" s="104"/>
      <c r="HZ190" s="104"/>
      <c r="IA190" s="104"/>
      <c r="IB190" s="104"/>
      <c r="IC190" s="104"/>
      <c r="ID190" s="104"/>
      <c r="IE190" s="104"/>
      <c r="IF190" s="104"/>
      <c r="IG190" s="104"/>
      <c r="IH190" s="104"/>
      <c r="II190" s="104"/>
      <c r="IJ190" s="104"/>
      <c r="IK190" s="104"/>
      <c r="IL190" s="104"/>
      <c r="IM190" s="104"/>
      <c r="IN190" s="104"/>
      <c r="IO190" s="104"/>
      <c r="IP190" s="104"/>
      <c r="IQ190" s="104"/>
      <c r="IR190" s="104"/>
      <c r="IS190" s="104"/>
      <c r="IT190" s="104"/>
      <c r="IU190" s="104"/>
      <c r="IV190" s="104"/>
      <c r="IW190" s="104"/>
      <c r="IX190" s="104"/>
      <c r="IY190" s="104"/>
      <c r="IZ190" s="104"/>
      <c r="JA190" s="104"/>
      <c r="JB190" s="104"/>
      <c r="JC190" s="104"/>
      <c r="JD190" s="104"/>
      <c r="JE190" s="104"/>
      <c r="JF190" s="104"/>
      <c r="JG190" s="104"/>
      <c r="JH190" s="104"/>
      <c r="JI190" s="104"/>
      <c r="JJ190" s="104"/>
      <c r="JK190" s="104"/>
      <c r="JL190" s="104"/>
      <c r="JM190" s="104"/>
      <c r="JN190" s="104"/>
      <c r="JO190" s="104"/>
      <c r="JP190" s="104"/>
      <c r="JQ190" s="104"/>
      <c r="JR190" s="104"/>
      <c r="JS190" s="104"/>
      <c r="JT190" s="104"/>
      <c r="JU190" s="104"/>
      <c r="JV190" s="104"/>
      <c r="JW190" s="104"/>
      <c r="JX190" s="104"/>
      <c r="JY190" s="104"/>
      <c r="JZ190" s="104"/>
      <c r="KA190" s="104"/>
      <c r="KB190" s="104"/>
      <c r="KC190" s="104"/>
      <c r="KD190" s="104"/>
      <c r="KE190" s="104"/>
      <c r="KF190" s="104"/>
      <c r="KG190" s="104"/>
      <c r="KH190" s="104"/>
      <c r="KI190" s="104"/>
      <c r="KJ190" s="104"/>
      <c r="KK190" s="104"/>
      <c r="KL190" s="104"/>
      <c r="KM190" s="104"/>
      <c r="KN190" s="104"/>
      <c r="KO190" s="104"/>
      <c r="KP190" s="104"/>
      <c r="KQ190" s="104"/>
      <c r="KR190" s="104"/>
      <c r="KS190" s="104"/>
      <c r="KT190" s="104"/>
      <c r="KU190" s="104"/>
      <c r="KV190" s="104"/>
      <c r="KW190" s="104"/>
      <c r="KX190" s="104"/>
      <c r="KY190" s="104"/>
      <c r="KZ190" s="104"/>
      <c r="LA190" s="104"/>
      <c r="LB190" s="104"/>
      <c r="LC190" s="104"/>
      <c r="LD190" s="104"/>
      <c r="LE190" s="104"/>
      <c r="LF190" s="104"/>
      <c r="LG190" s="104"/>
      <c r="LH190" s="104"/>
      <c r="LI190" s="104"/>
      <c r="LJ190" s="104"/>
      <c r="LK190" s="104"/>
      <c r="LL190" s="104"/>
      <c r="LM190" s="104"/>
      <c r="LN190" s="104"/>
      <c r="LO190" s="104"/>
      <c r="LP190" s="104"/>
      <c r="LQ190" s="104"/>
      <c r="LR190" s="104"/>
      <c r="LS190" s="104"/>
      <c r="LT190" s="104"/>
      <c r="LU190" s="104"/>
      <c r="LV190" s="104"/>
      <c r="LW190" s="104"/>
      <c r="LX190" s="104"/>
      <c r="LY190" s="104"/>
      <c r="LZ190" s="104"/>
      <c r="MA190" s="104"/>
      <c r="MB190" s="104"/>
      <c r="MC190" s="104"/>
      <c r="MD190" s="104"/>
      <c r="ME190" s="104"/>
      <c r="MF190" s="104"/>
      <c r="MG190" s="104"/>
      <c r="MH190" s="104"/>
      <c r="MI190" s="104"/>
      <c r="MJ190" s="104"/>
      <c r="MK190" s="104"/>
      <c r="ML190" s="104"/>
      <c r="MM190" s="104"/>
      <c r="MN190" s="104"/>
      <c r="MO190" s="104"/>
      <c r="MP190" s="104"/>
      <c r="MQ190" s="104"/>
      <c r="MR190" s="104"/>
      <c r="MS190" s="104"/>
      <c r="MT190" s="104"/>
      <c r="MU190" s="104"/>
      <c r="MV190" s="104"/>
      <c r="MW190" s="104"/>
      <c r="MX190" s="104"/>
      <c r="MY190" s="104"/>
      <c r="MZ190" s="104"/>
      <c r="NA190" s="104"/>
      <c r="NB190" s="104"/>
      <c r="NC190" s="104"/>
      <c r="ND190" s="104"/>
      <c r="NE190" s="104"/>
      <c r="NF190" s="104"/>
      <c r="NG190" s="104"/>
      <c r="NH190" s="104"/>
      <c r="NI190" s="104"/>
      <c r="NJ190" s="104"/>
      <c r="NK190" s="104"/>
      <c r="NL190" s="104"/>
      <c r="NM190" s="104"/>
      <c r="NN190" s="104"/>
      <c r="NO190" s="104"/>
      <c r="NP190" s="104"/>
      <c r="NQ190" s="104"/>
      <c r="NR190" s="104"/>
      <c r="NS190" s="104"/>
      <c r="NT190" s="104"/>
      <c r="NU190" s="104"/>
      <c r="NV190" s="104"/>
      <c r="NW190" s="104"/>
      <c r="NX190" s="104"/>
      <c r="NY190" s="104"/>
      <c r="NZ190" s="104"/>
      <c r="OA190" s="104"/>
      <c r="OB190" s="104"/>
      <c r="OC190" s="104"/>
      <c r="OD190" s="104"/>
      <c r="OE190" s="104"/>
      <c r="OF190" s="104"/>
      <c r="OG190" s="104"/>
      <c r="OH190" s="104"/>
      <c r="OI190" s="104"/>
      <c r="OJ190" s="104"/>
      <c r="OK190" s="104"/>
      <c r="OL190" s="104"/>
      <c r="OM190" s="104"/>
      <c r="ON190" s="104"/>
      <c r="OO190" s="104"/>
      <c r="OP190" s="104"/>
      <c r="OQ190" s="104"/>
      <c r="OR190" s="104"/>
      <c r="OS190" s="104"/>
      <c r="OT190" s="104"/>
      <c r="OU190" s="104"/>
      <c r="OV190" s="104"/>
      <c r="OW190" s="104"/>
      <c r="OX190" s="104"/>
      <c r="OY190" s="104"/>
      <c r="OZ190" s="104"/>
      <c r="PA190" s="104"/>
      <c r="PB190" s="104"/>
      <c r="PC190" s="104"/>
      <c r="PD190" s="104"/>
      <c r="PE190" s="104"/>
      <c r="PF190" s="104"/>
      <c r="PG190" s="104"/>
      <c r="PH190" s="104"/>
      <c r="PI190" s="104"/>
      <c r="PJ190" s="104"/>
      <c r="PK190" s="104"/>
      <c r="PL190" s="104"/>
      <c r="PM190" s="104"/>
      <c r="PN190" s="104"/>
      <c r="PO190" s="104"/>
      <c r="PP190" s="104"/>
      <c r="PQ190" s="104"/>
      <c r="PR190" s="104"/>
      <c r="PS190" s="104"/>
      <c r="PT190" s="104"/>
      <c r="PU190" s="104"/>
      <c r="PV190" s="104"/>
      <c r="PW190" s="104"/>
      <c r="PX190" s="104"/>
      <c r="PY190" s="104"/>
      <c r="PZ190" s="104"/>
      <c r="QA190" s="104"/>
      <c r="QB190" s="104"/>
      <c r="QC190" s="104"/>
      <c r="QD190" s="104"/>
      <c r="QE190" s="104"/>
      <c r="QF190" s="104"/>
      <c r="QG190" s="104"/>
      <c r="QH190" s="104"/>
      <c r="QI190" s="104"/>
      <c r="QJ190" s="104"/>
      <c r="QK190" s="104"/>
      <c r="QL190" s="104"/>
      <c r="QM190" s="104"/>
      <c r="QN190" s="104"/>
      <c r="QO190" s="104"/>
      <c r="QP190" s="104"/>
      <c r="QQ190" s="104"/>
      <c r="QR190" s="104"/>
      <c r="QS190" s="104"/>
      <c r="QT190" s="104"/>
      <c r="QU190" s="104"/>
      <c r="QV190" s="104"/>
      <c r="QW190" s="104"/>
      <c r="QX190" s="104"/>
      <c r="QY190" s="104"/>
      <c r="QZ190" s="104"/>
      <c r="RA190" s="104"/>
      <c r="RB190" s="104"/>
      <c r="RC190" s="104"/>
      <c r="RD190" s="104"/>
      <c r="RE190" s="104"/>
      <c r="RF190" s="104"/>
      <c r="RG190" s="207"/>
      <c r="RH190" s="207"/>
    </row>
    <row r="191" spans="2:476" ht="18.75" customHeight="1">
      <c r="B191" s="87">
        <v>180</v>
      </c>
      <c r="C191" s="87"/>
      <c r="D191" s="87" t="s">
        <v>451</v>
      </c>
      <c r="E191" s="34" t="str">
        <f>IF(ISBLANK(TMSimList[[#This Row],[Test n'#]]),"",LOOKUP(TMSimList[[#This Row],[Test n'#]],TP_CFAR_DB[TPnum],TP_CFAR_DB[TP ID]))</f>
        <v/>
      </c>
      <c r="F191" s="103" t="str">
        <f>IF(ISBLANK(TMSimList[[#This Row],[Test n'#]]),"",LOOKUP(TMSimList[[#This Row],[Test n'#]],TP_CFAR_DB[TPnum],TP_CFAR_DB[Test Point Name]))</f>
        <v/>
      </c>
      <c r="G191" s="34" t="str">
        <f>IF(ISBLANK(TMSimList[[#This Row],[Test n'#]]),"",LOOKUP(TMSimList[[#This Row],[Test n'#]],TP_CFAR_DB[TPnum],TP_CFAR_DB[Mode]))</f>
        <v/>
      </c>
      <c r="H191" s="397"/>
      <c r="I191" s="398"/>
      <c r="J191" s="398"/>
      <c r="K191" s="171"/>
      <c r="L191" s="178">
        <f>SUM(TMSimMatrix[#This Row])</f>
        <v>0</v>
      </c>
      <c r="M191" s="171"/>
      <c r="N191" s="171"/>
      <c r="O191" s="171"/>
      <c r="P191" s="171"/>
      <c r="Q191" s="171"/>
      <c r="R191" s="171"/>
      <c r="S191" s="171"/>
      <c r="T191" s="171"/>
      <c r="U191" s="171"/>
      <c r="V191" s="171"/>
      <c r="W191" s="171"/>
      <c r="X191" s="171"/>
      <c r="Y191" s="171"/>
      <c r="Z191" s="171"/>
      <c r="AA191" s="171"/>
      <c r="AB191" s="171"/>
      <c r="AC191" s="171"/>
      <c r="AD191" s="171"/>
      <c r="AE191" s="171"/>
      <c r="AF191" s="171"/>
      <c r="AG191" s="171"/>
      <c r="AH191" s="171"/>
      <c r="AI191" s="171"/>
      <c r="AJ191" s="171"/>
      <c r="AK191" s="171"/>
      <c r="AL191" s="171"/>
      <c r="AM191" s="171"/>
      <c r="AN191" s="171"/>
      <c r="AO191" s="171"/>
      <c r="AP191" s="171"/>
      <c r="AQ191" s="171"/>
      <c r="AR191" s="171"/>
      <c r="AS191" s="171"/>
      <c r="AT191" s="171"/>
      <c r="AU191" s="171"/>
      <c r="AV191" s="171"/>
      <c r="AW191" s="171"/>
      <c r="AX191" s="171"/>
      <c r="AY191" s="171"/>
      <c r="AZ191" s="171"/>
      <c r="BA191" s="171"/>
      <c r="BB191" s="171"/>
      <c r="BC191" s="171"/>
      <c r="BD191" s="171"/>
      <c r="BE191" s="171"/>
      <c r="BF191" s="171"/>
      <c r="BG191" s="171"/>
      <c r="BH191" s="171"/>
      <c r="BI191" s="171"/>
      <c r="BJ191" s="171"/>
      <c r="BK191" s="171"/>
      <c r="BL191" s="171"/>
      <c r="BM191" s="171"/>
      <c r="BN191" s="171"/>
      <c r="BO191" s="171"/>
      <c r="BP191" s="171"/>
      <c r="BQ191" s="171"/>
      <c r="BR191" s="171"/>
      <c r="BS191" s="171"/>
      <c r="BT191" s="171"/>
      <c r="BU191" s="171"/>
      <c r="BV191" s="171"/>
      <c r="BW191" s="171"/>
      <c r="BX191" s="171"/>
      <c r="BY191" s="171"/>
      <c r="BZ191" s="171"/>
      <c r="CA191" s="171"/>
      <c r="CB191" s="171"/>
      <c r="CC191" s="171"/>
      <c r="CD191" s="104"/>
      <c r="CE191" s="104"/>
      <c r="CF191" s="104"/>
      <c r="CG191" s="104"/>
      <c r="CH191" s="104"/>
      <c r="CI191" s="104"/>
      <c r="CJ191" s="104"/>
      <c r="CK191" s="104"/>
      <c r="CL191" s="104"/>
      <c r="CM191" s="104"/>
      <c r="CN191" s="104"/>
      <c r="CO191" s="104"/>
      <c r="CP191" s="104"/>
      <c r="CQ191" s="104"/>
      <c r="CR191" s="104"/>
      <c r="CS191" s="104"/>
      <c r="CT191" s="104"/>
      <c r="CU191" s="104"/>
      <c r="CV191" s="207"/>
      <c r="CW191" s="207"/>
      <c r="CX191" s="207"/>
      <c r="CY191" s="207"/>
      <c r="CZ191" s="207"/>
      <c r="DA191" s="207"/>
      <c r="DB191" s="207"/>
      <c r="DC191" s="207"/>
      <c r="DD191" s="207"/>
      <c r="DE191" s="207"/>
      <c r="DF191" s="207"/>
      <c r="DG191" s="207"/>
      <c r="DH191" s="207"/>
      <c r="DI191" s="207"/>
      <c r="DJ191" s="207"/>
      <c r="DK191" s="207"/>
      <c r="DL191" s="207"/>
      <c r="DM191" s="207"/>
      <c r="DN191" s="207"/>
      <c r="DO191" s="207"/>
      <c r="DP191" s="207"/>
      <c r="DQ191" s="207"/>
      <c r="DR191" s="207"/>
      <c r="DS191" s="207"/>
      <c r="DT191" s="207"/>
      <c r="DU191" s="104"/>
      <c r="DV191" s="104"/>
      <c r="DW191" s="104"/>
      <c r="DX191" s="104"/>
      <c r="DY191" s="104"/>
      <c r="DZ191" s="104"/>
      <c r="EA191" s="104"/>
      <c r="EB191" s="104"/>
      <c r="EC191" s="104"/>
      <c r="ED191" s="104"/>
      <c r="EE191" s="104"/>
      <c r="EF191" s="104"/>
      <c r="EG191" s="104"/>
      <c r="EH191" s="104"/>
      <c r="EI191" s="104"/>
      <c r="EJ191" s="104"/>
      <c r="EK191" s="104"/>
      <c r="EL191" s="104"/>
      <c r="EM191" s="104"/>
      <c r="EN191" s="104"/>
      <c r="EO191" s="104"/>
      <c r="EP191" s="104"/>
      <c r="EQ191" s="104"/>
      <c r="ER191" s="104"/>
      <c r="ES191" s="104"/>
      <c r="ET191" s="104"/>
      <c r="EU191" s="104"/>
      <c r="EV191" s="104"/>
      <c r="EW191" s="104"/>
      <c r="EX191" s="104"/>
      <c r="EY191" s="104"/>
      <c r="EZ191" s="104"/>
      <c r="FA191" s="104"/>
      <c r="FB191" s="104"/>
      <c r="FC191" s="104"/>
      <c r="FD191" s="104"/>
      <c r="FE191" s="104"/>
      <c r="FF191" s="104"/>
      <c r="FG191" s="104"/>
      <c r="FH191" s="104"/>
      <c r="FI191" s="104"/>
      <c r="FJ191" s="104"/>
      <c r="FK191" s="104"/>
      <c r="FL191" s="104"/>
      <c r="FM191" s="104"/>
      <c r="FN191" s="104"/>
      <c r="FO191" s="104"/>
      <c r="FP191" s="104"/>
      <c r="FQ191" s="104"/>
      <c r="FR191" s="104"/>
      <c r="FS191" s="104"/>
      <c r="FT191" s="104"/>
      <c r="FU191" s="104"/>
      <c r="FV191" s="104"/>
      <c r="FW191" s="104"/>
      <c r="FX191" s="104"/>
      <c r="FY191" s="104"/>
      <c r="FZ191" s="104"/>
      <c r="GA191" s="104"/>
      <c r="GB191" s="104"/>
      <c r="GC191" s="104"/>
      <c r="GD191" s="104"/>
      <c r="GE191" s="104"/>
      <c r="GF191" s="104"/>
      <c r="GG191" s="104"/>
      <c r="GH191" s="104"/>
      <c r="GI191" s="104"/>
      <c r="GJ191" s="104"/>
      <c r="GK191" s="104"/>
      <c r="GL191" s="104"/>
      <c r="GM191" s="104"/>
      <c r="GN191" s="104"/>
      <c r="GO191" s="104"/>
      <c r="GP191" s="104"/>
      <c r="GQ191" s="104"/>
      <c r="GR191" s="104"/>
      <c r="GS191" s="104"/>
      <c r="GT191" s="104"/>
      <c r="GU191" s="104"/>
      <c r="GV191" s="104"/>
      <c r="GW191" s="104"/>
      <c r="GX191" s="104"/>
      <c r="GY191" s="104"/>
      <c r="GZ191" s="104"/>
      <c r="HA191" s="104"/>
      <c r="HB191" s="104"/>
      <c r="HC191" s="104"/>
      <c r="HD191" s="104"/>
      <c r="HE191" s="104"/>
      <c r="HF191" s="104"/>
      <c r="HG191" s="104"/>
      <c r="HH191" s="104"/>
      <c r="HI191" s="104"/>
      <c r="HJ191" s="104"/>
      <c r="HK191" s="104"/>
      <c r="HL191" s="104"/>
      <c r="HM191" s="104"/>
      <c r="HN191" s="104"/>
      <c r="HO191" s="104"/>
      <c r="HP191" s="104"/>
      <c r="HQ191" s="104"/>
      <c r="HR191" s="104"/>
      <c r="HS191" s="104"/>
      <c r="HT191" s="104"/>
      <c r="HU191" s="104"/>
      <c r="HV191" s="104"/>
      <c r="HW191" s="104"/>
      <c r="HX191" s="104"/>
      <c r="HY191" s="104"/>
      <c r="HZ191" s="104"/>
      <c r="IA191" s="104"/>
      <c r="IB191" s="104"/>
      <c r="IC191" s="104"/>
      <c r="ID191" s="104"/>
      <c r="IE191" s="104"/>
      <c r="IF191" s="104"/>
      <c r="IG191" s="104"/>
      <c r="IH191" s="104"/>
      <c r="II191" s="104"/>
      <c r="IJ191" s="104"/>
      <c r="IK191" s="104"/>
      <c r="IL191" s="104"/>
      <c r="IM191" s="104"/>
      <c r="IN191" s="104"/>
      <c r="IO191" s="104"/>
      <c r="IP191" s="104"/>
      <c r="IQ191" s="104"/>
      <c r="IR191" s="104"/>
      <c r="IS191" s="104"/>
      <c r="IT191" s="104"/>
      <c r="IU191" s="104"/>
      <c r="IV191" s="104"/>
      <c r="IW191" s="104"/>
      <c r="IX191" s="104"/>
      <c r="IY191" s="104"/>
      <c r="IZ191" s="104"/>
      <c r="JA191" s="104"/>
      <c r="JB191" s="104"/>
      <c r="JC191" s="104"/>
      <c r="JD191" s="104"/>
      <c r="JE191" s="104"/>
      <c r="JF191" s="104"/>
      <c r="JG191" s="104"/>
      <c r="JH191" s="104"/>
      <c r="JI191" s="104"/>
      <c r="JJ191" s="104"/>
      <c r="JK191" s="104"/>
      <c r="JL191" s="104"/>
      <c r="JM191" s="104"/>
      <c r="JN191" s="104"/>
      <c r="JO191" s="104"/>
      <c r="JP191" s="104"/>
      <c r="JQ191" s="104"/>
      <c r="JR191" s="104"/>
      <c r="JS191" s="104"/>
      <c r="JT191" s="104"/>
      <c r="JU191" s="104"/>
      <c r="JV191" s="104"/>
      <c r="JW191" s="104"/>
      <c r="JX191" s="104"/>
      <c r="JY191" s="104"/>
      <c r="JZ191" s="104"/>
      <c r="KA191" s="104"/>
      <c r="KB191" s="104"/>
      <c r="KC191" s="104"/>
      <c r="KD191" s="104"/>
      <c r="KE191" s="104"/>
      <c r="KF191" s="104"/>
      <c r="KG191" s="104"/>
      <c r="KH191" s="104"/>
      <c r="KI191" s="104"/>
      <c r="KJ191" s="104"/>
      <c r="KK191" s="104"/>
      <c r="KL191" s="104"/>
      <c r="KM191" s="104"/>
      <c r="KN191" s="104"/>
      <c r="KO191" s="104"/>
      <c r="KP191" s="104"/>
      <c r="KQ191" s="104"/>
      <c r="KR191" s="104"/>
      <c r="KS191" s="104"/>
      <c r="KT191" s="104"/>
      <c r="KU191" s="104"/>
      <c r="KV191" s="104"/>
      <c r="KW191" s="104"/>
      <c r="KX191" s="104"/>
      <c r="KY191" s="104"/>
      <c r="KZ191" s="104"/>
      <c r="LA191" s="104"/>
      <c r="LB191" s="104"/>
      <c r="LC191" s="104"/>
      <c r="LD191" s="104"/>
      <c r="LE191" s="104"/>
      <c r="LF191" s="104"/>
      <c r="LG191" s="104"/>
      <c r="LH191" s="104"/>
      <c r="LI191" s="104"/>
      <c r="LJ191" s="104"/>
      <c r="LK191" s="104"/>
      <c r="LL191" s="104"/>
      <c r="LM191" s="104"/>
      <c r="LN191" s="104"/>
      <c r="LO191" s="104"/>
      <c r="LP191" s="104"/>
      <c r="LQ191" s="104"/>
      <c r="LR191" s="104"/>
      <c r="LS191" s="104"/>
      <c r="LT191" s="104"/>
      <c r="LU191" s="104"/>
      <c r="LV191" s="104"/>
      <c r="LW191" s="104"/>
      <c r="LX191" s="104"/>
      <c r="LY191" s="104"/>
      <c r="LZ191" s="104"/>
      <c r="MA191" s="104"/>
      <c r="MB191" s="104"/>
      <c r="MC191" s="104"/>
      <c r="MD191" s="104"/>
      <c r="ME191" s="104"/>
      <c r="MF191" s="104"/>
      <c r="MG191" s="104"/>
      <c r="MH191" s="104"/>
      <c r="MI191" s="104"/>
      <c r="MJ191" s="104"/>
      <c r="MK191" s="104"/>
      <c r="ML191" s="104"/>
      <c r="MM191" s="104"/>
      <c r="MN191" s="104"/>
      <c r="MO191" s="104"/>
      <c r="MP191" s="104"/>
      <c r="MQ191" s="104"/>
      <c r="MR191" s="104"/>
      <c r="MS191" s="104"/>
      <c r="MT191" s="104"/>
      <c r="MU191" s="104"/>
      <c r="MV191" s="104"/>
      <c r="MW191" s="104"/>
      <c r="MX191" s="104"/>
      <c r="MY191" s="104"/>
      <c r="MZ191" s="104"/>
      <c r="NA191" s="104"/>
      <c r="NB191" s="104"/>
      <c r="NC191" s="104"/>
      <c r="ND191" s="104"/>
      <c r="NE191" s="104"/>
      <c r="NF191" s="104"/>
      <c r="NG191" s="104"/>
      <c r="NH191" s="104"/>
      <c r="NI191" s="104"/>
      <c r="NJ191" s="104"/>
      <c r="NK191" s="104"/>
      <c r="NL191" s="104"/>
      <c r="NM191" s="104"/>
      <c r="NN191" s="104"/>
      <c r="NO191" s="104"/>
      <c r="NP191" s="104"/>
      <c r="NQ191" s="104"/>
      <c r="NR191" s="104"/>
      <c r="NS191" s="104"/>
      <c r="NT191" s="104"/>
      <c r="NU191" s="104"/>
      <c r="NV191" s="104"/>
      <c r="NW191" s="104"/>
      <c r="NX191" s="104"/>
      <c r="NY191" s="104"/>
      <c r="NZ191" s="104"/>
      <c r="OA191" s="104"/>
      <c r="OB191" s="104"/>
      <c r="OC191" s="104"/>
      <c r="OD191" s="104"/>
      <c r="OE191" s="104"/>
      <c r="OF191" s="104"/>
      <c r="OG191" s="104"/>
      <c r="OH191" s="104"/>
      <c r="OI191" s="104"/>
      <c r="OJ191" s="104"/>
      <c r="OK191" s="104"/>
      <c r="OL191" s="104"/>
      <c r="OM191" s="104"/>
      <c r="ON191" s="104"/>
      <c r="OO191" s="104"/>
      <c r="OP191" s="104"/>
      <c r="OQ191" s="104"/>
      <c r="OR191" s="104"/>
      <c r="OS191" s="104"/>
      <c r="OT191" s="104"/>
      <c r="OU191" s="104"/>
      <c r="OV191" s="104"/>
      <c r="OW191" s="104"/>
      <c r="OX191" s="104"/>
      <c r="OY191" s="104"/>
      <c r="OZ191" s="104"/>
      <c r="PA191" s="104"/>
      <c r="PB191" s="104"/>
      <c r="PC191" s="104"/>
      <c r="PD191" s="104"/>
      <c r="PE191" s="104"/>
      <c r="PF191" s="104"/>
      <c r="PG191" s="104"/>
      <c r="PH191" s="104"/>
      <c r="PI191" s="104"/>
      <c r="PJ191" s="104"/>
      <c r="PK191" s="104"/>
      <c r="PL191" s="104"/>
      <c r="PM191" s="104"/>
      <c r="PN191" s="104"/>
      <c r="PO191" s="104"/>
      <c r="PP191" s="104"/>
      <c r="PQ191" s="104"/>
      <c r="PR191" s="104"/>
      <c r="PS191" s="104"/>
      <c r="PT191" s="104"/>
      <c r="PU191" s="104"/>
      <c r="PV191" s="104"/>
      <c r="PW191" s="104"/>
      <c r="PX191" s="104"/>
      <c r="PY191" s="104"/>
      <c r="PZ191" s="104"/>
      <c r="QA191" s="104"/>
      <c r="QB191" s="104"/>
      <c r="QC191" s="104"/>
      <c r="QD191" s="104"/>
      <c r="QE191" s="104"/>
      <c r="QF191" s="104"/>
      <c r="QG191" s="104"/>
      <c r="QH191" s="104"/>
      <c r="QI191" s="104"/>
      <c r="QJ191" s="104"/>
      <c r="QK191" s="104"/>
      <c r="QL191" s="104"/>
      <c r="QM191" s="104"/>
      <c r="QN191" s="104"/>
      <c r="QO191" s="104"/>
      <c r="QP191" s="104"/>
      <c r="QQ191" s="104"/>
      <c r="QR191" s="104"/>
      <c r="QS191" s="104"/>
      <c r="QT191" s="104"/>
      <c r="QU191" s="104"/>
      <c r="QV191" s="104"/>
      <c r="QW191" s="104"/>
      <c r="QX191" s="104"/>
      <c r="QY191" s="104"/>
      <c r="QZ191" s="104"/>
      <c r="RA191" s="104"/>
      <c r="RB191" s="104"/>
      <c r="RC191" s="104"/>
      <c r="RD191" s="104"/>
      <c r="RE191" s="104"/>
      <c r="RF191" s="104"/>
      <c r="RG191" s="207"/>
      <c r="RH191" s="207"/>
    </row>
    <row r="192" spans="2:476" ht="18.75" customHeight="1">
      <c r="B192" s="87">
        <v>181</v>
      </c>
      <c r="C192" s="87"/>
      <c r="D192" s="87" t="s">
        <v>451</v>
      </c>
      <c r="E192" s="34" t="str">
        <f>IF(ISBLANK(TMSimList[[#This Row],[Test n'#]]),"",LOOKUP(TMSimList[[#This Row],[Test n'#]],TP_CFAR_DB[TPnum],TP_CFAR_DB[TP ID]))</f>
        <v/>
      </c>
      <c r="F192" s="103" t="str">
        <f>IF(ISBLANK(TMSimList[[#This Row],[Test n'#]]),"",LOOKUP(TMSimList[[#This Row],[Test n'#]],TP_CFAR_DB[TPnum],TP_CFAR_DB[Test Point Name]))</f>
        <v/>
      </c>
      <c r="G192" s="34" t="str">
        <f>IF(ISBLANK(TMSimList[[#This Row],[Test n'#]]),"",LOOKUP(TMSimList[[#This Row],[Test n'#]],TP_CFAR_DB[TPnum],TP_CFAR_DB[Mode]))</f>
        <v/>
      </c>
      <c r="H192" s="397"/>
      <c r="I192" s="398"/>
      <c r="J192" s="398"/>
      <c r="K192" s="171"/>
      <c r="L192" s="178">
        <f>SUM(TMSimMatrix[#This Row])</f>
        <v>0</v>
      </c>
      <c r="M192" s="171"/>
      <c r="N192" s="171"/>
      <c r="O192" s="171"/>
      <c r="P192" s="171"/>
      <c r="Q192" s="171"/>
      <c r="R192" s="171"/>
      <c r="S192" s="171"/>
      <c r="T192" s="171"/>
      <c r="U192" s="171"/>
      <c r="V192" s="171"/>
      <c r="W192" s="171"/>
      <c r="X192" s="171"/>
      <c r="Y192" s="171"/>
      <c r="Z192" s="171"/>
      <c r="AA192" s="171"/>
      <c r="AB192" s="171"/>
      <c r="AC192" s="171"/>
      <c r="AD192" s="171"/>
      <c r="AE192" s="171"/>
      <c r="AF192" s="171"/>
      <c r="AG192" s="171"/>
      <c r="AH192" s="171"/>
      <c r="AI192" s="171"/>
      <c r="AJ192" s="171"/>
      <c r="AK192" s="171"/>
      <c r="AL192" s="171"/>
      <c r="AM192" s="171"/>
      <c r="AN192" s="171"/>
      <c r="AO192" s="171"/>
      <c r="AP192" s="171"/>
      <c r="AQ192" s="171"/>
      <c r="AR192" s="171"/>
      <c r="AS192" s="171"/>
      <c r="AT192" s="171"/>
      <c r="AU192" s="171"/>
      <c r="AV192" s="171"/>
      <c r="AW192" s="171"/>
      <c r="AX192" s="171"/>
      <c r="AY192" s="171"/>
      <c r="AZ192" s="171"/>
      <c r="BA192" s="171"/>
      <c r="BB192" s="171"/>
      <c r="BC192" s="171"/>
      <c r="BD192" s="171"/>
      <c r="BE192" s="171"/>
      <c r="BF192" s="171"/>
      <c r="BG192" s="171"/>
      <c r="BH192" s="171"/>
      <c r="BI192" s="171"/>
      <c r="BJ192" s="171"/>
      <c r="BK192" s="171"/>
      <c r="BL192" s="171"/>
      <c r="BM192" s="171"/>
      <c r="BN192" s="171"/>
      <c r="BO192" s="171"/>
      <c r="BP192" s="171"/>
      <c r="BQ192" s="171"/>
      <c r="BR192" s="171"/>
      <c r="BS192" s="171"/>
      <c r="BT192" s="171"/>
      <c r="BU192" s="171"/>
      <c r="BV192" s="171"/>
      <c r="BW192" s="171"/>
      <c r="BX192" s="171"/>
      <c r="BY192" s="171"/>
      <c r="BZ192" s="171"/>
      <c r="CA192" s="171"/>
      <c r="CB192" s="171"/>
      <c r="CC192" s="171"/>
      <c r="CD192" s="104"/>
      <c r="CE192" s="104"/>
      <c r="CF192" s="104"/>
      <c r="CG192" s="104"/>
      <c r="CH192" s="104"/>
      <c r="CI192" s="104"/>
      <c r="CJ192" s="104"/>
      <c r="CK192" s="104"/>
      <c r="CL192" s="104"/>
      <c r="CM192" s="104"/>
      <c r="CN192" s="104"/>
      <c r="CO192" s="104"/>
      <c r="CP192" s="104"/>
      <c r="CQ192" s="104"/>
      <c r="CR192" s="104"/>
      <c r="CS192" s="104"/>
      <c r="CT192" s="104"/>
      <c r="CU192" s="104"/>
      <c r="CV192" s="207"/>
      <c r="CW192" s="207"/>
      <c r="CX192" s="207"/>
      <c r="CY192" s="207"/>
      <c r="CZ192" s="207"/>
      <c r="DA192" s="207"/>
      <c r="DB192" s="207"/>
      <c r="DC192" s="207"/>
      <c r="DD192" s="207"/>
      <c r="DE192" s="207"/>
      <c r="DF192" s="207"/>
      <c r="DG192" s="207"/>
      <c r="DH192" s="207"/>
      <c r="DI192" s="207"/>
      <c r="DJ192" s="207"/>
      <c r="DK192" s="207"/>
      <c r="DL192" s="207"/>
      <c r="DM192" s="207"/>
      <c r="DN192" s="207"/>
      <c r="DO192" s="207"/>
      <c r="DP192" s="207"/>
      <c r="DQ192" s="207"/>
      <c r="DR192" s="207"/>
      <c r="DS192" s="207"/>
      <c r="DT192" s="207"/>
      <c r="DU192" s="104"/>
      <c r="DV192" s="104"/>
      <c r="DW192" s="104"/>
      <c r="DX192" s="104"/>
      <c r="DY192" s="104"/>
      <c r="DZ192" s="104"/>
      <c r="EA192" s="104"/>
      <c r="EB192" s="104"/>
      <c r="EC192" s="104"/>
      <c r="ED192" s="104"/>
      <c r="EE192" s="104"/>
      <c r="EF192" s="104"/>
      <c r="EG192" s="104"/>
      <c r="EH192" s="104"/>
      <c r="EI192" s="104"/>
      <c r="EJ192" s="104"/>
      <c r="EK192" s="104"/>
      <c r="EL192" s="104"/>
      <c r="EM192" s="104"/>
      <c r="EN192" s="104"/>
      <c r="EO192" s="104"/>
      <c r="EP192" s="104"/>
      <c r="EQ192" s="104"/>
      <c r="ER192" s="104"/>
      <c r="ES192" s="104"/>
      <c r="ET192" s="104"/>
      <c r="EU192" s="104"/>
      <c r="EV192" s="104"/>
      <c r="EW192" s="104"/>
      <c r="EX192" s="104"/>
      <c r="EY192" s="104"/>
      <c r="EZ192" s="104"/>
      <c r="FA192" s="104"/>
      <c r="FB192" s="104"/>
      <c r="FC192" s="104"/>
      <c r="FD192" s="104"/>
      <c r="FE192" s="104"/>
      <c r="FF192" s="104"/>
      <c r="FG192" s="104"/>
      <c r="FH192" s="104"/>
      <c r="FI192" s="104"/>
      <c r="FJ192" s="104"/>
      <c r="FK192" s="104"/>
      <c r="FL192" s="104"/>
      <c r="FM192" s="104"/>
      <c r="FN192" s="104"/>
      <c r="FO192" s="104"/>
      <c r="FP192" s="104"/>
      <c r="FQ192" s="104"/>
      <c r="FR192" s="104"/>
      <c r="FS192" s="104"/>
      <c r="FT192" s="104"/>
      <c r="FU192" s="104"/>
      <c r="FV192" s="104"/>
      <c r="FW192" s="104"/>
      <c r="FX192" s="104"/>
      <c r="FY192" s="104"/>
      <c r="FZ192" s="104"/>
      <c r="GA192" s="104"/>
      <c r="GB192" s="104"/>
      <c r="GC192" s="104"/>
      <c r="GD192" s="104"/>
      <c r="GE192" s="104"/>
      <c r="GF192" s="104"/>
      <c r="GG192" s="104"/>
      <c r="GH192" s="104"/>
      <c r="GI192" s="104"/>
      <c r="GJ192" s="104"/>
      <c r="GK192" s="104"/>
      <c r="GL192" s="104"/>
      <c r="GM192" s="104"/>
      <c r="GN192" s="104"/>
      <c r="GO192" s="104"/>
      <c r="GP192" s="104"/>
      <c r="GQ192" s="104"/>
      <c r="GR192" s="104"/>
      <c r="GS192" s="104"/>
      <c r="GT192" s="104"/>
      <c r="GU192" s="104"/>
      <c r="GV192" s="104"/>
      <c r="GW192" s="104"/>
      <c r="GX192" s="104"/>
      <c r="GY192" s="104"/>
      <c r="GZ192" s="104"/>
      <c r="HA192" s="104"/>
      <c r="HB192" s="104"/>
      <c r="HC192" s="104"/>
      <c r="HD192" s="104"/>
      <c r="HE192" s="104"/>
      <c r="HF192" s="104"/>
      <c r="HG192" s="104"/>
      <c r="HH192" s="104"/>
      <c r="HI192" s="104"/>
      <c r="HJ192" s="104"/>
      <c r="HK192" s="104"/>
      <c r="HL192" s="104"/>
      <c r="HM192" s="104"/>
      <c r="HN192" s="104"/>
      <c r="HO192" s="104"/>
      <c r="HP192" s="104"/>
      <c r="HQ192" s="104"/>
      <c r="HR192" s="104"/>
      <c r="HS192" s="104"/>
      <c r="HT192" s="104"/>
      <c r="HU192" s="104"/>
      <c r="HV192" s="104"/>
      <c r="HW192" s="104"/>
      <c r="HX192" s="104"/>
      <c r="HY192" s="104"/>
      <c r="HZ192" s="104"/>
      <c r="IA192" s="104"/>
      <c r="IB192" s="104"/>
      <c r="IC192" s="104"/>
      <c r="ID192" s="104"/>
      <c r="IE192" s="104"/>
      <c r="IF192" s="104"/>
      <c r="IG192" s="104"/>
      <c r="IH192" s="104"/>
      <c r="II192" s="104"/>
      <c r="IJ192" s="104"/>
      <c r="IK192" s="104"/>
      <c r="IL192" s="104"/>
      <c r="IM192" s="104"/>
      <c r="IN192" s="104"/>
      <c r="IO192" s="104"/>
      <c r="IP192" s="104"/>
      <c r="IQ192" s="104"/>
      <c r="IR192" s="104"/>
      <c r="IS192" s="104"/>
      <c r="IT192" s="104"/>
      <c r="IU192" s="104"/>
      <c r="IV192" s="104"/>
      <c r="IW192" s="104"/>
      <c r="IX192" s="104"/>
      <c r="IY192" s="104"/>
      <c r="IZ192" s="104"/>
      <c r="JA192" s="104"/>
      <c r="JB192" s="104"/>
      <c r="JC192" s="104"/>
      <c r="JD192" s="104"/>
      <c r="JE192" s="104"/>
      <c r="JF192" s="104"/>
      <c r="JG192" s="104"/>
      <c r="JH192" s="104"/>
      <c r="JI192" s="104"/>
      <c r="JJ192" s="104"/>
      <c r="JK192" s="104"/>
      <c r="JL192" s="104"/>
      <c r="JM192" s="104"/>
      <c r="JN192" s="104"/>
      <c r="JO192" s="104"/>
      <c r="JP192" s="104"/>
      <c r="JQ192" s="104"/>
      <c r="JR192" s="104"/>
      <c r="JS192" s="104"/>
      <c r="JT192" s="104"/>
      <c r="JU192" s="104"/>
      <c r="JV192" s="104"/>
      <c r="JW192" s="104"/>
      <c r="JX192" s="104"/>
      <c r="JY192" s="104"/>
      <c r="JZ192" s="104"/>
      <c r="KA192" s="104"/>
      <c r="KB192" s="104"/>
      <c r="KC192" s="104"/>
      <c r="KD192" s="104"/>
      <c r="KE192" s="104"/>
      <c r="KF192" s="104"/>
      <c r="KG192" s="104"/>
      <c r="KH192" s="104"/>
      <c r="KI192" s="104"/>
      <c r="KJ192" s="104"/>
      <c r="KK192" s="104"/>
      <c r="KL192" s="104"/>
      <c r="KM192" s="104"/>
      <c r="KN192" s="104"/>
      <c r="KO192" s="104"/>
      <c r="KP192" s="104"/>
      <c r="KQ192" s="104"/>
      <c r="KR192" s="104"/>
      <c r="KS192" s="104"/>
      <c r="KT192" s="104"/>
      <c r="KU192" s="104"/>
      <c r="KV192" s="104"/>
      <c r="KW192" s="104"/>
      <c r="KX192" s="104"/>
      <c r="KY192" s="104"/>
      <c r="KZ192" s="104"/>
      <c r="LA192" s="104"/>
      <c r="LB192" s="104"/>
      <c r="LC192" s="104"/>
      <c r="LD192" s="104"/>
      <c r="LE192" s="104"/>
      <c r="LF192" s="104"/>
      <c r="LG192" s="104"/>
      <c r="LH192" s="104"/>
      <c r="LI192" s="104"/>
      <c r="LJ192" s="104"/>
      <c r="LK192" s="104"/>
      <c r="LL192" s="104"/>
      <c r="LM192" s="104"/>
      <c r="LN192" s="104"/>
      <c r="LO192" s="104"/>
      <c r="LP192" s="104"/>
      <c r="LQ192" s="104"/>
      <c r="LR192" s="104"/>
      <c r="LS192" s="104"/>
      <c r="LT192" s="104"/>
      <c r="LU192" s="104"/>
      <c r="LV192" s="104"/>
      <c r="LW192" s="104"/>
      <c r="LX192" s="104"/>
      <c r="LY192" s="104"/>
      <c r="LZ192" s="104"/>
      <c r="MA192" s="104"/>
      <c r="MB192" s="104"/>
      <c r="MC192" s="104"/>
      <c r="MD192" s="104"/>
      <c r="ME192" s="104"/>
      <c r="MF192" s="104"/>
      <c r="MG192" s="104"/>
      <c r="MH192" s="104"/>
      <c r="MI192" s="104"/>
      <c r="MJ192" s="104"/>
      <c r="MK192" s="104"/>
      <c r="ML192" s="104"/>
      <c r="MM192" s="104"/>
      <c r="MN192" s="104"/>
      <c r="MO192" s="104"/>
      <c r="MP192" s="104"/>
      <c r="MQ192" s="104"/>
      <c r="MR192" s="104"/>
      <c r="MS192" s="104"/>
      <c r="MT192" s="104"/>
      <c r="MU192" s="104"/>
      <c r="MV192" s="104"/>
      <c r="MW192" s="104"/>
      <c r="MX192" s="104"/>
      <c r="MY192" s="104"/>
      <c r="MZ192" s="104"/>
      <c r="NA192" s="104"/>
      <c r="NB192" s="104"/>
      <c r="NC192" s="104"/>
      <c r="ND192" s="104"/>
      <c r="NE192" s="104"/>
      <c r="NF192" s="104"/>
      <c r="NG192" s="104"/>
      <c r="NH192" s="104"/>
      <c r="NI192" s="104"/>
      <c r="NJ192" s="104"/>
      <c r="NK192" s="104"/>
      <c r="NL192" s="104"/>
      <c r="NM192" s="104"/>
      <c r="NN192" s="104"/>
      <c r="NO192" s="104"/>
      <c r="NP192" s="104"/>
      <c r="NQ192" s="104"/>
      <c r="NR192" s="104"/>
      <c r="NS192" s="104"/>
      <c r="NT192" s="104"/>
      <c r="NU192" s="104"/>
      <c r="NV192" s="104"/>
      <c r="NW192" s="104"/>
      <c r="NX192" s="104"/>
      <c r="NY192" s="104"/>
      <c r="NZ192" s="104"/>
      <c r="OA192" s="104"/>
      <c r="OB192" s="104"/>
      <c r="OC192" s="104"/>
      <c r="OD192" s="104"/>
      <c r="OE192" s="104"/>
      <c r="OF192" s="104"/>
      <c r="OG192" s="104"/>
      <c r="OH192" s="104"/>
      <c r="OI192" s="104"/>
      <c r="OJ192" s="104"/>
      <c r="OK192" s="104"/>
      <c r="OL192" s="104"/>
      <c r="OM192" s="104"/>
      <c r="ON192" s="104"/>
      <c r="OO192" s="104"/>
      <c r="OP192" s="104"/>
      <c r="OQ192" s="104"/>
      <c r="OR192" s="104"/>
      <c r="OS192" s="104"/>
      <c r="OT192" s="104"/>
      <c r="OU192" s="104"/>
      <c r="OV192" s="104"/>
      <c r="OW192" s="104"/>
      <c r="OX192" s="104"/>
      <c r="OY192" s="104"/>
      <c r="OZ192" s="104"/>
      <c r="PA192" s="104"/>
      <c r="PB192" s="104"/>
      <c r="PC192" s="104"/>
      <c r="PD192" s="104"/>
      <c r="PE192" s="104"/>
      <c r="PF192" s="104"/>
      <c r="PG192" s="104"/>
      <c r="PH192" s="104"/>
      <c r="PI192" s="104"/>
      <c r="PJ192" s="104"/>
      <c r="PK192" s="104"/>
      <c r="PL192" s="104"/>
      <c r="PM192" s="104"/>
      <c r="PN192" s="104"/>
      <c r="PO192" s="104"/>
      <c r="PP192" s="104"/>
      <c r="PQ192" s="104"/>
      <c r="PR192" s="104"/>
      <c r="PS192" s="104"/>
      <c r="PT192" s="104"/>
      <c r="PU192" s="104"/>
      <c r="PV192" s="104"/>
      <c r="PW192" s="104"/>
      <c r="PX192" s="104"/>
      <c r="PY192" s="104"/>
      <c r="PZ192" s="104"/>
      <c r="QA192" s="104"/>
      <c r="QB192" s="104"/>
      <c r="QC192" s="104"/>
      <c r="QD192" s="104"/>
      <c r="QE192" s="104"/>
      <c r="QF192" s="104"/>
      <c r="QG192" s="104"/>
      <c r="QH192" s="104"/>
      <c r="QI192" s="104"/>
      <c r="QJ192" s="104"/>
      <c r="QK192" s="104"/>
      <c r="QL192" s="104"/>
      <c r="QM192" s="104"/>
      <c r="QN192" s="104"/>
      <c r="QO192" s="104"/>
      <c r="QP192" s="104"/>
      <c r="QQ192" s="104"/>
      <c r="QR192" s="104"/>
      <c r="QS192" s="104"/>
      <c r="QT192" s="104"/>
      <c r="QU192" s="104"/>
      <c r="QV192" s="104"/>
      <c r="QW192" s="104"/>
      <c r="QX192" s="104"/>
      <c r="QY192" s="104"/>
      <c r="QZ192" s="104"/>
      <c r="RA192" s="104"/>
      <c r="RB192" s="104"/>
      <c r="RC192" s="104"/>
      <c r="RD192" s="104"/>
      <c r="RE192" s="104"/>
      <c r="RF192" s="104"/>
      <c r="RG192" s="207"/>
      <c r="RH192" s="207"/>
    </row>
    <row r="193" spans="2:476" ht="18.75" customHeight="1">
      <c r="B193" s="87">
        <v>182</v>
      </c>
      <c r="C193" s="87"/>
      <c r="D193" s="87" t="s">
        <v>451</v>
      </c>
      <c r="E193" s="34" t="str">
        <f>IF(ISBLANK(TMSimList[[#This Row],[Test n'#]]),"",LOOKUP(TMSimList[[#This Row],[Test n'#]],TP_CFAR_DB[TPnum],TP_CFAR_DB[TP ID]))</f>
        <v/>
      </c>
      <c r="F193" s="103" t="str">
        <f>IF(ISBLANK(TMSimList[[#This Row],[Test n'#]]),"",LOOKUP(TMSimList[[#This Row],[Test n'#]],TP_CFAR_DB[TPnum],TP_CFAR_DB[Test Point Name]))</f>
        <v/>
      </c>
      <c r="G193" s="34" t="str">
        <f>IF(ISBLANK(TMSimList[[#This Row],[Test n'#]]),"",LOOKUP(TMSimList[[#This Row],[Test n'#]],TP_CFAR_DB[TPnum],TP_CFAR_DB[Mode]))</f>
        <v/>
      </c>
      <c r="H193" s="397"/>
      <c r="I193" s="398"/>
      <c r="J193" s="398"/>
      <c r="K193" s="171"/>
      <c r="L193" s="178">
        <f>SUM(TMSimMatrix[#This Row])</f>
        <v>0</v>
      </c>
      <c r="M193" s="171"/>
      <c r="N193" s="171"/>
      <c r="O193" s="171"/>
      <c r="P193" s="171"/>
      <c r="Q193" s="171"/>
      <c r="R193" s="171"/>
      <c r="S193" s="171"/>
      <c r="T193" s="171"/>
      <c r="U193" s="171"/>
      <c r="V193" s="171"/>
      <c r="W193" s="171"/>
      <c r="X193" s="171"/>
      <c r="Y193" s="171"/>
      <c r="Z193" s="171"/>
      <c r="AA193" s="171"/>
      <c r="AB193" s="171"/>
      <c r="AC193" s="171"/>
      <c r="AD193" s="171"/>
      <c r="AE193" s="171"/>
      <c r="AF193" s="171"/>
      <c r="AG193" s="171"/>
      <c r="AH193" s="171"/>
      <c r="AI193" s="171"/>
      <c r="AJ193" s="171"/>
      <c r="AK193" s="171"/>
      <c r="AL193" s="171"/>
      <c r="AM193" s="171"/>
      <c r="AN193" s="171"/>
      <c r="AO193" s="171"/>
      <c r="AP193" s="171"/>
      <c r="AQ193" s="171"/>
      <c r="AR193" s="171"/>
      <c r="AS193" s="171"/>
      <c r="AT193" s="171"/>
      <c r="AU193" s="171"/>
      <c r="AV193" s="171"/>
      <c r="AW193" s="171"/>
      <c r="AX193" s="171"/>
      <c r="AY193" s="171"/>
      <c r="AZ193" s="171"/>
      <c r="BA193" s="171"/>
      <c r="BB193" s="171"/>
      <c r="BC193" s="171"/>
      <c r="BD193" s="171"/>
      <c r="BE193" s="171"/>
      <c r="BF193" s="171"/>
      <c r="BG193" s="171"/>
      <c r="BH193" s="171"/>
      <c r="BI193" s="171"/>
      <c r="BJ193" s="171"/>
      <c r="BK193" s="171"/>
      <c r="BL193" s="171"/>
      <c r="BM193" s="171"/>
      <c r="BN193" s="171"/>
      <c r="BO193" s="171"/>
      <c r="BP193" s="171"/>
      <c r="BQ193" s="171"/>
      <c r="BR193" s="171"/>
      <c r="BS193" s="171"/>
      <c r="BT193" s="171"/>
      <c r="BU193" s="171"/>
      <c r="BV193" s="171"/>
      <c r="BW193" s="171"/>
      <c r="BX193" s="171"/>
      <c r="BY193" s="171"/>
      <c r="BZ193" s="171"/>
      <c r="CA193" s="171"/>
      <c r="CB193" s="171"/>
      <c r="CC193" s="171"/>
      <c r="CD193" s="104"/>
      <c r="CE193" s="104"/>
      <c r="CF193" s="104"/>
      <c r="CG193" s="104"/>
      <c r="CH193" s="104"/>
      <c r="CI193" s="104"/>
      <c r="CJ193" s="104"/>
      <c r="CK193" s="104"/>
      <c r="CL193" s="104"/>
      <c r="CM193" s="104"/>
      <c r="CN193" s="104"/>
      <c r="CO193" s="104"/>
      <c r="CP193" s="104"/>
      <c r="CQ193" s="104"/>
      <c r="CR193" s="104"/>
      <c r="CS193" s="104"/>
      <c r="CT193" s="104"/>
      <c r="CU193" s="104"/>
      <c r="CV193" s="207"/>
      <c r="CW193" s="207"/>
      <c r="CX193" s="207"/>
      <c r="CY193" s="207"/>
      <c r="CZ193" s="207"/>
      <c r="DA193" s="207"/>
      <c r="DB193" s="207"/>
      <c r="DC193" s="207"/>
      <c r="DD193" s="207"/>
      <c r="DE193" s="207"/>
      <c r="DF193" s="207"/>
      <c r="DG193" s="207"/>
      <c r="DH193" s="207"/>
      <c r="DI193" s="207"/>
      <c r="DJ193" s="207"/>
      <c r="DK193" s="207"/>
      <c r="DL193" s="207"/>
      <c r="DM193" s="207"/>
      <c r="DN193" s="207"/>
      <c r="DO193" s="207"/>
      <c r="DP193" s="207"/>
      <c r="DQ193" s="207"/>
      <c r="DR193" s="207"/>
      <c r="DS193" s="207"/>
      <c r="DT193" s="207"/>
      <c r="DU193" s="104"/>
      <c r="DV193" s="104"/>
      <c r="DW193" s="104"/>
      <c r="DX193" s="104"/>
      <c r="DY193" s="104"/>
      <c r="DZ193" s="104"/>
      <c r="EA193" s="104"/>
      <c r="EB193" s="104"/>
      <c r="EC193" s="104"/>
      <c r="ED193" s="104"/>
      <c r="EE193" s="104"/>
      <c r="EF193" s="104"/>
      <c r="EG193" s="104"/>
      <c r="EH193" s="104"/>
      <c r="EI193" s="104"/>
      <c r="EJ193" s="104"/>
      <c r="EK193" s="104"/>
      <c r="EL193" s="104"/>
      <c r="EM193" s="104"/>
      <c r="EN193" s="104"/>
      <c r="EO193" s="104"/>
      <c r="EP193" s="104"/>
      <c r="EQ193" s="104"/>
      <c r="ER193" s="104"/>
      <c r="ES193" s="104"/>
      <c r="ET193" s="104"/>
      <c r="EU193" s="104"/>
      <c r="EV193" s="104"/>
      <c r="EW193" s="104"/>
      <c r="EX193" s="104"/>
      <c r="EY193" s="104"/>
      <c r="EZ193" s="104"/>
      <c r="FA193" s="104"/>
      <c r="FB193" s="104"/>
      <c r="FC193" s="104"/>
      <c r="FD193" s="104"/>
      <c r="FE193" s="104"/>
      <c r="FF193" s="104"/>
      <c r="FG193" s="104"/>
      <c r="FH193" s="104"/>
      <c r="FI193" s="104"/>
      <c r="FJ193" s="104"/>
      <c r="FK193" s="104"/>
      <c r="FL193" s="104"/>
      <c r="FM193" s="104"/>
      <c r="FN193" s="104"/>
      <c r="FO193" s="104"/>
      <c r="FP193" s="104"/>
      <c r="FQ193" s="104"/>
      <c r="FR193" s="104"/>
      <c r="FS193" s="104"/>
      <c r="FT193" s="104"/>
      <c r="FU193" s="104"/>
      <c r="FV193" s="104"/>
      <c r="FW193" s="104"/>
      <c r="FX193" s="104"/>
      <c r="FY193" s="104"/>
      <c r="FZ193" s="104"/>
      <c r="GA193" s="104"/>
      <c r="GB193" s="104"/>
      <c r="GC193" s="104"/>
      <c r="GD193" s="104"/>
      <c r="GE193" s="104"/>
      <c r="GF193" s="104"/>
      <c r="GG193" s="104"/>
      <c r="GH193" s="104"/>
      <c r="GI193" s="104"/>
      <c r="GJ193" s="104"/>
      <c r="GK193" s="104"/>
      <c r="GL193" s="104"/>
      <c r="GM193" s="104"/>
      <c r="GN193" s="104"/>
      <c r="GO193" s="104"/>
      <c r="GP193" s="104"/>
      <c r="GQ193" s="104"/>
      <c r="GR193" s="104"/>
      <c r="GS193" s="104"/>
      <c r="GT193" s="104"/>
      <c r="GU193" s="104"/>
      <c r="GV193" s="104"/>
      <c r="GW193" s="104"/>
      <c r="GX193" s="104"/>
      <c r="GY193" s="104"/>
      <c r="GZ193" s="104"/>
      <c r="HA193" s="104"/>
      <c r="HB193" s="104"/>
      <c r="HC193" s="104"/>
      <c r="HD193" s="104"/>
      <c r="HE193" s="104"/>
      <c r="HF193" s="104"/>
      <c r="HG193" s="104"/>
      <c r="HH193" s="104"/>
      <c r="HI193" s="104"/>
      <c r="HJ193" s="104"/>
      <c r="HK193" s="104"/>
      <c r="HL193" s="104"/>
      <c r="HM193" s="104"/>
      <c r="HN193" s="104"/>
      <c r="HO193" s="104"/>
      <c r="HP193" s="104"/>
      <c r="HQ193" s="104"/>
      <c r="HR193" s="104"/>
      <c r="HS193" s="104"/>
      <c r="HT193" s="104"/>
      <c r="HU193" s="104"/>
      <c r="HV193" s="104"/>
      <c r="HW193" s="104"/>
      <c r="HX193" s="104"/>
      <c r="HY193" s="104"/>
      <c r="HZ193" s="104"/>
      <c r="IA193" s="104"/>
      <c r="IB193" s="104"/>
      <c r="IC193" s="104"/>
      <c r="ID193" s="104"/>
      <c r="IE193" s="104"/>
      <c r="IF193" s="104"/>
      <c r="IG193" s="104"/>
      <c r="IH193" s="104"/>
      <c r="II193" s="104"/>
      <c r="IJ193" s="104"/>
      <c r="IK193" s="104"/>
      <c r="IL193" s="104"/>
      <c r="IM193" s="104"/>
      <c r="IN193" s="104"/>
      <c r="IO193" s="104"/>
      <c r="IP193" s="104"/>
      <c r="IQ193" s="104"/>
      <c r="IR193" s="104"/>
      <c r="IS193" s="104"/>
      <c r="IT193" s="104"/>
      <c r="IU193" s="104"/>
      <c r="IV193" s="104"/>
      <c r="IW193" s="104"/>
      <c r="IX193" s="104"/>
      <c r="IY193" s="104"/>
      <c r="IZ193" s="104"/>
      <c r="JA193" s="104"/>
      <c r="JB193" s="104"/>
      <c r="JC193" s="104"/>
      <c r="JD193" s="104"/>
      <c r="JE193" s="104"/>
      <c r="JF193" s="104"/>
      <c r="JG193" s="104"/>
      <c r="JH193" s="104"/>
      <c r="JI193" s="104"/>
      <c r="JJ193" s="104"/>
      <c r="JK193" s="104"/>
      <c r="JL193" s="104"/>
      <c r="JM193" s="104"/>
      <c r="JN193" s="104"/>
      <c r="JO193" s="104"/>
      <c r="JP193" s="104"/>
      <c r="JQ193" s="104"/>
      <c r="JR193" s="104"/>
      <c r="JS193" s="104"/>
      <c r="JT193" s="104"/>
      <c r="JU193" s="104"/>
      <c r="JV193" s="104"/>
      <c r="JW193" s="104"/>
      <c r="JX193" s="104"/>
      <c r="JY193" s="104"/>
      <c r="JZ193" s="104"/>
      <c r="KA193" s="104"/>
      <c r="KB193" s="104"/>
      <c r="KC193" s="104"/>
      <c r="KD193" s="104"/>
      <c r="KE193" s="104"/>
      <c r="KF193" s="104"/>
      <c r="KG193" s="104"/>
      <c r="KH193" s="104"/>
      <c r="KI193" s="104"/>
      <c r="KJ193" s="104"/>
      <c r="KK193" s="104"/>
      <c r="KL193" s="104"/>
      <c r="KM193" s="104"/>
      <c r="KN193" s="104"/>
      <c r="KO193" s="104"/>
      <c r="KP193" s="104"/>
      <c r="KQ193" s="104"/>
      <c r="KR193" s="104"/>
      <c r="KS193" s="104"/>
      <c r="KT193" s="104"/>
      <c r="KU193" s="104"/>
      <c r="KV193" s="104"/>
      <c r="KW193" s="104"/>
      <c r="KX193" s="104"/>
      <c r="KY193" s="104"/>
      <c r="KZ193" s="104"/>
      <c r="LA193" s="104"/>
      <c r="LB193" s="104"/>
      <c r="LC193" s="104"/>
      <c r="LD193" s="104"/>
      <c r="LE193" s="104"/>
      <c r="LF193" s="104"/>
      <c r="LG193" s="104"/>
      <c r="LH193" s="104"/>
      <c r="LI193" s="104"/>
      <c r="LJ193" s="104"/>
      <c r="LK193" s="104"/>
      <c r="LL193" s="104"/>
      <c r="LM193" s="104"/>
      <c r="LN193" s="104"/>
      <c r="LO193" s="104"/>
      <c r="LP193" s="104"/>
      <c r="LQ193" s="104"/>
      <c r="LR193" s="104"/>
      <c r="LS193" s="104"/>
      <c r="LT193" s="104"/>
      <c r="LU193" s="104"/>
      <c r="LV193" s="104"/>
      <c r="LW193" s="104"/>
      <c r="LX193" s="104"/>
      <c r="LY193" s="104"/>
      <c r="LZ193" s="104"/>
      <c r="MA193" s="104"/>
      <c r="MB193" s="104"/>
      <c r="MC193" s="104"/>
      <c r="MD193" s="104"/>
      <c r="ME193" s="104"/>
      <c r="MF193" s="104"/>
      <c r="MG193" s="104"/>
      <c r="MH193" s="104"/>
      <c r="MI193" s="104"/>
      <c r="MJ193" s="104"/>
      <c r="MK193" s="104"/>
      <c r="ML193" s="104"/>
      <c r="MM193" s="104"/>
      <c r="MN193" s="104"/>
      <c r="MO193" s="104"/>
      <c r="MP193" s="104"/>
      <c r="MQ193" s="104"/>
      <c r="MR193" s="104"/>
      <c r="MS193" s="104"/>
      <c r="MT193" s="104"/>
      <c r="MU193" s="104"/>
      <c r="MV193" s="104"/>
      <c r="MW193" s="104"/>
      <c r="MX193" s="104"/>
      <c r="MY193" s="104"/>
      <c r="MZ193" s="104"/>
      <c r="NA193" s="104"/>
      <c r="NB193" s="104"/>
      <c r="NC193" s="104"/>
      <c r="ND193" s="104"/>
      <c r="NE193" s="104"/>
      <c r="NF193" s="104"/>
      <c r="NG193" s="104"/>
      <c r="NH193" s="104"/>
      <c r="NI193" s="104"/>
      <c r="NJ193" s="104"/>
      <c r="NK193" s="104"/>
      <c r="NL193" s="104"/>
      <c r="NM193" s="104"/>
      <c r="NN193" s="104"/>
      <c r="NO193" s="104"/>
      <c r="NP193" s="104"/>
      <c r="NQ193" s="104"/>
      <c r="NR193" s="104"/>
      <c r="NS193" s="104"/>
      <c r="NT193" s="104"/>
      <c r="NU193" s="104"/>
      <c r="NV193" s="104"/>
      <c r="NW193" s="104"/>
      <c r="NX193" s="104"/>
      <c r="NY193" s="104"/>
      <c r="NZ193" s="104"/>
      <c r="OA193" s="104"/>
      <c r="OB193" s="104"/>
      <c r="OC193" s="104"/>
      <c r="OD193" s="104"/>
      <c r="OE193" s="104"/>
      <c r="OF193" s="104"/>
      <c r="OG193" s="104"/>
      <c r="OH193" s="104"/>
      <c r="OI193" s="104"/>
      <c r="OJ193" s="104"/>
      <c r="OK193" s="104"/>
      <c r="OL193" s="104"/>
      <c r="OM193" s="104"/>
      <c r="ON193" s="104"/>
      <c r="OO193" s="104"/>
      <c r="OP193" s="104"/>
      <c r="OQ193" s="104"/>
      <c r="OR193" s="104"/>
      <c r="OS193" s="104"/>
      <c r="OT193" s="104"/>
      <c r="OU193" s="104"/>
      <c r="OV193" s="104"/>
      <c r="OW193" s="104"/>
      <c r="OX193" s="104"/>
      <c r="OY193" s="104"/>
      <c r="OZ193" s="104"/>
      <c r="PA193" s="104"/>
      <c r="PB193" s="104"/>
      <c r="PC193" s="104"/>
      <c r="PD193" s="104"/>
      <c r="PE193" s="104"/>
      <c r="PF193" s="104"/>
      <c r="PG193" s="104"/>
      <c r="PH193" s="104"/>
      <c r="PI193" s="104"/>
      <c r="PJ193" s="104"/>
      <c r="PK193" s="104"/>
      <c r="PL193" s="104"/>
      <c r="PM193" s="104"/>
      <c r="PN193" s="104"/>
      <c r="PO193" s="104"/>
      <c r="PP193" s="104"/>
      <c r="PQ193" s="104"/>
      <c r="PR193" s="104"/>
      <c r="PS193" s="104"/>
      <c r="PT193" s="104"/>
      <c r="PU193" s="104"/>
      <c r="PV193" s="104"/>
      <c r="PW193" s="104"/>
      <c r="PX193" s="104"/>
      <c r="PY193" s="104"/>
      <c r="PZ193" s="104"/>
      <c r="QA193" s="104"/>
      <c r="QB193" s="104"/>
      <c r="QC193" s="104"/>
      <c r="QD193" s="104"/>
      <c r="QE193" s="104"/>
      <c r="QF193" s="104"/>
      <c r="QG193" s="104"/>
      <c r="QH193" s="104"/>
      <c r="QI193" s="104"/>
      <c r="QJ193" s="104"/>
      <c r="QK193" s="104"/>
      <c r="QL193" s="104"/>
      <c r="QM193" s="104"/>
      <c r="QN193" s="104"/>
      <c r="QO193" s="104"/>
      <c r="QP193" s="104"/>
      <c r="QQ193" s="104"/>
      <c r="QR193" s="104"/>
      <c r="QS193" s="104"/>
      <c r="QT193" s="104"/>
      <c r="QU193" s="104"/>
      <c r="QV193" s="104"/>
      <c r="QW193" s="104"/>
      <c r="QX193" s="104"/>
      <c r="QY193" s="104"/>
      <c r="QZ193" s="104"/>
      <c r="RA193" s="104"/>
      <c r="RB193" s="104"/>
      <c r="RC193" s="104"/>
      <c r="RD193" s="104"/>
      <c r="RE193" s="104"/>
      <c r="RF193" s="104"/>
      <c r="RG193" s="207"/>
      <c r="RH193" s="207"/>
    </row>
    <row r="194" spans="2:476" ht="18.75" customHeight="1">
      <c r="B194" s="87">
        <v>183</v>
      </c>
      <c r="C194" s="87"/>
      <c r="D194" s="87" t="s">
        <v>451</v>
      </c>
      <c r="E194" s="34" t="str">
        <f>IF(ISBLANK(TMSimList[[#This Row],[Test n'#]]),"",LOOKUP(TMSimList[[#This Row],[Test n'#]],TP_CFAR_DB[TPnum],TP_CFAR_DB[TP ID]))</f>
        <v/>
      </c>
      <c r="F194" s="103" t="str">
        <f>IF(ISBLANK(TMSimList[[#This Row],[Test n'#]]),"",LOOKUP(TMSimList[[#This Row],[Test n'#]],TP_CFAR_DB[TPnum],TP_CFAR_DB[Test Point Name]))</f>
        <v/>
      </c>
      <c r="G194" s="34" t="str">
        <f>IF(ISBLANK(TMSimList[[#This Row],[Test n'#]]),"",LOOKUP(TMSimList[[#This Row],[Test n'#]],TP_CFAR_DB[TPnum],TP_CFAR_DB[Mode]))</f>
        <v/>
      </c>
      <c r="H194" s="397"/>
      <c r="I194" s="398"/>
      <c r="J194" s="398"/>
      <c r="K194" s="171"/>
      <c r="L194" s="178">
        <f>SUM(TMSimMatrix[#This Row])</f>
        <v>0</v>
      </c>
      <c r="M194" s="171"/>
      <c r="N194" s="171"/>
      <c r="O194" s="171"/>
      <c r="P194" s="171"/>
      <c r="Q194" s="171"/>
      <c r="R194" s="171"/>
      <c r="S194" s="171"/>
      <c r="T194" s="171"/>
      <c r="U194" s="171"/>
      <c r="V194" s="171"/>
      <c r="W194" s="171"/>
      <c r="X194" s="171"/>
      <c r="Y194" s="171"/>
      <c r="Z194" s="171"/>
      <c r="AA194" s="171"/>
      <c r="AB194" s="171"/>
      <c r="AC194" s="171"/>
      <c r="AD194" s="171"/>
      <c r="AE194" s="171"/>
      <c r="AF194" s="171"/>
      <c r="AG194" s="171"/>
      <c r="AH194" s="171"/>
      <c r="AI194" s="171"/>
      <c r="AJ194" s="171"/>
      <c r="AK194" s="171"/>
      <c r="AL194" s="171"/>
      <c r="AM194" s="171"/>
      <c r="AN194" s="171"/>
      <c r="AO194" s="171"/>
      <c r="AP194" s="171"/>
      <c r="AQ194" s="171"/>
      <c r="AR194" s="171"/>
      <c r="AS194" s="171"/>
      <c r="AT194" s="171"/>
      <c r="AU194" s="171"/>
      <c r="AV194" s="171"/>
      <c r="AW194" s="171"/>
      <c r="AX194" s="171"/>
      <c r="AY194" s="171"/>
      <c r="AZ194" s="171"/>
      <c r="BA194" s="171"/>
      <c r="BB194" s="171"/>
      <c r="BC194" s="171"/>
      <c r="BD194" s="171"/>
      <c r="BE194" s="171"/>
      <c r="BF194" s="171"/>
      <c r="BG194" s="171"/>
      <c r="BH194" s="171"/>
      <c r="BI194" s="171"/>
      <c r="BJ194" s="171"/>
      <c r="BK194" s="171"/>
      <c r="BL194" s="171"/>
      <c r="BM194" s="171"/>
      <c r="BN194" s="171"/>
      <c r="BO194" s="171"/>
      <c r="BP194" s="171"/>
      <c r="BQ194" s="171"/>
      <c r="BR194" s="171"/>
      <c r="BS194" s="171"/>
      <c r="BT194" s="171"/>
      <c r="BU194" s="171"/>
      <c r="BV194" s="171"/>
      <c r="BW194" s="171"/>
      <c r="BX194" s="171"/>
      <c r="BY194" s="171"/>
      <c r="BZ194" s="171"/>
      <c r="CA194" s="171"/>
      <c r="CB194" s="171"/>
      <c r="CC194" s="171"/>
      <c r="CD194" s="104"/>
      <c r="CE194" s="104"/>
      <c r="CF194" s="104"/>
      <c r="CG194" s="104"/>
      <c r="CH194" s="104"/>
      <c r="CI194" s="104"/>
      <c r="CJ194" s="104"/>
      <c r="CK194" s="104"/>
      <c r="CL194" s="104"/>
      <c r="CM194" s="104"/>
      <c r="CN194" s="104"/>
      <c r="CO194" s="104"/>
      <c r="CP194" s="104"/>
      <c r="CQ194" s="104"/>
      <c r="CR194" s="104"/>
      <c r="CS194" s="104"/>
      <c r="CT194" s="104"/>
      <c r="CU194" s="104"/>
      <c r="CV194" s="207"/>
      <c r="CW194" s="207"/>
      <c r="CX194" s="207"/>
      <c r="CY194" s="207"/>
      <c r="CZ194" s="207"/>
      <c r="DA194" s="207"/>
      <c r="DB194" s="207"/>
      <c r="DC194" s="207"/>
      <c r="DD194" s="207"/>
      <c r="DE194" s="207"/>
      <c r="DF194" s="207"/>
      <c r="DG194" s="207"/>
      <c r="DH194" s="207"/>
      <c r="DI194" s="207"/>
      <c r="DJ194" s="207"/>
      <c r="DK194" s="207"/>
      <c r="DL194" s="207"/>
      <c r="DM194" s="207"/>
      <c r="DN194" s="207"/>
      <c r="DO194" s="207"/>
      <c r="DP194" s="207"/>
      <c r="DQ194" s="207"/>
      <c r="DR194" s="207"/>
      <c r="DS194" s="207"/>
      <c r="DT194" s="207"/>
      <c r="DU194" s="104"/>
      <c r="DV194" s="104"/>
      <c r="DW194" s="104"/>
      <c r="DX194" s="104"/>
      <c r="DY194" s="104"/>
      <c r="DZ194" s="104"/>
      <c r="EA194" s="104"/>
      <c r="EB194" s="104"/>
      <c r="EC194" s="104"/>
      <c r="ED194" s="104"/>
      <c r="EE194" s="104"/>
      <c r="EF194" s="104"/>
      <c r="EG194" s="104"/>
      <c r="EH194" s="104"/>
      <c r="EI194" s="104"/>
      <c r="EJ194" s="104"/>
      <c r="EK194" s="104"/>
      <c r="EL194" s="104"/>
      <c r="EM194" s="104"/>
      <c r="EN194" s="104"/>
      <c r="EO194" s="104"/>
      <c r="EP194" s="104"/>
      <c r="EQ194" s="104"/>
      <c r="ER194" s="104"/>
      <c r="ES194" s="104"/>
      <c r="ET194" s="104"/>
      <c r="EU194" s="104"/>
      <c r="EV194" s="104"/>
      <c r="EW194" s="104"/>
      <c r="EX194" s="104"/>
      <c r="EY194" s="104"/>
      <c r="EZ194" s="104"/>
      <c r="FA194" s="104"/>
      <c r="FB194" s="104"/>
      <c r="FC194" s="104"/>
      <c r="FD194" s="104"/>
      <c r="FE194" s="104"/>
      <c r="FF194" s="104"/>
      <c r="FG194" s="104"/>
      <c r="FH194" s="104"/>
      <c r="FI194" s="104"/>
      <c r="FJ194" s="104"/>
      <c r="FK194" s="104"/>
      <c r="FL194" s="104"/>
      <c r="FM194" s="104"/>
      <c r="FN194" s="104"/>
      <c r="FO194" s="104"/>
      <c r="FP194" s="104"/>
      <c r="FQ194" s="104"/>
      <c r="FR194" s="104"/>
      <c r="FS194" s="104"/>
      <c r="FT194" s="104"/>
      <c r="FU194" s="104"/>
      <c r="FV194" s="104"/>
      <c r="FW194" s="104"/>
      <c r="FX194" s="104"/>
      <c r="FY194" s="104"/>
      <c r="FZ194" s="104"/>
      <c r="GA194" s="104"/>
      <c r="GB194" s="104"/>
      <c r="GC194" s="104"/>
      <c r="GD194" s="104"/>
      <c r="GE194" s="104"/>
      <c r="GF194" s="104"/>
      <c r="GG194" s="104"/>
      <c r="GH194" s="104"/>
      <c r="GI194" s="104"/>
      <c r="GJ194" s="104"/>
      <c r="GK194" s="104"/>
      <c r="GL194" s="104"/>
      <c r="GM194" s="104"/>
      <c r="GN194" s="104"/>
      <c r="GO194" s="104"/>
      <c r="GP194" s="104"/>
      <c r="GQ194" s="104"/>
      <c r="GR194" s="104"/>
      <c r="GS194" s="104"/>
      <c r="GT194" s="104"/>
      <c r="GU194" s="104"/>
      <c r="GV194" s="104"/>
      <c r="GW194" s="104"/>
      <c r="GX194" s="104"/>
      <c r="GY194" s="104"/>
      <c r="GZ194" s="104"/>
      <c r="HA194" s="104"/>
      <c r="HB194" s="104"/>
      <c r="HC194" s="104"/>
      <c r="HD194" s="104"/>
      <c r="HE194" s="104"/>
      <c r="HF194" s="104"/>
      <c r="HG194" s="104"/>
      <c r="HH194" s="104"/>
      <c r="HI194" s="104"/>
      <c r="HJ194" s="104"/>
      <c r="HK194" s="104"/>
      <c r="HL194" s="104"/>
      <c r="HM194" s="104"/>
      <c r="HN194" s="104"/>
      <c r="HO194" s="104"/>
      <c r="HP194" s="104"/>
      <c r="HQ194" s="104"/>
      <c r="HR194" s="104"/>
      <c r="HS194" s="104"/>
      <c r="HT194" s="104"/>
      <c r="HU194" s="104"/>
      <c r="HV194" s="104"/>
      <c r="HW194" s="104"/>
      <c r="HX194" s="104"/>
      <c r="HY194" s="104"/>
      <c r="HZ194" s="104"/>
      <c r="IA194" s="104"/>
      <c r="IB194" s="104"/>
      <c r="IC194" s="104"/>
      <c r="ID194" s="104"/>
      <c r="IE194" s="104"/>
      <c r="IF194" s="104"/>
      <c r="IG194" s="104"/>
      <c r="IH194" s="104"/>
      <c r="II194" s="104"/>
      <c r="IJ194" s="104"/>
      <c r="IK194" s="104"/>
      <c r="IL194" s="104"/>
      <c r="IM194" s="104"/>
      <c r="IN194" s="104"/>
      <c r="IO194" s="104"/>
      <c r="IP194" s="104"/>
      <c r="IQ194" s="104"/>
      <c r="IR194" s="104"/>
      <c r="IS194" s="104"/>
      <c r="IT194" s="104"/>
      <c r="IU194" s="104"/>
      <c r="IV194" s="104"/>
      <c r="IW194" s="104"/>
      <c r="IX194" s="104"/>
      <c r="IY194" s="104"/>
      <c r="IZ194" s="104"/>
      <c r="JA194" s="104"/>
      <c r="JB194" s="104"/>
      <c r="JC194" s="104"/>
      <c r="JD194" s="104"/>
      <c r="JE194" s="104"/>
      <c r="JF194" s="104"/>
      <c r="JG194" s="104"/>
      <c r="JH194" s="104"/>
      <c r="JI194" s="104"/>
      <c r="JJ194" s="104"/>
      <c r="JK194" s="104"/>
      <c r="JL194" s="104"/>
      <c r="JM194" s="104"/>
      <c r="JN194" s="104"/>
      <c r="JO194" s="104"/>
      <c r="JP194" s="104"/>
      <c r="JQ194" s="104"/>
      <c r="JR194" s="104"/>
      <c r="JS194" s="104"/>
      <c r="JT194" s="104"/>
      <c r="JU194" s="104"/>
      <c r="JV194" s="104"/>
      <c r="JW194" s="104"/>
      <c r="JX194" s="104"/>
      <c r="JY194" s="104"/>
      <c r="JZ194" s="104"/>
      <c r="KA194" s="104"/>
      <c r="KB194" s="104"/>
      <c r="KC194" s="104"/>
      <c r="KD194" s="104"/>
      <c r="KE194" s="104"/>
      <c r="KF194" s="104"/>
      <c r="KG194" s="104"/>
      <c r="KH194" s="104"/>
      <c r="KI194" s="104"/>
      <c r="KJ194" s="104"/>
      <c r="KK194" s="104"/>
      <c r="KL194" s="104"/>
      <c r="KM194" s="104"/>
      <c r="KN194" s="104"/>
      <c r="KO194" s="104"/>
      <c r="KP194" s="104"/>
      <c r="KQ194" s="104"/>
      <c r="KR194" s="104"/>
      <c r="KS194" s="104"/>
      <c r="KT194" s="104"/>
      <c r="KU194" s="104"/>
      <c r="KV194" s="104"/>
      <c r="KW194" s="104"/>
      <c r="KX194" s="104"/>
      <c r="KY194" s="104"/>
      <c r="KZ194" s="104"/>
      <c r="LA194" s="104"/>
      <c r="LB194" s="104"/>
      <c r="LC194" s="104"/>
      <c r="LD194" s="104"/>
      <c r="LE194" s="104"/>
      <c r="LF194" s="104"/>
      <c r="LG194" s="104"/>
      <c r="LH194" s="104"/>
      <c r="LI194" s="104"/>
      <c r="LJ194" s="104"/>
      <c r="LK194" s="104"/>
      <c r="LL194" s="104"/>
      <c r="LM194" s="104"/>
      <c r="LN194" s="104"/>
      <c r="LO194" s="104"/>
      <c r="LP194" s="104"/>
      <c r="LQ194" s="104"/>
      <c r="LR194" s="104"/>
      <c r="LS194" s="104"/>
      <c r="LT194" s="104"/>
      <c r="LU194" s="104"/>
      <c r="LV194" s="104"/>
      <c r="LW194" s="104"/>
      <c r="LX194" s="104"/>
      <c r="LY194" s="104"/>
      <c r="LZ194" s="104"/>
      <c r="MA194" s="104"/>
      <c r="MB194" s="104"/>
      <c r="MC194" s="104"/>
      <c r="MD194" s="104"/>
      <c r="ME194" s="104"/>
      <c r="MF194" s="104"/>
      <c r="MG194" s="104"/>
      <c r="MH194" s="104"/>
      <c r="MI194" s="104"/>
      <c r="MJ194" s="104"/>
      <c r="MK194" s="104"/>
      <c r="ML194" s="104"/>
      <c r="MM194" s="104"/>
      <c r="MN194" s="104"/>
      <c r="MO194" s="104"/>
      <c r="MP194" s="104"/>
      <c r="MQ194" s="104"/>
      <c r="MR194" s="104"/>
      <c r="MS194" s="104"/>
      <c r="MT194" s="104"/>
      <c r="MU194" s="104"/>
      <c r="MV194" s="104"/>
      <c r="MW194" s="104"/>
      <c r="MX194" s="104"/>
      <c r="MY194" s="104"/>
      <c r="MZ194" s="104"/>
      <c r="NA194" s="104"/>
      <c r="NB194" s="104"/>
      <c r="NC194" s="104"/>
      <c r="ND194" s="104"/>
      <c r="NE194" s="104"/>
      <c r="NF194" s="104"/>
      <c r="NG194" s="104"/>
      <c r="NH194" s="104"/>
      <c r="NI194" s="104"/>
      <c r="NJ194" s="104"/>
      <c r="NK194" s="104"/>
      <c r="NL194" s="104"/>
      <c r="NM194" s="104"/>
      <c r="NN194" s="104"/>
      <c r="NO194" s="104"/>
      <c r="NP194" s="104"/>
      <c r="NQ194" s="104"/>
      <c r="NR194" s="104"/>
      <c r="NS194" s="104"/>
      <c r="NT194" s="104"/>
      <c r="NU194" s="104"/>
      <c r="NV194" s="104"/>
      <c r="NW194" s="104"/>
      <c r="NX194" s="104"/>
      <c r="NY194" s="104"/>
      <c r="NZ194" s="104"/>
      <c r="OA194" s="104"/>
      <c r="OB194" s="104"/>
      <c r="OC194" s="104"/>
      <c r="OD194" s="104"/>
      <c r="OE194" s="104"/>
      <c r="OF194" s="104"/>
      <c r="OG194" s="104"/>
      <c r="OH194" s="104"/>
      <c r="OI194" s="104"/>
      <c r="OJ194" s="104"/>
      <c r="OK194" s="104"/>
      <c r="OL194" s="104"/>
      <c r="OM194" s="104"/>
      <c r="ON194" s="104"/>
      <c r="OO194" s="104"/>
      <c r="OP194" s="104"/>
      <c r="OQ194" s="104"/>
      <c r="OR194" s="104"/>
      <c r="OS194" s="104"/>
      <c r="OT194" s="104"/>
      <c r="OU194" s="104"/>
      <c r="OV194" s="104"/>
      <c r="OW194" s="104"/>
      <c r="OX194" s="104"/>
      <c r="OY194" s="104"/>
      <c r="OZ194" s="104"/>
      <c r="PA194" s="104"/>
      <c r="PB194" s="104"/>
      <c r="PC194" s="104"/>
      <c r="PD194" s="104"/>
      <c r="PE194" s="104"/>
      <c r="PF194" s="104"/>
      <c r="PG194" s="104"/>
      <c r="PH194" s="104"/>
      <c r="PI194" s="104"/>
      <c r="PJ194" s="104"/>
      <c r="PK194" s="104"/>
      <c r="PL194" s="104"/>
      <c r="PM194" s="104"/>
      <c r="PN194" s="104"/>
      <c r="PO194" s="104"/>
      <c r="PP194" s="104"/>
      <c r="PQ194" s="104"/>
      <c r="PR194" s="104"/>
      <c r="PS194" s="104"/>
      <c r="PT194" s="104"/>
      <c r="PU194" s="104"/>
      <c r="PV194" s="104"/>
      <c r="PW194" s="104"/>
      <c r="PX194" s="104"/>
      <c r="PY194" s="104"/>
      <c r="PZ194" s="104"/>
      <c r="QA194" s="104"/>
      <c r="QB194" s="104"/>
      <c r="QC194" s="104"/>
      <c r="QD194" s="104"/>
      <c r="QE194" s="104"/>
      <c r="QF194" s="104"/>
      <c r="QG194" s="104"/>
      <c r="QH194" s="104"/>
      <c r="QI194" s="104"/>
      <c r="QJ194" s="104"/>
      <c r="QK194" s="104"/>
      <c r="QL194" s="104"/>
      <c r="QM194" s="104"/>
      <c r="QN194" s="104"/>
      <c r="QO194" s="104"/>
      <c r="QP194" s="104"/>
      <c r="QQ194" s="104"/>
      <c r="QR194" s="104"/>
      <c r="QS194" s="104"/>
      <c r="QT194" s="104"/>
      <c r="QU194" s="104"/>
      <c r="QV194" s="104"/>
      <c r="QW194" s="104"/>
      <c r="QX194" s="104"/>
      <c r="QY194" s="104"/>
      <c r="QZ194" s="104"/>
      <c r="RA194" s="104"/>
      <c r="RB194" s="104"/>
      <c r="RC194" s="104"/>
      <c r="RD194" s="104"/>
      <c r="RE194" s="104"/>
      <c r="RF194" s="104"/>
      <c r="RG194" s="207"/>
      <c r="RH194" s="207"/>
    </row>
    <row r="195" spans="2:476" ht="18.75" customHeight="1">
      <c r="B195" s="87">
        <v>184</v>
      </c>
      <c r="C195" s="87"/>
      <c r="D195" s="87" t="s">
        <v>451</v>
      </c>
      <c r="E195" s="34" t="str">
        <f>IF(ISBLANK(TMSimList[[#This Row],[Test n'#]]),"",LOOKUP(TMSimList[[#This Row],[Test n'#]],TP_CFAR_DB[TPnum],TP_CFAR_DB[TP ID]))</f>
        <v/>
      </c>
      <c r="F195" s="103" t="str">
        <f>IF(ISBLANK(TMSimList[[#This Row],[Test n'#]]),"",LOOKUP(TMSimList[[#This Row],[Test n'#]],TP_CFAR_DB[TPnum],TP_CFAR_DB[Test Point Name]))</f>
        <v/>
      </c>
      <c r="G195" s="34" t="str">
        <f>IF(ISBLANK(TMSimList[[#This Row],[Test n'#]]),"",LOOKUP(TMSimList[[#This Row],[Test n'#]],TP_CFAR_DB[TPnum],TP_CFAR_DB[Mode]))</f>
        <v/>
      </c>
      <c r="H195" s="397"/>
      <c r="I195" s="398"/>
      <c r="J195" s="398"/>
      <c r="K195" s="171"/>
      <c r="L195" s="178">
        <f>SUM(TMSimMatrix[#This Row])</f>
        <v>0</v>
      </c>
      <c r="M195" s="171"/>
      <c r="N195" s="171"/>
      <c r="O195" s="171"/>
      <c r="P195" s="171"/>
      <c r="Q195" s="171"/>
      <c r="R195" s="171"/>
      <c r="S195" s="171"/>
      <c r="T195" s="171"/>
      <c r="U195" s="171"/>
      <c r="V195" s="171"/>
      <c r="W195" s="171"/>
      <c r="X195" s="171"/>
      <c r="Y195" s="171"/>
      <c r="Z195" s="171"/>
      <c r="AA195" s="171"/>
      <c r="AB195" s="171"/>
      <c r="AC195" s="171"/>
      <c r="AD195" s="171"/>
      <c r="AE195" s="171"/>
      <c r="AF195" s="171"/>
      <c r="AG195" s="171"/>
      <c r="AH195" s="171"/>
      <c r="AI195" s="171"/>
      <c r="AJ195" s="171"/>
      <c r="AK195" s="171"/>
      <c r="AL195" s="171"/>
      <c r="AM195" s="171"/>
      <c r="AN195" s="171"/>
      <c r="AO195" s="171"/>
      <c r="AP195" s="171"/>
      <c r="AQ195" s="171"/>
      <c r="AR195" s="171"/>
      <c r="AS195" s="171"/>
      <c r="AT195" s="171"/>
      <c r="AU195" s="171"/>
      <c r="AV195" s="171"/>
      <c r="AW195" s="171"/>
      <c r="AX195" s="171"/>
      <c r="AY195" s="171"/>
      <c r="AZ195" s="171"/>
      <c r="BA195" s="171"/>
      <c r="BB195" s="171"/>
      <c r="BC195" s="171"/>
      <c r="BD195" s="171"/>
      <c r="BE195" s="171"/>
      <c r="BF195" s="171"/>
      <c r="BG195" s="171"/>
      <c r="BH195" s="171"/>
      <c r="BI195" s="171"/>
      <c r="BJ195" s="171"/>
      <c r="BK195" s="171"/>
      <c r="BL195" s="171"/>
      <c r="BM195" s="171"/>
      <c r="BN195" s="171"/>
      <c r="BO195" s="171"/>
      <c r="BP195" s="171"/>
      <c r="BQ195" s="171"/>
      <c r="BR195" s="171"/>
      <c r="BS195" s="171"/>
      <c r="BT195" s="171"/>
      <c r="BU195" s="171"/>
      <c r="BV195" s="171"/>
      <c r="BW195" s="171"/>
      <c r="BX195" s="171"/>
      <c r="BY195" s="171"/>
      <c r="BZ195" s="171"/>
      <c r="CA195" s="171"/>
      <c r="CB195" s="171"/>
      <c r="CC195" s="171"/>
      <c r="CD195" s="104"/>
      <c r="CE195" s="104"/>
      <c r="CF195" s="104"/>
      <c r="CG195" s="104"/>
      <c r="CH195" s="104"/>
      <c r="CI195" s="104"/>
      <c r="CJ195" s="104"/>
      <c r="CK195" s="104"/>
      <c r="CL195" s="104"/>
      <c r="CM195" s="104"/>
      <c r="CN195" s="104"/>
      <c r="CO195" s="104"/>
      <c r="CP195" s="104"/>
      <c r="CQ195" s="104"/>
      <c r="CR195" s="104"/>
      <c r="CS195" s="104"/>
      <c r="CT195" s="104"/>
      <c r="CU195" s="104"/>
      <c r="CV195" s="207"/>
      <c r="CW195" s="207"/>
      <c r="CX195" s="207"/>
      <c r="CY195" s="207"/>
      <c r="CZ195" s="207"/>
      <c r="DA195" s="207"/>
      <c r="DB195" s="207"/>
      <c r="DC195" s="207"/>
      <c r="DD195" s="207"/>
      <c r="DE195" s="207"/>
      <c r="DF195" s="207"/>
      <c r="DG195" s="207"/>
      <c r="DH195" s="207"/>
      <c r="DI195" s="207"/>
      <c r="DJ195" s="207"/>
      <c r="DK195" s="207"/>
      <c r="DL195" s="207"/>
      <c r="DM195" s="207"/>
      <c r="DN195" s="207"/>
      <c r="DO195" s="207"/>
      <c r="DP195" s="207"/>
      <c r="DQ195" s="207"/>
      <c r="DR195" s="207"/>
      <c r="DS195" s="207"/>
      <c r="DT195" s="207"/>
      <c r="DU195" s="104"/>
      <c r="DV195" s="104"/>
      <c r="DW195" s="104"/>
      <c r="DX195" s="104"/>
      <c r="DY195" s="104"/>
      <c r="DZ195" s="104"/>
      <c r="EA195" s="104"/>
      <c r="EB195" s="104"/>
      <c r="EC195" s="104"/>
      <c r="ED195" s="104"/>
      <c r="EE195" s="104"/>
      <c r="EF195" s="104"/>
      <c r="EG195" s="104"/>
      <c r="EH195" s="104"/>
      <c r="EI195" s="104"/>
      <c r="EJ195" s="104"/>
      <c r="EK195" s="104"/>
      <c r="EL195" s="104"/>
      <c r="EM195" s="104"/>
      <c r="EN195" s="104"/>
      <c r="EO195" s="104"/>
      <c r="EP195" s="104"/>
      <c r="EQ195" s="104"/>
      <c r="ER195" s="104"/>
      <c r="ES195" s="104"/>
      <c r="ET195" s="104"/>
      <c r="EU195" s="104"/>
      <c r="EV195" s="104"/>
      <c r="EW195" s="104"/>
      <c r="EX195" s="104"/>
      <c r="EY195" s="104"/>
      <c r="EZ195" s="104"/>
      <c r="FA195" s="104"/>
      <c r="FB195" s="104"/>
      <c r="FC195" s="104"/>
      <c r="FD195" s="104"/>
      <c r="FE195" s="104"/>
      <c r="FF195" s="104"/>
      <c r="FG195" s="104"/>
      <c r="FH195" s="104"/>
      <c r="FI195" s="104"/>
      <c r="FJ195" s="104"/>
      <c r="FK195" s="104"/>
      <c r="FL195" s="104"/>
      <c r="FM195" s="104"/>
      <c r="FN195" s="104"/>
      <c r="FO195" s="104"/>
      <c r="FP195" s="104"/>
      <c r="FQ195" s="104"/>
      <c r="FR195" s="104"/>
      <c r="FS195" s="104"/>
      <c r="FT195" s="104"/>
      <c r="FU195" s="104"/>
      <c r="FV195" s="104"/>
      <c r="FW195" s="104"/>
      <c r="FX195" s="104"/>
      <c r="FY195" s="104"/>
      <c r="FZ195" s="104"/>
      <c r="GA195" s="104"/>
      <c r="GB195" s="104"/>
      <c r="GC195" s="104"/>
      <c r="GD195" s="104"/>
      <c r="GE195" s="104"/>
      <c r="GF195" s="104"/>
      <c r="GG195" s="104"/>
      <c r="GH195" s="104"/>
      <c r="GI195" s="104"/>
      <c r="GJ195" s="104"/>
      <c r="GK195" s="104"/>
      <c r="GL195" s="104"/>
      <c r="GM195" s="104"/>
      <c r="GN195" s="104"/>
      <c r="GO195" s="104"/>
      <c r="GP195" s="104"/>
      <c r="GQ195" s="104"/>
      <c r="GR195" s="104"/>
      <c r="GS195" s="104"/>
      <c r="GT195" s="104"/>
      <c r="GU195" s="104"/>
      <c r="GV195" s="104"/>
      <c r="GW195" s="104"/>
      <c r="GX195" s="104"/>
      <c r="GY195" s="104"/>
      <c r="GZ195" s="104"/>
      <c r="HA195" s="104"/>
      <c r="HB195" s="104"/>
      <c r="HC195" s="104"/>
      <c r="HD195" s="104"/>
      <c r="HE195" s="104"/>
      <c r="HF195" s="104"/>
      <c r="HG195" s="104"/>
      <c r="HH195" s="104"/>
      <c r="HI195" s="104"/>
      <c r="HJ195" s="104"/>
      <c r="HK195" s="104"/>
      <c r="HL195" s="104"/>
      <c r="HM195" s="104"/>
      <c r="HN195" s="104"/>
      <c r="HO195" s="104"/>
      <c r="HP195" s="104"/>
      <c r="HQ195" s="104"/>
      <c r="HR195" s="104"/>
      <c r="HS195" s="104"/>
      <c r="HT195" s="104"/>
      <c r="HU195" s="104"/>
      <c r="HV195" s="104"/>
      <c r="HW195" s="104"/>
      <c r="HX195" s="104"/>
      <c r="HY195" s="104"/>
      <c r="HZ195" s="104"/>
      <c r="IA195" s="104"/>
      <c r="IB195" s="104"/>
      <c r="IC195" s="104"/>
      <c r="ID195" s="104"/>
      <c r="IE195" s="104"/>
      <c r="IF195" s="104"/>
      <c r="IG195" s="104"/>
      <c r="IH195" s="104"/>
      <c r="II195" s="104"/>
      <c r="IJ195" s="104"/>
      <c r="IK195" s="104"/>
      <c r="IL195" s="104"/>
      <c r="IM195" s="104"/>
      <c r="IN195" s="104"/>
      <c r="IO195" s="104"/>
      <c r="IP195" s="104"/>
      <c r="IQ195" s="104"/>
      <c r="IR195" s="104"/>
      <c r="IS195" s="104"/>
      <c r="IT195" s="104"/>
      <c r="IU195" s="104"/>
      <c r="IV195" s="104"/>
      <c r="IW195" s="104"/>
      <c r="IX195" s="104"/>
      <c r="IY195" s="104"/>
      <c r="IZ195" s="104"/>
      <c r="JA195" s="104"/>
      <c r="JB195" s="104"/>
      <c r="JC195" s="104"/>
      <c r="JD195" s="104"/>
      <c r="JE195" s="104"/>
      <c r="JF195" s="104"/>
      <c r="JG195" s="104"/>
      <c r="JH195" s="104"/>
      <c r="JI195" s="104"/>
      <c r="JJ195" s="104"/>
      <c r="JK195" s="104"/>
      <c r="JL195" s="104"/>
      <c r="JM195" s="104"/>
      <c r="JN195" s="104"/>
      <c r="JO195" s="104"/>
      <c r="JP195" s="104"/>
      <c r="JQ195" s="104"/>
      <c r="JR195" s="104"/>
      <c r="JS195" s="104"/>
      <c r="JT195" s="104"/>
      <c r="JU195" s="104"/>
      <c r="JV195" s="104"/>
      <c r="JW195" s="104"/>
      <c r="JX195" s="104"/>
      <c r="JY195" s="104"/>
      <c r="JZ195" s="104"/>
      <c r="KA195" s="104"/>
      <c r="KB195" s="104"/>
      <c r="KC195" s="104"/>
      <c r="KD195" s="104"/>
      <c r="KE195" s="104"/>
      <c r="KF195" s="104"/>
      <c r="KG195" s="104"/>
      <c r="KH195" s="104"/>
      <c r="KI195" s="104"/>
      <c r="KJ195" s="104"/>
      <c r="KK195" s="104"/>
      <c r="KL195" s="104"/>
      <c r="KM195" s="104"/>
      <c r="KN195" s="104"/>
      <c r="KO195" s="104"/>
      <c r="KP195" s="104"/>
      <c r="KQ195" s="104"/>
      <c r="KR195" s="104"/>
      <c r="KS195" s="104"/>
      <c r="KT195" s="104"/>
      <c r="KU195" s="104"/>
      <c r="KV195" s="104"/>
      <c r="KW195" s="104"/>
      <c r="KX195" s="104"/>
      <c r="KY195" s="104"/>
      <c r="KZ195" s="104"/>
      <c r="LA195" s="104"/>
      <c r="LB195" s="104"/>
      <c r="LC195" s="104"/>
      <c r="LD195" s="104"/>
      <c r="LE195" s="104"/>
      <c r="LF195" s="104"/>
      <c r="LG195" s="104"/>
      <c r="LH195" s="104"/>
      <c r="LI195" s="104"/>
      <c r="LJ195" s="104"/>
      <c r="LK195" s="104"/>
      <c r="LL195" s="104"/>
      <c r="LM195" s="104"/>
      <c r="LN195" s="104"/>
      <c r="LO195" s="104"/>
      <c r="LP195" s="104"/>
      <c r="LQ195" s="104"/>
      <c r="LR195" s="104"/>
      <c r="LS195" s="104"/>
      <c r="LT195" s="104"/>
      <c r="LU195" s="104"/>
      <c r="LV195" s="104"/>
      <c r="LW195" s="104"/>
      <c r="LX195" s="104"/>
      <c r="LY195" s="104"/>
      <c r="LZ195" s="104"/>
      <c r="MA195" s="104"/>
      <c r="MB195" s="104"/>
      <c r="MC195" s="104"/>
      <c r="MD195" s="104"/>
      <c r="ME195" s="104"/>
      <c r="MF195" s="104"/>
      <c r="MG195" s="104"/>
      <c r="MH195" s="104"/>
      <c r="MI195" s="104"/>
      <c r="MJ195" s="104"/>
      <c r="MK195" s="104"/>
      <c r="ML195" s="104"/>
      <c r="MM195" s="104"/>
      <c r="MN195" s="104"/>
      <c r="MO195" s="104"/>
      <c r="MP195" s="104"/>
      <c r="MQ195" s="104"/>
      <c r="MR195" s="104"/>
      <c r="MS195" s="104"/>
      <c r="MT195" s="104"/>
      <c r="MU195" s="104"/>
      <c r="MV195" s="104"/>
      <c r="MW195" s="104"/>
      <c r="MX195" s="104"/>
      <c r="MY195" s="104"/>
      <c r="MZ195" s="104"/>
      <c r="NA195" s="104"/>
      <c r="NB195" s="104"/>
      <c r="NC195" s="104"/>
      <c r="ND195" s="104"/>
      <c r="NE195" s="104"/>
      <c r="NF195" s="104"/>
      <c r="NG195" s="104"/>
      <c r="NH195" s="104"/>
      <c r="NI195" s="104"/>
      <c r="NJ195" s="104"/>
      <c r="NK195" s="104"/>
      <c r="NL195" s="104"/>
      <c r="NM195" s="104"/>
      <c r="NN195" s="104"/>
      <c r="NO195" s="104"/>
      <c r="NP195" s="104"/>
      <c r="NQ195" s="104"/>
      <c r="NR195" s="104"/>
      <c r="NS195" s="104"/>
      <c r="NT195" s="104"/>
      <c r="NU195" s="104"/>
      <c r="NV195" s="104"/>
      <c r="NW195" s="104"/>
      <c r="NX195" s="104"/>
      <c r="NY195" s="104"/>
      <c r="NZ195" s="104"/>
      <c r="OA195" s="104"/>
      <c r="OB195" s="104"/>
      <c r="OC195" s="104"/>
      <c r="OD195" s="104"/>
      <c r="OE195" s="104"/>
      <c r="OF195" s="104"/>
      <c r="OG195" s="104"/>
      <c r="OH195" s="104"/>
      <c r="OI195" s="104"/>
      <c r="OJ195" s="104"/>
      <c r="OK195" s="104"/>
      <c r="OL195" s="104"/>
      <c r="OM195" s="104"/>
      <c r="ON195" s="104"/>
      <c r="OO195" s="104"/>
      <c r="OP195" s="104"/>
      <c r="OQ195" s="104"/>
      <c r="OR195" s="104"/>
      <c r="OS195" s="104"/>
      <c r="OT195" s="104"/>
      <c r="OU195" s="104"/>
      <c r="OV195" s="104"/>
      <c r="OW195" s="104"/>
      <c r="OX195" s="104"/>
      <c r="OY195" s="104"/>
      <c r="OZ195" s="104"/>
      <c r="PA195" s="104"/>
      <c r="PB195" s="104"/>
      <c r="PC195" s="104"/>
      <c r="PD195" s="104"/>
      <c r="PE195" s="104"/>
      <c r="PF195" s="104"/>
      <c r="PG195" s="104"/>
      <c r="PH195" s="104"/>
      <c r="PI195" s="104"/>
      <c r="PJ195" s="104"/>
      <c r="PK195" s="104"/>
      <c r="PL195" s="104"/>
      <c r="PM195" s="104"/>
      <c r="PN195" s="104"/>
      <c r="PO195" s="104"/>
      <c r="PP195" s="104"/>
      <c r="PQ195" s="104"/>
      <c r="PR195" s="104"/>
      <c r="PS195" s="104"/>
      <c r="PT195" s="104"/>
      <c r="PU195" s="104"/>
      <c r="PV195" s="104"/>
      <c r="PW195" s="104"/>
      <c r="PX195" s="104"/>
      <c r="PY195" s="104"/>
      <c r="PZ195" s="104"/>
      <c r="QA195" s="104"/>
      <c r="QB195" s="104"/>
      <c r="QC195" s="104"/>
      <c r="QD195" s="104"/>
      <c r="QE195" s="104"/>
      <c r="QF195" s="104"/>
      <c r="QG195" s="104"/>
      <c r="QH195" s="104"/>
      <c r="QI195" s="104"/>
      <c r="QJ195" s="104"/>
      <c r="QK195" s="104"/>
      <c r="QL195" s="104"/>
      <c r="QM195" s="104"/>
      <c r="QN195" s="104"/>
      <c r="QO195" s="104"/>
      <c r="QP195" s="104"/>
      <c r="QQ195" s="104"/>
      <c r="QR195" s="104"/>
      <c r="QS195" s="104"/>
      <c r="QT195" s="104"/>
      <c r="QU195" s="104"/>
      <c r="QV195" s="104"/>
      <c r="QW195" s="104"/>
      <c r="QX195" s="104"/>
      <c r="QY195" s="104"/>
      <c r="QZ195" s="104"/>
      <c r="RA195" s="104"/>
      <c r="RB195" s="104"/>
      <c r="RC195" s="104"/>
      <c r="RD195" s="104"/>
      <c r="RE195" s="104"/>
      <c r="RF195" s="104"/>
      <c r="RG195" s="207"/>
      <c r="RH195" s="207"/>
    </row>
    <row r="196" spans="2:476" ht="18.75" customHeight="1">
      <c r="B196" s="87">
        <v>185</v>
      </c>
      <c r="C196" s="87"/>
      <c r="D196" s="87" t="s">
        <v>451</v>
      </c>
      <c r="E196" s="34" t="str">
        <f>IF(ISBLANK(TMSimList[[#This Row],[Test n'#]]),"",LOOKUP(TMSimList[[#This Row],[Test n'#]],TP_CFAR_DB[TPnum],TP_CFAR_DB[TP ID]))</f>
        <v/>
      </c>
      <c r="F196" s="103" t="str">
        <f>IF(ISBLANK(TMSimList[[#This Row],[Test n'#]]),"",LOOKUP(TMSimList[[#This Row],[Test n'#]],TP_CFAR_DB[TPnum],TP_CFAR_DB[Test Point Name]))</f>
        <v/>
      </c>
      <c r="G196" s="34" t="str">
        <f>IF(ISBLANK(TMSimList[[#This Row],[Test n'#]]),"",LOOKUP(TMSimList[[#This Row],[Test n'#]],TP_CFAR_DB[TPnum],TP_CFAR_DB[Mode]))</f>
        <v/>
      </c>
      <c r="H196" s="397"/>
      <c r="I196" s="398"/>
      <c r="J196" s="398"/>
      <c r="K196" s="171"/>
      <c r="L196" s="178">
        <f>SUM(TMSimMatrix[#This Row])</f>
        <v>0</v>
      </c>
      <c r="M196" s="171"/>
      <c r="N196" s="171"/>
      <c r="O196" s="171"/>
      <c r="P196" s="171"/>
      <c r="Q196" s="171"/>
      <c r="R196" s="171"/>
      <c r="S196" s="171"/>
      <c r="T196" s="171"/>
      <c r="U196" s="171"/>
      <c r="V196" s="171"/>
      <c r="W196" s="171"/>
      <c r="X196" s="171"/>
      <c r="Y196" s="171"/>
      <c r="Z196" s="171"/>
      <c r="AA196" s="171"/>
      <c r="AB196" s="171"/>
      <c r="AC196" s="171"/>
      <c r="AD196" s="171"/>
      <c r="AE196" s="171"/>
      <c r="AF196" s="171"/>
      <c r="AG196" s="171"/>
      <c r="AH196" s="171"/>
      <c r="AI196" s="171"/>
      <c r="AJ196" s="171"/>
      <c r="AK196" s="171"/>
      <c r="AL196" s="171"/>
      <c r="AM196" s="171"/>
      <c r="AN196" s="171"/>
      <c r="AO196" s="171"/>
      <c r="AP196" s="171"/>
      <c r="AQ196" s="171"/>
      <c r="AR196" s="171"/>
      <c r="AS196" s="171"/>
      <c r="AT196" s="171"/>
      <c r="AU196" s="171"/>
      <c r="AV196" s="171"/>
      <c r="AW196" s="171"/>
      <c r="AX196" s="171"/>
      <c r="AY196" s="171"/>
      <c r="AZ196" s="171"/>
      <c r="BA196" s="171"/>
      <c r="BB196" s="171"/>
      <c r="BC196" s="171"/>
      <c r="BD196" s="171"/>
      <c r="BE196" s="171"/>
      <c r="BF196" s="171"/>
      <c r="BG196" s="171"/>
      <c r="BH196" s="171"/>
      <c r="BI196" s="171"/>
      <c r="BJ196" s="171"/>
      <c r="BK196" s="171"/>
      <c r="BL196" s="171"/>
      <c r="BM196" s="171"/>
      <c r="BN196" s="171"/>
      <c r="BO196" s="171"/>
      <c r="BP196" s="171"/>
      <c r="BQ196" s="171"/>
      <c r="BR196" s="171"/>
      <c r="BS196" s="171"/>
      <c r="BT196" s="171"/>
      <c r="BU196" s="171"/>
      <c r="BV196" s="171"/>
      <c r="BW196" s="171"/>
      <c r="BX196" s="171"/>
      <c r="BY196" s="171"/>
      <c r="BZ196" s="171"/>
      <c r="CA196" s="171"/>
      <c r="CB196" s="171"/>
      <c r="CC196" s="171"/>
      <c r="CD196" s="104"/>
      <c r="CE196" s="104"/>
      <c r="CF196" s="104"/>
      <c r="CG196" s="104"/>
      <c r="CH196" s="104"/>
      <c r="CI196" s="104"/>
      <c r="CJ196" s="104"/>
      <c r="CK196" s="104"/>
      <c r="CL196" s="104"/>
      <c r="CM196" s="104"/>
      <c r="CN196" s="104"/>
      <c r="CO196" s="104"/>
      <c r="CP196" s="104"/>
      <c r="CQ196" s="104"/>
      <c r="CR196" s="104"/>
      <c r="CS196" s="104"/>
      <c r="CT196" s="104"/>
      <c r="CU196" s="104"/>
      <c r="CV196" s="207"/>
      <c r="CW196" s="207"/>
      <c r="CX196" s="207"/>
      <c r="CY196" s="207"/>
      <c r="CZ196" s="207"/>
      <c r="DA196" s="207"/>
      <c r="DB196" s="207"/>
      <c r="DC196" s="207"/>
      <c r="DD196" s="207"/>
      <c r="DE196" s="207"/>
      <c r="DF196" s="207"/>
      <c r="DG196" s="207"/>
      <c r="DH196" s="207"/>
      <c r="DI196" s="207"/>
      <c r="DJ196" s="207"/>
      <c r="DK196" s="207"/>
      <c r="DL196" s="207"/>
      <c r="DM196" s="207"/>
      <c r="DN196" s="207"/>
      <c r="DO196" s="207"/>
      <c r="DP196" s="207"/>
      <c r="DQ196" s="207"/>
      <c r="DR196" s="207"/>
      <c r="DS196" s="207"/>
      <c r="DT196" s="207"/>
      <c r="DU196" s="104"/>
      <c r="DV196" s="104"/>
      <c r="DW196" s="104"/>
      <c r="DX196" s="104"/>
      <c r="DY196" s="104"/>
      <c r="DZ196" s="104"/>
      <c r="EA196" s="104"/>
      <c r="EB196" s="104"/>
      <c r="EC196" s="104"/>
      <c r="ED196" s="104"/>
      <c r="EE196" s="104"/>
      <c r="EF196" s="104"/>
      <c r="EG196" s="104"/>
      <c r="EH196" s="104"/>
      <c r="EI196" s="104"/>
      <c r="EJ196" s="104"/>
      <c r="EK196" s="104"/>
      <c r="EL196" s="104"/>
      <c r="EM196" s="104"/>
      <c r="EN196" s="104"/>
      <c r="EO196" s="104"/>
      <c r="EP196" s="104"/>
      <c r="EQ196" s="104"/>
      <c r="ER196" s="104"/>
      <c r="ES196" s="104"/>
      <c r="ET196" s="104"/>
      <c r="EU196" s="104"/>
      <c r="EV196" s="104"/>
      <c r="EW196" s="104"/>
      <c r="EX196" s="104"/>
      <c r="EY196" s="104"/>
      <c r="EZ196" s="104"/>
      <c r="FA196" s="104"/>
      <c r="FB196" s="104"/>
      <c r="FC196" s="104"/>
      <c r="FD196" s="104"/>
      <c r="FE196" s="104"/>
      <c r="FF196" s="104"/>
      <c r="FG196" s="104"/>
      <c r="FH196" s="104"/>
      <c r="FI196" s="104"/>
      <c r="FJ196" s="104"/>
      <c r="FK196" s="104"/>
      <c r="FL196" s="104"/>
      <c r="FM196" s="104"/>
      <c r="FN196" s="104"/>
      <c r="FO196" s="104"/>
      <c r="FP196" s="104"/>
      <c r="FQ196" s="104"/>
      <c r="FR196" s="104"/>
      <c r="FS196" s="104"/>
      <c r="FT196" s="104"/>
      <c r="FU196" s="104"/>
      <c r="FV196" s="104"/>
      <c r="FW196" s="104"/>
      <c r="FX196" s="104"/>
      <c r="FY196" s="104"/>
      <c r="FZ196" s="104"/>
      <c r="GA196" s="104"/>
      <c r="GB196" s="104"/>
      <c r="GC196" s="104"/>
      <c r="GD196" s="104"/>
      <c r="GE196" s="104"/>
      <c r="GF196" s="104"/>
      <c r="GG196" s="104"/>
      <c r="GH196" s="104"/>
      <c r="GI196" s="104"/>
      <c r="GJ196" s="104"/>
      <c r="GK196" s="104"/>
      <c r="GL196" s="104"/>
      <c r="GM196" s="104"/>
      <c r="GN196" s="104"/>
      <c r="GO196" s="104"/>
      <c r="GP196" s="104"/>
      <c r="GQ196" s="104"/>
      <c r="GR196" s="104"/>
      <c r="GS196" s="104"/>
      <c r="GT196" s="104"/>
      <c r="GU196" s="104"/>
      <c r="GV196" s="104"/>
      <c r="GW196" s="104"/>
      <c r="GX196" s="104"/>
      <c r="GY196" s="104"/>
      <c r="GZ196" s="104"/>
      <c r="HA196" s="104"/>
      <c r="HB196" s="104"/>
      <c r="HC196" s="104"/>
      <c r="HD196" s="104"/>
      <c r="HE196" s="104"/>
      <c r="HF196" s="104"/>
      <c r="HG196" s="104"/>
      <c r="HH196" s="104"/>
      <c r="HI196" s="104"/>
      <c r="HJ196" s="104"/>
      <c r="HK196" s="104"/>
      <c r="HL196" s="104"/>
      <c r="HM196" s="104"/>
      <c r="HN196" s="104"/>
      <c r="HO196" s="104"/>
      <c r="HP196" s="104"/>
      <c r="HQ196" s="104"/>
      <c r="HR196" s="104"/>
      <c r="HS196" s="104"/>
      <c r="HT196" s="104"/>
      <c r="HU196" s="104"/>
      <c r="HV196" s="104"/>
      <c r="HW196" s="104"/>
      <c r="HX196" s="104"/>
      <c r="HY196" s="104"/>
      <c r="HZ196" s="104"/>
      <c r="IA196" s="104"/>
      <c r="IB196" s="104"/>
      <c r="IC196" s="104"/>
      <c r="ID196" s="104"/>
      <c r="IE196" s="104"/>
      <c r="IF196" s="104"/>
      <c r="IG196" s="104"/>
      <c r="IH196" s="104"/>
      <c r="II196" s="104"/>
      <c r="IJ196" s="104"/>
      <c r="IK196" s="104"/>
      <c r="IL196" s="104"/>
      <c r="IM196" s="104"/>
      <c r="IN196" s="104"/>
      <c r="IO196" s="104"/>
      <c r="IP196" s="104"/>
      <c r="IQ196" s="104"/>
      <c r="IR196" s="104"/>
      <c r="IS196" s="104"/>
      <c r="IT196" s="104"/>
      <c r="IU196" s="104"/>
      <c r="IV196" s="104"/>
      <c r="IW196" s="104"/>
      <c r="IX196" s="104"/>
      <c r="IY196" s="104"/>
      <c r="IZ196" s="104"/>
      <c r="JA196" s="104"/>
      <c r="JB196" s="104"/>
      <c r="JC196" s="104"/>
      <c r="JD196" s="104"/>
      <c r="JE196" s="104"/>
      <c r="JF196" s="104"/>
      <c r="JG196" s="104"/>
      <c r="JH196" s="104"/>
      <c r="JI196" s="104"/>
      <c r="JJ196" s="104"/>
      <c r="JK196" s="104"/>
      <c r="JL196" s="104"/>
      <c r="JM196" s="104"/>
      <c r="JN196" s="104"/>
      <c r="JO196" s="104"/>
      <c r="JP196" s="104"/>
      <c r="JQ196" s="104"/>
      <c r="JR196" s="104"/>
      <c r="JS196" s="104"/>
      <c r="JT196" s="104"/>
      <c r="JU196" s="104"/>
      <c r="JV196" s="104"/>
      <c r="JW196" s="104"/>
      <c r="JX196" s="104"/>
      <c r="JY196" s="104"/>
      <c r="JZ196" s="104"/>
      <c r="KA196" s="104"/>
      <c r="KB196" s="104"/>
      <c r="KC196" s="104"/>
      <c r="KD196" s="104"/>
      <c r="KE196" s="104"/>
      <c r="KF196" s="104"/>
      <c r="KG196" s="104"/>
      <c r="KH196" s="104"/>
      <c r="KI196" s="104"/>
      <c r="KJ196" s="104"/>
      <c r="KK196" s="104"/>
      <c r="KL196" s="104"/>
      <c r="KM196" s="104"/>
      <c r="KN196" s="104"/>
      <c r="KO196" s="104"/>
      <c r="KP196" s="104"/>
      <c r="KQ196" s="104"/>
      <c r="KR196" s="104"/>
      <c r="KS196" s="104"/>
      <c r="KT196" s="104"/>
      <c r="KU196" s="104"/>
      <c r="KV196" s="104"/>
      <c r="KW196" s="104"/>
      <c r="KX196" s="104"/>
      <c r="KY196" s="104"/>
      <c r="KZ196" s="104"/>
      <c r="LA196" s="104"/>
      <c r="LB196" s="104"/>
      <c r="LC196" s="104"/>
      <c r="LD196" s="104"/>
      <c r="LE196" s="104"/>
      <c r="LF196" s="104"/>
      <c r="LG196" s="104"/>
      <c r="LH196" s="104"/>
      <c r="LI196" s="104"/>
      <c r="LJ196" s="104"/>
      <c r="LK196" s="104"/>
      <c r="LL196" s="104"/>
      <c r="LM196" s="104"/>
      <c r="LN196" s="104"/>
      <c r="LO196" s="104"/>
      <c r="LP196" s="104"/>
      <c r="LQ196" s="104"/>
      <c r="LR196" s="104"/>
      <c r="LS196" s="104"/>
      <c r="LT196" s="104"/>
      <c r="LU196" s="104"/>
      <c r="LV196" s="104"/>
      <c r="LW196" s="104"/>
      <c r="LX196" s="104"/>
      <c r="LY196" s="104"/>
      <c r="LZ196" s="104"/>
      <c r="MA196" s="104"/>
      <c r="MB196" s="104"/>
      <c r="MC196" s="104"/>
      <c r="MD196" s="104"/>
      <c r="ME196" s="104"/>
      <c r="MF196" s="104"/>
      <c r="MG196" s="104"/>
      <c r="MH196" s="104"/>
      <c r="MI196" s="104"/>
      <c r="MJ196" s="104"/>
      <c r="MK196" s="104"/>
      <c r="ML196" s="104"/>
      <c r="MM196" s="104"/>
      <c r="MN196" s="104"/>
      <c r="MO196" s="104"/>
      <c r="MP196" s="104"/>
      <c r="MQ196" s="104"/>
      <c r="MR196" s="104"/>
      <c r="MS196" s="104"/>
      <c r="MT196" s="104"/>
      <c r="MU196" s="104"/>
      <c r="MV196" s="104"/>
      <c r="MW196" s="104"/>
      <c r="MX196" s="104"/>
      <c r="MY196" s="104"/>
      <c r="MZ196" s="104"/>
      <c r="NA196" s="104"/>
      <c r="NB196" s="104"/>
      <c r="NC196" s="104"/>
      <c r="ND196" s="104"/>
      <c r="NE196" s="104"/>
      <c r="NF196" s="104"/>
      <c r="NG196" s="104"/>
      <c r="NH196" s="104"/>
      <c r="NI196" s="104"/>
      <c r="NJ196" s="104"/>
      <c r="NK196" s="104"/>
      <c r="NL196" s="104"/>
      <c r="NM196" s="104"/>
      <c r="NN196" s="104"/>
      <c r="NO196" s="104"/>
      <c r="NP196" s="104"/>
      <c r="NQ196" s="104"/>
      <c r="NR196" s="104"/>
      <c r="NS196" s="104"/>
      <c r="NT196" s="104"/>
      <c r="NU196" s="104"/>
      <c r="NV196" s="104"/>
      <c r="NW196" s="104"/>
      <c r="NX196" s="104"/>
      <c r="NY196" s="104"/>
      <c r="NZ196" s="104"/>
      <c r="OA196" s="104"/>
      <c r="OB196" s="104"/>
      <c r="OC196" s="104"/>
      <c r="OD196" s="104"/>
      <c r="OE196" s="104"/>
      <c r="OF196" s="104"/>
      <c r="OG196" s="104"/>
      <c r="OH196" s="104"/>
      <c r="OI196" s="104"/>
      <c r="OJ196" s="104"/>
      <c r="OK196" s="104"/>
      <c r="OL196" s="104"/>
      <c r="OM196" s="104"/>
      <c r="ON196" s="104"/>
      <c r="OO196" s="104"/>
      <c r="OP196" s="104"/>
      <c r="OQ196" s="104"/>
      <c r="OR196" s="104"/>
      <c r="OS196" s="104"/>
      <c r="OT196" s="104"/>
      <c r="OU196" s="104"/>
      <c r="OV196" s="104"/>
      <c r="OW196" s="104"/>
      <c r="OX196" s="104"/>
      <c r="OY196" s="104"/>
      <c r="OZ196" s="104"/>
      <c r="PA196" s="104"/>
      <c r="PB196" s="104"/>
      <c r="PC196" s="104"/>
      <c r="PD196" s="104"/>
      <c r="PE196" s="104"/>
      <c r="PF196" s="104"/>
      <c r="PG196" s="104"/>
      <c r="PH196" s="104"/>
      <c r="PI196" s="104"/>
      <c r="PJ196" s="104"/>
      <c r="PK196" s="104"/>
      <c r="PL196" s="104"/>
      <c r="PM196" s="104"/>
      <c r="PN196" s="104"/>
      <c r="PO196" s="104"/>
      <c r="PP196" s="104"/>
      <c r="PQ196" s="104"/>
      <c r="PR196" s="104"/>
      <c r="PS196" s="104"/>
      <c r="PT196" s="104"/>
      <c r="PU196" s="104"/>
      <c r="PV196" s="104"/>
      <c r="PW196" s="104"/>
      <c r="PX196" s="104"/>
      <c r="PY196" s="104"/>
      <c r="PZ196" s="104"/>
      <c r="QA196" s="104"/>
      <c r="QB196" s="104"/>
      <c r="QC196" s="104"/>
      <c r="QD196" s="104"/>
      <c r="QE196" s="104"/>
      <c r="QF196" s="104"/>
      <c r="QG196" s="104"/>
      <c r="QH196" s="104"/>
      <c r="QI196" s="104"/>
      <c r="QJ196" s="104"/>
      <c r="QK196" s="104"/>
      <c r="QL196" s="104"/>
      <c r="QM196" s="104"/>
      <c r="QN196" s="104"/>
      <c r="QO196" s="104"/>
      <c r="QP196" s="104"/>
      <c r="QQ196" s="104"/>
      <c r="QR196" s="104"/>
      <c r="QS196" s="104"/>
      <c r="QT196" s="104"/>
      <c r="QU196" s="104"/>
      <c r="QV196" s="104"/>
      <c r="QW196" s="104"/>
      <c r="QX196" s="104"/>
      <c r="QY196" s="104"/>
      <c r="QZ196" s="104"/>
      <c r="RA196" s="104"/>
      <c r="RB196" s="104"/>
      <c r="RC196" s="104"/>
      <c r="RD196" s="104"/>
      <c r="RE196" s="104"/>
      <c r="RF196" s="104"/>
      <c r="RG196" s="207"/>
      <c r="RH196" s="207"/>
    </row>
    <row r="197" spans="2:476" ht="18.75" customHeight="1">
      <c r="B197" s="87">
        <v>186</v>
      </c>
      <c r="C197" s="87"/>
      <c r="D197" s="87" t="s">
        <v>451</v>
      </c>
      <c r="E197" s="34" t="str">
        <f>IF(ISBLANK(TMSimList[[#This Row],[Test n'#]]),"",LOOKUP(TMSimList[[#This Row],[Test n'#]],TP_CFAR_DB[TPnum],TP_CFAR_DB[TP ID]))</f>
        <v/>
      </c>
      <c r="F197" s="103" t="str">
        <f>IF(ISBLANK(TMSimList[[#This Row],[Test n'#]]),"",LOOKUP(TMSimList[[#This Row],[Test n'#]],TP_CFAR_DB[TPnum],TP_CFAR_DB[Test Point Name]))</f>
        <v/>
      </c>
      <c r="G197" s="34" t="str">
        <f>IF(ISBLANK(TMSimList[[#This Row],[Test n'#]]),"",LOOKUP(TMSimList[[#This Row],[Test n'#]],TP_CFAR_DB[TPnum],TP_CFAR_DB[Mode]))</f>
        <v/>
      </c>
      <c r="H197" s="397"/>
      <c r="I197" s="398"/>
      <c r="J197" s="398"/>
      <c r="K197" s="171"/>
      <c r="L197" s="178">
        <f>SUM(TMSimMatrix[#This Row])</f>
        <v>0</v>
      </c>
      <c r="M197" s="171"/>
      <c r="N197" s="171"/>
      <c r="O197" s="171"/>
      <c r="P197" s="171"/>
      <c r="Q197" s="171"/>
      <c r="R197" s="171"/>
      <c r="S197" s="171"/>
      <c r="T197" s="171"/>
      <c r="U197" s="171"/>
      <c r="V197" s="171"/>
      <c r="W197" s="171"/>
      <c r="X197" s="171"/>
      <c r="Y197" s="171"/>
      <c r="Z197" s="171"/>
      <c r="AA197" s="171"/>
      <c r="AB197" s="171"/>
      <c r="AC197" s="171"/>
      <c r="AD197" s="171"/>
      <c r="AE197" s="171"/>
      <c r="AF197" s="171"/>
      <c r="AG197" s="171"/>
      <c r="AH197" s="171"/>
      <c r="AI197" s="171"/>
      <c r="AJ197" s="171"/>
      <c r="AK197" s="171"/>
      <c r="AL197" s="171"/>
      <c r="AM197" s="171"/>
      <c r="AN197" s="171"/>
      <c r="AO197" s="171"/>
      <c r="AP197" s="171"/>
      <c r="AQ197" s="171"/>
      <c r="AR197" s="171"/>
      <c r="AS197" s="171"/>
      <c r="AT197" s="171"/>
      <c r="AU197" s="171"/>
      <c r="AV197" s="171"/>
      <c r="AW197" s="171"/>
      <c r="AX197" s="171"/>
      <c r="AY197" s="171"/>
      <c r="AZ197" s="171"/>
      <c r="BA197" s="171"/>
      <c r="BB197" s="171"/>
      <c r="BC197" s="171"/>
      <c r="BD197" s="171"/>
      <c r="BE197" s="171"/>
      <c r="BF197" s="171"/>
      <c r="BG197" s="171"/>
      <c r="BH197" s="171"/>
      <c r="BI197" s="171"/>
      <c r="BJ197" s="171"/>
      <c r="BK197" s="171"/>
      <c r="BL197" s="171"/>
      <c r="BM197" s="171"/>
      <c r="BN197" s="171"/>
      <c r="BO197" s="171"/>
      <c r="BP197" s="171"/>
      <c r="BQ197" s="171"/>
      <c r="BR197" s="171"/>
      <c r="BS197" s="171"/>
      <c r="BT197" s="171"/>
      <c r="BU197" s="171"/>
      <c r="BV197" s="171"/>
      <c r="BW197" s="171"/>
      <c r="BX197" s="171"/>
      <c r="BY197" s="171"/>
      <c r="BZ197" s="171"/>
      <c r="CA197" s="171"/>
      <c r="CB197" s="171"/>
      <c r="CC197" s="171"/>
      <c r="CD197" s="104"/>
      <c r="CE197" s="104"/>
      <c r="CF197" s="104"/>
      <c r="CG197" s="104"/>
      <c r="CH197" s="104"/>
      <c r="CI197" s="104"/>
      <c r="CJ197" s="104"/>
      <c r="CK197" s="104"/>
      <c r="CL197" s="104"/>
      <c r="CM197" s="104"/>
      <c r="CN197" s="104"/>
      <c r="CO197" s="104"/>
      <c r="CP197" s="104"/>
      <c r="CQ197" s="104"/>
      <c r="CR197" s="104"/>
      <c r="CS197" s="104"/>
      <c r="CT197" s="104"/>
      <c r="CU197" s="104"/>
      <c r="CV197" s="207"/>
      <c r="CW197" s="207"/>
      <c r="CX197" s="207"/>
      <c r="CY197" s="207"/>
      <c r="CZ197" s="207"/>
      <c r="DA197" s="207"/>
      <c r="DB197" s="207"/>
      <c r="DC197" s="207"/>
      <c r="DD197" s="207"/>
      <c r="DE197" s="207"/>
      <c r="DF197" s="207"/>
      <c r="DG197" s="207"/>
      <c r="DH197" s="207"/>
      <c r="DI197" s="207"/>
      <c r="DJ197" s="207"/>
      <c r="DK197" s="207"/>
      <c r="DL197" s="207"/>
      <c r="DM197" s="207"/>
      <c r="DN197" s="207"/>
      <c r="DO197" s="207"/>
      <c r="DP197" s="207"/>
      <c r="DQ197" s="207"/>
      <c r="DR197" s="207"/>
      <c r="DS197" s="207"/>
      <c r="DT197" s="207"/>
      <c r="DU197" s="104"/>
      <c r="DV197" s="104"/>
      <c r="DW197" s="104"/>
      <c r="DX197" s="104"/>
      <c r="DY197" s="104"/>
      <c r="DZ197" s="104"/>
      <c r="EA197" s="104"/>
      <c r="EB197" s="104"/>
      <c r="EC197" s="104"/>
      <c r="ED197" s="104"/>
      <c r="EE197" s="104"/>
      <c r="EF197" s="104"/>
      <c r="EG197" s="104"/>
      <c r="EH197" s="104"/>
      <c r="EI197" s="104"/>
      <c r="EJ197" s="104"/>
      <c r="EK197" s="104"/>
      <c r="EL197" s="104"/>
      <c r="EM197" s="104"/>
      <c r="EN197" s="104"/>
      <c r="EO197" s="104"/>
      <c r="EP197" s="104"/>
      <c r="EQ197" s="104"/>
      <c r="ER197" s="104"/>
      <c r="ES197" s="104"/>
      <c r="ET197" s="104"/>
      <c r="EU197" s="104"/>
      <c r="EV197" s="104"/>
      <c r="EW197" s="104"/>
      <c r="EX197" s="104"/>
      <c r="EY197" s="104"/>
      <c r="EZ197" s="104"/>
      <c r="FA197" s="104"/>
      <c r="FB197" s="104"/>
      <c r="FC197" s="104"/>
      <c r="FD197" s="104"/>
      <c r="FE197" s="104"/>
      <c r="FF197" s="104"/>
      <c r="FG197" s="104"/>
      <c r="FH197" s="104"/>
      <c r="FI197" s="104"/>
      <c r="FJ197" s="104"/>
      <c r="FK197" s="104"/>
      <c r="FL197" s="104"/>
      <c r="FM197" s="104"/>
      <c r="FN197" s="104"/>
      <c r="FO197" s="104"/>
      <c r="FP197" s="104"/>
      <c r="FQ197" s="104"/>
      <c r="FR197" s="104"/>
      <c r="FS197" s="104"/>
      <c r="FT197" s="104"/>
      <c r="FU197" s="104"/>
      <c r="FV197" s="104"/>
      <c r="FW197" s="104"/>
      <c r="FX197" s="104"/>
      <c r="FY197" s="104"/>
      <c r="FZ197" s="104"/>
      <c r="GA197" s="104"/>
      <c r="GB197" s="104"/>
      <c r="GC197" s="104"/>
      <c r="GD197" s="104"/>
      <c r="GE197" s="104"/>
      <c r="GF197" s="104"/>
      <c r="GG197" s="104"/>
      <c r="GH197" s="104"/>
      <c r="GI197" s="104"/>
      <c r="GJ197" s="104"/>
      <c r="GK197" s="104"/>
      <c r="GL197" s="104"/>
      <c r="GM197" s="104"/>
      <c r="GN197" s="104"/>
      <c r="GO197" s="104"/>
      <c r="GP197" s="104"/>
      <c r="GQ197" s="104"/>
      <c r="GR197" s="104"/>
      <c r="GS197" s="104"/>
      <c r="GT197" s="104"/>
      <c r="GU197" s="104"/>
      <c r="GV197" s="104"/>
      <c r="GW197" s="104"/>
      <c r="GX197" s="104"/>
      <c r="GY197" s="104"/>
      <c r="GZ197" s="104"/>
      <c r="HA197" s="104"/>
      <c r="HB197" s="104"/>
      <c r="HC197" s="104"/>
      <c r="HD197" s="104"/>
      <c r="HE197" s="104"/>
      <c r="HF197" s="104"/>
      <c r="HG197" s="104"/>
      <c r="HH197" s="104"/>
      <c r="HI197" s="104"/>
      <c r="HJ197" s="104"/>
      <c r="HK197" s="104"/>
      <c r="HL197" s="104"/>
      <c r="HM197" s="104"/>
      <c r="HN197" s="104"/>
      <c r="HO197" s="104"/>
      <c r="HP197" s="104"/>
      <c r="HQ197" s="104"/>
      <c r="HR197" s="104"/>
      <c r="HS197" s="104"/>
      <c r="HT197" s="104"/>
      <c r="HU197" s="104"/>
      <c r="HV197" s="104"/>
      <c r="HW197" s="104"/>
      <c r="HX197" s="104"/>
      <c r="HY197" s="104"/>
      <c r="HZ197" s="104"/>
      <c r="IA197" s="104"/>
      <c r="IB197" s="104"/>
      <c r="IC197" s="104"/>
      <c r="ID197" s="104"/>
      <c r="IE197" s="104"/>
      <c r="IF197" s="104"/>
      <c r="IG197" s="104"/>
      <c r="IH197" s="104"/>
      <c r="II197" s="104"/>
      <c r="IJ197" s="104"/>
      <c r="IK197" s="104"/>
      <c r="IL197" s="104"/>
      <c r="IM197" s="104"/>
      <c r="IN197" s="104"/>
      <c r="IO197" s="104"/>
      <c r="IP197" s="104"/>
      <c r="IQ197" s="104"/>
      <c r="IR197" s="104"/>
      <c r="IS197" s="104"/>
      <c r="IT197" s="104"/>
      <c r="IU197" s="104"/>
      <c r="IV197" s="104"/>
      <c r="IW197" s="104"/>
      <c r="IX197" s="104"/>
      <c r="IY197" s="104"/>
      <c r="IZ197" s="104"/>
      <c r="JA197" s="104"/>
      <c r="JB197" s="104"/>
      <c r="JC197" s="104"/>
      <c r="JD197" s="104"/>
      <c r="JE197" s="104"/>
      <c r="JF197" s="104"/>
      <c r="JG197" s="104"/>
      <c r="JH197" s="104"/>
      <c r="JI197" s="104"/>
      <c r="JJ197" s="104"/>
      <c r="JK197" s="104"/>
      <c r="JL197" s="104"/>
      <c r="JM197" s="104"/>
      <c r="JN197" s="104"/>
      <c r="JO197" s="104"/>
      <c r="JP197" s="104"/>
      <c r="JQ197" s="104"/>
      <c r="JR197" s="104"/>
      <c r="JS197" s="104"/>
      <c r="JT197" s="104"/>
      <c r="JU197" s="104"/>
      <c r="JV197" s="104"/>
      <c r="JW197" s="104"/>
      <c r="JX197" s="104"/>
      <c r="JY197" s="104"/>
      <c r="JZ197" s="104"/>
      <c r="KA197" s="104"/>
      <c r="KB197" s="104"/>
      <c r="KC197" s="104"/>
      <c r="KD197" s="104"/>
      <c r="KE197" s="104"/>
      <c r="KF197" s="104"/>
      <c r="KG197" s="104"/>
      <c r="KH197" s="104"/>
      <c r="KI197" s="104"/>
      <c r="KJ197" s="104"/>
      <c r="KK197" s="104"/>
      <c r="KL197" s="104"/>
      <c r="KM197" s="104"/>
      <c r="KN197" s="104"/>
      <c r="KO197" s="104"/>
      <c r="KP197" s="104"/>
      <c r="KQ197" s="104"/>
      <c r="KR197" s="104"/>
      <c r="KS197" s="104"/>
      <c r="KT197" s="104"/>
      <c r="KU197" s="104"/>
      <c r="KV197" s="104"/>
      <c r="KW197" s="104"/>
      <c r="KX197" s="104"/>
      <c r="KY197" s="104"/>
      <c r="KZ197" s="104"/>
      <c r="LA197" s="104"/>
      <c r="LB197" s="104"/>
      <c r="LC197" s="104"/>
      <c r="LD197" s="104"/>
      <c r="LE197" s="104"/>
      <c r="LF197" s="104"/>
      <c r="LG197" s="104"/>
      <c r="LH197" s="104"/>
      <c r="LI197" s="104"/>
      <c r="LJ197" s="104"/>
      <c r="LK197" s="104"/>
      <c r="LL197" s="104"/>
      <c r="LM197" s="104"/>
      <c r="LN197" s="104"/>
      <c r="LO197" s="104"/>
      <c r="LP197" s="104"/>
      <c r="LQ197" s="104"/>
      <c r="LR197" s="104"/>
      <c r="LS197" s="104"/>
      <c r="LT197" s="104"/>
      <c r="LU197" s="104"/>
      <c r="LV197" s="104"/>
      <c r="LW197" s="104"/>
      <c r="LX197" s="104"/>
      <c r="LY197" s="104"/>
      <c r="LZ197" s="104"/>
      <c r="MA197" s="104"/>
      <c r="MB197" s="104"/>
      <c r="MC197" s="104"/>
      <c r="MD197" s="104"/>
      <c r="ME197" s="104"/>
      <c r="MF197" s="104"/>
      <c r="MG197" s="104"/>
      <c r="MH197" s="104"/>
      <c r="MI197" s="104"/>
      <c r="MJ197" s="104"/>
      <c r="MK197" s="104"/>
      <c r="ML197" s="104"/>
      <c r="MM197" s="104"/>
      <c r="MN197" s="104"/>
      <c r="MO197" s="104"/>
      <c r="MP197" s="104"/>
      <c r="MQ197" s="104"/>
      <c r="MR197" s="104"/>
      <c r="MS197" s="104"/>
      <c r="MT197" s="104"/>
      <c r="MU197" s="104"/>
      <c r="MV197" s="104"/>
      <c r="MW197" s="104"/>
      <c r="MX197" s="104"/>
      <c r="MY197" s="104"/>
      <c r="MZ197" s="104"/>
      <c r="NA197" s="104"/>
      <c r="NB197" s="104"/>
      <c r="NC197" s="104"/>
      <c r="ND197" s="104"/>
      <c r="NE197" s="104"/>
      <c r="NF197" s="104"/>
      <c r="NG197" s="104"/>
      <c r="NH197" s="104"/>
      <c r="NI197" s="104"/>
      <c r="NJ197" s="104"/>
      <c r="NK197" s="104"/>
      <c r="NL197" s="104"/>
      <c r="NM197" s="104"/>
      <c r="NN197" s="104"/>
      <c r="NO197" s="104"/>
      <c r="NP197" s="104"/>
      <c r="NQ197" s="104"/>
      <c r="NR197" s="104"/>
      <c r="NS197" s="104"/>
      <c r="NT197" s="104"/>
      <c r="NU197" s="104"/>
      <c r="NV197" s="104"/>
      <c r="NW197" s="104"/>
      <c r="NX197" s="104"/>
      <c r="NY197" s="104"/>
      <c r="NZ197" s="104"/>
      <c r="OA197" s="104"/>
      <c r="OB197" s="104"/>
      <c r="OC197" s="104"/>
      <c r="OD197" s="104"/>
      <c r="OE197" s="104"/>
      <c r="OF197" s="104"/>
      <c r="OG197" s="104"/>
      <c r="OH197" s="104"/>
      <c r="OI197" s="104"/>
      <c r="OJ197" s="104"/>
      <c r="OK197" s="104"/>
      <c r="OL197" s="104"/>
      <c r="OM197" s="104"/>
      <c r="ON197" s="104"/>
      <c r="OO197" s="104"/>
      <c r="OP197" s="104"/>
      <c r="OQ197" s="104"/>
      <c r="OR197" s="104"/>
      <c r="OS197" s="104"/>
      <c r="OT197" s="104"/>
      <c r="OU197" s="104"/>
      <c r="OV197" s="104"/>
      <c r="OW197" s="104"/>
      <c r="OX197" s="104"/>
      <c r="OY197" s="104"/>
      <c r="OZ197" s="104"/>
      <c r="PA197" s="104"/>
      <c r="PB197" s="104"/>
      <c r="PC197" s="104"/>
      <c r="PD197" s="104"/>
      <c r="PE197" s="104"/>
      <c r="PF197" s="104"/>
      <c r="PG197" s="104"/>
      <c r="PH197" s="104"/>
      <c r="PI197" s="104"/>
      <c r="PJ197" s="104"/>
      <c r="PK197" s="104"/>
      <c r="PL197" s="104"/>
      <c r="PM197" s="104"/>
      <c r="PN197" s="104"/>
      <c r="PO197" s="104"/>
      <c r="PP197" s="104"/>
      <c r="PQ197" s="104"/>
      <c r="PR197" s="104"/>
      <c r="PS197" s="104"/>
      <c r="PT197" s="104"/>
      <c r="PU197" s="104"/>
      <c r="PV197" s="104"/>
      <c r="PW197" s="104"/>
      <c r="PX197" s="104"/>
      <c r="PY197" s="104"/>
      <c r="PZ197" s="104"/>
      <c r="QA197" s="104"/>
      <c r="QB197" s="104"/>
      <c r="QC197" s="104"/>
      <c r="QD197" s="104"/>
      <c r="QE197" s="104"/>
      <c r="QF197" s="104"/>
      <c r="QG197" s="104"/>
      <c r="QH197" s="104"/>
      <c r="QI197" s="104"/>
      <c r="QJ197" s="104"/>
      <c r="QK197" s="104"/>
      <c r="QL197" s="104"/>
      <c r="QM197" s="104"/>
      <c r="QN197" s="104"/>
      <c r="QO197" s="104"/>
      <c r="QP197" s="104"/>
      <c r="QQ197" s="104"/>
      <c r="QR197" s="104"/>
      <c r="QS197" s="104"/>
      <c r="QT197" s="104"/>
      <c r="QU197" s="104"/>
      <c r="QV197" s="104"/>
      <c r="QW197" s="104"/>
      <c r="QX197" s="104"/>
      <c r="QY197" s="104"/>
      <c r="QZ197" s="104"/>
      <c r="RA197" s="104"/>
      <c r="RB197" s="104"/>
      <c r="RC197" s="104"/>
      <c r="RD197" s="104"/>
      <c r="RE197" s="104"/>
      <c r="RF197" s="104"/>
      <c r="RG197" s="207"/>
      <c r="RH197" s="207"/>
    </row>
    <row r="198" spans="2:476" ht="18.75" customHeight="1">
      <c r="B198" s="87">
        <v>187</v>
      </c>
      <c r="C198" s="87"/>
      <c r="D198" s="87" t="s">
        <v>451</v>
      </c>
      <c r="E198" s="34" t="str">
        <f>IF(ISBLANK(TMSimList[[#This Row],[Test n'#]]),"",LOOKUP(TMSimList[[#This Row],[Test n'#]],TP_CFAR_DB[TPnum],TP_CFAR_DB[TP ID]))</f>
        <v/>
      </c>
      <c r="F198" s="103" t="str">
        <f>IF(ISBLANK(TMSimList[[#This Row],[Test n'#]]),"",LOOKUP(TMSimList[[#This Row],[Test n'#]],TP_CFAR_DB[TPnum],TP_CFAR_DB[Test Point Name]))</f>
        <v/>
      </c>
      <c r="G198" s="34" t="str">
        <f>IF(ISBLANK(TMSimList[[#This Row],[Test n'#]]),"",LOOKUP(TMSimList[[#This Row],[Test n'#]],TP_CFAR_DB[TPnum],TP_CFAR_DB[Mode]))</f>
        <v/>
      </c>
      <c r="H198" s="397"/>
      <c r="I198" s="398"/>
      <c r="J198" s="398"/>
      <c r="K198" s="171"/>
      <c r="L198" s="178">
        <f>SUM(TMSimMatrix[#This Row])</f>
        <v>0</v>
      </c>
      <c r="M198" s="171"/>
      <c r="N198" s="171"/>
      <c r="O198" s="171"/>
      <c r="P198" s="171"/>
      <c r="Q198" s="171"/>
      <c r="R198" s="171"/>
      <c r="S198" s="171"/>
      <c r="T198" s="171"/>
      <c r="U198" s="171"/>
      <c r="V198" s="171"/>
      <c r="W198" s="171"/>
      <c r="X198" s="171"/>
      <c r="Y198" s="171"/>
      <c r="Z198" s="171"/>
      <c r="AA198" s="171"/>
      <c r="AB198" s="171"/>
      <c r="AC198" s="171"/>
      <c r="AD198" s="171"/>
      <c r="AE198" s="171"/>
      <c r="AF198" s="171"/>
      <c r="AG198" s="171"/>
      <c r="AH198" s="171"/>
      <c r="AI198" s="171"/>
      <c r="AJ198" s="171"/>
      <c r="AK198" s="171"/>
      <c r="AL198" s="171"/>
      <c r="AM198" s="171"/>
      <c r="AN198" s="171"/>
      <c r="AO198" s="171"/>
      <c r="AP198" s="171"/>
      <c r="AQ198" s="171"/>
      <c r="AR198" s="171"/>
      <c r="AS198" s="171"/>
      <c r="AT198" s="171"/>
      <c r="AU198" s="171"/>
      <c r="AV198" s="171"/>
      <c r="AW198" s="171"/>
      <c r="AX198" s="171"/>
      <c r="AY198" s="171"/>
      <c r="AZ198" s="171"/>
      <c r="BA198" s="171"/>
      <c r="BB198" s="171"/>
      <c r="BC198" s="171"/>
      <c r="BD198" s="171"/>
      <c r="BE198" s="171"/>
      <c r="BF198" s="171"/>
      <c r="BG198" s="171"/>
      <c r="BH198" s="171"/>
      <c r="BI198" s="171"/>
      <c r="BJ198" s="171"/>
      <c r="BK198" s="171"/>
      <c r="BL198" s="171"/>
      <c r="BM198" s="171"/>
      <c r="BN198" s="171"/>
      <c r="BO198" s="171"/>
      <c r="BP198" s="171"/>
      <c r="BQ198" s="171"/>
      <c r="BR198" s="171"/>
      <c r="BS198" s="171"/>
      <c r="BT198" s="171"/>
      <c r="BU198" s="171"/>
      <c r="BV198" s="171"/>
      <c r="BW198" s="171"/>
      <c r="BX198" s="171"/>
      <c r="BY198" s="171"/>
      <c r="BZ198" s="171"/>
      <c r="CA198" s="171"/>
      <c r="CB198" s="171"/>
      <c r="CC198" s="171"/>
      <c r="CD198" s="104"/>
      <c r="CE198" s="104"/>
      <c r="CF198" s="104"/>
      <c r="CG198" s="104"/>
      <c r="CH198" s="104"/>
      <c r="CI198" s="104"/>
      <c r="CJ198" s="104"/>
      <c r="CK198" s="104"/>
      <c r="CL198" s="104"/>
      <c r="CM198" s="104"/>
      <c r="CN198" s="104"/>
      <c r="CO198" s="104"/>
      <c r="CP198" s="104"/>
      <c r="CQ198" s="104"/>
      <c r="CR198" s="104"/>
      <c r="CS198" s="104"/>
      <c r="CT198" s="104"/>
      <c r="CU198" s="104"/>
      <c r="CV198" s="207"/>
      <c r="CW198" s="207"/>
      <c r="CX198" s="207"/>
      <c r="CY198" s="207"/>
      <c r="CZ198" s="207"/>
      <c r="DA198" s="207"/>
      <c r="DB198" s="207"/>
      <c r="DC198" s="207"/>
      <c r="DD198" s="207"/>
      <c r="DE198" s="207"/>
      <c r="DF198" s="207"/>
      <c r="DG198" s="207"/>
      <c r="DH198" s="207"/>
      <c r="DI198" s="207"/>
      <c r="DJ198" s="207"/>
      <c r="DK198" s="207"/>
      <c r="DL198" s="207"/>
      <c r="DM198" s="207"/>
      <c r="DN198" s="207"/>
      <c r="DO198" s="207"/>
      <c r="DP198" s="207"/>
      <c r="DQ198" s="207"/>
      <c r="DR198" s="207"/>
      <c r="DS198" s="207"/>
      <c r="DT198" s="207"/>
      <c r="DU198" s="104"/>
      <c r="DV198" s="104"/>
      <c r="DW198" s="104"/>
      <c r="DX198" s="104"/>
      <c r="DY198" s="104"/>
      <c r="DZ198" s="104"/>
      <c r="EA198" s="104"/>
      <c r="EB198" s="104"/>
      <c r="EC198" s="104"/>
      <c r="ED198" s="104"/>
      <c r="EE198" s="104"/>
      <c r="EF198" s="104"/>
      <c r="EG198" s="104"/>
      <c r="EH198" s="104"/>
      <c r="EI198" s="104"/>
      <c r="EJ198" s="104"/>
      <c r="EK198" s="104"/>
      <c r="EL198" s="104"/>
      <c r="EM198" s="104"/>
      <c r="EN198" s="104"/>
      <c r="EO198" s="104"/>
      <c r="EP198" s="104"/>
      <c r="EQ198" s="104"/>
      <c r="ER198" s="104"/>
      <c r="ES198" s="104"/>
      <c r="ET198" s="104"/>
      <c r="EU198" s="104"/>
      <c r="EV198" s="104"/>
      <c r="EW198" s="104"/>
      <c r="EX198" s="104"/>
      <c r="EY198" s="104"/>
      <c r="EZ198" s="104"/>
      <c r="FA198" s="104"/>
      <c r="FB198" s="104"/>
      <c r="FC198" s="104"/>
      <c r="FD198" s="104"/>
      <c r="FE198" s="104"/>
      <c r="FF198" s="104"/>
      <c r="FG198" s="104"/>
      <c r="FH198" s="104"/>
      <c r="FI198" s="104"/>
      <c r="FJ198" s="104"/>
      <c r="FK198" s="104"/>
      <c r="FL198" s="104"/>
      <c r="FM198" s="104"/>
      <c r="FN198" s="104"/>
      <c r="FO198" s="104"/>
      <c r="FP198" s="104"/>
      <c r="FQ198" s="104"/>
      <c r="FR198" s="104"/>
      <c r="FS198" s="104"/>
      <c r="FT198" s="104"/>
      <c r="FU198" s="104"/>
      <c r="FV198" s="104"/>
      <c r="FW198" s="104"/>
      <c r="FX198" s="104"/>
      <c r="FY198" s="104"/>
      <c r="FZ198" s="104"/>
      <c r="GA198" s="104"/>
      <c r="GB198" s="104"/>
      <c r="GC198" s="104"/>
      <c r="GD198" s="104"/>
      <c r="GE198" s="104"/>
      <c r="GF198" s="104"/>
      <c r="GG198" s="104"/>
      <c r="GH198" s="104"/>
      <c r="GI198" s="104"/>
      <c r="GJ198" s="104"/>
      <c r="GK198" s="104"/>
      <c r="GL198" s="104"/>
      <c r="GM198" s="104"/>
      <c r="GN198" s="104"/>
      <c r="GO198" s="104"/>
      <c r="GP198" s="104"/>
      <c r="GQ198" s="104"/>
      <c r="GR198" s="104"/>
      <c r="GS198" s="104"/>
      <c r="GT198" s="104"/>
      <c r="GU198" s="104"/>
      <c r="GV198" s="104"/>
      <c r="GW198" s="104"/>
      <c r="GX198" s="104"/>
      <c r="GY198" s="104"/>
      <c r="GZ198" s="104"/>
      <c r="HA198" s="104"/>
      <c r="HB198" s="104"/>
      <c r="HC198" s="104"/>
      <c r="HD198" s="104"/>
      <c r="HE198" s="104"/>
      <c r="HF198" s="104"/>
      <c r="HG198" s="104"/>
      <c r="HH198" s="104"/>
      <c r="HI198" s="104"/>
      <c r="HJ198" s="104"/>
      <c r="HK198" s="104"/>
      <c r="HL198" s="104"/>
      <c r="HM198" s="104"/>
      <c r="HN198" s="104"/>
      <c r="HO198" s="104"/>
      <c r="HP198" s="104"/>
      <c r="HQ198" s="104"/>
      <c r="HR198" s="104"/>
      <c r="HS198" s="104"/>
      <c r="HT198" s="104"/>
      <c r="HU198" s="104"/>
      <c r="HV198" s="104"/>
      <c r="HW198" s="104"/>
      <c r="HX198" s="104"/>
      <c r="HY198" s="104"/>
      <c r="HZ198" s="104"/>
      <c r="IA198" s="104"/>
      <c r="IB198" s="104"/>
      <c r="IC198" s="104"/>
      <c r="ID198" s="104"/>
      <c r="IE198" s="104"/>
      <c r="IF198" s="104"/>
      <c r="IG198" s="104"/>
      <c r="IH198" s="104"/>
      <c r="II198" s="104"/>
      <c r="IJ198" s="104"/>
      <c r="IK198" s="104"/>
      <c r="IL198" s="104"/>
      <c r="IM198" s="104"/>
      <c r="IN198" s="104"/>
      <c r="IO198" s="104"/>
      <c r="IP198" s="104"/>
      <c r="IQ198" s="104"/>
      <c r="IR198" s="104"/>
      <c r="IS198" s="104"/>
      <c r="IT198" s="104"/>
      <c r="IU198" s="104"/>
      <c r="IV198" s="104"/>
      <c r="IW198" s="104"/>
      <c r="IX198" s="104"/>
      <c r="IY198" s="104"/>
      <c r="IZ198" s="104"/>
      <c r="JA198" s="104"/>
      <c r="JB198" s="104"/>
      <c r="JC198" s="104"/>
      <c r="JD198" s="104"/>
      <c r="JE198" s="104"/>
      <c r="JF198" s="104"/>
      <c r="JG198" s="104"/>
      <c r="JH198" s="104"/>
      <c r="JI198" s="104"/>
      <c r="JJ198" s="104"/>
      <c r="JK198" s="104"/>
      <c r="JL198" s="104"/>
      <c r="JM198" s="104"/>
      <c r="JN198" s="104"/>
      <c r="JO198" s="104"/>
      <c r="JP198" s="104"/>
      <c r="JQ198" s="104"/>
      <c r="JR198" s="104"/>
      <c r="JS198" s="104"/>
      <c r="JT198" s="104"/>
      <c r="JU198" s="104"/>
      <c r="JV198" s="104"/>
      <c r="JW198" s="104"/>
      <c r="JX198" s="104"/>
      <c r="JY198" s="104"/>
      <c r="JZ198" s="104"/>
      <c r="KA198" s="104"/>
      <c r="KB198" s="104"/>
      <c r="KC198" s="104"/>
      <c r="KD198" s="104"/>
      <c r="KE198" s="104"/>
      <c r="KF198" s="104"/>
      <c r="KG198" s="104"/>
      <c r="KH198" s="104"/>
      <c r="KI198" s="104"/>
      <c r="KJ198" s="104"/>
      <c r="KK198" s="104"/>
      <c r="KL198" s="104"/>
      <c r="KM198" s="104"/>
      <c r="KN198" s="104"/>
      <c r="KO198" s="104"/>
      <c r="KP198" s="104"/>
      <c r="KQ198" s="104"/>
      <c r="KR198" s="104"/>
      <c r="KS198" s="104"/>
      <c r="KT198" s="104"/>
      <c r="KU198" s="104"/>
      <c r="KV198" s="104"/>
      <c r="KW198" s="104"/>
      <c r="KX198" s="104"/>
      <c r="KY198" s="104"/>
      <c r="KZ198" s="104"/>
      <c r="LA198" s="104"/>
      <c r="LB198" s="104"/>
      <c r="LC198" s="104"/>
      <c r="LD198" s="104"/>
      <c r="LE198" s="104"/>
      <c r="LF198" s="104"/>
      <c r="LG198" s="104"/>
      <c r="LH198" s="104"/>
      <c r="LI198" s="104"/>
      <c r="LJ198" s="104"/>
      <c r="LK198" s="104"/>
      <c r="LL198" s="104"/>
      <c r="LM198" s="104"/>
      <c r="LN198" s="104"/>
      <c r="LO198" s="104"/>
      <c r="LP198" s="104"/>
      <c r="LQ198" s="104"/>
      <c r="LR198" s="104"/>
      <c r="LS198" s="104"/>
      <c r="LT198" s="104"/>
      <c r="LU198" s="104"/>
      <c r="LV198" s="104"/>
      <c r="LW198" s="104"/>
      <c r="LX198" s="104"/>
      <c r="LY198" s="104"/>
      <c r="LZ198" s="104"/>
      <c r="MA198" s="104"/>
      <c r="MB198" s="104"/>
      <c r="MC198" s="104"/>
      <c r="MD198" s="104"/>
      <c r="ME198" s="104"/>
      <c r="MF198" s="104"/>
      <c r="MG198" s="104"/>
      <c r="MH198" s="104"/>
      <c r="MI198" s="104"/>
      <c r="MJ198" s="104"/>
      <c r="MK198" s="104"/>
      <c r="ML198" s="104"/>
      <c r="MM198" s="104"/>
      <c r="MN198" s="104"/>
      <c r="MO198" s="104"/>
      <c r="MP198" s="104"/>
      <c r="MQ198" s="104"/>
      <c r="MR198" s="104"/>
      <c r="MS198" s="104"/>
      <c r="MT198" s="104"/>
      <c r="MU198" s="104"/>
      <c r="MV198" s="104"/>
      <c r="MW198" s="104"/>
      <c r="MX198" s="104"/>
      <c r="MY198" s="104"/>
      <c r="MZ198" s="104"/>
      <c r="NA198" s="104"/>
      <c r="NB198" s="104"/>
      <c r="NC198" s="104"/>
      <c r="ND198" s="104"/>
      <c r="NE198" s="104"/>
      <c r="NF198" s="104"/>
      <c r="NG198" s="104"/>
      <c r="NH198" s="104"/>
      <c r="NI198" s="104"/>
      <c r="NJ198" s="104"/>
      <c r="NK198" s="104"/>
      <c r="NL198" s="104"/>
      <c r="NM198" s="104"/>
      <c r="NN198" s="104"/>
      <c r="NO198" s="104"/>
      <c r="NP198" s="104"/>
      <c r="NQ198" s="104"/>
      <c r="NR198" s="104"/>
      <c r="NS198" s="104"/>
      <c r="NT198" s="104"/>
      <c r="NU198" s="104"/>
      <c r="NV198" s="104"/>
      <c r="NW198" s="104"/>
      <c r="NX198" s="104"/>
      <c r="NY198" s="104"/>
      <c r="NZ198" s="104"/>
      <c r="OA198" s="104"/>
      <c r="OB198" s="104"/>
      <c r="OC198" s="104"/>
      <c r="OD198" s="104"/>
      <c r="OE198" s="104"/>
      <c r="OF198" s="104"/>
      <c r="OG198" s="104"/>
      <c r="OH198" s="104"/>
      <c r="OI198" s="104"/>
      <c r="OJ198" s="104"/>
      <c r="OK198" s="104"/>
      <c r="OL198" s="104"/>
      <c r="OM198" s="104"/>
      <c r="ON198" s="104"/>
      <c r="OO198" s="104"/>
      <c r="OP198" s="104"/>
      <c r="OQ198" s="104"/>
      <c r="OR198" s="104"/>
      <c r="OS198" s="104"/>
      <c r="OT198" s="104"/>
      <c r="OU198" s="104"/>
      <c r="OV198" s="104"/>
      <c r="OW198" s="104"/>
      <c r="OX198" s="104"/>
      <c r="OY198" s="104"/>
      <c r="OZ198" s="104"/>
      <c r="PA198" s="104"/>
      <c r="PB198" s="104"/>
      <c r="PC198" s="104"/>
      <c r="PD198" s="104"/>
      <c r="PE198" s="104"/>
      <c r="PF198" s="104"/>
      <c r="PG198" s="104"/>
      <c r="PH198" s="104"/>
      <c r="PI198" s="104"/>
      <c r="PJ198" s="104"/>
      <c r="PK198" s="104"/>
      <c r="PL198" s="104"/>
      <c r="PM198" s="104"/>
      <c r="PN198" s="104"/>
      <c r="PO198" s="104"/>
      <c r="PP198" s="104"/>
      <c r="PQ198" s="104"/>
      <c r="PR198" s="104"/>
      <c r="PS198" s="104"/>
      <c r="PT198" s="104"/>
      <c r="PU198" s="104"/>
      <c r="PV198" s="104"/>
      <c r="PW198" s="104"/>
      <c r="PX198" s="104"/>
      <c r="PY198" s="104"/>
      <c r="PZ198" s="104"/>
      <c r="QA198" s="104"/>
      <c r="QB198" s="104"/>
      <c r="QC198" s="104"/>
      <c r="QD198" s="104"/>
      <c r="QE198" s="104"/>
      <c r="QF198" s="104"/>
      <c r="QG198" s="104"/>
      <c r="QH198" s="104"/>
      <c r="QI198" s="104"/>
      <c r="QJ198" s="104"/>
      <c r="QK198" s="104"/>
      <c r="QL198" s="104"/>
      <c r="QM198" s="104"/>
      <c r="QN198" s="104"/>
      <c r="QO198" s="104"/>
      <c r="QP198" s="104"/>
      <c r="QQ198" s="104"/>
      <c r="QR198" s="104"/>
      <c r="QS198" s="104"/>
      <c r="QT198" s="104"/>
      <c r="QU198" s="104"/>
      <c r="QV198" s="104"/>
      <c r="QW198" s="104"/>
      <c r="QX198" s="104"/>
      <c r="QY198" s="104"/>
      <c r="QZ198" s="104"/>
      <c r="RA198" s="104"/>
      <c r="RB198" s="104"/>
      <c r="RC198" s="104"/>
      <c r="RD198" s="104"/>
      <c r="RE198" s="104"/>
      <c r="RF198" s="104"/>
      <c r="RG198" s="207"/>
      <c r="RH198" s="207"/>
    </row>
    <row r="199" spans="2:476" ht="18.75" customHeight="1">
      <c r="B199" s="87">
        <v>188</v>
      </c>
      <c r="C199" s="87"/>
      <c r="D199" s="87" t="s">
        <v>451</v>
      </c>
      <c r="E199" s="34" t="str">
        <f>IF(ISBLANK(TMSimList[[#This Row],[Test n'#]]),"",LOOKUP(TMSimList[[#This Row],[Test n'#]],TP_CFAR_DB[TPnum],TP_CFAR_DB[TP ID]))</f>
        <v/>
      </c>
      <c r="F199" s="103" t="str">
        <f>IF(ISBLANK(TMSimList[[#This Row],[Test n'#]]),"",LOOKUP(TMSimList[[#This Row],[Test n'#]],TP_CFAR_DB[TPnum],TP_CFAR_DB[Test Point Name]))</f>
        <v/>
      </c>
      <c r="G199" s="34" t="str">
        <f>IF(ISBLANK(TMSimList[[#This Row],[Test n'#]]),"",LOOKUP(TMSimList[[#This Row],[Test n'#]],TP_CFAR_DB[TPnum],TP_CFAR_DB[Mode]))</f>
        <v/>
      </c>
      <c r="H199" s="397"/>
      <c r="I199" s="398"/>
      <c r="J199" s="398"/>
      <c r="K199" s="171"/>
      <c r="L199" s="178">
        <f>SUM(TMSimMatrix[#This Row])</f>
        <v>0</v>
      </c>
      <c r="M199" s="171"/>
      <c r="N199" s="171"/>
      <c r="O199" s="171"/>
      <c r="P199" s="171"/>
      <c r="Q199" s="171"/>
      <c r="R199" s="171"/>
      <c r="S199" s="171"/>
      <c r="T199" s="171"/>
      <c r="U199" s="171"/>
      <c r="V199" s="171"/>
      <c r="W199" s="171"/>
      <c r="X199" s="171"/>
      <c r="Y199" s="171"/>
      <c r="Z199" s="171"/>
      <c r="AA199" s="171"/>
      <c r="AB199" s="171"/>
      <c r="AC199" s="171"/>
      <c r="AD199" s="171"/>
      <c r="AE199" s="171"/>
      <c r="AF199" s="171"/>
      <c r="AG199" s="171"/>
      <c r="AH199" s="171"/>
      <c r="AI199" s="171"/>
      <c r="AJ199" s="171"/>
      <c r="AK199" s="171"/>
      <c r="AL199" s="171"/>
      <c r="AM199" s="171"/>
      <c r="AN199" s="171"/>
      <c r="AO199" s="171"/>
      <c r="AP199" s="171"/>
      <c r="AQ199" s="171"/>
      <c r="AR199" s="171"/>
      <c r="AS199" s="171"/>
      <c r="AT199" s="171"/>
      <c r="AU199" s="171"/>
      <c r="AV199" s="171"/>
      <c r="AW199" s="171"/>
      <c r="AX199" s="171"/>
      <c r="AY199" s="171"/>
      <c r="AZ199" s="171"/>
      <c r="BA199" s="171"/>
      <c r="BB199" s="171"/>
      <c r="BC199" s="171"/>
      <c r="BD199" s="171"/>
      <c r="BE199" s="171"/>
      <c r="BF199" s="171"/>
      <c r="BG199" s="171"/>
      <c r="BH199" s="171"/>
      <c r="BI199" s="171"/>
      <c r="BJ199" s="171"/>
      <c r="BK199" s="171"/>
      <c r="BL199" s="171"/>
      <c r="BM199" s="171"/>
      <c r="BN199" s="171"/>
      <c r="BO199" s="171"/>
      <c r="BP199" s="171"/>
      <c r="BQ199" s="171"/>
      <c r="BR199" s="171"/>
      <c r="BS199" s="171"/>
      <c r="BT199" s="171"/>
      <c r="BU199" s="171"/>
      <c r="BV199" s="171"/>
      <c r="BW199" s="171"/>
      <c r="BX199" s="171"/>
      <c r="BY199" s="171"/>
      <c r="BZ199" s="171"/>
      <c r="CA199" s="171"/>
      <c r="CB199" s="171"/>
      <c r="CC199" s="171"/>
      <c r="CD199" s="104"/>
      <c r="CE199" s="104"/>
      <c r="CF199" s="104"/>
      <c r="CG199" s="104"/>
      <c r="CH199" s="104"/>
      <c r="CI199" s="104"/>
      <c r="CJ199" s="104"/>
      <c r="CK199" s="104"/>
      <c r="CL199" s="104"/>
      <c r="CM199" s="104"/>
      <c r="CN199" s="104"/>
      <c r="CO199" s="104"/>
      <c r="CP199" s="104"/>
      <c r="CQ199" s="104"/>
      <c r="CR199" s="104"/>
      <c r="CS199" s="104"/>
      <c r="CT199" s="104"/>
      <c r="CU199" s="104"/>
      <c r="CV199" s="207"/>
      <c r="CW199" s="207"/>
      <c r="CX199" s="207"/>
      <c r="CY199" s="207"/>
      <c r="CZ199" s="207"/>
      <c r="DA199" s="207"/>
      <c r="DB199" s="207"/>
      <c r="DC199" s="207"/>
      <c r="DD199" s="207"/>
      <c r="DE199" s="207"/>
      <c r="DF199" s="207"/>
      <c r="DG199" s="207"/>
      <c r="DH199" s="207"/>
      <c r="DI199" s="207"/>
      <c r="DJ199" s="207"/>
      <c r="DK199" s="207"/>
      <c r="DL199" s="207"/>
      <c r="DM199" s="207"/>
      <c r="DN199" s="207"/>
      <c r="DO199" s="207"/>
      <c r="DP199" s="207"/>
      <c r="DQ199" s="207"/>
      <c r="DR199" s="207"/>
      <c r="DS199" s="207"/>
      <c r="DT199" s="207"/>
      <c r="DU199" s="104"/>
      <c r="DV199" s="104"/>
      <c r="DW199" s="104"/>
      <c r="DX199" s="104"/>
      <c r="DY199" s="104"/>
      <c r="DZ199" s="104"/>
      <c r="EA199" s="104"/>
      <c r="EB199" s="104"/>
      <c r="EC199" s="104"/>
      <c r="ED199" s="104"/>
      <c r="EE199" s="104"/>
      <c r="EF199" s="104"/>
      <c r="EG199" s="104"/>
      <c r="EH199" s="104"/>
      <c r="EI199" s="104"/>
      <c r="EJ199" s="104"/>
      <c r="EK199" s="104"/>
      <c r="EL199" s="104"/>
      <c r="EM199" s="104"/>
      <c r="EN199" s="104"/>
      <c r="EO199" s="104"/>
      <c r="EP199" s="104"/>
      <c r="EQ199" s="104"/>
      <c r="ER199" s="104"/>
      <c r="ES199" s="104"/>
      <c r="ET199" s="104"/>
      <c r="EU199" s="104"/>
      <c r="EV199" s="104"/>
      <c r="EW199" s="104"/>
      <c r="EX199" s="104"/>
      <c r="EY199" s="104"/>
      <c r="EZ199" s="104"/>
      <c r="FA199" s="104"/>
      <c r="FB199" s="104"/>
      <c r="FC199" s="104"/>
      <c r="FD199" s="104"/>
      <c r="FE199" s="104"/>
      <c r="FF199" s="104"/>
      <c r="FG199" s="104"/>
      <c r="FH199" s="104"/>
      <c r="FI199" s="104"/>
      <c r="FJ199" s="104"/>
      <c r="FK199" s="104"/>
      <c r="FL199" s="104"/>
      <c r="FM199" s="104"/>
      <c r="FN199" s="104"/>
      <c r="FO199" s="104"/>
      <c r="FP199" s="104"/>
      <c r="FQ199" s="104"/>
      <c r="FR199" s="104"/>
      <c r="FS199" s="104"/>
      <c r="FT199" s="104"/>
      <c r="FU199" s="104"/>
      <c r="FV199" s="104"/>
      <c r="FW199" s="104"/>
      <c r="FX199" s="104"/>
      <c r="FY199" s="104"/>
      <c r="FZ199" s="104"/>
      <c r="GA199" s="104"/>
      <c r="GB199" s="104"/>
      <c r="GC199" s="104"/>
      <c r="GD199" s="104"/>
      <c r="GE199" s="104"/>
      <c r="GF199" s="104"/>
      <c r="GG199" s="104"/>
      <c r="GH199" s="104"/>
      <c r="GI199" s="104"/>
      <c r="GJ199" s="104"/>
      <c r="GK199" s="104"/>
      <c r="GL199" s="104"/>
      <c r="GM199" s="104"/>
      <c r="GN199" s="104"/>
      <c r="GO199" s="104"/>
      <c r="GP199" s="104"/>
      <c r="GQ199" s="104"/>
      <c r="GR199" s="104"/>
      <c r="GS199" s="104"/>
      <c r="GT199" s="104"/>
      <c r="GU199" s="104"/>
      <c r="GV199" s="104"/>
      <c r="GW199" s="104"/>
      <c r="GX199" s="104"/>
      <c r="GY199" s="104"/>
      <c r="GZ199" s="104"/>
      <c r="HA199" s="104"/>
      <c r="HB199" s="104"/>
      <c r="HC199" s="104"/>
      <c r="HD199" s="104"/>
      <c r="HE199" s="104"/>
      <c r="HF199" s="104"/>
      <c r="HG199" s="104"/>
      <c r="HH199" s="104"/>
      <c r="HI199" s="104"/>
      <c r="HJ199" s="104"/>
      <c r="HK199" s="104"/>
      <c r="HL199" s="104"/>
      <c r="HM199" s="104"/>
      <c r="HN199" s="104"/>
      <c r="HO199" s="104"/>
      <c r="HP199" s="104"/>
      <c r="HQ199" s="104"/>
      <c r="HR199" s="104"/>
      <c r="HS199" s="104"/>
      <c r="HT199" s="104"/>
      <c r="HU199" s="104"/>
      <c r="HV199" s="104"/>
      <c r="HW199" s="104"/>
      <c r="HX199" s="104"/>
      <c r="HY199" s="104"/>
      <c r="HZ199" s="104"/>
      <c r="IA199" s="104"/>
      <c r="IB199" s="104"/>
      <c r="IC199" s="104"/>
      <c r="ID199" s="104"/>
      <c r="IE199" s="104"/>
      <c r="IF199" s="104"/>
      <c r="IG199" s="104"/>
      <c r="IH199" s="104"/>
      <c r="II199" s="104"/>
      <c r="IJ199" s="104"/>
      <c r="IK199" s="104"/>
      <c r="IL199" s="104"/>
      <c r="IM199" s="104"/>
      <c r="IN199" s="104"/>
      <c r="IO199" s="104"/>
      <c r="IP199" s="104"/>
      <c r="IQ199" s="104"/>
      <c r="IR199" s="104"/>
      <c r="IS199" s="104"/>
      <c r="IT199" s="104"/>
      <c r="IU199" s="104"/>
      <c r="IV199" s="104"/>
      <c r="IW199" s="104"/>
      <c r="IX199" s="104"/>
      <c r="IY199" s="104"/>
      <c r="IZ199" s="104"/>
      <c r="JA199" s="104"/>
      <c r="JB199" s="104"/>
      <c r="JC199" s="104"/>
      <c r="JD199" s="104"/>
      <c r="JE199" s="104"/>
      <c r="JF199" s="104"/>
      <c r="JG199" s="104"/>
      <c r="JH199" s="104"/>
      <c r="JI199" s="104"/>
      <c r="JJ199" s="104"/>
      <c r="JK199" s="104"/>
      <c r="JL199" s="104"/>
      <c r="JM199" s="104"/>
      <c r="JN199" s="104"/>
      <c r="JO199" s="104"/>
      <c r="JP199" s="104"/>
      <c r="JQ199" s="104"/>
      <c r="JR199" s="104"/>
      <c r="JS199" s="104"/>
      <c r="JT199" s="104"/>
      <c r="JU199" s="104"/>
      <c r="JV199" s="104"/>
      <c r="JW199" s="104"/>
      <c r="JX199" s="104"/>
      <c r="JY199" s="104"/>
      <c r="JZ199" s="104"/>
      <c r="KA199" s="104"/>
      <c r="KB199" s="104"/>
      <c r="KC199" s="104"/>
      <c r="KD199" s="104"/>
      <c r="KE199" s="104"/>
      <c r="KF199" s="104"/>
      <c r="KG199" s="104"/>
      <c r="KH199" s="104"/>
      <c r="KI199" s="104"/>
      <c r="KJ199" s="104"/>
      <c r="KK199" s="104"/>
      <c r="KL199" s="104"/>
      <c r="KM199" s="104"/>
      <c r="KN199" s="104"/>
      <c r="KO199" s="104"/>
      <c r="KP199" s="104"/>
      <c r="KQ199" s="104"/>
      <c r="KR199" s="104"/>
      <c r="KS199" s="104"/>
      <c r="KT199" s="104"/>
      <c r="KU199" s="104"/>
      <c r="KV199" s="104"/>
      <c r="KW199" s="104"/>
      <c r="KX199" s="104"/>
      <c r="KY199" s="104"/>
      <c r="KZ199" s="104"/>
      <c r="LA199" s="104"/>
      <c r="LB199" s="104"/>
      <c r="LC199" s="104"/>
      <c r="LD199" s="104"/>
      <c r="LE199" s="104"/>
      <c r="LF199" s="104"/>
      <c r="LG199" s="104"/>
      <c r="LH199" s="104"/>
      <c r="LI199" s="104"/>
      <c r="LJ199" s="104"/>
      <c r="LK199" s="104"/>
      <c r="LL199" s="104"/>
      <c r="LM199" s="104"/>
      <c r="LN199" s="104"/>
      <c r="LO199" s="104"/>
      <c r="LP199" s="104"/>
      <c r="LQ199" s="104"/>
      <c r="LR199" s="104"/>
      <c r="LS199" s="104"/>
      <c r="LT199" s="104"/>
      <c r="LU199" s="104"/>
      <c r="LV199" s="104"/>
      <c r="LW199" s="104"/>
      <c r="LX199" s="104"/>
      <c r="LY199" s="104"/>
      <c r="LZ199" s="104"/>
      <c r="MA199" s="104"/>
      <c r="MB199" s="104"/>
      <c r="MC199" s="104"/>
      <c r="MD199" s="104"/>
      <c r="ME199" s="104"/>
      <c r="MF199" s="104"/>
      <c r="MG199" s="104"/>
      <c r="MH199" s="104"/>
      <c r="MI199" s="104"/>
      <c r="MJ199" s="104"/>
      <c r="MK199" s="104"/>
      <c r="ML199" s="104"/>
      <c r="MM199" s="104"/>
      <c r="MN199" s="104"/>
      <c r="MO199" s="104"/>
      <c r="MP199" s="104"/>
      <c r="MQ199" s="104"/>
      <c r="MR199" s="104"/>
      <c r="MS199" s="104"/>
      <c r="MT199" s="104"/>
      <c r="MU199" s="104"/>
      <c r="MV199" s="104"/>
      <c r="MW199" s="104"/>
      <c r="MX199" s="104"/>
      <c r="MY199" s="104"/>
      <c r="MZ199" s="104"/>
      <c r="NA199" s="104"/>
      <c r="NB199" s="104"/>
      <c r="NC199" s="104"/>
      <c r="ND199" s="104"/>
      <c r="NE199" s="104"/>
      <c r="NF199" s="104"/>
      <c r="NG199" s="104"/>
      <c r="NH199" s="104"/>
      <c r="NI199" s="104"/>
      <c r="NJ199" s="104"/>
      <c r="NK199" s="104"/>
      <c r="NL199" s="104"/>
      <c r="NM199" s="104"/>
      <c r="NN199" s="104"/>
      <c r="NO199" s="104"/>
      <c r="NP199" s="104"/>
      <c r="NQ199" s="104"/>
      <c r="NR199" s="104"/>
      <c r="NS199" s="104"/>
      <c r="NT199" s="104"/>
      <c r="NU199" s="104"/>
      <c r="NV199" s="104"/>
      <c r="NW199" s="104"/>
      <c r="NX199" s="104"/>
      <c r="NY199" s="104"/>
      <c r="NZ199" s="104"/>
      <c r="OA199" s="104"/>
      <c r="OB199" s="104"/>
      <c r="OC199" s="104"/>
      <c r="OD199" s="104"/>
      <c r="OE199" s="104"/>
      <c r="OF199" s="104"/>
      <c r="OG199" s="104"/>
      <c r="OH199" s="104"/>
      <c r="OI199" s="104"/>
      <c r="OJ199" s="104"/>
      <c r="OK199" s="104"/>
      <c r="OL199" s="104"/>
      <c r="OM199" s="104"/>
      <c r="ON199" s="104"/>
      <c r="OO199" s="104"/>
      <c r="OP199" s="104"/>
      <c r="OQ199" s="104"/>
      <c r="OR199" s="104"/>
      <c r="OS199" s="104"/>
      <c r="OT199" s="104"/>
      <c r="OU199" s="104"/>
      <c r="OV199" s="104"/>
      <c r="OW199" s="104"/>
      <c r="OX199" s="104"/>
      <c r="OY199" s="104"/>
      <c r="OZ199" s="104"/>
      <c r="PA199" s="104"/>
      <c r="PB199" s="104"/>
      <c r="PC199" s="104"/>
      <c r="PD199" s="104"/>
      <c r="PE199" s="104"/>
      <c r="PF199" s="104"/>
      <c r="PG199" s="104"/>
      <c r="PH199" s="104"/>
      <c r="PI199" s="104"/>
      <c r="PJ199" s="104"/>
      <c r="PK199" s="104"/>
      <c r="PL199" s="104"/>
      <c r="PM199" s="104"/>
      <c r="PN199" s="104"/>
      <c r="PO199" s="104"/>
      <c r="PP199" s="104"/>
      <c r="PQ199" s="104"/>
      <c r="PR199" s="104"/>
      <c r="PS199" s="104"/>
      <c r="PT199" s="104"/>
      <c r="PU199" s="104"/>
      <c r="PV199" s="104"/>
      <c r="PW199" s="104"/>
      <c r="PX199" s="104"/>
      <c r="PY199" s="104"/>
      <c r="PZ199" s="104"/>
      <c r="QA199" s="104"/>
      <c r="QB199" s="104"/>
      <c r="QC199" s="104"/>
      <c r="QD199" s="104"/>
      <c r="QE199" s="104"/>
      <c r="QF199" s="104"/>
      <c r="QG199" s="104"/>
      <c r="QH199" s="104"/>
      <c r="QI199" s="104"/>
      <c r="QJ199" s="104"/>
      <c r="QK199" s="104"/>
      <c r="QL199" s="104"/>
      <c r="QM199" s="104"/>
      <c r="QN199" s="104"/>
      <c r="QO199" s="104"/>
      <c r="QP199" s="104"/>
      <c r="QQ199" s="104"/>
      <c r="QR199" s="104"/>
      <c r="QS199" s="104"/>
      <c r="QT199" s="104"/>
      <c r="QU199" s="104"/>
      <c r="QV199" s="104"/>
      <c r="QW199" s="104"/>
      <c r="QX199" s="104"/>
      <c r="QY199" s="104"/>
      <c r="QZ199" s="104"/>
      <c r="RA199" s="104"/>
      <c r="RB199" s="104"/>
      <c r="RC199" s="104"/>
      <c r="RD199" s="104"/>
      <c r="RE199" s="104"/>
      <c r="RF199" s="104"/>
      <c r="RG199" s="207"/>
      <c r="RH199" s="207"/>
    </row>
    <row r="200" spans="2:476" ht="18.75" customHeight="1">
      <c r="B200" s="87">
        <v>189</v>
      </c>
      <c r="C200" s="87"/>
      <c r="D200" s="87" t="s">
        <v>451</v>
      </c>
      <c r="E200" s="34" t="str">
        <f>IF(ISBLANK(TMSimList[[#This Row],[Test n'#]]),"",LOOKUP(TMSimList[[#This Row],[Test n'#]],TP_CFAR_DB[TPnum],TP_CFAR_DB[TP ID]))</f>
        <v/>
      </c>
      <c r="F200" s="103" t="str">
        <f>IF(ISBLANK(TMSimList[[#This Row],[Test n'#]]),"",LOOKUP(TMSimList[[#This Row],[Test n'#]],TP_CFAR_DB[TPnum],TP_CFAR_DB[Test Point Name]))</f>
        <v/>
      </c>
      <c r="G200" s="34" t="str">
        <f>IF(ISBLANK(TMSimList[[#This Row],[Test n'#]]),"",LOOKUP(TMSimList[[#This Row],[Test n'#]],TP_CFAR_DB[TPnum],TP_CFAR_DB[Mode]))</f>
        <v/>
      </c>
      <c r="H200" s="397"/>
      <c r="I200" s="398"/>
      <c r="J200" s="398"/>
      <c r="K200" s="171"/>
      <c r="L200" s="178">
        <f>SUM(TMSimMatrix[#This Row])</f>
        <v>0</v>
      </c>
      <c r="M200" s="171"/>
      <c r="N200" s="171"/>
      <c r="O200" s="171"/>
      <c r="P200" s="171"/>
      <c r="Q200" s="171"/>
      <c r="R200" s="171"/>
      <c r="S200" s="171"/>
      <c r="T200" s="171"/>
      <c r="U200" s="171"/>
      <c r="V200" s="171"/>
      <c r="W200" s="171"/>
      <c r="X200" s="171"/>
      <c r="Y200" s="171"/>
      <c r="Z200" s="171"/>
      <c r="AA200" s="171"/>
      <c r="AB200" s="171"/>
      <c r="AC200" s="171"/>
      <c r="AD200" s="171"/>
      <c r="AE200" s="171"/>
      <c r="AF200" s="171"/>
      <c r="AG200" s="171"/>
      <c r="AH200" s="171"/>
      <c r="AI200" s="171"/>
      <c r="AJ200" s="171"/>
      <c r="AK200" s="171"/>
      <c r="AL200" s="171"/>
      <c r="AM200" s="171"/>
      <c r="AN200" s="171"/>
      <c r="AO200" s="171"/>
      <c r="AP200" s="171"/>
      <c r="AQ200" s="171"/>
      <c r="AR200" s="171"/>
      <c r="AS200" s="171"/>
      <c r="AT200" s="171"/>
      <c r="AU200" s="171"/>
      <c r="AV200" s="171"/>
      <c r="AW200" s="171"/>
      <c r="AX200" s="171"/>
      <c r="AY200" s="171"/>
      <c r="AZ200" s="171"/>
      <c r="BA200" s="171"/>
      <c r="BB200" s="171"/>
      <c r="BC200" s="171"/>
      <c r="BD200" s="171"/>
      <c r="BE200" s="171"/>
      <c r="BF200" s="171"/>
      <c r="BG200" s="171"/>
      <c r="BH200" s="171"/>
      <c r="BI200" s="171"/>
      <c r="BJ200" s="171"/>
      <c r="BK200" s="171"/>
      <c r="BL200" s="171"/>
      <c r="BM200" s="171"/>
      <c r="BN200" s="171"/>
      <c r="BO200" s="171"/>
      <c r="BP200" s="171"/>
      <c r="BQ200" s="171"/>
      <c r="BR200" s="171"/>
      <c r="BS200" s="171"/>
      <c r="BT200" s="171"/>
      <c r="BU200" s="171"/>
      <c r="BV200" s="171"/>
      <c r="BW200" s="171"/>
      <c r="BX200" s="171"/>
      <c r="BY200" s="171"/>
      <c r="BZ200" s="171"/>
      <c r="CA200" s="171"/>
      <c r="CB200" s="171"/>
      <c r="CC200" s="171"/>
      <c r="CD200" s="104"/>
      <c r="CE200" s="104"/>
      <c r="CF200" s="104"/>
      <c r="CG200" s="104"/>
      <c r="CH200" s="104"/>
      <c r="CI200" s="104"/>
      <c r="CJ200" s="104"/>
      <c r="CK200" s="104"/>
      <c r="CL200" s="104"/>
      <c r="CM200" s="104"/>
      <c r="CN200" s="104"/>
      <c r="CO200" s="104"/>
      <c r="CP200" s="104"/>
      <c r="CQ200" s="104"/>
      <c r="CR200" s="104"/>
      <c r="CS200" s="104"/>
      <c r="CT200" s="104"/>
      <c r="CU200" s="104"/>
      <c r="CV200" s="207"/>
      <c r="CW200" s="207"/>
      <c r="CX200" s="207"/>
      <c r="CY200" s="207"/>
      <c r="CZ200" s="207"/>
      <c r="DA200" s="207"/>
      <c r="DB200" s="207"/>
      <c r="DC200" s="207"/>
      <c r="DD200" s="207"/>
      <c r="DE200" s="207"/>
      <c r="DF200" s="207"/>
      <c r="DG200" s="207"/>
      <c r="DH200" s="207"/>
      <c r="DI200" s="207"/>
      <c r="DJ200" s="207"/>
      <c r="DK200" s="207"/>
      <c r="DL200" s="207"/>
      <c r="DM200" s="207"/>
      <c r="DN200" s="207"/>
      <c r="DO200" s="207"/>
      <c r="DP200" s="207"/>
      <c r="DQ200" s="207"/>
      <c r="DR200" s="207"/>
      <c r="DS200" s="207"/>
      <c r="DT200" s="207"/>
      <c r="DU200" s="104"/>
      <c r="DV200" s="104"/>
      <c r="DW200" s="104"/>
      <c r="DX200" s="104"/>
      <c r="DY200" s="104"/>
      <c r="DZ200" s="104"/>
      <c r="EA200" s="104"/>
      <c r="EB200" s="104"/>
      <c r="EC200" s="104"/>
      <c r="ED200" s="104"/>
      <c r="EE200" s="104"/>
      <c r="EF200" s="104"/>
      <c r="EG200" s="104"/>
      <c r="EH200" s="104"/>
      <c r="EI200" s="104"/>
      <c r="EJ200" s="104"/>
      <c r="EK200" s="104"/>
      <c r="EL200" s="104"/>
      <c r="EM200" s="104"/>
      <c r="EN200" s="104"/>
      <c r="EO200" s="104"/>
      <c r="EP200" s="104"/>
      <c r="EQ200" s="104"/>
      <c r="ER200" s="104"/>
      <c r="ES200" s="104"/>
      <c r="ET200" s="104"/>
      <c r="EU200" s="104"/>
      <c r="EV200" s="104"/>
      <c r="EW200" s="104"/>
      <c r="EX200" s="104"/>
      <c r="EY200" s="104"/>
      <c r="EZ200" s="104"/>
      <c r="FA200" s="104"/>
      <c r="FB200" s="104"/>
      <c r="FC200" s="104"/>
      <c r="FD200" s="104"/>
      <c r="FE200" s="104"/>
      <c r="FF200" s="104"/>
      <c r="FG200" s="104"/>
      <c r="FH200" s="104"/>
      <c r="FI200" s="104"/>
      <c r="FJ200" s="104"/>
      <c r="FK200" s="104"/>
      <c r="FL200" s="104"/>
      <c r="FM200" s="104"/>
      <c r="FN200" s="104"/>
      <c r="FO200" s="104"/>
      <c r="FP200" s="104"/>
      <c r="FQ200" s="104"/>
      <c r="FR200" s="104"/>
      <c r="FS200" s="104"/>
      <c r="FT200" s="104"/>
      <c r="FU200" s="104"/>
      <c r="FV200" s="104"/>
      <c r="FW200" s="104"/>
      <c r="FX200" s="104"/>
      <c r="FY200" s="104"/>
      <c r="FZ200" s="104"/>
      <c r="GA200" s="104"/>
      <c r="GB200" s="104"/>
      <c r="GC200" s="104"/>
      <c r="GD200" s="104"/>
      <c r="GE200" s="104"/>
      <c r="GF200" s="104"/>
      <c r="GG200" s="104"/>
      <c r="GH200" s="104"/>
      <c r="GI200" s="104"/>
      <c r="GJ200" s="104"/>
      <c r="GK200" s="104"/>
      <c r="GL200" s="104"/>
      <c r="GM200" s="104"/>
      <c r="GN200" s="104"/>
      <c r="GO200" s="104"/>
      <c r="GP200" s="104"/>
      <c r="GQ200" s="104"/>
      <c r="GR200" s="104"/>
      <c r="GS200" s="104"/>
      <c r="GT200" s="104"/>
      <c r="GU200" s="104"/>
      <c r="GV200" s="104"/>
      <c r="GW200" s="104"/>
      <c r="GX200" s="104"/>
      <c r="GY200" s="104"/>
      <c r="GZ200" s="104"/>
      <c r="HA200" s="104"/>
      <c r="HB200" s="104"/>
      <c r="HC200" s="104"/>
      <c r="HD200" s="104"/>
      <c r="HE200" s="104"/>
      <c r="HF200" s="104"/>
      <c r="HG200" s="104"/>
      <c r="HH200" s="104"/>
      <c r="HI200" s="104"/>
      <c r="HJ200" s="104"/>
      <c r="HK200" s="104"/>
      <c r="HL200" s="104"/>
      <c r="HM200" s="104"/>
      <c r="HN200" s="104"/>
      <c r="HO200" s="104"/>
      <c r="HP200" s="104"/>
      <c r="HQ200" s="104"/>
      <c r="HR200" s="104"/>
      <c r="HS200" s="104"/>
      <c r="HT200" s="104"/>
      <c r="HU200" s="104"/>
      <c r="HV200" s="104"/>
      <c r="HW200" s="104"/>
      <c r="HX200" s="104"/>
      <c r="HY200" s="104"/>
      <c r="HZ200" s="104"/>
      <c r="IA200" s="104"/>
      <c r="IB200" s="104"/>
      <c r="IC200" s="104"/>
      <c r="ID200" s="104"/>
      <c r="IE200" s="104"/>
      <c r="IF200" s="104"/>
      <c r="IG200" s="104"/>
      <c r="IH200" s="104"/>
      <c r="II200" s="104"/>
      <c r="IJ200" s="104"/>
      <c r="IK200" s="104"/>
      <c r="IL200" s="104"/>
      <c r="IM200" s="104"/>
      <c r="IN200" s="104"/>
      <c r="IO200" s="104"/>
      <c r="IP200" s="104"/>
      <c r="IQ200" s="104"/>
      <c r="IR200" s="104"/>
      <c r="IS200" s="104"/>
      <c r="IT200" s="104"/>
      <c r="IU200" s="104"/>
      <c r="IV200" s="104"/>
      <c r="IW200" s="104"/>
      <c r="IX200" s="104"/>
      <c r="IY200" s="104"/>
      <c r="IZ200" s="104"/>
      <c r="JA200" s="104"/>
      <c r="JB200" s="104"/>
      <c r="JC200" s="104"/>
      <c r="JD200" s="104"/>
      <c r="JE200" s="104"/>
      <c r="JF200" s="104"/>
      <c r="JG200" s="104"/>
      <c r="JH200" s="104"/>
      <c r="JI200" s="104"/>
      <c r="JJ200" s="104"/>
      <c r="JK200" s="104"/>
      <c r="JL200" s="104"/>
      <c r="JM200" s="104"/>
      <c r="JN200" s="104"/>
      <c r="JO200" s="104"/>
      <c r="JP200" s="104"/>
      <c r="JQ200" s="104"/>
      <c r="JR200" s="104"/>
      <c r="JS200" s="104"/>
      <c r="JT200" s="104"/>
      <c r="JU200" s="104"/>
      <c r="JV200" s="104"/>
      <c r="JW200" s="104"/>
      <c r="JX200" s="104"/>
      <c r="JY200" s="104"/>
      <c r="JZ200" s="104"/>
      <c r="KA200" s="104"/>
      <c r="KB200" s="104"/>
      <c r="KC200" s="104"/>
      <c r="KD200" s="104"/>
      <c r="KE200" s="104"/>
      <c r="KF200" s="104"/>
      <c r="KG200" s="104"/>
      <c r="KH200" s="104"/>
      <c r="KI200" s="104"/>
      <c r="KJ200" s="104"/>
      <c r="KK200" s="104"/>
      <c r="KL200" s="104"/>
      <c r="KM200" s="104"/>
      <c r="KN200" s="104"/>
      <c r="KO200" s="104"/>
      <c r="KP200" s="104"/>
      <c r="KQ200" s="104"/>
      <c r="KR200" s="104"/>
      <c r="KS200" s="104"/>
      <c r="KT200" s="104"/>
      <c r="KU200" s="104"/>
      <c r="KV200" s="104"/>
      <c r="KW200" s="104"/>
      <c r="KX200" s="104"/>
      <c r="KY200" s="104"/>
      <c r="KZ200" s="104"/>
      <c r="LA200" s="104"/>
      <c r="LB200" s="104"/>
      <c r="LC200" s="104"/>
      <c r="LD200" s="104"/>
      <c r="LE200" s="104"/>
      <c r="LF200" s="104"/>
      <c r="LG200" s="104"/>
      <c r="LH200" s="104"/>
      <c r="LI200" s="104"/>
      <c r="LJ200" s="104"/>
      <c r="LK200" s="104"/>
      <c r="LL200" s="104"/>
      <c r="LM200" s="104"/>
      <c r="LN200" s="104"/>
      <c r="LO200" s="104"/>
      <c r="LP200" s="104"/>
      <c r="LQ200" s="104"/>
      <c r="LR200" s="104"/>
      <c r="LS200" s="104"/>
      <c r="LT200" s="104"/>
      <c r="LU200" s="104"/>
      <c r="LV200" s="104"/>
      <c r="LW200" s="104"/>
      <c r="LX200" s="104"/>
      <c r="LY200" s="104"/>
      <c r="LZ200" s="104"/>
      <c r="MA200" s="104"/>
      <c r="MB200" s="104"/>
      <c r="MC200" s="104"/>
      <c r="MD200" s="104"/>
      <c r="ME200" s="104"/>
      <c r="MF200" s="104"/>
      <c r="MG200" s="104"/>
      <c r="MH200" s="104"/>
      <c r="MI200" s="104"/>
      <c r="MJ200" s="104"/>
      <c r="MK200" s="104"/>
      <c r="ML200" s="104"/>
      <c r="MM200" s="104"/>
      <c r="MN200" s="104"/>
      <c r="MO200" s="104"/>
      <c r="MP200" s="104"/>
      <c r="MQ200" s="104"/>
      <c r="MR200" s="104"/>
      <c r="MS200" s="104"/>
      <c r="MT200" s="104"/>
      <c r="MU200" s="104"/>
      <c r="MV200" s="104"/>
      <c r="MW200" s="104"/>
      <c r="MX200" s="104"/>
      <c r="MY200" s="104"/>
      <c r="MZ200" s="104"/>
      <c r="NA200" s="104"/>
      <c r="NB200" s="104"/>
      <c r="NC200" s="104"/>
      <c r="ND200" s="104"/>
      <c r="NE200" s="104"/>
      <c r="NF200" s="104"/>
      <c r="NG200" s="104"/>
      <c r="NH200" s="104"/>
      <c r="NI200" s="104"/>
      <c r="NJ200" s="104"/>
      <c r="NK200" s="104"/>
      <c r="NL200" s="104"/>
      <c r="NM200" s="104"/>
      <c r="NN200" s="104"/>
      <c r="NO200" s="104"/>
      <c r="NP200" s="104"/>
      <c r="NQ200" s="104"/>
      <c r="NR200" s="104"/>
      <c r="NS200" s="104"/>
      <c r="NT200" s="104"/>
      <c r="NU200" s="104"/>
      <c r="NV200" s="104"/>
      <c r="NW200" s="104"/>
      <c r="NX200" s="104"/>
      <c r="NY200" s="104"/>
      <c r="NZ200" s="104"/>
      <c r="OA200" s="104"/>
      <c r="OB200" s="104"/>
      <c r="OC200" s="104"/>
      <c r="OD200" s="104"/>
      <c r="OE200" s="104"/>
      <c r="OF200" s="104"/>
      <c r="OG200" s="104"/>
      <c r="OH200" s="104"/>
      <c r="OI200" s="104"/>
      <c r="OJ200" s="104"/>
      <c r="OK200" s="104"/>
      <c r="OL200" s="104"/>
      <c r="OM200" s="104"/>
      <c r="ON200" s="104"/>
      <c r="OO200" s="104"/>
      <c r="OP200" s="104"/>
      <c r="OQ200" s="104"/>
      <c r="OR200" s="104"/>
      <c r="OS200" s="104"/>
      <c r="OT200" s="104"/>
      <c r="OU200" s="104"/>
      <c r="OV200" s="104"/>
      <c r="OW200" s="104"/>
      <c r="OX200" s="104"/>
      <c r="OY200" s="104"/>
      <c r="OZ200" s="104"/>
      <c r="PA200" s="104"/>
      <c r="PB200" s="104"/>
      <c r="PC200" s="104"/>
      <c r="PD200" s="104"/>
      <c r="PE200" s="104"/>
      <c r="PF200" s="104"/>
      <c r="PG200" s="104"/>
      <c r="PH200" s="104"/>
      <c r="PI200" s="104"/>
      <c r="PJ200" s="104"/>
      <c r="PK200" s="104"/>
      <c r="PL200" s="104"/>
      <c r="PM200" s="104"/>
      <c r="PN200" s="104"/>
      <c r="PO200" s="104"/>
      <c r="PP200" s="104"/>
      <c r="PQ200" s="104"/>
      <c r="PR200" s="104"/>
      <c r="PS200" s="104"/>
      <c r="PT200" s="104"/>
      <c r="PU200" s="104"/>
      <c r="PV200" s="104"/>
      <c r="PW200" s="104"/>
      <c r="PX200" s="104"/>
      <c r="PY200" s="104"/>
      <c r="PZ200" s="104"/>
      <c r="QA200" s="104"/>
      <c r="QB200" s="104"/>
      <c r="QC200" s="104"/>
      <c r="QD200" s="104"/>
      <c r="QE200" s="104"/>
      <c r="QF200" s="104"/>
      <c r="QG200" s="104"/>
      <c r="QH200" s="104"/>
      <c r="QI200" s="104"/>
      <c r="QJ200" s="104"/>
      <c r="QK200" s="104"/>
      <c r="QL200" s="104"/>
      <c r="QM200" s="104"/>
      <c r="QN200" s="104"/>
      <c r="QO200" s="104"/>
      <c r="QP200" s="104"/>
      <c r="QQ200" s="104"/>
      <c r="QR200" s="104"/>
      <c r="QS200" s="104"/>
      <c r="QT200" s="104"/>
      <c r="QU200" s="104"/>
      <c r="QV200" s="104"/>
      <c r="QW200" s="104"/>
      <c r="QX200" s="104"/>
      <c r="QY200" s="104"/>
      <c r="QZ200" s="104"/>
      <c r="RA200" s="104"/>
      <c r="RB200" s="104"/>
      <c r="RC200" s="104"/>
      <c r="RD200" s="104"/>
      <c r="RE200" s="104"/>
      <c r="RF200" s="104"/>
      <c r="RG200" s="207"/>
      <c r="RH200" s="207"/>
    </row>
    <row r="201" spans="2:476" ht="18.75" customHeight="1">
      <c r="B201" s="87">
        <v>190</v>
      </c>
      <c r="C201" s="87"/>
      <c r="D201" s="87" t="s">
        <v>451</v>
      </c>
      <c r="E201" s="34" t="str">
        <f>IF(ISBLANK(TMSimList[[#This Row],[Test n'#]]),"",LOOKUP(TMSimList[[#This Row],[Test n'#]],TP_CFAR_DB[TPnum],TP_CFAR_DB[TP ID]))</f>
        <v/>
      </c>
      <c r="F201" s="103" t="str">
        <f>IF(ISBLANK(TMSimList[[#This Row],[Test n'#]]),"",LOOKUP(TMSimList[[#This Row],[Test n'#]],TP_CFAR_DB[TPnum],TP_CFAR_DB[Test Point Name]))</f>
        <v/>
      </c>
      <c r="G201" s="34" t="str">
        <f>IF(ISBLANK(TMSimList[[#This Row],[Test n'#]]),"",LOOKUP(TMSimList[[#This Row],[Test n'#]],TP_CFAR_DB[TPnum],TP_CFAR_DB[Mode]))</f>
        <v/>
      </c>
      <c r="H201" s="397"/>
      <c r="I201" s="398"/>
      <c r="J201" s="398"/>
      <c r="K201" s="171"/>
      <c r="L201" s="178">
        <f>SUM(TMSimMatrix[#This Row])</f>
        <v>0</v>
      </c>
      <c r="M201" s="171"/>
      <c r="N201" s="171"/>
      <c r="O201" s="171"/>
      <c r="P201" s="171"/>
      <c r="Q201" s="171"/>
      <c r="R201" s="171"/>
      <c r="S201" s="171"/>
      <c r="T201" s="171"/>
      <c r="U201" s="171"/>
      <c r="V201" s="171"/>
      <c r="W201" s="171"/>
      <c r="X201" s="171"/>
      <c r="Y201" s="171"/>
      <c r="Z201" s="171"/>
      <c r="AA201" s="171"/>
      <c r="AB201" s="171"/>
      <c r="AC201" s="171"/>
      <c r="AD201" s="171"/>
      <c r="AE201" s="171"/>
      <c r="AF201" s="171"/>
      <c r="AG201" s="171"/>
      <c r="AH201" s="171"/>
      <c r="AI201" s="171"/>
      <c r="AJ201" s="171"/>
      <c r="AK201" s="171"/>
      <c r="AL201" s="171"/>
      <c r="AM201" s="171"/>
      <c r="AN201" s="171"/>
      <c r="AO201" s="171"/>
      <c r="AP201" s="171"/>
      <c r="AQ201" s="171"/>
      <c r="AR201" s="171"/>
      <c r="AS201" s="171"/>
      <c r="AT201" s="171"/>
      <c r="AU201" s="171"/>
      <c r="AV201" s="171"/>
      <c r="AW201" s="171"/>
      <c r="AX201" s="171"/>
      <c r="AY201" s="171"/>
      <c r="AZ201" s="171"/>
      <c r="BA201" s="171"/>
      <c r="BB201" s="171"/>
      <c r="BC201" s="171"/>
      <c r="BD201" s="171"/>
      <c r="BE201" s="171"/>
      <c r="BF201" s="171"/>
      <c r="BG201" s="171"/>
      <c r="BH201" s="171"/>
      <c r="BI201" s="171"/>
      <c r="BJ201" s="171"/>
      <c r="BK201" s="171"/>
      <c r="BL201" s="171"/>
      <c r="BM201" s="171"/>
      <c r="BN201" s="171"/>
      <c r="BO201" s="171"/>
      <c r="BP201" s="171"/>
      <c r="BQ201" s="171"/>
      <c r="BR201" s="171"/>
      <c r="BS201" s="171"/>
      <c r="BT201" s="171"/>
      <c r="BU201" s="171"/>
      <c r="BV201" s="171"/>
      <c r="BW201" s="171"/>
      <c r="BX201" s="171"/>
      <c r="BY201" s="171"/>
      <c r="BZ201" s="171"/>
      <c r="CA201" s="171"/>
      <c r="CB201" s="171"/>
      <c r="CC201" s="171"/>
      <c r="CD201" s="104"/>
      <c r="CE201" s="104"/>
      <c r="CF201" s="104"/>
      <c r="CG201" s="104"/>
      <c r="CH201" s="104"/>
      <c r="CI201" s="104"/>
      <c r="CJ201" s="104"/>
      <c r="CK201" s="104"/>
      <c r="CL201" s="104"/>
      <c r="CM201" s="104"/>
      <c r="CN201" s="104"/>
      <c r="CO201" s="104"/>
      <c r="CP201" s="104"/>
      <c r="CQ201" s="104"/>
      <c r="CR201" s="104"/>
      <c r="CS201" s="104"/>
      <c r="CT201" s="104"/>
      <c r="CU201" s="104"/>
      <c r="CV201" s="207"/>
      <c r="CW201" s="207"/>
      <c r="CX201" s="207"/>
      <c r="CY201" s="207"/>
      <c r="CZ201" s="207"/>
      <c r="DA201" s="207"/>
      <c r="DB201" s="207"/>
      <c r="DC201" s="207"/>
      <c r="DD201" s="207"/>
      <c r="DE201" s="207"/>
      <c r="DF201" s="207"/>
      <c r="DG201" s="207"/>
      <c r="DH201" s="207"/>
      <c r="DI201" s="207"/>
      <c r="DJ201" s="207"/>
      <c r="DK201" s="207"/>
      <c r="DL201" s="207"/>
      <c r="DM201" s="207"/>
      <c r="DN201" s="207"/>
      <c r="DO201" s="207"/>
      <c r="DP201" s="207"/>
      <c r="DQ201" s="207"/>
      <c r="DR201" s="207"/>
      <c r="DS201" s="207"/>
      <c r="DT201" s="207"/>
      <c r="DU201" s="104"/>
      <c r="DV201" s="104"/>
      <c r="DW201" s="104"/>
      <c r="DX201" s="104"/>
      <c r="DY201" s="104"/>
      <c r="DZ201" s="104"/>
      <c r="EA201" s="104"/>
      <c r="EB201" s="104"/>
      <c r="EC201" s="104"/>
      <c r="ED201" s="104"/>
      <c r="EE201" s="104"/>
      <c r="EF201" s="104"/>
      <c r="EG201" s="104"/>
      <c r="EH201" s="104"/>
      <c r="EI201" s="104"/>
      <c r="EJ201" s="104"/>
      <c r="EK201" s="104"/>
      <c r="EL201" s="104"/>
      <c r="EM201" s="104"/>
      <c r="EN201" s="104"/>
      <c r="EO201" s="104"/>
      <c r="EP201" s="104"/>
      <c r="EQ201" s="104"/>
      <c r="ER201" s="104"/>
      <c r="ES201" s="104"/>
      <c r="ET201" s="104"/>
      <c r="EU201" s="104"/>
      <c r="EV201" s="104"/>
      <c r="EW201" s="104"/>
      <c r="EX201" s="104"/>
      <c r="EY201" s="104"/>
      <c r="EZ201" s="104"/>
      <c r="FA201" s="104"/>
      <c r="FB201" s="104"/>
      <c r="FC201" s="104"/>
      <c r="FD201" s="104"/>
      <c r="FE201" s="104"/>
      <c r="FF201" s="104"/>
      <c r="FG201" s="104"/>
      <c r="FH201" s="104"/>
      <c r="FI201" s="104"/>
      <c r="FJ201" s="104"/>
      <c r="FK201" s="104"/>
      <c r="FL201" s="104"/>
      <c r="FM201" s="104"/>
      <c r="FN201" s="104"/>
      <c r="FO201" s="104"/>
      <c r="FP201" s="104"/>
      <c r="FQ201" s="104"/>
      <c r="FR201" s="104"/>
      <c r="FS201" s="104"/>
      <c r="FT201" s="104"/>
      <c r="FU201" s="104"/>
      <c r="FV201" s="104"/>
      <c r="FW201" s="104"/>
      <c r="FX201" s="104"/>
      <c r="FY201" s="104"/>
      <c r="FZ201" s="104"/>
      <c r="GA201" s="104"/>
      <c r="GB201" s="104"/>
      <c r="GC201" s="104"/>
      <c r="GD201" s="104"/>
      <c r="GE201" s="104"/>
      <c r="GF201" s="104"/>
      <c r="GG201" s="104"/>
      <c r="GH201" s="104"/>
      <c r="GI201" s="104"/>
      <c r="GJ201" s="104"/>
      <c r="GK201" s="104"/>
      <c r="GL201" s="104"/>
      <c r="GM201" s="104"/>
      <c r="GN201" s="104"/>
      <c r="GO201" s="104"/>
      <c r="GP201" s="104"/>
      <c r="GQ201" s="104"/>
      <c r="GR201" s="104"/>
      <c r="GS201" s="104"/>
      <c r="GT201" s="104"/>
      <c r="GU201" s="104"/>
      <c r="GV201" s="104"/>
      <c r="GW201" s="104"/>
      <c r="GX201" s="104"/>
      <c r="GY201" s="104"/>
      <c r="GZ201" s="104"/>
      <c r="HA201" s="104"/>
      <c r="HB201" s="104"/>
      <c r="HC201" s="104"/>
      <c r="HD201" s="104"/>
      <c r="HE201" s="104"/>
      <c r="HF201" s="104"/>
      <c r="HG201" s="104"/>
      <c r="HH201" s="104"/>
      <c r="HI201" s="104"/>
      <c r="HJ201" s="104"/>
      <c r="HK201" s="104"/>
      <c r="HL201" s="104"/>
      <c r="HM201" s="104"/>
      <c r="HN201" s="104"/>
      <c r="HO201" s="104"/>
      <c r="HP201" s="104"/>
      <c r="HQ201" s="104"/>
      <c r="HR201" s="104"/>
      <c r="HS201" s="104"/>
      <c r="HT201" s="104"/>
      <c r="HU201" s="104"/>
      <c r="HV201" s="104"/>
      <c r="HW201" s="104"/>
      <c r="HX201" s="104"/>
      <c r="HY201" s="104"/>
      <c r="HZ201" s="104"/>
      <c r="IA201" s="104"/>
      <c r="IB201" s="104"/>
      <c r="IC201" s="104"/>
      <c r="ID201" s="104"/>
      <c r="IE201" s="104"/>
      <c r="IF201" s="104"/>
      <c r="IG201" s="104"/>
      <c r="IH201" s="104"/>
      <c r="II201" s="104"/>
      <c r="IJ201" s="104"/>
      <c r="IK201" s="104"/>
      <c r="IL201" s="104"/>
      <c r="IM201" s="104"/>
      <c r="IN201" s="104"/>
      <c r="IO201" s="104"/>
      <c r="IP201" s="104"/>
      <c r="IQ201" s="104"/>
      <c r="IR201" s="104"/>
      <c r="IS201" s="104"/>
      <c r="IT201" s="104"/>
      <c r="IU201" s="104"/>
      <c r="IV201" s="104"/>
      <c r="IW201" s="104"/>
      <c r="IX201" s="104"/>
      <c r="IY201" s="104"/>
      <c r="IZ201" s="104"/>
      <c r="JA201" s="104"/>
      <c r="JB201" s="104"/>
      <c r="JC201" s="104"/>
      <c r="JD201" s="104"/>
      <c r="JE201" s="104"/>
      <c r="JF201" s="104"/>
      <c r="JG201" s="104"/>
      <c r="JH201" s="104"/>
      <c r="JI201" s="104"/>
      <c r="JJ201" s="104"/>
      <c r="JK201" s="104"/>
      <c r="JL201" s="104"/>
      <c r="JM201" s="104"/>
      <c r="JN201" s="104"/>
      <c r="JO201" s="104"/>
      <c r="JP201" s="104"/>
      <c r="JQ201" s="104"/>
      <c r="JR201" s="104"/>
      <c r="JS201" s="104"/>
      <c r="JT201" s="104"/>
      <c r="JU201" s="104"/>
      <c r="JV201" s="104"/>
      <c r="JW201" s="104"/>
      <c r="JX201" s="104"/>
      <c r="JY201" s="104"/>
      <c r="JZ201" s="104"/>
      <c r="KA201" s="104"/>
      <c r="KB201" s="104"/>
      <c r="KC201" s="104"/>
      <c r="KD201" s="104"/>
      <c r="KE201" s="104"/>
      <c r="KF201" s="104"/>
      <c r="KG201" s="104"/>
      <c r="KH201" s="104"/>
      <c r="KI201" s="104"/>
      <c r="KJ201" s="104"/>
      <c r="KK201" s="104"/>
      <c r="KL201" s="104"/>
      <c r="KM201" s="104"/>
      <c r="KN201" s="104"/>
      <c r="KO201" s="104"/>
      <c r="KP201" s="104"/>
      <c r="KQ201" s="104"/>
      <c r="KR201" s="104"/>
      <c r="KS201" s="104"/>
      <c r="KT201" s="104"/>
      <c r="KU201" s="104"/>
      <c r="KV201" s="104"/>
      <c r="KW201" s="104"/>
      <c r="KX201" s="104"/>
      <c r="KY201" s="104"/>
      <c r="KZ201" s="104"/>
      <c r="LA201" s="104"/>
      <c r="LB201" s="104"/>
      <c r="LC201" s="104"/>
      <c r="LD201" s="104"/>
      <c r="LE201" s="104"/>
      <c r="LF201" s="104"/>
      <c r="LG201" s="104"/>
      <c r="LH201" s="104"/>
      <c r="LI201" s="104"/>
      <c r="LJ201" s="104"/>
      <c r="LK201" s="104"/>
      <c r="LL201" s="104"/>
      <c r="LM201" s="104"/>
      <c r="LN201" s="104"/>
      <c r="LO201" s="104"/>
      <c r="LP201" s="104"/>
      <c r="LQ201" s="104"/>
      <c r="LR201" s="104"/>
      <c r="LS201" s="104"/>
      <c r="LT201" s="104"/>
      <c r="LU201" s="104"/>
      <c r="LV201" s="104"/>
      <c r="LW201" s="104"/>
      <c r="LX201" s="104"/>
      <c r="LY201" s="104"/>
      <c r="LZ201" s="104"/>
      <c r="MA201" s="104"/>
      <c r="MB201" s="104"/>
      <c r="MC201" s="104"/>
      <c r="MD201" s="104"/>
      <c r="ME201" s="104"/>
      <c r="MF201" s="104"/>
      <c r="MG201" s="104"/>
      <c r="MH201" s="104"/>
      <c r="MI201" s="104"/>
      <c r="MJ201" s="104"/>
      <c r="MK201" s="104"/>
      <c r="ML201" s="104"/>
      <c r="MM201" s="104"/>
      <c r="MN201" s="104"/>
      <c r="MO201" s="104"/>
      <c r="MP201" s="104"/>
      <c r="MQ201" s="104"/>
      <c r="MR201" s="104"/>
      <c r="MS201" s="104"/>
      <c r="MT201" s="104"/>
      <c r="MU201" s="104"/>
      <c r="MV201" s="104"/>
      <c r="MW201" s="104"/>
      <c r="MX201" s="104"/>
      <c r="MY201" s="104"/>
      <c r="MZ201" s="104"/>
      <c r="NA201" s="104"/>
      <c r="NB201" s="104"/>
      <c r="NC201" s="104"/>
      <c r="ND201" s="104"/>
      <c r="NE201" s="104"/>
      <c r="NF201" s="104"/>
      <c r="NG201" s="104"/>
      <c r="NH201" s="104"/>
      <c r="NI201" s="104"/>
      <c r="NJ201" s="104"/>
      <c r="NK201" s="104"/>
      <c r="NL201" s="104"/>
      <c r="NM201" s="104"/>
      <c r="NN201" s="104"/>
      <c r="NO201" s="104"/>
      <c r="NP201" s="104"/>
      <c r="NQ201" s="104"/>
      <c r="NR201" s="104"/>
      <c r="NS201" s="104"/>
      <c r="NT201" s="104"/>
      <c r="NU201" s="104"/>
      <c r="NV201" s="104"/>
      <c r="NW201" s="104"/>
      <c r="NX201" s="104"/>
      <c r="NY201" s="104"/>
      <c r="NZ201" s="104"/>
      <c r="OA201" s="104"/>
      <c r="OB201" s="104"/>
      <c r="OC201" s="104"/>
      <c r="OD201" s="104"/>
      <c r="OE201" s="104"/>
      <c r="OF201" s="104"/>
      <c r="OG201" s="104"/>
      <c r="OH201" s="104"/>
      <c r="OI201" s="104"/>
      <c r="OJ201" s="104"/>
      <c r="OK201" s="104"/>
      <c r="OL201" s="104"/>
      <c r="OM201" s="104"/>
      <c r="ON201" s="104"/>
      <c r="OO201" s="104"/>
      <c r="OP201" s="104"/>
      <c r="OQ201" s="104"/>
      <c r="OR201" s="104"/>
      <c r="OS201" s="104"/>
      <c r="OT201" s="104"/>
      <c r="OU201" s="104"/>
      <c r="OV201" s="104"/>
      <c r="OW201" s="104"/>
      <c r="OX201" s="104"/>
      <c r="OY201" s="104"/>
      <c r="OZ201" s="104"/>
      <c r="PA201" s="104"/>
      <c r="PB201" s="104"/>
      <c r="PC201" s="104"/>
      <c r="PD201" s="104"/>
      <c r="PE201" s="104"/>
      <c r="PF201" s="104"/>
      <c r="PG201" s="104"/>
      <c r="PH201" s="104"/>
      <c r="PI201" s="104"/>
      <c r="PJ201" s="104"/>
      <c r="PK201" s="104"/>
      <c r="PL201" s="104"/>
      <c r="PM201" s="104"/>
      <c r="PN201" s="104"/>
      <c r="PO201" s="104"/>
      <c r="PP201" s="104"/>
      <c r="PQ201" s="104"/>
      <c r="PR201" s="104"/>
      <c r="PS201" s="104"/>
      <c r="PT201" s="104"/>
      <c r="PU201" s="104"/>
      <c r="PV201" s="104"/>
      <c r="PW201" s="104"/>
      <c r="PX201" s="104"/>
      <c r="PY201" s="104"/>
      <c r="PZ201" s="104"/>
      <c r="QA201" s="104"/>
      <c r="QB201" s="104"/>
      <c r="QC201" s="104"/>
      <c r="QD201" s="104"/>
      <c r="QE201" s="104"/>
      <c r="QF201" s="104"/>
      <c r="QG201" s="104"/>
      <c r="QH201" s="104"/>
      <c r="QI201" s="104"/>
      <c r="QJ201" s="104"/>
      <c r="QK201" s="104"/>
      <c r="QL201" s="104"/>
      <c r="QM201" s="104"/>
      <c r="QN201" s="104"/>
      <c r="QO201" s="104"/>
      <c r="QP201" s="104"/>
      <c r="QQ201" s="104"/>
      <c r="QR201" s="104"/>
      <c r="QS201" s="104"/>
      <c r="QT201" s="104"/>
      <c r="QU201" s="104"/>
      <c r="QV201" s="104"/>
      <c r="QW201" s="104"/>
      <c r="QX201" s="104"/>
      <c r="QY201" s="104"/>
      <c r="QZ201" s="104"/>
      <c r="RA201" s="104"/>
      <c r="RB201" s="104"/>
      <c r="RC201" s="104"/>
      <c r="RD201" s="104"/>
      <c r="RE201" s="104"/>
      <c r="RF201" s="104"/>
      <c r="RG201" s="207"/>
      <c r="RH201" s="207"/>
    </row>
    <row r="202" spans="2:476" ht="18.75" customHeight="1">
      <c r="B202" s="87">
        <v>191</v>
      </c>
      <c r="C202" s="87"/>
      <c r="D202" s="87" t="s">
        <v>451</v>
      </c>
      <c r="E202" s="34" t="str">
        <f>IF(ISBLANK(TMSimList[[#This Row],[Test n'#]]),"",LOOKUP(TMSimList[[#This Row],[Test n'#]],TP_CFAR_DB[TPnum],TP_CFAR_DB[TP ID]))</f>
        <v/>
      </c>
      <c r="F202" s="103" t="str">
        <f>IF(ISBLANK(TMSimList[[#This Row],[Test n'#]]),"",LOOKUP(TMSimList[[#This Row],[Test n'#]],TP_CFAR_DB[TPnum],TP_CFAR_DB[Test Point Name]))</f>
        <v/>
      </c>
      <c r="G202" s="34" t="str">
        <f>IF(ISBLANK(TMSimList[[#This Row],[Test n'#]]),"",LOOKUP(TMSimList[[#This Row],[Test n'#]],TP_CFAR_DB[TPnum],TP_CFAR_DB[Mode]))</f>
        <v/>
      </c>
      <c r="H202" s="397"/>
      <c r="I202" s="398"/>
      <c r="J202" s="398"/>
      <c r="K202" s="171"/>
      <c r="L202" s="178">
        <f>SUM(TMSimMatrix[#This Row])</f>
        <v>0</v>
      </c>
      <c r="M202" s="171"/>
      <c r="N202" s="171"/>
      <c r="O202" s="171"/>
      <c r="P202" s="171"/>
      <c r="Q202" s="171"/>
      <c r="R202" s="171"/>
      <c r="S202" s="171"/>
      <c r="T202" s="171"/>
      <c r="U202" s="171"/>
      <c r="V202" s="171"/>
      <c r="W202" s="171"/>
      <c r="X202" s="171"/>
      <c r="Y202" s="171"/>
      <c r="Z202" s="171"/>
      <c r="AA202" s="171"/>
      <c r="AB202" s="171"/>
      <c r="AC202" s="171"/>
      <c r="AD202" s="171"/>
      <c r="AE202" s="171"/>
      <c r="AF202" s="171"/>
      <c r="AG202" s="171"/>
      <c r="AH202" s="171"/>
      <c r="AI202" s="171"/>
      <c r="AJ202" s="171"/>
      <c r="AK202" s="171"/>
      <c r="AL202" s="171"/>
      <c r="AM202" s="171"/>
      <c r="AN202" s="171"/>
      <c r="AO202" s="171"/>
      <c r="AP202" s="171"/>
      <c r="AQ202" s="171"/>
      <c r="AR202" s="171"/>
      <c r="AS202" s="171"/>
      <c r="AT202" s="171"/>
      <c r="AU202" s="171"/>
      <c r="AV202" s="171"/>
      <c r="AW202" s="171"/>
      <c r="AX202" s="171"/>
      <c r="AY202" s="171"/>
      <c r="AZ202" s="171"/>
      <c r="BA202" s="171"/>
      <c r="BB202" s="171"/>
      <c r="BC202" s="171"/>
      <c r="BD202" s="171"/>
      <c r="BE202" s="171"/>
      <c r="BF202" s="171"/>
      <c r="BG202" s="171"/>
      <c r="BH202" s="171"/>
      <c r="BI202" s="171"/>
      <c r="BJ202" s="171"/>
      <c r="BK202" s="171"/>
      <c r="BL202" s="171"/>
      <c r="BM202" s="171"/>
      <c r="BN202" s="171"/>
      <c r="BO202" s="171"/>
      <c r="BP202" s="171"/>
      <c r="BQ202" s="171"/>
      <c r="BR202" s="171"/>
      <c r="BS202" s="171"/>
      <c r="BT202" s="171"/>
      <c r="BU202" s="171"/>
      <c r="BV202" s="171"/>
      <c r="BW202" s="171"/>
      <c r="BX202" s="171"/>
      <c r="BY202" s="171"/>
      <c r="BZ202" s="171"/>
      <c r="CA202" s="171"/>
      <c r="CB202" s="171"/>
      <c r="CC202" s="171"/>
      <c r="CD202" s="104"/>
      <c r="CE202" s="104"/>
      <c r="CF202" s="104"/>
      <c r="CG202" s="104"/>
      <c r="CH202" s="104"/>
      <c r="CI202" s="104"/>
      <c r="CJ202" s="104"/>
      <c r="CK202" s="104"/>
      <c r="CL202" s="104"/>
      <c r="CM202" s="104"/>
      <c r="CN202" s="104"/>
      <c r="CO202" s="104"/>
      <c r="CP202" s="104"/>
      <c r="CQ202" s="104"/>
      <c r="CR202" s="104"/>
      <c r="CS202" s="104"/>
      <c r="CT202" s="104"/>
      <c r="CU202" s="104"/>
      <c r="CV202" s="207"/>
      <c r="CW202" s="207"/>
      <c r="CX202" s="207"/>
      <c r="CY202" s="207"/>
      <c r="CZ202" s="207"/>
      <c r="DA202" s="207"/>
      <c r="DB202" s="207"/>
      <c r="DC202" s="207"/>
      <c r="DD202" s="207"/>
      <c r="DE202" s="207"/>
      <c r="DF202" s="207"/>
      <c r="DG202" s="207"/>
      <c r="DH202" s="207"/>
      <c r="DI202" s="207"/>
      <c r="DJ202" s="207"/>
      <c r="DK202" s="207"/>
      <c r="DL202" s="207"/>
      <c r="DM202" s="207"/>
      <c r="DN202" s="207"/>
      <c r="DO202" s="207"/>
      <c r="DP202" s="207"/>
      <c r="DQ202" s="207"/>
      <c r="DR202" s="207"/>
      <c r="DS202" s="207"/>
      <c r="DT202" s="207"/>
      <c r="DU202" s="104"/>
      <c r="DV202" s="104"/>
      <c r="DW202" s="104"/>
      <c r="DX202" s="104"/>
      <c r="DY202" s="104"/>
      <c r="DZ202" s="104"/>
      <c r="EA202" s="104"/>
      <c r="EB202" s="104"/>
      <c r="EC202" s="104"/>
      <c r="ED202" s="104"/>
      <c r="EE202" s="104"/>
      <c r="EF202" s="104"/>
      <c r="EG202" s="104"/>
      <c r="EH202" s="104"/>
      <c r="EI202" s="104"/>
      <c r="EJ202" s="104"/>
      <c r="EK202" s="104"/>
      <c r="EL202" s="104"/>
      <c r="EM202" s="104"/>
      <c r="EN202" s="104"/>
      <c r="EO202" s="104"/>
      <c r="EP202" s="104"/>
      <c r="EQ202" s="104"/>
      <c r="ER202" s="104"/>
      <c r="ES202" s="104"/>
      <c r="ET202" s="104"/>
      <c r="EU202" s="104"/>
      <c r="EV202" s="104"/>
      <c r="EW202" s="104"/>
      <c r="EX202" s="104"/>
      <c r="EY202" s="104"/>
      <c r="EZ202" s="104"/>
      <c r="FA202" s="104"/>
      <c r="FB202" s="104"/>
      <c r="FC202" s="104"/>
      <c r="FD202" s="104"/>
      <c r="FE202" s="104"/>
      <c r="FF202" s="104"/>
      <c r="FG202" s="104"/>
      <c r="FH202" s="104"/>
      <c r="FI202" s="104"/>
      <c r="FJ202" s="104"/>
      <c r="FK202" s="104"/>
      <c r="FL202" s="104"/>
      <c r="FM202" s="104"/>
      <c r="FN202" s="104"/>
      <c r="FO202" s="104"/>
      <c r="FP202" s="104"/>
      <c r="FQ202" s="104"/>
      <c r="FR202" s="104"/>
      <c r="FS202" s="104"/>
      <c r="FT202" s="104"/>
      <c r="FU202" s="104"/>
      <c r="FV202" s="104"/>
      <c r="FW202" s="104"/>
      <c r="FX202" s="104"/>
      <c r="FY202" s="104"/>
      <c r="FZ202" s="104"/>
      <c r="GA202" s="104"/>
      <c r="GB202" s="104"/>
      <c r="GC202" s="104"/>
      <c r="GD202" s="104"/>
      <c r="GE202" s="104"/>
      <c r="GF202" s="104"/>
      <c r="GG202" s="104"/>
      <c r="GH202" s="104"/>
      <c r="GI202" s="104"/>
      <c r="GJ202" s="104"/>
      <c r="GK202" s="104"/>
      <c r="GL202" s="104"/>
      <c r="GM202" s="104"/>
      <c r="GN202" s="104"/>
      <c r="GO202" s="104"/>
      <c r="GP202" s="104"/>
      <c r="GQ202" s="104"/>
      <c r="GR202" s="104"/>
      <c r="GS202" s="104"/>
      <c r="GT202" s="104"/>
      <c r="GU202" s="104"/>
      <c r="GV202" s="104"/>
      <c r="GW202" s="104"/>
      <c r="GX202" s="104"/>
      <c r="GY202" s="104"/>
      <c r="GZ202" s="104"/>
      <c r="HA202" s="104"/>
      <c r="HB202" s="104"/>
      <c r="HC202" s="104"/>
      <c r="HD202" s="104"/>
      <c r="HE202" s="104"/>
      <c r="HF202" s="104"/>
      <c r="HG202" s="104"/>
      <c r="HH202" s="104"/>
      <c r="HI202" s="104"/>
      <c r="HJ202" s="104"/>
      <c r="HK202" s="104"/>
      <c r="HL202" s="104"/>
      <c r="HM202" s="104"/>
      <c r="HN202" s="104"/>
      <c r="HO202" s="104"/>
      <c r="HP202" s="104"/>
      <c r="HQ202" s="104"/>
      <c r="HR202" s="104"/>
      <c r="HS202" s="104"/>
      <c r="HT202" s="104"/>
      <c r="HU202" s="104"/>
      <c r="HV202" s="104"/>
      <c r="HW202" s="104"/>
      <c r="HX202" s="104"/>
      <c r="HY202" s="104"/>
      <c r="HZ202" s="104"/>
      <c r="IA202" s="104"/>
      <c r="IB202" s="104"/>
      <c r="IC202" s="104"/>
      <c r="ID202" s="104"/>
      <c r="IE202" s="104"/>
      <c r="IF202" s="104"/>
      <c r="IG202" s="104"/>
      <c r="IH202" s="104"/>
      <c r="II202" s="104"/>
      <c r="IJ202" s="104"/>
      <c r="IK202" s="104"/>
      <c r="IL202" s="104"/>
      <c r="IM202" s="104"/>
      <c r="IN202" s="104"/>
      <c r="IO202" s="104"/>
      <c r="IP202" s="104"/>
      <c r="IQ202" s="104"/>
      <c r="IR202" s="104"/>
      <c r="IS202" s="104"/>
      <c r="IT202" s="104"/>
      <c r="IU202" s="104"/>
      <c r="IV202" s="104"/>
      <c r="IW202" s="104"/>
      <c r="IX202" s="104"/>
      <c r="IY202" s="104"/>
      <c r="IZ202" s="104"/>
      <c r="JA202" s="104"/>
      <c r="JB202" s="104"/>
      <c r="JC202" s="104"/>
      <c r="JD202" s="104"/>
      <c r="JE202" s="104"/>
      <c r="JF202" s="104"/>
      <c r="JG202" s="104"/>
      <c r="JH202" s="104"/>
      <c r="JI202" s="104"/>
      <c r="JJ202" s="104"/>
      <c r="JK202" s="104"/>
      <c r="JL202" s="104"/>
      <c r="JM202" s="104"/>
      <c r="JN202" s="104"/>
      <c r="JO202" s="104"/>
      <c r="JP202" s="104"/>
      <c r="JQ202" s="104"/>
      <c r="JR202" s="104"/>
      <c r="JS202" s="104"/>
      <c r="JT202" s="104"/>
      <c r="JU202" s="104"/>
      <c r="JV202" s="104"/>
      <c r="JW202" s="104"/>
      <c r="JX202" s="104"/>
      <c r="JY202" s="104"/>
      <c r="JZ202" s="104"/>
      <c r="KA202" s="104"/>
      <c r="KB202" s="104"/>
      <c r="KC202" s="104"/>
      <c r="KD202" s="104"/>
      <c r="KE202" s="104"/>
      <c r="KF202" s="104"/>
      <c r="KG202" s="104"/>
      <c r="KH202" s="104"/>
      <c r="KI202" s="104"/>
      <c r="KJ202" s="104"/>
      <c r="KK202" s="104"/>
      <c r="KL202" s="104"/>
      <c r="KM202" s="104"/>
      <c r="KN202" s="104"/>
      <c r="KO202" s="104"/>
      <c r="KP202" s="104"/>
      <c r="KQ202" s="104"/>
      <c r="KR202" s="104"/>
      <c r="KS202" s="104"/>
      <c r="KT202" s="104"/>
      <c r="KU202" s="104"/>
      <c r="KV202" s="104"/>
      <c r="KW202" s="104"/>
      <c r="KX202" s="104"/>
      <c r="KY202" s="104"/>
      <c r="KZ202" s="104"/>
      <c r="LA202" s="104"/>
      <c r="LB202" s="104"/>
      <c r="LC202" s="104"/>
      <c r="LD202" s="104"/>
      <c r="LE202" s="104"/>
      <c r="LF202" s="104"/>
      <c r="LG202" s="104"/>
      <c r="LH202" s="104"/>
      <c r="LI202" s="104"/>
      <c r="LJ202" s="104"/>
      <c r="LK202" s="104"/>
      <c r="LL202" s="104"/>
      <c r="LM202" s="104"/>
      <c r="LN202" s="104"/>
      <c r="LO202" s="104"/>
      <c r="LP202" s="104"/>
      <c r="LQ202" s="104"/>
      <c r="LR202" s="104"/>
      <c r="LS202" s="104"/>
      <c r="LT202" s="104"/>
      <c r="LU202" s="104"/>
      <c r="LV202" s="104"/>
      <c r="LW202" s="104"/>
      <c r="LX202" s="104"/>
      <c r="LY202" s="104"/>
      <c r="LZ202" s="104"/>
      <c r="MA202" s="104"/>
      <c r="MB202" s="104"/>
      <c r="MC202" s="104"/>
      <c r="MD202" s="104"/>
      <c r="ME202" s="104"/>
      <c r="MF202" s="104"/>
      <c r="MG202" s="104"/>
      <c r="MH202" s="104"/>
      <c r="MI202" s="104"/>
      <c r="MJ202" s="104"/>
      <c r="MK202" s="104"/>
      <c r="ML202" s="104"/>
      <c r="MM202" s="104"/>
      <c r="MN202" s="104"/>
      <c r="MO202" s="104"/>
      <c r="MP202" s="104"/>
      <c r="MQ202" s="104"/>
      <c r="MR202" s="104"/>
      <c r="MS202" s="104"/>
      <c r="MT202" s="104"/>
      <c r="MU202" s="104"/>
      <c r="MV202" s="104"/>
      <c r="MW202" s="104"/>
      <c r="MX202" s="104"/>
      <c r="MY202" s="104"/>
      <c r="MZ202" s="104"/>
      <c r="NA202" s="104"/>
      <c r="NB202" s="104"/>
      <c r="NC202" s="104"/>
      <c r="ND202" s="104"/>
      <c r="NE202" s="104"/>
      <c r="NF202" s="104"/>
      <c r="NG202" s="104"/>
      <c r="NH202" s="104"/>
      <c r="NI202" s="104"/>
      <c r="NJ202" s="104"/>
      <c r="NK202" s="104"/>
      <c r="NL202" s="104"/>
      <c r="NM202" s="104"/>
      <c r="NN202" s="104"/>
      <c r="NO202" s="104"/>
      <c r="NP202" s="104"/>
      <c r="NQ202" s="104"/>
      <c r="NR202" s="104"/>
      <c r="NS202" s="104"/>
      <c r="NT202" s="104"/>
      <c r="NU202" s="104"/>
      <c r="NV202" s="104"/>
      <c r="NW202" s="104"/>
      <c r="NX202" s="104"/>
      <c r="NY202" s="104"/>
      <c r="NZ202" s="104"/>
      <c r="OA202" s="104"/>
      <c r="OB202" s="104"/>
      <c r="OC202" s="104"/>
      <c r="OD202" s="104"/>
      <c r="OE202" s="104"/>
      <c r="OF202" s="104"/>
      <c r="OG202" s="104"/>
      <c r="OH202" s="104"/>
      <c r="OI202" s="104"/>
      <c r="OJ202" s="104"/>
      <c r="OK202" s="104"/>
      <c r="OL202" s="104"/>
      <c r="OM202" s="104"/>
      <c r="ON202" s="104"/>
      <c r="OO202" s="104"/>
      <c r="OP202" s="104"/>
      <c r="OQ202" s="104"/>
      <c r="OR202" s="104"/>
      <c r="OS202" s="104"/>
      <c r="OT202" s="104"/>
      <c r="OU202" s="104"/>
      <c r="OV202" s="104"/>
      <c r="OW202" s="104"/>
      <c r="OX202" s="104"/>
      <c r="OY202" s="104"/>
      <c r="OZ202" s="104"/>
      <c r="PA202" s="104"/>
      <c r="PB202" s="104"/>
      <c r="PC202" s="104"/>
      <c r="PD202" s="104"/>
      <c r="PE202" s="104"/>
      <c r="PF202" s="104"/>
      <c r="PG202" s="104"/>
      <c r="PH202" s="104"/>
      <c r="PI202" s="104"/>
      <c r="PJ202" s="104"/>
      <c r="PK202" s="104"/>
      <c r="PL202" s="104"/>
      <c r="PM202" s="104"/>
      <c r="PN202" s="104"/>
      <c r="PO202" s="104"/>
      <c r="PP202" s="104"/>
      <c r="PQ202" s="104"/>
      <c r="PR202" s="104"/>
      <c r="PS202" s="104"/>
      <c r="PT202" s="104"/>
      <c r="PU202" s="104"/>
      <c r="PV202" s="104"/>
      <c r="PW202" s="104"/>
      <c r="PX202" s="104"/>
      <c r="PY202" s="104"/>
      <c r="PZ202" s="104"/>
      <c r="QA202" s="104"/>
      <c r="QB202" s="104"/>
      <c r="QC202" s="104"/>
      <c r="QD202" s="104"/>
      <c r="QE202" s="104"/>
      <c r="QF202" s="104"/>
      <c r="QG202" s="104"/>
      <c r="QH202" s="104"/>
      <c r="QI202" s="104"/>
      <c r="QJ202" s="104"/>
      <c r="QK202" s="104"/>
      <c r="QL202" s="104"/>
      <c r="QM202" s="104"/>
      <c r="QN202" s="104"/>
      <c r="QO202" s="104"/>
      <c r="QP202" s="104"/>
      <c r="QQ202" s="104"/>
      <c r="QR202" s="104"/>
      <c r="QS202" s="104"/>
      <c r="QT202" s="104"/>
      <c r="QU202" s="104"/>
      <c r="QV202" s="104"/>
      <c r="QW202" s="104"/>
      <c r="QX202" s="104"/>
      <c r="QY202" s="104"/>
      <c r="QZ202" s="104"/>
      <c r="RA202" s="104"/>
      <c r="RB202" s="104"/>
      <c r="RC202" s="104"/>
      <c r="RD202" s="104"/>
      <c r="RE202" s="104"/>
      <c r="RF202" s="104"/>
      <c r="RG202" s="207"/>
      <c r="RH202" s="207"/>
    </row>
    <row r="203" spans="2:476" ht="18.75" customHeight="1">
      <c r="B203" s="87">
        <v>192</v>
      </c>
      <c r="C203" s="87"/>
      <c r="D203" s="87" t="s">
        <v>451</v>
      </c>
      <c r="E203" s="34" t="str">
        <f>IF(ISBLANK(TMSimList[[#This Row],[Test n'#]]),"",LOOKUP(TMSimList[[#This Row],[Test n'#]],TP_CFAR_DB[TPnum],TP_CFAR_DB[TP ID]))</f>
        <v/>
      </c>
      <c r="F203" s="103" t="str">
        <f>IF(ISBLANK(TMSimList[[#This Row],[Test n'#]]),"",LOOKUP(TMSimList[[#This Row],[Test n'#]],TP_CFAR_DB[TPnum],TP_CFAR_DB[Test Point Name]))</f>
        <v/>
      </c>
      <c r="G203" s="34" t="str">
        <f>IF(ISBLANK(TMSimList[[#This Row],[Test n'#]]),"",LOOKUP(TMSimList[[#This Row],[Test n'#]],TP_CFAR_DB[TPnum],TP_CFAR_DB[Mode]))</f>
        <v/>
      </c>
      <c r="H203" s="397"/>
      <c r="I203" s="398"/>
      <c r="J203" s="398"/>
      <c r="K203" s="171"/>
      <c r="L203" s="178">
        <f>SUM(TMSimMatrix[#This Row])</f>
        <v>0</v>
      </c>
      <c r="M203" s="171"/>
      <c r="N203" s="171"/>
      <c r="O203" s="171"/>
      <c r="P203" s="171"/>
      <c r="Q203" s="171"/>
      <c r="R203" s="171"/>
      <c r="S203" s="171"/>
      <c r="T203" s="171"/>
      <c r="U203" s="171"/>
      <c r="V203" s="171"/>
      <c r="W203" s="171"/>
      <c r="X203" s="171"/>
      <c r="Y203" s="171"/>
      <c r="Z203" s="171"/>
      <c r="AA203" s="171"/>
      <c r="AB203" s="171"/>
      <c r="AC203" s="171"/>
      <c r="AD203" s="171"/>
      <c r="AE203" s="171"/>
      <c r="AF203" s="171"/>
      <c r="AG203" s="171"/>
      <c r="AH203" s="171"/>
      <c r="AI203" s="171"/>
      <c r="AJ203" s="171"/>
      <c r="AK203" s="171"/>
      <c r="AL203" s="171"/>
      <c r="AM203" s="171"/>
      <c r="AN203" s="171"/>
      <c r="AO203" s="171"/>
      <c r="AP203" s="171"/>
      <c r="AQ203" s="171"/>
      <c r="AR203" s="171"/>
      <c r="AS203" s="171"/>
      <c r="AT203" s="171"/>
      <c r="AU203" s="171"/>
      <c r="AV203" s="171"/>
      <c r="AW203" s="171"/>
      <c r="AX203" s="171"/>
      <c r="AY203" s="171"/>
      <c r="AZ203" s="171"/>
      <c r="BA203" s="171"/>
      <c r="BB203" s="171"/>
      <c r="BC203" s="171"/>
      <c r="BD203" s="171"/>
      <c r="BE203" s="171"/>
      <c r="BF203" s="171"/>
      <c r="BG203" s="171"/>
      <c r="BH203" s="171"/>
      <c r="BI203" s="171"/>
      <c r="BJ203" s="171"/>
      <c r="BK203" s="171"/>
      <c r="BL203" s="171"/>
      <c r="BM203" s="171"/>
      <c r="BN203" s="171"/>
      <c r="BO203" s="171"/>
      <c r="BP203" s="171"/>
      <c r="BQ203" s="171"/>
      <c r="BR203" s="171"/>
      <c r="BS203" s="171"/>
      <c r="BT203" s="171"/>
      <c r="BU203" s="171"/>
      <c r="BV203" s="171"/>
      <c r="BW203" s="171"/>
      <c r="BX203" s="171"/>
      <c r="BY203" s="171"/>
      <c r="BZ203" s="171"/>
      <c r="CA203" s="171"/>
      <c r="CB203" s="171"/>
      <c r="CC203" s="171"/>
      <c r="CD203" s="104"/>
      <c r="CE203" s="104"/>
      <c r="CF203" s="104"/>
      <c r="CG203" s="104"/>
      <c r="CH203" s="104"/>
      <c r="CI203" s="104"/>
      <c r="CJ203" s="104"/>
      <c r="CK203" s="104"/>
      <c r="CL203" s="104"/>
      <c r="CM203" s="104"/>
      <c r="CN203" s="104"/>
      <c r="CO203" s="104"/>
      <c r="CP203" s="104"/>
      <c r="CQ203" s="104"/>
      <c r="CR203" s="104"/>
      <c r="CS203" s="104"/>
      <c r="CT203" s="104"/>
      <c r="CU203" s="104"/>
      <c r="CV203" s="207"/>
      <c r="CW203" s="207"/>
      <c r="CX203" s="207"/>
      <c r="CY203" s="207"/>
      <c r="CZ203" s="207"/>
      <c r="DA203" s="207"/>
      <c r="DB203" s="207"/>
      <c r="DC203" s="207"/>
      <c r="DD203" s="207"/>
      <c r="DE203" s="207"/>
      <c r="DF203" s="207"/>
      <c r="DG203" s="207"/>
      <c r="DH203" s="207"/>
      <c r="DI203" s="207"/>
      <c r="DJ203" s="207"/>
      <c r="DK203" s="207"/>
      <c r="DL203" s="207"/>
      <c r="DM203" s="207"/>
      <c r="DN203" s="207"/>
      <c r="DO203" s="207"/>
      <c r="DP203" s="207"/>
      <c r="DQ203" s="207"/>
      <c r="DR203" s="207"/>
      <c r="DS203" s="207"/>
      <c r="DT203" s="207"/>
      <c r="DU203" s="104"/>
      <c r="DV203" s="104"/>
      <c r="DW203" s="104"/>
      <c r="DX203" s="104"/>
      <c r="DY203" s="104"/>
      <c r="DZ203" s="104"/>
      <c r="EA203" s="104"/>
      <c r="EB203" s="104"/>
      <c r="EC203" s="104"/>
      <c r="ED203" s="104"/>
      <c r="EE203" s="104"/>
      <c r="EF203" s="104"/>
      <c r="EG203" s="104"/>
      <c r="EH203" s="104"/>
      <c r="EI203" s="104"/>
      <c r="EJ203" s="104"/>
      <c r="EK203" s="104"/>
      <c r="EL203" s="104"/>
      <c r="EM203" s="104"/>
      <c r="EN203" s="104"/>
      <c r="EO203" s="104"/>
      <c r="EP203" s="104"/>
      <c r="EQ203" s="104"/>
      <c r="ER203" s="104"/>
      <c r="ES203" s="104"/>
      <c r="ET203" s="104"/>
      <c r="EU203" s="104"/>
      <c r="EV203" s="104"/>
      <c r="EW203" s="104"/>
      <c r="EX203" s="104"/>
      <c r="EY203" s="104"/>
      <c r="EZ203" s="104"/>
      <c r="FA203" s="104"/>
      <c r="FB203" s="104"/>
      <c r="FC203" s="104"/>
      <c r="FD203" s="104"/>
      <c r="FE203" s="104"/>
      <c r="FF203" s="104"/>
      <c r="FG203" s="104"/>
      <c r="FH203" s="104"/>
      <c r="FI203" s="104"/>
      <c r="FJ203" s="104"/>
      <c r="FK203" s="104"/>
      <c r="FL203" s="104"/>
      <c r="FM203" s="104"/>
      <c r="FN203" s="104"/>
      <c r="FO203" s="104"/>
      <c r="FP203" s="104"/>
      <c r="FQ203" s="104"/>
      <c r="FR203" s="104"/>
      <c r="FS203" s="104"/>
      <c r="FT203" s="104"/>
      <c r="FU203" s="104"/>
      <c r="FV203" s="104"/>
      <c r="FW203" s="104"/>
      <c r="FX203" s="104"/>
      <c r="FY203" s="104"/>
      <c r="FZ203" s="104"/>
      <c r="GA203" s="104"/>
      <c r="GB203" s="104"/>
      <c r="GC203" s="104"/>
      <c r="GD203" s="104"/>
      <c r="GE203" s="104"/>
      <c r="GF203" s="104"/>
      <c r="GG203" s="104"/>
      <c r="GH203" s="104"/>
      <c r="GI203" s="104"/>
      <c r="GJ203" s="104"/>
      <c r="GK203" s="104"/>
      <c r="GL203" s="104"/>
      <c r="GM203" s="104"/>
      <c r="GN203" s="104"/>
      <c r="GO203" s="104"/>
      <c r="GP203" s="104"/>
      <c r="GQ203" s="104"/>
      <c r="GR203" s="104"/>
      <c r="GS203" s="104"/>
      <c r="GT203" s="104"/>
      <c r="GU203" s="104"/>
      <c r="GV203" s="104"/>
      <c r="GW203" s="104"/>
      <c r="GX203" s="104"/>
      <c r="GY203" s="104"/>
      <c r="GZ203" s="104"/>
      <c r="HA203" s="104"/>
      <c r="HB203" s="104"/>
      <c r="HC203" s="104"/>
      <c r="HD203" s="104"/>
      <c r="HE203" s="104"/>
      <c r="HF203" s="104"/>
      <c r="HG203" s="104"/>
      <c r="HH203" s="104"/>
      <c r="HI203" s="104"/>
      <c r="HJ203" s="104"/>
      <c r="HK203" s="104"/>
      <c r="HL203" s="104"/>
      <c r="HM203" s="104"/>
      <c r="HN203" s="104"/>
      <c r="HO203" s="104"/>
      <c r="HP203" s="104"/>
      <c r="HQ203" s="104"/>
      <c r="HR203" s="104"/>
      <c r="HS203" s="104"/>
      <c r="HT203" s="104"/>
      <c r="HU203" s="104"/>
      <c r="HV203" s="104"/>
      <c r="HW203" s="104"/>
      <c r="HX203" s="104"/>
      <c r="HY203" s="104"/>
      <c r="HZ203" s="104"/>
      <c r="IA203" s="104"/>
      <c r="IB203" s="104"/>
      <c r="IC203" s="104"/>
      <c r="ID203" s="104"/>
      <c r="IE203" s="104"/>
      <c r="IF203" s="104"/>
      <c r="IG203" s="104"/>
      <c r="IH203" s="104"/>
      <c r="II203" s="104"/>
      <c r="IJ203" s="104"/>
      <c r="IK203" s="104"/>
      <c r="IL203" s="104"/>
      <c r="IM203" s="104"/>
      <c r="IN203" s="104"/>
      <c r="IO203" s="104"/>
      <c r="IP203" s="104"/>
      <c r="IQ203" s="104"/>
      <c r="IR203" s="104"/>
      <c r="IS203" s="104"/>
      <c r="IT203" s="104"/>
      <c r="IU203" s="104"/>
      <c r="IV203" s="104"/>
      <c r="IW203" s="104"/>
      <c r="IX203" s="104"/>
      <c r="IY203" s="104"/>
      <c r="IZ203" s="104"/>
      <c r="JA203" s="104"/>
      <c r="JB203" s="104"/>
      <c r="JC203" s="104"/>
      <c r="JD203" s="104"/>
      <c r="JE203" s="104"/>
      <c r="JF203" s="104"/>
      <c r="JG203" s="104"/>
      <c r="JH203" s="104"/>
      <c r="JI203" s="104"/>
      <c r="JJ203" s="104"/>
      <c r="JK203" s="104"/>
      <c r="JL203" s="104"/>
      <c r="JM203" s="104"/>
      <c r="JN203" s="104"/>
      <c r="JO203" s="104"/>
      <c r="JP203" s="104"/>
      <c r="JQ203" s="104"/>
      <c r="JR203" s="104"/>
      <c r="JS203" s="104"/>
      <c r="JT203" s="104"/>
      <c r="JU203" s="104"/>
      <c r="JV203" s="104"/>
      <c r="JW203" s="104"/>
      <c r="JX203" s="104"/>
      <c r="JY203" s="104"/>
      <c r="JZ203" s="104"/>
      <c r="KA203" s="104"/>
      <c r="KB203" s="104"/>
      <c r="KC203" s="104"/>
      <c r="KD203" s="104"/>
      <c r="KE203" s="104"/>
      <c r="KF203" s="104"/>
      <c r="KG203" s="104"/>
      <c r="KH203" s="104"/>
      <c r="KI203" s="104"/>
      <c r="KJ203" s="104"/>
      <c r="KK203" s="104"/>
      <c r="KL203" s="104"/>
      <c r="KM203" s="104"/>
      <c r="KN203" s="104"/>
      <c r="KO203" s="104"/>
      <c r="KP203" s="104"/>
      <c r="KQ203" s="104"/>
      <c r="KR203" s="104"/>
      <c r="KS203" s="104"/>
      <c r="KT203" s="104"/>
      <c r="KU203" s="104"/>
      <c r="KV203" s="104"/>
      <c r="KW203" s="104"/>
      <c r="KX203" s="104"/>
      <c r="KY203" s="104"/>
      <c r="KZ203" s="104"/>
      <c r="LA203" s="104"/>
      <c r="LB203" s="104"/>
      <c r="LC203" s="104"/>
      <c r="LD203" s="104"/>
      <c r="LE203" s="104"/>
      <c r="LF203" s="104"/>
      <c r="LG203" s="104"/>
      <c r="LH203" s="104"/>
      <c r="LI203" s="104"/>
      <c r="LJ203" s="104"/>
      <c r="LK203" s="104"/>
      <c r="LL203" s="104"/>
      <c r="LM203" s="104"/>
      <c r="LN203" s="104"/>
      <c r="LO203" s="104"/>
      <c r="LP203" s="104"/>
      <c r="LQ203" s="104"/>
      <c r="LR203" s="104"/>
      <c r="LS203" s="104"/>
      <c r="LT203" s="104"/>
      <c r="LU203" s="104"/>
      <c r="LV203" s="104"/>
      <c r="LW203" s="104"/>
      <c r="LX203" s="104"/>
      <c r="LY203" s="104"/>
      <c r="LZ203" s="104"/>
      <c r="MA203" s="104"/>
      <c r="MB203" s="104"/>
      <c r="MC203" s="104"/>
      <c r="MD203" s="104"/>
      <c r="ME203" s="104"/>
      <c r="MF203" s="104"/>
      <c r="MG203" s="104"/>
      <c r="MH203" s="104"/>
      <c r="MI203" s="104"/>
      <c r="MJ203" s="104"/>
      <c r="MK203" s="104"/>
      <c r="ML203" s="104"/>
      <c r="MM203" s="104"/>
      <c r="MN203" s="104"/>
      <c r="MO203" s="104"/>
      <c r="MP203" s="104"/>
      <c r="MQ203" s="104"/>
      <c r="MR203" s="104"/>
      <c r="MS203" s="104"/>
      <c r="MT203" s="104"/>
      <c r="MU203" s="104"/>
      <c r="MV203" s="104"/>
      <c r="MW203" s="104"/>
      <c r="MX203" s="104"/>
      <c r="MY203" s="104"/>
      <c r="MZ203" s="104"/>
      <c r="NA203" s="104"/>
      <c r="NB203" s="104"/>
      <c r="NC203" s="104"/>
      <c r="ND203" s="104"/>
      <c r="NE203" s="104"/>
      <c r="NF203" s="104"/>
      <c r="NG203" s="104"/>
      <c r="NH203" s="104"/>
      <c r="NI203" s="104"/>
      <c r="NJ203" s="104"/>
      <c r="NK203" s="104"/>
      <c r="NL203" s="104"/>
      <c r="NM203" s="104"/>
      <c r="NN203" s="104"/>
      <c r="NO203" s="104"/>
      <c r="NP203" s="104"/>
      <c r="NQ203" s="104"/>
      <c r="NR203" s="104"/>
      <c r="NS203" s="104"/>
      <c r="NT203" s="104"/>
      <c r="NU203" s="104"/>
      <c r="NV203" s="104"/>
      <c r="NW203" s="104"/>
      <c r="NX203" s="104"/>
      <c r="NY203" s="104"/>
      <c r="NZ203" s="104"/>
      <c r="OA203" s="104"/>
      <c r="OB203" s="104"/>
      <c r="OC203" s="104"/>
      <c r="OD203" s="104"/>
      <c r="OE203" s="104"/>
      <c r="OF203" s="104"/>
      <c r="OG203" s="104"/>
      <c r="OH203" s="104"/>
      <c r="OI203" s="104"/>
      <c r="OJ203" s="104"/>
      <c r="OK203" s="104"/>
      <c r="OL203" s="104"/>
      <c r="OM203" s="104"/>
      <c r="ON203" s="104"/>
      <c r="OO203" s="104"/>
      <c r="OP203" s="104"/>
      <c r="OQ203" s="104"/>
      <c r="OR203" s="104"/>
      <c r="OS203" s="104"/>
      <c r="OT203" s="104"/>
      <c r="OU203" s="104"/>
      <c r="OV203" s="104"/>
      <c r="OW203" s="104"/>
      <c r="OX203" s="104"/>
      <c r="OY203" s="104"/>
      <c r="OZ203" s="104"/>
      <c r="PA203" s="104"/>
      <c r="PB203" s="104"/>
      <c r="PC203" s="104"/>
      <c r="PD203" s="104"/>
      <c r="PE203" s="104"/>
      <c r="PF203" s="104"/>
      <c r="PG203" s="104"/>
      <c r="PH203" s="104"/>
      <c r="PI203" s="104"/>
      <c r="PJ203" s="104"/>
      <c r="PK203" s="104"/>
      <c r="PL203" s="104"/>
      <c r="PM203" s="104"/>
      <c r="PN203" s="104"/>
      <c r="PO203" s="104"/>
      <c r="PP203" s="104"/>
      <c r="PQ203" s="104"/>
      <c r="PR203" s="104"/>
      <c r="PS203" s="104"/>
      <c r="PT203" s="104"/>
      <c r="PU203" s="104"/>
      <c r="PV203" s="104"/>
      <c r="PW203" s="104"/>
      <c r="PX203" s="104"/>
      <c r="PY203" s="104"/>
      <c r="PZ203" s="104"/>
      <c r="QA203" s="104"/>
      <c r="QB203" s="104"/>
      <c r="QC203" s="104"/>
      <c r="QD203" s="104"/>
      <c r="QE203" s="104"/>
      <c r="QF203" s="104"/>
      <c r="QG203" s="104"/>
      <c r="QH203" s="104"/>
      <c r="QI203" s="104"/>
      <c r="QJ203" s="104"/>
      <c r="QK203" s="104"/>
      <c r="QL203" s="104"/>
      <c r="QM203" s="104"/>
      <c r="QN203" s="104"/>
      <c r="QO203" s="104"/>
      <c r="QP203" s="104"/>
      <c r="QQ203" s="104"/>
      <c r="QR203" s="104"/>
      <c r="QS203" s="104"/>
      <c r="QT203" s="104"/>
      <c r="QU203" s="104"/>
      <c r="QV203" s="104"/>
      <c r="QW203" s="104"/>
      <c r="QX203" s="104"/>
      <c r="QY203" s="104"/>
      <c r="QZ203" s="104"/>
      <c r="RA203" s="104"/>
      <c r="RB203" s="104"/>
      <c r="RC203" s="104"/>
      <c r="RD203" s="104"/>
      <c r="RE203" s="104"/>
      <c r="RF203" s="104"/>
      <c r="RG203" s="207"/>
      <c r="RH203" s="207"/>
    </row>
    <row r="204" spans="2:476" ht="18.75" customHeight="1">
      <c r="B204" s="87">
        <v>193</v>
      </c>
      <c r="C204" s="87"/>
      <c r="D204" s="87" t="s">
        <v>451</v>
      </c>
      <c r="E204" s="34" t="str">
        <f>IF(ISBLANK(TMSimList[[#This Row],[Test n'#]]),"",LOOKUP(TMSimList[[#This Row],[Test n'#]],TP_CFAR_DB[TPnum],TP_CFAR_DB[TP ID]))</f>
        <v/>
      </c>
      <c r="F204" s="103" t="str">
        <f>IF(ISBLANK(TMSimList[[#This Row],[Test n'#]]),"",LOOKUP(TMSimList[[#This Row],[Test n'#]],TP_CFAR_DB[TPnum],TP_CFAR_DB[Test Point Name]))</f>
        <v/>
      </c>
      <c r="G204" s="34" t="str">
        <f>IF(ISBLANK(TMSimList[[#This Row],[Test n'#]]),"",LOOKUP(TMSimList[[#This Row],[Test n'#]],TP_CFAR_DB[TPnum],TP_CFAR_DB[Mode]))</f>
        <v/>
      </c>
      <c r="H204" s="397"/>
      <c r="I204" s="398"/>
      <c r="J204" s="398"/>
      <c r="K204" s="171"/>
      <c r="L204" s="178">
        <f>SUM(TMSimMatrix[#This Row])</f>
        <v>0</v>
      </c>
      <c r="M204" s="171"/>
      <c r="N204" s="171"/>
      <c r="O204" s="171"/>
      <c r="P204" s="171"/>
      <c r="Q204" s="171"/>
      <c r="R204" s="171"/>
      <c r="S204" s="171"/>
      <c r="T204" s="171"/>
      <c r="U204" s="171"/>
      <c r="V204" s="171"/>
      <c r="W204" s="171"/>
      <c r="X204" s="171"/>
      <c r="Y204" s="171"/>
      <c r="Z204" s="171"/>
      <c r="AA204" s="171"/>
      <c r="AB204" s="171"/>
      <c r="AC204" s="171"/>
      <c r="AD204" s="171"/>
      <c r="AE204" s="171"/>
      <c r="AF204" s="171"/>
      <c r="AG204" s="171"/>
      <c r="AH204" s="171"/>
      <c r="AI204" s="171"/>
      <c r="AJ204" s="171"/>
      <c r="AK204" s="171"/>
      <c r="AL204" s="171"/>
      <c r="AM204" s="171"/>
      <c r="AN204" s="171"/>
      <c r="AO204" s="171"/>
      <c r="AP204" s="171"/>
      <c r="AQ204" s="171"/>
      <c r="AR204" s="171"/>
      <c r="AS204" s="171"/>
      <c r="AT204" s="171"/>
      <c r="AU204" s="171"/>
      <c r="AV204" s="171"/>
      <c r="AW204" s="171"/>
      <c r="AX204" s="171"/>
      <c r="AY204" s="171"/>
      <c r="AZ204" s="171"/>
      <c r="BA204" s="171"/>
      <c r="BB204" s="171"/>
      <c r="BC204" s="171"/>
      <c r="BD204" s="171"/>
      <c r="BE204" s="171"/>
      <c r="BF204" s="171"/>
      <c r="BG204" s="171"/>
      <c r="BH204" s="171"/>
      <c r="BI204" s="171"/>
      <c r="BJ204" s="171"/>
      <c r="BK204" s="171"/>
      <c r="BL204" s="171"/>
      <c r="BM204" s="171"/>
      <c r="BN204" s="171"/>
      <c r="BO204" s="171"/>
      <c r="BP204" s="171"/>
      <c r="BQ204" s="171"/>
      <c r="BR204" s="171"/>
      <c r="BS204" s="171"/>
      <c r="BT204" s="171"/>
      <c r="BU204" s="171"/>
      <c r="BV204" s="171"/>
      <c r="BW204" s="171"/>
      <c r="BX204" s="171"/>
      <c r="BY204" s="171"/>
      <c r="BZ204" s="171"/>
      <c r="CA204" s="171"/>
      <c r="CB204" s="171"/>
      <c r="CC204" s="171"/>
      <c r="CD204" s="104"/>
      <c r="CE204" s="104"/>
      <c r="CF204" s="104"/>
      <c r="CG204" s="104"/>
      <c r="CH204" s="104"/>
      <c r="CI204" s="104"/>
      <c r="CJ204" s="104"/>
      <c r="CK204" s="104"/>
      <c r="CL204" s="104"/>
      <c r="CM204" s="104"/>
      <c r="CN204" s="104"/>
      <c r="CO204" s="104"/>
      <c r="CP204" s="104"/>
      <c r="CQ204" s="104"/>
      <c r="CR204" s="104"/>
      <c r="CS204" s="104"/>
      <c r="CT204" s="104"/>
      <c r="CU204" s="104"/>
      <c r="CV204" s="207"/>
      <c r="CW204" s="207"/>
      <c r="CX204" s="207"/>
      <c r="CY204" s="207"/>
      <c r="CZ204" s="207"/>
      <c r="DA204" s="207"/>
      <c r="DB204" s="207"/>
      <c r="DC204" s="207"/>
      <c r="DD204" s="207"/>
      <c r="DE204" s="207"/>
      <c r="DF204" s="207"/>
      <c r="DG204" s="207"/>
      <c r="DH204" s="207"/>
      <c r="DI204" s="207"/>
      <c r="DJ204" s="207"/>
      <c r="DK204" s="207"/>
      <c r="DL204" s="207"/>
      <c r="DM204" s="207"/>
      <c r="DN204" s="207"/>
      <c r="DO204" s="207"/>
      <c r="DP204" s="207"/>
      <c r="DQ204" s="207"/>
      <c r="DR204" s="207"/>
      <c r="DS204" s="207"/>
      <c r="DT204" s="207"/>
      <c r="DU204" s="104"/>
      <c r="DV204" s="104"/>
      <c r="DW204" s="104"/>
      <c r="DX204" s="104"/>
      <c r="DY204" s="104"/>
      <c r="DZ204" s="104"/>
      <c r="EA204" s="104"/>
      <c r="EB204" s="104"/>
      <c r="EC204" s="104"/>
      <c r="ED204" s="104"/>
      <c r="EE204" s="104"/>
      <c r="EF204" s="104"/>
      <c r="EG204" s="104"/>
      <c r="EH204" s="104"/>
      <c r="EI204" s="104"/>
      <c r="EJ204" s="104"/>
      <c r="EK204" s="104"/>
      <c r="EL204" s="104"/>
      <c r="EM204" s="104"/>
      <c r="EN204" s="104"/>
      <c r="EO204" s="104"/>
      <c r="EP204" s="104"/>
      <c r="EQ204" s="104"/>
      <c r="ER204" s="104"/>
      <c r="ES204" s="104"/>
      <c r="ET204" s="104"/>
      <c r="EU204" s="104"/>
      <c r="EV204" s="104"/>
      <c r="EW204" s="104"/>
      <c r="EX204" s="104"/>
      <c r="EY204" s="104"/>
      <c r="EZ204" s="104"/>
      <c r="FA204" s="104"/>
      <c r="FB204" s="104"/>
      <c r="FC204" s="104"/>
      <c r="FD204" s="104"/>
      <c r="FE204" s="104"/>
      <c r="FF204" s="104"/>
      <c r="FG204" s="104"/>
      <c r="FH204" s="104"/>
      <c r="FI204" s="104"/>
      <c r="FJ204" s="104"/>
      <c r="FK204" s="104"/>
      <c r="FL204" s="104"/>
      <c r="FM204" s="104"/>
      <c r="FN204" s="104"/>
      <c r="FO204" s="104"/>
      <c r="FP204" s="104"/>
      <c r="FQ204" s="104"/>
      <c r="FR204" s="104"/>
      <c r="FS204" s="104"/>
      <c r="FT204" s="104"/>
      <c r="FU204" s="104"/>
      <c r="FV204" s="104"/>
      <c r="FW204" s="104"/>
      <c r="FX204" s="104"/>
      <c r="FY204" s="104"/>
      <c r="FZ204" s="104"/>
      <c r="GA204" s="104"/>
      <c r="GB204" s="104"/>
      <c r="GC204" s="104"/>
      <c r="GD204" s="104"/>
      <c r="GE204" s="104"/>
      <c r="GF204" s="104"/>
      <c r="GG204" s="104"/>
      <c r="GH204" s="104"/>
      <c r="GI204" s="104"/>
      <c r="GJ204" s="104"/>
      <c r="GK204" s="104"/>
      <c r="GL204" s="104"/>
      <c r="GM204" s="104"/>
      <c r="GN204" s="104"/>
      <c r="GO204" s="104"/>
      <c r="GP204" s="104"/>
      <c r="GQ204" s="104"/>
      <c r="GR204" s="104"/>
      <c r="GS204" s="104"/>
      <c r="GT204" s="104"/>
      <c r="GU204" s="104"/>
      <c r="GV204" s="104"/>
      <c r="GW204" s="104"/>
      <c r="GX204" s="104"/>
      <c r="GY204" s="104"/>
      <c r="GZ204" s="104"/>
      <c r="HA204" s="104"/>
      <c r="HB204" s="104"/>
      <c r="HC204" s="104"/>
      <c r="HD204" s="104"/>
      <c r="HE204" s="104"/>
      <c r="HF204" s="104"/>
      <c r="HG204" s="104"/>
      <c r="HH204" s="104"/>
      <c r="HI204" s="104"/>
      <c r="HJ204" s="104"/>
      <c r="HK204" s="104"/>
      <c r="HL204" s="104"/>
      <c r="HM204" s="104"/>
      <c r="HN204" s="104"/>
      <c r="HO204" s="104"/>
      <c r="HP204" s="104"/>
      <c r="HQ204" s="104"/>
      <c r="HR204" s="104"/>
      <c r="HS204" s="104"/>
      <c r="HT204" s="104"/>
      <c r="HU204" s="104"/>
      <c r="HV204" s="104"/>
      <c r="HW204" s="104"/>
      <c r="HX204" s="104"/>
      <c r="HY204" s="104"/>
      <c r="HZ204" s="104"/>
      <c r="IA204" s="104"/>
      <c r="IB204" s="104"/>
      <c r="IC204" s="104"/>
      <c r="ID204" s="104"/>
      <c r="IE204" s="104"/>
      <c r="IF204" s="104"/>
      <c r="IG204" s="104"/>
      <c r="IH204" s="104"/>
      <c r="II204" s="104"/>
      <c r="IJ204" s="104"/>
      <c r="IK204" s="104"/>
      <c r="IL204" s="104"/>
      <c r="IM204" s="104"/>
      <c r="IN204" s="104"/>
      <c r="IO204" s="104"/>
      <c r="IP204" s="104"/>
      <c r="IQ204" s="104"/>
      <c r="IR204" s="104"/>
      <c r="IS204" s="104"/>
      <c r="IT204" s="104"/>
      <c r="IU204" s="104"/>
      <c r="IV204" s="104"/>
      <c r="IW204" s="104"/>
      <c r="IX204" s="104"/>
      <c r="IY204" s="104"/>
      <c r="IZ204" s="104"/>
      <c r="JA204" s="104"/>
      <c r="JB204" s="104"/>
      <c r="JC204" s="104"/>
      <c r="JD204" s="104"/>
      <c r="JE204" s="104"/>
      <c r="JF204" s="104"/>
      <c r="JG204" s="104"/>
      <c r="JH204" s="104"/>
      <c r="JI204" s="104"/>
      <c r="JJ204" s="104"/>
      <c r="JK204" s="104"/>
      <c r="JL204" s="104"/>
      <c r="JM204" s="104"/>
      <c r="JN204" s="104"/>
      <c r="JO204" s="104"/>
      <c r="JP204" s="104"/>
      <c r="JQ204" s="104"/>
      <c r="JR204" s="104"/>
      <c r="JS204" s="104"/>
      <c r="JT204" s="104"/>
      <c r="JU204" s="104"/>
      <c r="JV204" s="104"/>
      <c r="JW204" s="104"/>
      <c r="JX204" s="104"/>
      <c r="JY204" s="104"/>
      <c r="JZ204" s="104"/>
      <c r="KA204" s="104"/>
      <c r="KB204" s="104"/>
      <c r="KC204" s="104"/>
      <c r="KD204" s="104"/>
      <c r="KE204" s="104"/>
      <c r="KF204" s="104"/>
      <c r="KG204" s="104"/>
      <c r="KH204" s="104"/>
      <c r="KI204" s="104"/>
      <c r="KJ204" s="104"/>
      <c r="KK204" s="104"/>
      <c r="KL204" s="104"/>
      <c r="KM204" s="104"/>
      <c r="KN204" s="104"/>
      <c r="KO204" s="104"/>
      <c r="KP204" s="104"/>
      <c r="KQ204" s="104"/>
      <c r="KR204" s="104"/>
      <c r="KS204" s="104"/>
      <c r="KT204" s="104"/>
      <c r="KU204" s="104"/>
      <c r="KV204" s="104"/>
      <c r="KW204" s="104"/>
      <c r="KX204" s="104"/>
      <c r="KY204" s="104"/>
      <c r="KZ204" s="104"/>
      <c r="LA204" s="104"/>
      <c r="LB204" s="104"/>
      <c r="LC204" s="104"/>
      <c r="LD204" s="104"/>
      <c r="LE204" s="104"/>
      <c r="LF204" s="104"/>
      <c r="LG204" s="104"/>
      <c r="LH204" s="104"/>
      <c r="LI204" s="104"/>
      <c r="LJ204" s="104"/>
      <c r="LK204" s="104"/>
      <c r="LL204" s="104"/>
      <c r="LM204" s="104"/>
      <c r="LN204" s="104"/>
      <c r="LO204" s="104"/>
      <c r="LP204" s="104"/>
      <c r="LQ204" s="104"/>
      <c r="LR204" s="104"/>
      <c r="LS204" s="104"/>
      <c r="LT204" s="104"/>
      <c r="LU204" s="104"/>
      <c r="LV204" s="104"/>
      <c r="LW204" s="104"/>
      <c r="LX204" s="104"/>
      <c r="LY204" s="104"/>
      <c r="LZ204" s="104"/>
      <c r="MA204" s="104"/>
      <c r="MB204" s="104"/>
      <c r="MC204" s="104"/>
      <c r="MD204" s="104"/>
      <c r="ME204" s="104"/>
      <c r="MF204" s="104"/>
      <c r="MG204" s="104"/>
      <c r="MH204" s="104"/>
      <c r="MI204" s="104"/>
      <c r="MJ204" s="104"/>
      <c r="MK204" s="104"/>
      <c r="ML204" s="104"/>
      <c r="MM204" s="104"/>
      <c r="MN204" s="104"/>
      <c r="MO204" s="104"/>
      <c r="MP204" s="104"/>
      <c r="MQ204" s="104"/>
      <c r="MR204" s="104"/>
      <c r="MS204" s="104"/>
      <c r="MT204" s="104"/>
      <c r="MU204" s="104"/>
      <c r="MV204" s="104"/>
      <c r="MW204" s="104"/>
      <c r="MX204" s="104"/>
      <c r="MY204" s="104"/>
      <c r="MZ204" s="104"/>
      <c r="NA204" s="104"/>
      <c r="NB204" s="104"/>
      <c r="NC204" s="104"/>
      <c r="ND204" s="104"/>
      <c r="NE204" s="104"/>
      <c r="NF204" s="104"/>
      <c r="NG204" s="104"/>
      <c r="NH204" s="104"/>
      <c r="NI204" s="104"/>
      <c r="NJ204" s="104"/>
      <c r="NK204" s="104"/>
      <c r="NL204" s="104"/>
      <c r="NM204" s="104"/>
      <c r="NN204" s="104"/>
      <c r="NO204" s="104"/>
      <c r="NP204" s="104"/>
      <c r="NQ204" s="104"/>
      <c r="NR204" s="104"/>
      <c r="NS204" s="104"/>
      <c r="NT204" s="104"/>
      <c r="NU204" s="104"/>
      <c r="NV204" s="104"/>
      <c r="NW204" s="104"/>
      <c r="NX204" s="104"/>
      <c r="NY204" s="104"/>
      <c r="NZ204" s="104"/>
      <c r="OA204" s="104"/>
      <c r="OB204" s="104"/>
      <c r="OC204" s="104"/>
      <c r="OD204" s="104"/>
      <c r="OE204" s="104"/>
      <c r="OF204" s="104"/>
      <c r="OG204" s="104"/>
      <c r="OH204" s="104"/>
      <c r="OI204" s="104"/>
      <c r="OJ204" s="104"/>
      <c r="OK204" s="104"/>
      <c r="OL204" s="104"/>
      <c r="OM204" s="104"/>
      <c r="ON204" s="104"/>
      <c r="OO204" s="104"/>
      <c r="OP204" s="104"/>
      <c r="OQ204" s="104"/>
      <c r="OR204" s="104"/>
      <c r="OS204" s="104"/>
      <c r="OT204" s="104"/>
      <c r="OU204" s="104"/>
      <c r="OV204" s="104"/>
      <c r="OW204" s="104"/>
      <c r="OX204" s="104"/>
      <c r="OY204" s="104"/>
      <c r="OZ204" s="104"/>
      <c r="PA204" s="104"/>
      <c r="PB204" s="104"/>
      <c r="PC204" s="104"/>
      <c r="PD204" s="104"/>
      <c r="PE204" s="104"/>
      <c r="PF204" s="104"/>
      <c r="PG204" s="104"/>
      <c r="PH204" s="104"/>
      <c r="PI204" s="104"/>
      <c r="PJ204" s="104"/>
      <c r="PK204" s="104"/>
      <c r="PL204" s="104"/>
      <c r="PM204" s="104"/>
      <c r="PN204" s="104"/>
      <c r="PO204" s="104"/>
      <c r="PP204" s="104"/>
      <c r="PQ204" s="104"/>
      <c r="PR204" s="104"/>
      <c r="PS204" s="104"/>
      <c r="PT204" s="104"/>
      <c r="PU204" s="104"/>
      <c r="PV204" s="104"/>
      <c r="PW204" s="104"/>
      <c r="PX204" s="104"/>
      <c r="PY204" s="104"/>
      <c r="PZ204" s="104"/>
      <c r="QA204" s="104"/>
      <c r="QB204" s="104"/>
      <c r="QC204" s="104"/>
      <c r="QD204" s="104"/>
      <c r="QE204" s="104"/>
      <c r="QF204" s="104"/>
      <c r="QG204" s="104"/>
      <c r="QH204" s="104"/>
      <c r="QI204" s="104"/>
      <c r="QJ204" s="104"/>
      <c r="QK204" s="104"/>
      <c r="QL204" s="104"/>
      <c r="QM204" s="104"/>
      <c r="QN204" s="104"/>
      <c r="QO204" s="104"/>
      <c r="QP204" s="104"/>
      <c r="QQ204" s="104"/>
      <c r="QR204" s="104"/>
      <c r="QS204" s="104"/>
      <c r="QT204" s="104"/>
      <c r="QU204" s="104"/>
      <c r="QV204" s="104"/>
      <c r="QW204" s="104"/>
      <c r="QX204" s="104"/>
      <c r="QY204" s="104"/>
      <c r="QZ204" s="104"/>
      <c r="RA204" s="104"/>
      <c r="RB204" s="104"/>
      <c r="RC204" s="104"/>
      <c r="RD204" s="104"/>
      <c r="RE204" s="104"/>
      <c r="RF204" s="104"/>
      <c r="RG204" s="207"/>
      <c r="RH204" s="207"/>
    </row>
    <row r="205" spans="2:476" ht="18.75" customHeight="1">
      <c r="B205" s="87">
        <v>194</v>
      </c>
      <c r="C205" s="87"/>
      <c r="D205" s="87" t="s">
        <v>451</v>
      </c>
      <c r="E205" s="34" t="str">
        <f>IF(ISBLANK(TMSimList[[#This Row],[Test n'#]]),"",LOOKUP(TMSimList[[#This Row],[Test n'#]],TP_CFAR_DB[TPnum],TP_CFAR_DB[TP ID]))</f>
        <v/>
      </c>
      <c r="F205" s="103" t="str">
        <f>IF(ISBLANK(TMSimList[[#This Row],[Test n'#]]),"",LOOKUP(TMSimList[[#This Row],[Test n'#]],TP_CFAR_DB[TPnum],TP_CFAR_DB[Test Point Name]))</f>
        <v/>
      </c>
      <c r="G205" s="34" t="str">
        <f>IF(ISBLANK(TMSimList[[#This Row],[Test n'#]]),"",LOOKUP(TMSimList[[#This Row],[Test n'#]],TP_CFAR_DB[TPnum],TP_CFAR_DB[Mode]))</f>
        <v/>
      </c>
      <c r="H205" s="397"/>
      <c r="I205" s="398"/>
      <c r="J205" s="398"/>
      <c r="K205" s="171"/>
      <c r="L205" s="178">
        <f>SUM(TMSimMatrix[#This Row])</f>
        <v>0</v>
      </c>
      <c r="M205" s="171"/>
      <c r="N205" s="171"/>
      <c r="O205" s="171"/>
      <c r="P205" s="171"/>
      <c r="Q205" s="171"/>
      <c r="R205" s="171"/>
      <c r="S205" s="171"/>
      <c r="T205" s="171"/>
      <c r="U205" s="171"/>
      <c r="V205" s="171"/>
      <c r="W205" s="171"/>
      <c r="X205" s="171"/>
      <c r="Y205" s="171"/>
      <c r="Z205" s="171"/>
      <c r="AA205" s="171"/>
      <c r="AB205" s="171"/>
      <c r="AC205" s="171"/>
      <c r="AD205" s="171"/>
      <c r="AE205" s="171"/>
      <c r="AF205" s="171"/>
      <c r="AG205" s="171"/>
      <c r="AH205" s="171"/>
      <c r="AI205" s="171"/>
      <c r="AJ205" s="171"/>
      <c r="AK205" s="171"/>
      <c r="AL205" s="171"/>
      <c r="AM205" s="171"/>
      <c r="AN205" s="171"/>
      <c r="AO205" s="171"/>
      <c r="AP205" s="171"/>
      <c r="AQ205" s="171"/>
      <c r="AR205" s="171"/>
      <c r="AS205" s="171"/>
      <c r="AT205" s="171"/>
      <c r="AU205" s="171"/>
      <c r="AV205" s="171"/>
      <c r="AW205" s="171"/>
      <c r="AX205" s="171"/>
      <c r="AY205" s="171"/>
      <c r="AZ205" s="171"/>
      <c r="BA205" s="171"/>
      <c r="BB205" s="171"/>
      <c r="BC205" s="171"/>
      <c r="BD205" s="171"/>
      <c r="BE205" s="171"/>
      <c r="BF205" s="171"/>
      <c r="BG205" s="171"/>
      <c r="BH205" s="171"/>
      <c r="BI205" s="171"/>
      <c r="BJ205" s="171"/>
      <c r="BK205" s="171"/>
      <c r="BL205" s="171"/>
      <c r="BM205" s="171"/>
      <c r="BN205" s="171"/>
      <c r="BO205" s="171"/>
      <c r="BP205" s="171"/>
      <c r="BQ205" s="171"/>
      <c r="BR205" s="171"/>
      <c r="BS205" s="171"/>
      <c r="BT205" s="171"/>
      <c r="BU205" s="171"/>
      <c r="BV205" s="171"/>
      <c r="BW205" s="171"/>
      <c r="BX205" s="171"/>
      <c r="BY205" s="171"/>
      <c r="BZ205" s="171"/>
      <c r="CA205" s="171"/>
      <c r="CB205" s="171"/>
      <c r="CC205" s="171"/>
      <c r="CD205" s="104"/>
      <c r="CE205" s="104"/>
      <c r="CF205" s="104"/>
      <c r="CG205" s="104"/>
      <c r="CH205" s="104"/>
      <c r="CI205" s="104"/>
      <c r="CJ205" s="104"/>
      <c r="CK205" s="104"/>
      <c r="CL205" s="104"/>
      <c r="CM205" s="104"/>
      <c r="CN205" s="104"/>
      <c r="CO205" s="104"/>
      <c r="CP205" s="104"/>
      <c r="CQ205" s="104"/>
      <c r="CR205" s="104"/>
      <c r="CS205" s="104"/>
      <c r="CT205" s="104"/>
      <c r="CU205" s="104"/>
      <c r="CV205" s="207"/>
      <c r="CW205" s="207"/>
      <c r="CX205" s="207"/>
      <c r="CY205" s="207"/>
      <c r="CZ205" s="207"/>
      <c r="DA205" s="207"/>
      <c r="DB205" s="207"/>
      <c r="DC205" s="207"/>
      <c r="DD205" s="207"/>
      <c r="DE205" s="207"/>
      <c r="DF205" s="207"/>
      <c r="DG205" s="207"/>
      <c r="DH205" s="207"/>
      <c r="DI205" s="207"/>
      <c r="DJ205" s="207"/>
      <c r="DK205" s="207"/>
      <c r="DL205" s="207"/>
      <c r="DM205" s="207"/>
      <c r="DN205" s="207"/>
      <c r="DO205" s="207"/>
      <c r="DP205" s="207"/>
      <c r="DQ205" s="207"/>
      <c r="DR205" s="207"/>
      <c r="DS205" s="207"/>
      <c r="DT205" s="207"/>
      <c r="DU205" s="104"/>
      <c r="DV205" s="104"/>
      <c r="DW205" s="104"/>
      <c r="DX205" s="104"/>
      <c r="DY205" s="104"/>
      <c r="DZ205" s="104"/>
      <c r="EA205" s="104"/>
      <c r="EB205" s="104"/>
      <c r="EC205" s="104"/>
      <c r="ED205" s="104"/>
      <c r="EE205" s="104"/>
      <c r="EF205" s="104"/>
      <c r="EG205" s="104"/>
      <c r="EH205" s="104"/>
      <c r="EI205" s="104"/>
      <c r="EJ205" s="104"/>
      <c r="EK205" s="104"/>
      <c r="EL205" s="104"/>
      <c r="EM205" s="104"/>
      <c r="EN205" s="104"/>
      <c r="EO205" s="104"/>
      <c r="EP205" s="104"/>
      <c r="EQ205" s="104"/>
      <c r="ER205" s="104"/>
      <c r="ES205" s="104"/>
      <c r="ET205" s="104"/>
      <c r="EU205" s="104"/>
      <c r="EV205" s="104"/>
      <c r="EW205" s="104"/>
      <c r="EX205" s="104"/>
      <c r="EY205" s="104"/>
      <c r="EZ205" s="104"/>
      <c r="FA205" s="104"/>
      <c r="FB205" s="104"/>
      <c r="FC205" s="104"/>
      <c r="FD205" s="104"/>
      <c r="FE205" s="104"/>
      <c r="FF205" s="104"/>
      <c r="FG205" s="104"/>
      <c r="FH205" s="104"/>
      <c r="FI205" s="104"/>
      <c r="FJ205" s="104"/>
      <c r="FK205" s="104"/>
      <c r="FL205" s="104"/>
      <c r="FM205" s="104"/>
      <c r="FN205" s="104"/>
      <c r="FO205" s="104"/>
      <c r="FP205" s="104"/>
      <c r="FQ205" s="104"/>
      <c r="FR205" s="104"/>
      <c r="FS205" s="104"/>
      <c r="FT205" s="104"/>
      <c r="FU205" s="104"/>
      <c r="FV205" s="104"/>
      <c r="FW205" s="104"/>
      <c r="FX205" s="104"/>
      <c r="FY205" s="104"/>
      <c r="FZ205" s="104"/>
      <c r="GA205" s="104"/>
      <c r="GB205" s="104"/>
      <c r="GC205" s="104"/>
      <c r="GD205" s="104"/>
      <c r="GE205" s="104"/>
      <c r="GF205" s="104"/>
      <c r="GG205" s="104"/>
      <c r="GH205" s="104"/>
      <c r="GI205" s="104"/>
      <c r="GJ205" s="104"/>
      <c r="GK205" s="104"/>
      <c r="GL205" s="104"/>
      <c r="GM205" s="104"/>
      <c r="GN205" s="104"/>
      <c r="GO205" s="104"/>
      <c r="GP205" s="104"/>
      <c r="GQ205" s="104"/>
      <c r="GR205" s="104"/>
      <c r="GS205" s="104"/>
      <c r="GT205" s="104"/>
      <c r="GU205" s="104"/>
      <c r="GV205" s="104"/>
      <c r="GW205" s="104"/>
      <c r="GX205" s="104"/>
      <c r="GY205" s="104"/>
      <c r="GZ205" s="104"/>
      <c r="HA205" s="104"/>
      <c r="HB205" s="104"/>
      <c r="HC205" s="104"/>
      <c r="HD205" s="104"/>
      <c r="HE205" s="104"/>
      <c r="HF205" s="104"/>
      <c r="HG205" s="104"/>
      <c r="HH205" s="104"/>
      <c r="HI205" s="104"/>
      <c r="HJ205" s="104"/>
      <c r="HK205" s="104"/>
      <c r="HL205" s="104"/>
      <c r="HM205" s="104"/>
      <c r="HN205" s="104"/>
      <c r="HO205" s="104"/>
      <c r="HP205" s="104"/>
      <c r="HQ205" s="104"/>
      <c r="HR205" s="104"/>
      <c r="HS205" s="104"/>
      <c r="HT205" s="104"/>
      <c r="HU205" s="104"/>
      <c r="HV205" s="104"/>
      <c r="HW205" s="104"/>
      <c r="HX205" s="104"/>
      <c r="HY205" s="104"/>
      <c r="HZ205" s="104"/>
      <c r="IA205" s="104"/>
      <c r="IB205" s="104"/>
      <c r="IC205" s="104"/>
      <c r="ID205" s="104"/>
      <c r="IE205" s="104"/>
      <c r="IF205" s="104"/>
      <c r="IG205" s="104"/>
      <c r="IH205" s="104"/>
      <c r="II205" s="104"/>
      <c r="IJ205" s="104"/>
      <c r="IK205" s="104"/>
      <c r="IL205" s="104"/>
      <c r="IM205" s="104"/>
      <c r="IN205" s="104"/>
      <c r="IO205" s="104"/>
      <c r="IP205" s="104"/>
      <c r="IQ205" s="104"/>
      <c r="IR205" s="104"/>
      <c r="IS205" s="104"/>
      <c r="IT205" s="104"/>
      <c r="IU205" s="104"/>
      <c r="IV205" s="104"/>
      <c r="IW205" s="104"/>
      <c r="IX205" s="104"/>
      <c r="IY205" s="104"/>
      <c r="IZ205" s="104"/>
      <c r="JA205" s="104"/>
      <c r="JB205" s="104"/>
      <c r="JC205" s="104"/>
      <c r="JD205" s="104"/>
      <c r="JE205" s="104"/>
      <c r="JF205" s="104"/>
      <c r="JG205" s="104"/>
      <c r="JH205" s="104"/>
      <c r="JI205" s="104"/>
      <c r="JJ205" s="104"/>
      <c r="JK205" s="104"/>
      <c r="JL205" s="104"/>
      <c r="JM205" s="104"/>
      <c r="JN205" s="104"/>
      <c r="JO205" s="104"/>
      <c r="JP205" s="104"/>
      <c r="JQ205" s="104"/>
      <c r="JR205" s="104"/>
      <c r="JS205" s="104"/>
      <c r="JT205" s="104"/>
      <c r="JU205" s="104"/>
      <c r="JV205" s="104"/>
      <c r="JW205" s="104"/>
      <c r="JX205" s="104"/>
      <c r="JY205" s="104"/>
      <c r="JZ205" s="104"/>
      <c r="KA205" s="104"/>
      <c r="KB205" s="104"/>
      <c r="KC205" s="104"/>
      <c r="KD205" s="104"/>
      <c r="KE205" s="104"/>
      <c r="KF205" s="104"/>
      <c r="KG205" s="104"/>
      <c r="KH205" s="104"/>
      <c r="KI205" s="104"/>
      <c r="KJ205" s="104"/>
      <c r="KK205" s="104"/>
      <c r="KL205" s="104"/>
      <c r="KM205" s="104"/>
      <c r="KN205" s="104"/>
      <c r="KO205" s="104"/>
      <c r="KP205" s="104"/>
      <c r="KQ205" s="104"/>
      <c r="KR205" s="104"/>
      <c r="KS205" s="104"/>
      <c r="KT205" s="104"/>
      <c r="KU205" s="104"/>
      <c r="KV205" s="104"/>
      <c r="KW205" s="104"/>
      <c r="KX205" s="104"/>
      <c r="KY205" s="104"/>
      <c r="KZ205" s="104"/>
      <c r="LA205" s="104"/>
      <c r="LB205" s="104"/>
      <c r="LC205" s="104"/>
      <c r="LD205" s="104"/>
      <c r="LE205" s="104"/>
      <c r="LF205" s="104"/>
      <c r="LG205" s="104"/>
      <c r="LH205" s="104"/>
      <c r="LI205" s="104"/>
      <c r="LJ205" s="104"/>
      <c r="LK205" s="104"/>
      <c r="LL205" s="104"/>
      <c r="LM205" s="104"/>
      <c r="LN205" s="104"/>
      <c r="LO205" s="104"/>
      <c r="LP205" s="104"/>
      <c r="LQ205" s="104"/>
      <c r="LR205" s="104"/>
      <c r="LS205" s="104"/>
      <c r="LT205" s="104"/>
      <c r="LU205" s="104"/>
      <c r="LV205" s="104"/>
      <c r="LW205" s="104"/>
      <c r="LX205" s="104"/>
      <c r="LY205" s="104"/>
      <c r="LZ205" s="104"/>
      <c r="MA205" s="104"/>
      <c r="MB205" s="104"/>
      <c r="MC205" s="104"/>
      <c r="MD205" s="104"/>
      <c r="ME205" s="104"/>
      <c r="MF205" s="104"/>
      <c r="MG205" s="104"/>
      <c r="MH205" s="104"/>
      <c r="MI205" s="104"/>
      <c r="MJ205" s="104"/>
      <c r="MK205" s="104"/>
      <c r="ML205" s="104"/>
      <c r="MM205" s="104"/>
      <c r="MN205" s="104"/>
      <c r="MO205" s="104"/>
      <c r="MP205" s="104"/>
      <c r="MQ205" s="104"/>
      <c r="MR205" s="104"/>
      <c r="MS205" s="104"/>
      <c r="MT205" s="104"/>
      <c r="MU205" s="104"/>
      <c r="MV205" s="104"/>
      <c r="MW205" s="104"/>
      <c r="MX205" s="104"/>
      <c r="MY205" s="104"/>
      <c r="MZ205" s="104"/>
      <c r="NA205" s="104"/>
      <c r="NB205" s="104"/>
      <c r="NC205" s="104"/>
      <c r="ND205" s="104"/>
      <c r="NE205" s="104"/>
      <c r="NF205" s="104"/>
      <c r="NG205" s="104"/>
      <c r="NH205" s="104"/>
      <c r="NI205" s="104"/>
      <c r="NJ205" s="104"/>
      <c r="NK205" s="104"/>
      <c r="NL205" s="104"/>
      <c r="NM205" s="104"/>
      <c r="NN205" s="104"/>
      <c r="NO205" s="104"/>
      <c r="NP205" s="104"/>
      <c r="NQ205" s="104"/>
      <c r="NR205" s="104"/>
      <c r="NS205" s="104"/>
      <c r="NT205" s="104"/>
      <c r="NU205" s="104"/>
      <c r="NV205" s="104"/>
      <c r="NW205" s="104"/>
      <c r="NX205" s="104"/>
      <c r="NY205" s="104"/>
      <c r="NZ205" s="104"/>
      <c r="OA205" s="104"/>
      <c r="OB205" s="104"/>
      <c r="OC205" s="104"/>
      <c r="OD205" s="104"/>
      <c r="OE205" s="104"/>
      <c r="OF205" s="104"/>
      <c r="OG205" s="104"/>
      <c r="OH205" s="104"/>
      <c r="OI205" s="104"/>
      <c r="OJ205" s="104"/>
      <c r="OK205" s="104"/>
      <c r="OL205" s="104"/>
      <c r="OM205" s="104"/>
      <c r="ON205" s="104"/>
      <c r="OO205" s="104"/>
      <c r="OP205" s="104"/>
      <c r="OQ205" s="104"/>
      <c r="OR205" s="104"/>
      <c r="OS205" s="104"/>
      <c r="OT205" s="104"/>
      <c r="OU205" s="104"/>
      <c r="OV205" s="104"/>
      <c r="OW205" s="104"/>
      <c r="OX205" s="104"/>
      <c r="OY205" s="104"/>
      <c r="OZ205" s="104"/>
      <c r="PA205" s="104"/>
      <c r="PB205" s="104"/>
      <c r="PC205" s="104"/>
      <c r="PD205" s="104"/>
      <c r="PE205" s="104"/>
      <c r="PF205" s="104"/>
      <c r="PG205" s="104"/>
      <c r="PH205" s="104"/>
      <c r="PI205" s="104"/>
      <c r="PJ205" s="104"/>
      <c r="PK205" s="104"/>
      <c r="PL205" s="104"/>
      <c r="PM205" s="104"/>
      <c r="PN205" s="104"/>
      <c r="PO205" s="104"/>
      <c r="PP205" s="104"/>
      <c r="PQ205" s="104"/>
      <c r="PR205" s="104"/>
      <c r="PS205" s="104"/>
      <c r="PT205" s="104"/>
      <c r="PU205" s="104"/>
      <c r="PV205" s="104"/>
      <c r="PW205" s="104"/>
      <c r="PX205" s="104"/>
      <c r="PY205" s="104"/>
      <c r="PZ205" s="104"/>
      <c r="QA205" s="104"/>
      <c r="QB205" s="104"/>
      <c r="QC205" s="104"/>
      <c r="QD205" s="104"/>
      <c r="QE205" s="104"/>
      <c r="QF205" s="104"/>
      <c r="QG205" s="104"/>
      <c r="QH205" s="104"/>
      <c r="QI205" s="104"/>
      <c r="QJ205" s="104"/>
      <c r="QK205" s="104"/>
      <c r="QL205" s="104"/>
      <c r="QM205" s="104"/>
      <c r="QN205" s="104"/>
      <c r="QO205" s="104"/>
      <c r="QP205" s="104"/>
      <c r="QQ205" s="104"/>
      <c r="QR205" s="104"/>
      <c r="QS205" s="104"/>
      <c r="QT205" s="104"/>
      <c r="QU205" s="104"/>
      <c r="QV205" s="104"/>
      <c r="QW205" s="104"/>
      <c r="QX205" s="104"/>
      <c r="QY205" s="104"/>
      <c r="QZ205" s="104"/>
      <c r="RA205" s="104"/>
      <c r="RB205" s="104"/>
      <c r="RC205" s="104"/>
      <c r="RD205" s="104"/>
      <c r="RE205" s="104"/>
      <c r="RF205" s="104"/>
      <c r="RG205" s="207"/>
      <c r="RH205" s="207"/>
    </row>
    <row r="206" spans="2:476" ht="18.75" customHeight="1">
      <c r="B206" s="87">
        <v>195</v>
      </c>
      <c r="C206" s="87"/>
      <c r="D206" s="87" t="s">
        <v>451</v>
      </c>
      <c r="E206" s="34" t="str">
        <f>IF(ISBLANK(TMSimList[[#This Row],[Test n'#]]),"",LOOKUP(TMSimList[[#This Row],[Test n'#]],TP_CFAR_DB[TPnum],TP_CFAR_DB[TP ID]))</f>
        <v/>
      </c>
      <c r="F206" s="103" t="str">
        <f>IF(ISBLANK(TMSimList[[#This Row],[Test n'#]]),"",LOOKUP(TMSimList[[#This Row],[Test n'#]],TP_CFAR_DB[TPnum],TP_CFAR_DB[Test Point Name]))</f>
        <v/>
      </c>
      <c r="G206" s="34" t="str">
        <f>IF(ISBLANK(TMSimList[[#This Row],[Test n'#]]),"",LOOKUP(TMSimList[[#This Row],[Test n'#]],TP_CFAR_DB[TPnum],TP_CFAR_DB[Mode]))</f>
        <v/>
      </c>
      <c r="H206" s="397"/>
      <c r="I206" s="398"/>
      <c r="J206" s="398"/>
      <c r="K206" s="171"/>
      <c r="L206" s="178">
        <f>SUM(TMSimMatrix[#This Row])</f>
        <v>0</v>
      </c>
      <c r="M206" s="171"/>
      <c r="N206" s="171"/>
      <c r="O206" s="171"/>
      <c r="P206" s="171"/>
      <c r="Q206" s="171"/>
      <c r="R206" s="171"/>
      <c r="S206" s="171"/>
      <c r="T206" s="171"/>
      <c r="U206" s="171"/>
      <c r="V206" s="171"/>
      <c r="W206" s="171"/>
      <c r="X206" s="171"/>
      <c r="Y206" s="171"/>
      <c r="Z206" s="171"/>
      <c r="AA206" s="171"/>
      <c r="AB206" s="171"/>
      <c r="AC206" s="171"/>
      <c r="AD206" s="171"/>
      <c r="AE206" s="171"/>
      <c r="AF206" s="171"/>
      <c r="AG206" s="171"/>
      <c r="AH206" s="171"/>
      <c r="AI206" s="171"/>
      <c r="AJ206" s="171"/>
      <c r="AK206" s="171"/>
      <c r="AL206" s="171"/>
      <c r="AM206" s="171"/>
      <c r="AN206" s="171"/>
      <c r="AO206" s="171"/>
      <c r="AP206" s="171"/>
      <c r="AQ206" s="171"/>
      <c r="AR206" s="171"/>
      <c r="AS206" s="171"/>
      <c r="AT206" s="171"/>
      <c r="AU206" s="171"/>
      <c r="AV206" s="171"/>
      <c r="AW206" s="171"/>
      <c r="AX206" s="171"/>
      <c r="AY206" s="171"/>
      <c r="AZ206" s="171"/>
      <c r="BA206" s="171"/>
      <c r="BB206" s="171"/>
      <c r="BC206" s="171"/>
      <c r="BD206" s="171"/>
      <c r="BE206" s="171"/>
      <c r="BF206" s="171"/>
      <c r="BG206" s="171"/>
      <c r="BH206" s="171"/>
      <c r="BI206" s="171"/>
      <c r="BJ206" s="171"/>
      <c r="BK206" s="171"/>
      <c r="BL206" s="171"/>
      <c r="BM206" s="171"/>
      <c r="BN206" s="171"/>
      <c r="BO206" s="171"/>
      <c r="BP206" s="171"/>
      <c r="BQ206" s="171"/>
      <c r="BR206" s="171"/>
      <c r="BS206" s="171"/>
      <c r="BT206" s="171"/>
      <c r="BU206" s="171"/>
      <c r="BV206" s="171"/>
      <c r="BW206" s="171"/>
      <c r="BX206" s="171"/>
      <c r="BY206" s="171"/>
      <c r="BZ206" s="171"/>
      <c r="CA206" s="171"/>
      <c r="CB206" s="171"/>
      <c r="CC206" s="171"/>
      <c r="CD206" s="104"/>
      <c r="CE206" s="104"/>
      <c r="CF206" s="104"/>
      <c r="CG206" s="104"/>
      <c r="CH206" s="104"/>
      <c r="CI206" s="104"/>
      <c r="CJ206" s="104"/>
      <c r="CK206" s="104"/>
      <c r="CL206" s="104"/>
      <c r="CM206" s="104"/>
      <c r="CN206" s="104"/>
      <c r="CO206" s="104"/>
      <c r="CP206" s="104"/>
      <c r="CQ206" s="104"/>
      <c r="CR206" s="104"/>
      <c r="CS206" s="104"/>
      <c r="CT206" s="104"/>
      <c r="CU206" s="104"/>
      <c r="CV206" s="207"/>
      <c r="CW206" s="207"/>
      <c r="CX206" s="207"/>
      <c r="CY206" s="207"/>
      <c r="CZ206" s="207"/>
      <c r="DA206" s="207"/>
      <c r="DB206" s="207"/>
      <c r="DC206" s="207"/>
      <c r="DD206" s="207"/>
      <c r="DE206" s="207"/>
      <c r="DF206" s="207"/>
      <c r="DG206" s="207"/>
      <c r="DH206" s="207"/>
      <c r="DI206" s="207"/>
      <c r="DJ206" s="207"/>
      <c r="DK206" s="207"/>
      <c r="DL206" s="207"/>
      <c r="DM206" s="207"/>
      <c r="DN206" s="207"/>
      <c r="DO206" s="207"/>
      <c r="DP206" s="207"/>
      <c r="DQ206" s="207"/>
      <c r="DR206" s="207"/>
      <c r="DS206" s="207"/>
      <c r="DT206" s="207"/>
      <c r="DU206" s="104"/>
      <c r="DV206" s="104"/>
      <c r="DW206" s="104"/>
      <c r="DX206" s="104"/>
      <c r="DY206" s="104"/>
      <c r="DZ206" s="104"/>
      <c r="EA206" s="104"/>
      <c r="EB206" s="104"/>
      <c r="EC206" s="104"/>
      <c r="ED206" s="104"/>
      <c r="EE206" s="104"/>
      <c r="EF206" s="104"/>
      <c r="EG206" s="104"/>
      <c r="EH206" s="104"/>
      <c r="EI206" s="104"/>
      <c r="EJ206" s="104"/>
      <c r="EK206" s="104"/>
      <c r="EL206" s="104"/>
      <c r="EM206" s="104"/>
      <c r="EN206" s="104"/>
      <c r="EO206" s="104"/>
      <c r="EP206" s="104"/>
      <c r="EQ206" s="104"/>
      <c r="ER206" s="104"/>
      <c r="ES206" s="104"/>
      <c r="ET206" s="104"/>
      <c r="EU206" s="104"/>
      <c r="EV206" s="104"/>
      <c r="EW206" s="104"/>
      <c r="EX206" s="104"/>
      <c r="EY206" s="104"/>
      <c r="EZ206" s="104"/>
      <c r="FA206" s="104"/>
      <c r="FB206" s="104"/>
      <c r="FC206" s="104"/>
      <c r="FD206" s="104"/>
      <c r="FE206" s="104"/>
      <c r="FF206" s="104"/>
      <c r="FG206" s="104"/>
      <c r="FH206" s="104"/>
      <c r="FI206" s="104"/>
      <c r="FJ206" s="104"/>
      <c r="FK206" s="104"/>
      <c r="FL206" s="104"/>
      <c r="FM206" s="104"/>
      <c r="FN206" s="104"/>
      <c r="FO206" s="104"/>
      <c r="FP206" s="104"/>
      <c r="FQ206" s="104"/>
      <c r="FR206" s="104"/>
      <c r="FS206" s="104"/>
      <c r="FT206" s="104"/>
      <c r="FU206" s="104"/>
      <c r="FV206" s="104"/>
      <c r="FW206" s="104"/>
      <c r="FX206" s="104"/>
      <c r="FY206" s="104"/>
      <c r="FZ206" s="104"/>
      <c r="GA206" s="104"/>
      <c r="GB206" s="104"/>
      <c r="GC206" s="104"/>
      <c r="GD206" s="104"/>
      <c r="GE206" s="104"/>
      <c r="GF206" s="104"/>
      <c r="GG206" s="104"/>
      <c r="GH206" s="104"/>
      <c r="GI206" s="104"/>
      <c r="GJ206" s="104"/>
      <c r="GK206" s="104"/>
      <c r="GL206" s="104"/>
      <c r="GM206" s="104"/>
      <c r="GN206" s="104"/>
      <c r="GO206" s="104"/>
      <c r="GP206" s="104"/>
      <c r="GQ206" s="104"/>
      <c r="GR206" s="104"/>
      <c r="GS206" s="104"/>
      <c r="GT206" s="104"/>
      <c r="GU206" s="104"/>
      <c r="GV206" s="104"/>
      <c r="GW206" s="104"/>
      <c r="GX206" s="104"/>
      <c r="GY206" s="104"/>
      <c r="GZ206" s="104"/>
      <c r="HA206" s="104"/>
      <c r="HB206" s="104"/>
      <c r="HC206" s="104"/>
      <c r="HD206" s="104"/>
      <c r="HE206" s="104"/>
      <c r="HF206" s="104"/>
      <c r="HG206" s="104"/>
      <c r="HH206" s="104"/>
      <c r="HI206" s="104"/>
      <c r="HJ206" s="104"/>
      <c r="HK206" s="104"/>
      <c r="HL206" s="104"/>
      <c r="HM206" s="104"/>
      <c r="HN206" s="104"/>
      <c r="HO206" s="104"/>
      <c r="HP206" s="104"/>
      <c r="HQ206" s="104"/>
      <c r="HR206" s="104"/>
      <c r="HS206" s="104"/>
      <c r="HT206" s="104"/>
      <c r="HU206" s="104"/>
      <c r="HV206" s="104"/>
      <c r="HW206" s="104"/>
      <c r="HX206" s="104"/>
      <c r="HY206" s="104"/>
      <c r="HZ206" s="104"/>
      <c r="IA206" s="104"/>
      <c r="IB206" s="104"/>
      <c r="IC206" s="104"/>
      <c r="ID206" s="104"/>
      <c r="IE206" s="104"/>
      <c r="IF206" s="104"/>
      <c r="IG206" s="104"/>
      <c r="IH206" s="104"/>
      <c r="II206" s="104"/>
      <c r="IJ206" s="104"/>
      <c r="IK206" s="104"/>
      <c r="IL206" s="104"/>
      <c r="IM206" s="104"/>
      <c r="IN206" s="104"/>
      <c r="IO206" s="104"/>
      <c r="IP206" s="104"/>
      <c r="IQ206" s="104"/>
      <c r="IR206" s="104"/>
      <c r="IS206" s="104"/>
      <c r="IT206" s="104"/>
      <c r="IU206" s="104"/>
      <c r="IV206" s="104"/>
      <c r="IW206" s="104"/>
      <c r="IX206" s="104"/>
      <c r="IY206" s="104"/>
      <c r="IZ206" s="104"/>
      <c r="JA206" s="104"/>
      <c r="JB206" s="104"/>
      <c r="JC206" s="104"/>
      <c r="JD206" s="104"/>
      <c r="JE206" s="104"/>
      <c r="JF206" s="104"/>
      <c r="JG206" s="104"/>
      <c r="JH206" s="104"/>
      <c r="JI206" s="104"/>
      <c r="JJ206" s="104"/>
      <c r="JK206" s="104"/>
      <c r="JL206" s="104"/>
      <c r="JM206" s="104"/>
      <c r="JN206" s="104"/>
      <c r="JO206" s="104"/>
      <c r="JP206" s="104"/>
      <c r="JQ206" s="104"/>
      <c r="JR206" s="104"/>
      <c r="JS206" s="104"/>
      <c r="JT206" s="104"/>
      <c r="JU206" s="104"/>
      <c r="JV206" s="104"/>
      <c r="JW206" s="104"/>
      <c r="JX206" s="104"/>
      <c r="JY206" s="104"/>
      <c r="JZ206" s="104"/>
      <c r="KA206" s="104"/>
      <c r="KB206" s="104"/>
      <c r="KC206" s="104"/>
      <c r="KD206" s="104"/>
      <c r="KE206" s="104"/>
      <c r="KF206" s="104"/>
      <c r="KG206" s="104"/>
      <c r="KH206" s="104"/>
      <c r="KI206" s="104"/>
      <c r="KJ206" s="104"/>
      <c r="KK206" s="104"/>
      <c r="KL206" s="104"/>
      <c r="KM206" s="104"/>
      <c r="KN206" s="104"/>
      <c r="KO206" s="104"/>
      <c r="KP206" s="104"/>
      <c r="KQ206" s="104"/>
      <c r="KR206" s="104"/>
      <c r="KS206" s="104"/>
      <c r="KT206" s="104"/>
      <c r="KU206" s="104"/>
      <c r="KV206" s="104"/>
      <c r="KW206" s="104"/>
      <c r="KX206" s="104"/>
      <c r="KY206" s="104"/>
      <c r="KZ206" s="104"/>
      <c r="LA206" s="104"/>
      <c r="LB206" s="104"/>
      <c r="LC206" s="104"/>
      <c r="LD206" s="104"/>
      <c r="LE206" s="104"/>
      <c r="LF206" s="104"/>
      <c r="LG206" s="104"/>
      <c r="LH206" s="104"/>
      <c r="LI206" s="104"/>
      <c r="LJ206" s="104"/>
      <c r="LK206" s="104"/>
      <c r="LL206" s="104"/>
      <c r="LM206" s="104"/>
      <c r="LN206" s="104"/>
      <c r="LO206" s="104"/>
      <c r="LP206" s="104"/>
      <c r="LQ206" s="104"/>
      <c r="LR206" s="104"/>
      <c r="LS206" s="104"/>
      <c r="LT206" s="104"/>
      <c r="LU206" s="104"/>
      <c r="LV206" s="104"/>
      <c r="LW206" s="104"/>
      <c r="LX206" s="104"/>
      <c r="LY206" s="104"/>
      <c r="LZ206" s="104"/>
      <c r="MA206" s="104"/>
      <c r="MB206" s="104"/>
      <c r="MC206" s="104"/>
      <c r="MD206" s="104"/>
      <c r="ME206" s="104"/>
      <c r="MF206" s="104"/>
      <c r="MG206" s="104"/>
      <c r="MH206" s="104"/>
      <c r="MI206" s="104"/>
      <c r="MJ206" s="104"/>
      <c r="MK206" s="104"/>
      <c r="ML206" s="104"/>
      <c r="MM206" s="104"/>
      <c r="MN206" s="104"/>
      <c r="MO206" s="104"/>
      <c r="MP206" s="104"/>
      <c r="MQ206" s="104"/>
      <c r="MR206" s="104"/>
      <c r="MS206" s="104"/>
      <c r="MT206" s="104"/>
      <c r="MU206" s="104"/>
      <c r="MV206" s="104"/>
      <c r="MW206" s="104"/>
      <c r="MX206" s="104"/>
      <c r="MY206" s="104"/>
      <c r="MZ206" s="104"/>
      <c r="NA206" s="104"/>
      <c r="NB206" s="104"/>
      <c r="NC206" s="104"/>
      <c r="ND206" s="104"/>
      <c r="NE206" s="104"/>
      <c r="NF206" s="104"/>
      <c r="NG206" s="104"/>
      <c r="NH206" s="104"/>
      <c r="NI206" s="104"/>
      <c r="NJ206" s="104"/>
      <c r="NK206" s="104"/>
      <c r="NL206" s="104"/>
      <c r="NM206" s="104"/>
      <c r="NN206" s="104"/>
      <c r="NO206" s="104"/>
      <c r="NP206" s="104"/>
      <c r="NQ206" s="104"/>
      <c r="NR206" s="104"/>
      <c r="NS206" s="104"/>
      <c r="NT206" s="104"/>
      <c r="NU206" s="104"/>
      <c r="NV206" s="104"/>
      <c r="NW206" s="104"/>
      <c r="NX206" s="104"/>
      <c r="NY206" s="104"/>
      <c r="NZ206" s="104"/>
      <c r="OA206" s="104"/>
      <c r="OB206" s="104"/>
      <c r="OC206" s="104"/>
      <c r="OD206" s="104"/>
      <c r="OE206" s="104"/>
      <c r="OF206" s="104"/>
      <c r="OG206" s="104"/>
      <c r="OH206" s="104"/>
      <c r="OI206" s="104"/>
      <c r="OJ206" s="104"/>
      <c r="OK206" s="104"/>
      <c r="OL206" s="104"/>
      <c r="OM206" s="104"/>
      <c r="ON206" s="104"/>
      <c r="OO206" s="104"/>
      <c r="OP206" s="104"/>
      <c r="OQ206" s="104"/>
      <c r="OR206" s="104"/>
      <c r="OS206" s="104"/>
      <c r="OT206" s="104"/>
      <c r="OU206" s="104"/>
      <c r="OV206" s="104"/>
      <c r="OW206" s="104"/>
      <c r="OX206" s="104"/>
      <c r="OY206" s="104"/>
      <c r="OZ206" s="104"/>
      <c r="PA206" s="104"/>
      <c r="PB206" s="104"/>
      <c r="PC206" s="104"/>
      <c r="PD206" s="104"/>
      <c r="PE206" s="104"/>
      <c r="PF206" s="104"/>
      <c r="PG206" s="104"/>
      <c r="PH206" s="104"/>
      <c r="PI206" s="104"/>
      <c r="PJ206" s="104"/>
      <c r="PK206" s="104"/>
      <c r="PL206" s="104"/>
      <c r="PM206" s="104"/>
      <c r="PN206" s="104"/>
      <c r="PO206" s="104"/>
      <c r="PP206" s="104"/>
      <c r="PQ206" s="104"/>
      <c r="PR206" s="104"/>
      <c r="PS206" s="104"/>
      <c r="PT206" s="104"/>
      <c r="PU206" s="104"/>
      <c r="PV206" s="104"/>
      <c r="PW206" s="104"/>
      <c r="PX206" s="104"/>
      <c r="PY206" s="104"/>
      <c r="PZ206" s="104"/>
      <c r="QA206" s="104"/>
      <c r="QB206" s="104"/>
      <c r="QC206" s="104"/>
      <c r="QD206" s="104"/>
      <c r="QE206" s="104"/>
      <c r="QF206" s="104"/>
      <c r="QG206" s="104"/>
      <c r="QH206" s="104"/>
      <c r="QI206" s="104"/>
      <c r="QJ206" s="104"/>
      <c r="QK206" s="104"/>
      <c r="QL206" s="104"/>
      <c r="QM206" s="104"/>
      <c r="QN206" s="104"/>
      <c r="QO206" s="104"/>
      <c r="QP206" s="104"/>
      <c r="QQ206" s="104"/>
      <c r="QR206" s="104"/>
      <c r="QS206" s="104"/>
      <c r="QT206" s="104"/>
      <c r="QU206" s="104"/>
      <c r="QV206" s="104"/>
      <c r="QW206" s="104"/>
      <c r="QX206" s="104"/>
      <c r="QY206" s="104"/>
      <c r="QZ206" s="104"/>
      <c r="RA206" s="104"/>
      <c r="RB206" s="104"/>
      <c r="RC206" s="104"/>
      <c r="RD206" s="104"/>
      <c r="RE206" s="104"/>
      <c r="RF206" s="104"/>
      <c r="RG206" s="207"/>
      <c r="RH206" s="207"/>
    </row>
    <row r="207" spans="2:476" ht="18.75" customHeight="1">
      <c r="B207" s="87">
        <v>196</v>
      </c>
      <c r="C207" s="87"/>
      <c r="D207" s="87" t="s">
        <v>451</v>
      </c>
      <c r="E207" s="34" t="str">
        <f>IF(ISBLANK(TMSimList[[#This Row],[Test n'#]]),"",LOOKUP(TMSimList[[#This Row],[Test n'#]],TP_CFAR_DB[TPnum],TP_CFAR_DB[TP ID]))</f>
        <v/>
      </c>
      <c r="F207" s="103" t="str">
        <f>IF(ISBLANK(TMSimList[[#This Row],[Test n'#]]),"",LOOKUP(TMSimList[[#This Row],[Test n'#]],TP_CFAR_DB[TPnum],TP_CFAR_DB[Test Point Name]))</f>
        <v/>
      </c>
      <c r="G207" s="34" t="str">
        <f>IF(ISBLANK(TMSimList[[#This Row],[Test n'#]]),"",LOOKUP(TMSimList[[#This Row],[Test n'#]],TP_CFAR_DB[TPnum],TP_CFAR_DB[Mode]))</f>
        <v/>
      </c>
      <c r="H207" s="397"/>
      <c r="I207" s="398"/>
      <c r="J207" s="398"/>
      <c r="K207" s="171"/>
      <c r="L207" s="178">
        <f>SUM(TMSimMatrix[#This Row])</f>
        <v>0</v>
      </c>
      <c r="M207" s="171"/>
      <c r="N207" s="171"/>
      <c r="O207" s="171"/>
      <c r="P207" s="171"/>
      <c r="Q207" s="171"/>
      <c r="R207" s="171"/>
      <c r="S207" s="171"/>
      <c r="T207" s="171"/>
      <c r="U207" s="171"/>
      <c r="V207" s="171"/>
      <c r="W207" s="171"/>
      <c r="X207" s="171"/>
      <c r="Y207" s="171"/>
      <c r="Z207" s="171"/>
      <c r="AA207" s="171"/>
      <c r="AB207" s="171"/>
      <c r="AC207" s="171"/>
      <c r="AD207" s="171"/>
      <c r="AE207" s="171"/>
      <c r="AF207" s="171"/>
      <c r="AG207" s="171"/>
      <c r="AH207" s="171"/>
      <c r="AI207" s="171"/>
      <c r="AJ207" s="171"/>
      <c r="AK207" s="171"/>
      <c r="AL207" s="171"/>
      <c r="AM207" s="171"/>
      <c r="AN207" s="171"/>
      <c r="AO207" s="171"/>
      <c r="AP207" s="171"/>
      <c r="AQ207" s="171"/>
      <c r="AR207" s="171"/>
      <c r="AS207" s="171"/>
      <c r="AT207" s="171"/>
      <c r="AU207" s="171"/>
      <c r="AV207" s="171"/>
      <c r="AW207" s="171"/>
      <c r="AX207" s="171"/>
      <c r="AY207" s="171"/>
      <c r="AZ207" s="171"/>
      <c r="BA207" s="171"/>
      <c r="BB207" s="171"/>
      <c r="BC207" s="171"/>
      <c r="BD207" s="171"/>
      <c r="BE207" s="171"/>
      <c r="BF207" s="171"/>
      <c r="BG207" s="171"/>
      <c r="BH207" s="171"/>
      <c r="BI207" s="171"/>
      <c r="BJ207" s="171"/>
      <c r="BK207" s="171"/>
      <c r="BL207" s="171"/>
      <c r="BM207" s="171"/>
      <c r="BN207" s="171"/>
      <c r="BO207" s="171"/>
      <c r="BP207" s="171"/>
      <c r="BQ207" s="171"/>
      <c r="BR207" s="171"/>
      <c r="BS207" s="171"/>
      <c r="BT207" s="171"/>
      <c r="BU207" s="171"/>
      <c r="BV207" s="171"/>
      <c r="BW207" s="171"/>
      <c r="BX207" s="171"/>
      <c r="BY207" s="171"/>
      <c r="BZ207" s="171"/>
      <c r="CA207" s="171"/>
      <c r="CB207" s="171"/>
      <c r="CC207" s="171"/>
      <c r="CD207" s="104"/>
      <c r="CE207" s="104"/>
      <c r="CF207" s="104"/>
      <c r="CG207" s="104"/>
      <c r="CH207" s="104"/>
      <c r="CI207" s="104"/>
      <c r="CJ207" s="104"/>
      <c r="CK207" s="104"/>
      <c r="CL207" s="104"/>
      <c r="CM207" s="104"/>
      <c r="CN207" s="104"/>
      <c r="CO207" s="104"/>
      <c r="CP207" s="104"/>
      <c r="CQ207" s="104"/>
      <c r="CR207" s="104"/>
      <c r="CS207" s="104"/>
      <c r="CT207" s="104"/>
      <c r="CU207" s="104"/>
      <c r="CV207" s="207"/>
      <c r="CW207" s="207"/>
      <c r="CX207" s="207"/>
      <c r="CY207" s="207"/>
      <c r="CZ207" s="207"/>
      <c r="DA207" s="207"/>
      <c r="DB207" s="207"/>
      <c r="DC207" s="207"/>
      <c r="DD207" s="207"/>
      <c r="DE207" s="207"/>
      <c r="DF207" s="207"/>
      <c r="DG207" s="207"/>
      <c r="DH207" s="207"/>
      <c r="DI207" s="207"/>
      <c r="DJ207" s="207"/>
      <c r="DK207" s="207"/>
      <c r="DL207" s="207"/>
      <c r="DM207" s="207"/>
      <c r="DN207" s="207"/>
      <c r="DO207" s="207"/>
      <c r="DP207" s="207"/>
      <c r="DQ207" s="207"/>
      <c r="DR207" s="207"/>
      <c r="DS207" s="207"/>
      <c r="DT207" s="207"/>
      <c r="DU207" s="104"/>
      <c r="DV207" s="104"/>
      <c r="DW207" s="104"/>
      <c r="DX207" s="104"/>
      <c r="DY207" s="104"/>
      <c r="DZ207" s="104"/>
      <c r="EA207" s="104"/>
      <c r="EB207" s="104"/>
      <c r="EC207" s="104"/>
      <c r="ED207" s="104"/>
      <c r="EE207" s="104"/>
      <c r="EF207" s="104"/>
      <c r="EG207" s="104"/>
      <c r="EH207" s="104"/>
      <c r="EI207" s="104"/>
      <c r="EJ207" s="104"/>
      <c r="EK207" s="104"/>
      <c r="EL207" s="104"/>
      <c r="EM207" s="104"/>
      <c r="EN207" s="104"/>
      <c r="EO207" s="104"/>
      <c r="EP207" s="104"/>
      <c r="EQ207" s="104"/>
      <c r="ER207" s="104"/>
      <c r="ES207" s="104"/>
      <c r="ET207" s="104"/>
      <c r="EU207" s="104"/>
      <c r="EV207" s="104"/>
      <c r="EW207" s="104"/>
      <c r="EX207" s="104"/>
      <c r="EY207" s="104"/>
      <c r="EZ207" s="104"/>
      <c r="FA207" s="104"/>
      <c r="FB207" s="104"/>
      <c r="FC207" s="104"/>
      <c r="FD207" s="104"/>
      <c r="FE207" s="104"/>
      <c r="FF207" s="104"/>
      <c r="FG207" s="104"/>
      <c r="FH207" s="104"/>
      <c r="FI207" s="104"/>
      <c r="FJ207" s="104"/>
      <c r="FK207" s="104"/>
      <c r="FL207" s="104"/>
      <c r="FM207" s="104"/>
      <c r="FN207" s="104"/>
      <c r="FO207" s="104"/>
      <c r="FP207" s="104"/>
      <c r="FQ207" s="104"/>
      <c r="FR207" s="104"/>
      <c r="FS207" s="104"/>
      <c r="FT207" s="104"/>
      <c r="FU207" s="104"/>
      <c r="FV207" s="104"/>
      <c r="FW207" s="104"/>
      <c r="FX207" s="104"/>
      <c r="FY207" s="104"/>
      <c r="FZ207" s="104"/>
      <c r="GA207" s="104"/>
      <c r="GB207" s="104"/>
      <c r="GC207" s="104"/>
      <c r="GD207" s="104"/>
      <c r="GE207" s="104"/>
      <c r="GF207" s="104"/>
      <c r="GG207" s="104"/>
      <c r="GH207" s="104"/>
      <c r="GI207" s="104"/>
      <c r="GJ207" s="104"/>
      <c r="GK207" s="104"/>
      <c r="GL207" s="104"/>
      <c r="GM207" s="104"/>
      <c r="GN207" s="104"/>
      <c r="GO207" s="104"/>
      <c r="GP207" s="104"/>
      <c r="GQ207" s="104"/>
      <c r="GR207" s="104"/>
      <c r="GS207" s="104"/>
      <c r="GT207" s="104"/>
      <c r="GU207" s="104"/>
      <c r="GV207" s="104"/>
      <c r="GW207" s="104"/>
      <c r="GX207" s="104"/>
      <c r="GY207" s="104"/>
      <c r="GZ207" s="104"/>
      <c r="HA207" s="104"/>
      <c r="HB207" s="104"/>
      <c r="HC207" s="104"/>
      <c r="HD207" s="104"/>
      <c r="HE207" s="104"/>
      <c r="HF207" s="104"/>
      <c r="HG207" s="104"/>
      <c r="HH207" s="104"/>
      <c r="HI207" s="104"/>
      <c r="HJ207" s="104"/>
      <c r="HK207" s="104"/>
      <c r="HL207" s="104"/>
      <c r="HM207" s="104"/>
      <c r="HN207" s="104"/>
      <c r="HO207" s="104"/>
      <c r="HP207" s="104"/>
      <c r="HQ207" s="104"/>
      <c r="HR207" s="104"/>
      <c r="HS207" s="104"/>
      <c r="HT207" s="104"/>
      <c r="HU207" s="104"/>
      <c r="HV207" s="104"/>
      <c r="HW207" s="104"/>
      <c r="HX207" s="104"/>
      <c r="HY207" s="104"/>
      <c r="HZ207" s="104"/>
      <c r="IA207" s="104"/>
      <c r="IB207" s="104"/>
      <c r="IC207" s="104"/>
      <c r="ID207" s="104"/>
      <c r="IE207" s="104"/>
      <c r="IF207" s="104"/>
      <c r="IG207" s="104"/>
      <c r="IH207" s="104"/>
      <c r="II207" s="104"/>
      <c r="IJ207" s="104"/>
      <c r="IK207" s="104"/>
      <c r="IL207" s="104"/>
      <c r="IM207" s="104"/>
      <c r="IN207" s="104"/>
      <c r="IO207" s="104"/>
      <c r="IP207" s="104"/>
      <c r="IQ207" s="104"/>
      <c r="IR207" s="104"/>
      <c r="IS207" s="104"/>
      <c r="IT207" s="104"/>
      <c r="IU207" s="104"/>
      <c r="IV207" s="104"/>
      <c r="IW207" s="104"/>
      <c r="IX207" s="104"/>
      <c r="IY207" s="104"/>
      <c r="IZ207" s="104"/>
      <c r="JA207" s="104"/>
      <c r="JB207" s="104"/>
      <c r="JC207" s="104"/>
      <c r="JD207" s="104"/>
      <c r="JE207" s="104"/>
      <c r="JF207" s="104"/>
      <c r="JG207" s="104"/>
      <c r="JH207" s="104"/>
      <c r="JI207" s="104"/>
      <c r="JJ207" s="104"/>
      <c r="JK207" s="104"/>
      <c r="JL207" s="104"/>
      <c r="JM207" s="104"/>
      <c r="JN207" s="104"/>
      <c r="JO207" s="104"/>
      <c r="JP207" s="104"/>
      <c r="JQ207" s="104"/>
      <c r="JR207" s="104"/>
      <c r="JS207" s="104"/>
      <c r="JT207" s="104"/>
      <c r="JU207" s="104"/>
      <c r="JV207" s="104"/>
      <c r="JW207" s="104"/>
      <c r="JX207" s="104"/>
      <c r="JY207" s="104"/>
      <c r="JZ207" s="104"/>
      <c r="KA207" s="104"/>
      <c r="KB207" s="104"/>
      <c r="KC207" s="104"/>
      <c r="KD207" s="104"/>
      <c r="KE207" s="104"/>
      <c r="KF207" s="104"/>
      <c r="KG207" s="104"/>
      <c r="KH207" s="104"/>
      <c r="KI207" s="104"/>
      <c r="KJ207" s="104"/>
      <c r="KK207" s="104"/>
      <c r="KL207" s="104"/>
      <c r="KM207" s="104"/>
      <c r="KN207" s="104"/>
      <c r="KO207" s="104"/>
      <c r="KP207" s="104"/>
      <c r="KQ207" s="104"/>
      <c r="KR207" s="104"/>
      <c r="KS207" s="104"/>
      <c r="KT207" s="104"/>
      <c r="KU207" s="104"/>
      <c r="KV207" s="104"/>
      <c r="KW207" s="104"/>
      <c r="KX207" s="104"/>
      <c r="KY207" s="104"/>
      <c r="KZ207" s="104"/>
      <c r="LA207" s="104"/>
      <c r="LB207" s="104"/>
      <c r="LC207" s="104"/>
      <c r="LD207" s="104"/>
      <c r="LE207" s="104"/>
      <c r="LF207" s="104"/>
      <c r="LG207" s="104"/>
      <c r="LH207" s="104"/>
      <c r="LI207" s="104"/>
      <c r="LJ207" s="104"/>
      <c r="LK207" s="104"/>
      <c r="LL207" s="104"/>
      <c r="LM207" s="104"/>
      <c r="LN207" s="104"/>
      <c r="LO207" s="104"/>
      <c r="LP207" s="104"/>
      <c r="LQ207" s="104"/>
      <c r="LR207" s="104"/>
      <c r="LS207" s="104"/>
      <c r="LT207" s="104"/>
      <c r="LU207" s="104"/>
      <c r="LV207" s="104"/>
      <c r="LW207" s="104"/>
      <c r="LX207" s="104"/>
      <c r="LY207" s="104"/>
      <c r="LZ207" s="104"/>
      <c r="MA207" s="104"/>
      <c r="MB207" s="104"/>
      <c r="MC207" s="104"/>
      <c r="MD207" s="104"/>
      <c r="ME207" s="104"/>
      <c r="MF207" s="104"/>
      <c r="MG207" s="104"/>
      <c r="MH207" s="104"/>
      <c r="MI207" s="104"/>
      <c r="MJ207" s="104"/>
      <c r="MK207" s="104"/>
      <c r="ML207" s="104"/>
      <c r="MM207" s="104"/>
      <c r="MN207" s="104"/>
      <c r="MO207" s="104"/>
      <c r="MP207" s="104"/>
      <c r="MQ207" s="104"/>
      <c r="MR207" s="104"/>
      <c r="MS207" s="104"/>
      <c r="MT207" s="104"/>
      <c r="MU207" s="104"/>
      <c r="MV207" s="104"/>
      <c r="MW207" s="104"/>
      <c r="MX207" s="104"/>
      <c r="MY207" s="104"/>
      <c r="MZ207" s="104"/>
      <c r="NA207" s="104"/>
      <c r="NB207" s="104"/>
      <c r="NC207" s="104"/>
      <c r="ND207" s="104"/>
      <c r="NE207" s="104"/>
      <c r="NF207" s="104"/>
      <c r="NG207" s="104"/>
      <c r="NH207" s="104"/>
      <c r="NI207" s="104"/>
      <c r="NJ207" s="104"/>
      <c r="NK207" s="104"/>
      <c r="NL207" s="104"/>
      <c r="NM207" s="104"/>
      <c r="NN207" s="104"/>
      <c r="NO207" s="104"/>
      <c r="NP207" s="104"/>
      <c r="NQ207" s="104"/>
      <c r="NR207" s="104"/>
      <c r="NS207" s="104"/>
      <c r="NT207" s="104"/>
      <c r="NU207" s="104"/>
      <c r="NV207" s="104"/>
      <c r="NW207" s="104"/>
      <c r="NX207" s="104"/>
      <c r="NY207" s="104"/>
      <c r="NZ207" s="104"/>
      <c r="OA207" s="104"/>
      <c r="OB207" s="104"/>
      <c r="OC207" s="104"/>
      <c r="OD207" s="104"/>
      <c r="OE207" s="104"/>
      <c r="OF207" s="104"/>
      <c r="OG207" s="104"/>
      <c r="OH207" s="104"/>
      <c r="OI207" s="104"/>
      <c r="OJ207" s="104"/>
      <c r="OK207" s="104"/>
      <c r="OL207" s="104"/>
      <c r="OM207" s="104"/>
      <c r="ON207" s="104"/>
      <c r="OO207" s="104"/>
      <c r="OP207" s="104"/>
      <c r="OQ207" s="104"/>
      <c r="OR207" s="104"/>
      <c r="OS207" s="104"/>
      <c r="OT207" s="104"/>
      <c r="OU207" s="104"/>
      <c r="OV207" s="104"/>
      <c r="OW207" s="104"/>
      <c r="OX207" s="104"/>
      <c r="OY207" s="104"/>
      <c r="OZ207" s="104"/>
      <c r="PA207" s="104"/>
      <c r="PB207" s="104"/>
      <c r="PC207" s="104"/>
      <c r="PD207" s="104"/>
      <c r="PE207" s="104"/>
      <c r="PF207" s="104"/>
      <c r="PG207" s="104"/>
      <c r="PH207" s="104"/>
      <c r="PI207" s="104"/>
      <c r="PJ207" s="104"/>
      <c r="PK207" s="104"/>
      <c r="PL207" s="104"/>
      <c r="PM207" s="104"/>
      <c r="PN207" s="104"/>
      <c r="PO207" s="104"/>
      <c r="PP207" s="104"/>
      <c r="PQ207" s="104"/>
      <c r="PR207" s="104"/>
      <c r="PS207" s="104"/>
      <c r="PT207" s="104"/>
      <c r="PU207" s="104"/>
      <c r="PV207" s="104"/>
      <c r="PW207" s="104"/>
      <c r="PX207" s="104"/>
      <c r="PY207" s="104"/>
      <c r="PZ207" s="104"/>
      <c r="QA207" s="104"/>
      <c r="QB207" s="104"/>
      <c r="QC207" s="104"/>
      <c r="QD207" s="104"/>
      <c r="QE207" s="104"/>
      <c r="QF207" s="104"/>
      <c r="QG207" s="104"/>
      <c r="QH207" s="104"/>
      <c r="QI207" s="104"/>
      <c r="QJ207" s="104"/>
      <c r="QK207" s="104"/>
      <c r="QL207" s="104"/>
      <c r="QM207" s="104"/>
      <c r="QN207" s="104"/>
      <c r="QO207" s="104"/>
      <c r="QP207" s="104"/>
      <c r="QQ207" s="104"/>
      <c r="QR207" s="104"/>
      <c r="QS207" s="104"/>
      <c r="QT207" s="104"/>
      <c r="QU207" s="104"/>
      <c r="QV207" s="104"/>
      <c r="QW207" s="104"/>
      <c r="QX207" s="104"/>
      <c r="QY207" s="104"/>
      <c r="QZ207" s="104"/>
      <c r="RA207" s="104"/>
      <c r="RB207" s="104"/>
      <c r="RC207" s="104"/>
      <c r="RD207" s="104"/>
      <c r="RE207" s="104"/>
      <c r="RF207" s="104"/>
      <c r="RG207" s="207"/>
      <c r="RH207" s="207"/>
    </row>
    <row r="208" spans="2:476" ht="18.75" customHeight="1">
      <c r="B208" s="87">
        <v>197</v>
      </c>
      <c r="C208" s="87"/>
      <c r="D208" s="87" t="s">
        <v>451</v>
      </c>
      <c r="E208" s="34" t="str">
        <f>IF(ISBLANK(TMSimList[[#This Row],[Test n'#]]),"",LOOKUP(TMSimList[[#This Row],[Test n'#]],TP_CFAR_DB[TPnum],TP_CFAR_DB[TP ID]))</f>
        <v/>
      </c>
      <c r="F208" s="103" t="str">
        <f>IF(ISBLANK(TMSimList[[#This Row],[Test n'#]]),"",LOOKUP(TMSimList[[#This Row],[Test n'#]],TP_CFAR_DB[TPnum],TP_CFAR_DB[Test Point Name]))</f>
        <v/>
      </c>
      <c r="G208" s="34" t="str">
        <f>IF(ISBLANK(TMSimList[[#This Row],[Test n'#]]),"",LOOKUP(TMSimList[[#This Row],[Test n'#]],TP_CFAR_DB[TPnum],TP_CFAR_DB[Mode]))</f>
        <v/>
      </c>
      <c r="H208" s="397"/>
      <c r="I208" s="398"/>
      <c r="J208" s="398"/>
      <c r="K208" s="171"/>
      <c r="L208" s="178">
        <f>SUM(TMSimMatrix[#This Row])</f>
        <v>0</v>
      </c>
      <c r="M208" s="171"/>
      <c r="N208" s="171"/>
      <c r="O208" s="171"/>
      <c r="P208" s="171"/>
      <c r="Q208" s="171"/>
      <c r="R208" s="171"/>
      <c r="S208" s="171"/>
      <c r="T208" s="171"/>
      <c r="U208" s="171"/>
      <c r="V208" s="171"/>
      <c r="W208" s="171"/>
      <c r="X208" s="171"/>
      <c r="Y208" s="171"/>
      <c r="Z208" s="171"/>
      <c r="AA208" s="171"/>
      <c r="AB208" s="171"/>
      <c r="AC208" s="171"/>
      <c r="AD208" s="171"/>
      <c r="AE208" s="171"/>
      <c r="AF208" s="171"/>
      <c r="AG208" s="171"/>
      <c r="AH208" s="171"/>
      <c r="AI208" s="171"/>
      <c r="AJ208" s="171"/>
      <c r="AK208" s="171"/>
      <c r="AL208" s="171"/>
      <c r="AM208" s="171"/>
      <c r="AN208" s="171"/>
      <c r="AO208" s="171"/>
      <c r="AP208" s="171"/>
      <c r="AQ208" s="171"/>
      <c r="AR208" s="171"/>
      <c r="AS208" s="171"/>
      <c r="AT208" s="171"/>
      <c r="AU208" s="171"/>
      <c r="AV208" s="171"/>
      <c r="AW208" s="171"/>
      <c r="AX208" s="171"/>
      <c r="AY208" s="171"/>
      <c r="AZ208" s="171"/>
      <c r="BA208" s="171"/>
      <c r="BB208" s="171"/>
      <c r="BC208" s="171"/>
      <c r="BD208" s="171"/>
      <c r="BE208" s="171"/>
      <c r="BF208" s="171"/>
      <c r="BG208" s="171"/>
      <c r="BH208" s="171"/>
      <c r="BI208" s="171"/>
      <c r="BJ208" s="171"/>
      <c r="BK208" s="171"/>
      <c r="BL208" s="171"/>
      <c r="BM208" s="171"/>
      <c r="BN208" s="171"/>
      <c r="BO208" s="171"/>
      <c r="BP208" s="171"/>
      <c r="BQ208" s="171"/>
      <c r="BR208" s="171"/>
      <c r="BS208" s="171"/>
      <c r="BT208" s="171"/>
      <c r="BU208" s="171"/>
      <c r="BV208" s="171"/>
      <c r="BW208" s="171"/>
      <c r="BX208" s="171"/>
      <c r="BY208" s="171"/>
      <c r="BZ208" s="171"/>
      <c r="CA208" s="171"/>
      <c r="CB208" s="171"/>
      <c r="CC208" s="171"/>
      <c r="CD208" s="104"/>
      <c r="CE208" s="104"/>
      <c r="CF208" s="104"/>
      <c r="CG208" s="104"/>
      <c r="CH208" s="104"/>
      <c r="CI208" s="104"/>
      <c r="CJ208" s="104"/>
      <c r="CK208" s="104"/>
      <c r="CL208" s="104"/>
      <c r="CM208" s="104"/>
      <c r="CN208" s="104"/>
      <c r="CO208" s="104"/>
      <c r="CP208" s="104"/>
      <c r="CQ208" s="104"/>
      <c r="CR208" s="104"/>
      <c r="CS208" s="104"/>
      <c r="CT208" s="104"/>
      <c r="CU208" s="104"/>
      <c r="CV208" s="207"/>
      <c r="CW208" s="207"/>
      <c r="CX208" s="207"/>
      <c r="CY208" s="207"/>
      <c r="CZ208" s="207"/>
      <c r="DA208" s="207"/>
      <c r="DB208" s="207"/>
      <c r="DC208" s="207"/>
      <c r="DD208" s="207"/>
      <c r="DE208" s="207"/>
      <c r="DF208" s="207"/>
      <c r="DG208" s="207"/>
      <c r="DH208" s="207"/>
      <c r="DI208" s="207"/>
      <c r="DJ208" s="207"/>
      <c r="DK208" s="207"/>
      <c r="DL208" s="207"/>
      <c r="DM208" s="207"/>
      <c r="DN208" s="207"/>
      <c r="DO208" s="207"/>
      <c r="DP208" s="207"/>
      <c r="DQ208" s="207"/>
      <c r="DR208" s="207"/>
      <c r="DS208" s="207"/>
      <c r="DT208" s="207"/>
      <c r="DU208" s="104"/>
      <c r="DV208" s="104"/>
      <c r="DW208" s="104"/>
      <c r="DX208" s="104"/>
      <c r="DY208" s="104"/>
      <c r="DZ208" s="104"/>
      <c r="EA208" s="104"/>
      <c r="EB208" s="104"/>
      <c r="EC208" s="104"/>
      <c r="ED208" s="104"/>
      <c r="EE208" s="104"/>
      <c r="EF208" s="104"/>
      <c r="EG208" s="104"/>
      <c r="EH208" s="104"/>
      <c r="EI208" s="104"/>
      <c r="EJ208" s="104"/>
      <c r="EK208" s="104"/>
      <c r="EL208" s="104"/>
      <c r="EM208" s="104"/>
      <c r="EN208" s="104"/>
      <c r="EO208" s="104"/>
      <c r="EP208" s="104"/>
      <c r="EQ208" s="104"/>
      <c r="ER208" s="104"/>
      <c r="ES208" s="104"/>
      <c r="ET208" s="104"/>
      <c r="EU208" s="104"/>
      <c r="EV208" s="104"/>
      <c r="EW208" s="104"/>
      <c r="EX208" s="104"/>
      <c r="EY208" s="104"/>
      <c r="EZ208" s="104"/>
      <c r="FA208" s="104"/>
      <c r="FB208" s="104"/>
      <c r="FC208" s="104"/>
      <c r="FD208" s="104"/>
      <c r="FE208" s="104"/>
      <c r="FF208" s="104"/>
      <c r="FG208" s="104"/>
      <c r="FH208" s="104"/>
      <c r="FI208" s="104"/>
      <c r="FJ208" s="104"/>
      <c r="FK208" s="104"/>
      <c r="FL208" s="104"/>
      <c r="FM208" s="104"/>
      <c r="FN208" s="104"/>
      <c r="FO208" s="104"/>
      <c r="FP208" s="104"/>
      <c r="FQ208" s="104"/>
      <c r="FR208" s="104"/>
      <c r="FS208" s="104"/>
      <c r="FT208" s="104"/>
      <c r="FU208" s="104"/>
      <c r="FV208" s="104"/>
      <c r="FW208" s="104"/>
      <c r="FX208" s="104"/>
      <c r="FY208" s="104"/>
      <c r="FZ208" s="104"/>
      <c r="GA208" s="104"/>
      <c r="GB208" s="104"/>
      <c r="GC208" s="104"/>
      <c r="GD208" s="104"/>
      <c r="GE208" s="104"/>
      <c r="GF208" s="104"/>
      <c r="GG208" s="104"/>
      <c r="GH208" s="104"/>
      <c r="GI208" s="104"/>
      <c r="GJ208" s="104"/>
      <c r="GK208" s="104"/>
      <c r="GL208" s="104"/>
      <c r="GM208" s="104"/>
      <c r="GN208" s="104"/>
      <c r="GO208" s="104"/>
      <c r="GP208" s="104"/>
      <c r="GQ208" s="104"/>
      <c r="GR208" s="104"/>
      <c r="GS208" s="104"/>
      <c r="GT208" s="104"/>
      <c r="GU208" s="104"/>
      <c r="GV208" s="104"/>
      <c r="GW208" s="104"/>
      <c r="GX208" s="104"/>
      <c r="GY208" s="104"/>
      <c r="GZ208" s="104"/>
      <c r="HA208" s="104"/>
      <c r="HB208" s="104"/>
      <c r="HC208" s="104"/>
      <c r="HD208" s="104"/>
      <c r="HE208" s="104"/>
      <c r="HF208" s="104"/>
      <c r="HG208" s="104"/>
      <c r="HH208" s="104"/>
      <c r="HI208" s="104"/>
      <c r="HJ208" s="104"/>
      <c r="HK208" s="104"/>
      <c r="HL208" s="104"/>
      <c r="HM208" s="104"/>
      <c r="HN208" s="104"/>
      <c r="HO208" s="104"/>
      <c r="HP208" s="104"/>
      <c r="HQ208" s="104"/>
      <c r="HR208" s="104"/>
      <c r="HS208" s="104"/>
      <c r="HT208" s="104"/>
      <c r="HU208" s="104"/>
      <c r="HV208" s="104"/>
      <c r="HW208" s="104"/>
      <c r="HX208" s="104"/>
      <c r="HY208" s="104"/>
      <c r="HZ208" s="104"/>
      <c r="IA208" s="104"/>
      <c r="IB208" s="104"/>
      <c r="IC208" s="104"/>
      <c r="ID208" s="104"/>
      <c r="IE208" s="104"/>
      <c r="IF208" s="104"/>
      <c r="IG208" s="104"/>
      <c r="IH208" s="104"/>
      <c r="II208" s="104"/>
      <c r="IJ208" s="104"/>
      <c r="IK208" s="104"/>
      <c r="IL208" s="104"/>
      <c r="IM208" s="104"/>
      <c r="IN208" s="104"/>
      <c r="IO208" s="104"/>
      <c r="IP208" s="104"/>
      <c r="IQ208" s="104"/>
      <c r="IR208" s="104"/>
      <c r="IS208" s="104"/>
      <c r="IT208" s="104"/>
      <c r="IU208" s="104"/>
      <c r="IV208" s="104"/>
      <c r="IW208" s="104"/>
      <c r="IX208" s="104"/>
      <c r="IY208" s="104"/>
      <c r="IZ208" s="104"/>
      <c r="JA208" s="104"/>
      <c r="JB208" s="104"/>
      <c r="JC208" s="104"/>
      <c r="JD208" s="104"/>
      <c r="JE208" s="104"/>
      <c r="JF208" s="104"/>
      <c r="JG208" s="104"/>
      <c r="JH208" s="104"/>
      <c r="JI208" s="104"/>
      <c r="JJ208" s="104"/>
      <c r="JK208" s="104"/>
      <c r="JL208" s="104"/>
      <c r="JM208" s="104"/>
      <c r="JN208" s="104"/>
      <c r="JO208" s="104"/>
      <c r="JP208" s="104"/>
      <c r="JQ208" s="104"/>
      <c r="JR208" s="104"/>
      <c r="JS208" s="104"/>
      <c r="JT208" s="104"/>
      <c r="JU208" s="104"/>
      <c r="JV208" s="104"/>
      <c r="JW208" s="104"/>
      <c r="JX208" s="104"/>
      <c r="JY208" s="104"/>
      <c r="JZ208" s="104"/>
      <c r="KA208" s="104"/>
      <c r="KB208" s="104"/>
      <c r="KC208" s="104"/>
      <c r="KD208" s="104"/>
      <c r="KE208" s="104"/>
      <c r="KF208" s="104"/>
      <c r="KG208" s="104"/>
      <c r="KH208" s="104"/>
      <c r="KI208" s="104"/>
      <c r="KJ208" s="104"/>
      <c r="KK208" s="104"/>
      <c r="KL208" s="104"/>
      <c r="KM208" s="104"/>
      <c r="KN208" s="104"/>
      <c r="KO208" s="104"/>
      <c r="KP208" s="104"/>
      <c r="KQ208" s="104"/>
      <c r="KR208" s="104"/>
      <c r="KS208" s="104"/>
      <c r="KT208" s="104"/>
      <c r="KU208" s="104"/>
      <c r="KV208" s="104"/>
      <c r="KW208" s="104"/>
      <c r="KX208" s="104"/>
      <c r="KY208" s="104"/>
      <c r="KZ208" s="104"/>
      <c r="LA208" s="104"/>
      <c r="LB208" s="104"/>
      <c r="LC208" s="104"/>
      <c r="LD208" s="104"/>
      <c r="LE208" s="104"/>
      <c r="LF208" s="104"/>
      <c r="LG208" s="104"/>
      <c r="LH208" s="104"/>
      <c r="LI208" s="104"/>
      <c r="LJ208" s="104"/>
      <c r="LK208" s="104"/>
      <c r="LL208" s="104"/>
      <c r="LM208" s="104"/>
      <c r="LN208" s="104"/>
      <c r="LO208" s="104"/>
      <c r="LP208" s="104"/>
      <c r="LQ208" s="104"/>
      <c r="LR208" s="104"/>
      <c r="LS208" s="104"/>
      <c r="LT208" s="104"/>
      <c r="LU208" s="104"/>
      <c r="LV208" s="104"/>
      <c r="LW208" s="104"/>
      <c r="LX208" s="104"/>
      <c r="LY208" s="104"/>
      <c r="LZ208" s="104"/>
      <c r="MA208" s="104"/>
      <c r="MB208" s="104"/>
      <c r="MC208" s="104"/>
      <c r="MD208" s="104"/>
      <c r="ME208" s="104"/>
      <c r="MF208" s="104"/>
      <c r="MG208" s="104"/>
      <c r="MH208" s="104"/>
      <c r="MI208" s="104"/>
      <c r="MJ208" s="104"/>
      <c r="MK208" s="104"/>
      <c r="ML208" s="104"/>
      <c r="MM208" s="104"/>
      <c r="MN208" s="104"/>
      <c r="MO208" s="104"/>
      <c r="MP208" s="104"/>
      <c r="MQ208" s="104"/>
      <c r="MR208" s="104"/>
      <c r="MS208" s="104"/>
      <c r="MT208" s="104"/>
      <c r="MU208" s="104"/>
      <c r="MV208" s="104"/>
      <c r="MW208" s="104"/>
      <c r="MX208" s="104"/>
      <c r="MY208" s="104"/>
      <c r="MZ208" s="104"/>
      <c r="NA208" s="104"/>
      <c r="NB208" s="104"/>
      <c r="NC208" s="104"/>
      <c r="ND208" s="104"/>
      <c r="NE208" s="104"/>
      <c r="NF208" s="104"/>
      <c r="NG208" s="104"/>
      <c r="NH208" s="104"/>
      <c r="NI208" s="104"/>
      <c r="NJ208" s="104"/>
      <c r="NK208" s="104"/>
      <c r="NL208" s="104"/>
      <c r="NM208" s="104"/>
      <c r="NN208" s="104"/>
      <c r="NO208" s="104"/>
      <c r="NP208" s="104"/>
      <c r="NQ208" s="104"/>
      <c r="NR208" s="104"/>
      <c r="NS208" s="104"/>
      <c r="NT208" s="104"/>
      <c r="NU208" s="104"/>
      <c r="NV208" s="104"/>
      <c r="NW208" s="104"/>
      <c r="NX208" s="104"/>
      <c r="NY208" s="104"/>
      <c r="NZ208" s="104"/>
      <c r="OA208" s="104"/>
      <c r="OB208" s="104"/>
      <c r="OC208" s="104"/>
      <c r="OD208" s="104"/>
      <c r="OE208" s="104"/>
      <c r="OF208" s="104"/>
      <c r="OG208" s="104"/>
      <c r="OH208" s="104"/>
      <c r="OI208" s="104"/>
      <c r="OJ208" s="104"/>
      <c r="OK208" s="104"/>
      <c r="OL208" s="104"/>
      <c r="OM208" s="104"/>
      <c r="ON208" s="104"/>
      <c r="OO208" s="104"/>
      <c r="OP208" s="104"/>
      <c r="OQ208" s="104"/>
      <c r="OR208" s="104"/>
      <c r="OS208" s="104"/>
      <c r="OT208" s="104"/>
      <c r="OU208" s="104"/>
      <c r="OV208" s="104"/>
      <c r="OW208" s="104"/>
      <c r="OX208" s="104"/>
      <c r="OY208" s="104"/>
      <c r="OZ208" s="104"/>
      <c r="PA208" s="104"/>
      <c r="PB208" s="104"/>
      <c r="PC208" s="104"/>
      <c r="PD208" s="104"/>
      <c r="PE208" s="104"/>
      <c r="PF208" s="104"/>
      <c r="PG208" s="104"/>
      <c r="PH208" s="104"/>
      <c r="PI208" s="104"/>
      <c r="PJ208" s="104"/>
      <c r="PK208" s="104"/>
      <c r="PL208" s="104"/>
      <c r="PM208" s="104"/>
      <c r="PN208" s="104"/>
      <c r="PO208" s="104"/>
      <c r="PP208" s="104"/>
      <c r="PQ208" s="104"/>
      <c r="PR208" s="104"/>
      <c r="PS208" s="104"/>
      <c r="PT208" s="104"/>
      <c r="PU208" s="104"/>
      <c r="PV208" s="104"/>
      <c r="PW208" s="104"/>
      <c r="PX208" s="104"/>
      <c r="PY208" s="104"/>
      <c r="PZ208" s="104"/>
      <c r="QA208" s="104"/>
      <c r="QB208" s="104"/>
      <c r="QC208" s="104"/>
      <c r="QD208" s="104"/>
      <c r="QE208" s="104"/>
      <c r="QF208" s="104"/>
      <c r="QG208" s="104"/>
      <c r="QH208" s="104"/>
      <c r="QI208" s="104"/>
      <c r="QJ208" s="104"/>
      <c r="QK208" s="104"/>
      <c r="QL208" s="104"/>
      <c r="QM208" s="104"/>
      <c r="QN208" s="104"/>
      <c r="QO208" s="104"/>
      <c r="QP208" s="104"/>
      <c r="QQ208" s="104"/>
      <c r="QR208" s="104"/>
      <c r="QS208" s="104"/>
      <c r="QT208" s="104"/>
      <c r="QU208" s="104"/>
      <c r="QV208" s="104"/>
      <c r="QW208" s="104"/>
      <c r="QX208" s="104"/>
      <c r="QY208" s="104"/>
      <c r="QZ208" s="104"/>
      <c r="RA208" s="104"/>
      <c r="RB208" s="104"/>
      <c r="RC208" s="104"/>
      <c r="RD208" s="104"/>
      <c r="RE208" s="104"/>
      <c r="RF208" s="104"/>
      <c r="RG208" s="207"/>
      <c r="RH208" s="207"/>
    </row>
    <row r="209" spans="2:476" ht="18.75" customHeight="1">
      <c r="B209" s="87">
        <v>198</v>
      </c>
      <c r="C209" s="87"/>
      <c r="D209" s="87" t="s">
        <v>451</v>
      </c>
      <c r="E209" s="34" t="str">
        <f>IF(ISBLANK(TMSimList[[#This Row],[Test n'#]]),"",LOOKUP(TMSimList[[#This Row],[Test n'#]],TP_CFAR_DB[TPnum],TP_CFAR_DB[TP ID]))</f>
        <v/>
      </c>
      <c r="F209" s="103" t="str">
        <f>IF(ISBLANK(TMSimList[[#This Row],[Test n'#]]),"",LOOKUP(TMSimList[[#This Row],[Test n'#]],TP_CFAR_DB[TPnum],TP_CFAR_DB[Test Point Name]))</f>
        <v/>
      </c>
      <c r="G209" s="34" t="str">
        <f>IF(ISBLANK(TMSimList[[#This Row],[Test n'#]]),"",LOOKUP(TMSimList[[#This Row],[Test n'#]],TP_CFAR_DB[TPnum],TP_CFAR_DB[Mode]))</f>
        <v/>
      </c>
      <c r="H209" s="397"/>
      <c r="I209" s="398"/>
      <c r="J209" s="398"/>
      <c r="K209" s="171"/>
      <c r="L209" s="178">
        <f>SUM(TMSimMatrix[#This Row])</f>
        <v>0</v>
      </c>
      <c r="M209" s="171"/>
      <c r="N209" s="171"/>
      <c r="O209" s="171"/>
      <c r="P209" s="171"/>
      <c r="Q209" s="171"/>
      <c r="R209" s="171"/>
      <c r="S209" s="171"/>
      <c r="T209" s="171"/>
      <c r="U209" s="171"/>
      <c r="V209" s="171"/>
      <c r="W209" s="171"/>
      <c r="X209" s="171"/>
      <c r="Y209" s="171"/>
      <c r="Z209" s="171"/>
      <c r="AA209" s="171"/>
      <c r="AB209" s="171"/>
      <c r="AC209" s="171"/>
      <c r="AD209" s="171"/>
      <c r="AE209" s="171"/>
      <c r="AF209" s="171"/>
      <c r="AG209" s="171"/>
      <c r="AH209" s="171"/>
      <c r="AI209" s="171"/>
      <c r="AJ209" s="171"/>
      <c r="AK209" s="171"/>
      <c r="AL209" s="171"/>
      <c r="AM209" s="171"/>
      <c r="AN209" s="171"/>
      <c r="AO209" s="171"/>
      <c r="AP209" s="171"/>
      <c r="AQ209" s="171"/>
      <c r="AR209" s="171"/>
      <c r="AS209" s="171"/>
      <c r="AT209" s="171"/>
      <c r="AU209" s="171"/>
      <c r="AV209" s="171"/>
      <c r="AW209" s="171"/>
      <c r="AX209" s="171"/>
      <c r="AY209" s="171"/>
      <c r="AZ209" s="171"/>
      <c r="BA209" s="171"/>
      <c r="BB209" s="171"/>
      <c r="BC209" s="171"/>
      <c r="BD209" s="171"/>
      <c r="BE209" s="171"/>
      <c r="BF209" s="171"/>
      <c r="BG209" s="171"/>
      <c r="BH209" s="171"/>
      <c r="BI209" s="171"/>
      <c r="BJ209" s="171"/>
      <c r="BK209" s="171"/>
      <c r="BL209" s="171"/>
      <c r="BM209" s="171"/>
      <c r="BN209" s="171"/>
      <c r="BO209" s="171"/>
      <c r="BP209" s="171"/>
      <c r="BQ209" s="171"/>
      <c r="BR209" s="171"/>
      <c r="BS209" s="171"/>
      <c r="BT209" s="171"/>
      <c r="BU209" s="171"/>
      <c r="BV209" s="171"/>
      <c r="BW209" s="171"/>
      <c r="BX209" s="171"/>
      <c r="BY209" s="171"/>
      <c r="BZ209" s="171"/>
      <c r="CA209" s="171"/>
      <c r="CB209" s="171"/>
      <c r="CC209" s="171"/>
      <c r="CD209" s="104"/>
      <c r="CE209" s="104"/>
      <c r="CF209" s="104"/>
      <c r="CG209" s="104"/>
      <c r="CH209" s="104"/>
      <c r="CI209" s="104"/>
      <c r="CJ209" s="104"/>
      <c r="CK209" s="104"/>
      <c r="CL209" s="104"/>
      <c r="CM209" s="104"/>
      <c r="CN209" s="104"/>
      <c r="CO209" s="104"/>
      <c r="CP209" s="104"/>
      <c r="CQ209" s="104"/>
      <c r="CR209" s="104"/>
      <c r="CS209" s="104"/>
      <c r="CT209" s="104"/>
      <c r="CU209" s="104"/>
      <c r="CV209" s="207"/>
      <c r="CW209" s="207"/>
      <c r="CX209" s="207"/>
      <c r="CY209" s="207"/>
      <c r="CZ209" s="207"/>
      <c r="DA209" s="207"/>
      <c r="DB209" s="207"/>
      <c r="DC209" s="207"/>
      <c r="DD209" s="207"/>
      <c r="DE209" s="207"/>
      <c r="DF209" s="207"/>
      <c r="DG209" s="207"/>
      <c r="DH209" s="207"/>
      <c r="DI209" s="207"/>
      <c r="DJ209" s="207"/>
      <c r="DK209" s="207"/>
      <c r="DL209" s="207"/>
      <c r="DM209" s="207"/>
      <c r="DN209" s="207"/>
      <c r="DO209" s="207"/>
      <c r="DP209" s="207"/>
      <c r="DQ209" s="207"/>
      <c r="DR209" s="207"/>
      <c r="DS209" s="207"/>
      <c r="DT209" s="207"/>
      <c r="DU209" s="104"/>
      <c r="DV209" s="104"/>
      <c r="DW209" s="104"/>
      <c r="DX209" s="104"/>
      <c r="DY209" s="104"/>
      <c r="DZ209" s="104"/>
      <c r="EA209" s="104"/>
      <c r="EB209" s="104"/>
      <c r="EC209" s="104"/>
      <c r="ED209" s="104"/>
      <c r="EE209" s="104"/>
      <c r="EF209" s="104"/>
      <c r="EG209" s="104"/>
      <c r="EH209" s="104"/>
      <c r="EI209" s="104"/>
      <c r="EJ209" s="104"/>
      <c r="EK209" s="104"/>
      <c r="EL209" s="104"/>
      <c r="EM209" s="104"/>
      <c r="EN209" s="104"/>
      <c r="EO209" s="104"/>
      <c r="EP209" s="104"/>
      <c r="EQ209" s="104"/>
      <c r="ER209" s="104"/>
      <c r="ES209" s="104"/>
      <c r="ET209" s="104"/>
      <c r="EU209" s="104"/>
      <c r="EV209" s="104"/>
      <c r="EW209" s="104"/>
      <c r="EX209" s="104"/>
      <c r="EY209" s="104"/>
      <c r="EZ209" s="104"/>
      <c r="FA209" s="104"/>
      <c r="FB209" s="104"/>
      <c r="FC209" s="104"/>
      <c r="FD209" s="104"/>
      <c r="FE209" s="104"/>
      <c r="FF209" s="104"/>
      <c r="FG209" s="104"/>
      <c r="FH209" s="104"/>
      <c r="FI209" s="104"/>
      <c r="FJ209" s="104"/>
      <c r="FK209" s="104"/>
      <c r="FL209" s="104"/>
      <c r="FM209" s="104"/>
      <c r="FN209" s="104"/>
      <c r="FO209" s="104"/>
      <c r="FP209" s="104"/>
      <c r="FQ209" s="104"/>
      <c r="FR209" s="104"/>
      <c r="FS209" s="104"/>
      <c r="FT209" s="104"/>
      <c r="FU209" s="104"/>
      <c r="FV209" s="104"/>
      <c r="FW209" s="104"/>
      <c r="FX209" s="104"/>
      <c r="FY209" s="104"/>
      <c r="FZ209" s="104"/>
      <c r="GA209" s="104"/>
      <c r="GB209" s="104"/>
      <c r="GC209" s="104"/>
      <c r="GD209" s="104"/>
      <c r="GE209" s="104"/>
      <c r="GF209" s="104"/>
      <c r="GG209" s="104"/>
      <c r="GH209" s="104"/>
      <c r="GI209" s="104"/>
      <c r="GJ209" s="104"/>
      <c r="GK209" s="104"/>
      <c r="GL209" s="104"/>
      <c r="GM209" s="104"/>
      <c r="GN209" s="104"/>
      <c r="GO209" s="104"/>
      <c r="GP209" s="104"/>
      <c r="GQ209" s="104"/>
      <c r="GR209" s="104"/>
      <c r="GS209" s="104"/>
      <c r="GT209" s="104"/>
      <c r="GU209" s="104"/>
      <c r="GV209" s="104"/>
      <c r="GW209" s="104"/>
      <c r="GX209" s="104"/>
      <c r="GY209" s="104"/>
      <c r="GZ209" s="104"/>
      <c r="HA209" s="104"/>
      <c r="HB209" s="104"/>
      <c r="HC209" s="104"/>
      <c r="HD209" s="104"/>
      <c r="HE209" s="104"/>
      <c r="HF209" s="104"/>
      <c r="HG209" s="104"/>
      <c r="HH209" s="104"/>
      <c r="HI209" s="104"/>
      <c r="HJ209" s="104"/>
      <c r="HK209" s="104"/>
      <c r="HL209" s="104"/>
      <c r="HM209" s="104"/>
      <c r="HN209" s="104"/>
      <c r="HO209" s="104"/>
      <c r="HP209" s="104"/>
      <c r="HQ209" s="104"/>
      <c r="HR209" s="104"/>
      <c r="HS209" s="104"/>
      <c r="HT209" s="104"/>
      <c r="HU209" s="104"/>
      <c r="HV209" s="104"/>
      <c r="HW209" s="104"/>
      <c r="HX209" s="104"/>
      <c r="HY209" s="104"/>
      <c r="HZ209" s="104"/>
      <c r="IA209" s="104"/>
      <c r="IB209" s="104"/>
      <c r="IC209" s="104"/>
      <c r="ID209" s="104"/>
      <c r="IE209" s="104"/>
      <c r="IF209" s="104"/>
      <c r="IG209" s="104"/>
      <c r="IH209" s="104"/>
      <c r="II209" s="104"/>
      <c r="IJ209" s="104"/>
      <c r="IK209" s="104"/>
      <c r="IL209" s="104"/>
      <c r="IM209" s="104"/>
      <c r="IN209" s="104"/>
      <c r="IO209" s="104"/>
      <c r="IP209" s="104"/>
      <c r="IQ209" s="104"/>
      <c r="IR209" s="104"/>
      <c r="IS209" s="104"/>
      <c r="IT209" s="104"/>
      <c r="IU209" s="104"/>
      <c r="IV209" s="104"/>
      <c r="IW209" s="104"/>
      <c r="IX209" s="104"/>
      <c r="IY209" s="104"/>
      <c r="IZ209" s="104"/>
      <c r="JA209" s="104"/>
      <c r="JB209" s="104"/>
      <c r="JC209" s="104"/>
      <c r="JD209" s="104"/>
      <c r="JE209" s="104"/>
      <c r="JF209" s="104"/>
      <c r="JG209" s="104"/>
      <c r="JH209" s="104"/>
      <c r="JI209" s="104"/>
      <c r="JJ209" s="104"/>
      <c r="JK209" s="104"/>
      <c r="JL209" s="104"/>
      <c r="JM209" s="104"/>
      <c r="JN209" s="104"/>
      <c r="JO209" s="104"/>
      <c r="JP209" s="104"/>
      <c r="JQ209" s="104"/>
      <c r="JR209" s="104"/>
      <c r="JS209" s="104"/>
      <c r="JT209" s="104"/>
      <c r="JU209" s="104"/>
      <c r="JV209" s="104"/>
      <c r="JW209" s="104"/>
      <c r="JX209" s="104"/>
      <c r="JY209" s="104"/>
      <c r="JZ209" s="104"/>
      <c r="KA209" s="104"/>
      <c r="KB209" s="104"/>
      <c r="KC209" s="104"/>
      <c r="KD209" s="104"/>
      <c r="KE209" s="104"/>
      <c r="KF209" s="104"/>
      <c r="KG209" s="104"/>
      <c r="KH209" s="104"/>
      <c r="KI209" s="104"/>
      <c r="KJ209" s="104"/>
      <c r="KK209" s="104"/>
      <c r="KL209" s="104"/>
      <c r="KM209" s="104"/>
      <c r="KN209" s="104"/>
      <c r="KO209" s="104"/>
      <c r="KP209" s="104"/>
      <c r="KQ209" s="104"/>
      <c r="KR209" s="104"/>
      <c r="KS209" s="104"/>
      <c r="KT209" s="104"/>
      <c r="KU209" s="104"/>
      <c r="KV209" s="104"/>
      <c r="KW209" s="104"/>
      <c r="KX209" s="104"/>
      <c r="KY209" s="104"/>
      <c r="KZ209" s="104"/>
      <c r="LA209" s="104"/>
      <c r="LB209" s="104"/>
      <c r="LC209" s="104"/>
      <c r="LD209" s="104"/>
      <c r="LE209" s="104"/>
      <c r="LF209" s="104"/>
      <c r="LG209" s="104"/>
      <c r="LH209" s="104"/>
      <c r="LI209" s="104"/>
      <c r="LJ209" s="104"/>
      <c r="LK209" s="104"/>
      <c r="LL209" s="104"/>
      <c r="LM209" s="104"/>
      <c r="LN209" s="104"/>
      <c r="LO209" s="104"/>
      <c r="LP209" s="104"/>
      <c r="LQ209" s="104"/>
      <c r="LR209" s="104"/>
      <c r="LS209" s="104"/>
      <c r="LT209" s="104"/>
      <c r="LU209" s="104"/>
      <c r="LV209" s="104"/>
      <c r="LW209" s="104"/>
      <c r="LX209" s="104"/>
      <c r="LY209" s="104"/>
      <c r="LZ209" s="104"/>
      <c r="MA209" s="104"/>
      <c r="MB209" s="104"/>
      <c r="MC209" s="104"/>
      <c r="MD209" s="104"/>
      <c r="ME209" s="104"/>
      <c r="MF209" s="104"/>
      <c r="MG209" s="104"/>
      <c r="MH209" s="104"/>
      <c r="MI209" s="104"/>
      <c r="MJ209" s="104"/>
      <c r="MK209" s="104"/>
      <c r="ML209" s="104"/>
      <c r="MM209" s="104"/>
      <c r="MN209" s="104"/>
      <c r="MO209" s="104"/>
      <c r="MP209" s="104"/>
      <c r="MQ209" s="104"/>
      <c r="MR209" s="104"/>
      <c r="MS209" s="104"/>
      <c r="MT209" s="104"/>
      <c r="MU209" s="104"/>
      <c r="MV209" s="104"/>
      <c r="MW209" s="104"/>
      <c r="MX209" s="104"/>
      <c r="MY209" s="104"/>
      <c r="MZ209" s="104"/>
      <c r="NA209" s="104"/>
      <c r="NB209" s="104"/>
      <c r="NC209" s="104"/>
      <c r="ND209" s="104"/>
      <c r="NE209" s="104"/>
      <c r="NF209" s="104"/>
      <c r="NG209" s="104"/>
      <c r="NH209" s="104"/>
      <c r="NI209" s="104"/>
      <c r="NJ209" s="104"/>
      <c r="NK209" s="104"/>
      <c r="NL209" s="104"/>
      <c r="NM209" s="104"/>
      <c r="NN209" s="104"/>
      <c r="NO209" s="104"/>
      <c r="NP209" s="104"/>
      <c r="NQ209" s="104"/>
      <c r="NR209" s="104"/>
      <c r="NS209" s="104"/>
      <c r="NT209" s="104"/>
      <c r="NU209" s="104"/>
      <c r="NV209" s="104"/>
      <c r="NW209" s="104"/>
      <c r="NX209" s="104"/>
      <c r="NY209" s="104"/>
      <c r="NZ209" s="104"/>
      <c r="OA209" s="104"/>
      <c r="OB209" s="104"/>
      <c r="OC209" s="104"/>
      <c r="OD209" s="104"/>
      <c r="OE209" s="104"/>
      <c r="OF209" s="104"/>
      <c r="OG209" s="104"/>
      <c r="OH209" s="104"/>
      <c r="OI209" s="104"/>
      <c r="OJ209" s="104"/>
      <c r="OK209" s="104"/>
      <c r="OL209" s="104"/>
      <c r="OM209" s="104"/>
      <c r="ON209" s="104"/>
      <c r="OO209" s="104"/>
      <c r="OP209" s="104"/>
      <c r="OQ209" s="104"/>
      <c r="OR209" s="104"/>
      <c r="OS209" s="104"/>
      <c r="OT209" s="104"/>
      <c r="OU209" s="104"/>
      <c r="OV209" s="104"/>
      <c r="OW209" s="104"/>
      <c r="OX209" s="104"/>
      <c r="OY209" s="104"/>
      <c r="OZ209" s="104"/>
      <c r="PA209" s="104"/>
      <c r="PB209" s="104"/>
      <c r="PC209" s="104"/>
      <c r="PD209" s="104"/>
      <c r="PE209" s="104"/>
      <c r="PF209" s="104"/>
      <c r="PG209" s="104"/>
      <c r="PH209" s="104"/>
      <c r="PI209" s="104"/>
      <c r="PJ209" s="104"/>
      <c r="PK209" s="104"/>
      <c r="PL209" s="104"/>
      <c r="PM209" s="104"/>
      <c r="PN209" s="104"/>
      <c r="PO209" s="104"/>
      <c r="PP209" s="104"/>
      <c r="PQ209" s="104"/>
      <c r="PR209" s="104"/>
      <c r="PS209" s="104"/>
      <c r="PT209" s="104"/>
      <c r="PU209" s="104"/>
      <c r="PV209" s="104"/>
      <c r="PW209" s="104"/>
      <c r="PX209" s="104"/>
      <c r="PY209" s="104"/>
      <c r="PZ209" s="104"/>
      <c r="QA209" s="104"/>
      <c r="QB209" s="104"/>
      <c r="QC209" s="104"/>
      <c r="QD209" s="104"/>
      <c r="QE209" s="104"/>
      <c r="QF209" s="104"/>
      <c r="QG209" s="104"/>
      <c r="QH209" s="104"/>
      <c r="QI209" s="104"/>
      <c r="QJ209" s="104"/>
      <c r="QK209" s="104"/>
      <c r="QL209" s="104"/>
      <c r="QM209" s="104"/>
      <c r="QN209" s="104"/>
      <c r="QO209" s="104"/>
      <c r="QP209" s="104"/>
      <c r="QQ209" s="104"/>
      <c r="QR209" s="104"/>
      <c r="QS209" s="104"/>
      <c r="QT209" s="104"/>
      <c r="QU209" s="104"/>
      <c r="QV209" s="104"/>
      <c r="QW209" s="104"/>
      <c r="QX209" s="104"/>
      <c r="QY209" s="104"/>
      <c r="QZ209" s="104"/>
      <c r="RA209" s="104"/>
      <c r="RB209" s="104"/>
      <c r="RC209" s="104"/>
      <c r="RD209" s="104"/>
      <c r="RE209" s="104"/>
      <c r="RF209" s="104"/>
      <c r="RG209" s="207"/>
      <c r="RH209" s="207"/>
    </row>
    <row r="210" spans="2:476" ht="18.75" customHeight="1">
      <c r="B210" s="87">
        <v>199</v>
      </c>
      <c r="C210" s="87"/>
      <c r="D210" s="87" t="s">
        <v>451</v>
      </c>
      <c r="E210" s="34" t="str">
        <f>IF(ISBLANK(TMSimList[[#This Row],[Test n'#]]),"",LOOKUP(TMSimList[[#This Row],[Test n'#]],TP_CFAR_DB[TPnum],TP_CFAR_DB[TP ID]))</f>
        <v/>
      </c>
      <c r="F210" s="103" t="str">
        <f>IF(ISBLANK(TMSimList[[#This Row],[Test n'#]]),"",LOOKUP(TMSimList[[#This Row],[Test n'#]],TP_CFAR_DB[TPnum],TP_CFAR_DB[Test Point Name]))</f>
        <v/>
      </c>
      <c r="G210" s="34" t="str">
        <f>IF(ISBLANK(TMSimList[[#This Row],[Test n'#]]),"",LOOKUP(TMSimList[[#This Row],[Test n'#]],TP_CFAR_DB[TPnum],TP_CFAR_DB[Mode]))</f>
        <v/>
      </c>
      <c r="H210" s="397"/>
      <c r="I210" s="398"/>
      <c r="J210" s="398"/>
      <c r="K210" s="171"/>
      <c r="L210" s="178">
        <f>SUM(TMSimMatrix[#This Row])</f>
        <v>0</v>
      </c>
      <c r="M210" s="171"/>
      <c r="N210" s="171"/>
      <c r="O210" s="171"/>
      <c r="P210" s="171"/>
      <c r="Q210" s="171"/>
      <c r="R210" s="171"/>
      <c r="S210" s="171"/>
      <c r="T210" s="171"/>
      <c r="U210" s="171"/>
      <c r="V210" s="171"/>
      <c r="W210" s="171"/>
      <c r="X210" s="171"/>
      <c r="Y210" s="171"/>
      <c r="Z210" s="171"/>
      <c r="AA210" s="171"/>
      <c r="AB210" s="171"/>
      <c r="AC210" s="171"/>
      <c r="AD210" s="171"/>
      <c r="AE210" s="171"/>
      <c r="AF210" s="171"/>
      <c r="AG210" s="171"/>
      <c r="AH210" s="171"/>
      <c r="AI210" s="171"/>
      <c r="AJ210" s="171"/>
      <c r="AK210" s="171"/>
      <c r="AL210" s="171"/>
      <c r="AM210" s="171"/>
      <c r="AN210" s="171"/>
      <c r="AO210" s="171"/>
      <c r="AP210" s="171"/>
      <c r="AQ210" s="171"/>
      <c r="AR210" s="171"/>
      <c r="AS210" s="171"/>
      <c r="AT210" s="171"/>
      <c r="AU210" s="171"/>
      <c r="AV210" s="171"/>
      <c r="AW210" s="171"/>
      <c r="AX210" s="171"/>
      <c r="AY210" s="171"/>
      <c r="AZ210" s="171"/>
      <c r="BA210" s="171"/>
      <c r="BB210" s="171"/>
      <c r="BC210" s="171"/>
      <c r="BD210" s="171"/>
      <c r="BE210" s="171"/>
      <c r="BF210" s="171"/>
      <c r="BG210" s="171"/>
      <c r="BH210" s="171"/>
      <c r="BI210" s="171"/>
      <c r="BJ210" s="171"/>
      <c r="BK210" s="171"/>
      <c r="BL210" s="171"/>
      <c r="BM210" s="171"/>
      <c r="BN210" s="171"/>
      <c r="BO210" s="171"/>
      <c r="BP210" s="171"/>
      <c r="BQ210" s="171"/>
      <c r="BR210" s="171"/>
      <c r="BS210" s="171"/>
      <c r="BT210" s="171"/>
      <c r="BU210" s="171"/>
      <c r="BV210" s="171"/>
      <c r="BW210" s="171"/>
      <c r="BX210" s="171"/>
      <c r="BY210" s="171"/>
      <c r="BZ210" s="171"/>
      <c r="CA210" s="171"/>
      <c r="CB210" s="171"/>
      <c r="CC210" s="171"/>
      <c r="CD210" s="104"/>
      <c r="CE210" s="104"/>
      <c r="CF210" s="104"/>
      <c r="CG210" s="104"/>
      <c r="CH210" s="104"/>
      <c r="CI210" s="104"/>
      <c r="CJ210" s="104"/>
      <c r="CK210" s="104"/>
      <c r="CL210" s="104"/>
      <c r="CM210" s="104"/>
      <c r="CN210" s="104"/>
      <c r="CO210" s="104"/>
      <c r="CP210" s="104"/>
      <c r="CQ210" s="104"/>
      <c r="CR210" s="104"/>
      <c r="CS210" s="104"/>
      <c r="CT210" s="104"/>
      <c r="CU210" s="104"/>
      <c r="CV210" s="207"/>
      <c r="CW210" s="207"/>
      <c r="CX210" s="207"/>
      <c r="CY210" s="207"/>
      <c r="CZ210" s="207"/>
      <c r="DA210" s="207"/>
      <c r="DB210" s="207"/>
      <c r="DC210" s="207"/>
      <c r="DD210" s="207"/>
      <c r="DE210" s="207"/>
      <c r="DF210" s="207"/>
      <c r="DG210" s="207"/>
      <c r="DH210" s="207"/>
      <c r="DI210" s="207"/>
      <c r="DJ210" s="207"/>
      <c r="DK210" s="207"/>
      <c r="DL210" s="207"/>
      <c r="DM210" s="207"/>
      <c r="DN210" s="207"/>
      <c r="DO210" s="207"/>
      <c r="DP210" s="207"/>
      <c r="DQ210" s="207"/>
      <c r="DR210" s="207"/>
      <c r="DS210" s="207"/>
      <c r="DT210" s="207"/>
      <c r="DU210" s="104"/>
      <c r="DV210" s="104"/>
      <c r="DW210" s="104"/>
      <c r="DX210" s="104"/>
      <c r="DY210" s="104"/>
      <c r="DZ210" s="104"/>
      <c r="EA210" s="104"/>
      <c r="EB210" s="104"/>
      <c r="EC210" s="104"/>
      <c r="ED210" s="104"/>
      <c r="EE210" s="104"/>
      <c r="EF210" s="104"/>
      <c r="EG210" s="104"/>
      <c r="EH210" s="104"/>
      <c r="EI210" s="104"/>
      <c r="EJ210" s="104"/>
      <c r="EK210" s="104"/>
      <c r="EL210" s="104"/>
      <c r="EM210" s="104"/>
      <c r="EN210" s="104"/>
      <c r="EO210" s="104"/>
      <c r="EP210" s="104"/>
      <c r="EQ210" s="104"/>
      <c r="ER210" s="104"/>
      <c r="ES210" s="104"/>
      <c r="ET210" s="104"/>
      <c r="EU210" s="104"/>
      <c r="EV210" s="104"/>
      <c r="EW210" s="104"/>
      <c r="EX210" s="104"/>
      <c r="EY210" s="104"/>
      <c r="EZ210" s="104"/>
      <c r="FA210" s="104"/>
      <c r="FB210" s="104"/>
      <c r="FC210" s="104"/>
      <c r="FD210" s="104"/>
      <c r="FE210" s="104"/>
      <c r="FF210" s="104"/>
      <c r="FG210" s="104"/>
      <c r="FH210" s="104"/>
      <c r="FI210" s="104"/>
      <c r="FJ210" s="104"/>
      <c r="FK210" s="104"/>
      <c r="FL210" s="104"/>
      <c r="FM210" s="104"/>
      <c r="FN210" s="104"/>
      <c r="FO210" s="104"/>
      <c r="FP210" s="104"/>
      <c r="FQ210" s="104"/>
      <c r="FR210" s="104"/>
      <c r="FS210" s="104"/>
      <c r="FT210" s="104"/>
      <c r="FU210" s="104"/>
      <c r="FV210" s="104"/>
      <c r="FW210" s="104"/>
      <c r="FX210" s="104"/>
      <c r="FY210" s="104"/>
      <c r="FZ210" s="104"/>
      <c r="GA210" s="104"/>
      <c r="GB210" s="104"/>
      <c r="GC210" s="104"/>
      <c r="GD210" s="104"/>
      <c r="GE210" s="104"/>
      <c r="GF210" s="104"/>
      <c r="GG210" s="104"/>
      <c r="GH210" s="104"/>
      <c r="GI210" s="104"/>
      <c r="GJ210" s="104"/>
      <c r="GK210" s="104"/>
      <c r="GL210" s="104"/>
      <c r="GM210" s="104"/>
      <c r="GN210" s="104"/>
      <c r="GO210" s="104"/>
      <c r="GP210" s="104"/>
      <c r="GQ210" s="104"/>
      <c r="GR210" s="104"/>
      <c r="GS210" s="104"/>
      <c r="GT210" s="104"/>
      <c r="GU210" s="104"/>
      <c r="GV210" s="104"/>
      <c r="GW210" s="104"/>
      <c r="GX210" s="104"/>
      <c r="GY210" s="104"/>
      <c r="GZ210" s="104"/>
      <c r="HA210" s="104"/>
      <c r="HB210" s="104"/>
      <c r="HC210" s="104"/>
      <c r="HD210" s="104"/>
      <c r="HE210" s="104"/>
      <c r="HF210" s="104"/>
      <c r="HG210" s="104"/>
      <c r="HH210" s="104"/>
      <c r="HI210" s="104"/>
      <c r="HJ210" s="104"/>
      <c r="HK210" s="104"/>
      <c r="HL210" s="104"/>
      <c r="HM210" s="104"/>
      <c r="HN210" s="104"/>
      <c r="HO210" s="104"/>
      <c r="HP210" s="104"/>
      <c r="HQ210" s="104"/>
      <c r="HR210" s="104"/>
      <c r="HS210" s="104"/>
      <c r="HT210" s="104"/>
      <c r="HU210" s="104"/>
      <c r="HV210" s="104"/>
      <c r="HW210" s="104"/>
      <c r="HX210" s="104"/>
      <c r="HY210" s="104"/>
      <c r="HZ210" s="104"/>
      <c r="IA210" s="104"/>
      <c r="IB210" s="104"/>
      <c r="IC210" s="104"/>
      <c r="ID210" s="104"/>
      <c r="IE210" s="104"/>
      <c r="IF210" s="104"/>
      <c r="IG210" s="104"/>
      <c r="IH210" s="104"/>
      <c r="II210" s="104"/>
      <c r="IJ210" s="104"/>
      <c r="IK210" s="104"/>
      <c r="IL210" s="104"/>
      <c r="IM210" s="104"/>
      <c r="IN210" s="104"/>
      <c r="IO210" s="104"/>
      <c r="IP210" s="104"/>
      <c r="IQ210" s="104"/>
      <c r="IR210" s="104"/>
      <c r="IS210" s="104"/>
      <c r="IT210" s="104"/>
      <c r="IU210" s="104"/>
      <c r="IV210" s="104"/>
      <c r="IW210" s="104"/>
      <c r="IX210" s="104"/>
      <c r="IY210" s="104"/>
      <c r="IZ210" s="104"/>
      <c r="JA210" s="104"/>
      <c r="JB210" s="104"/>
      <c r="JC210" s="104"/>
      <c r="JD210" s="104"/>
      <c r="JE210" s="104"/>
      <c r="JF210" s="104"/>
      <c r="JG210" s="104"/>
      <c r="JH210" s="104"/>
      <c r="JI210" s="104"/>
      <c r="JJ210" s="104"/>
      <c r="JK210" s="104"/>
      <c r="JL210" s="104"/>
      <c r="JM210" s="104"/>
      <c r="JN210" s="104"/>
      <c r="JO210" s="104"/>
      <c r="JP210" s="104"/>
      <c r="JQ210" s="104"/>
      <c r="JR210" s="104"/>
      <c r="JS210" s="104"/>
      <c r="JT210" s="104"/>
      <c r="JU210" s="104"/>
      <c r="JV210" s="104"/>
      <c r="JW210" s="104"/>
      <c r="JX210" s="104"/>
      <c r="JY210" s="104"/>
      <c r="JZ210" s="104"/>
      <c r="KA210" s="104"/>
      <c r="KB210" s="104"/>
      <c r="KC210" s="104"/>
      <c r="KD210" s="104"/>
      <c r="KE210" s="104"/>
      <c r="KF210" s="104"/>
      <c r="KG210" s="104"/>
      <c r="KH210" s="104"/>
      <c r="KI210" s="104"/>
      <c r="KJ210" s="104"/>
      <c r="KK210" s="104"/>
      <c r="KL210" s="104"/>
      <c r="KM210" s="104"/>
      <c r="KN210" s="104"/>
      <c r="KO210" s="104"/>
      <c r="KP210" s="104"/>
      <c r="KQ210" s="104"/>
      <c r="KR210" s="104"/>
      <c r="KS210" s="104"/>
      <c r="KT210" s="104"/>
      <c r="KU210" s="104"/>
      <c r="KV210" s="104"/>
      <c r="KW210" s="104"/>
      <c r="KX210" s="104"/>
      <c r="KY210" s="104"/>
      <c r="KZ210" s="104"/>
      <c r="LA210" s="104"/>
      <c r="LB210" s="104"/>
      <c r="LC210" s="104"/>
      <c r="LD210" s="104"/>
      <c r="LE210" s="104"/>
      <c r="LF210" s="104"/>
      <c r="LG210" s="104"/>
      <c r="LH210" s="104"/>
      <c r="LI210" s="104"/>
      <c r="LJ210" s="104"/>
      <c r="LK210" s="104"/>
      <c r="LL210" s="104"/>
      <c r="LM210" s="104"/>
      <c r="LN210" s="104"/>
      <c r="LO210" s="104"/>
      <c r="LP210" s="104"/>
      <c r="LQ210" s="104"/>
      <c r="LR210" s="104"/>
      <c r="LS210" s="104"/>
      <c r="LT210" s="104"/>
      <c r="LU210" s="104"/>
      <c r="LV210" s="104"/>
      <c r="LW210" s="104"/>
      <c r="LX210" s="104"/>
      <c r="LY210" s="104"/>
      <c r="LZ210" s="104"/>
      <c r="MA210" s="104"/>
      <c r="MB210" s="104"/>
      <c r="MC210" s="104"/>
      <c r="MD210" s="104"/>
      <c r="ME210" s="104"/>
      <c r="MF210" s="104"/>
      <c r="MG210" s="104"/>
      <c r="MH210" s="104"/>
      <c r="MI210" s="104"/>
      <c r="MJ210" s="104"/>
      <c r="MK210" s="104"/>
      <c r="ML210" s="104"/>
      <c r="MM210" s="104"/>
      <c r="MN210" s="104"/>
      <c r="MO210" s="104"/>
      <c r="MP210" s="104"/>
      <c r="MQ210" s="104"/>
      <c r="MR210" s="104"/>
      <c r="MS210" s="104"/>
      <c r="MT210" s="104"/>
      <c r="MU210" s="104"/>
      <c r="MV210" s="104"/>
      <c r="MW210" s="104"/>
      <c r="MX210" s="104"/>
      <c r="MY210" s="104"/>
      <c r="MZ210" s="104"/>
      <c r="NA210" s="104"/>
      <c r="NB210" s="104"/>
      <c r="NC210" s="104"/>
      <c r="ND210" s="104"/>
      <c r="NE210" s="104"/>
      <c r="NF210" s="104"/>
      <c r="NG210" s="104"/>
      <c r="NH210" s="104"/>
      <c r="NI210" s="104"/>
      <c r="NJ210" s="104"/>
      <c r="NK210" s="104"/>
      <c r="NL210" s="104"/>
      <c r="NM210" s="104"/>
      <c r="NN210" s="104"/>
      <c r="NO210" s="104"/>
      <c r="NP210" s="104"/>
      <c r="NQ210" s="104"/>
      <c r="NR210" s="104"/>
      <c r="NS210" s="104"/>
      <c r="NT210" s="104"/>
      <c r="NU210" s="104"/>
      <c r="NV210" s="104"/>
      <c r="NW210" s="104"/>
      <c r="NX210" s="104"/>
      <c r="NY210" s="104"/>
      <c r="NZ210" s="104"/>
      <c r="OA210" s="104"/>
      <c r="OB210" s="104"/>
      <c r="OC210" s="104"/>
      <c r="OD210" s="104"/>
      <c r="OE210" s="104"/>
      <c r="OF210" s="104"/>
      <c r="OG210" s="104"/>
      <c r="OH210" s="104"/>
      <c r="OI210" s="104"/>
      <c r="OJ210" s="104"/>
      <c r="OK210" s="104"/>
      <c r="OL210" s="104"/>
      <c r="OM210" s="104"/>
      <c r="ON210" s="104"/>
      <c r="OO210" s="104"/>
      <c r="OP210" s="104"/>
      <c r="OQ210" s="104"/>
      <c r="OR210" s="104"/>
      <c r="OS210" s="104"/>
      <c r="OT210" s="104"/>
      <c r="OU210" s="104"/>
      <c r="OV210" s="104"/>
      <c r="OW210" s="104"/>
      <c r="OX210" s="104"/>
      <c r="OY210" s="104"/>
      <c r="OZ210" s="104"/>
      <c r="PA210" s="104"/>
      <c r="PB210" s="104"/>
      <c r="PC210" s="104"/>
      <c r="PD210" s="104"/>
      <c r="PE210" s="104"/>
      <c r="PF210" s="104"/>
      <c r="PG210" s="104"/>
      <c r="PH210" s="104"/>
      <c r="PI210" s="104"/>
      <c r="PJ210" s="104"/>
      <c r="PK210" s="104"/>
      <c r="PL210" s="104"/>
      <c r="PM210" s="104"/>
      <c r="PN210" s="104"/>
      <c r="PO210" s="104"/>
      <c r="PP210" s="104"/>
      <c r="PQ210" s="104"/>
      <c r="PR210" s="104"/>
      <c r="PS210" s="104"/>
      <c r="PT210" s="104"/>
      <c r="PU210" s="104"/>
      <c r="PV210" s="104"/>
      <c r="PW210" s="104"/>
      <c r="PX210" s="104"/>
      <c r="PY210" s="104"/>
      <c r="PZ210" s="104"/>
      <c r="QA210" s="104"/>
      <c r="QB210" s="104"/>
      <c r="QC210" s="104"/>
      <c r="QD210" s="104"/>
      <c r="QE210" s="104"/>
      <c r="QF210" s="104"/>
      <c r="QG210" s="104"/>
      <c r="QH210" s="104"/>
      <c r="QI210" s="104"/>
      <c r="QJ210" s="104"/>
      <c r="QK210" s="104"/>
      <c r="QL210" s="104"/>
      <c r="QM210" s="104"/>
      <c r="QN210" s="104"/>
      <c r="QO210" s="104"/>
      <c r="QP210" s="104"/>
      <c r="QQ210" s="104"/>
      <c r="QR210" s="104"/>
      <c r="QS210" s="104"/>
      <c r="QT210" s="104"/>
      <c r="QU210" s="104"/>
      <c r="QV210" s="104"/>
      <c r="QW210" s="104"/>
      <c r="QX210" s="104"/>
      <c r="QY210" s="104"/>
      <c r="QZ210" s="104"/>
      <c r="RA210" s="104"/>
      <c r="RB210" s="104"/>
      <c r="RC210" s="104"/>
      <c r="RD210" s="104"/>
      <c r="RE210" s="104"/>
      <c r="RF210" s="104"/>
      <c r="RG210" s="207"/>
      <c r="RH210" s="207"/>
    </row>
    <row r="211" spans="2:476" ht="18.75" customHeight="1">
      <c r="B211" s="87">
        <v>200</v>
      </c>
      <c r="C211" s="87"/>
      <c r="D211" s="87" t="s">
        <v>451</v>
      </c>
      <c r="E211" s="34" t="str">
        <f>IF(ISBLANK(TMSimList[[#This Row],[Test n'#]]),"",LOOKUP(TMSimList[[#This Row],[Test n'#]],TP_CFAR_DB[TPnum],TP_CFAR_DB[TP ID]))</f>
        <v/>
      </c>
      <c r="F211" s="103" t="str">
        <f>IF(ISBLANK(TMSimList[[#This Row],[Test n'#]]),"",LOOKUP(TMSimList[[#This Row],[Test n'#]],TP_CFAR_DB[TPnum],TP_CFAR_DB[Test Point Name]))</f>
        <v/>
      </c>
      <c r="G211" s="34" t="str">
        <f>IF(ISBLANK(TMSimList[[#This Row],[Test n'#]]),"",LOOKUP(TMSimList[[#This Row],[Test n'#]],TP_CFAR_DB[TPnum],TP_CFAR_DB[Mode]))</f>
        <v/>
      </c>
      <c r="H211" s="397"/>
      <c r="I211" s="398"/>
      <c r="J211" s="398"/>
      <c r="K211" s="171"/>
      <c r="L211" s="178">
        <f>SUM(TMSimMatrix[#This Row])</f>
        <v>0</v>
      </c>
      <c r="M211" s="171"/>
      <c r="N211" s="171"/>
      <c r="O211" s="171"/>
      <c r="P211" s="171"/>
      <c r="Q211" s="171"/>
      <c r="R211" s="171"/>
      <c r="S211" s="171"/>
      <c r="T211" s="171"/>
      <c r="U211" s="171"/>
      <c r="V211" s="171"/>
      <c r="W211" s="171"/>
      <c r="X211" s="171"/>
      <c r="Y211" s="171"/>
      <c r="Z211" s="171"/>
      <c r="AA211" s="171"/>
      <c r="AB211" s="171"/>
      <c r="AC211" s="171"/>
      <c r="AD211" s="171"/>
      <c r="AE211" s="171"/>
      <c r="AF211" s="171"/>
      <c r="AG211" s="171"/>
      <c r="AH211" s="171"/>
      <c r="AI211" s="171"/>
      <c r="AJ211" s="171"/>
      <c r="AK211" s="171"/>
      <c r="AL211" s="171"/>
      <c r="AM211" s="171"/>
      <c r="AN211" s="171"/>
      <c r="AO211" s="171"/>
      <c r="AP211" s="171"/>
      <c r="AQ211" s="171"/>
      <c r="AR211" s="171"/>
      <c r="AS211" s="171"/>
      <c r="AT211" s="171"/>
      <c r="AU211" s="171"/>
      <c r="AV211" s="171"/>
      <c r="AW211" s="171"/>
      <c r="AX211" s="171"/>
      <c r="AY211" s="171"/>
      <c r="AZ211" s="171"/>
      <c r="BA211" s="171"/>
      <c r="BB211" s="171"/>
      <c r="BC211" s="171"/>
      <c r="BD211" s="171"/>
      <c r="BE211" s="171"/>
      <c r="BF211" s="171"/>
      <c r="BG211" s="171"/>
      <c r="BH211" s="171"/>
      <c r="BI211" s="171"/>
      <c r="BJ211" s="171"/>
      <c r="BK211" s="171"/>
      <c r="BL211" s="171"/>
      <c r="BM211" s="171"/>
      <c r="BN211" s="171"/>
      <c r="BO211" s="171"/>
      <c r="BP211" s="171"/>
      <c r="BQ211" s="171"/>
      <c r="BR211" s="171"/>
      <c r="BS211" s="171"/>
      <c r="BT211" s="171"/>
      <c r="BU211" s="171"/>
      <c r="BV211" s="171"/>
      <c r="BW211" s="171"/>
      <c r="BX211" s="171"/>
      <c r="BY211" s="171"/>
      <c r="BZ211" s="171"/>
      <c r="CA211" s="171"/>
      <c r="CB211" s="171"/>
      <c r="CC211" s="171"/>
      <c r="CD211" s="104"/>
      <c r="CE211" s="104"/>
      <c r="CF211" s="104"/>
      <c r="CG211" s="104"/>
      <c r="CH211" s="104"/>
      <c r="CI211" s="104"/>
      <c r="CJ211" s="104"/>
      <c r="CK211" s="104"/>
      <c r="CL211" s="104"/>
      <c r="CM211" s="104"/>
      <c r="CN211" s="104"/>
      <c r="CO211" s="104"/>
      <c r="CP211" s="104"/>
      <c r="CQ211" s="104"/>
      <c r="CR211" s="104"/>
      <c r="CS211" s="104"/>
      <c r="CT211" s="104"/>
      <c r="CU211" s="104"/>
      <c r="CV211" s="207"/>
      <c r="CW211" s="207"/>
      <c r="CX211" s="207"/>
      <c r="CY211" s="207"/>
      <c r="CZ211" s="207"/>
      <c r="DA211" s="207"/>
      <c r="DB211" s="207"/>
      <c r="DC211" s="207"/>
      <c r="DD211" s="207"/>
      <c r="DE211" s="207"/>
      <c r="DF211" s="207"/>
      <c r="DG211" s="207"/>
      <c r="DH211" s="207"/>
      <c r="DI211" s="207"/>
      <c r="DJ211" s="207"/>
      <c r="DK211" s="207"/>
      <c r="DL211" s="207"/>
      <c r="DM211" s="207"/>
      <c r="DN211" s="207"/>
      <c r="DO211" s="207"/>
      <c r="DP211" s="207"/>
      <c r="DQ211" s="207"/>
      <c r="DR211" s="207"/>
      <c r="DS211" s="207"/>
      <c r="DT211" s="207"/>
      <c r="DU211" s="104"/>
      <c r="DV211" s="104"/>
      <c r="DW211" s="104"/>
      <c r="DX211" s="104"/>
      <c r="DY211" s="104"/>
      <c r="DZ211" s="104"/>
      <c r="EA211" s="104"/>
      <c r="EB211" s="104"/>
      <c r="EC211" s="104"/>
      <c r="ED211" s="104"/>
      <c r="EE211" s="104"/>
      <c r="EF211" s="104"/>
      <c r="EG211" s="104"/>
      <c r="EH211" s="104"/>
      <c r="EI211" s="104"/>
      <c r="EJ211" s="104"/>
      <c r="EK211" s="104"/>
      <c r="EL211" s="104"/>
      <c r="EM211" s="104"/>
      <c r="EN211" s="104"/>
      <c r="EO211" s="104"/>
      <c r="EP211" s="104"/>
      <c r="EQ211" s="104"/>
      <c r="ER211" s="104"/>
      <c r="ES211" s="104"/>
      <c r="ET211" s="104"/>
      <c r="EU211" s="104"/>
      <c r="EV211" s="104"/>
      <c r="EW211" s="104"/>
      <c r="EX211" s="104"/>
      <c r="EY211" s="104"/>
      <c r="EZ211" s="104"/>
      <c r="FA211" s="104"/>
      <c r="FB211" s="104"/>
      <c r="FC211" s="104"/>
      <c r="FD211" s="104"/>
      <c r="FE211" s="104"/>
      <c r="FF211" s="104"/>
      <c r="FG211" s="104"/>
      <c r="FH211" s="104"/>
      <c r="FI211" s="104"/>
      <c r="FJ211" s="104"/>
      <c r="FK211" s="104"/>
      <c r="FL211" s="104"/>
      <c r="FM211" s="104"/>
      <c r="FN211" s="104"/>
      <c r="FO211" s="104"/>
      <c r="FP211" s="104"/>
      <c r="FQ211" s="104"/>
      <c r="FR211" s="104"/>
      <c r="FS211" s="104"/>
      <c r="FT211" s="104"/>
      <c r="FU211" s="104"/>
      <c r="FV211" s="104"/>
      <c r="FW211" s="104"/>
      <c r="FX211" s="104"/>
      <c r="FY211" s="104"/>
      <c r="FZ211" s="104"/>
      <c r="GA211" s="104"/>
      <c r="GB211" s="104"/>
      <c r="GC211" s="104"/>
      <c r="GD211" s="104"/>
      <c r="GE211" s="104"/>
      <c r="GF211" s="104"/>
      <c r="GG211" s="104"/>
      <c r="GH211" s="104"/>
      <c r="GI211" s="104"/>
      <c r="GJ211" s="104"/>
      <c r="GK211" s="104"/>
      <c r="GL211" s="104"/>
      <c r="GM211" s="104"/>
      <c r="GN211" s="104"/>
      <c r="GO211" s="104"/>
      <c r="GP211" s="104"/>
      <c r="GQ211" s="104"/>
      <c r="GR211" s="104"/>
      <c r="GS211" s="104"/>
      <c r="GT211" s="104"/>
      <c r="GU211" s="104"/>
      <c r="GV211" s="104"/>
      <c r="GW211" s="104"/>
      <c r="GX211" s="104"/>
      <c r="GY211" s="104"/>
      <c r="GZ211" s="104"/>
      <c r="HA211" s="104"/>
      <c r="HB211" s="104"/>
      <c r="HC211" s="104"/>
      <c r="HD211" s="104"/>
      <c r="HE211" s="104"/>
      <c r="HF211" s="104"/>
      <c r="HG211" s="104"/>
      <c r="HH211" s="104"/>
      <c r="HI211" s="104"/>
      <c r="HJ211" s="104"/>
      <c r="HK211" s="104"/>
      <c r="HL211" s="104"/>
      <c r="HM211" s="104"/>
      <c r="HN211" s="104"/>
      <c r="HO211" s="104"/>
      <c r="HP211" s="104"/>
      <c r="HQ211" s="104"/>
      <c r="HR211" s="104"/>
      <c r="HS211" s="104"/>
      <c r="HT211" s="104"/>
      <c r="HU211" s="104"/>
      <c r="HV211" s="104"/>
      <c r="HW211" s="104"/>
      <c r="HX211" s="104"/>
      <c r="HY211" s="104"/>
      <c r="HZ211" s="104"/>
      <c r="IA211" s="104"/>
      <c r="IB211" s="104"/>
      <c r="IC211" s="104"/>
      <c r="ID211" s="104"/>
      <c r="IE211" s="104"/>
      <c r="IF211" s="104"/>
      <c r="IG211" s="104"/>
      <c r="IH211" s="104"/>
      <c r="II211" s="104"/>
      <c r="IJ211" s="104"/>
      <c r="IK211" s="104"/>
      <c r="IL211" s="104"/>
      <c r="IM211" s="104"/>
      <c r="IN211" s="104"/>
      <c r="IO211" s="104"/>
      <c r="IP211" s="104"/>
      <c r="IQ211" s="104"/>
      <c r="IR211" s="104"/>
      <c r="IS211" s="104"/>
      <c r="IT211" s="104"/>
      <c r="IU211" s="104"/>
      <c r="IV211" s="104"/>
      <c r="IW211" s="104"/>
      <c r="IX211" s="104"/>
      <c r="IY211" s="104"/>
      <c r="IZ211" s="104"/>
      <c r="JA211" s="104"/>
      <c r="JB211" s="104"/>
      <c r="JC211" s="104"/>
      <c r="JD211" s="104"/>
      <c r="JE211" s="104"/>
      <c r="JF211" s="104"/>
      <c r="JG211" s="104"/>
      <c r="JH211" s="104"/>
      <c r="JI211" s="104"/>
      <c r="JJ211" s="104"/>
      <c r="JK211" s="104"/>
      <c r="JL211" s="104"/>
      <c r="JM211" s="104"/>
      <c r="JN211" s="104"/>
      <c r="JO211" s="104"/>
      <c r="JP211" s="104"/>
      <c r="JQ211" s="104"/>
      <c r="JR211" s="104"/>
      <c r="JS211" s="104"/>
      <c r="JT211" s="104"/>
      <c r="JU211" s="104"/>
      <c r="JV211" s="104"/>
      <c r="JW211" s="104"/>
      <c r="JX211" s="104"/>
      <c r="JY211" s="104"/>
      <c r="JZ211" s="104"/>
      <c r="KA211" s="104"/>
      <c r="KB211" s="104"/>
      <c r="KC211" s="104"/>
      <c r="KD211" s="104"/>
      <c r="KE211" s="104"/>
      <c r="KF211" s="104"/>
      <c r="KG211" s="104"/>
      <c r="KH211" s="104"/>
      <c r="KI211" s="104"/>
      <c r="KJ211" s="104"/>
      <c r="KK211" s="104"/>
      <c r="KL211" s="104"/>
      <c r="KM211" s="104"/>
      <c r="KN211" s="104"/>
      <c r="KO211" s="104"/>
      <c r="KP211" s="104"/>
      <c r="KQ211" s="104"/>
      <c r="KR211" s="104"/>
      <c r="KS211" s="104"/>
      <c r="KT211" s="104"/>
      <c r="KU211" s="104"/>
      <c r="KV211" s="104"/>
      <c r="KW211" s="104"/>
      <c r="KX211" s="104"/>
      <c r="KY211" s="104"/>
      <c r="KZ211" s="104"/>
      <c r="LA211" s="104"/>
      <c r="LB211" s="104"/>
      <c r="LC211" s="104"/>
      <c r="LD211" s="104"/>
      <c r="LE211" s="104"/>
      <c r="LF211" s="104"/>
      <c r="LG211" s="104"/>
      <c r="LH211" s="104"/>
      <c r="LI211" s="104"/>
      <c r="LJ211" s="104"/>
      <c r="LK211" s="104"/>
      <c r="LL211" s="104"/>
      <c r="LM211" s="104"/>
      <c r="LN211" s="104"/>
      <c r="LO211" s="104"/>
      <c r="LP211" s="104"/>
      <c r="LQ211" s="104"/>
      <c r="LR211" s="104"/>
      <c r="LS211" s="104"/>
      <c r="LT211" s="104"/>
      <c r="LU211" s="104"/>
      <c r="LV211" s="104"/>
      <c r="LW211" s="104"/>
      <c r="LX211" s="104"/>
      <c r="LY211" s="104"/>
      <c r="LZ211" s="104"/>
      <c r="MA211" s="104"/>
      <c r="MB211" s="104"/>
      <c r="MC211" s="104"/>
      <c r="MD211" s="104"/>
      <c r="ME211" s="104"/>
      <c r="MF211" s="104"/>
      <c r="MG211" s="104"/>
      <c r="MH211" s="104"/>
      <c r="MI211" s="104"/>
      <c r="MJ211" s="104"/>
      <c r="MK211" s="104"/>
      <c r="ML211" s="104"/>
      <c r="MM211" s="104"/>
      <c r="MN211" s="104"/>
      <c r="MO211" s="104"/>
      <c r="MP211" s="104"/>
      <c r="MQ211" s="104"/>
      <c r="MR211" s="104"/>
      <c r="MS211" s="104"/>
      <c r="MT211" s="104"/>
      <c r="MU211" s="104"/>
      <c r="MV211" s="104"/>
      <c r="MW211" s="104"/>
      <c r="MX211" s="104"/>
      <c r="MY211" s="104"/>
      <c r="MZ211" s="104"/>
      <c r="NA211" s="104"/>
      <c r="NB211" s="104"/>
      <c r="NC211" s="104"/>
      <c r="ND211" s="104"/>
      <c r="NE211" s="104"/>
      <c r="NF211" s="104"/>
      <c r="NG211" s="104"/>
      <c r="NH211" s="104"/>
      <c r="NI211" s="104"/>
      <c r="NJ211" s="104"/>
      <c r="NK211" s="104"/>
      <c r="NL211" s="104"/>
      <c r="NM211" s="104"/>
      <c r="NN211" s="104"/>
      <c r="NO211" s="104"/>
      <c r="NP211" s="104"/>
      <c r="NQ211" s="104"/>
      <c r="NR211" s="104"/>
      <c r="NS211" s="104"/>
      <c r="NT211" s="104"/>
      <c r="NU211" s="104"/>
      <c r="NV211" s="104"/>
      <c r="NW211" s="104"/>
      <c r="NX211" s="104"/>
      <c r="NY211" s="104"/>
      <c r="NZ211" s="104"/>
      <c r="OA211" s="104"/>
      <c r="OB211" s="104"/>
      <c r="OC211" s="104"/>
      <c r="OD211" s="104"/>
      <c r="OE211" s="104"/>
      <c r="OF211" s="104"/>
      <c r="OG211" s="104"/>
      <c r="OH211" s="104"/>
      <c r="OI211" s="104"/>
      <c r="OJ211" s="104"/>
      <c r="OK211" s="104"/>
      <c r="OL211" s="104"/>
      <c r="OM211" s="104"/>
      <c r="ON211" s="104"/>
      <c r="OO211" s="104"/>
      <c r="OP211" s="104"/>
      <c r="OQ211" s="104"/>
      <c r="OR211" s="104"/>
      <c r="OS211" s="104"/>
      <c r="OT211" s="104"/>
      <c r="OU211" s="104"/>
      <c r="OV211" s="104"/>
      <c r="OW211" s="104"/>
      <c r="OX211" s="104"/>
      <c r="OY211" s="104"/>
      <c r="OZ211" s="104"/>
      <c r="PA211" s="104"/>
      <c r="PB211" s="104"/>
      <c r="PC211" s="104"/>
      <c r="PD211" s="104"/>
      <c r="PE211" s="104"/>
      <c r="PF211" s="104"/>
      <c r="PG211" s="104"/>
      <c r="PH211" s="104"/>
      <c r="PI211" s="104"/>
      <c r="PJ211" s="104"/>
      <c r="PK211" s="104"/>
      <c r="PL211" s="104"/>
      <c r="PM211" s="104"/>
      <c r="PN211" s="104"/>
      <c r="PO211" s="104"/>
      <c r="PP211" s="104"/>
      <c r="PQ211" s="104"/>
      <c r="PR211" s="104"/>
      <c r="PS211" s="104"/>
      <c r="PT211" s="104"/>
      <c r="PU211" s="104"/>
      <c r="PV211" s="104"/>
      <c r="PW211" s="104"/>
      <c r="PX211" s="104"/>
      <c r="PY211" s="104"/>
      <c r="PZ211" s="104"/>
      <c r="QA211" s="104"/>
      <c r="QB211" s="104"/>
      <c r="QC211" s="104"/>
      <c r="QD211" s="104"/>
      <c r="QE211" s="104"/>
      <c r="QF211" s="104"/>
      <c r="QG211" s="104"/>
      <c r="QH211" s="104"/>
      <c r="QI211" s="104"/>
      <c r="QJ211" s="104"/>
      <c r="QK211" s="104"/>
      <c r="QL211" s="104"/>
      <c r="QM211" s="104"/>
      <c r="QN211" s="104"/>
      <c r="QO211" s="104"/>
      <c r="QP211" s="104"/>
      <c r="QQ211" s="104"/>
      <c r="QR211" s="104"/>
      <c r="QS211" s="104"/>
      <c r="QT211" s="104"/>
      <c r="QU211" s="104"/>
      <c r="QV211" s="104"/>
      <c r="QW211" s="104"/>
      <c r="QX211" s="104"/>
      <c r="QY211" s="104"/>
      <c r="QZ211" s="104"/>
      <c r="RA211" s="104"/>
      <c r="RB211" s="104"/>
      <c r="RC211" s="104"/>
      <c r="RD211" s="104"/>
      <c r="RE211" s="104"/>
      <c r="RF211" s="104"/>
      <c r="RG211" s="207"/>
      <c r="RH211" s="207"/>
    </row>
    <row r="212" spans="2:476" ht="18.75" customHeight="1">
      <c r="B212" s="87">
        <v>201</v>
      </c>
      <c r="C212" s="87"/>
      <c r="D212" s="87" t="s">
        <v>451</v>
      </c>
      <c r="E212" s="34" t="str">
        <f>IF(ISBLANK(TMSimList[[#This Row],[Test n'#]]),"",LOOKUP(TMSimList[[#This Row],[Test n'#]],TP_CFAR_DB[TPnum],TP_CFAR_DB[TP ID]))</f>
        <v/>
      </c>
      <c r="F212" s="103" t="str">
        <f>IF(ISBLANK(TMSimList[[#This Row],[Test n'#]]),"",LOOKUP(TMSimList[[#This Row],[Test n'#]],TP_CFAR_DB[TPnum],TP_CFAR_DB[Test Point Name]))</f>
        <v/>
      </c>
      <c r="G212" s="34" t="str">
        <f>IF(ISBLANK(TMSimList[[#This Row],[Test n'#]]),"",LOOKUP(TMSimList[[#This Row],[Test n'#]],TP_CFAR_DB[TPnum],TP_CFAR_DB[Mode]))</f>
        <v/>
      </c>
      <c r="H212" s="397"/>
      <c r="I212" s="398"/>
      <c r="J212" s="398"/>
      <c r="K212" s="171"/>
      <c r="L212" s="178">
        <f>SUM(TMSimMatrix[#This Row])</f>
        <v>0</v>
      </c>
      <c r="M212" s="171"/>
      <c r="N212" s="171"/>
      <c r="O212" s="171"/>
      <c r="P212" s="171"/>
      <c r="Q212" s="171"/>
      <c r="R212" s="171"/>
      <c r="S212" s="171"/>
      <c r="T212" s="171"/>
      <c r="U212" s="171"/>
      <c r="V212" s="171"/>
      <c r="W212" s="171"/>
      <c r="X212" s="171"/>
      <c r="Y212" s="171"/>
      <c r="Z212" s="171"/>
      <c r="AA212" s="171"/>
      <c r="AB212" s="171"/>
      <c r="AC212" s="171"/>
      <c r="AD212" s="171"/>
      <c r="AE212" s="171"/>
      <c r="AF212" s="171"/>
      <c r="AG212" s="171"/>
      <c r="AH212" s="171"/>
      <c r="AI212" s="171"/>
      <c r="AJ212" s="171"/>
      <c r="AK212" s="171"/>
      <c r="AL212" s="171"/>
      <c r="AM212" s="171"/>
      <c r="AN212" s="171"/>
      <c r="AO212" s="171"/>
      <c r="AP212" s="171"/>
      <c r="AQ212" s="171"/>
      <c r="AR212" s="171"/>
      <c r="AS212" s="171"/>
      <c r="AT212" s="171"/>
      <c r="AU212" s="171"/>
      <c r="AV212" s="171"/>
      <c r="AW212" s="171"/>
      <c r="AX212" s="171"/>
      <c r="AY212" s="171"/>
      <c r="AZ212" s="171"/>
      <c r="BA212" s="171"/>
      <c r="BB212" s="171"/>
      <c r="BC212" s="171"/>
      <c r="BD212" s="171"/>
      <c r="BE212" s="171"/>
      <c r="BF212" s="171"/>
      <c r="BG212" s="171"/>
      <c r="BH212" s="171"/>
      <c r="BI212" s="171"/>
      <c r="BJ212" s="171"/>
      <c r="BK212" s="171"/>
      <c r="BL212" s="171"/>
      <c r="BM212" s="171"/>
      <c r="BN212" s="171"/>
      <c r="BO212" s="171"/>
      <c r="BP212" s="171"/>
      <c r="BQ212" s="171"/>
      <c r="BR212" s="171"/>
      <c r="BS212" s="171"/>
      <c r="BT212" s="171"/>
      <c r="BU212" s="171"/>
      <c r="BV212" s="171"/>
      <c r="BW212" s="171"/>
      <c r="BX212" s="171"/>
      <c r="BY212" s="171"/>
      <c r="BZ212" s="171"/>
      <c r="CA212" s="171"/>
      <c r="CB212" s="171"/>
      <c r="CC212" s="171"/>
      <c r="CD212" s="104"/>
      <c r="CE212" s="104"/>
      <c r="CF212" s="104"/>
      <c r="CG212" s="104"/>
      <c r="CH212" s="104"/>
      <c r="CI212" s="104"/>
      <c r="CJ212" s="104"/>
      <c r="CK212" s="104"/>
      <c r="CL212" s="104"/>
      <c r="CM212" s="104"/>
      <c r="CN212" s="104"/>
      <c r="CO212" s="104"/>
      <c r="CP212" s="104"/>
      <c r="CQ212" s="104"/>
      <c r="CR212" s="104"/>
      <c r="CS212" s="104"/>
      <c r="CT212" s="104"/>
      <c r="CU212" s="104"/>
      <c r="CV212" s="207"/>
      <c r="CW212" s="207"/>
      <c r="CX212" s="207"/>
      <c r="CY212" s="207"/>
      <c r="CZ212" s="207"/>
      <c r="DA212" s="207"/>
      <c r="DB212" s="207"/>
      <c r="DC212" s="207"/>
      <c r="DD212" s="207"/>
      <c r="DE212" s="207"/>
      <c r="DF212" s="207"/>
      <c r="DG212" s="207"/>
      <c r="DH212" s="207"/>
      <c r="DI212" s="207"/>
      <c r="DJ212" s="207"/>
      <c r="DK212" s="207"/>
      <c r="DL212" s="207"/>
      <c r="DM212" s="207"/>
      <c r="DN212" s="207"/>
      <c r="DO212" s="207"/>
      <c r="DP212" s="207"/>
      <c r="DQ212" s="207"/>
      <c r="DR212" s="207"/>
      <c r="DS212" s="207"/>
      <c r="DT212" s="207"/>
      <c r="DU212" s="104"/>
      <c r="DV212" s="104"/>
      <c r="DW212" s="104"/>
      <c r="DX212" s="104"/>
      <c r="DY212" s="104"/>
      <c r="DZ212" s="104"/>
      <c r="EA212" s="104"/>
      <c r="EB212" s="104"/>
      <c r="EC212" s="104"/>
      <c r="ED212" s="104"/>
      <c r="EE212" s="104"/>
      <c r="EF212" s="104"/>
      <c r="EG212" s="104"/>
      <c r="EH212" s="104"/>
      <c r="EI212" s="104"/>
      <c r="EJ212" s="104"/>
      <c r="EK212" s="104"/>
      <c r="EL212" s="104"/>
      <c r="EM212" s="104"/>
      <c r="EN212" s="104"/>
      <c r="EO212" s="104"/>
      <c r="EP212" s="104"/>
      <c r="EQ212" s="104"/>
      <c r="ER212" s="104"/>
      <c r="ES212" s="104"/>
      <c r="ET212" s="104"/>
      <c r="EU212" s="104"/>
      <c r="EV212" s="104"/>
      <c r="EW212" s="104"/>
      <c r="EX212" s="104"/>
      <c r="EY212" s="104"/>
      <c r="EZ212" s="104"/>
      <c r="FA212" s="104"/>
      <c r="FB212" s="104"/>
      <c r="FC212" s="104"/>
      <c r="FD212" s="104"/>
      <c r="FE212" s="104"/>
      <c r="FF212" s="104"/>
      <c r="FG212" s="104"/>
      <c r="FH212" s="104"/>
      <c r="FI212" s="104"/>
      <c r="FJ212" s="104"/>
      <c r="FK212" s="104"/>
      <c r="FL212" s="104"/>
      <c r="FM212" s="104"/>
      <c r="FN212" s="104"/>
      <c r="FO212" s="104"/>
      <c r="FP212" s="104"/>
      <c r="FQ212" s="104"/>
      <c r="FR212" s="104"/>
      <c r="FS212" s="104"/>
      <c r="FT212" s="104"/>
      <c r="FU212" s="104"/>
      <c r="FV212" s="104"/>
      <c r="FW212" s="104"/>
      <c r="FX212" s="104"/>
      <c r="FY212" s="104"/>
      <c r="FZ212" s="104"/>
      <c r="GA212" s="104"/>
      <c r="GB212" s="104"/>
      <c r="GC212" s="104"/>
      <c r="GD212" s="104"/>
      <c r="GE212" s="104"/>
      <c r="GF212" s="104"/>
      <c r="GG212" s="104"/>
      <c r="GH212" s="104"/>
      <c r="GI212" s="104"/>
      <c r="GJ212" s="104"/>
      <c r="GK212" s="104"/>
      <c r="GL212" s="104"/>
      <c r="GM212" s="104"/>
      <c r="GN212" s="104"/>
      <c r="GO212" s="104"/>
      <c r="GP212" s="104"/>
      <c r="GQ212" s="104"/>
      <c r="GR212" s="104"/>
      <c r="GS212" s="104"/>
      <c r="GT212" s="104"/>
      <c r="GU212" s="104"/>
      <c r="GV212" s="104"/>
      <c r="GW212" s="104"/>
      <c r="GX212" s="104"/>
      <c r="GY212" s="104"/>
      <c r="GZ212" s="104"/>
      <c r="HA212" s="104"/>
      <c r="HB212" s="104"/>
      <c r="HC212" s="104"/>
      <c r="HD212" s="104"/>
      <c r="HE212" s="104"/>
      <c r="HF212" s="104"/>
      <c r="HG212" s="104"/>
      <c r="HH212" s="104"/>
      <c r="HI212" s="104"/>
      <c r="HJ212" s="104"/>
      <c r="HK212" s="104"/>
      <c r="HL212" s="104"/>
      <c r="HM212" s="104"/>
      <c r="HN212" s="104"/>
      <c r="HO212" s="104"/>
      <c r="HP212" s="104"/>
      <c r="HQ212" s="104"/>
      <c r="HR212" s="104"/>
      <c r="HS212" s="104"/>
      <c r="HT212" s="104"/>
      <c r="HU212" s="104"/>
      <c r="HV212" s="104"/>
      <c r="HW212" s="104"/>
      <c r="HX212" s="104"/>
      <c r="HY212" s="104"/>
      <c r="HZ212" s="104"/>
      <c r="IA212" s="104"/>
      <c r="IB212" s="104"/>
      <c r="IC212" s="104"/>
      <c r="ID212" s="104"/>
      <c r="IE212" s="104"/>
      <c r="IF212" s="104"/>
      <c r="IG212" s="104"/>
      <c r="IH212" s="104"/>
      <c r="II212" s="104"/>
      <c r="IJ212" s="104"/>
      <c r="IK212" s="104"/>
      <c r="IL212" s="104"/>
      <c r="IM212" s="104"/>
      <c r="IN212" s="104"/>
      <c r="IO212" s="104"/>
      <c r="IP212" s="104"/>
      <c r="IQ212" s="104"/>
      <c r="IR212" s="104"/>
      <c r="IS212" s="104"/>
      <c r="IT212" s="104"/>
      <c r="IU212" s="104"/>
      <c r="IV212" s="104"/>
      <c r="IW212" s="104"/>
      <c r="IX212" s="104"/>
      <c r="IY212" s="104"/>
      <c r="IZ212" s="104"/>
      <c r="JA212" s="104"/>
      <c r="JB212" s="104"/>
      <c r="JC212" s="104"/>
      <c r="JD212" s="104"/>
      <c r="JE212" s="104"/>
      <c r="JF212" s="104"/>
      <c r="JG212" s="104"/>
      <c r="JH212" s="104"/>
      <c r="JI212" s="104"/>
      <c r="JJ212" s="104"/>
      <c r="JK212" s="104"/>
      <c r="JL212" s="104"/>
      <c r="JM212" s="104"/>
      <c r="JN212" s="104"/>
      <c r="JO212" s="104"/>
      <c r="JP212" s="104"/>
      <c r="JQ212" s="104"/>
      <c r="JR212" s="104"/>
      <c r="JS212" s="104"/>
      <c r="JT212" s="104"/>
      <c r="JU212" s="104"/>
      <c r="JV212" s="104"/>
      <c r="JW212" s="104"/>
      <c r="JX212" s="104"/>
      <c r="JY212" s="104"/>
      <c r="JZ212" s="104"/>
      <c r="KA212" s="104"/>
      <c r="KB212" s="104"/>
      <c r="KC212" s="104"/>
      <c r="KD212" s="104"/>
      <c r="KE212" s="104"/>
      <c r="KF212" s="104"/>
      <c r="KG212" s="104"/>
      <c r="KH212" s="104"/>
      <c r="KI212" s="104"/>
      <c r="KJ212" s="104"/>
      <c r="KK212" s="104"/>
      <c r="KL212" s="104"/>
      <c r="KM212" s="104"/>
      <c r="KN212" s="104"/>
      <c r="KO212" s="104"/>
      <c r="KP212" s="104"/>
      <c r="KQ212" s="104"/>
      <c r="KR212" s="104"/>
      <c r="KS212" s="104"/>
      <c r="KT212" s="104"/>
      <c r="KU212" s="104"/>
      <c r="KV212" s="104"/>
      <c r="KW212" s="104"/>
      <c r="KX212" s="104"/>
      <c r="KY212" s="104"/>
      <c r="KZ212" s="104"/>
      <c r="LA212" s="104"/>
      <c r="LB212" s="104"/>
      <c r="LC212" s="104"/>
      <c r="LD212" s="104"/>
      <c r="LE212" s="104"/>
      <c r="LF212" s="104"/>
      <c r="LG212" s="104"/>
      <c r="LH212" s="104"/>
      <c r="LI212" s="104"/>
      <c r="LJ212" s="104"/>
      <c r="LK212" s="104"/>
      <c r="LL212" s="104"/>
      <c r="LM212" s="104"/>
      <c r="LN212" s="104"/>
      <c r="LO212" s="104"/>
      <c r="LP212" s="104"/>
      <c r="LQ212" s="104"/>
      <c r="LR212" s="104"/>
      <c r="LS212" s="104"/>
      <c r="LT212" s="104"/>
      <c r="LU212" s="104"/>
      <c r="LV212" s="104"/>
      <c r="LW212" s="104"/>
      <c r="LX212" s="104"/>
      <c r="LY212" s="104"/>
      <c r="LZ212" s="104"/>
      <c r="MA212" s="104"/>
      <c r="MB212" s="104"/>
      <c r="MC212" s="104"/>
      <c r="MD212" s="104"/>
      <c r="ME212" s="104"/>
      <c r="MF212" s="104"/>
      <c r="MG212" s="104"/>
      <c r="MH212" s="104"/>
      <c r="MI212" s="104"/>
      <c r="MJ212" s="104"/>
      <c r="MK212" s="104"/>
      <c r="ML212" s="104"/>
      <c r="MM212" s="104"/>
      <c r="MN212" s="104"/>
      <c r="MO212" s="104"/>
      <c r="MP212" s="104"/>
      <c r="MQ212" s="104"/>
      <c r="MR212" s="104"/>
      <c r="MS212" s="104"/>
      <c r="MT212" s="104"/>
      <c r="MU212" s="104"/>
      <c r="MV212" s="104"/>
      <c r="MW212" s="104"/>
      <c r="MX212" s="104"/>
      <c r="MY212" s="104"/>
      <c r="MZ212" s="104"/>
      <c r="NA212" s="104"/>
      <c r="NB212" s="104"/>
      <c r="NC212" s="104"/>
      <c r="ND212" s="104"/>
      <c r="NE212" s="104"/>
      <c r="NF212" s="104"/>
      <c r="NG212" s="104"/>
      <c r="NH212" s="104"/>
      <c r="NI212" s="104"/>
      <c r="NJ212" s="104"/>
      <c r="NK212" s="104"/>
      <c r="NL212" s="104"/>
      <c r="NM212" s="104"/>
      <c r="NN212" s="104"/>
      <c r="NO212" s="104"/>
      <c r="NP212" s="104"/>
      <c r="NQ212" s="104"/>
      <c r="NR212" s="104"/>
      <c r="NS212" s="104"/>
      <c r="NT212" s="104"/>
      <c r="NU212" s="104"/>
      <c r="NV212" s="104"/>
      <c r="NW212" s="104"/>
      <c r="NX212" s="104"/>
      <c r="NY212" s="104"/>
      <c r="NZ212" s="104"/>
      <c r="OA212" s="104"/>
      <c r="OB212" s="104"/>
      <c r="OC212" s="104"/>
      <c r="OD212" s="104"/>
      <c r="OE212" s="104"/>
      <c r="OF212" s="104"/>
      <c r="OG212" s="104"/>
      <c r="OH212" s="104"/>
      <c r="OI212" s="104"/>
      <c r="OJ212" s="104"/>
      <c r="OK212" s="104"/>
      <c r="OL212" s="104"/>
      <c r="OM212" s="104"/>
      <c r="ON212" s="104"/>
      <c r="OO212" s="104"/>
      <c r="OP212" s="104"/>
      <c r="OQ212" s="104"/>
      <c r="OR212" s="104"/>
      <c r="OS212" s="104"/>
      <c r="OT212" s="104"/>
      <c r="OU212" s="104"/>
      <c r="OV212" s="104"/>
      <c r="OW212" s="104"/>
      <c r="OX212" s="104"/>
      <c r="OY212" s="104"/>
      <c r="OZ212" s="104"/>
      <c r="PA212" s="104"/>
      <c r="PB212" s="104"/>
      <c r="PC212" s="104"/>
      <c r="PD212" s="104"/>
      <c r="PE212" s="104"/>
      <c r="PF212" s="104"/>
      <c r="PG212" s="104"/>
      <c r="PH212" s="104"/>
      <c r="PI212" s="104"/>
      <c r="PJ212" s="104"/>
      <c r="PK212" s="104"/>
      <c r="PL212" s="104"/>
      <c r="PM212" s="104"/>
      <c r="PN212" s="104"/>
      <c r="PO212" s="104"/>
      <c r="PP212" s="104"/>
      <c r="PQ212" s="104"/>
      <c r="PR212" s="104"/>
      <c r="PS212" s="104"/>
      <c r="PT212" s="104"/>
      <c r="PU212" s="104"/>
      <c r="PV212" s="104"/>
      <c r="PW212" s="104"/>
      <c r="PX212" s="104"/>
      <c r="PY212" s="104"/>
      <c r="PZ212" s="104"/>
      <c r="QA212" s="104"/>
      <c r="QB212" s="104"/>
      <c r="QC212" s="104"/>
      <c r="QD212" s="104"/>
      <c r="QE212" s="104"/>
      <c r="QF212" s="104"/>
      <c r="QG212" s="104"/>
      <c r="QH212" s="104"/>
      <c r="QI212" s="104"/>
      <c r="QJ212" s="104"/>
      <c r="QK212" s="104"/>
      <c r="QL212" s="104"/>
      <c r="QM212" s="104"/>
      <c r="QN212" s="104"/>
      <c r="QO212" s="104"/>
      <c r="QP212" s="104"/>
      <c r="QQ212" s="104"/>
      <c r="QR212" s="104"/>
      <c r="QS212" s="104"/>
      <c r="QT212" s="104"/>
      <c r="QU212" s="104"/>
      <c r="QV212" s="104"/>
      <c r="QW212" s="104"/>
      <c r="QX212" s="104"/>
      <c r="QY212" s="104"/>
      <c r="QZ212" s="104"/>
      <c r="RA212" s="104"/>
      <c r="RB212" s="104"/>
      <c r="RC212" s="104"/>
      <c r="RD212" s="104"/>
      <c r="RE212" s="104"/>
      <c r="RF212" s="104"/>
      <c r="RG212" s="207"/>
      <c r="RH212" s="207"/>
    </row>
    <row r="213" spans="2:476" ht="18.75" customHeight="1">
      <c r="B213" s="87">
        <v>202</v>
      </c>
      <c r="C213" s="87"/>
      <c r="D213" s="87" t="s">
        <v>451</v>
      </c>
      <c r="E213" s="34" t="str">
        <f>IF(ISBLANK(TMSimList[[#This Row],[Test n'#]]),"",LOOKUP(TMSimList[[#This Row],[Test n'#]],TP_CFAR_DB[TPnum],TP_CFAR_DB[TP ID]))</f>
        <v/>
      </c>
      <c r="F213" s="103" t="str">
        <f>IF(ISBLANK(TMSimList[[#This Row],[Test n'#]]),"",LOOKUP(TMSimList[[#This Row],[Test n'#]],TP_CFAR_DB[TPnum],TP_CFAR_DB[Test Point Name]))</f>
        <v/>
      </c>
      <c r="G213" s="34" t="str">
        <f>IF(ISBLANK(TMSimList[[#This Row],[Test n'#]]),"",LOOKUP(TMSimList[[#This Row],[Test n'#]],TP_CFAR_DB[TPnum],TP_CFAR_DB[Mode]))</f>
        <v/>
      </c>
      <c r="H213" s="397"/>
      <c r="I213" s="398"/>
      <c r="J213" s="398"/>
      <c r="K213" s="171"/>
      <c r="L213" s="178">
        <f>SUM(TMSimMatrix[#This Row])</f>
        <v>0</v>
      </c>
      <c r="M213" s="171"/>
      <c r="N213" s="171"/>
      <c r="O213" s="171"/>
      <c r="P213" s="171"/>
      <c r="Q213" s="171"/>
      <c r="R213" s="171"/>
      <c r="S213" s="171"/>
      <c r="T213" s="171"/>
      <c r="U213" s="171"/>
      <c r="V213" s="171"/>
      <c r="W213" s="171"/>
      <c r="X213" s="171"/>
      <c r="Y213" s="171"/>
      <c r="Z213" s="171"/>
      <c r="AA213" s="171"/>
      <c r="AB213" s="171"/>
      <c r="AC213" s="171"/>
      <c r="AD213" s="171"/>
      <c r="AE213" s="171"/>
      <c r="AF213" s="171"/>
      <c r="AG213" s="171"/>
      <c r="AH213" s="171"/>
      <c r="AI213" s="171"/>
      <c r="AJ213" s="171"/>
      <c r="AK213" s="171"/>
      <c r="AL213" s="171"/>
      <c r="AM213" s="171"/>
      <c r="AN213" s="171"/>
      <c r="AO213" s="171"/>
      <c r="AP213" s="171"/>
      <c r="AQ213" s="171"/>
      <c r="AR213" s="171"/>
      <c r="AS213" s="171"/>
      <c r="AT213" s="171"/>
      <c r="AU213" s="171"/>
      <c r="AV213" s="171"/>
      <c r="AW213" s="171"/>
      <c r="AX213" s="171"/>
      <c r="AY213" s="171"/>
      <c r="AZ213" s="171"/>
      <c r="BA213" s="171"/>
      <c r="BB213" s="171"/>
      <c r="BC213" s="171"/>
      <c r="BD213" s="171"/>
      <c r="BE213" s="171"/>
      <c r="BF213" s="171"/>
      <c r="BG213" s="171"/>
      <c r="BH213" s="171"/>
      <c r="BI213" s="171"/>
      <c r="BJ213" s="171"/>
      <c r="BK213" s="171"/>
      <c r="BL213" s="171"/>
      <c r="BM213" s="171"/>
      <c r="BN213" s="171"/>
      <c r="BO213" s="171"/>
      <c r="BP213" s="171"/>
      <c r="BQ213" s="171"/>
      <c r="BR213" s="171"/>
      <c r="BS213" s="171"/>
      <c r="BT213" s="171"/>
      <c r="BU213" s="171"/>
      <c r="BV213" s="171"/>
      <c r="BW213" s="171"/>
      <c r="BX213" s="171"/>
      <c r="BY213" s="171"/>
      <c r="BZ213" s="171"/>
      <c r="CA213" s="171"/>
      <c r="CB213" s="171"/>
      <c r="CC213" s="171"/>
      <c r="CD213" s="104"/>
      <c r="CE213" s="104"/>
      <c r="CF213" s="104"/>
      <c r="CG213" s="104"/>
      <c r="CH213" s="104"/>
      <c r="CI213" s="104"/>
      <c r="CJ213" s="104"/>
      <c r="CK213" s="104"/>
      <c r="CL213" s="104"/>
      <c r="CM213" s="104"/>
      <c r="CN213" s="104"/>
      <c r="CO213" s="104"/>
      <c r="CP213" s="104"/>
      <c r="CQ213" s="104"/>
      <c r="CR213" s="104"/>
      <c r="CS213" s="104"/>
      <c r="CT213" s="104"/>
      <c r="CU213" s="104"/>
      <c r="CV213" s="207"/>
      <c r="CW213" s="207"/>
      <c r="CX213" s="207"/>
      <c r="CY213" s="207"/>
      <c r="CZ213" s="207"/>
      <c r="DA213" s="207"/>
      <c r="DB213" s="207"/>
      <c r="DC213" s="207"/>
      <c r="DD213" s="207"/>
      <c r="DE213" s="207"/>
      <c r="DF213" s="207"/>
      <c r="DG213" s="207"/>
      <c r="DH213" s="207"/>
      <c r="DI213" s="207"/>
      <c r="DJ213" s="207"/>
      <c r="DK213" s="207"/>
      <c r="DL213" s="207"/>
      <c r="DM213" s="207"/>
      <c r="DN213" s="207"/>
      <c r="DO213" s="207"/>
      <c r="DP213" s="207"/>
      <c r="DQ213" s="207"/>
      <c r="DR213" s="207"/>
      <c r="DS213" s="207"/>
      <c r="DT213" s="207"/>
      <c r="DU213" s="104"/>
      <c r="DV213" s="104"/>
      <c r="DW213" s="104"/>
      <c r="DX213" s="104"/>
      <c r="DY213" s="104"/>
      <c r="DZ213" s="104"/>
      <c r="EA213" s="104"/>
      <c r="EB213" s="104"/>
      <c r="EC213" s="104"/>
      <c r="ED213" s="104"/>
      <c r="EE213" s="104"/>
      <c r="EF213" s="104"/>
      <c r="EG213" s="104"/>
      <c r="EH213" s="104"/>
      <c r="EI213" s="104"/>
      <c r="EJ213" s="104"/>
      <c r="EK213" s="104"/>
      <c r="EL213" s="104"/>
      <c r="EM213" s="104"/>
      <c r="EN213" s="104"/>
      <c r="EO213" s="104"/>
      <c r="EP213" s="104"/>
      <c r="EQ213" s="104"/>
      <c r="ER213" s="104"/>
      <c r="ES213" s="104"/>
      <c r="ET213" s="104"/>
      <c r="EU213" s="104"/>
      <c r="EV213" s="104"/>
      <c r="EW213" s="104"/>
      <c r="EX213" s="104"/>
      <c r="EY213" s="104"/>
      <c r="EZ213" s="104"/>
      <c r="FA213" s="104"/>
      <c r="FB213" s="104"/>
      <c r="FC213" s="104"/>
      <c r="FD213" s="104"/>
      <c r="FE213" s="104"/>
      <c r="FF213" s="104"/>
      <c r="FG213" s="104"/>
      <c r="FH213" s="104"/>
      <c r="FI213" s="104"/>
      <c r="FJ213" s="104"/>
      <c r="FK213" s="104"/>
      <c r="FL213" s="104"/>
      <c r="FM213" s="104"/>
      <c r="FN213" s="104"/>
      <c r="FO213" s="104"/>
      <c r="FP213" s="104"/>
      <c r="FQ213" s="104"/>
      <c r="FR213" s="104"/>
      <c r="FS213" s="104"/>
      <c r="FT213" s="104"/>
      <c r="FU213" s="104"/>
      <c r="FV213" s="104"/>
      <c r="FW213" s="104"/>
      <c r="FX213" s="104"/>
      <c r="FY213" s="104"/>
      <c r="FZ213" s="104"/>
      <c r="GA213" s="104"/>
      <c r="GB213" s="104"/>
      <c r="GC213" s="104"/>
      <c r="GD213" s="104"/>
      <c r="GE213" s="104"/>
      <c r="GF213" s="104"/>
      <c r="GG213" s="104"/>
      <c r="GH213" s="104"/>
      <c r="GI213" s="104"/>
      <c r="GJ213" s="104"/>
      <c r="GK213" s="104"/>
      <c r="GL213" s="104"/>
      <c r="GM213" s="104"/>
      <c r="GN213" s="104"/>
      <c r="GO213" s="104"/>
      <c r="GP213" s="104"/>
      <c r="GQ213" s="104"/>
      <c r="GR213" s="104"/>
      <c r="GS213" s="104"/>
      <c r="GT213" s="104"/>
      <c r="GU213" s="104"/>
      <c r="GV213" s="104"/>
      <c r="GW213" s="104"/>
      <c r="GX213" s="104"/>
      <c r="GY213" s="104"/>
      <c r="GZ213" s="104"/>
      <c r="HA213" s="104"/>
      <c r="HB213" s="104"/>
      <c r="HC213" s="104"/>
      <c r="HD213" s="104"/>
      <c r="HE213" s="104"/>
      <c r="HF213" s="104"/>
      <c r="HG213" s="104"/>
      <c r="HH213" s="104"/>
      <c r="HI213" s="104"/>
      <c r="HJ213" s="104"/>
      <c r="HK213" s="104"/>
      <c r="HL213" s="104"/>
      <c r="HM213" s="104"/>
      <c r="HN213" s="104"/>
      <c r="HO213" s="104"/>
      <c r="HP213" s="104"/>
      <c r="HQ213" s="104"/>
      <c r="HR213" s="104"/>
      <c r="HS213" s="104"/>
      <c r="HT213" s="104"/>
      <c r="HU213" s="104"/>
      <c r="HV213" s="104"/>
      <c r="HW213" s="104"/>
      <c r="HX213" s="104"/>
      <c r="HY213" s="104"/>
      <c r="HZ213" s="104"/>
      <c r="IA213" s="104"/>
      <c r="IB213" s="104"/>
      <c r="IC213" s="104"/>
      <c r="ID213" s="104"/>
      <c r="IE213" s="104"/>
      <c r="IF213" s="104"/>
      <c r="IG213" s="104"/>
      <c r="IH213" s="104"/>
      <c r="II213" s="104"/>
      <c r="IJ213" s="104"/>
      <c r="IK213" s="104"/>
      <c r="IL213" s="104"/>
      <c r="IM213" s="104"/>
      <c r="IN213" s="104"/>
      <c r="IO213" s="104"/>
      <c r="IP213" s="104"/>
      <c r="IQ213" s="104"/>
      <c r="IR213" s="104"/>
      <c r="IS213" s="104"/>
      <c r="IT213" s="104"/>
      <c r="IU213" s="104"/>
      <c r="IV213" s="104"/>
      <c r="IW213" s="104"/>
      <c r="IX213" s="104"/>
      <c r="IY213" s="104"/>
      <c r="IZ213" s="104"/>
      <c r="JA213" s="104"/>
      <c r="JB213" s="104"/>
      <c r="JC213" s="104"/>
      <c r="JD213" s="104"/>
      <c r="JE213" s="104"/>
      <c r="JF213" s="104"/>
      <c r="JG213" s="104"/>
      <c r="JH213" s="104"/>
      <c r="JI213" s="104"/>
      <c r="JJ213" s="104"/>
      <c r="JK213" s="104"/>
      <c r="JL213" s="104"/>
      <c r="JM213" s="104"/>
      <c r="JN213" s="104"/>
      <c r="JO213" s="104"/>
      <c r="JP213" s="104"/>
      <c r="JQ213" s="104"/>
      <c r="JR213" s="104"/>
      <c r="JS213" s="104"/>
      <c r="JT213" s="104"/>
      <c r="JU213" s="104"/>
      <c r="JV213" s="104"/>
      <c r="JW213" s="104"/>
      <c r="JX213" s="104"/>
      <c r="JY213" s="104"/>
      <c r="JZ213" s="104"/>
      <c r="KA213" s="104"/>
      <c r="KB213" s="104"/>
      <c r="KC213" s="104"/>
      <c r="KD213" s="104"/>
      <c r="KE213" s="104"/>
      <c r="KF213" s="104"/>
      <c r="KG213" s="104"/>
      <c r="KH213" s="104"/>
      <c r="KI213" s="104"/>
      <c r="KJ213" s="104"/>
      <c r="KK213" s="104"/>
      <c r="KL213" s="104"/>
      <c r="KM213" s="104"/>
      <c r="KN213" s="104"/>
      <c r="KO213" s="104"/>
      <c r="KP213" s="104"/>
      <c r="KQ213" s="104"/>
      <c r="KR213" s="104"/>
      <c r="KS213" s="104"/>
      <c r="KT213" s="104"/>
      <c r="KU213" s="104"/>
      <c r="KV213" s="104"/>
      <c r="KW213" s="104"/>
      <c r="KX213" s="104"/>
      <c r="KY213" s="104"/>
      <c r="KZ213" s="104"/>
      <c r="LA213" s="104"/>
      <c r="LB213" s="104"/>
      <c r="LC213" s="104"/>
      <c r="LD213" s="104"/>
      <c r="LE213" s="104"/>
      <c r="LF213" s="104"/>
      <c r="LG213" s="104"/>
      <c r="LH213" s="104"/>
      <c r="LI213" s="104"/>
      <c r="LJ213" s="104"/>
      <c r="LK213" s="104"/>
      <c r="LL213" s="104"/>
      <c r="LM213" s="104"/>
      <c r="LN213" s="104"/>
      <c r="LO213" s="104"/>
      <c r="LP213" s="104"/>
      <c r="LQ213" s="104"/>
      <c r="LR213" s="104"/>
      <c r="LS213" s="104"/>
      <c r="LT213" s="104"/>
      <c r="LU213" s="104"/>
      <c r="LV213" s="104"/>
      <c r="LW213" s="104"/>
      <c r="LX213" s="104"/>
      <c r="LY213" s="104"/>
      <c r="LZ213" s="104"/>
      <c r="MA213" s="104"/>
      <c r="MB213" s="104"/>
      <c r="MC213" s="104"/>
      <c r="MD213" s="104"/>
      <c r="ME213" s="104"/>
      <c r="MF213" s="104"/>
      <c r="MG213" s="104"/>
      <c r="MH213" s="104"/>
      <c r="MI213" s="104"/>
      <c r="MJ213" s="104"/>
      <c r="MK213" s="104"/>
      <c r="ML213" s="104"/>
      <c r="MM213" s="104"/>
      <c r="MN213" s="104"/>
      <c r="MO213" s="104"/>
      <c r="MP213" s="104"/>
      <c r="MQ213" s="104"/>
      <c r="MR213" s="104"/>
      <c r="MS213" s="104"/>
      <c r="MT213" s="104"/>
      <c r="MU213" s="104"/>
      <c r="MV213" s="104"/>
      <c r="MW213" s="104"/>
      <c r="MX213" s="104"/>
      <c r="MY213" s="104"/>
      <c r="MZ213" s="104"/>
      <c r="NA213" s="104"/>
      <c r="NB213" s="104"/>
      <c r="NC213" s="104"/>
      <c r="ND213" s="104"/>
      <c r="NE213" s="104"/>
      <c r="NF213" s="104"/>
      <c r="NG213" s="104"/>
      <c r="NH213" s="104"/>
      <c r="NI213" s="104"/>
      <c r="NJ213" s="104"/>
      <c r="NK213" s="104"/>
      <c r="NL213" s="104"/>
      <c r="NM213" s="104"/>
      <c r="NN213" s="104"/>
      <c r="NO213" s="104"/>
      <c r="NP213" s="104"/>
      <c r="NQ213" s="104"/>
      <c r="NR213" s="104"/>
      <c r="NS213" s="104"/>
      <c r="NT213" s="104"/>
      <c r="NU213" s="104"/>
      <c r="NV213" s="104"/>
      <c r="NW213" s="104"/>
      <c r="NX213" s="104"/>
      <c r="NY213" s="104"/>
      <c r="NZ213" s="104"/>
      <c r="OA213" s="104"/>
      <c r="OB213" s="104"/>
      <c r="OC213" s="104"/>
      <c r="OD213" s="104"/>
      <c r="OE213" s="104"/>
      <c r="OF213" s="104"/>
      <c r="OG213" s="104"/>
      <c r="OH213" s="104"/>
      <c r="OI213" s="104"/>
      <c r="OJ213" s="104"/>
      <c r="OK213" s="104"/>
      <c r="OL213" s="104"/>
      <c r="OM213" s="104"/>
      <c r="ON213" s="104"/>
      <c r="OO213" s="104"/>
      <c r="OP213" s="104"/>
      <c r="OQ213" s="104"/>
      <c r="OR213" s="104"/>
      <c r="OS213" s="104"/>
      <c r="OT213" s="104"/>
      <c r="OU213" s="104"/>
      <c r="OV213" s="104"/>
      <c r="OW213" s="104"/>
      <c r="OX213" s="104"/>
      <c r="OY213" s="104"/>
      <c r="OZ213" s="104"/>
      <c r="PA213" s="104"/>
      <c r="PB213" s="104"/>
      <c r="PC213" s="104"/>
      <c r="PD213" s="104"/>
      <c r="PE213" s="104"/>
      <c r="PF213" s="104"/>
      <c r="PG213" s="104"/>
      <c r="PH213" s="104"/>
      <c r="PI213" s="104"/>
      <c r="PJ213" s="104"/>
      <c r="PK213" s="104"/>
      <c r="PL213" s="104"/>
      <c r="PM213" s="104"/>
      <c r="PN213" s="104"/>
      <c r="PO213" s="104"/>
      <c r="PP213" s="104"/>
      <c r="PQ213" s="104"/>
      <c r="PR213" s="104"/>
      <c r="PS213" s="104"/>
      <c r="PT213" s="104"/>
      <c r="PU213" s="104"/>
      <c r="PV213" s="104"/>
      <c r="PW213" s="104"/>
      <c r="PX213" s="104"/>
      <c r="PY213" s="104"/>
      <c r="PZ213" s="104"/>
      <c r="QA213" s="104"/>
      <c r="QB213" s="104"/>
      <c r="QC213" s="104"/>
      <c r="QD213" s="104"/>
      <c r="QE213" s="104"/>
      <c r="QF213" s="104"/>
      <c r="QG213" s="104"/>
      <c r="QH213" s="104"/>
      <c r="QI213" s="104"/>
      <c r="QJ213" s="104"/>
      <c r="QK213" s="104"/>
      <c r="QL213" s="104"/>
      <c r="QM213" s="104"/>
      <c r="QN213" s="104"/>
      <c r="QO213" s="104"/>
      <c r="QP213" s="104"/>
      <c r="QQ213" s="104"/>
      <c r="QR213" s="104"/>
      <c r="QS213" s="104"/>
      <c r="QT213" s="104"/>
      <c r="QU213" s="104"/>
      <c r="QV213" s="104"/>
      <c r="QW213" s="104"/>
      <c r="QX213" s="104"/>
      <c r="QY213" s="104"/>
      <c r="QZ213" s="104"/>
      <c r="RA213" s="104"/>
      <c r="RB213" s="104"/>
      <c r="RC213" s="104"/>
      <c r="RD213" s="104"/>
      <c r="RE213" s="104"/>
      <c r="RF213" s="104"/>
      <c r="RG213" s="207"/>
      <c r="RH213" s="207"/>
    </row>
    <row r="214" spans="2:476" ht="18.75" customHeight="1">
      <c r="B214" s="87">
        <v>203</v>
      </c>
      <c r="C214" s="87"/>
      <c r="D214" s="87" t="s">
        <v>451</v>
      </c>
      <c r="E214" s="34" t="str">
        <f>IF(ISBLANK(TMSimList[[#This Row],[Test n'#]]),"",LOOKUP(TMSimList[[#This Row],[Test n'#]],TP_CFAR_DB[TPnum],TP_CFAR_DB[TP ID]))</f>
        <v/>
      </c>
      <c r="F214" s="103" t="str">
        <f>IF(ISBLANK(TMSimList[[#This Row],[Test n'#]]),"",LOOKUP(TMSimList[[#This Row],[Test n'#]],TP_CFAR_DB[TPnum],TP_CFAR_DB[Test Point Name]))</f>
        <v/>
      </c>
      <c r="G214" s="34" t="str">
        <f>IF(ISBLANK(TMSimList[[#This Row],[Test n'#]]),"",LOOKUP(TMSimList[[#This Row],[Test n'#]],TP_CFAR_DB[TPnum],TP_CFAR_DB[Mode]))</f>
        <v/>
      </c>
      <c r="H214" s="397"/>
      <c r="I214" s="398"/>
      <c r="J214" s="398"/>
      <c r="K214" s="171"/>
      <c r="L214" s="178">
        <f>SUM(TMSimMatrix[#This Row])</f>
        <v>0</v>
      </c>
      <c r="M214" s="171"/>
      <c r="N214" s="171"/>
      <c r="O214" s="171"/>
      <c r="P214" s="171"/>
      <c r="Q214" s="171"/>
      <c r="R214" s="171"/>
      <c r="S214" s="171"/>
      <c r="T214" s="171"/>
      <c r="U214" s="171"/>
      <c r="V214" s="171"/>
      <c r="W214" s="171"/>
      <c r="X214" s="171"/>
      <c r="Y214" s="171"/>
      <c r="Z214" s="171"/>
      <c r="AA214" s="171"/>
      <c r="AB214" s="171"/>
      <c r="AC214" s="171"/>
      <c r="AD214" s="171"/>
      <c r="AE214" s="171"/>
      <c r="AF214" s="171"/>
      <c r="AG214" s="171"/>
      <c r="AH214" s="171"/>
      <c r="AI214" s="171"/>
      <c r="AJ214" s="171"/>
      <c r="AK214" s="171"/>
      <c r="AL214" s="171"/>
      <c r="AM214" s="171"/>
      <c r="AN214" s="171"/>
      <c r="AO214" s="171"/>
      <c r="AP214" s="171"/>
      <c r="AQ214" s="171"/>
      <c r="AR214" s="171"/>
      <c r="AS214" s="171"/>
      <c r="AT214" s="171"/>
      <c r="AU214" s="171"/>
      <c r="AV214" s="171"/>
      <c r="AW214" s="171"/>
      <c r="AX214" s="171"/>
      <c r="AY214" s="171"/>
      <c r="AZ214" s="171"/>
      <c r="BA214" s="171"/>
      <c r="BB214" s="171"/>
      <c r="BC214" s="171"/>
      <c r="BD214" s="171"/>
      <c r="BE214" s="171"/>
      <c r="BF214" s="171"/>
      <c r="BG214" s="171"/>
      <c r="BH214" s="171"/>
      <c r="BI214" s="171"/>
      <c r="BJ214" s="171"/>
      <c r="BK214" s="171"/>
      <c r="BL214" s="171"/>
      <c r="BM214" s="171"/>
      <c r="BN214" s="171"/>
      <c r="BO214" s="171"/>
      <c r="BP214" s="171"/>
      <c r="BQ214" s="171"/>
      <c r="BR214" s="171"/>
      <c r="BS214" s="171"/>
      <c r="BT214" s="171"/>
      <c r="BU214" s="171"/>
      <c r="BV214" s="171"/>
      <c r="BW214" s="171"/>
      <c r="BX214" s="171"/>
      <c r="BY214" s="171"/>
      <c r="BZ214" s="171"/>
      <c r="CA214" s="171"/>
      <c r="CB214" s="171"/>
      <c r="CC214" s="171"/>
      <c r="CD214" s="104"/>
      <c r="CE214" s="104"/>
      <c r="CF214" s="104"/>
      <c r="CG214" s="104"/>
      <c r="CH214" s="104"/>
      <c r="CI214" s="104"/>
      <c r="CJ214" s="104"/>
      <c r="CK214" s="104"/>
      <c r="CL214" s="104"/>
      <c r="CM214" s="104"/>
      <c r="CN214" s="104"/>
      <c r="CO214" s="104"/>
      <c r="CP214" s="104"/>
      <c r="CQ214" s="104"/>
      <c r="CR214" s="104"/>
      <c r="CS214" s="104"/>
      <c r="CT214" s="104"/>
      <c r="CU214" s="104"/>
      <c r="CV214" s="207"/>
      <c r="CW214" s="207"/>
      <c r="CX214" s="207"/>
      <c r="CY214" s="207"/>
      <c r="CZ214" s="207"/>
      <c r="DA214" s="207"/>
      <c r="DB214" s="207"/>
      <c r="DC214" s="207"/>
      <c r="DD214" s="207"/>
      <c r="DE214" s="207"/>
      <c r="DF214" s="207"/>
      <c r="DG214" s="207"/>
      <c r="DH214" s="207"/>
      <c r="DI214" s="207"/>
      <c r="DJ214" s="207"/>
      <c r="DK214" s="207"/>
      <c r="DL214" s="207"/>
      <c r="DM214" s="207"/>
      <c r="DN214" s="207"/>
      <c r="DO214" s="207"/>
      <c r="DP214" s="207"/>
      <c r="DQ214" s="207"/>
      <c r="DR214" s="207"/>
      <c r="DS214" s="207"/>
      <c r="DT214" s="207"/>
      <c r="DU214" s="104"/>
      <c r="DV214" s="104"/>
      <c r="DW214" s="104"/>
      <c r="DX214" s="104"/>
      <c r="DY214" s="104"/>
      <c r="DZ214" s="104"/>
      <c r="EA214" s="104"/>
      <c r="EB214" s="104"/>
      <c r="EC214" s="104"/>
      <c r="ED214" s="104"/>
      <c r="EE214" s="104"/>
      <c r="EF214" s="104"/>
      <c r="EG214" s="104"/>
      <c r="EH214" s="104"/>
      <c r="EI214" s="104"/>
      <c r="EJ214" s="104"/>
      <c r="EK214" s="104"/>
      <c r="EL214" s="104"/>
      <c r="EM214" s="104"/>
      <c r="EN214" s="104"/>
      <c r="EO214" s="104"/>
      <c r="EP214" s="104"/>
      <c r="EQ214" s="104"/>
      <c r="ER214" s="104"/>
      <c r="ES214" s="104"/>
      <c r="ET214" s="104"/>
      <c r="EU214" s="104"/>
      <c r="EV214" s="104"/>
      <c r="EW214" s="104"/>
      <c r="EX214" s="104"/>
      <c r="EY214" s="104"/>
      <c r="EZ214" s="104"/>
      <c r="FA214" s="104"/>
      <c r="FB214" s="104"/>
      <c r="FC214" s="104"/>
      <c r="FD214" s="104"/>
      <c r="FE214" s="104"/>
      <c r="FF214" s="104"/>
      <c r="FG214" s="104"/>
      <c r="FH214" s="104"/>
      <c r="FI214" s="104"/>
      <c r="FJ214" s="104"/>
      <c r="FK214" s="104"/>
      <c r="FL214" s="104"/>
      <c r="FM214" s="104"/>
      <c r="FN214" s="104"/>
      <c r="FO214" s="104"/>
      <c r="FP214" s="104"/>
      <c r="FQ214" s="104"/>
      <c r="FR214" s="104"/>
      <c r="FS214" s="104"/>
      <c r="FT214" s="104"/>
      <c r="FU214" s="104"/>
      <c r="FV214" s="104"/>
      <c r="FW214" s="104"/>
      <c r="FX214" s="104"/>
      <c r="FY214" s="104"/>
      <c r="FZ214" s="104"/>
      <c r="GA214" s="104"/>
      <c r="GB214" s="104"/>
      <c r="GC214" s="104"/>
      <c r="GD214" s="104"/>
      <c r="GE214" s="104"/>
      <c r="GF214" s="104"/>
      <c r="GG214" s="104"/>
      <c r="GH214" s="104"/>
      <c r="GI214" s="104"/>
      <c r="GJ214" s="104"/>
      <c r="GK214" s="104"/>
      <c r="GL214" s="104"/>
      <c r="GM214" s="104"/>
      <c r="GN214" s="104"/>
      <c r="GO214" s="104"/>
      <c r="GP214" s="104"/>
      <c r="GQ214" s="104"/>
      <c r="GR214" s="104"/>
      <c r="GS214" s="104"/>
      <c r="GT214" s="104"/>
      <c r="GU214" s="104"/>
      <c r="GV214" s="104"/>
      <c r="GW214" s="104"/>
      <c r="GX214" s="104"/>
      <c r="GY214" s="104"/>
      <c r="GZ214" s="104"/>
      <c r="HA214" s="104"/>
      <c r="HB214" s="104"/>
      <c r="HC214" s="104"/>
      <c r="HD214" s="104"/>
      <c r="HE214" s="104"/>
      <c r="HF214" s="104"/>
      <c r="HG214" s="104"/>
      <c r="HH214" s="104"/>
      <c r="HI214" s="104"/>
      <c r="HJ214" s="104"/>
      <c r="HK214" s="104"/>
      <c r="HL214" s="104"/>
      <c r="HM214" s="104"/>
      <c r="HN214" s="104"/>
      <c r="HO214" s="104"/>
      <c r="HP214" s="104"/>
      <c r="HQ214" s="104"/>
      <c r="HR214" s="104"/>
      <c r="HS214" s="104"/>
      <c r="HT214" s="104"/>
      <c r="HU214" s="104"/>
      <c r="HV214" s="104"/>
      <c r="HW214" s="104"/>
      <c r="HX214" s="104"/>
      <c r="HY214" s="104"/>
      <c r="HZ214" s="104"/>
      <c r="IA214" s="104"/>
      <c r="IB214" s="104"/>
      <c r="IC214" s="104"/>
      <c r="ID214" s="104"/>
      <c r="IE214" s="104"/>
      <c r="IF214" s="104"/>
      <c r="IG214" s="104"/>
      <c r="IH214" s="104"/>
      <c r="II214" s="104"/>
      <c r="IJ214" s="104"/>
      <c r="IK214" s="104"/>
      <c r="IL214" s="104"/>
      <c r="IM214" s="104"/>
      <c r="IN214" s="104"/>
      <c r="IO214" s="104"/>
      <c r="IP214" s="104"/>
      <c r="IQ214" s="104"/>
      <c r="IR214" s="104"/>
      <c r="IS214" s="104"/>
      <c r="IT214" s="104"/>
      <c r="IU214" s="104"/>
      <c r="IV214" s="104"/>
      <c r="IW214" s="104"/>
      <c r="IX214" s="104"/>
      <c r="IY214" s="104"/>
      <c r="IZ214" s="104"/>
      <c r="JA214" s="104"/>
      <c r="JB214" s="104"/>
      <c r="JC214" s="104"/>
      <c r="JD214" s="104"/>
      <c r="JE214" s="104"/>
      <c r="JF214" s="104"/>
      <c r="JG214" s="104"/>
      <c r="JH214" s="104"/>
      <c r="JI214" s="104"/>
      <c r="JJ214" s="104"/>
      <c r="JK214" s="104"/>
      <c r="JL214" s="104"/>
      <c r="JM214" s="104"/>
      <c r="JN214" s="104"/>
      <c r="JO214" s="104"/>
      <c r="JP214" s="104"/>
      <c r="JQ214" s="104"/>
      <c r="JR214" s="104"/>
      <c r="JS214" s="104"/>
      <c r="JT214" s="104"/>
      <c r="JU214" s="104"/>
      <c r="JV214" s="104"/>
      <c r="JW214" s="104"/>
      <c r="JX214" s="104"/>
      <c r="JY214" s="104"/>
      <c r="JZ214" s="104"/>
      <c r="KA214" s="104"/>
      <c r="KB214" s="104"/>
      <c r="KC214" s="104"/>
      <c r="KD214" s="104"/>
      <c r="KE214" s="104"/>
      <c r="KF214" s="104"/>
      <c r="KG214" s="104"/>
      <c r="KH214" s="104"/>
      <c r="KI214" s="104"/>
      <c r="KJ214" s="104"/>
      <c r="KK214" s="104"/>
      <c r="KL214" s="104"/>
      <c r="KM214" s="104"/>
      <c r="KN214" s="104"/>
      <c r="KO214" s="104"/>
      <c r="KP214" s="104"/>
      <c r="KQ214" s="104"/>
      <c r="KR214" s="104"/>
      <c r="KS214" s="104"/>
      <c r="KT214" s="104"/>
      <c r="KU214" s="104"/>
      <c r="KV214" s="104"/>
      <c r="KW214" s="104"/>
      <c r="KX214" s="104"/>
      <c r="KY214" s="104"/>
      <c r="KZ214" s="104"/>
      <c r="LA214" s="104"/>
      <c r="LB214" s="104"/>
      <c r="LC214" s="104"/>
      <c r="LD214" s="104"/>
      <c r="LE214" s="104"/>
      <c r="LF214" s="104"/>
      <c r="LG214" s="104"/>
      <c r="LH214" s="104"/>
      <c r="LI214" s="104"/>
      <c r="LJ214" s="104"/>
      <c r="LK214" s="104"/>
      <c r="LL214" s="104"/>
      <c r="LM214" s="104"/>
      <c r="LN214" s="104"/>
      <c r="LO214" s="104"/>
      <c r="LP214" s="104"/>
      <c r="LQ214" s="104"/>
      <c r="LR214" s="104"/>
      <c r="LS214" s="104"/>
      <c r="LT214" s="104"/>
      <c r="LU214" s="104"/>
      <c r="LV214" s="104"/>
      <c r="LW214" s="104"/>
      <c r="LX214" s="104"/>
      <c r="LY214" s="104"/>
      <c r="LZ214" s="104"/>
      <c r="MA214" s="104"/>
      <c r="MB214" s="104"/>
      <c r="MC214" s="104"/>
      <c r="MD214" s="104"/>
      <c r="ME214" s="104"/>
      <c r="MF214" s="104"/>
      <c r="MG214" s="104"/>
      <c r="MH214" s="104"/>
      <c r="MI214" s="104"/>
      <c r="MJ214" s="104"/>
      <c r="MK214" s="104"/>
      <c r="ML214" s="104"/>
      <c r="MM214" s="104"/>
      <c r="MN214" s="104"/>
      <c r="MO214" s="104"/>
      <c r="MP214" s="104"/>
      <c r="MQ214" s="104"/>
      <c r="MR214" s="104"/>
      <c r="MS214" s="104"/>
      <c r="MT214" s="104"/>
      <c r="MU214" s="104"/>
      <c r="MV214" s="104"/>
      <c r="MW214" s="104"/>
      <c r="MX214" s="104"/>
      <c r="MY214" s="104"/>
      <c r="MZ214" s="104"/>
      <c r="NA214" s="104"/>
      <c r="NB214" s="104"/>
      <c r="NC214" s="104"/>
      <c r="ND214" s="104"/>
      <c r="NE214" s="104"/>
      <c r="NF214" s="104"/>
      <c r="NG214" s="104"/>
      <c r="NH214" s="104"/>
      <c r="NI214" s="104"/>
      <c r="NJ214" s="104"/>
      <c r="NK214" s="104"/>
      <c r="NL214" s="104"/>
      <c r="NM214" s="104"/>
      <c r="NN214" s="104"/>
      <c r="NO214" s="104"/>
      <c r="NP214" s="104"/>
      <c r="NQ214" s="104"/>
      <c r="NR214" s="104"/>
      <c r="NS214" s="104"/>
      <c r="NT214" s="104"/>
      <c r="NU214" s="104"/>
      <c r="NV214" s="104"/>
      <c r="NW214" s="104"/>
      <c r="NX214" s="104"/>
      <c r="NY214" s="104"/>
      <c r="NZ214" s="104"/>
      <c r="OA214" s="104"/>
      <c r="OB214" s="104"/>
      <c r="OC214" s="104"/>
      <c r="OD214" s="104"/>
      <c r="OE214" s="104"/>
      <c r="OF214" s="104"/>
      <c r="OG214" s="104"/>
      <c r="OH214" s="104"/>
      <c r="OI214" s="104"/>
      <c r="OJ214" s="104"/>
      <c r="OK214" s="104"/>
      <c r="OL214" s="104"/>
      <c r="OM214" s="104"/>
      <c r="ON214" s="104"/>
      <c r="OO214" s="104"/>
      <c r="OP214" s="104"/>
      <c r="OQ214" s="104"/>
      <c r="OR214" s="104"/>
      <c r="OS214" s="104"/>
      <c r="OT214" s="104"/>
      <c r="OU214" s="104"/>
      <c r="OV214" s="104"/>
      <c r="OW214" s="104"/>
      <c r="OX214" s="104"/>
      <c r="OY214" s="104"/>
      <c r="OZ214" s="104"/>
      <c r="PA214" s="104"/>
      <c r="PB214" s="104"/>
      <c r="PC214" s="104"/>
      <c r="PD214" s="104"/>
      <c r="PE214" s="104"/>
      <c r="PF214" s="104"/>
      <c r="PG214" s="104"/>
      <c r="PH214" s="104"/>
      <c r="PI214" s="104"/>
      <c r="PJ214" s="104"/>
      <c r="PK214" s="104"/>
      <c r="PL214" s="104"/>
      <c r="PM214" s="104"/>
      <c r="PN214" s="104"/>
      <c r="PO214" s="104"/>
      <c r="PP214" s="104"/>
      <c r="PQ214" s="104"/>
      <c r="PR214" s="104"/>
      <c r="PS214" s="104"/>
      <c r="PT214" s="104"/>
      <c r="PU214" s="104"/>
      <c r="PV214" s="104"/>
      <c r="PW214" s="104"/>
      <c r="PX214" s="104"/>
      <c r="PY214" s="104"/>
      <c r="PZ214" s="104"/>
      <c r="QA214" s="104"/>
      <c r="QB214" s="104"/>
      <c r="QC214" s="104"/>
      <c r="QD214" s="104"/>
      <c r="QE214" s="104"/>
      <c r="QF214" s="104"/>
      <c r="QG214" s="104"/>
      <c r="QH214" s="104"/>
      <c r="QI214" s="104"/>
      <c r="QJ214" s="104"/>
      <c r="QK214" s="104"/>
      <c r="QL214" s="104"/>
      <c r="QM214" s="104"/>
      <c r="QN214" s="104"/>
      <c r="QO214" s="104"/>
      <c r="QP214" s="104"/>
      <c r="QQ214" s="104"/>
      <c r="QR214" s="104"/>
      <c r="QS214" s="104"/>
      <c r="QT214" s="104"/>
      <c r="QU214" s="104"/>
      <c r="QV214" s="104"/>
      <c r="QW214" s="104"/>
      <c r="QX214" s="104"/>
      <c r="QY214" s="104"/>
      <c r="QZ214" s="104"/>
      <c r="RA214" s="104"/>
      <c r="RB214" s="104"/>
      <c r="RC214" s="104"/>
      <c r="RD214" s="104"/>
      <c r="RE214" s="104"/>
      <c r="RF214" s="104"/>
      <c r="RG214" s="207"/>
      <c r="RH214" s="207"/>
    </row>
    <row r="215" spans="2:476" ht="18.75" customHeight="1">
      <c r="B215" s="87">
        <v>204</v>
      </c>
      <c r="C215" s="87"/>
      <c r="D215" s="87" t="s">
        <v>451</v>
      </c>
      <c r="E215" s="34" t="str">
        <f>IF(ISBLANK(TMSimList[[#This Row],[Test n'#]]),"",LOOKUP(TMSimList[[#This Row],[Test n'#]],TP_CFAR_DB[TPnum],TP_CFAR_DB[TP ID]))</f>
        <v/>
      </c>
      <c r="F215" s="103" t="str">
        <f>IF(ISBLANK(TMSimList[[#This Row],[Test n'#]]),"",LOOKUP(TMSimList[[#This Row],[Test n'#]],TP_CFAR_DB[TPnum],TP_CFAR_DB[Test Point Name]))</f>
        <v/>
      </c>
      <c r="G215" s="34" t="str">
        <f>IF(ISBLANK(TMSimList[[#This Row],[Test n'#]]),"",LOOKUP(TMSimList[[#This Row],[Test n'#]],TP_CFAR_DB[TPnum],TP_CFAR_DB[Mode]))</f>
        <v/>
      </c>
      <c r="H215" s="397"/>
      <c r="I215" s="398"/>
      <c r="J215" s="398"/>
      <c r="K215" s="171"/>
      <c r="L215" s="178">
        <f>SUM(TMSimMatrix[#This Row])</f>
        <v>0</v>
      </c>
      <c r="M215" s="171"/>
      <c r="N215" s="171"/>
      <c r="O215" s="171"/>
      <c r="P215" s="171"/>
      <c r="Q215" s="171"/>
      <c r="R215" s="171"/>
      <c r="S215" s="171"/>
      <c r="T215" s="171"/>
      <c r="U215" s="171"/>
      <c r="V215" s="171"/>
      <c r="W215" s="171"/>
      <c r="X215" s="171"/>
      <c r="Y215" s="171"/>
      <c r="Z215" s="171"/>
      <c r="AA215" s="171"/>
      <c r="AB215" s="171"/>
      <c r="AC215" s="171"/>
      <c r="AD215" s="171"/>
      <c r="AE215" s="171"/>
      <c r="AF215" s="171"/>
      <c r="AG215" s="171"/>
      <c r="AH215" s="171"/>
      <c r="AI215" s="171"/>
      <c r="AJ215" s="171"/>
      <c r="AK215" s="171"/>
      <c r="AL215" s="171"/>
      <c r="AM215" s="171"/>
      <c r="AN215" s="171"/>
      <c r="AO215" s="171"/>
      <c r="AP215" s="171"/>
      <c r="AQ215" s="171"/>
      <c r="AR215" s="171"/>
      <c r="AS215" s="171"/>
      <c r="AT215" s="171"/>
      <c r="AU215" s="171"/>
      <c r="AV215" s="171"/>
      <c r="AW215" s="171"/>
      <c r="AX215" s="171"/>
      <c r="AY215" s="171"/>
      <c r="AZ215" s="171"/>
      <c r="BA215" s="171"/>
      <c r="BB215" s="171"/>
      <c r="BC215" s="171"/>
      <c r="BD215" s="171"/>
      <c r="BE215" s="171"/>
      <c r="BF215" s="171"/>
      <c r="BG215" s="171"/>
      <c r="BH215" s="171"/>
      <c r="BI215" s="171"/>
      <c r="BJ215" s="171"/>
      <c r="BK215" s="171"/>
      <c r="BL215" s="171"/>
      <c r="BM215" s="171"/>
      <c r="BN215" s="171"/>
      <c r="BO215" s="171"/>
      <c r="BP215" s="171"/>
      <c r="BQ215" s="171"/>
      <c r="BR215" s="171"/>
      <c r="BS215" s="171"/>
      <c r="BT215" s="171"/>
      <c r="BU215" s="171"/>
      <c r="BV215" s="171"/>
      <c r="BW215" s="171"/>
      <c r="BX215" s="171"/>
      <c r="BY215" s="171"/>
      <c r="BZ215" s="171"/>
      <c r="CA215" s="171"/>
      <c r="CB215" s="171"/>
      <c r="CC215" s="171"/>
      <c r="CD215" s="104"/>
      <c r="CE215" s="104"/>
      <c r="CF215" s="104"/>
      <c r="CG215" s="104"/>
      <c r="CH215" s="104"/>
      <c r="CI215" s="104"/>
      <c r="CJ215" s="104"/>
      <c r="CK215" s="104"/>
      <c r="CL215" s="104"/>
      <c r="CM215" s="104"/>
      <c r="CN215" s="104"/>
      <c r="CO215" s="104"/>
      <c r="CP215" s="104"/>
      <c r="CQ215" s="104"/>
      <c r="CR215" s="104"/>
      <c r="CS215" s="104"/>
      <c r="CT215" s="104"/>
      <c r="CU215" s="104"/>
      <c r="CV215" s="207"/>
      <c r="CW215" s="207"/>
      <c r="CX215" s="207"/>
      <c r="CY215" s="207"/>
      <c r="CZ215" s="207"/>
      <c r="DA215" s="207"/>
      <c r="DB215" s="207"/>
      <c r="DC215" s="207"/>
      <c r="DD215" s="207"/>
      <c r="DE215" s="207"/>
      <c r="DF215" s="207"/>
      <c r="DG215" s="207"/>
      <c r="DH215" s="207"/>
      <c r="DI215" s="207"/>
      <c r="DJ215" s="207"/>
      <c r="DK215" s="207"/>
      <c r="DL215" s="207"/>
      <c r="DM215" s="207"/>
      <c r="DN215" s="207"/>
      <c r="DO215" s="207"/>
      <c r="DP215" s="207"/>
      <c r="DQ215" s="207"/>
      <c r="DR215" s="207"/>
      <c r="DS215" s="207"/>
      <c r="DT215" s="207"/>
      <c r="DU215" s="104"/>
      <c r="DV215" s="104"/>
      <c r="DW215" s="104"/>
      <c r="DX215" s="104"/>
      <c r="DY215" s="104"/>
      <c r="DZ215" s="104"/>
      <c r="EA215" s="104"/>
      <c r="EB215" s="104"/>
      <c r="EC215" s="104"/>
      <c r="ED215" s="104"/>
      <c r="EE215" s="104"/>
      <c r="EF215" s="104"/>
      <c r="EG215" s="104"/>
      <c r="EH215" s="104"/>
      <c r="EI215" s="104"/>
      <c r="EJ215" s="104"/>
      <c r="EK215" s="104"/>
      <c r="EL215" s="104"/>
      <c r="EM215" s="104"/>
      <c r="EN215" s="104"/>
      <c r="EO215" s="104"/>
      <c r="EP215" s="104"/>
      <c r="EQ215" s="104"/>
      <c r="ER215" s="104"/>
      <c r="ES215" s="104"/>
      <c r="ET215" s="104"/>
      <c r="EU215" s="104"/>
      <c r="EV215" s="104"/>
      <c r="EW215" s="104"/>
      <c r="EX215" s="104"/>
      <c r="EY215" s="104"/>
      <c r="EZ215" s="104"/>
      <c r="FA215" s="104"/>
      <c r="FB215" s="104"/>
      <c r="FC215" s="104"/>
      <c r="FD215" s="104"/>
      <c r="FE215" s="104"/>
      <c r="FF215" s="104"/>
      <c r="FG215" s="104"/>
      <c r="FH215" s="104"/>
      <c r="FI215" s="104"/>
      <c r="FJ215" s="104"/>
      <c r="FK215" s="104"/>
      <c r="FL215" s="104"/>
      <c r="FM215" s="104"/>
      <c r="FN215" s="104"/>
      <c r="FO215" s="104"/>
      <c r="FP215" s="104"/>
      <c r="FQ215" s="104"/>
      <c r="FR215" s="104"/>
      <c r="FS215" s="104"/>
      <c r="FT215" s="104"/>
      <c r="FU215" s="104"/>
      <c r="FV215" s="104"/>
      <c r="FW215" s="104"/>
      <c r="FX215" s="104"/>
      <c r="FY215" s="104"/>
      <c r="FZ215" s="104"/>
      <c r="GA215" s="104"/>
      <c r="GB215" s="104"/>
      <c r="GC215" s="104"/>
      <c r="GD215" s="104"/>
      <c r="GE215" s="104"/>
      <c r="GF215" s="104"/>
      <c r="GG215" s="104"/>
      <c r="GH215" s="104"/>
      <c r="GI215" s="104"/>
      <c r="GJ215" s="104"/>
      <c r="GK215" s="104"/>
      <c r="GL215" s="104"/>
      <c r="GM215" s="104"/>
      <c r="GN215" s="104"/>
      <c r="GO215" s="104"/>
      <c r="GP215" s="104"/>
      <c r="GQ215" s="104"/>
      <c r="GR215" s="104"/>
      <c r="GS215" s="104"/>
      <c r="GT215" s="104"/>
      <c r="GU215" s="104"/>
      <c r="GV215" s="104"/>
      <c r="GW215" s="104"/>
      <c r="GX215" s="104"/>
      <c r="GY215" s="104"/>
      <c r="GZ215" s="104"/>
      <c r="HA215" s="104"/>
      <c r="HB215" s="104"/>
      <c r="HC215" s="104"/>
      <c r="HD215" s="104"/>
      <c r="HE215" s="104"/>
      <c r="HF215" s="104"/>
      <c r="HG215" s="104"/>
      <c r="HH215" s="104"/>
      <c r="HI215" s="104"/>
      <c r="HJ215" s="104"/>
      <c r="HK215" s="104"/>
      <c r="HL215" s="104"/>
      <c r="HM215" s="104"/>
      <c r="HN215" s="104"/>
      <c r="HO215" s="104"/>
      <c r="HP215" s="104"/>
      <c r="HQ215" s="104"/>
      <c r="HR215" s="104"/>
      <c r="HS215" s="104"/>
      <c r="HT215" s="104"/>
      <c r="HU215" s="104"/>
      <c r="HV215" s="104"/>
      <c r="HW215" s="104"/>
      <c r="HX215" s="104"/>
      <c r="HY215" s="104"/>
      <c r="HZ215" s="104"/>
      <c r="IA215" s="104"/>
      <c r="IB215" s="104"/>
      <c r="IC215" s="104"/>
      <c r="ID215" s="104"/>
      <c r="IE215" s="104"/>
      <c r="IF215" s="104"/>
      <c r="IG215" s="104"/>
      <c r="IH215" s="104"/>
      <c r="II215" s="104"/>
      <c r="IJ215" s="104"/>
      <c r="IK215" s="104"/>
      <c r="IL215" s="104"/>
      <c r="IM215" s="104"/>
      <c r="IN215" s="104"/>
      <c r="IO215" s="104"/>
      <c r="IP215" s="104"/>
      <c r="IQ215" s="104"/>
      <c r="IR215" s="104"/>
      <c r="IS215" s="104"/>
      <c r="IT215" s="104"/>
      <c r="IU215" s="104"/>
      <c r="IV215" s="104"/>
      <c r="IW215" s="104"/>
      <c r="IX215" s="104"/>
      <c r="IY215" s="104"/>
      <c r="IZ215" s="104"/>
      <c r="JA215" s="104"/>
      <c r="JB215" s="104"/>
      <c r="JC215" s="104"/>
      <c r="JD215" s="104"/>
      <c r="JE215" s="104"/>
      <c r="JF215" s="104"/>
      <c r="JG215" s="104"/>
      <c r="JH215" s="104"/>
      <c r="JI215" s="104"/>
      <c r="JJ215" s="104"/>
      <c r="JK215" s="104"/>
      <c r="JL215" s="104"/>
      <c r="JM215" s="104"/>
      <c r="JN215" s="104"/>
      <c r="JO215" s="104"/>
      <c r="JP215" s="104"/>
      <c r="JQ215" s="104"/>
      <c r="JR215" s="104"/>
      <c r="JS215" s="104"/>
      <c r="JT215" s="104"/>
      <c r="JU215" s="104"/>
      <c r="JV215" s="104"/>
      <c r="JW215" s="104"/>
      <c r="JX215" s="104"/>
      <c r="JY215" s="104"/>
      <c r="JZ215" s="104"/>
      <c r="KA215" s="104"/>
      <c r="KB215" s="104"/>
      <c r="KC215" s="104"/>
      <c r="KD215" s="104"/>
      <c r="KE215" s="104"/>
      <c r="KF215" s="104"/>
      <c r="KG215" s="104"/>
      <c r="KH215" s="104"/>
      <c r="KI215" s="104"/>
      <c r="KJ215" s="104"/>
      <c r="KK215" s="104"/>
      <c r="KL215" s="104"/>
      <c r="KM215" s="104"/>
      <c r="KN215" s="104"/>
      <c r="KO215" s="104"/>
      <c r="KP215" s="104"/>
      <c r="KQ215" s="104"/>
      <c r="KR215" s="104"/>
      <c r="KS215" s="104"/>
      <c r="KT215" s="104"/>
      <c r="KU215" s="104"/>
      <c r="KV215" s="104"/>
      <c r="KW215" s="104"/>
      <c r="KX215" s="104"/>
      <c r="KY215" s="104"/>
      <c r="KZ215" s="104"/>
      <c r="LA215" s="104"/>
      <c r="LB215" s="104"/>
      <c r="LC215" s="104"/>
      <c r="LD215" s="104"/>
      <c r="LE215" s="104"/>
      <c r="LF215" s="104"/>
      <c r="LG215" s="104"/>
      <c r="LH215" s="104"/>
      <c r="LI215" s="104"/>
      <c r="LJ215" s="104"/>
      <c r="LK215" s="104"/>
      <c r="LL215" s="104"/>
      <c r="LM215" s="104"/>
      <c r="LN215" s="104"/>
      <c r="LO215" s="104"/>
      <c r="LP215" s="104"/>
      <c r="LQ215" s="104"/>
      <c r="LR215" s="104"/>
      <c r="LS215" s="104"/>
      <c r="LT215" s="104"/>
      <c r="LU215" s="104"/>
      <c r="LV215" s="104"/>
      <c r="LW215" s="104"/>
      <c r="LX215" s="104"/>
      <c r="LY215" s="104"/>
      <c r="LZ215" s="104"/>
      <c r="MA215" s="104"/>
      <c r="MB215" s="104"/>
      <c r="MC215" s="104"/>
      <c r="MD215" s="104"/>
      <c r="ME215" s="104"/>
      <c r="MF215" s="104"/>
      <c r="MG215" s="104"/>
      <c r="MH215" s="104"/>
      <c r="MI215" s="104"/>
      <c r="MJ215" s="104"/>
      <c r="MK215" s="104"/>
      <c r="ML215" s="104"/>
      <c r="MM215" s="104"/>
      <c r="MN215" s="104"/>
      <c r="MO215" s="104"/>
      <c r="MP215" s="104"/>
      <c r="MQ215" s="104"/>
      <c r="MR215" s="104"/>
      <c r="MS215" s="104"/>
      <c r="MT215" s="104"/>
      <c r="MU215" s="104"/>
      <c r="MV215" s="104"/>
      <c r="MW215" s="104"/>
      <c r="MX215" s="104"/>
      <c r="MY215" s="104"/>
      <c r="MZ215" s="104"/>
      <c r="NA215" s="104"/>
      <c r="NB215" s="104"/>
      <c r="NC215" s="104"/>
      <c r="ND215" s="104"/>
      <c r="NE215" s="104"/>
      <c r="NF215" s="104"/>
      <c r="NG215" s="104"/>
      <c r="NH215" s="104"/>
      <c r="NI215" s="104"/>
      <c r="NJ215" s="104"/>
      <c r="NK215" s="104"/>
      <c r="NL215" s="104"/>
      <c r="NM215" s="104"/>
      <c r="NN215" s="104"/>
      <c r="NO215" s="104"/>
      <c r="NP215" s="104"/>
      <c r="NQ215" s="104"/>
      <c r="NR215" s="104"/>
      <c r="NS215" s="104"/>
      <c r="NT215" s="104"/>
      <c r="NU215" s="104"/>
      <c r="NV215" s="104"/>
      <c r="NW215" s="104"/>
      <c r="NX215" s="104"/>
      <c r="NY215" s="104"/>
      <c r="NZ215" s="104"/>
      <c r="OA215" s="104"/>
      <c r="OB215" s="104"/>
      <c r="OC215" s="104"/>
      <c r="OD215" s="104"/>
      <c r="OE215" s="104"/>
      <c r="OF215" s="104"/>
      <c r="OG215" s="104"/>
      <c r="OH215" s="104"/>
      <c r="OI215" s="104"/>
      <c r="OJ215" s="104"/>
      <c r="OK215" s="104"/>
      <c r="OL215" s="104"/>
      <c r="OM215" s="104"/>
      <c r="ON215" s="104"/>
      <c r="OO215" s="104"/>
      <c r="OP215" s="104"/>
      <c r="OQ215" s="104"/>
      <c r="OR215" s="104"/>
      <c r="OS215" s="104"/>
      <c r="OT215" s="104"/>
      <c r="OU215" s="104"/>
      <c r="OV215" s="104"/>
      <c r="OW215" s="104"/>
      <c r="OX215" s="104"/>
      <c r="OY215" s="104"/>
      <c r="OZ215" s="104"/>
      <c r="PA215" s="104"/>
      <c r="PB215" s="104"/>
      <c r="PC215" s="104"/>
      <c r="PD215" s="104"/>
      <c r="PE215" s="104"/>
      <c r="PF215" s="104"/>
      <c r="PG215" s="104"/>
      <c r="PH215" s="104"/>
      <c r="PI215" s="104"/>
      <c r="PJ215" s="104"/>
      <c r="PK215" s="104"/>
      <c r="PL215" s="104"/>
      <c r="PM215" s="104"/>
      <c r="PN215" s="104"/>
      <c r="PO215" s="104"/>
      <c r="PP215" s="104"/>
      <c r="PQ215" s="104"/>
      <c r="PR215" s="104"/>
      <c r="PS215" s="104"/>
      <c r="PT215" s="104"/>
      <c r="PU215" s="104"/>
      <c r="PV215" s="104"/>
      <c r="PW215" s="104"/>
      <c r="PX215" s="104"/>
      <c r="PY215" s="104"/>
      <c r="PZ215" s="104"/>
      <c r="QA215" s="104"/>
      <c r="QB215" s="104"/>
      <c r="QC215" s="104"/>
      <c r="QD215" s="104"/>
      <c r="QE215" s="104"/>
      <c r="QF215" s="104"/>
      <c r="QG215" s="104"/>
      <c r="QH215" s="104"/>
      <c r="QI215" s="104"/>
      <c r="QJ215" s="104"/>
      <c r="QK215" s="104"/>
      <c r="QL215" s="104"/>
      <c r="QM215" s="104"/>
      <c r="QN215" s="104"/>
      <c r="QO215" s="104"/>
      <c r="QP215" s="104"/>
      <c r="QQ215" s="104"/>
      <c r="QR215" s="104"/>
      <c r="QS215" s="104"/>
      <c r="QT215" s="104"/>
      <c r="QU215" s="104"/>
      <c r="QV215" s="104"/>
      <c r="QW215" s="104"/>
      <c r="QX215" s="104"/>
      <c r="QY215" s="104"/>
      <c r="QZ215" s="104"/>
      <c r="RA215" s="104"/>
      <c r="RB215" s="104"/>
      <c r="RC215" s="104"/>
      <c r="RD215" s="104"/>
      <c r="RE215" s="104"/>
      <c r="RF215" s="104"/>
      <c r="RG215" s="207"/>
      <c r="RH215" s="207"/>
    </row>
    <row r="216" spans="2:476" ht="18.75" customHeight="1">
      <c r="B216" s="87">
        <v>205</v>
      </c>
      <c r="C216" s="87"/>
      <c r="D216" s="87" t="s">
        <v>451</v>
      </c>
      <c r="E216" s="34" t="str">
        <f>IF(ISBLANK(TMSimList[[#This Row],[Test n'#]]),"",LOOKUP(TMSimList[[#This Row],[Test n'#]],TP_CFAR_DB[TPnum],TP_CFAR_DB[TP ID]))</f>
        <v/>
      </c>
      <c r="F216" s="103" t="str">
        <f>IF(ISBLANK(TMSimList[[#This Row],[Test n'#]]),"",LOOKUP(TMSimList[[#This Row],[Test n'#]],TP_CFAR_DB[TPnum],TP_CFAR_DB[Test Point Name]))</f>
        <v/>
      </c>
      <c r="G216" s="34" t="str">
        <f>IF(ISBLANK(TMSimList[[#This Row],[Test n'#]]),"",LOOKUP(TMSimList[[#This Row],[Test n'#]],TP_CFAR_DB[TPnum],TP_CFAR_DB[Mode]))</f>
        <v/>
      </c>
      <c r="H216" s="397"/>
      <c r="I216" s="398"/>
      <c r="J216" s="398"/>
      <c r="K216" s="171"/>
      <c r="L216" s="178">
        <f>SUM(TMSimMatrix[#This Row])</f>
        <v>0</v>
      </c>
      <c r="M216" s="171"/>
      <c r="N216" s="171"/>
      <c r="O216" s="171"/>
      <c r="P216" s="171"/>
      <c r="Q216" s="171"/>
      <c r="R216" s="171"/>
      <c r="S216" s="171"/>
      <c r="T216" s="171"/>
      <c r="U216" s="171"/>
      <c r="V216" s="171"/>
      <c r="W216" s="171"/>
      <c r="X216" s="171"/>
      <c r="Y216" s="171"/>
      <c r="Z216" s="171"/>
      <c r="AA216" s="171"/>
      <c r="AB216" s="171"/>
      <c r="AC216" s="171"/>
      <c r="AD216" s="171"/>
      <c r="AE216" s="171"/>
      <c r="AF216" s="171"/>
      <c r="AG216" s="171"/>
      <c r="AH216" s="171"/>
      <c r="AI216" s="171"/>
      <c r="AJ216" s="171"/>
      <c r="AK216" s="171"/>
      <c r="AL216" s="171"/>
      <c r="AM216" s="171"/>
      <c r="AN216" s="171"/>
      <c r="AO216" s="171"/>
      <c r="AP216" s="171"/>
      <c r="AQ216" s="171"/>
      <c r="AR216" s="171"/>
      <c r="AS216" s="171"/>
      <c r="AT216" s="171"/>
      <c r="AU216" s="171"/>
      <c r="AV216" s="171"/>
      <c r="AW216" s="171"/>
      <c r="AX216" s="171"/>
      <c r="AY216" s="171"/>
      <c r="AZ216" s="171"/>
      <c r="BA216" s="171"/>
      <c r="BB216" s="171"/>
      <c r="BC216" s="171"/>
      <c r="BD216" s="171"/>
      <c r="BE216" s="171"/>
      <c r="BF216" s="171"/>
      <c r="BG216" s="171"/>
      <c r="BH216" s="171"/>
      <c r="BI216" s="171"/>
      <c r="BJ216" s="171"/>
      <c r="BK216" s="171"/>
      <c r="BL216" s="171"/>
      <c r="BM216" s="171"/>
      <c r="BN216" s="171"/>
      <c r="BO216" s="171"/>
      <c r="BP216" s="171"/>
      <c r="BQ216" s="171"/>
      <c r="BR216" s="171"/>
      <c r="BS216" s="171"/>
      <c r="BT216" s="171"/>
      <c r="BU216" s="171"/>
      <c r="BV216" s="171"/>
      <c r="BW216" s="171"/>
      <c r="BX216" s="171"/>
      <c r="BY216" s="171"/>
      <c r="BZ216" s="171"/>
      <c r="CA216" s="171"/>
      <c r="CB216" s="171"/>
      <c r="CC216" s="171"/>
      <c r="CD216" s="104"/>
      <c r="CE216" s="104"/>
      <c r="CF216" s="104"/>
      <c r="CG216" s="104"/>
      <c r="CH216" s="104"/>
      <c r="CI216" s="104"/>
      <c r="CJ216" s="104"/>
      <c r="CK216" s="104"/>
      <c r="CL216" s="104"/>
      <c r="CM216" s="104"/>
      <c r="CN216" s="104"/>
      <c r="CO216" s="104"/>
      <c r="CP216" s="104"/>
      <c r="CQ216" s="104"/>
      <c r="CR216" s="104"/>
      <c r="CS216" s="104"/>
      <c r="CT216" s="104"/>
      <c r="CU216" s="104"/>
      <c r="CV216" s="207"/>
      <c r="CW216" s="207"/>
      <c r="CX216" s="207"/>
      <c r="CY216" s="207"/>
      <c r="CZ216" s="207"/>
      <c r="DA216" s="207"/>
      <c r="DB216" s="207"/>
      <c r="DC216" s="207"/>
      <c r="DD216" s="207"/>
      <c r="DE216" s="207"/>
      <c r="DF216" s="207"/>
      <c r="DG216" s="207"/>
      <c r="DH216" s="207"/>
      <c r="DI216" s="207"/>
      <c r="DJ216" s="207"/>
      <c r="DK216" s="207"/>
      <c r="DL216" s="207"/>
      <c r="DM216" s="207"/>
      <c r="DN216" s="207"/>
      <c r="DO216" s="207"/>
      <c r="DP216" s="207"/>
      <c r="DQ216" s="207"/>
      <c r="DR216" s="207"/>
      <c r="DS216" s="207"/>
      <c r="DT216" s="207"/>
      <c r="DU216" s="104"/>
      <c r="DV216" s="104"/>
      <c r="DW216" s="104"/>
      <c r="DX216" s="104"/>
      <c r="DY216" s="104"/>
      <c r="DZ216" s="104"/>
      <c r="EA216" s="104"/>
      <c r="EB216" s="104"/>
      <c r="EC216" s="104"/>
      <c r="ED216" s="104"/>
      <c r="EE216" s="104"/>
      <c r="EF216" s="104"/>
      <c r="EG216" s="104"/>
      <c r="EH216" s="104"/>
      <c r="EI216" s="104"/>
      <c r="EJ216" s="104"/>
      <c r="EK216" s="104"/>
      <c r="EL216" s="104"/>
      <c r="EM216" s="104"/>
      <c r="EN216" s="104"/>
      <c r="EO216" s="104"/>
      <c r="EP216" s="104"/>
      <c r="EQ216" s="104"/>
      <c r="ER216" s="104"/>
      <c r="ES216" s="104"/>
      <c r="ET216" s="104"/>
      <c r="EU216" s="104"/>
      <c r="EV216" s="104"/>
      <c r="EW216" s="104"/>
      <c r="EX216" s="104"/>
      <c r="EY216" s="104"/>
      <c r="EZ216" s="104"/>
      <c r="FA216" s="104"/>
      <c r="FB216" s="104"/>
      <c r="FC216" s="104"/>
      <c r="FD216" s="104"/>
      <c r="FE216" s="104"/>
      <c r="FF216" s="104"/>
      <c r="FG216" s="104"/>
      <c r="FH216" s="104"/>
      <c r="FI216" s="104"/>
      <c r="FJ216" s="104"/>
      <c r="FK216" s="104"/>
      <c r="FL216" s="104"/>
      <c r="FM216" s="104"/>
      <c r="FN216" s="104"/>
      <c r="FO216" s="104"/>
      <c r="FP216" s="104"/>
      <c r="FQ216" s="104"/>
      <c r="FR216" s="104"/>
      <c r="FS216" s="104"/>
      <c r="FT216" s="104"/>
      <c r="FU216" s="104"/>
      <c r="FV216" s="104"/>
      <c r="FW216" s="104"/>
      <c r="FX216" s="104"/>
      <c r="FY216" s="104"/>
      <c r="FZ216" s="104"/>
      <c r="GA216" s="104"/>
      <c r="GB216" s="104"/>
      <c r="GC216" s="104"/>
      <c r="GD216" s="104"/>
      <c r="GE216" s="104"/>
      <c r="GF216" s="104"/>
      <c r="GG216" s="104"/>
      <c r="GH216" s="104"/>
      <c r="GI216" s="104"/>
      <c r="GJ216" s="104"/>
      <c r="GK216" s="104"/>
      <c r="GL216" s="104"/>
      <c r="GM216" s="104"/>
      <c r="GN216" s="104"/>
      <c r="GO216" s="104"/>
      <c r="GP216" s="104"/>
      <c r="GQ216" s="104"/>
      <c r="GR216" s="104"/>
      <c r="GS216" s="104"/>
      <c r="GT216" s="104"/>
      <c r="GU216" s="104"/>
      <c r="GV216" s="104"/>
      <c r="GW216" s="104"/>
      <c r="GX216" s="104"/>
      <c r="GY216" s="104"/>
      <c r="GZ216" s="104"/>
      <c r="HA216" s="104"/>
      <c r="HB216" s="104"/>
      <c r="HC216" s="104"/>
      <c r="HD216" s="104"/>
      <c r="HE216" s="104"/>
      <c r="HF216" s="104"/>
      <c r="HG216" s="104"/>
      <c r="HH216" s="104"/>
      <c r="HI216" s="104"/>
      <c r="HJ216" s="104"/>
      <c r="HK216" s="104"/>
      <c r="HL216" s="104"/>
      <c r="HM216" s="104"/>
      <c r="HN216" s="104"/>
      <c r="HO216" s="104"/>
      <c r="HP216" s="104"/>
      <c r="HQ216" s="104"/>
      <c r="HR216" s="104"/>
      <c r="HS216" s="104"/>
      <c r="HT216" s="104"/>
      <c r="HU216" s="104"/>
      <c r="HV216" s="104"/>
      <c r="HW216" s="104"/>
      <c r="HX216" s="104"/>
      <c r="HY216" s="104"/>
      <c r="HZ216" s="104"/>
      <c r="IA216" s="104"/>
      <c r="IB216" s="104"/>
      <c r="IC216" s="104"/>
      <c r="ID216" s="104"/>
      <c r="IE216" s="104"/>
      <c r="IF216" s="104"/>
      <c r="IG216" s="104"/>
      <c r="IH216" s="104"/>
      <c r="II216" s="104"/>
      <c r="IJ216" s="104"/>
      <c r="IK216" s="104"/>
      <c r="IL216" s="104"/>
      <c r="IM216" s="104"/>
      <c r="IN216" s="104"/>
      <c r="IO216" s="104"/>
      <c r="IP216" s="104"/>
      <c r="IQ216" s="104"/>
      <c r="IR216" s="104"/>
      <c r="IS216" s="104"/>
      <c r="IT216" s="104"/>
      <c r="IU216" s="104"/>
      <c r="IV216" s="104"/>
      <c r="IW216" s="104"/>
      <c r="IX216" s="104"/>
      <c r="IY216" s="104"/>
      <c r="IZ216" s="104"/>
      <c r="JA216" s="104"/>
      <c r="JB216" s="104"/>
      <c r="JC216" s="104"/>
      <c r="JD216" s="104"/>
      <c r="JE216" s="104"/>
      <c r="JF216" s="104"/>
      <c r="JG216" s="104"/>
      <c r="JH216" s="104"/>
      <c r="JI216" s="104"/>
      <c r="JJ216" s="104"/>
      <c r="JK216" s="104"/>
      <c r="JL216" s="104"/>
      <c r="JM216" s="104"/>
      <c r="JN216" s="104"/>
      <c r="JO216" s="104"/>
      <c r="JP216" s="104"/>
      <c r="JQ216" s="104"/>
      <c r="JR216" s="104"/>
      <c r="JS216" s="104"/>
      <c r="JT216" s="104"/>
      <c r="JU216" s="104"/>
      <c r="JV216" s="104"/>
      <c r="JW216" s="104"/>
      <c r="JX216" s="104"/>
      <c r="JY216" s="104"/>
      <c r="JZ216" s="104"/>
      <c r="KA216" s="104"/>
      <c r="KB216" s="104"/>
      <c r="KC216" s="104"/>
      <c r="KD216" s="104"/>
      <c r="KE216" s="104"/>
      <c r="KF216" s="104"/>
      <c r="KG216" s="104"/>
      <c r="KH216" s="104"/>
      <c r="KI216" s="104"/>
      <c r="KJ216" s="104"/>
      <c r="KK216" s="104"/>
      <c r="KL216" s="104"/>
      <c r="KM216" s="104"/>
      <c r="KN216" s="104"/>
      <c r="KO216" s="104"/>
      <c r="KP216" s="104"/>
      <c r="KQ216" s="104"/>
      <c r="KR216" s="104"/>
      <c r="KS216" s="104"/>
      <c r="KT216" s="104"/>
      <c r="KU216" s="104"/>
      <c r="KV216" s="104"/>
      <c r="KW216" s="104"/>
      <c r="KX216" s="104"/>
      <c r="KY216" s="104"/>
      <c r="KZ216" s="104"/>
      <c r="LA216" s="104"/>
      <c r="LB216" s="104"/>
      <c r="LC216" s="104"/>
      <c r="LD216" s="104"/>
      <c r="LE216" s="104"/>
      <c r="LF216" s="104"/>
      <c r="LG216" s="104"/>
      <c r="LH216" s="104"/>
      <c r="LI216" s="104"/>
      <c r="LJ216" s="104"/>
      <c r="LK216" s="104"/>
      <c r="LL216" s="104"/>
      <c r="LM216" s="104"/>
      <c r="LN216" s="104"/>
      <c r="LO216" s="104"/>
      <c r="LP216" s="104"/>
      <c r="LQ216" s="104"/>
      <c r="LR216" s="104"/>
      <c r="LS216" s="104"/>
      <c r="LT216" s="104"/>
      <c r="LU216" s="104"/>
      <c r="LV216" s="104"/>
      <c r="LW216" s="104"/>
      <c r="LX216" s="104"/>
      <c r="LY216" s="104"/>
      <c r="LZ216" s="104"/>
      <c r="MA216" s="104"/>
      <c r="MB216" s="104"/>
      <c r="MC216" s="104"/>
      <c r="MD216" s="104"/>
      <c r="ME216" s="104"/>
      <c r="MF216" s="104"/>
      <c r="MG216" s="104"/>
      <c r="MH216" s="104"/>
      <c r="MI216" s="104"/>
      <c r="MJ216" s="104"/>
      <c r="MK216" s="104"/>
      <c r="ML216" s="104"/>
      <c r="MM216" s="104"/>
      <c r="MN216" s="104"/>
      <c r="MO216" s="104"/>
      <c r="MP216" s="104"/>
      <c r="MQ216" s="104"/>
      <c r="MR216" s="104"/>
      <c r="MS216" s="104"/>
      <c r="MT216" s="104"/>
      <c r="MU216" s="104"/>
      <c r="MV216" s="104"/>
      <c r="MW216" s="104"/>
      <c r="MX216" s="104"/>
      <c r="MY216" s="104"/>
      <c r="MZ216" s="104"/>
      <c r="NA216" s="104"/>
      <c r="NB216" s="104"/>
      <c r="NC216" s="104"/>
      <c r="ND216" s="104"/>
      <c r="NE216" s="104"/>
      <c r="NF216" s="104"/>
      <c r="NG216" s="104"/>
      <c r="NH216" s="104"/>
      <c r="NI216" s="104"/>
      <c r="NJ216" s="104"/>
      <c r="NK216" s="104"/>
      <c r="NL216" s="104"/>
      <c r="NM216" s="104"/>
      <c r="NN216" s="104"/>
      <c r="NO216" s="104"/>
      <c r="NP216" s="104"/>
      <c r="NQ216" s="104"/>
      <c r="NR216" s="104"/>
      <c r="NS216" s="104"/>
      <c r="NT216" s="104"/>
      <c r="NU216" s="104"/>
      <c r="NV216" s="104"/>
      <c r="NW216" s="104"/>
      <c r="NX216" s="104"/>
      <c r="NY216" s="104"/>
      <c r="NZ216" s="104"/>
      <c r="OA216" s="104"/>
      <c r="OB216" s="104"/>
      <c r="OC216" s="104"/>
      <c r="OD216" s="104"/>
      <c r="OE216" s="104"/>
      <c r="OF216" s="104"/>
      <c r="OG216" s="104"/>
      <c r="OH216" s="104"/>
      <c r="OI216" s="104"/>
      <c r="OJ216" s="104"/>
      <c r="OK216" s="104"/>
      <c r="OL216" s="104"/>
      <c r="OM216" s="104"/>
      <c r="ON216" s="104"/>
      <c r="OO216" s="104"/>
      <c r="OP216" s="104"/>
      <c r="OQ216" s="104"/>
      <c r="OR216" s="104"/>
      <c r="OS216" s="104"/>
      <c r="OT216" s="104"/>
      <c r="OU216" s="104"/>
      <c r="OV216" s="104"/>
      <c r="OW216" s="104"/>
      <c r="OX216" s="104"/>
      <c r="OY216" s="104"/>
      <c r="OZ216" s="104"/>
      <c r="PA216" s="104"/>
      <c r="PB216" s="104"/>
      <c r="PC216" s="104"/>
      <c r="PD216" s="104"/>
      <c r="PE216" s="104"/>
      <c r="PF216" s="104"/>
      <c r="PG216" s="104"/>
      <c r="PH216" s="104"/>
      <c r="PI216" s="104"/>
      <c r="PJ216" s="104"/>
      <c r="PK216" s="104"/>
      <c r="PL216" s="104"/>
      <c r="PM216" s="104"/>
      <c r="PN216" s="104"/>
      <c r="PO216" s="104"/>
      <c r="PP216" s="104"/>
      <c r="PQ216" s="104"/>
      <c r="PR216" s="104"/>
      <c r="PS216" s="104"/>
      <c r="PT216" s="104"/>
      <c r="PU216" s="104"/>
      <c r="PV216" s="104"/>
      <c r="PW216" s="104"/>
      <c r="PX216" s="104"/>
      <c r="PY216" s="104"/>
      <c r="PZ216" s="104"/>
      <c r="QA216" s="104"/>
      <c r="QB216" s="104"/>
      <c r="QC216" s="104"/>
      <c r="QD216" s="104"/>
      <c r="QE216" s="104"/>
      <c r="QF216" s="104"/>
      <c r="QG216" s="104"/>
      <c r="QH216" s="104"/>
      <c r="QI216" s="104"/>
      <c r="QJ216" s="104"/>
      <c r="QK216" s="104"/>
      <c r="QL216" s="104"/>
      <c r="QM216" s="104"/>
      <c r="QN216" s="104"/>
      <c r="QO216" s="104"/>
      <c r="QP216" s="104"/>
      <c r="QQ216" s="104"/>
      <c r="QR216" s="104"/>
      <c r="QS216" s="104"/>
      <c r="QT216" s="104"/>
      <c r="QU216" s="104"/>
      <c r="QV216" s="104"/>
      <c r="QW216" s="104"/>
      <c r="QX216" s="104"/>
      <c r="QY216" s="104"/>
      <c r="QZ216" s="104"/>
      <c r="RA216" s="104"/>
      <c r="RB216" s="104"/>
      <c r="RC216" s="104"/>
      <c r="RD216" s="104"/>
      <c r="RE216" s="104"/>
      <c r="RF216" s="104"/>
      <c r="RG216" s="207"/>
      <c r="RH216" s="207"/>
    </row>
    <row r="217" spans="2:476" ht="18.75" customHeight="1">
      <c r="B217" s="87">
        <v>206</v>
      </c>
      <c r="C217" s="87"/>
      <c r="D217" s="87" t="s">
        <v>451</v>
      </c>
      <c r="E217" s="34" t="str">
        <f>IF(ISBLANK(TMSimList[[#This Row],[Test n'#]]),"",LOOKUP(TMSimList[[#This Row],[Test n'#]],TP_CFAR_DB[TPnum],TP_CFAR_DB[TP ID]))</f>
        <v/>
      </c>
      <c r="F217" s="103" t="str">
        <f>IF(ISBLANK(TMSimList[[#This Row],[Test n'#]]),"",LOOKUP(TMSimList[[#This Row],[Test n'#]],TP_CFAR_DB[TPnum],TP_CFAR_DB[Test Point Name]))</f>
        <v/>
      </c>
      <c r="G217" s="34" t="str">
        <f>IF(ISBLANK(TMSimList[[#This Row],[Test n'#]]),"",LOOKUP(TMSimList[[#This Row],[Test n'#]],TP_CFAR_DB[TPnum],TP_CFAR_DB[Mode]))</f>
        <v/>
      </c>
      <c r="H217" s="397"/>
      <c r="I217" s="398"/>
      <c r="J217" s="398"/>
      <c r="K217" s="171"/>
      <c r="L217" s="178">
        <f>SUM(TMSimMatrix[#This Row])</f>
        <v>0</v>
      </c>
      <c r="M217" s="171"/>
      <c r="N217" s="171"/>
      <c r="O217" s="171"/>
      <c r="P217" s="171"/>
      <c r="Q217" s="171"/>
      <c r="R217" s="171"/>
      <c r="S217" s="171"/>
      <c r="T217" s="171"/>
      <c r="U217" s="171"/>
      <c r="V217" s="171"/>
      <c r="W217" s="171"/>
      <c r="X217" s="171"/>
      <c r="Y217" s="171"/>
      <c r="Z217" s="171"/>
      <c r="AA217" s="171"/>
      <c r="AB217" s="171"/>
      <c r="AC217" s="171"/>
      <c r="AD217" s="171"/>
      <c r="AE217" s="171"/>
      <c r="AF217" s="171"/>
      <c r="AG217" s="171"/>
      <c r="AH217" s="171"/>
      <c r="AI217" s="171"/>
      <c r="AJ217" s="171"/>
      <c r="AK217" s="171"/>
      <c r="AL217" s="171"/>
      <c r="AM217" s="171"/>
      <c r="AN217" s="171"/>
      <c r="AO217" s="171"/>
      <c r="AP217" s="171"/>
      <c r="AQ217" s="171"/>
      <c r="AR217" s="171"/>
      <c r="AS217" s="171"/>
      <c r="AT217" s="171"/>
      <c r="AU217" s="171"/>
      <c r="AV217" s="171"/>
      <c r="AW217" s="171"/>
      <c r="AX217" s="171"/>
      <c r="AY217" s="171"/>
      <c r="AZ217" s="171"/>
      <c r="BA217" s="171"/>
      <c r="BB217" s="171"/>
      <c r="BC217" s="171"/>
      <c r="BD217" s="171"/>
      <c r="BE217" s="171"/>
      <c r="BF217" s="171"/>
      <c r="BG217" s="171"/>
      <c r="BH217" s="171"/>
      <c r="BI217" s="171"/>
      <c r="BJ217" s="171"/>
      <c r="BK217" s="171"/>
      <c r="BL217" s="171"/>
      <c r="BM217" s="171"/>
      <c r="BN217" s="171"/>
      <c r="BO217" s="171"/>
      <c r="BP217" s="171"/>
      <c r="BQ217" s="171"/>
      <c r="BR217" s="171"/>
      <c r="BS217" s="171"/>
      <c r="BT217" s="171"/>
      <c r="BU217" s="171"/>
      <c r="BV217" s="171"/>
      <c r="BW217" s="171"/>
      <c r="BX217" s="171"/>
      <c r="BY217" s="171"/>
      <c r="BZ217" s="171"/>
      <c r="CA217" s="171"/>
      <c r="CB217" s="171"/>
      <c r="CC217" s="171"/>
      <c r="CD217" s="104"/>
      <c r="CE217" s="104"/>
      <c r="CF217" s="104"/>
      <c r="CG217" s="104"/>
      <c r="CH217" s="104"/>
      <c r="CI217" s="104"/>
      <c r="CJ217" s="104"/>
      <c r="CK217" s="104"/>
      <c r="CL217" s="104"/>
      <c r="CM217" s="104"/>
      <c r="CN217" s="104"/>
      <c r="CO217" s="104"/>
      <c r="CP217" s="104"/>
      <c r="CQ217" s="104"/>
      <c r="CR217" s="104"/>
      <c r="CS217" s="104"/>
      <c r="CT217" s="104"/>
      <c r="CU217" s="104"/>
      <c r="CV217" s="207"/>
      <c r="CW217" s="207"/>
      <c r="CX217" s="207"/>
      <c r="CY217" s="207"/>
      <c r="CZ217" s="207"/>
      <c r="DA217" s="207"/>
      <c r="DB217" s="207"/>
      <c r="DC217" s="207"/>
      <c r="DD217" s="207"/>
      <c r="DE217" s="207"/>
      <c r="DF217" s="207"/>
      <c r="DG217" s="207"/>
      <c r="DH217" s="207"/>
      <c r="DI217" s="207"/>
      <c r="DJ217" s="207"/>
      <c r="DK217" s="207"/>
      <c r="DL217" s="207"/>
      <c r="DM217" s="207"/>
      <c r="DN217" s="207"/>
      <c r="DO217" s="207"/>
      <c r="DP217" s="207"/>
      <c r="DQ217" s="207"/>
      <c r="DR217" s="207"/>
      <c r="DS217" s="207"/>
      <c r="DT217" s="207"/>
      <c r="DU217" s="104"/>
      <c r="DV217" s="104"/>
      <c r="DW217" s="104"/>
      <c r="DX217" s="104"/>
      <c r="DY217" s="104"/>
      <c r="DZ217" s="104"/>
      <c r="EA217" s="104"/>
      <c r="EB217" s="104"/>
      <c r="EC217" s="104"/>
      <c r="ED217" s="104"/>
      <c r="EE217" s="104"/>
      <c r="EF217" s="104"/>
      <c r="EG217" s="104"/>
      <c r="EH217" s="104"/>
      <c r="EI217" s="104"/>
      <c r="EJ217" s="104"/>
      <c r="EK217" s="104"/>
      <c r="EL217" s="104"/>
      <c r="EM217" s="104"/>
      <c r="EN217" s="104"/>
      <c r="EO217" s="104"/>
      <c r="EP217" s="104"/>
      <c r="EQ217" s="104"/>
      <c r="ER217" s="104"/>
      <c r="ES217" s="104"/>
      <c r="ET217" s="104"/>
      <c r="EU217" s="104"/>
      <c r="EV217" s="104"/>
      <c r="EW217" s="104"/>
      <c r="EX217" s="104"/>
      <c r="EY217" s="104"/>
      <c r="EZ217" s="104"/>
      <c r="FA217" s="104"/>
      <c r="FB217" s="104"/>
      <c r="FC217" s="104"/>
      <c r="FD217" s="104"/>
      <c r="FE217" s="104"/>
      <c r="FF217" s="104"/>
      <c r="FG217" s="104"/>
      <c r="FH217" s="104"/>
      <c r="FI217" s="104"/>
      <c r="FJ217" s="104"/>
      <c r="FK217" s="104"/>
      <c r="FL217" s="104"/>
      <c r="FM217" s="104"/>
      <c r="FN217" s="104"/>
      <c r="FO217" s="104"/>
      <c r="FP217" s="104"/>
      <c r="FQ217" s="104"/>
      <c r="FR217" s="104"/>
      <c r="FS217" s="104"/>
      <c r="FT217" s="104"/>
      <c r="FU217" s="104"/>
      <c r="FV217" s="104"/>
      <c r="FW217" s="104"/>
      <c r="FX217" s="104"/>
      <c r="FY217" s="104"/>
      <c r="FZ217" s="104"/>
      <c r="GA217" s="104"/>
      <c r="GB217" s="104"/>
      <c r="GC217" s="104"/>
      <c r="GD217" s="104"/>
      <c r="GE217" s="104"/>
      <c r="GF217" s="104"/>
      <c r="GG217" s="104"/>
      <c r="GH217" s="104"/>
      <c r="GI217" s="104"/>
      <c r="GJ217" s="104"/>
      <c r="GK217" s="104"/>
      <c r="GL217" s="104"/>
      <c r="GM217" s="104"/>
      <c r="GN217" s="104"/>
      <c r="GO217" s="104"/>
      <c r="GP217" s="104"/>
      <c r="GQ217" s="104"/>
      <c r="GR217" s="104"/>
      <c r="GS217" s="104"/>
      <c r="GT217" s="104"/>
      <c r="GU217" s="104"/>
      <c r="GV217" s="104"/>
      <c r="GW217" s="104"/>
      <c r="GX217" s="104"/>
      <c r="GY217" s="104"/>
      <c r="GZ217" s="104"/>
      <c r="HA217" s="104"/>
      <c r="HB217" s="104"/>
      <c r="HC217" s="104"/>
      <c r="HD217" s="104"/>
      <c r="HE217" s="104"/>
      <c r="HF217" s="104"/>
      <c r="HG217" s="104"/>
      <c r="HH217" s="104"/>
      <c r="HI217" s="104"/>
      <c r="HJ217" s="104"/>
      <c r="HK217" s="104"/>
      <c r="HL217" s="104"/>
      <c r="HM217" s="104"/>
      <c r="HN217" s="104"/>
      <c r="HO217" s="104"/>
      <c r="HP217" s="104"/>
      <c r="HQ217" s="104"/>
      <c r="HR217" s="104"/>
      <c r="HS217" s="104"/>
      <c r="HT217" s="104"/>
      <c r="HU217" s="104"/>
      <c r="HV217" s="104"/>
      <c r="HW217" s="104"/>
      <c r="HX217" s="104"/>
      <c r="HY217" s="104"/>
      <c r="HZ217" s="104"/>
      <c r="IA217" s="104"/>
      <c r="IB217" s="104"/>
      <c r="IC217" s="104"/>
      <c r="ID217" s="104"/>
      <c r="IE217" s="104"/>
      <c r="IF217" s="104"/>
      <c r="IG217" s="104"/>
      <c r="IH217" s="104"/>
      <c r="II217" s="104"/>
      <c r="IJ217" s="104"/>
      <c r="IK217" s="104"/>
      <c r="IL217" s="104"/>
      <c r="IM217" s="104"/>
      <c r="IN217" s="104"/>
      <c r="IO217" s="104"/>
      <c r="IP217" s="104"/>
      <c r="IQ217" s="104"/>
      <c r="IR217" s="104"/>
      <c r="IS217" s="104"/>
      <c r="IT217" s="104"/>
      <c r="IU217" s="104"/>
      <c r="IV217" s="104"/>
      <c r="IW217" s="104"/>
      <c r="IX217" s="104"/>
      <c r="IY217" s="104"/>
      <c r="IZ217" s="104"/>
      <c r="JA217" s="104"/>
      <c r="JB217" s="104"/>
      <c r="JC217" s="104"/>
      <c r="JD217" s="104"/>
      <c r="JE217" s="104"/>
      <c r="JF217" s="104"/>
      <c r="JG217" s="104"/>
      <c r="JH217" s="104"/>
      <c r="JI217" s="104"/>
      <c r="JJ217" s="104"/>
      <c r="JK217" s="104"/>
      <c r="JL217" s="104"/>
      <c r="JM217" s="104"/>
      <c r="JN217" s="104"/>
      <c r="JO217" s="104"/>
      <c r="JP217" s="104"/>
      <c r="JQ217" s="104"/>
      <c r="JR217" s="104"/>
      <c r="JS217" s="104"/>
      <c r="JT217" s="104"/>
      <c r="JU217" s="104"/>
      <c r="JV217" s="104"/>
      <c r="JW217" s="104"/>
      <c r="JX217" s="104"/>
      <c r="JY217" s="104"/>
      <c r="JZ217" s="104"/>
      <c r="KA217" s="104"/>
      <c r="KB217" s="104"/>
      <c r="KC217" s="104"/>
      <c r="KD217" s="104"/>
      <c r="KE217" s="104"/>
      <c r="KF217" s="104"/>
      <c r="KG217" s="104"/>
      <c r="KH217" s="104"/>
      <c r="KI217" s="104"/>
      <c r="KJ217" s="104"/>
      <c r="KK217" s="104"/>
      <c r="KL217" s="104"/>
      <c r="KM217" s="104"/>
      <c r="KN217" s="104"/>
      <c r="KO217" s="104"/>
      <c r="KP217" s="104"/>
      <c r="KQ217" s="104"/>
      <c r="KR217" s="104"/>
      <c r="KS217" s="104"/>
      <c r="KT217" s="104"/>
      <c r="KU217" s="104"/>
      <c r="KV217" s="104"/>
      <c r="KW217" s="104"/>
      <c r="KX217" s="104"/>
      <c r="KY217" s="104"/>
      <c r="KZ217" s="104"/>
      <c r="LA217" s="104"/>
      <c r="LB217" s="104"/>
      <c r="LC217" s="104"/>
      <c r="LD217" s="104"/>
      <c r="LE217" s="104"/>
      <c r="LF217" s="104"/>
      <c r="LG217" s="104"/>
      <c r="LH217" s="104"/>
      <c r="LI217" s="104"/>
      <c r="LJ217" s="104"/>
      <c r="LK217" s="104"/>
      <c r="LL217" s="104"/>
      <c r="LM217" s="104"/>
      <c r="LN217" s="104"/>
      <c r="LO217" s="104"/>
      <c r="LP217" s="104"/>
      <c r="LQ217" s="104"/>
      <c r="LR217" s="104"/>
      <c r="LS217" s="104"/>
      <c r="LT217" s="104"/>
      <c r="LU217" s="104"/>
      <c r="LV217" s="104"/>
      <c r="LW217" s="104"/>
      <c r="LX217" s="104"/>
      <c r="LY217" s="104"/>
      <c r="LZ217" s="104"/>
      <c r="MA217" s="104"/>
      <c r="MB217" s="104"/>
      <c r="MC217" s="104"/>
      <c r="MD217" s="104"/>
      <c r="ME217" s="104"/>
      <c r="MF217" s="104"/>
      <c r="MG217" s="104"/>
      <c r="MH217" s="104"/>
      <c r="MI217" s="104"/>
      <c r="MJ217" s="104"/>
      <c r="MK217" s="104"/>
      <c r="ML217" s="104"/>
      <c r="MM217" s="104"/>
      <c r="MN217" s="104"/>
      <c r="MO217" s="104"/>
      <c r="MP217" s="104"/>
      <c r="MQ217" s="104"/>
      <c r="MR217" s="104"/>
      <c r="MS217" s="104"/>
      <c r="MT217" s="104"/>
      <c r="MU217" s="104"/>
      <c r="MV217" s="104"/>
      <c r="MW217" s="104"/>
      <c r="MX217" s="104"/>
      <c r="MY217" s="104"/>
      <c r="MZ217" s="104"/>
      <c r="NA217" s="104"/>
      <c r="NB217" s="104"/>
      <c r="NC217" s="104"/>
      <c r="ND217" s="104"/>
      <c r="NE217" s="104"/>
      <c r="NF217" s="104"/>
      <c r="NG217" s="104"/>
      <c r="NH217" s="104"/>
      <c r="NI217" s="104"/>
      <c r="NJ217" s="104"/>
      <c r="NK217" s="104"/>
      <c r="NL217" s="104"/>
      <c r="NM217" s="104"/>
      <c r="NN217" s="104"/>
      <c r="NO217" s="104"/>
      <c r="NP217" s="104"/>
      <c r="NQ217" s="104"/>
      <c r="NR217" s="104"/>
      <c r="NS217" s="104"/>
      <c r="NT217" s="104"/>
      <c r="NU217" s="104"/>
      <c r="NV217" s="104"/>
      <c r="NW217" s="104"/>
      <c r="NX217" s="104"/>
      <c r="NY217" s="104"/>
      <c r="NZ217" s="104"/>
      <c r="OA217" s="104"/>
      <c r="OB217" s="104"/>
      <c r="OC217" s="104"/>
      <c r="OD217" s="104"/>
      <c r="OE217" s="104"/>
      <c r="OF217" s="104"/>
      <c r="OG217" s="104"/>
      <c r="OH217" s="104"/>
      <c r="OI217" s="104"/>
      <c r="OJ217" s="104"/>
      <c r="OK217" s="104"/>
      <c r="OL217" s="104"/>
      <c r="OM217" s="104"/>
      <c r="ON217" s="104"/>
      <c r="OO217" s="104"/>
      <c r="OP217" s="104"/>
      <c r="OQ217" s="104"/>
      <c r="OR217" s="104"/>
      <c r="OS217" s="104"/>
      <c r="OT217" s="104"/>
      <c r="OU217" s="104"/>
      <c r="OV217" s="104"/>
      <c r="OW217" s="104"/>
      <c r="OX217" s="104"/>
      <c r="OY217" s="104"/>
      <c r="OZ217" s="104"/>
      <c r="PA217" s="104"/>
      <c r="PB217" s="104"/>
      <c r="PC217" s="104"/>
      <c r="PD217" s="104"/>
      <c r="PE217" s="104"/>
      <c r="PF217" s="104"/>
      <c r="PG217" s="104"/>
      <c r="PH217" s="104"/>
      <c r="PI217" s="104"/>
      <c r="PJ217" s="104"/>
      <c r="PK217" s="104"/>
      <c r="PL217" s="104"/>
      <c r="PM217" s="104"/>
      <c r="PN217" s="104"/>
      <c r="PO217" s="104"/>
      <c r="PP217" s="104"/>
      <c r="PQ217" s="104"/>
      <c r="PR217" s="104"/>
      <c r="PS217" s="104"/>
      <c r="PT217" s="104"/>
      <c r="PU217" s="104"/>
      <c r="PV217" s="104"/>
      <c r="PW217" s="104"/>
      <c r="PX217" s="104"/>
      <c r="PY217" s="104"/>
      <c r="PZ217" s="104"/>
      <c r="QA217" s="104"/>
      <c r="QB217" s="104"/>
      <c r="QC217" s="104"/>
      <c r="QD217" s="104"/>
      <c r="QE217" s="104"/>
      <c r="QF217" s="104"/>
      <c r="QG217" s="104"/>
      <c r="QH217" s="104"/>
      <c r="QI217" s="104"/>
      <c r="QJ217" s="104"/>
      <c r="QK217" s="104"/>
      <c r="QL217" s="104"/>
      <c r="QM217" s="104"/>
      <c r="QN217" s="104"/>
      <c r="QO217" s="104"/>
      <c r="QP217" s="104"/>
      <c r="QQ217" s="104"/>
      <c r="QR217" s="104"/>
      <c r="QS217" s="104"/>
      <c r="QT217" s="104"/>
      <c r="QU217" s="104"/>
      <c r="QV217" s="104"/>
      <c r="QW217" s="104"/>
      <c r="QX217" s="104"/>
      <c r="QY217" s="104"/>
      <c r="QZ217" s="104"/>
      <c r="RA217" s="104"/>
      <c r="RB217" s="104"/>
      <c r="RC217" s="104"/>
      <c r="RD217" s="104"/>
      <c r="RE217" s="104"/>
      <c r="RF217" s="104"/>
      <c r="RG217" s="207"/>
      <c r="RH217" s="207"/>
    </row>
    <row r="218" spans="2:476" ht="18.75" customHeight="1">
      <c r="B218" s="87">
        <v>207</v>
      </c>
      <c r="C218" s="87"/>
      <c r="D218" s="87" t="s">
        <v>451</v>
      </c>
      <c r="E218" s="34" t="str">
        <f>IF(ISBLANK(TMSimList[[#This Row],[Test n'#]]),"",LOOKUP(TMSimList[[#This Row],[Test n'#]],TP_CFAR_DB[TPnum],TP_CFAR_DB[TP ID]))</f>
        <v/>
      </c>
      <c r="F218" s="103" t="str">
        <f>IF(ISBLANK(TMSimList[[#This Row],[Test n'#]]),"",LOOKUP(TMSimList[[#This Row],[Test n'#]],TP_CFAR_DB[TPnum],TP_CFAR_DB[Test Point Name]))</f>
        <v/>
      </c>
      <c r="G218" s="34" t="str">
        <f>IF(ISBLANK(TMSimList[[#This Row],[Test n'#]]),"",LOOKUP(TMSimList[[#This Row],[Test n'#]],TP_CFAR_DB[TPnum],TP_CFAR_DB[Mode]))</f>
        <v/>
      </c>
      <c r="H218" s="397"/>
      <c r="I218" s="398"/>
      <c r="J218" s="398"/>
      <c r="K218" s="171"/>
      <c r="L218" s="178">
        <f>SUM(TMSimMatrix[#This Row])</f>
        <v>0</v>
      </c>
      <c r="M218" s="171"/>
      <c r="N218" s="171"/>
      <c r="O218" s="171"/>
      <c r="P218" s="171"/>
      <c r="Q218" s="171"/>
      <c r="R218" s="171"/>
      <c r="S218" s="171"/>
      <c r="T218" s="171"/>
      <c r="U218" s="171"/>
      <c r="V218" s="171"/>
      <c r="W218" s="171"/>
      <c r="X218" s="171"/>
      <c r="Y218" s="171"/>
      <c r="Z218" s="171"/>
      <c r="AA218" s="171"/>
      <c r="AB218" s="171"/>
      <c r="AC218" s="171"/>
      <c r="AD218" s="171"/>
      <c r="AE218" s="171"/>
      <c r="AF218" s="171"/>
      <c r="AG218" s="171"/>
      <c r="AH218" s="171"/>
      <c r="AI218" s="171"/>
      <c r="AJ218" s="171"/>
      <c r="AK218" s="171"/>
      <c r="AL218" s="171"/>
      <c r="AM218" s="171"/>
      <c r="AN218" s="171"/>
      <c r="AO218" s="171"/>
      <c r="AP218" s="171"/>
      <c r="AQ218" s="171"/>
      <c r="AR218" s="171"/>
      <c r="AS218" s="171"/>
      <c r="AT218" s="171"/>
      <c r="AU218" s="171"/>
      <c r="AV218" s="171"/>
      <c r="AW218" s="171"/>
      <c r="AX218" s="171"/>
      <c r="AY218" s="171"/>
      <c r="AZ218" s="171"/>
      <c r="BA218" s="171"/>
      <c r="BB218" s="171"/>
      <c r="BC218" s="171"/>
      <c r="BD218" s="171"/>
      <c r="BE218" s="171"/>
      <c r="BF218" s="171"/>
      <c r="BG218" s="171"/>
      <c r="BH218" s="171"/>
      <c r="BI218" s="171"/>
      <c r="BJ218" s="171"/>
      <c r="BK218" s="171"/>
      <c r="BL218" s="171"/>
      <c r="BM218" s="171"/>
      <c r="BN218" s="171"/>
      <c r="BO218" s="171"/>
      <c r="BP218" s="171"/>
      <c r="BQ218" s="171"/>
      <c r="BR218" s="171"/>
      <c r="BS218" s="171"/>
      <c r="BT218" s="171"/>
      <c r="BU218" s="171"/>
      <c r="BV218" s="171"/>
      <c r="BW218" s="171"/>
      <c r="BX218" s="171"/>
      <c r="BY218" s="171"/>
      <c r="BZ218" s="171"/>
      <c r="CA218" s="171"/>
      <c r="CB218" s="171"/>
      <c r="CC218" s="171"/>
      <c r="CD218" s="104"/>
      <c r="CE218" s="104"/>
      <c r="CF218" s="104"/>
      <c r="CG218" s="104"/>
      <c r="CH218" s="104"/>
      <c r="CI218" s="104"/>
      <c r="CJ218" s="104"/>
      <c r="CK218" s="104"/>
      <c r="CL218" s="104"/>
      <c r="CM218" s="104"/>
      <c r="CN218" s="104"/>
      <c r="CO218" s="104"/>
      <c r="CP218" s="104"/>
      <c r="CQ218" s="104"/>
      <c r="CR218" s="104"/>
      <c r="CS218" s="104"/>
      <c r="CT218" s="104"/>
      <c r="CU218" s="104"/>
      <c r="CV218" s="207"/>
      <c r="CW218" s="207"/>
      <c r="CX218" s="207"/>
      <c r="CY218" s="207"/>
      <c r="CZ218" s="207"/>
      <c r="DA218" s="207"/>
      <c r="DB218" s="207"/>
      <c r="DC218" s="207"/>
      <c r="DD218" s="207"/>
      <c r="DE218" s="207"/>
      <c r="DF218" s="207"/>
      <c r="DG218" s="207"/>
      <c r="DH218" s="207"/>
      <c r="DI218" s="207"/>
      <c r="DJ218" s="207"/>
      <c r="DK218" s="207"/>
      <c r="DL218" s="207"/>
      <c r="DM218" s="207"/>
      <c r="DN218" s="207"/>
      <c r="DO218" s="207"/>
      <c r="DP218" s="207"/>
      <c r="DQ218" s="207"/>
      <c r="DR218" s="207"/>
      <c r="DS218" s="207"/>
      <c r="DT218" s="207"/>
      <c r="DU218" s="104"/>
      <c r="DV218" s="104"/>
      <c r="DW218" s="104"/>
      <c r="DX218" s="104"/>
      <c r="DY218" s="104"/>
      <c r="DZ218" s="104"/>
      <c r="EA218" s="104"/>
      <c r="EB218" s="104"/>
      <c r="EC218" s="104"/>
      <c r="ED218" s="104"/>
      <c r="EE218" s="104"/>
      <c r="EF218" s="104"/>
      <c r="EG218" s="104"/>
      <c r="EH218" s="104"/>
      <c r="EI218" s="104"/>
      <c r="EJ218" s="104"/>
      <c r="EK218" s="104"/>
      <c r="EL218" s="104"/>
      <c r="EM218" s="104"/>
      <c r="EN218" s="104"/>
      <c r="EO218" s="104"/>
      <c r="EP218" s="104"/>
      <c r="EQ218" s="104"/>
      <c r="ER218" s="104"/>
      <c r="ES218" s="104"/>
      <c r="ET218" s="104"/>
      <c r="EU218" s="104"/>
      <c r="EV218" s="104"/>
      <c r="EW218" s="104"/>
      <c r="EX218" s="104"/>
      <c r="EY218" s="104"/>
      <c r="EZ218" s="104"/>
      <c r="FA218" s="104"/>
      <c r="FB218" s="104"/>
      <c r="FC218" s="104"/>
      <c r="FD218" s="104"/>
      <c r="FE218" s="104"/>
      <c r="FF218" s="104"/>
      <c r="FG218" s="104"/>
      <c r="FH218" s="104"/>
      <c r="FI218" s="104"/>
      <c r="FJ218" s="104"/>
      <c r="FK218" s="104"/>
      <c r="FL218" s="104"/>
      <c r="FM218" s="104"/>
      <c r="FN218" s="104"/>
      <c r="FO218" s="104"/>
      <c r="FP218" s="104"/>
      <c r="FQ218" s="104"/>
      <c r="FR218" s="104"/>
      <c r="FS218" s="104"/>
      <c r="FT218" s="104"/>
      <c r="FU218" s="104"/>
      <c r="FV218" s="104"/>
      <c r="FW218" s="104"/>
      <c r="FX218" s="104"/>
      <c r="FY218" s="104"/>
      <c r="FZ218" s="104"/>
      <c r="GA218" s="104"/>
      <c r="GB218" s="104"/>
      <c r="GC218" s="104"/>
      <c r="GD218" s="104"/>
      <c r="GE218" s="104"/>
      <c r="GF218" s="104"/>
      <c r="GG218" s="104"/>
      <c r="GH218" s="104"/>
      <c r="GI218" s="104"/>
      <c r="GJ218" s="104"/>
      <c r="GK218" s="104"/>
      <c r="GL218" s="104"/>
      <c r="GM218" s="104"/>
      <c r="GN218" s="104"/>
      <c r="GO218" s="104"/>
      <c r="GP218" s="104"/>
      <c r="GQ218" s="104"/>
      <c r="GR218" s="104"/>
      <c r="GS218" s="104"/>
      <c r="GT218" s="104"/>
      <c r="GU218" s="104"/>
      <c r="GV218" s="104"/>
      <c r="GW218" s="104"/>
      <c r="GX218" s="104"/>
      <c r="GY218" s="104"/>
      <c r="GZ218" s="104"/>
      <c r="HA218" s="104"/>
      <c r="HB218" s="104"/>
      <c r="HC218" s="104"/>
      <c r="HD218" s="104"/>
      <c r="HE218" s="104"/>
      <c r="HF218" s="104"/>
      <c r="HG218" s="104"/>
      <c r="HH218" s="104"/>
      <c r="HI218" s="104"/>
      <c r="HJ218" s="104"/>
      <c r="HK218" s="104"/>
      <c r="HL218" s="104"/>
      <c r="HM218" s="104"/>
      <c r="HN218" s="104"/>
      <c r="HO218" s="104"/>
      <c r="HP218" s="104"/>
      <c r="HQ218" s="104"/>
      <c r="HR218" s="104"/>
      <c r="HS218" s="104"/>
      <c r="HT218" s="104"/>
      <c r="HU218" s="104"/>
      <c r="HV218" s="104"/>
      <c r="HW218" s="104"/>
      <c r="HX218" s="104"/>
      <c r="HY218" s="104"/>
      <c r="HZ218" s="104"/>
      <c r="IA218" s="104"/>
      <c r="IB218" s="104"/>
      <c r="IC218" s="104"/>
      <c r="ID218" s="104"/>
      <c r="IE218" s="104"/>
      <c r="IF218" s="104"/>
      <c r="IG218" s="104"/>
      <c r="IH218" s="104"/>
      <c r="II218" s="104"/>
      <c r="IJ218" s="104"/>
      <c r="IK218" s="104"/>
      <c r="IL218" s="104"/>
      <c r="IM218" s="104"/>
      <c r="IN218" s="104"/>
      <c r="IO218" s="104"/>
      <c r="IP218" s="104"/>
      <c r="IQ218" s="104"/>
      <c r="IR218" s="104"/>
      <c r="IS218" s="104"/>
      <c r="IT218" s="104"/>
      <c r="IU218" s="104"/>
      <c r="IV218" s="104"/>
      <c r="IW218" s="104"/>
      <c r="IX218" s="104"/>
      <c r="IY218" s="104"/>
      <c r="IZ218" s="104"/>
      <c r="JA218" s="104"/>
      <c r="JB218" s="104"/>
      <c r="JC218" s="104"/>
      <c r="JD218" s="104"/>
      <c r="JE218" s="104"/>
      <c r="JF218" s="104"/>
      <c r="JG218" s="104"/>
      <c r="JH218" s="104"/>
      <c r="JI218" s="104"/>
      <c r="JJ218" s="104"/>
      <c r="JK218" s="104"/>
      <c r="JL218" s="104"/>
      <c r="JM218" s="104"/>
      <c r="JN218" s="104"/>
      <c r="JO218" s="104"/>
      <c r="JP218" s="104"/>
      <c r="JQ218" s="104"/>
      <c r="JR218" s="104"/>
      <c r="JS218" s="104"/>
      <c r="JT218" s="104"/>
      <c r="JU218" s="104"/>
      <c r="JV218" s="104"/>
      <c r="JW218" s="104"/>
      <c r="JX218" s="104"/>
      <c r="JY218" s="104"/>
      <c r="JZ218" s="104"/>
      <c r="KA218" s="104"/>
      <c r="KB218" s="104"/>
      <c r="KC218" s="104"/>
      <c r="KD218" s="104"/>
      <c r="KE218" s="104"/>
      <c r="KF218" s="104"/>
      <c r="KG218" s="104"/>
      <c r="KH218" s="104"/>
      <c r="KI218" s="104"/>
      <c r="KJ218" s="104"/>
      <c r="KK218" s="104"/>
      <c r="KL218" s="104"/>
      <c r="KM218" s="104"/>
      <c r="KN218" s="104"/>
      <c r="KO218" s="104"/>
      <c r="KP218" s="104"/>
      <c r="KQ218" s="104"/>
      <c r="KR218" s="104"/>
      <c r="KS218" s="104"/>
      <c r="KT218" s="104"/>
      <c r="KU218" s="104"/>
      <c r="KV218" s="104"/>
      <c r="KW218" s="104"/>
      <c r="KX218" s="104"/>
      <c r="KY218" s="104"/>
      <c r="KZ218" s="104"/>
      <c r="LA218" s="104"/>
      <c r="LB218" s="104"/>
      <c r="LC218" s="104"/>
      <c r="LD218" s="104"/>
      <c r="LE218" s="104"/>
      <c r="LF218" s="104"/>
      <c r="LG218" s="104"/>
      <c r="LH218" s="104"/>
      <c r="LI218" s="104"/>
      <c r="LJ218" s="104"/>
      <c r="LK218" s="104"/>
      <c r="LL218" s="104"/>
      <c r="LM218" s="104"/>
      <c r="LN218" s="104"/>
      <c r="LO218" s="104"/>
      <c r="LP218" s="104"/>
      <c r="LQ218" s="104"/>
      <c r="LR218" s="104"/>
      <c r="LS218" s="104"/>
      <c r="LT218" s="104"/>
      <c r="LU218" s="104"/>
      <c r="LV218" s="104"/>
      <c r="LW218" s="104"/>
      <c r="LX218" s="104"/>
      <c r="LY218" s="104"/>
      <c r="LZ218" s="104"/>
      <c r="MA218" s="104"/>
      <c r="MB218" s="104"/>
      <c r="MC218" s="104"/>
      <c r="MD218" s="104"/>
      <c r="ME218" s="104"/>
      <c r="MF218" s="104"/>
      <c r="MG218" s="104"/>
      <c r="MH218" s="104"/>
      <c r="MI218" s="104"/>
      <c r="MJ218" s="104"/>
      <c r="MK218" s="104"/>
      <c r="ML218" s="104"/>
      <c r="MM218" s="104"/>
      <c r="MN218" s="104"/>
      <c r="MO218" s="104"/>
      <c r="MP218" s="104"/>
      <c r="MQ218" s="104"/>
      <c r="MR218" s="104"/>
      <c r="MS218" s="104"/>
      <c r="MT218" s="104"/>
      <c r="MU218" s="104"/>
      <c r="MV218" s="104"/>
      <c r="MW218" s="104"/>
      <c r="MX218" s="104"/>
      <c r="MY218" s="104"/>
      <c r="MZ218" s="104"/>
      <c r="NA218" s="104"/>
      <c r="NB218" s="104"/>
      <c r="NC218" s="104"/>
      <c r="ND218" s="104"/>
      <c r="NE218" s="104"/>
      <c r="NF218" s="104"/>
      <c r="NG218" s="104"/>
      <c r="NH218" s="104"/>
      <c r="NI218" s="104"/>
      <c r="NJ218" s="104"/>
      <c r="NK218" s="104"/>
      <c r="NL218" s="104"/>
      <c r="NM218" s="104"/>
      <c r="NN218" s="104"/>
      <c r="NO218" s="104"/>
      <c r="NP218" s="104"/>
      <c r="NQ218" s="104"/>
      <c r="NR218" s="104"/>
      <c r="NS218" s="104"/>
      <c r="NT218" s="104"/>
      <c r="NU218" s="104"/>
      <c r="NV218" s="104"/>
      <c r="NW218" s="104"/>
      <c r="NX218" s="104"/>
      <c r="NY218" s="104"/>
      <c r="NZ218" s="104"/>
      <c r="OA218" s="104"/>
      <c r="OB218" s="104"/>
      <c r="OC218" s="104"/>
      <c r="OD218" s="104"/>
      <c r="OE218" s="104"/>
      <c r="OF218" s="104"/>
      <c r="OG218" s="104"/>
      <c r="OH218" s="104"/>
      <c r="OI218" s="104"/>
      <c r="OJ218" s="104"/>
      <c r="OK218" s="104"/>
      <c r="OL218" s="104"/>
      <c r="OM218" s="104"/>
      <c r="ON218" s="104"/>
      <c r="OO218" s="104"/>
      <c r="OP218" s="104"/>
      <c r="OQ218" s="104"/>
      <c r="OR218" s="104"/>
      <c r="OS218" s="104"/>
      <c r="OT218" s="104"/>
      <c r="OU218" s="104"/>
      <c r="OV218" s="104"/>
      <c r="OW218" s="104"/>
      <c r="OX218" s="104"/>
      <c r="OY218" s="104"/>
      <c r="OZ218" s="104"/>
      <c r="PA218" s="104"/>
      <c r="PB218" s="104"/>
      <c r="PC218" s="104"/>
      <c r="PD218" s="104"/>
      <c r="PE218" s="104"/>
      <c r="PF218" s="104"/>
      <c r="PG218" s="104"/>
      <c r="PH218" s="104"/>
      <c r="PI218" s="104"/>
      <c r="PJ218" s="104"/>
      <c r="PK218" s="104"/>
      <c r="PL218" s="104"/>
      <c r="PM218" s="104"/>
      <c r="PN218" s="104"/>
      <c r="PO218" s="104"/>
      <c r="PP218" s="104"/>
      <c r="PQ218" s="104"/>
      <c r="PR218" s="104"/>
      <c r="PS218" s="104"/>
      <c r="PT218" s="104"/>
      <c r="PU218" s="104"/>
      <c r="PV218" s="104"/>
      <c r="PW218" s="104"/>
      <c r="PX218" s="104"/>
      <c r="PY218" s="104"/>
      <c r="PZ218" s="104"/>
      <c r="QA218" s="104"/>
      <c r="QB218" s="104"/>
      <c r="QC218" s="104"/>
      <c r="QD218" s="104"/>
      <c r="QE218" s="104"/>
      <c r="QF218" s="104"/>
      <c r="QG218" s="104"/>
      <c r="QH218" s="104"/>
      <c r="QI218" s="104"/>
      <c r="QJ218" s="104"/>
      <c r="QK218" s="104"/>
      <c r="QL218" s="104"/>
      <c r="QM218" s="104"/>
      <c r="QN218" s="104"/>
      <c r="QO218" s="104"/>
      <c r="QP218" s="104"/>
      <c r="QQ218" s="104"/>
      <c r="QR218" s="104"/>
      <c r="QS218" s="104"/>
      <c r="QT218" s="104"/>
      <c r="QU218" s="104"/>
      <c r="QV218" s="104"/>
      <c r="QW218" s="104"/>
      <c r="QX218" s="104"/>
      <c r="QY218" s="104"/>
      <c r="QZ218" s="104"/>
      <c r="RA218" s="104"/>
      <c r="RB218" s="104"/>
      <c r="RC218" s="104"/>
      <c r="RD218" s="104"/>
      <c r="RE218" s="104"/>
      <c r="RF218" s="104"/>
      <c r="RG218" s="207"/>
      <c r="RH218" s="207"/>
    </row>
    <row r="219" spans="2:476" ht="18.75" customHeight="1">
      <c r="B219" s="87">
        <v>208</v>
      </c>
      <c r="C219" s="87"/>
      <c r="D219" s="87" t="s">
        <v>451</v>
      </c>
      <c r="E219" s="34" t="str">
        <f>IF(ISBLANK(TMSimList[[#This Row],[Test n'#]]),"",LOOKUP(TMSimList[[#This Row],[Test n'#]],TP_CFAR_DB[TPnum],TP_CFAR_DB[TP ID]))</f>
        <v/>
      </c>
      <c r="F219" s="103" t="str">
        <f>IF(ISBLANK(TMSimList[[#This Row],[Test n'#]]),"",LOOKUP(TMSimList[[#This Row],[Test n'#]],TP_CFAR_DB[TPnum],TP_CFAR_DB[Test Point Name]))</f>
        <v/>
      </c>
      <c r="G219" s="34" t="str">
        <f>IF(ISBLANK(TMSimList[[#This Row],[Test n'#]]),"",LOOKUP(TMSimList[[#This Row],[Test n'#]],TP_CFAR_DB[TPnum],TP_CFAR_DB[Mode]))</f>
        <v/>
      </c>
      <c r="H219" s="397"/>
      <c r="I219" s="398"/>
      <c r="J219" s="398"/>
      <c r="K219" s="171"/>
      <c r="L219" s="178">
        <f>SUM(TMSimMatrix[#This Row])</f>
        <v>0</v>
      </c>
      <c r="M219" s="171"/>
      <c r="N219" s="171"/>
      <c r="O219" s="171"/>
      <c r="P219" s="171"/>
      <c r="Q219" s="171"/>
      <c r="R219" s="171"/>
      <c r="S219" s="171"/>
      <c r="T219" s="171"/>
      <c r="U219" s="171"/>
      <c r="V219" s="171"/>
      <c r="W219" s="171"/>
      <c r="X219" s="171"/>
      <c r="Y219" s="171"/>
      <c r="Z219" s="171"/>
      <c r="AA219" s="171"/>
      <c r="AB219" s="171"/>
      <c r="AC219" s="171"/>
      <c r="AD219" s="171"/>
      <c r="AE219" s="171"/>
      <c r="AF219" s="171"/>
      <c r="AG219" s="171"/>
      <c r="AH219" s="171"/>
      <c r="AI219" s="171"/>
      <c r="AJ219" s="171"/>
      <c r="AK219" s="171"/>
      <c r="AL219" s="171"/>
      <c r="AM219" s="171"/>
      <c r="AN219" s="171"/>
      <c r="AO219" s="171"/>
      <c r="AP219" s="171"/>
      <c r="AQ219" s="171"/>
      <c r="AR219" s="171"/>
      <c r="AS219" s="171"/>
      <c r="AT219" s="171"/>
      <c r="AU219" s="171"/>
      <c r="AV219" s="171"/>
      <c r="AW219" s="171"/>
      <c r="AX219" s="171"/>
      <c r="AY219" s="171"/>
      <c r="AZ219" s="171"/>
      <c r="BA219" s="171"/>
      <c r="BB219" s="171"/>
      <c r="BC219" s="171"/>
      <c r="BD219" s="171"/>
      <c r="BE219" s="171"/>
      <c r="BF219" s="171"/>
      <c r="BG219" s="171"/>
      <c r="BH219" s="171"/>
      <c r="BI219" s="171"/>
      <c r="BJ219" s="171"/>
      <c r="BK219" s="171"/>
      <c r="BL219" s="171"/>
      <c r="BM219" s="171"/>
      <c r="BN219" s="171"/>
      <c r="BO219" s="171"/>
      <c r="BP219" s="171"/>
      <c r="BQ219" s="171"/>
      <c r="BR219" s="171"/>
      <c r="BS219" s="171"/>
      <c r="BT219" s="171"/>
      <c r="BU219" s="171"/>
      <c r="BV219" s="171"/>
      <c r="BW219" s="171"/>
      <c r="BX219" s="171"/>
      <c r="BY219" s="171"/>
      <c r="BZ219" s="171"/>
      <c r="CA219" s="171"/>
      <c r="CB219" s="171"/>
      <c r="CC219" s="171"/>
      <c r="CD219" s="104"/>
      <c r="CE219" s="104"/>
      <c r="CF219" s="104"/>
      <c r="CG219" s="104"/>
      <c r="CH219" s="104"/>
      <c r="CI219" s="104"/>
      <c r="CJ219" s="104"/>
      <c r="CK219" s="104"/>
      <c r="CL219" s="104"/>
      <c r="CM219" s="104"/>
      <c r="CN219" s="104"/>
      <c r="CO219" s="104"/>
      <c r="CP219" s="104"/>
      <c r="CQ219" s="104"/>
      <c r="CR219" s="104"/>
      <c r="CS219" s="104"/>
      <c r="CT219" s="104"/>
      <c r="CU219" s="104"/>
      <c r="CV219" s="207"/>
      <c r="CW219" s="207"/>
      <c r="CX219" s="207"/>
      <c r="CY219" s="207"/>
      <c r="CZ219" s="207"/>
      <c r="DA219" s="207"/>
      <c r="DB219" s="207"/>
      <c r="DC219" s="207"/>
      <c r="DD219" s="207"/>
      <c r="DE219" s="207"/>
      <c r="DF219" s="207"/>
      <c r="DG219" s="207"/>
      <c r="DH219" s="207"/>
      <c r="DI219" s="207"/>
      <c r="DJ219" s="207"/>
      <c r="DK219" s="207"/>
      <c r="DL219" s="207"/>
      <c r="DM219" s="207"/>
      <c r="DN219" s="207"/>
      <c r="DO219" s="207"/>
      <c r="DP219" s="207"/>
      <c r="DQ219" s="207"/>
      <c r="DR219" s="207"/>
      <c r="DS219" s="207"/>
      <c r="DT219" s="207"/>
      <c r="DU219" s="104"/>
      <c r="DV219" s="104"/>
      <c r="DW219" s="104"/>
      <c r="DX219" s="104"/>
      <c r="DY219" s="104"/>
      <c r="DZ219" s="104"/>
      <c r="EA219" s="104"/>
      <c r="EB219" s="104"/>
      <c r="EC219" s="104"/>
      <c r="ED219" s="104"/>
      <c r="EE219" s="104"/>
      <c r="EF219" s="104"/>
      <c r="EG219" s="104"/>
      <c r="EH219" s="104"/>
      <c r="EI219" s="104"/>
      <c r="EJ219" s="104"/>
      <c r="EK219" s="104"/>
      <c r="EL219" s="104"/>
      <c r="EM219" s="104"/>
      <c r="EN219" s="104"/>
      <c r="EO219" s="104"/>
      <c r="EP219" s="104"/>
      <c r="EQ219" s="104"/>
      <c r="ER219" s="104"/>
      <c r="ES219" s="104"/>
      <c r="ET219" s="104"/>
      <c r="EU219" s="104"/>
      <c r="EV219" s="104"/>
      <c r="EW219" s="104"/>
      <c r="EX219" s="104"/>
      <c r="EY219" s="104"/>
      <c r="EZ219" s="104"/>
      <c r="FA219" s="104"/>
      <c r="FB219" s="104"/>
      <c r="FC219" s="104"/>
      <c r="FD219" s="104"/>
      <c r="FE219" s="104"/>
      <c r="FF219" s="104"/>
      <c r="FG219" s="104"/>
      <c r="FH219" s="104"/>
      <c r="FI219" s="104"/>
      <c r="FJ219" s="104"/>
      <c r="FK219" s="104"/>
      <c r="FL219" s="104"/>
      <c r="FM219" s="104"/>
      <c r="FN219" s="104"/>
      <c r="FO219" s="104"/>
      <c r="FP219" s="104"/>
      <c r="FQ219" s="104"/>
      <c r="FR219" s="104"/>
      <c r="FS219" s="104"/>
      <c r="FT219" s="104"/>
      <c r="FU219" s="104"/>
      <c r="FV219" s="104"/>
      <c r="FW219" s="104"/>
      <c r="FX219" s="104"/>
      <c r="FY219" s="104"/>
      <c r="FZ219" s="104"/>
      <c r="GA219" s="104"/>
      <c r="GB219" s="104"/>
      <c r="GC219" s="104"/>
      <c r="GD219" s="104"/>
      <c r="GE219" s="104"/>
      <c r="GF219" s="104"/>
      <c r="GG219" s="104"/>
      <c r="GH219" s="104"/>
      <c r="GI219" s="104"/>
      <c r="GJ219" s="104"/>
      <c r="GK219" s="104"/>
      <c r="GL219" s="104"/>
      <c r="GM219" s="104"/>
      <c r="GN219" s="104"/>
      <c r="GO219" s="104"/>
      <c r="GP219" s="104"/>
      <c r="GQ219" s="104"/>
      <c r="GR219" s="104"/>
      <c r="GS219" s="104"/>
      <c r="GT219" s="104"/>
      <c r="GU219" s="104"/>
      <c r="GV219" s="104"/>
      <c r="GW219" s="104"/>
      <c r="GX219" s="104"/>
      <c r="GY219" s="104"/>
      <c r="GZ219" s="104"/>
      <c r="HA219" s="104"/>
      <c r="HB219" s="104"/>
      <c r="HC219" s="104"/>
      <c r="HD219" s="104"/>
      <c r="HE219" s="104"/>
      <c r="HF219" s="104"/>
      <c r="HG219" s="104"/>
      <c r="HH219" s="104"/>
      <c r="HI219" s="104"/>
      <c r="HJ219" s="104"/>
      <c r="HK219" s="104"/>
      <c r="HL219" s="104"/>
      <c r="HM219" s="104"/>
      <c r="HN219" s="104"/>
      <c r="HO219" s="104"/>
      <c r="HP219" s="104"/>
      <c r="HQ219" s="104"/>
      <c r="HR219" s="104"/>
      <c r="HS219" s="104"/>
      <c r="HT219" s="104"/>
      <c r="HU219" s="104"/>
      <c r="HV219" s="104"/>
      <c r="HW219" s="104"/>
      <c r="HX219" s="104"/>
      <c r="HY219" s="104"/>
      <c r="HZ219" s="104"/>
      <c r="IA219" s="104"/>
      <c r="IB219" s="104"/>
      <c r="IC219" s="104"/>
      <c r="ID219" s="104"/>
      <c r="IE219" s="104"/>
      <c r="IF219" s="104"/>
      <c r="IG219" s="104"/>
      <c r="IH219" s="104"/>
      <c r="II219" s="104"/>
      <c r="IJ219" s="104"/>
      <c r="IK219" s="104"/>
      <c r="IL219" s="104"/>
      <c r="IM219" s="104"/>
      <c r="IN219" s="104"/>
      <c r="IO219" s="104"/>
      <c r="IP219" s="104"/>
      <c r="IQ219" s="104"/>
      <c r="IR219" s="104"/>
      <c r="IS219" s="104"/>
      <c r="IT219" s="104"/>
      <c r="IU219" s="104"/>
      <c r="IV219" s="104"/>
      <c r="IW219" s="104"/>
      <c r="IX219" s="104"/>
      <c r="IY219" s="104"/>
      <c r="IZ219" s="104"/>
      <c r="JA219" s="104"/>
      <c r="JB219" s="104"/>
      <c r="JC219" s="104"/>
      <c r="JD219" s="104"/>
      <c r="JE219" s="104"/>
      <c r="JF219" s="104"/>
      <c r="JG219" s="104"/>
      <c r="JH219" s="104"/>
      <c r="JI219" s="104"/>
      <c r="JJ219" s="104"/>
      <c r="JK219" s="104"/>
      <c r="JL219" s="104"/>
      <c r="JM219" s="104"/>
      <c r="JN219" s="104"/>
      <c r="JO219" s="104"/>
      <c r="JP219" s="104"/>
      <c r="JQ219" s="104"/>
      <c r="JR219" s="104"/>
      <c r="JS219" s="104"/>
      <c r="JT219" s="104"/>
      <c r="JU219" s="104"/>
      <c r="JV219" s="104"/>
      <c r="JW219" s="104"/>
      <c r="JX219" s="104"/>
      <c r="JY219" s="104"/>
      <c r="JZ219" s="104"/>
      <c r="KA219" s="104"/>
      <c r="KB219" s="104"/>
      <c r="KC219" s="104"/>
      <c r="KD219" s="104"/>
      <c r="KE219" s="104"/>
      <c r="KF219" s="104"/>
      <c r="KG219" s="104"/>
      <c r="KH219" s="104"/>
      <c r="KI219" s="104"/>
      <c r="KJ219" s="104"/>
      <c r="KK219" s="104"/>
      <c r="KL219" s="104"/>
      <c r="KM219" s="104"/>
      <c r="KN219" s="104"/>
      <c r="KO219" s="104"/>
      <c r="KP219" s="104"/>
      <c r="KQ219" s="104"/>
      <c r="KR219" s="104"/>
      <c r="KS219" s="104"/>
      <c r="KT219" s="104"/>
      <c r="KU219" s="104"/>
      <c r="KV219" s="104"/>
      <c r="KW219" s="104"/>
      <c r="KX219" s="104"/>
      <c r="KY219" s="104"/>
      <c r="KZ219" s="104"/>
      <c r="LA219" s="104"/>
      <c r="LB219" s="104"/>
      <c r="LC219" s="104"/>
      <c r="LD219" s="104"/>
      <c r="LE219" s="104"/>
      <c r="LF219" s="104"/>
      <c r="LG219" s="104"/>
      <c r="LH219" s="104"/>
      <c r="LI219" s="104"/>
      <c r="LJ219" s="104"/>
      <c r="LK219" s="104"/>
      <c r="LL219" s="104"/>
      <c r="LM219" s="104"/>
      <c r="LN219" s="104"/>
      <c r="LO219" s="104"/>
      <c r="LP219" s="104"/>
      <c r="LQ219" s="104"/>
      <c r="LR219" s="104"/>
      <c r="LS219" s="104"/>
      <c r="LT219" s="104"/>
      <c r="LU219" s="104"/>
      <c r="LV219" s="104"/>
      <c r="LW219" s="104"/>
      <c r="LX219" s="104"/>
      <c r="LY219" s="104"/>
      <c r="LZ219" s="104"/>
      <c r="MA219" s="104"/>
      <c r="MB219" s="104"/>
      <c r="MC219" s="104"/>
      <c r="MD219" s="104"/>
      <c r="ME219" s="104"/>
      <c r="MF219" s="104"/>
      <c r="MG219" s="104"/>
      <c r="MH219" s="104"/>
      <c r="MI219" s="104"/>
      <c r="MJ219" s="104"/>
      <c r="MK219" s="104"/>
      <c r="ML219" s="104"/>
      <c r="MM219" s="104"/>
      <c r="MN219" s="104"/>
      <c r="MO219" s="104"/>
      <c r="MP219" s="104"/>
      <c r="MQ219" s="104"/>
      <c r="MR219" s="104"/>
      <c r="MS219" s="104"/>
      <c r="MT219" s="104"/>
      <c r="MU219" s="104"/>
      <c r="MV219" s="104"/>
      <c r="MW219" s="104"/>
      <c r="MX219" s="104"/>
      <c r="MY219" s="104"/>
      <c r="MZ219" s="104"/>
      <c r="NA219" s="104"/>
      <c r="NB219" s="104"/>
      <c r="NC219" s="104"/>
      <c r="ND219" s="104"/>
      <c r="NE219" s="104"/>
      <c r="NF219" s="104"/>
      <c r="NG219" s="104"/>
      <c r="NH219" s="104"/>
      <c r="NI219" s="104"/>
      <c r="NJ219" s="104"/>
      <c r="NK219" s="104"/>
      <c r="NL219" s="104"/>
      <c r="NM219" s="104"/>
      <c r="NN219" s="104"/>
      <c r="NO219" s="104"/>
      <c r="NP219" s="104"/>
      <c r="NQ219" s="104"/>
      <c r="NR219" s="104"/>
      <c r="NS219" s="104"/>
      <c r="NT219" s="104"/>
      <c r="NU219" s="104"/>
      <c r="NV219" s="104"/>
      <c r="NW219" s="104"/>
      <c r="NX219" s="104"/>
      <c r="NY219" s="104"/>
      <c r="NZ219" s="104"/>
      <c r="OA219" s="104"/>
      <c r="OB219" s="104"/>
      <c r="OC219" s="104"/>
      <c r="OD219" s="104"/>
      <c r="OE219" s="104"/>
      <c r="OF219" s="104"/>
      <c r="OG219" s="104"/>
      <c r="OH219" s="104"/>
      <c r="OI219" s="104"/>
      <c r="OJ219" s="104"/>
      <c r="OK219" s="104"/>
      <c r="OL219" s="104"/>
      <c r="OM219" s="104"/>
      <c r="ON219" s="104"/>
      <c r="OO219" s="104"/>
      <c r="OP219" s="104"/>
      <c r="OQ219" s="104"/>
      <c r="OR219" s="104"/>
      <c r="OS219" s="104"/>
      <c r="OT219" s="104"/>
      <c r="OU219" s="104"/>
      <c r="OV219" s="104"/>
      <c r="OW219" s="104"/>
      <c r="OX219" s="104"/>
      <c r="OY219" s="104"/>
      <c r="OZ219" s="104"/>
      <c r="PA219" s="104"/>
      <c r="PB219" s="104"/>
      <c r="PC219" s="104"/>
      <c r="PD219" s="104"/>
      <c r="PE219" s="104"/>
      <c r="PF219" s="104"/>
      <c r="PG219" s="104"/>
      <c r="PH219" s="104"/>
      <c r="PI219" s="104"/>
      <c r="PJ219" s="104"/>
      <c r="PK219" s="104"/>
      <c r="PL219" s="104"/>
      <c r="PM219" s="104"/>
      <c r="PN219" s="104"/>
      <c r="PO219" s="104"/>
      <c r="PP219" s="104"/>
      <c r="PQ219" s="104"/>
      <c r="PR219" s="104"/>
      <c r="PS219" s="104"/>
      <c r="PT219" s="104"/>
      <c r="PU219" s="104"/>
      <c r="PV219" s="104"/>
      <c r="PW219" s="104"/>
      <c r="PX219" s="104"/>
      <c r="PY219" s="104"/>
      <c r="PZ219" s="104"/>
      <c r="QA219" s="104"/>
      <c r="QB219" s="104"/>
      <c r="QC219" s="104"/>
      <c r="QD219" s="104"/>
      <c r="QE219" s="104"/>
      <c r="QF219" s="104"/>
      <c r="QG219" s="104"/>
      <c r="QH219" s="104"/>
      <c r="QI219" s="104"/>
      <c r="QJ219" s="104"/>
      <c r="QK219" s="104"/>
      <c r="QL219" s="104"/>
      <c r="QM219" s="104"/>
      <c r="QN219" s="104"/>
      <c r="QO219" s="104"/>
      <c r="QP219" s="104"/>
      <c r="QQ219" s="104"/>
      <c r="QR219" s="104"/>
      <c r="QS219" s="104"/>
      <c r="QT219" s="104"/>
      <c r="QU219" s="104"/>
      <c r="QV219" s="104"/>
      <c r="QW219" s="104"/>
      <c r="QX219" s="104"/>
      <c r="QY219" s="104"/>
      <c r="QZ219" s="104"/>
      <c r="RA219" s="104"/>
      <c r="RB219" s="104"/>
      <c r="RC219" s="104"/>
      <c r="RD219" s="104"/>
      <c r="RE219" s="104"/>
      <c r="RF219" s="104"/>
      <c r="RG219" s="207"/>
      <c r="RH219" s="207"/>
    </row>
    <row r="220" spans="2:476" ht="18.75" customHeight="1">
      <c r="B220" s="87">
        <v>209</v>
      </c>
      <c r="C220" s="87"/>
      <c r="D220" s="87" t="s">
        <v>451</v>
      </c>
      <c r="E220" s="34" t="str">
        <f>IF(ISBLANK(TMSimList[[#This Row],[Test n'#]]),"",LOOKUP(TMSimList[[#This Row],[Test n'#]],TP_CFAR_DB[TPnum],TP_CFAR_DB[TP ID]))</f>
        <v/>
      </c>
      <c r="F220" s="103" t="str">
        <f>IF(ISBLANK(TMSimList[[#This Row],[Test n'#]]),"",LOOKUP(TMSimList[[#This Row],[Test n'#]],TP_CFAR_DB[TPnum],TP_CFAR_DB[Test Point Name]))</f>
        <v/>
      </c>
      <c r="G220" s="34" t="str">
        <f>IF(ISBLANK(TMSimList[[#This Row],[Test n'#]]),"",LOOKUP(TMSimList[[#This Row],[Test n'#]],TP_CFAR_DB[TPnum],TP_CFAR_DB[Mode]))</f>
        <v/>
      </c>
      <c r="H220" s="397"/>
      <c r="I220" s="398"/>
      <c r="J220" s="398"/>
      <c r="K220" s="171"/>
      <c r="L220" s="178">
        <f>SUM(TMSimMatrix[#This Row])</f>
        <v>0</v>
      </c>
      <c r="M220" s="171"/>
      <c r="N220" s="171"/>
      <c r="O220" s="171"/>
      <c r="P220" s="171"/>
      <c r="Q220" s="171"/>
      <c r="R220" s="171"/>
      <c r="S220" s="171"/>
      <c r="T220" s="171"/>
      <c r="U220" s="171"/>
      <c r="V220" s="171"/>
      <c r="W220" s="171"/>
      <c r="X220" s="171"/>
      <c r="Y220" s="171"/>
      <c r="Z220" s="171"/>
      <c r="AA220" s="171"/>
      <c r="AB220" s="171"/>
      <c r="AC220" s="171"/>
      <c r="AD220" s="171"/>
      <c r="AE220" s="171"/>
      <c r="AF220" s="171"/>
      <c r="AG220" s="171"/>
      <c r="AH220" s="171"/>
      <c r="AI220" s="171"/>
      <c r="AJ220" s="171"/>
      <c r="AK220" s="171"/>
      <c r="AL220" s="171"/>
      <c r="AM220" s="171"/>
      <c r="AN220" s="171"/>
      <c r="AO220" s="171"/>
      <c r="AP220" s="171"/>
      <c r="AQ220" s="171"/>
      <c r="AR220" s="171"/>
      <c r="AS220" s="171"/>
      <c r="AT220" s="171"/>
      <c r="AU220" s="171"/>
      <c r="AV220" s="171"/>
      <c r="AW220" s="171"/>
      <c r="AX220" s="171"/>
      <c r="AY220" s="171"/>
      <c r="AZ220" s="171"/>
      <c r="BA220" s="171"/>
      <c r="BB220" s="171"/>
      <c r="BC220" s="171"/>
      <c r="BD220" s="171"/>
      <c r="BE220" s="171"/>
      <c r="BF220" s="171"/>
      <c r="BG220" s="171"/>
      <c r="BH220" s="171"/>
      <c r="BI220" s="171"/>
      <c r="BJ220" s="171"/>
      <c r="BK220" s="171"/>
      <c r="BL220" s="171"/>
      <c r="BM220" s="171"/>
      <c r="BN220" s="171"/>
      <c r="BO220" s="171"/>
      <c r="BP220" s="171"/>
      <c r="BQ220" s="171"/>
      <c r="BR220" s="171"/>
      <c r="BS220" s="171"/>
      <c r="BT220" s="171"/>
      <c r="BU220" s="171"/>
      <c r="BV220" s="171"/>
      <c r="BW220" s="171"/>
      <c r="BX220" s="171"/>
      <c r="BY220" s="171"/>
      <c r="BZ220" s="171"/>
      <c r="CA220" s="171"/>
      <c r="CB220" s="171"/>
      <c r="CC220" s="171"/>
      <c r="CD220" s="104"/>
      <c r="CE220" s="104"/>
      <c r="CF220" s="104"/>
      <c r="CG220" s="104"/>
      <c r="CH220" s="104"/>
      <c r="CI220" s="104"/>
      <c r="CJ220" s="104"/>
      <c r="CK220" s="104"/>
      <c r="CL220" s="104"/>
      <c r="CM220" s="104"/>
      <c r="CN220" s="104"/>
      <c r="CO220" s="104"/>
      <c r="CP220" s="104"/>
      <c r="CQ220" s="104"/>
      <c r="CR220" s="104"/>
      <c r="CS220" s="104"/>
      <c r="CT220" s="104"/>
      <c r="CU220" s="104"/>
      <c r="CV220" s="207"/>
      <c r="CW220" s="207"/>
      <c r="CX220" s="207"/>
      <c r="CY220" s="207"/>
      <c r="CZ220" s="207"/>
      <c r="DA220" s="207"/>
      <c r="DB220" s="207"/>
      <c r="DC220" s="207"/>
      <c r="DD220" s="207"/>
      <c r="DE220" s="207"/>
      <c r="DF220" s="207"/>
      <c r="DG220" s="207"/>
      <c r="DH220" s="207"/>
      <c r="DI220" s="207"/>
      <c r="DJ220" s="207"/>
      <c r="DK220" s="207"/>
      <c r="DL220" s="207"/>
      <c r="DM220" s="207"/>
      <c r="DN220" s="207"/>
      <c r="DO220" s="207"/>
      <c r="DP220" s="207"/>
      <c r="DQ220" s="207"/>
      <c r="DR220" s="207"/>
      <c r="DS220" s="207"/>
      <c r="DT220" s="207"/>
      <c r="DU220" s="104"/>
      <c r="DV220" s="104"/>
      <c r="DW220" s="104"/>
      <c r="DX220" s="104"/>
      <c r="DY220" s="104"/>
      <c r="DZ220" s="104"/>
      <c r="EA220" s="104"/>
      <c r="EB220" s="104"/>
      <c r="EC220" s="104"/>
      <c r="ED220" s="104"/>
      <c r="EE220" s="104"/>
      <c r="EF220" s="104"/>
      <c r="EG220" s="104"/>
      <c r="EH220" s="104"/>
      <c r="EI220" s="104"/>
      <c r="EJ220" s="104"/>
      <c r="EK220" s="104"/>
      <c r="EL220" s="104"/>
      <c r="EM220" s="104"/>
      <c r="EN220" s="104"/>
      <c r="EO220" s="104"/>
      <c r="EP220" s="104"/>
      <c r="EQ220" s="104"/>
      <c r="ER220" s="104"/>
      <c r="ES220" s="104"/>
      <c r="ET220" s="104"/>
      <c r="EU220" s="104"/>
      <c r="EV220" s="104"/>
      <c r="EW220" s="104"/>
      <c r="EX220" s="104"/>
      <c r="EY220" s="104"/>
      <c r="EZ220" s="104"/>
      <c r="FA220" s="104"/>
      <c r="FB220" s="104"/>
      <c r="FC220" s="104"/>
      <c r="FD220" s="104"/>
      <c r="FE220" s="104"/>
      <c r="FF220" s="104"/>
      <c r="FG220" s="104"/>
      <c r="FH220" s="104"/>
      <c r="FI220" s="104"/>
      <c r="FJ220" s="104"/>
      <c r="FK220" s="104"/>
      <c r="FL220" s="104"/>
      <c r="FM220" s="104"/>
      <c r="FN220" s="104"/>
      <c r="FO220" s="104"/>
      <c r="FP220" s="104"/>
      <c r="FQ220" s="104"/>
      <c r="FR220" s="104"/>
      <c r="FS220" s="104"/>
      <c r="FT220" s="104"/>
      <c r="FU220" s="104"/>
      <c r="FV220" s="104"/>
      <c r="FW220" s="104"/>
      <c r="FX220" s="104"/>
      <c r="FY220" s="104"/>
      <c r="FZ220" s="104"/>
      <c r="GA220" s="104"/>
      <c r="GB220" s="104"/>
      <c r="GC220" s="104"/>
      <c r="GD220" s="104"/>
      <c r="GE220" s="104"/>
      <c r="GF220" s="104"/>
      <c r="GG220" s="104"/>
      <c r="GH220" s="104"/>
      <c r="GI220" s="104"/>
      <c r="GJ220" s="104"/>
      <c r="GK220" s="104"/>
      <c r="GL220" s="104"/>
      <c r="GM220" s="104"/>
      <c r="GN220" s="104"/>
      <c r="GO220" s="104"/>
      <c r="GP220" s="104"/>
      <c r="GQ220" s="104"/>
      <c r="GR220" s="104"/>
      <c r="GS220" s="104"/>
      <c r="GT220" s="104"/>
      <c r="GU220" s="104"/>
      <c r="GV220" s="104"/>
      <c r="GW220" s="104"/>
      <c r="GX220" s="104"/>
      <c r="GY220" s="104"/>
      <c r="GZ220" s="104"/>
      <c r="HA220" s="104"/>
      <c r="HB220" s="104"/>
      <c r="HC220" s="104"/>
      <c r="HD220" s="104"/>
      <c r="HE220" s="104"/>
      <c r="HF220" s="104"/>
      <c r="HG220" s="104"/>
      <c r="HH220" s="104"/>
      <c r="HI220" s="104"/>
      <c r="HJ220" s="104"/>
      <c r="HK220" s="104"/>
      <c r="HL220" s="104"/>
      <c r="HM220" s="104"/>
      <c r="HN220" s="104"/>
      <c r="HO220" s="104"/>
      <c r="HP220" s="104"/>
      <c r="HQ220" s="104"/>
      <c r="HR220" s="104"/>
      <c r="HS220" s="104"/>
      <c r="HT220" s="104"/>
      <c r="HU220" s="104"/>
      <c r="HV220" s="104"/>
      <c r="HW220" s="104"/>
      <c r="HX220" s="104"/>
      <c r="HY220" s="104"/>
      <c r="HZ220" s="104"/>
      <c r="IA220" s="104"/>
      <c r="IB220" s="104"/>
      <c r="IC220" s="104"/>
      <c r="ID220" s="104"/>
      <c r="IE220" s="104"/>
      <c r="IF220" s="104"/>
      <c r="IG220" s="104"/>
      <c r="IH220" s="104"/>
      <c r="II220" s="104"/>
      <c r="IJ220" s="104"/>
      <c r="IK220" s="104"/>
      <c r="IL220" s="104"/>
      <c r="IM220" s="104"/>
      <c r="IN220" s="104"/>
      <c r="IO220" s="104"/>
      <c r="IP220" s="104"/>
      <c r="IQ220" s="104"/>
      <c r="IR220" s="104"/>
      <c r="IS220" s="104"/>
      <c r="IT220" s="104"/>
      <c r="IU220" s="104"/>
      <c r="IV220" s="104"/>
      <c r="IW220" s="104"/>
      <c r="IX220" s="104"/>
      <c r="IY220" s="104"/>
      <c r="IZ220" s="104"/>
      <c r="JA220" s="104"/>
      <c r="JB220" s="104"/>
      <c r="JC220" s="104"/>
      <c r="JD220" s="104"/>
      <c r="JE220" s="104"/>
      <c r="JF220" s="104"/>
      <c r="JG220" s="104"/>
      <c r="JH220" s="104"/>
      <c r="JI220" s="104"/>
      <c r="JJ220" s="104"/>
      <c r="JK220" s="104"/>
      <c r="JL220" s="104"/>
      <c r="JM220" s="104"/>
      <c r="JN220" s="104"/>
      <c r="JO220" s="104"/>
      <c r="JP220" s="104"/>
      <c r="JQ220" s="104"/>
      <c r="JR220" s="104"/>
      <c r="JS220" s="104"/>
      <c r="JT220" s="104"/>
      <c r="JU220" s="104"/>
      <c r="JV220" s="104"/>
      <c r="JW220" s="104"/>
      <c r="JX220" s="104"/>
      <c r="JY220" s="104"/>
      <c r="JZ220" s="104"/>
      <c r="KA220" s="104"/>
      <c r="KB220" s="104"/>
      <c r="KC220" s="104"/>
      <c r="KD220" s="104"/>
      <c r="KE220" s="104"/>
      <c r="KF220" s="104"/>
      <c r="KG220" s="104"/>
      <c r="KH220" s="104"/>
      <c r="KI220" s="104"/>
      <c r="KJ220" s="104"/>
      <c r="KK220" s="104"/>
      <c r="KL220" s="104"/>
      <c r="KM220" s="104"/>
      <c r="KN220" s="104"/>
      <c r="KO220" s="104"/>
      <c r="KP220" s="104"/>
      <c r="KQ220" s="104"/>
      <c r="KR220" s="104"/>
      <c r="KS220" s="104"/>
      <c r="KT220" s="104"/>
      <c r="KU220" s="104"/>
      <c r="KV220" s="104"/>
      <c r="KW220" s="104"/>
      <c r="KX220" s="104"/>
      <c r="KY220" s="104"/>
      <c r="KZ220" s="104"/>
      <c r="LA220" s="104"/>
      <c r="LB220" s="104"/>
      <c r="LC220" s="104"/>
      <c r="LD220" s="104"/>
      <c r="LE220" s="104"/>
      <c r="LF220" s="104"/>
      <c r="LG220" s="104"/>
      <c r="LH220" s="104"/>
      <c r="LI220" s="104"/>
      <c r="LJ220" s="104"/>
      <c r="LK220" s="104"/>
      <c r="LL220" s="104"/>
      <c r="LM220" s="104"/>
      <c r="LN220" s="104"/>
      <c r="LO220" s="104"/>
      <c r="LP220" s="104"/>
      <c r="LQ220" s="104"/>
      <c r="LR220" s="104"/>
      <c r="LS220" s="104"/>
      <c r="LT220" s="104"/>
      <c r="LU220" s="104"/>
      <c r="LV220" s="104"/>
      <c r="LW220" s="104"/>
      <c r="LX220" s="104"/>
      <c r="LY220" s="104"/>
      <c r="LZ220" s="104"/>
      <c r="MA220" s="104"/>
      <c r="MB220" s="104"/>
      <c r="MC220" s="104"/>
      <c r="MD220" s="104"/>
      <c r="ME220" s="104"/>
      <c r="MF220" s="104"/>
      <c r="MG220" s="104"/>
      <c r="MH220" s="104"/>
      <c r="MI220" s="104"/>
      <c r="MJ220" s="104"/>
      <c r="MK220" s="104"/>
      <c r="ML220" s="104"/>
      <c r="MM220" s="104"/>
      <c r="MN220" s="104"/>
      <c r="MO220" s="104"/>
      <c r="MP220" s="104"/>
      <c r="MQ220" s="104"/>
      <c r="MR220" s="104"/>
      <c r="MS220" s="104"/>
      <c r="MT220" s="104"/>
      <c r="MU220" s="104"/>
      <c r="MV220" s="104"/>
      <c r="MW220" s="104"/>
      <c r="MX220" s="104"/>
      <c r="MY220" s="104"/>
      <c r="MZ220" s="104"/>
      <c r="NA220" s="104"/>
      <c r="NB220" s="104"/>
      <c r="NC220" s="104"/>
      <c r="ND220" s="104"/>
      <c r="NE220" s="104"/>
      <c r="NF220" s="104"/>
      <c r="NG220" s="104"/>
      <c r="NH220" s="104"/>
      <c r="NI220" s="104"/>
      <c r="NJ220" s="104"/>
      <c r="NK220" s="104"/>
      <c r="NL220" s="104"/>
      <c r="NM220" s="104"/>
      <c r="NN220" s="104"/>
      <c r="NO220" s="104"/>
      <c r="NP220" s="104"/>
      <c r="NQ220" s="104"/>
      <c r="NR220" s="104"/>
      <c r="NS220" s="104"/>
      <c r="NT220" s="104"/>
      <c r="NU220" s="104"/>
      <c r="NV220" s="104"/>
      <c r="NW220" s="104"/>
      <c r="NX220" s="104"/>
      <c r="NY220" s="104"/>
      <c r="NZ220" s="104"/>
      <c r="OA220" s="104"/>
      <c r="OB220" s="104"/>
      <c r="OC220" s="104"/>
      <c r="OD220" s="104"/>
      <c r="OE220" s="104"/>
      <c r="OF220" s="104"/>
      <c r="OG220" s="104"/>
      <c r="OH220" s="104"/>
      <c r="OI220" s="104"/>
      <c r="OJ220" s="104"/>
      <c r="OK220" s="104"/>
      <c r="OL220" s="104"/>
      <c r="OM220" s="104"/>
      <c r="ON220" s="104"/>
      <c r="OO220" s="104"/>
      <c r="OP220" s="104"/>
      <c r="OQ220" s="104"/>
      <c r="OR220" s="104"/>
      <c r="OS220" s="104"/>
      <c r="OT220" s="104"/>
      <c r="OU220" s="104"/>
      <c r="OV220" s="104"/>
      <c r="OW220" s="104"/>
      <c r="OX220" s="104"/>
      <c r="OY220" s="104"/>
      <c r="OZ220" s="104"/>
      <c r="PA220" s="104"/>
      <c r="PB220" s="104"/>
      <c r="PC220" s="104"/>
      <c r="PD220" s="104"/>
      <c r="PE220" s="104"/>
      <c r="PF220" s="104"/>
      <c r="PG220" s="104"/>
      <c r="PH220" s="104"/>
      <c r="PI220" s="104"/>
      <c r="PJ220" s="104"/>
      <c r="PK220" s="104"/>
      <c r="PL220" s="104"/>
      <c r="PM220" s="104"/>
      <c r="PN220" s="104"/>
      <c r="PO220" s="104"/>
      <c r="PP220" s="104"/>
      <c r="PQ220" s="104"/>
      <c r="PR220" s="104"/>
      <c r="PS220" s="104"/>
      <c r="PT220" s="104"/>
      <c r="PU220" s="104"/>
      <c r="PV220" s="104"/>
      <c r="PW220" s="104"/>
      <c r="PX220" s="104"/>
      <c r="PY220" s="104"/>
      <c r="PZ220" s="104"/>
      <c r="QA220" s="104"/>
      <c r="QB220" s="104"/>
      <c r="QC220" s="104"/>
      <c r="QD220" s="104"/>
      <c r="QE220" s="104"/>
      <c r="QF220" s="104"/>
      <c r="QG220" s="104"/>
      <c r="QH220" s="104"/>
      <c r="QI220" s="104"/>
      <c r="QJ220" s="104"/>
      <c r="QK220" s="104"/>
      <c r="QL220" s="104"/>
      <c r="QM220" s="104"/>
      <c r="QN220" s="104"/>
      <c r="QO220" s="104"/>
      <c r="QP220" s="104"/>
      <c r="QQ220" s="104"/>
      <c r="QR220" s="104"/>
      <c r="QS220" s="104"/>
      <c r="QT220" s="104"/>
      <c r="QU220" s="104"/>
      <c r="QV220" s="104"/>
      <c r="QW220" s="104"/>
      <c r="QX220" s="104"/>
      <c r="QY220" s="104"/>
      <c r="QZ220" s="104"/>
      <c r="RA220" s="104"/>
      <c r="RB220" s="104"/>
      <c r="RC220" s="104"/>
      <c r="RD220" s="104"/>
      <c r="RE220" s="104"/>
      <c r="RF220" s="104"/>
      <c r="RG220" s="207"/>
      <c r="RH220" s="207"/>
    </row>
    <row r="221" spans="2:476" ht="18.75" customHeight="1">
      <c r="B221" s="87">
        <v>210</v>
      </c>
      <c r="C221" s="87"/>
      <c r="D221" s="87" t="s">
        <v>451</v>
      </c>
      <c r="E221" s="34" t="str">
        <f>IF(ISBLANK(TMSimList[[#This Row],[Test n'#]]),"",LOOKUP(TMSimList[[#This Row],[Test n'#]],TP_CFAR_DB[TPnum],TP_CFAR_DB[TP ID]))</f>
        <v/>
      </c>
      <c r="F221" s="103" t="str">
        <f>IF(ISBLANK(TMSimList[[#This Row],[Test n'#]]),"",LOOKUP(TMSimList[[#This Row],[Test n'#]],TP_CFAR_DB[TPnum],TP_CFAR_DB[Test Point Name]))</f>
        <v/>
      </c>
      <c r="G221" s="34" t="str">
        <f>IF(ISBLANK(TMSimList[[#This Row],[Test n'#]]),"",LOOKUP(TMSimList[[#This Row],[Test n'#]],TP_CFAR_DB[TPnum],TP_CFAR_DB[Mode]))</f>
        <v/>
      </c>
      <c r="H221" s="397"/>
      <c r="I221" s="398"/>
      <c r="J221" s="398"/>
      <c r="K221" s="171"/>
      <c r="L221" s="178">
        <f>SUM(TMSimMatrix[#This Row])</f>
        <v>0</v>
      </c>
      <c r="M221" s="171"/>
      <c r="N221" s="171"/>
      <c r="O221" s="171"/>
      <c r="P221" s="171"/>
      <c r="Q221" s="171"/>
      <c r="R221" s="171"/>
      <c r="S221" s="171"/>
      <c r="T221" s="171"/>
      <c r="U221" s="171"/>
      <c r="V221" s="171"/>
      <c r="W221" s="171"/>
      <c r="X221" s="171"/>
      <c r="Y221" s="171"/>
      <c r="Z221" s="171"/>
      <c r="AA221" s="171"/>
      <c r="AB221" s="171"/>
      <c r="AC221" s="171"/>
      <c r="AD221" s="171"/>
      <c r="AE221" s="171"/>
      <c r="AF221" s="171"/>
      <c r="AG221" s="171"/>
      <c r="AH221" s="171"/>
      <c r="AI221" s="171"/>
      <c r="AJ221" s="171"/>
      <c r="AK221" s="171"/>
      <c r="AL221" s="171"/>
      <c r="AM221" s="171"/>
      <c r="AN221" s="171"/>
      <c r="AO221" s="171"/>
      <c r="AP221" s="171"/>
      <c r="AQ221" s="171"/>
      <c r="AR221" s="171"/>
      <c r="AS221" s="171"/>
      <c r="AT221" s="171"/>
      <c r="AU221" s="171"/>
      <c r="AV221" s="171"/>
      <c r="AW221" s="171"/>
      <c r="AX221" s="171"/>
      <c r="AY221" s="171"/>
      <c r="AZ221" s="171"/>
      <c r="BA221" s="171"/>
      <c r="BB221" s="171"/>
      <c r="BC221" s="171"/>
      <c r="BD221" s="171"/>
      <c r="BE221" s="171"/>
      <c r="BF221" s="171"/>
      <c r="BG221" s="171"/>
      <c r="BH221" s="171"/>
      <c r="BI221" s="171"/>
      <c r="BJ221" s="171"/>
      <c r="BK221" s="171"/>
      <c r="BL221" s="171"/>
      <c r="BM221" s="171"/>
      <c r="BN221" s="171"/>
      <c r="BO221" s="171"/>
      <c r="BP221" s="171"/>
      <c r="BQ221" s="171"/>
      <c r="BR221" s="171"/>
      <c r="BS221" s="171"/>
      <c r="BT221" s="171"/>
      <c r="BU221" s="171"/>
      <c r="BV221" s="171"/>
      <c r="BW221" s="171"/>
      <c r="BX221" s="171"/>
      <c r="BY221" s="171"/>
      <c r="BZ221" s="171"/>
      <c r="CA221" s="171"/>
      <c r="CB221" s="171"/>
      <c r="CC221" s="171"/>
      <c r="CD221" s="104"/>
      <c r="CE221" s="104"/>
      <c r="CF221" s="104"/>
      <c r="CG221" s="104"/>
      <c r="CH221" s="104"/>
      <c r="CI221" s="104"/>
      <c r="CJ221" s="104"/>
      <c r="CK221" s="104"/>
      <c r="CL221" s="104"/>
      <c r="CM221" s="104"/>
      <c r="CN221" s="104"/>
      <c r="CO221" s="104"/>
      <c r="CP221" s="104"/>
      <c r="CQ221" s="104"/>
      <c r="CR221" s="104"/>
      <c r="CS221" s="104"/>
      <c r="CT221" s="104"/>
      <c r="CU221" s="104"/>
      <c r="CV221" s="207"/>
      <c r="CW221" s="207"/>
      <c r="CX221" s="207"/>
      <c r="CY221" s="207"/>
      <c r="CZ221" s="207"/>
      <c r="DA221" s="207"/>
      <c r="DB221" s="207"/>
      <c r="DC221" s="207"/>
      <c r="DD221" s="207"/>
      <c r="DE221" s="207"/>
      <c r="DF221" s="207"/>
      <c r="DG221" s="207"/>
      <c r="DH221" s="207"/>
      <c r="DI221" s="207"/>
      <c r="DJ221" s="207"/>
      <c r="DK221" s="207"/>
      <c r="DL221" s="207"/>
      <c r="DM221" s="207"/>
      <c r="DN221" s="207"/>
      <c r="DO221" s="207"/>
      <c r="DP221" s="207"/>
      <c r="DQ221" s="207"/>
      <c r="DR221" s="207"/>
      <c r="DS221" s="207"/>
      <c r="DT221" s="207"/>
      <c r="DU221" s="104"/>
      <c r="DV221" s="104"/>
      <c r="DW221" s="104"/>
      <c r="DX221" s="104"/>
      <c r="DY221" s="104"/>
      <c r="DZ221" s="104"/>
      <c r="EA221" s="104"/>
      <c r="EB221" s="104"/>
      <c r="EC221" s="104"/>
      <c r="ED221" s="104"/>
      <c r="EE221" s="104"/>
      <c r="EF221" s="104"/>
      <c r="EG221" s="104"/>
      <c r="EH221" s="104"/>
      <c r="EI221" s="104"/>
      <c r="EJ221" s="104"/>
      <c r="EK221" s="104"/>
      <c r="EL221" s="104"/>
      <c r="EM221" s="104"/>
      <c r="EN221" s="104"/>
      <c r="EO221" s="104"/>
      <c r="EP221" s="104"/>
      <c r="EQ221" s="104"/>
      <c r="ER221" s="104"/>
      <c r="ES221" s="104"/>
      <c r="ET221" s="104"/>
      <c r="EU221" s="104"/>
      <c r="EV221" s="104"/>
      <c r="EW221" s="104"/>
      <c r="EX221" s="104"/>
      <c r="EY221" s="104"/>
      <c r="EZ221" s="104"/>
      <c r="FA221" s="104"/>
      <c r="FB221" s="104"/>
      <c r="FC221" s="104"/>
      <c r="FD221" s="104"/>
      <c r="FE221" s="104"/>
      <c r="FF221" s="104"/>
      <c r="FG221" s="104"/>
      <c r="FH221" s="104"/>
      <c r="FI221" s="104"/>
      <c r="FJ221" s="104"/>
      <c r="FK221" s="104"/>
      <c r="FL221" s="104"/>
      <c r="FM221" s="104"/>
      <c r="FN221" s="104"/>
      <c r="FO221" s="104"/>
      <c r="FP221" s="104"/>
      <c r="FQ221" s="104"/>
      <c r="FR221" s="104"/>
      <c r="FS221" s="104"/>
      <c r="FT221" s="104"/>
      <c r="FU221" s="104"/>
      <c r="FV221" s="104"/>
      <c r="FW221" s="104"/>
      <c r="FX221" s="104"/>
      <c r="FY221" s="104"/>
      <c r="FZ221" s="104"/>
      <c r="GA221" s="104"/>
      <c r="GB221" s="104"/>
      <c r="GC221" s="104"/>
      <c r="GD221" s="104"/>
      <c r="GE221" s="104"/>
      <c r="GF221" s="104"/>
      <c r="GG221" s="104"/>
      <c r="GH221" s="104"/>
      <c r="GI221" s="104"/>
      <c r="GJ221" s="104"/>
      <c r="GK221" s="104"/>
      <c r="GL221" s="104"/>
      <c r="GM221" s="104"/>
      <c r="GN221" s="104"/>
      <c r="GO221" s="104"/>
      <c r="GP221" s="104"/>
      <c r="GQ221" s="104"/>
      <c r="GR221" s="104"/>
      <c r="GS221" s="104"/>
      <c r="GT221" s="104"/>
      <c r="GU221" s="104"/>
      <c r="GV221" s="104"/>
      <c r="GW221" s="104"/>
      <c r="GX221" s="104"/>
      <c r="GY221" s="104"/>
      <c r="GZ221" s="104"/>
      <c r="HA221" s="104"/>
      <c r="HB221" s="104"/>
      <c r="HC221" s="104"/>
      <c r="HD221" s="104"/>
      <c r="HE221" s="104"/>
      <c r="HF221" s="104"/>
      <c r="HG221" s="104"/>
      <c r="HH221" s="104"/>
      <c r="HI221" s="104"/>
      <c r="HJ221" s="104"/>
      <c r="HK221" s="104"/>
      <c r="HL221" s="104"/>
      <c r="HM221" s="104"/>
      <c r="HN221" s="104"/>
      <c r="HO221" s="104"/>
      <c r="HP221" s="104"/>
      <c r="HQ221" s="104"/>
      <c r="HR221" s="104"/>
      <c r="HS221" s="104"/>
      <c r="HT221" s="104"/>
      <c r="HU221" s="104"/>
      <c r="HV221" s="104"/>
      <c r="HW221" s="104"/>
      <c r="HX221" s="104"/>
      <c r="HY221" s="104"/>
      <c r="HZ221" s="104"/>
      <c r="IA221" s="104"/>
      <c r="IB221" s="104"/>
      <c r="IC221" s="104"/>
      <c r="ID221" s="104"/>
      <c r="IE221" s="104"/>
      <c r="IF221" s="104"/>
      <c r="IG221" s="104"/>
      <c r="IH221" s="104"/>
      <c r="II221" s="104"/>
      <c r="IJ221" s="104"/>
      <c r="IK221" s="104"/>
      <c r="IL221" s="104"/>
      <c r="IM221" s="104"/>
      <c r="IN221" s="104"/>
      <c r="IO221" s="104"/>
      <c r="IP221" s="104"/>
      <c r="IQ221" s="104"/>
      <c r="IR221" s="104"/>
      <c r="IS221" s="104"/>
      <c r="IT221" s="104"/>
      <c r="IU221" s="104"/>
      <c r="IV221" s="104"/>
      <c r="IW221" s="104"/>
      <c r="IX221" s="104"/>
      <c r="IY221" s="104"/>
      <c r="IZ221" s="104"/>
      <c r="JA221" s="104"/>
      <c r="JB221" s="104"/>
      <c r="JC221" s="104"/>
      <c r="JD221" s="104"/>
      <c r="JE221" s="104"/>
      <c r="JF221" s="104"/>
      <c r="JG221" s="104"/>
      <c r="JH221" s="104"/>
      <c r="JI221" s="104"/>
      <c r="JJ221" s="104"/>
      <c r="JK221" s="104"/>
      <c r="JL221" s="104"/>
      <c r="JM221" s="104"/>
      <c r="JN221" s="104"/>
      <c r="JO221" s="104"/>
      <c r="JP221" s="104"/>
      <c r="JQ221" s="104"/>
      <c r="JR221" s="104"/>
      <c r="JS221" s="104"/>
      <c r="JT221" s="104"/>
      <c r="JU221" s="104"/>
      <c r="JV221" s="104"/>
      <c r="JW221" s="104"/>
      <c r="JX221" s="104"/>
      <c r="JY221" s="104"/>
      <c r="JZ221" s="104"/>
      <c r="KA221" s="104"/>
      <c r="KB221" s="104"/>
      <c r="KC221" s="104"/>
      <c r="KD221" s="104"/>
      <c r="KE221" s="104"/>
      <c r="KF221" s="104"/>
      <c r="KG221" s="104"/>
      <c r="KH221" s="104"/>
      <c r="KI221" s="104"/>
      <c r="KJ221" s="104"/>
      <c r="KK221" s="104"/>
      <c r="KL221" s="104"/>
      <c r="KM221" s="104"/>
      <c r="KN221" s="104"/>
      <c r="KO221" s="104"/>
      <c r="KP221" s="104"/>
      <c r="KQ221" s="104"/>
      <c r="KR221" s="104"/>
      <c r="KS221" s="104"/>
      <c r="KT221" s="104"/>
      <c r="KU221" s="104"/>
      <c r="KV221" s="104"/>
      <c r="KW221" s="104"/>
      <c r="KX221" s="104"/>
      <c r="KY221" s="104"/>
      <c r="KZ221" s="104"/>
      <c r="LA221" s="104"/>
      <c r="LB221" s="104"/>
      <c r="LC221" s="104"/>
      <c r="LD221" s="104"/>
      <c r="LE221" s="104"/>
      <c r="LF221" s="104"/>
      <c r="LG221" s="104"/>
      <c r="LH221" s="104"/>
      <c r="LI221" s="104"/>
      <c r="LJ221" s="104"/>
      <c r="LK221" s="104"/>
      <c r="LL221" s="104"/>
      <c r="LM221" s="104"/>
      <c r="LN221" s="104"/>
      <c r="LO221" s="104"/>
      <c r="LP221" s="104"/>
      <c r="LQ221" s="104"/>
      <c r="LR221" s="104"/>
      <c r="LS221" s="104"/>
      <c r="LT221" s="104"/>
      <c r="LU221" s="104"/>
      <c r="LV221" s="104"/>
      <c r="LW221" s="104"/>
      <c r="LX221" s="104"/>
      <c r="LY221" s="104"/>
      <c r="LZ221" s="104"/>
      <c r="MA221" s="104"/>
      <c r="MB221" s="104"/>
      <c r="MC221" s="104"/>
      <c r="MD221" s="104"/>
      <c r="ME221" s="104"/>
      <c r="MF221" s="104"/>
      <c r="MG221" s="104"/>
      <c r="MH221" s="104"/>
      <c r="MI221" s="104"/>
      <c r="MJ221" s="104"/>
      <c r="MK221" s="104"/>
      <c r="ML221" s="104"/>
      <c r="MM221" s="104"/>
      <c r="MN221" s="104"/>
      <c r="MO221" s="104"/>
      <c r="MP221" s="104"/>
      <c r="MQ221" s="104"/>
      <c r="MR221" s="104"/>
      <c r="MS221" s="104"/>
      <c r="MT221" s="104"/>
      <c r="MU221" s="104"/>
      <c r="MV221" s="104"/>
      <c r="MW221" s="104"/>
      <c r="MX221" s="104"/>
      <c r="MY221" s="104"/>
      <c r="MZ221" s="104"/>
      <c r="NA221" s="104"/>
      <c r="NB221" s="104"/>
      <c r="NC221" s="104"/>
      <c r="ND221" s="104"/>
      <c r="NE221" s="104"/>
      <c r="NF221" s="104"/>
      <c r="NG221" s="104"/>
      <c r="NH221" s="104"/>
      <c r="NI221" s="104"/>
      <c r="NJ221" s="104"/>
      <c r="NK221" s="104"/>
      <c r="NL221" s="104"/>
      <c r="NM221" s="104"/>
      <c r="NN221" s="104"/>
      <c r="NO221" s="104"/>
      <c r="NP221" s="104"/>
      <c r="NQ221" s="104"/>
      <c r="NR221" s="104"/>
      <c r="NS221" s="104"/>
      <c r="NT221" s="104"/>
      <c r="NU221" s="104"/>
      <c r="NV221" s="104"/>
      <c r="NW221" s="104"/>
      <c r="NX221" s="104"/>
      <c r="NY221" s="104"/>
      <c r="NZ221" s="104"/>
      <c r="OA221" s="104"/>
      <c r="OB221" s="104"/>
      <c r="OC221" s="104"/>
      <c r="OD221" s="104"/>
      <c r="OE221" s="104"/>
      <c r="OF221" s="104"/>
      <c r="OG221" s="104"/>
      <c r="OH221" s="104"/>
      <c r="OI221" s="104"/>
      <c r="OJ221" s="104"/>
      <c r="OK221" s="104"/>
      <c r="OL221" s="104"/>
      <c r="OM221" s="104"/>
      <c r="ON221" s="104"/>
      <c r="OO221" s="104"/>
      <c r="OP221" s="104"/>
      <c r="OQ221" s="104"/>
      <c r="OR221" s="104"/>
      <c r="OS221" s="104"/>
      <c r="OT221" s="104"/>
      <c r="OU221" s="104"/>
      <c r="OV221" s="104"/>
      <c r="OW221" s="104"/>
      <c r="OX221" s="104"/>
      <c r="OY221" s="104"/>
      <c r="OZ221" s="104"/>
      <c r="PA221" s="104"/>
      <c r="PB221" s="104"/>
      <c r="PC221" s="104"/>
      <c r="PD221" s="104"/>
      <c r="PE221" s="104"/>
      <c r="PF221" s="104"/>
      <c r="PG221" s="104"/>
      <c r="PH221" s="104"/>
      <c r="PI221" s="104"/>
      <c r="PJ221" s="104"/>
      <c r="PK221" s="104"/>
      <c r="PL221" s="104"/>
      <c r="PM221" s="104"/>
      <c r="PN221" s="104"/>
      <c r="PO221" s="104"/>
      <c r="PP221" s="104"/>
      <c r="PQ221" s="104"/>
      <c r="PR221" s="104"/>
      <c r="PS221" s="104"/>
      <c r="PT221" s="104"/>
      <c r="PU221" s="104"/>
      <c r="PV221" s="104"/>
      <c r="PW221" s="104"/>
      <c r="PX221" s="104"/>
      <c r="PY221" s="104"/>
      <c r="PZ221" s="104"/>
      <c r="QA221" s="104"/>
      <c r="QB221" s="104"/>
      <c r="QC221" s="104"/>
      <c r="QD221" s="104"/>
      <c r="QE221" s="104"/>
      <c r="QF221" s="104"/>
      <c r="QG221" s="104"/>
      <c r="QH221" s="104"/>
      <c r="QI221" s="104"/>
      <c r="QJ221" s="104"/>
      <c r="QK221" s="104"/>
      <c r="QL221" s="104"/>
      <c r="QM221" s="104"/>
      <c r="QN221" s="104"/>
      <c r="QO221" s="104"/>
      <c r="QP221" s="104"/>
      <c r="QQ221" s="104"/>
      <c r="QR221" s="104"/>
      <c r="QS221" s="104"/>
      <c r="QT221" s="104"/>
      <c r="QU221" s="104"/>
      <c r="QV221" s="104"/>
      <c r="QW221" s="104"/>
      <c r="QX221" s="104"/>
      <c r="QY221" s="104"/>
      <c r="QZ221" s="104"/>
      <c r="RA221" s="104"/>
      <c r="RB221" s="104"/>
      <c r="RC221" s="104"/>
      <c r="RD221" s="104"/>
      <c r="RE221" s="104"/>
      <c r="RF221" s="104"/>
      <c r="RG221" s="207"/>
      <c r="RH221" s="207"/>
    </row>
    <row r="222" spans="2:476" ht="18.75" customHeight="1">
      <c r="B222" s="87">
        <v>211</v>
      </c>
      <c r="C222" s="87"/>
      <c r="D222" s="87" t="s">
        <v>451</v>
      </c>
      <c r="E222" s="34" t="str">
        <f>IF(ISBLANK(TMSimList[[#This Row],[Test n'#]]),"",LOOKUP(TMSimList[[#This Row],[Test n'#]],TP_CFAR_DB[TPnum],TP_CFAR_DB[TP ID]))</f>
        <v/>
      </c>
      <c r="F222" s="103" t="str">
        <f>IF(ISBLANK(TMSimList[[#This Row],[Test n'#]]),"",LOOKUP(TMSimList[[#This Row],[Test n'#]],TP_CFAR_DB[TPnum],TP_CFAR_DB[Test Point Name]))</f>
        <v/>
      </c>
      <c r="G222" s="34" t="str">
        <f>IF(ISBLANK(TMSimList[[#This Row],[Test n'#]]),"",LOOKUP(TMSimList[[#This Row],[Test n'#]],TP_CFAR_DB[TPnum],TP_CFAR_DB[Mode]))</f>
        <v/>
      </c>
      <c r="H222" s="397"/>
      <c r="I222" s="398"/>
      <c r="J222" s="398"/>
      <c r="K222" s="171"/>
      <c r="L222" s="178">
        <f>SUM(TMSimMatrix[#This Row])</f>
        <v>0</v>
      </c>
      <c r="M222" s="171"/>
      <c r="N222" s="171"/>
      <c r="O222" s="171"/>
      <c r="P222" s="171"/>
      <c r="Q222" s="171"/>
      <c r="R222" s="171"/>
      <c r="S222" s="171"/>
      <c r="T222" s="171"/>
      <c r="U222" s="171"/>
      <c r="V222" s="171"/>
      <c r="W222" s="171"/>
      <c r="X222" s="171"/>
      <c r="Y222" s="171"/>
      <c r="Z222" s="171"/>
      <c r="AA222" s="171"/>
      <c r="AB222" s="171"/>
      <c r="AC222" s="171"/>
      <c r="AD222" s="171"/>
      <c r="AE222" s="171"/>
      <c r="AF222" s="171"/>
      <c r="AG222" s="171"/>
      <c r="AH222" s="171"/>
      <c r="AI222" s="171"/>
      <c r="AJ222" s="171"/>
      <c r="AK222" s="171"/>
      <c r="AL222" s="171"/>
      <c r="AM222" s="171"/>
      <c r="AN222" s="171"/>
      <c r="AO222" s="171"/>
      <c r="AP222" s="171"/>
      <c r="AQ222" s="171"/>
      <c r="AR222" s="171"/>
      <c r="AS222" s="171"/>
      <c r="AT222" s="171"/>
      <c r="AU222" s="171"/>
      <c r="AV222" s="171"/>
      <c r="AW222" s="171"/>
      <c r="AX222" s="171"/>
      <c r="AY222" s="171"/>
      <c r="AZ222" s="171"/>
      <c r="BA222" s="171"/>
      <c r="BB222" s="171"/>
      <c r="BC222" s="171"/>
      <c r="BD222" s="171"/>
      <c r="BE222" s="171"/>
      <c r="BF222" s="171"/>
      <c r="BG222" s="171"/>
      <c r="BH222" s="171"/>
      <c r="BI222" s="171"/>
      <c r="BJ222" s="171"/>
      <c r="BK222" s="171"/>
      <c r="BL222" s="171"/>
      <c r="BM222" s="171"/>
      <c r="BN222" s="171"/>
      <c r="BO222" s="171"/>
      <c r="BP222" s="171"/>
      <c r="BQ222" s="171"/>
      <c r="BR222" s="171"/>
      <c r="BS222" s="171"/>
      <c r="BT222" s="171"/>
      <c r="BU222" s="171"/>
      <c r="BV222" s="171"/>
      <c r="BW222" s="171"/>
      <c r="BX222" s="171"/>
      <c r="BY222" s="171"/>
      <c r="BZ222" s="171"/>
      <c r="CA222" s="171"/>
      <c r="CB222" s="171"/>
      <c r="CC222" s="171"/>
      <c r="CD222" s="104"/>
      <c r="CE222" s="104"/>
      <c r="CF222" s="104"/>
      <c r="CG222" s="104"/>
      <c r="CH222" s="104"/>
      <c r="CI222" s="104"/>
      <c r="CJ222" s="104"/>
      <c r="CK222" s="104"/>
      <c r="CL222" s="104"/>
      <c r="CM222" s="104"/>
      <c r="CN222" s="104"/>
      <c r="CO222" s="104"/>
      <c r="CP222" s="104"/>
      <c r="CQ222" s="104"/>
      <c r="CR222" s="104"/>
      <c r="CS222" s="104"/>
      <c r="CT222" s="104"/>
      <c r="CU222" s="104"/>
      <c r="CV222" s="207"/>
      <c r="CW222" s="207"/>
      <c r="CX222" s="207"/>
      <c r="CY222" s="207"/>
      <c r="CZ222" s="207"/>
      <c r="DA222" s="207"/>
      <c r="DB222" s="207"/>
      <c r="DC222" s="207"/>
      <c r="DD222" s="207"/>
      <c r="DE222" s="207"/>
      <c r="DF222" s="207"/>
      <c r="DG222" s="207"/>
      <c r="DH222" s="207"/>
      <c r="DI222" s="207"/>
      <c r="DJ222" s="207"/>
      <c r="DK222" s="207"/>
      <c r="DL222" s="207"/>
      <c r="DM222" s="207"/>
      <c r="DN222" s="207"/>
      <c r="DO222" s="207"/>
      <c r="DP222" s="207"/>
      <c r="DQ222" s="207"/>
      <c r="DR222" s="207"/>
      <c r="DS222" s="207"/>
      <c r="DT222" s="207"/>
      <c r="DU222" s="104"/>
      <c r="DV222" s="104"/>
      <c r="DW222" s="104"/>
      <c r="DX222" s="104"/>
      <c r="DY222" s="104"/>
      <c r="DZ222" s="104"/>
      <c r="EA222" s="104"/>
      <c r="EB222" s="104"/>
      <c r="EC222" s="104"/>
      <c r="ED222" s="104"/>
      <c r="EE222" s="104"/>
      <c r="EF222" s="104"/>
      <c r="EG222" s="104"/>
      <c r="EH222" s="104"/>
      <c r="EI222" s="104"/>
      <c r="EJ222" s="104"/>
      <c r="EK222" s="104"/>
      <c r="EL222" s="104"/>
      <c r="EM222" s="104"/>
      <c r="EN222" s="104"/>
      <c r="EO222" s="104"/>
      <c r="EP222" s="104"/>
      <c r="EQ222" s="104"/>
      <c r="ER222" s="104"/>
      <c r="ES222" s="104"/>
      <c r="ET222" s="104"/>
      <c r="EU222" s="104"/>
      <c r="EV222" s="104"/>
      <c r="EW222" s="104"/>
      <c r="EX222" s="104"/>
      <c r="EY222" s="104"/>
      <c r="EZ222" s="104"/>
      <c r="FA222" s="104"/>
      <c r="FB222" s="104"/>
      <c r="FC222" s="104"/>
      <c r="FD222" s="104"/>
      <c r="FE222" s="104"/>
      <c r="FF222" s="104"/>
      <c r="FG222" s="104"/>
      <c r="FH222" s="104"/>
      <c r="FI222" s="104"/>
      <c r="FJ222" s="104"/>
      <c r="FK222" s="104"/>
      <c r="FL222" s="104"/>
      <c r="FM222" s="104"/>
      <c r="FN222" s="104"/>
      <c r="FO222" s="104"/>
      <c r="FP222" s="104"/>
      <c r="FQ222" s="104"/>
      <c r="FR222" s="104"/>
      <c r="FS222" s="104"/>
      <c r="FT222" s="104"/>
      <c r="FU222" s="104"/>
      <c r="FV222" s="104"/>
      <c r="FW222" s="104"/>
      <c r="FX222" s="104"/>
      <c r="FY222" s="104"/>
      <c r="FZ222" s="104"/>
      <c r="GA222" s="104"/>
      <c r="GB222" s="104"/>
      <c r="GC222" s="104"/>
      <c r="GD222" s="104"/>
      <c r="GE222" s="104"/>
      <c r="GF222" s="104"/>
      <c r="GG222" s="104"/>
      <c r="GH222" s="104"/>
      <c r="GI222" s="104"/>
      <c r="GJ222" s="104"/>
      <c r="GK222" s="104"/>
      <c r="GL222" s="104"/>
      <c r="GM222" s="104"/>
      <c r="GN222" s="104"/>
      <c r="GO222" s="104"/>
      <c r="GP222" s="104"/>
      <c r="GQ222" s="104"/>
      <c r="GR222" s="104"/>
      <c r="GS222" s="104"/>
      <c r="GT222" s="104"/>
      <c r="GU222" s="104"/>
      <c r="GV222" s="104"/>
      <c r="GW222" s="104"/>
      <c r="GX222" s="104"/>
      <c r="GY222" s="104"/>
      <c r="GZ222" s="104"/>
      <c r="HA222" s="104"/>
      <c r="HB222" s="104"/>
      <c r="HC222" s="104"/>
      <c r="HD222" s="104"/>
      <c r="HE222" s="104"/>
      <c r="HF222" s="104"/>
      <c r="HG222" s="104"/>
      <c r="HH222" s="104"/>
      <c r="HI222" s="104"/>
      <c r="HJ222" s="104"/>
      <c r="HK222" s="104"/>
      <c r="HL222" s="104"/>
      <c r="HM222" s="104"/>
      <c r="HN222" s="104"/>
      <c r="HO222" s="104"/>
      <c r="HP222" s="104"/>
      <c r="HQ222" s="104"/>
      <c r="HR222" s="104"/>
      <c r="HS222" s="104"/>
      <c r="HT222" s="104"/>
      <c r="HU222" s="104"/>
      <c r="HV222" s="104"/>
      <c r="HW222" s="104"/>
      <c r="HX222" s="104"/>
      <c r="HY222" s="104"/>
      <c r="HZ222" s="104"/>
      <c r="IA222" s="104"/>
      <c r="IB222" s="104"/>
      <c r="IC222" s="104"/>
      <c r="ID222" s="104"/>
      <c r="IE222" s="104"/>
      <c r="IF222" s="104"/>
      <c r="IG222" s="104"/>
      <c r="IH222" s="104"/>
      <c r="II222" s="104"/>
      <c r="IJ222" s="104"/>
      <c r="IK222" s="104"/>
      <c r="IL222" s="104"/>
      <c r="IM222" s="104"/>
      <c r="IN222" s="104"/>
      <c r="IO222" s="104"/>
      <c r="IP222" s="104"/>
      <c r="IQ222" s="104"/>
      <c r="IR222" s="104"/>
      <c r="IS222" s="104"/>
      <c r="IT222" s="104"/>
      <c r="IU222" s="104"/>
      <c r="IV222" s="104"/>
      <c r="IW222" s="104"/>
      <c r="IX222" s="104"/>
      <c r="IY222" s="104"/>
      <c r="IZ222" s="104"/>
      <c r="JA222" s="104"/>
      <c r="JB222" s="104"/>
      <c r="JC222" s="104"/>
      <c r="JD222" s="104"/>
      <c r="JE222" s="104"/>
      <c r="JF222" s="104"/>
      <c r="JG222" s="104"/>
      <c r="JH222" s="104"/>
      <c r="JI222" s="104"/>
      <c r="JJ222" s="104"/>
      <c r="JK222" s="104"/>
      <c r="JL222" s="104"/>
      <c r="JM222" s="104"/>
      <c r="JN222" s="104"/>
      <c r="JO222" s="104"/>
      <c r="JP222" s="104"/>
      <c r="JQ222" s="104"/>
      <c r="JR222" s="104"/>
      <c r="JS222" s="104"/>
      <c r="JT222" s="104"/>
      <c r="JU222" s="104"/>
      <c r="JV222" s="104"/>
      <c r="JW222" s="104"/>
      <c r="JX222" s="104"/>
      <c r="JY222" s="104"/>
      <c r="JZ222" s="104"/>
      <c r="KA222" s="104"/>
      <c r="KB222" s="104"/>
      <c r="KC222" s="104"/>
      <c r="KD222" s="104"/>
      <c r="KE222" s="104"/>
      <c r="KF222" s="104"/>
      <c r="KG222" s="104"/>
      <c r="KH222" s="104"/>
      <c r="KI222" s="104"/>
      <c r="KJ222" s="104"/>
      <c r="KK222" s="104"/>
      <c r="KL222" s="104"/>
      <c r="KM222" s="104"/>
      <c r="KN222" s="104"/>
      <c r="KO222" s="104"/>
      <c r="KP222" s="104"/>
      <c r="KQ222" s="104"/>
      <c r="KR222" s="104"/>
      <c r="KS222" s="104"/>
      <c r="KT222" s="104"/>
      <c r="KU222" s="104"/>
      <c r="KV222" s="104"/>
      <c r="KW222" s="104"/>
      <c r="KX222" s="104"/>
      <c r="KY222" s="104"/>
      <c r="KZ222" s="104"/>
      <c r="LA222" s="104"/>
      <c r="LB222" s="104"/>
      <c r="LC222" s="104"/>
      <c r="LD222" s="104"/>
      <c r="LE222" s="104"/>
      <c r="LF222" s="104"/>
      <c r="LG222" s="104"/>
      <c r="LH222" s="104"/>
      <c r="LI222" s="104"/>
      <c r="LJ222" s="104"/>
      <c r="LK222" s="104"/>
      <c r="LL222" s="104"/>
      <c r="LM222" s="104"/>
      <c r="LN222" s="104"/>
      <c r="LO222" s="104"/>
      <c r="LP222" s="104"/>
      <c r="LQ222" s="104"/>
      <c r="LR222" s="104"/>
      <c r="LS222" s="104"/>
      <c r="LT222" s="104"/>
      <c r="LU222" s="104"/>
      <c r="LV222" s="104"/>
      <c r="LW222" s="104"/>
      <c r="LX222" s="104"/>
      <c r="LY222" s="104"/>
      <c r="LZ222" s="104"/>
      <c r="MA222" s="104"/>
      <c r="MB222" s="104"/>
      <c r="MC222" s="104"/>
      <c r="MD222" s="104"/>
      <c r="ME222" s="104"/>
      <c r="MF222" s="104"/>
      <c r="MG222" s="104"/>
      <c r="MH222" s="104"/>
      <c r="MI222" s="104"/>
      <c r="MJ222" s="104"/>
      <c r="MK222" s="104"/>
      <c r="ML222" s="104"/>
      <c r="MM222" s="104"/>
      <c r="MN222" s="104"/>
      <c r="MO222" s="104"/>
      <c r="MP222" s="104"/>
      <c r="MQ222" s="104"/>
      <c r="MR222" s="104"/>
      <c r="MS222" s="104"/>
      <c r="MT222" s="104"/>
      <c r="MU222" s="104"/>
      <c r="MV222" s="104"/>
      <c r="MW222" s="104"/>
      <c r="MX222" s="104"/>
      <c r="MY222" s="104"/>
      <c r="MZ222" s="104"/>
      <c r="NA222" s="104"/>
      <c r="NB222" s="104"/>
      <c r="NC222" s="104"/>
      <c r="ND222" s="104"/>
      <c r="NE222" s="104"/>
      <c r="NF222" s="104"/>
      <c r="NG222" s="104"/>
      <c r="NH222" s="104"/>
      <c r="NI222" s="104"/>
      <c r="NJ222" s="104"/>
      <c r="NK222" s="104"/>
      <c r="NL222" s="104"/>
      <c r="NM222" s="104"/>
      <c r="NN222" s="104"/>
      <c r="NO222" s="104"/>
      <c r="NP222" s="104"/>
      <c r="NQ222" s="104"/>
      <c r="NR222" s="104"/>
      <c r="NS222" s="104"/>
      <c r="NT222" s="104"/>
      <c r="NU222" s="104"/>
      <c r="NV222" s="104"/>
      <c r="NW222" s="104"/>
      <c r="NX222" s="104"/>
      <c r="NY222" s="104"/>
      <c r="NZ222" s="104"/>
      <c r="OA222" s="104"/>
      <c r="OB222" s="104"/>
      <c r="OC222" s="104"/>
      <c r="OD222" s="104"/>
      <c r="OE222" s="104"/>
      <c r="OF222" s="104"/>
      <c r="OG222" s="104"/>
      <c r="OH222" s="104"/>
      <c r="OI222" s="104"/>
      <c r="OJ222" s="104"/>
      <c r="OK222" s="104"/>
      <c r="OL222" s="104"/>
      <c r="OM222" s="104"/>
      <c r="ON222" s="104"/>
      <c r="OO222" s="104"/>
      <c r="OP222" s="104"/>
      <c r="OQ222" s="104"/>
      <c r="OR222" s="104"/>
      <c r="OS222" s="104"/>
      <c r="OT222" s="104"/>
      <c r="OU222" s="104"/>
      <c r="OV222" s="104"/>
      <c r="OW222" s="104"/>
      <c r="OX222" s="104"/>
      <c r="OY222" s="104"/>
      <c r="OZ222" s="104"/>
      <c r="PA222" s="104"/>
      <c r="PB222" s="104"/>
      <c r="PC222" s="104"/>
      <c r="PD222" s="104"/>
      <c r="PE222" s="104"/>
      <c r="PF222" s="104"/>
      <c r="PG222" s="104"/>
      <c r="PH222" s="104"/>
      <c r="PI222" s="104"/>
      <c r="PJ222" s="104"/>
      <c r="PK222" s="104"/>
      <c r="PL222" s="104"/>
      <c r="PM222" s="104"/>
      <c r="PN222" s="104"/>
      <c r="PO222" s="104"/>
      <c r="PP222" s="104"/>
      <c r="PQ222" s="104"/>
      <c r="PR222" s="104"/>
      <c r="PS222" s="104"/>
      <c r="PT222" s="104"/>
      <c r="PU222" s="104"/>
      <c r="PV222" s="104"/>
      <c r="PW222" s="104"/>
      <c r="PX222" s="104"/>
      <c r="PY222" s="104"/>
      <c r="PZ222" s="104"/>
      <c r="QA222" s="104"/>
      <c r="QB222" s="104"/>
      <c r="QC222" s="104"/>
      <c r="QD222" s="104"/>
      <c r="QE222" s="104"/>
      <c r="QF222" s="104"/>
      <c r="QG222" s="104"/>
      <c r="QH222" s="104"/>
      <c r="QI222" s="104"/>
      <c r="QJ222" s="104"/>
      <c r="QK222" s="104"/>
      <c r="QL222" s="104"/>
      <c r="QM222" s="104"/>
      <c r="QN222" s="104"/>
      <c r="QO222" s="104"/>
      <c r="QP222" s="104"/>
      <c r="QQ222" s="104"/>
      <c r="QR222" s="104"/>
      <c r="QS222" s="104"/>
      <c r="QT222" s="104"/>
      <c r="QU222" s="104"/>
      <c r="QV222" s="104"/>
      <c r="QW222" s="104"/>
      <c r="QX222" s="104"/>
      <c r="QY222" s="104"/>
      <c r="QZ222" s="104"/>
      <c r="RA222" s="104"/>
      <c r="RB222" s="104"/>
      <c r="RC222" s="104"/>
      <c r="RD222" s="104"/>
      <c r="RE222" s="104"/>
      <c r="RF222" s="104"/>
      <c r="RG222" s="207"/>
      <c r="RH222" s="207"/>
    </row>
    <row r="223" spans="2:476" ht="18.75" customHeight="1">
      <c r="B223" s="87">
        <v>212</v>
      </c>
      <c r="C223" s="87"/>
      <c r="D223" s="87" t="s">
        <v>451</v>
      </c>
      <c r="E223" s="34" t="str">
        <f>IF(ISBLANK(TMSimList[[#This Row],[Test n'#]]),"",LOOKUP(TMSimList[[#This Row],[Test n'#]],TP_CFAR_DB[TPnum],TP_CFAR_DB[TP ID]))</f>
        <v/>
      </c>
      <c r="F223" s="103" t="str">
        <f>IF(ISBLANK(TMSimList[[#This Row],[Test n'#]]),"",LOOKUP(TMSimList[[#This Row],[Test n'#]],TP_CFAR_DB[TPnum],TP_CFAR_DB[Test Point Name]))</f>
        <v/>
      </c>
      <c r="G223" s="34" t="str">
        <f>IF(ISBLANK(TMSimList[[#This Row],[Test n'#]]),"",LOOKUP(TMSimList[[#This Row],[Test n'#]],TP_CFAR_DB[TPnum],TP_CFAR_DB[Mode]))</f>
        <v/>
      </c>
      <c r="H223" s="397"/>
      <c r="I223" s="398"/>
      <c r="J223" s="398"/>
      <c r="K223" s="171"/>
      <c r="L223" s="178">
        <f>SUM(TMSimMatrix[#This Row])</f>
        <v>0</v>
      </c>
      <c r="M223" s="171"/>
      <c r="N223" s="171"/>
      <c r="O223" s="171"/>
      <c r="P223" s="171"/>
      <c r="Q223" s="171"/>
      <c r="R223" s="171"/>
      <c r="S223" s="171"/>
      <c r="T223" s="171"/>
      <c r="U223" s="171"/>
      <c r="V223" s="171"/>
      <c r="W223" s="171"/>
      <c r="X223" s="171"/>
      <c r="Y223" s="171"/>
      <c r="Z223" s="171"/>
      <c r="AA223" s="171"/>
      <c r="AB223" s="171"/>
      <c r="AC223" s="171"/>
      <c r="AD223" s="171"/>
      <c r="AE223" s="171"/>
      <c r="AF223" s="171"/>
      <c r="AG223" s="171"/>
      <c r="AH223" s="171"/>
      <c r="AI223" s="171"/>
      <c r="AJ223" s="171"/>
      <c r="AK223" s="171"/>
      <c r="AL223" s="171"/>
      <c r="AM223" s="171"/>
      <c r="AN223" s="171"/>
      <c r="AO223" s="171"/>
      <c r="AP223" s="171"/>
      <c r="AQ223" s="171"/>
      <c r="AR223" s="171"/>
      <c r="AS223" s="171"/>
      <c r="AT223" s="171"/>
      <c r="AU223" s="171"/>
      <c r="AV223" s="171"/>
      <c r="AW223" s="171"/>
      <c r="AX223" s="171"/>
      <c r="AY223" s="171"/>
      <c r="AZ223" s="171"/>
      <c r="BA223" s="171"/>
      <c r="BB223" s="171"/>
      <c r="BC223" s="171"/>
      <c r="BD223" s="171"/>
      <c r="BE223" s="171"/>
      <c r="BF223" s="171"/>
      <c r="BG223" s="171"/>
      <c r="BH223" s="171"/>
      <c r="BI223" s="171"/>
      <c r="BJ223" s="171"/>
      <c r="BK223" s="171"/>
      <c r="BL223" s="171"/>
      <c r="BM223" s="171"/>
      <c r="BN223" s="171"/>
      <c r="BO223" s="171"/>
      <c r="BP223" s="171"/>
      <c r="BQ223" s="171"/>
      <c r="BR223" s="171"/>
      <c r="BS223" s="171"/>
      <c r="BT223" s="171"/>
      <c r="BU223" s="171"/>
      <c r="BV223" s="171"/>
      <c r="BW223" s="171"/>
      <c r="BX223" s="171"/>
      <c r="BY223" s="171"/>
      <c r="BZ223" s="171"/>
      <c r="CA223" s="171"/>
      <c r="CB223" s="171"/>
      <c r="CC223" s="171"/>
      <c r="CD223" s="104"/>
      <c r="CE223" s="104"/>
      <c r="CF223" s="104"/>
      <c r="CG223" s="104"/>
      <c r="CH223" s="104"/>
      <c r="CI223" s="104"/>
      <c r="CJ223" s="104"/>
      <c r="CK223" s="104"/>
      <c r="CL223" s="104"/>
      <c r="CM223" s="104"/>
      <c r="CN223" s="104"/>
      <c r="CO223" s="104"/>
      <c r="CP223" s="104"/>
      <c r="CQ223" s="104"/>
      <c r="CR223" s="104"/>
      <c r="CS223" s="104"/>
      <c r="CT223" s="104"/>
      <c r="CU223" s="104"/>
      <c r="CV223" s="207"/>
      <c r="CW223" s="207"/>
      <c r="CX223" s="207"/>
      <c r="CY223" s="207"/>
      <c r="CZ223" s="207"/>
      <c r="DA223" s="207"/>
      <c r="DB223" s="207"/>
      <c r="DC223" s="207"/>
      <c r="DD223" s="207"/>
      <c r="DE223" s="207"/>
      <c r="DF223" s="207"/>
      <c r="DG223" s="207"/>
      <c r="DH223" s="207"/>
      <c r="DI223" s="207"/>
      <c r="DJ223" s="207"/>
      <c r="DK223" s="207"/>
      <c r="DL223" s="207"/>
      <c r="DM223" s="207"/>
      <c r="DN223" s="207"/>
      <c r="DO223" s="207"/>
      <c r="DP223" s="207"/>
      <c r="DQ223" s="207"/>
      <c r="DR223" s="207"/>
      <c r="DS223" s="207"/>
      <c r="DT223" s="207"/>
      <c r="DU223" s="104"/>
      <c r="DV223" s="104"/>
      <c r="DW223" s="104"/>
      <c r="DX223" s="104"/>
      <c r="DY223" s="104"/>
      <c r="DZ223" s="104"/>
      <c r="EA223" s="104"/>
      <c r="EB223" s="104"/>
      <c r="EC223" s="104"/>
      <c r="ED223" s="104"/>
      <c r="EE223" s="104"/>
      <c r="EF223" s="104"/>
      <c r="EG223" s="104"/>
      <c r="EH223" s="104"/>
      <c r="EI223" s="104"/>
      <c r="EJ223" s="104"/>
      <c r="EK223" s="104"/>
      <c r="EL223" s="104"/>
      <c r="EM223" s="104"/>
      <c r="EN223" s="104"/>
      <c r="EO223" s="104"/>
      <c r="EP223" s="104"/>
      <c r="EQ223" s="104"/>
      <c r="ER223" s="104"/>
      <c r="ES223" s="104"/>
      <c r="ET223" s="104"/>
      <c r="EU223" s="104"/>
      <c r="EV223" s="104"/>
      <c r="EW223" s="104"/>
      <c r="EX223" s="104"/>
      <c r="EY223" s="104"/>
      <c r="EZ223" s="104"/>
      <c r="FA223" s="104"/>
      <c r="FB223" s="104"/>
      <c r="FC223" s="104"/>
      <c r="FD223" s="104"/>
      <c r="FE223" s="104"/>
      <c r="FF223" s="104"/>
      <c r="FG223" s="104"/>
      <c r="FH223" s="104"/>
      <c r="FI223" s="104"/>
      <c r="FJ223" s="104"/>
      <c r="FK223" s="104"/>
      <c r="FL223" s="104"/>
      <c r="FM223" s="104"/>
      <c r="FN223" s="104"/>
      <c r="FO223" s="104"/>
      <c r="FP223" s="104"/>
      <c r="FQ223" s="104"/>
      <c r="FR223" s="104"/>
      <c r="FS223" s="104"/>
      <c r="FT223" s="104"/>
      <c r="FU223" s="104"/>
      <c r="FV223" s="104"/>
      <c r="FW223" s="104"/>
      <c r="FX223" s="104"/>
      <c r="FY223" s="104"/>
      <c r="FZ223" s="104"/>
      <c r="GA223" s="104"/>
      <c r="GB223" s="104"/>
      <c r="GC223" s="104"/>
      <c r="GD223" s="104"/>
      <c r="GE223" s="104"/>
      <c r="GF223" s="104"/>
      <c r="GG223" s="104"/>
      <c r="GH223" s="104"/>
      <c r="GI223" s="104"/>
      <c r="GJ223" s="104"/>
      <c r="GK223" s="104"/>
      <c r="GL223" s="104"/>
      <c r="GM223" s="104"/>
      <c r="GN223" s="104"/>
      <c r="GO223" s="104"/>
      <c r="GP223" s="104"/>
      <c r="GQ223" s="104"/>
      <c r="GR223" s="104"/>
      <c r="GS223" s="104"/>
      <c r="GT223" s="104"/>
      <c r="GU223" s="104"/>
      <c r="GV223" s="104"/>
      <c r="GW223" s="104"/>
      <c r="GX223" s="104"/>
      <c r="GY223" s="104"/>
      <c r="GZ223" s="104"/>
      <c r="HA223" s="104"/>
      <c r="HB223" s="104"/>
      <c r="HC223" s="104"/>
      <c r="HD223" s="104"/>
      <c r="HE223" s="104"/>
      <c r="HF223" s="104"/>
      <c r="HG223" s="104"/>
      <c r="HH223" s="104"/>
      <c r="HI223" s="104"/>
      <c r="HJ223" s="104"/>
      <c r="HK223" s="104"/>
      <c r="HL223" s="104"/>
      <c r="HM223" s="104"/>
      <c r="HN223" s="104"/>
      <c r="HO223" s="104"/>
      <c r="HP223" s="104"/>
      <c r="HQ223" s="104"/>
      <c r="HR223" s="104"/>
      <c r="HS223" s="104"/>
      <c r="HT223" s="104"/>
      <c r="HU223" s="104"/>
      <c r="HV223" s="104"/>
      <c r="HW223" s="104"/>
      <c r="HX223" s="104"/>
      <c r="HY223" s="104"/>
      <c r="HZ223" s="104"/>
      <c r="IA223" s="104"/>
      <c r="IB223" s="104"/>
      <c r="IC223" s="104"/>
      <c r="ID223" s="104"/>
      <c r="IE223" s="104"/>
      <c r="IF223" s="104"/>
      <c r="IG223" s="104"/>
      <c r="IH223" s="104"/>
      <c r="II223" s="104"/>
      <c r="IJ223" s="104"/>
      <c r="IK223" s="104"/>
      <c r="IL223" s="104"/>
      <c r="IM223" s="104"/>
      <c r="IN223" s="104"/>
      <c r="IO223" s="104"/>
      <c r="IP223" s="104"/>
      <c r="IQ223" s="104"/>
      <c r="IR223" s="104"/>
      <c r="IS223" s="104"/>
      <c r="IT223" s="104"/>
      <c r="IU223" s="104"/>
      <c r="IV223" s="104"/>
      <c r="IW223" s="104"/>
      <c r="IX223" s="104"/>
      <c r="IY223" s="104"/>
      <c r="IZ223" s="104"/>
      <c r="JA223" s="104"/>
      <c r="JB223" s="104"/>
      <c r="JC223" s="104"/>
      <c r="JD223" s="104"/>
      <c r="JE223" s="104"/>
      <c r="JF223" s="104"/>
      <c r="JG223" s="104"/>
      <c r="JH223" s="104"/>
      <c r="JI223" s="104"/>
      <c r="JJ223" s="104"/>
      <c r="JK223" s="104"/>
      <c r="JL223" s="104"/>
      <c r="JM223" s="104"/>
      <c r="JN223" s="104"/>
      <c r="JO223" s="104"/>
      <c r="JP223" s="104"/>
      <c r="JQ223" s="104"/>
      <c r="JR223" s="104"/>
      <c r="JS223" s="104"/>
      <c r="JT223" s="104"/>
      <c r="JU223" s="104"/>
      <c r="JV223" s="104"/>
      <c r="JW223" s="104"/>
      <c r="JX223" s="104"/>
      <c r="JY223" s="104"/>
      <c r="JZ223" s="104"/>
      <c r="KA223" s="104"/>
      <c r="KB223" s="104"/>
      <c r="KC223" s="104"/>
      <c r="KD223" s="104"/>
      <c r="KE223" s="104"/>
      <c r="KF223" s="104"/>
      <c r="KG223" s="104"/>
      <c r="KH223" s="104"/>
      <c r="KI223" s="104"/>
      <c r="KJ223" s="104"/>
      <c r="KK223" s="104"/>
      <c r="KL223" s="104"/>
      <c r="KM223" s="104"/>
      <c r="KN223" s="104"/>
      <c r="KO223" s="104"/>
      <c r="KP223" s="104"/>
      <c r="KQ223" s="104"/>
      <c r="KR223" s="104"/>
      <c r="KS223" s="104"/>
      <c r="KT223" s="104"/>
      <c r="KU223" s="104"/>
      <c r="KV223" s="104"/>
      <c r="KW223" s="104"/>
      <c r="KX223" s="104"/>
      <c r="KY223" s="104"/>
      <c r="KZ223" s="104"/>
      <c r="LA223" s="104"/>
      <c r="LB223" s="104"/>
      <c r="LC223" s="104"/>
      <c r="LD223" s="104"/>
      <c r="LE223" s="104"/>
      <c r="LF223" s="104"/>
      <c r="LG223" s="104"/>
      <c r="LH223" s="104"/>
      <c r="LI223" s="104"/>
      <c r="LJ223" s="104"/>
      <c r="LK223" s="104"/>
      <c r="LL223" s="104"/>
      <c r="LM223" s="104"/>
      <c r="LN223" s="104"/>
      <c r="LO223" s="104"/>
      <c r="LP223" s="104"/>
      <c r="LQ223" s="104"/>
      <c r="LR223" s="104"/>
      <c r="LS223" s="104"/>
      <c r="LT223" s="104"/>
      <c r="LU223" s="104"/>
      <c r="LV223" s="104"/>
      <c r="LW223" s="104"/>
      <c r="LX223" s="104"/>
      <c r="LY223" s="104"/>
      <c r="LZ223" s="104"/>
      <c r="MA223" s="104"/>
      <c r="MB223" s="104"/>
      <c r="MC223" s="104"/>
      <c r="MD223" s="104"/>
      <c r="ME223" s="104"/>
      <c r="MF223" s="104"/>
      <c r="MG223" s="104"/>
      <c r="MH223" s="104"/>
      <c r="MI223" s="104"/>
      <c r="MJ223" s="104"/>
      <c r="MK223" s="104"/>
      <c r="ML223" s="104"/>
      <c r="MM223" s="104"/>
      <c r="MN223" s="104"/>
      <c r="MO223" s="104"/>
      <c r="MP223" s="104"/>
      <c r="MQ223" s="104"/>
      <c r="MR223" s="104"/>
      <c r="MS223" s="104"/>
      <c r="MT223" s="104"/>
      <c r="MU223" s="104"/>
      <c r="MV223" s="104"/>
      <c r="MW223" s="104"/>
      <c r="MX223" s="104"/>
      <c r="MY223" s="104"/>
      <c r="MZ223" s="104"/>
      <c r="NA223" s="104"/>
      <c r="NB223" s="104"/>
      <c r="NC223" s="104"/>
      <c r="ND223" s="104"/>
      <c r="NE223" s="104"/>
      <c r="NF223" s="104"/>
      <c r="NG223" s="104"/>
      <c r="NH223" s="104"/>
      <c r="NI223" s="104"/>
      <c r="NJ223" s="104"/>
      <c r="NK223" s="104"/>
      <c r="NL223" s="104"/>
      <c r="NM223" s="104"/>
      <c r="NN223" s="104"/>
      <c r="NO223" s="104"/>
      <c r="NP223" s="104"/>
      <c r="NQ223" s="104"/>
      <c r="NR223" s="104"/>
      <c r="NS223" s="104"/>
      <c r="NT223" s="104"/>
      <c r="NU223" s="104"/>
      <c r="NV223" s="104"/>
      <c r="NW223" s="104"/>
      <c r="NX223" s="104"/>
      <c r="NY223" s="104"/>
      <c r="NZ223" s="104"/>
      <c r="OA223" s="104"/>
      <c r="OB223" s="104"/>
      <c r="OC223" s="104"/>
      <c r="OD223" s="104"/>
      <c r="OE223" s="104"/>
      <c r="OF223" s="104"/>
      <c r="OG223" s="104"/>
      <c r="OH223" s="104"/>
      <c r="OI223" s="104"/>
      <c r="OJ223" s="104"/>
      <c r="OK223" s="104"/>
      <c r="OL223" s="104"/>
      <c r="OM223" s="104"/>
      <c r="ON223" s="104"/>
      <c r="OO223" s="104"/>
      <c r="OP223" s="104"/>
      <c r="OQ223" s="104"/>
      <c r="OR223" s="104"/>
      <c r="OS223" s="104"/>
      <c r="OT223" s="104"/>
      <c r="OU223" s="104"/>
      <c r="OV223" s="104"/>
      <c r="OW223" s="104"/>
      <c r="OX223" s="104"/>
      <c r="OY223" s="104"/>
      <c r="OZ223" s="104"/>
      <c r="PA223" s="104"/>
      <c r="PB223" s="104"/>
      <c r="PC223" s="104"/>
      <c r="PD223" s="104"/>
      <c r="PE223" s="104"/>
      <c r="PF223" s="104"/>
      <c r="PG223" s="104"/>
      <c r="PH223" s="104"/>
      <c r="PI223" s="104"/>
      <c r="PJ223" s="104"/>
      <c r="PK223" s="104"/>
      <c r="PL223" s="104"/>
      <c r="PM223" s="104"/>
      <c r="PN223" s="104"/>
      <c r="PO223" s="104"/>
      <c r="PP223" s="104"/>
      <c r="PQ223" s="104"/>
      <c r="PR223" s="104"/>
      <c r="PS223" s="104"/>
      <c r="PT223" s="104"/>
      <c r="PU223" s="104"/>
      <c r="PV223" s="104"/>
      <c r="PW223" s="104"/>
      <c r="PX223" s="104"/>
      <c r="PY223" s="104"/>
      <c r="PZ223" s="104"/>
      <c r="QA223" s="104"/>
      <c r="QB223" s="104"/>
      <c r="QC223" s="104"/>
      <c r="QD223" s="104"/>
      <c r="QE223" s="104"/>
      <c r="QF223" s="104"/>
      <c r="QG223" s="104"/>
      <c r="QH223" s="104"/>
      <c r="QI223" s="104"/>
      <c r="QJ223" s="104"/>
      <c r="QK223" s="104"/>
      <c r="QL223" s="104"/>
      <c r="QM223" s="104"/>
      <c r="QN223" s="104"/>
      <c r="QO223" s="104"/>
      <c r="QP223" s="104"/>
      <c r="QQ223" s="104"/>
      <c r="QR223" s="104"/>
      <c r="QS223" s="104"/>
      <c r="QT223" s="104"/>
      <c r="QU223" s="104"/>
      <c r="QV223" s="104"/>
      <c r="QW223" s="104"/>
      <c r="QX223" s="104"/>
      <c r="QY223" s="104"/>
      <c r="QZ223" s="104"/>
      <c r="RA223" s="104"/>
      <c r="RB223" s="104"/>
      <c r="RC223" s="104"/>
      <c r="RD223" s="104"/>
      <c r="RE223" s="104"/>
      <c r="RF223" s="104"/>
      <c r="RG223" s="207"/>
      <c r="RH223" s="207"/>
    </row>
    <row r="224" spans="2:476" ht="18.75" customHeight="1">
      <c r="B224" s="87">
        <v>213</v>
      </c>
      <c r="C224" s="87"/>
      <c r="D224" s="87" t="s">
        <v>451</v>
      </c>
      <c r="E224" s="34" t="str">
        <f>IF(ISBLANK(TMSimList[[#This Row],[Test n'#]]),"",LOOKUP(TMSimList[[#This Row],[Test n'#]],TP_CFAR_DB[TPnum],TP_CFAR_DB[TP ID]))</f>
        <v/>
      </c>
      <c r="F224" s="103" t="str">
        <f>IF(ISBLANK(TMSimList[[#This Row],[Test n'#]]),"",LOOKUP(TMSimList[[#This Row],[Test n'#]],TP_CFAR_DB[TPnum],TP_CFAR_DB[Test Point Name]))</f>
        <v/>
      </c>
      <c r="G224" s="34" t="str">
        <f>IF(ISBLANK(TMSimList[[#This Row],[Test n'#]]),"",LOOKUP(TMSimList[[#This Row],[Test n'#]],TP_CFAR_DB[TPnum],TP_CFAR_DB[Mode]))</f>
        <v/>
      </c>
      <c r="H224" s="397"/>
      <c r="I224" s="398"/>
      <c r="J224" s="398"/>
      <c r="K224" s="171"/>
      <c r="L224" s="178">
        <f>SUM(TMSimMatrix[#This Row])</f>
        <v>0</v>
      </c>
      <c r="M224" s="171"/>
      <c r="N224" s="171"/>
      <c r="O224" s="171"/>
      <c r="P224" s="171"/>
      <c r="Q224" s="171"/>
      <c r="R224" s="171"/>
      <c r="S224" s="171"/>
      <c r="T224" s="171"/>
      <c r="U224" s="171"/>
      <c r="V224" s="171"/>
      <c r="W224" s="171"/>
      <c r="X224" s="171"/>
      <c r="Y224" s="171"/>
      <c r="Z224" s="171"/>
      <c r="AA224" s="171"/>
      <c r="AB224" s="171"/>
      <c r="AC224" s="171"/>
      <c r="AD224" s="171"/>
      <c r="AE224" s="171"/>
      <c r="AF224" s="171"/>
      <c r="AG224" s="171"/>
      <c r="AH224" s="171"/>
      <c r="AI224" s="171"/>
      <c r="AJ224" s="171"/>
      <c r="AK224" s="171"/>
      <c r="AL224" s="171"/>
      <c r="AM224" s="171"/>
      <c r="AN224" s="171"/>
      <c r="AO224" s="171"/>
      <c r="AP224" s="171"/>
      <c r="AQ224" s="171"/>
      <c r="AR224" s="171"/>
      <c r="AS224" s="171"/>
      <c r="AT224" s="171"/>
      <c r="AU224" s="171"/>
      <c r="AV224" s="171"/>
      <c r="AW224" s="171"/>
      <c r="AX224" s="171"/>
      <c r="AY224" s="171"/>
      <c r="AZ224" s="171"/>
      <c r="BA224" s="171"/>
      <c r="BB224" s="171"/>
      <c r="BC224" s="171"/>
      <c r="BD224" s="171"/>
      <c r="BE224" s="171"/>
      <c r="BF224" s="171"/>
      <c r="BG224" s="171"/>
      <c r="BH224" s="171"/>
      <c r="BI224" s="171"/>
      <c r="BJ224" s="171"/>
      <c r="BK224" s="171"/>
      <c r="BL224" s="171"/>
      <c r="BM224" s="171"/>
      <c r="BN224" s="171"/>
      <c r="BO224" s="171"/>
      <c r="BP224" s="171"/>
      <c r="BQ224" s="171"/>
      <c r="BR224" s="171"/>
      <c r="BS224" s="171"/>
      <c r="BT224" s="171"/>
      <c r="BU224" s="171"/>
      <c r="BV224" s="171"/>
      <c r="BW224" s="171"/>
      <c r="BX224" s="171"/>
      <c r="BY224" s="171"/>
      <c r="BZ224" s="171"/>
      <c r="CA224" s="171"/>
      <c r="CB224" s="171"/>
      <c r="CC224" s="171"/>
      <c r="CD224" s="104"/>
      <c r="CE224" s="104"/>
      <c r="CF224" s="104"/>
      <c r="CG224" s="104"/>
      <c r="CH224" s="104"/>
      <c r="CI224" s="104"/>
      <c r="CJ224" s="104"/>
      <c r="CK224" s="104"/>
      <c r="CL224" s="104"/>
      <c r="CM224" s="104"/>
      <c r="CN224" s="104"/>
      <c r="CO224" s="104"/>
      <c r="CP224" s="104"/>
      <c r="CQ224" s="104"/>
      <c r="CR224" s="104"/>
      <c r="CS224" s="104"/>
      <c r="CT224" s="104"/>
      <c r="CU224" s="104"/>
      <c r="CV224" s="207"/>
      <c r="CW224" s="207"/>
      <c r="CX224" s="207"/>
      <c r="CY224" s="207"/>
      <c r="CZ224" s="207"/>
      <c r="DA224" s="207"/>
      <c r="DB224" s="207"/>
      <c r="DC224" s="207"/>
      <c r="DD224" s="207"/>
      <c r="DE224" s="207"/>
      <c r="DF224" s="207"/>
      <c r="DG224" s="207"/>
      <c r="DH224" s="207"/>
      <c r="DI224" s="207"/>
      <c r="DJ224" s="207"/>
      <c r="DK224" s="207"/>
      <c r="DL224" s="207"/>
      <c r="DM224" s="207"/>
      <c r="DN224" s="207"/>
      <c r="DO224" s="207"/>
      <c r="DP224" s="207"/>
      <c r="DQ224" s="207"/>
      <c r="DR224" s="207"/>
      <c r="DS224" s="207"/>
      <c r="DT224" s="207"/>
      <c r="DU224" s="104"/>
      <c r="DV224" s="104"/>
      <c r="DW224" s="104"/>
      <c r="DX224" s="104"/>
      <c r="DY224" s="104"/>
      <c r="DZ224" s="104"/>
      <c r="EA224" s="104"/>
      <c r="EB224" s="104"/>
      <c r="EC224" s="104"/>
      <c r="ED224" s="104"/>
      <c r="EE224" s="104"/>
      <c r="EF224" s="104"/>
      <c r="EG224" s="104"/>
      <c r="EH224" s="104"/>
      <c r="EI224" s="104"/>
      <c r="EJ224" s="104"/>
      <c r="EK224" s="104"/>
      <c r="EL224" s="104"/>
      <c r="EM224" s="104"/>
      <c r="EN224" s="104"/>
      <c r="EO224" s="104"/>
      <c r="EP224" s="104"/>
      <c r="EQ224" s="104"/>
      <c r="ER224" s="104"/>
      <c r="ES224" s="104"/>
      <c r="ET224" s="104"/>
      <c r="EU224" s="104"/>
      <c r="EV224" s="104"/>
      <c r="EW224" s="104"/>
      <c r="EX224" s="104"/>
      <c r="EY224" s="104"/>
      <c r="EZ224" s="104"/>
      <c r="FA224" s="104"/>
      <c r="FB224" s="104"/>
      <c r="FC224" s="104"/>
      <c r="FD224" s="104"/>
      <c r="FE224" s="104"/>
      <c r="FF224" s="104"/>
      <c r="FG224" s="104"/>
      <c r="FH224" s="104"/>
      <c r="FI224" s="104"/>
      <c r="FJ224" s="104"/>
      <c r="FK224" s="104"/>
      <c r="FL224" s="104"/>
      <c r="FM224" s="104"/>
      <c r="FN224" s="104"/>
      <c r="FO224" s="104"/>
      <c r="FP224" s="104"/>
      <c r="FQ224" s="104"/>
      <c r="FR224" s="104"/>
      <c r="FS224" s="104"/>
      <c r="FT224" s="104"/>
      <c r="FU224" s="104"/>
      <c r="FV224" s="104"/>
      <c r="FW224" s="104"/>
      <c r="FX224" s="104"/>
      <c r="FY224" s="104"/>
      <c r="FZ224" s="104"/>
      <c r="GA224" s="104"/>
      <c r="GB224" s="104"/>
      <c r="GC224" s="104"/>
      <c r="GD224" s="104"/>
      <c r="GE224" s="104"/>
      <c r="GF224" s="104"/>
      <c r="GG224" s="104"/>
      <c r="GH224" s="104"/>
      <c r="GI224" s="104"/>
      <c r="GJ224" s="104"/>
      <c r="GK224" s="104"/>
      <c r="GL224" s="104"/>
      <c r="GM224" s="104"/>
      <c r="GN224" s="104"/>
      <c r="GO224" s="104"/>
      <c r="GP224" s="104"/>
      <c r="GQ224" s="104"/>
      <c r="GR224" s="104"/>
      <c r="GS224" s="104"/>
      <c r="GT224" s="104"/>
      <c r="GU224" s="104"/>
      <c r="GV224" s="104"/>
      <c r="GW224" s="104"/>
      <c r="GX224" s="104"/>
      <c r="GY224" s="104"/>
      <c r="GZ224" s="104"/>
      <c r="HA224" s="104"/>
      <c r="HB224" s="104"/>
      <c r="HC224" s="104"/>
      <c r="HD224" s="104"/>
      <c r="HE224" s="104"/>
      <c r="HF224" s="104"/>
      <c r="HG224" s="104"/>
      <c r="HH224" s="104"/>
      <c r="HI224" s="104"/>
      <c r="HJ224" s="104"/>
      <c r="HK224" s="104"/>
      <c r="HL224" s="104"/>
      <c r="HM224" s="104"/>
      <c r="HN224" s="104"/>
      <c r="HO224" s="104"/>
      <c r="HP224" s="104"/>
      <c r="HQ224" s="104"/>
      <c r="HR224" s="104"/>
      <c r="HS224" s="104"/>
      <c r="HT224" s="104"/>
      <c r="HU224" s="104"/>
      <c r="HV224" s="104"/>
      <c r="HW224" s="104"/>
      <c r="HX224" s="104"/>
      <c r="HY224" s="104"/>
      <c r="HZ224" s="104"/>
      <c r="IA224" s="104"/>
      <c r="IB224" s="104"/>
      <c r="IC224" s="104"/>
      <c r="ID224" s="104"/>
      <c r="IE224" s="104"/>
      <c r="IF224" s="104"/>
      <c r="IG224" s="104"/>
      <c r="IH224" s="104"/>
      <c r="II224" s="104"/>
      <c r="IJ224" s="104"/>
      <c r="IK224" s="104"/>
      <c r="IL224" s="104"/>
      <c r="IM224" s="104"/>
      <c r="IN224" s="104"/>
      <c r="IO224" s="104"/>
      <c r="IP224" s="104"/>
      <c r="IQ224" s="104"/>
      <c r="IR224" s="104"/>
      <c r="IS224" s="104"/>
      <c r="IT224" s="104"/>
      <c r="IU224" s="104"/>
      <c r="IV224" s="104"/>
      <c r="IW224" s="104"/>
      <c r="IX224" s="104"/>
      <c r="IY224" s="104"/>
      <c r="IZ224" s="104"/>
      <c r="JA224" s="104"/>
      <c r="JB224" s="104"/>
      <c r="JC224" s="104"/>
      <c r="JD224" s="104"/>
      <c r="JE224" s="104"/>
      <c r="JF224" s="104"/>
      <c r="JG224" s="104"/>
      <c r="JH224" s="104"/>
      <c r="JI224" s="104"/>
      <c r="JJ224" s="104"/>
      <c r="JK224" s="104"/>
      <c r="JL224" s="104"/>
      <c r="JM224" s="104"/>
      <c r="JN224" s="104"/>
      <c r="JO224" s="104"/>
      <c r="JP224" s="104"/>
      <c r="JQ224" s="104"/>
      <c r="JR224" s="104"/>
      <c r="JS224" s="104"/>
      <c r="JT224" s="104"/>
      <c r="JU224" s="104"/>
      <c r="JV224" s="104"/>
      <c r="JW224" s="104"/>
      <c r="JX224" s="104"/>
      <c r="JY224" s="104"/>
      <c r="JZ224" s="104"/>
      <c r="KA224" s="104"/>
      <c r="KB224" s="104"/>
      <c r="KC224" s="104"/>
      <c r="KD224" s="104"/>
      <c r="KE224" s="104"/>
      <c r="KF224" s="104"/>
      <c r="KG224" s="104"/>
      <c r="KH224" s="104"/>
      <c r="KI224" s="104"/>
      <c r="KJ224" s="104"/>
      <c r="KK224" s="104"/>
      <c r="KL224" s="104"/>
      <c r="KM224" s="104"/>
      <c r="KN224" s="104"/>
      <c r="KO224" s="104"/>
      <c r="KP224" s="104"/>
      <c r="KQ224" s="104"/>
      <c r="KR224" s="104"/>
      <c r="KS224" s="104"/>
      <c r="KT224" s="104"/>
      <c r="KU224" s="104"/>
      <c r="KV224" s="104"/>
      <c r="KW224" s="104"/>
      <c r="KX224" s="104"/>
      <c r="KY224" s="104"/>
      <c r="KZ224" s="104"/>
      <c r="LA224" s="104"/>
      <c r="LB224" s="104"/>
      <c r="LC224" s="104"/>
      <c r="LD224" s="104"/>
      <c r="LE224" s="104"/>
      <c r="LF224" s="104"/>
      <c r="LG224" s="104"/>
      <c r="LH224" s="104"/>
      <c r="LI224" s="104"/>
      <c r="LJ224" s="104"/>
      <c r="LK224" s="104"/>
      <c r="LL224" s="104"/>
      <c r="LM224" s="104"/>
      <c r="LN224" s="104"/>
      <c r="LO224" s="104"/>
      <c r="LP224" s="104"/>
      <c r="LQ224" s="104"/>
      <c r="LR224" s="104"/>
      <c r="LS224" s="104"/>
      <c r="LT224" s="104"/>
      <c r="LU224" s="104"/>
      <c r="LV224" s="104"/>
      <c r="LW224" s="104"/>
      <c r="LX224" s="104"/>
      <c r="LY224" s="104"/>
      <c r="LZ224" s="104"/>
      <c r="MA224" s="104"/>
      <c r="MB224" s="104"/>
      <c r="MC224" s="104"/>
      <c r="MD224" s="104"/>
      <c r="ME224" s="104"/>
      <c r="MF224" s="104"/>
      <c r="MG224" s="104"/>
      <c r="MH224" s="104"/>
      <c r="MI224" s="104"/>
      <c r="MJ224" s="104"/>
      <c r="MK224" s="104"/>
      <c r="ML224" s="104"/>
      <c r="MM224" s="104"/>
      <c r="MN224" s="104"/>
      <c r="MO224" s="104"/>
      <c r="MP224" s="104"/>
      <c r="MQ224" s="104"/>
      <c r="MR224" s="104"/>
      <c r="MS224" s="104"/>
      <c r="MT224" s="104"/>
      <c r="MU224" s="104"/>
      <c r="MV224" s="104"/>
      <c r="MW224" s="104"/>
      <c r="MX224" s="104"/>
      <c r="MY224" s="104"/>
      <c r="MZ224" s="104"/>
      <c r="NA224" s="104"/>
      <c r="NB224" s="104"/>
      <c r="NC224" s="104"/>
      <c r="ND224" s="104"/>
      <c r="NE224" s="104"/>
      <c r="NF224" s="104"/>
      <c r="NG224" s="104"/>
      <c r="NH224" s="104"/>
      <c r="NI224" s="104"/>
      <c r="NJ224" s="104"/>
      <c r="NK224" s="104"/>
      <c r="NL224" s="104"/>
      <c r="NM224" s="104"/>
      <c r="NN224" s="104"/>
      <c r="NO224" s="104"/>
      <c r="NP224" s="104"/>
      <c r="NQ224" s="104"/>
      <c r="NR224" s="104"/>
      <c r="NS224" s="104"/>
      <c r="NT224" s="104"/>
      <c r="NU224" s="104"/>
      <c r="NV224" s="104"/>
      <c r="NW224" s="104"/>
      <c r="NX224" s="104"/>
      <c r="NY224" s="104"/>
      <c r="NZ224" s="104"/>
      <c r="OA224" s="104"/>
      <c r="OB224" s="104"/>
      <c r="OC224" s="104"/>
      <c r="OD224" s="104"/>
      <c r="OE224" s="104"/>
      <c r="OF224" s="104"/>
      <c r="OG224" s="104"/>
      <c r="OH224" s="104"/>
      <c r="OI224" s="104"/>
      <c r="OJ224" s="104"/>
      <c r="OK224" s="104"/>
      <c r="OL224" s="104"/>
      <c r="OM224" s="104"/>
      <c r="ON224" s="104"/>
      <c r="OO224" s="104"/>
      <c r="OP224" s="104"/>
      <c r="OQ224" s="104"/>
      <c r="OR224" s="104"/>
      <c r="OS224" s="104"/>
      <c r="OT224" s="104"/>
      <c r="OU224" s="104"/>
      <c r="OV224" s="104"/>
      <c r="OW224" s="104"/>
      <c r="OX224" s="104"/>
      <c r="OY224" s="104"/>
      <c r="OZ224" s="104"/>
      <c r="PA224" s="104"/>
      <c r="PB224" s="104"/>
      <c r="PC224" s="104"/>
      <c r="PD224" s="104"/>
      <c r="PE224" s="104"/>
      <c r="PF224" s="104"/>
      <c r="PG224" s="104"/>
      <c r="PH224" s="104"/>
      <c r="PI224" s="104"/>
      <c r="PJ224" s="104"/>
      <c r="PK224" s="104"/>
      <c r="PL224" s="104"/>
      <c r="PM224" s="104"/>
      <c r="PN224" s="104"/>
      <c r="PO224" s="104"/>
      <c r="PP224" s="104"/>
      <c r="PQ224" s="104"/>
      <c r="PR224" s="104"/>
      <c r="PS224" s="104"/>
      <c r="PT224" s="104"/>
      <c r="PU224" s="104"/>
      <c r="PV224" s="104"/>
      <c r="PW224" s="104"/>
      <c r="PX224" s="104"/>
      <c r="PY224" s="104"/>
      <c r="PZ224" s="104"/>
      <c r="QA224" s="104"/>
      <c r="QB224" s="104"/>
      <c r="QC224" s="104"/>
      <c r="QD224" s="104"/>
      <c r="QE224" s="104"/>
      <c r="QF224" s="104"/>
      <c r="QG224" s="104"/>
      <c r="QH224" s="104"/>
      <c r="QI224" s="104"/>
      <c r="QJ224" s="104"/>
      <c r="QK224" s="104"/>
      <c r="QL224" s="104"/>
      <c r="QM224" s="104"/>
      <c r="QN224" s="104"/>
      <c r="QO224" s="104"/>
      <c r="QP224" s="104"/>
      <c r="QQ224" s="104"/>
      <c r="QR224" s="104"/>
      <c r="QS224" s="104"/>
      <c r="QT224" s="104"/>
      <c r="QU224" s="104"/>
      <c r="QV224" s="104"/>
      <c r="QW224" s="104"/>
      <c r="QX224" s="104"/>
      <c r="QY224" s="104"/>
      <c r="QZ224" s="104"/>
      <c r="RA224" s="104"/>
      <c r="RB224" s="104"/>
      <c r="RC224" s="104"/>
      <c r="RD224" s="104"/>
      <c r="RE224" s="104"/>
      <c r="RF224" s="104"/>
      <c r="RG224" s="207"/>
      <c r="RH224" s="207"/>
    </row>
    <row r="225" spans="2:476" ht="18.75" customHeight="1">
      <c r="B225" s="87">
        <v>214</v>
      </c>
      <c r="C225" s="87"/>
      <c r="D225" s="87" t="s">
        <v>451</v>
      </c>
      <c r="E225" s="34" t="str">
        <f>IF(ISBLANK(TMSimList[[#This Row],[Test n'#]]),"",LOOKUP(TMSimList[[#This Row],[Test n'#]],TP_CFAR_DB[TPnum],TP_CFAR_DB[TP ID]))</f>
        <v/>
      </c>
      <c r="F225" s="103" t="str">
        <f>IF(ISBLANK(TMSimList[[#This Row],[Test n'#]]),"",LOOKUP(TMSimList[[#This Row],[Test n'#]],TP_CFAR_DB[TPnum],TP_CFAR_DB[Test Point Name]))</f>
        <v/>
      </c>
      <c r="G225" s="34" t="str">
        <f>IF(ISBLANK(TMSimList[[#This Row],[Test n'#]]),"",LOOKUP(TMSimList[[#This Row],[Test n'#]],TP_CFAR_DB[TPnum],TP_CFAR_DB[Mode]))</f>
        <v/>
      </c>
      <c r="H225" s="397"/>
      <c r="I225" s="398"/>
      <c r="J225" s="398"/>
      <c r="K225" s="171"/>
      <c r="L225" s="178">
        <f>SUM(TMSimMatrix[#This Row])</f>
        <v>0</v>
      </c>
      <c r="M225" s="171"/>
      <c r="N225" s="171"/>
      <c r="O225" s="171"/>
      <c r="P225" s="171"/>
      <c r="Q225" s="171"/>
      <c r="R225" s="171"/>
      <c r="S225" s="171"/>
      <c r="T225" s="171"/>
      <c r="U225" s="171"/>
      <c r="V225" s="171"/>
      <c r="W225" s="171"/>
      <c r="X225" s="171"/>
      <c r="Y225" s="171"/>
      <c r="Z225" s="171"/>
      <c r="AA225" s="171"/>
      <c r="AB225" s="171"/>
      <c r="AC225" s="171"/>
      <c r="AD225" s="171"/>
      <c r="AE225" s="171"/>
      <c r="AF225" s="171"/>
      <c r="AG225" s="171"/>
      <c r="AH225" s="171"/>
      <c r="AI225" s="171"/>
      <c r="AJ225" s="171"/>
      <c r="AK225" s="171"/>
      <c r="AL225" s="171"/>
      <c r="AM225" s="171"/>
      <c r="AN225" s="171"/>
      <c r="AO225" s="171"/>
      <c r="AP225" s="171"/>
      <c r="AQ225" s="171"/>
      <c r="AR225" s="171"/>
      <c r="AS225" s="171"/>
      <c r="AT225" s="171"/>
      <c r="AU225" s="171"/>
      <c r="AV225" s="171"/>
      <c r="AW225" s="171"/>
      <c r="AX225" s="171"/>
      <c r="AY225" s="171"/>
      <c r="AZ225" s="171"/>
      <c r="BA225" s="171"/>
      <c r="BB225" s="171"/>
      <c r="BC225" s="171"/>
      <c r="BD225" s="171"/>
      <c r="BE225" s="171"/>
      <c r="BF225" s="171"/>
      <c r="BG225" s="171"/>
      <c r="BH225" s="171"/>
      <c r="BI225" s="171"/>
      <c r="BJ225" s="171"/>
      <c r="BK225" s="171"/>
      <c r="BL225" s="171"/>
      <c r="BM225" s="171"/>
      <c r="BN225" s="171"/>
      <c r="BO225" s="171"/>
      <c r="BP225" s="171"/>
      <c r="BQ225" s="171"/>
      <c r="BR225" s="171"/>
      <c r="BS225" s="171"/>
      <c r="BT225" s="171"/>
      <c r="BU225" s="171"/>
      <c r="BV225" s="171"/>
      <c r="BW225" s="171"/>
      <c r="BX225" s="171"/>
      <c r="BY225" s="171"/>
      <c r="BZ225" s="171"/>
      <c r="CA225" s="171"/>
      <c r="CB225" s="171"/>
      <c r="CC225" s="171"/>
      <c r="CD225" s="104"/>
      <c r="CE225" s="104"/>
      <c r="CF225" s="104"/>
      <c r="CG225" s="104"/>
      <c r="CH225" s="104"/>
      <c r="CI225" s="104"/>
      <c r="CJ225" s="104"/>
      <c r="CK225" s="104"/>
      <c r="CL225" s="104"/>
      <c r="CM225" s="104"/>
      <c r="CN225" s="104"/>
      <c r="CO225" s="104"/>
      <c r="CP225" s="104"/>
      <c r="CQ225" s="104"/>
      <c r="CR225" s="104"/>
      <c r="CS225" s="104"/>
      <c r="CT225" s="104"/>
      <c r="CU225" s="104"/>
      <c r="CV225" s="207"/>
      <c r="CW225" s="207"/>
      <c r="CX225" s="207"/>
      <c r="CY225" s="207"/>
      <c r="CZ225" s="207"/>
      <c r="DA225" s="207"/>
      <c r="DB225" s="207"/>
      <c r="DC225" s="207"/>
      <c r="DD225" s="207"/>
      <c r="DE225" s="207"/>
      <c r="DF225" s="207"/>
      <c r="DG225" s="207"/>
      <c r="DH225" s="207"/>
      <c r="DI225" s="207"/>
      <c r="DJ225" s="207"/>
      <c r="DK225" s="207"/>
      <c r="DL225" s="207"/>
      <c r="DM225" s="207"/>
      <c r="DN225" s="207"/>
      <c r="DO225" s="207"/>
      <c r="DP225" s="207"/>
      <c r="DQ225" s="207"/>
      <c r="DR225" s="207"/>
      <c r="DS225" s="207"/>
      <c r="DT225" s="207"/>
      <c r="DU225" s="104"/>
      <c r="DV225" s="104"/>
      <c r="DW225" s="104"/>
      <c r="DX225" s="104"/>
      <c r="DY225" s="104"/>
      <c r="DZ225" s="104"/>
      <c r="EA225" s="104"/>
      <c r="EB225" s="104"/>
      <c r="EC225" s="104"/>
      <c r="ED225" s="104"/>
      <c r="EE225" s="104"/>
      <c r="EF225" s="104"/>
      <c r="EG225" s="104"/>
      <c r="EH225" s="104"/>
      <c r="EI225" s="104"/>
      <c r="EJ225" s="104"/>
      <c r="EK225" s="104"/>
      <c r="EL225" s="104"/>
      <c r="EM225" s="104"/>
      <c r="EN225" s="104"/>
      <c r="EO225" s="104"/>
      <c r="EP225" s="104"/>
      <c r="EQ225" s="104"/>
      <c r="ER225" s="104"/>
      <c r="ES225" s="104"/>
      <c r="ET225" s="104"/>
      <c r="EU225" s="104"/>
      <c r="EV225" s="104"/>
      <c r="EW225" s="104"/>
      <c r="EX225" s="104"/>
      <c r="EY225" s="104"/>
      <c r="EZ225" s="104"/>
      <c r="FA225" s="104"/>
      <c r="FB225" s="104"/>
      <c r="FC225" s="104"/>
      <c r="FD225" s="104"/>
      <c r="FE225" s="104"/>
      <c r="FF225" s="104"/>
      <c r="FG225" s="104"/>
      <c r="FH225" s="104"/>
      <c r="FI225" s="104"/>
      <c r="FJ225" s="104"/>
      <c r="FK225" s="104"/>
      <c r="FL225" s="104"/>
      <c r="FM225" s="104"/>
      <c r="FN225" s="104"/>
      <c r="FO225" s="104"/>
      <c r="FP225" s="104"/>
      <c r="FQ225" s="104"/>
      <c r="FR225" s="104"/>
      <c r="FS225" s="104"/>
      <c r="FT225" s="104"/>
      <c r="FU225" s="104"/>
      <c r="FV225" s="104"/>
      <c r="FW225" s="104"/>
      <c r="FX225" s="104"/>
      <c r="FY225" s="104"/>
      <c r="FZ225" s="104"/>
      <c r="GA225" s="104"/>
      <c r="GB225" s="104"/>
      <c r="GC225" s="104"/>
      <c r="GD225" s="104"/>
      <c r="GE225" s="104"/>
      <c r="GF225" s="104"/>
      <c r="GG225" s="104"/>
      <c r="GH225" s="104"/>
      <c r="GI225" s="104"/>
      <c r="GJ225" s="104"/>
      <c r="GK225" s="104"/>
      <c r="GL225" s="104"/>
      <c r="GM225" s="104"/>
      <c r="GN225" s="104"/>
      <c r="GO225" s="104"/>
      <c r="GP225" s="104"/>
      <c r="GQ225" s="104"/>
      <c r="GR225" s="104"/>
      <c r="GS225" s="104"/>
      <c r="GT225" s="104"/>
      <c r="GU225" s="104"/>
      <c r="GV225" s="104"/>
      <c r="GW225" s="104"/>
      <c r="GX225" s="104"/>
      <c r="GY225" s="104"/>
      <c r="GZ225" s="104"/>
      <c r="HA225" s="104"/>
      <c r="HB225" s="104"/>
      <c r="HC225" s="104"/>
      <c r="HD225" s="104"/>
      <c r="HE225" s="104"/>
      <c r="HF225" s="104"/>
      <c r="HG225" s="104"/>
      <c r="HH225" s="104"/>
      <c r="HI225" s="104"/>
      <c r="HJ225" s="104"/>
      <c r="HK225" s="104"/>
      <c r="HL225" s="104"/>
      <c r="HM225" s="104"/>
      <c r="HN225" s="104"/>
      <c r="HO225" s="104"/>
      <c r="HP225" s="104"/>
      <c r="HQ225" s="104"/>
      <c r="HR225" s="104"/>
      <c r="HS225" s="104"/>
      <c r="HT225" s="104"/>
      <c r="HU225" s="104"/>
      <c r="HV225" s="104"/>
      <c r="HW225" s="104"/>
      <c r="HX225" s="104"/>
      <c r="HY225" s="104"/>
      <c r="HZ225" s="104"/>
      <c r="IA225" s="104"/>
      <c r="IB225" s="104"/>
      <c r="IC225" s="104"/>
      <c r="ID225" s="104"/>
      <c r="IE225" s="104"/>
      <c r="IF225" s="104"/>
      <c r="IG225" s="104"/>
      <c r="IH225" s="104"/>
      <c r="II225" s="104"/>
      <c r="IJ225" s="104"/>
      <c r="IK225" s="104"/>
      <c r="IL225" s="104"/>
      <c r="IM225" s="104"/>
      <c r="IN225" s="104"/>
      <c r="IO225" s="104"/>
      <c r="IP225" s="104"/>
      <c r="IQ225" s="104"/>
      <c r="IR225" s="104"/>
      <c r="IS225" s="104"/>
      <c r="IT225" s="104"/>
      <c r="IU225" s="104"/>
      <c r="IV225" s="104"/>
      <c r="IW225" s="104"/>
      <c r="IX225" s="104"/>
      <c r="IY225" s="104"/>
      <c r="IZ225" s="104"/>
      <c r="JA225" s="104"/>
      <c r="JB225" s="104"/>
      <c r="JC225" s="104"/>
      <c r="JD225" s="104"/>
      <c r="JE225" s="104"/>
      <c r="JF225" s="104"/>
      <c r="JG225" s="104"/>
      <c r="JH225" s="104"/>
      <c r="JI225" s="104"/>
      <c r="JJ225" s="104"/>
      <c r="JK225" s="104"/>
      <c r="JL225" s="104"/>
      <c r="JM225" s="104"/>
      <c r="JN225" s="104"/>
      <c r="JO225" s="104"/>
      <c r="JP225" s="104"/>
      <c r="JQ225" s="104"/>
      <c r="JR225" s="104"/>
      <c r="JS225" s="104"/>
      <c r="JT225" s="104"/>
      <c r="JU225" s="104"/>
      <c r="JV225" s="104"/>
      <c r="JW225" s="104"/>
      <c r="JX225" s="104"/>
      <c r="JY225" s="104"/>
      <c r="JZ225" s="104"/>
      <c r="KA225" s="104"/>
      <c r="KB225" s="104"/>
      <c r="KC225" s="104"/>
      <c r="KD225" s="104"/>
      <c r="KE225" s="104"/>
      <c r="KF225" s="104"/>
      <c r="KG225" s="104"/>
      <c r="KH225" s="104"/>
      <c r="KI225" s="104"/>
      <c r="KJ225" s="104"/>
      <c r="KK225" s="104"/>
      <c r="KL225" s="104"/>
      <c r="KM225" s="104"/>
      <c r="KN225" s="104"/>
      <c r="KO225" s="104"/>
      <c r="KP225" s="104"/>
      <c r="KQ225" s="104"/>
      <c r="KR225" s="104"/>
      <c r="KS225" s="104"/>
      <c r="KT225" s="104"/>
      <c r="KU225" s="104"/>
      <c r="KV225" s="104"/>
      <c r="KW225" s="104"/>
      <c r="KX225" s="104"/>
      <c r="KY225" s="104"/>
      <c r="KZ225" s="104"/>
      <c r="LA225" s="104"/>
      <c r="LB225" s="104"/>
      <c r="LC225" s="104"/>
      <c r="LD225" s="104"/>
      <c r="LE225" s="104"/>
      <c r="LF225" s="104"/>
      <c r="LG225" s="104"/>
      <c r="LH225" s="104"/>
      <c r="LI225" s="104"/>
      <c r="LJ225" s="104"/>
      <c r="LK225" s="104"/>
      <c r="LL225" s="104"/>
      <c r="LM225" s="104"/>
      <c r="LN225" s="104"/>
      <c r="LO225" s="104"/>
      <c r="LP225" s="104"/>
      <c r="LQ225" s="104"/>
      <c r="LR225" s="104"/>
      <c r="LS225" s="104"/>
      <c r="LT225" s="104"/>
      <c r="LU225" s="104"/>
      <c r="LV225" s="104"/>
      <c r="LW225" s="104"/>
      <c r="LX225" s="104"/>
      <c r="LY225" s="104"/>
      <c r="LZ225" s="104"/>
      <c r="MA225" s="104"/>
      <c r="MB225" s="104"/>
      <c r="MC225" s="104"/>
      <c r="MD225" s="104"/>
      <c r="ME225" s="104"/>
      <c r="MF225" s="104"/>
      <c r="MG225" s="104"/>
      <c r="MH225" s="104"/>
      <c r="MI225" s="104"/>
      <c r="MJ225" s="104"/>
      <c r="MK225" s="104"/>
      <c r="ML225" s="104"/>
      <c r="MM225" s="104"/>
      <c r="MN225" s="104"/>
      <c r="MO225" s="104"/>
      <c r="MP225" s="104"/>
      <c r="MQ225" s="104"/>
      <c r="MR225" s="104"/>
      <c r="MS225" s="104"/>
      <c r="MT225" s="104"/>
      <c r="MU225" s="104"/>
      <c r="MV225" s="104"/>
      <c r="MW225" s="104"/>
      <c r="MX225" s="104"/>
      <c r="MY225" s="104"/>
      <c r="MZ225" s="104"/>
      <c r="NA225" s="104"/>
      <c r="NB225" s="104"/>
      <c r="NC225" s="104"/>
      <c r="ND225" s="104"/>
      <c r="NE225" s="104"/>
      <c r="NF225" s="104"/>
      <c r="NG225" s="104"/>
      <c r="NH225" s="104"/>
      <c r="NI225" s="104"/>
      <c r="NJ225" s="104"/>
      <c r="NK225" s="104"/>
      <c r="NL225" s="104"/>
      <c r="NM225" s="104"/>
      <c r="NN225" s="104"/>
      <c r="NO225" s="104"/>
      <c r="NP225" s="104"/>
      <c r="NQ225" s="104"/>
      <c r="NR225" s="104"/>
      <c r="NS225" s="104"/>
      <c r="NT225" s="104"/>
      <c r="NU225" s="104"/>
      <c r="NV225" s="104"/>
      <c r="NW225" s="104"/>
      <c r="NX225" s="104"/>
      <c r="NY225" s="104"/>
      <c r="NZ225" s="104"/>
      <c r="OA225" s="104"/>
      <c r="OB225" s="104"/>
      <c r="OC225" s="104"/>
      <c r="OD225" s="104"/>
      <c r="OE225" s="104"/>
      <c r="OF225" s="104"/>
      <c r="OG225" s="104"/>
      <c r="OH225" s="104"/>
      <c r="OI225" s="104"/>
      <c r="OJ225" s="104"/>
      <c r="OK225" s="104"/>
      <c r="OL225" s="104"/>
      <c r="OM225" s="104"/>
      <c r="ON225" s="104"/>
      <c r="OO225" s="104"/>
      <c r="OP225" s="104"/>
      <c r="OQ225" s="104"/>
      <c r="OR225" s="104"/>
      <c r="OS225" s="104"/>
      <c r="OT225" s="104"/>
      <c r="OU225" s="104"/>
      <c r="OV225" s="104"/>
      <c r="OW225" s="104"/>
      <c r="OX225" s="104"/>
      <c r="OY225" s="104"/>
      <c r="OZ225" s="104"/>
      <c r="PA225" s="104"/>
      <c r="PB225" s="104"/>
      <c r="PC225" s="104"/>
      <c r="PD225" s="104"/>
      <c r="PE225" s="104"/>
      <c r="PF225" s="104"/>
      <c r="PG225" s="104"/>
      <c r="PH225" s="104"/>
      <c r="PI225" s="104"/>
      <c r="PJ225" s="104"/>
      <c r="PK225" s="104"/>
      <c r="PL225" s="104"/>
      <c r="PM225" s="104"/>
      <c r="PN225" s="104"/>
      <c r="PO225" s="104"/>
      <c r="PP225" s="104"/>
      <c r="PQ225" s="104"/>
      <c r="PR225" s="104"/>
      <c r="PS225" s="104"/>
      <c r="PT225" s="104"/>
      <c r="PU225" s="104"/>
      <c r="PV225" s="104"/>
      <c r="PW225" s="104"/>
      <c r="PX225" s="104"/>
      <c r="PY225" s="104"/>
      <c r="PZ225" s="104"/>
      <c r="QA225" s="104"/>
      <c r="QB225" s="104"/>
      <c r="QC225" s="104"/>
      <c r="QD225" s="104"/>
      <c r="QE225" s="104"/>
      <c r="QF225" s="104"/>
      <c r="QG225" s="104"/>
      <c r="QH225" s="104"/>
      <c r="QI225" s="104"/>
      <c r="QJ225" s="104"/>
      <c r="QK225" s="104"/>
      <c r="QL225" s="104"/>
      <c r="QM225" s="104"/>
      <c r="QN225" s="104"/>
      <c r="QO225" s="104"/>
      <c r="QP225" s="104"/>
      <c r="QQ225" s="104"/>
      <c r="QR225" s="104"/>
      <c r="QS225" s="104"/>
      <c r="QT225" s="104"/>
      <c r="QU225" s="104"/>
      <c r="QV225" s="104"/>
      <c r="QW225" s="104"/>
      <c r="QX225" s="104"/>
      <c r="QY225" s="104"/>
      <c r="QZ225" s="104"/>
      <c r="RA225" s="104"/>
      <c r="RB225" s="104"/>
      <c r="RC225" s="104"/>
      <c r="RD225" s="104"/>
      <c r="RE225" s="104"/>
      <c r="RF225" s="104"/>
      <c r="RG225" s="207"/>
      <c r="RH225" s="207"/>
    </row>
    <row r="226" spans="2:476" ht="18.75" customHeight="1">
      <c r="B226" s="87">
        <v>215</v>
      </c>
      <c r="C226" s="87"/>
      <c r="D226" s="87" t="s">
        <v>451</v>
      </c>
      <c r="E226" s="34" t="str">
        <f>IF(ISBLANK(TMSimList[[#This Row],[Test n'#]]),"",LOOKUP(TMSimList[[#This Row],[Test n'#]],TP_CFAR_DB[TPnum],TP_CFAR_DB[TP ID]))</f>
        <v/>
      </c>
      <c r="F226" s="103" t="str">
        <f>IF(ISBLANK(TMSimList[[#This Row],[Test n'#]]),"",LOOKUP(TMSimList[[#This Row],[Test n'#]],TP_CFAR_DB[TPnum],TP_CFAR_DB[Test Point Name]))</f>
        <v/>
      </c>
      <c r="G226" s="34" t="str">
        <f>IF(ISBLANK(TMSimList[[#This Row],[Test n'#]]),"",LOOKUP(TMSimList[[#This Row],[Test n'#]],TP_CFAR_DB[TPnum],TP_CFAR_DB[Mode]))</f>
        <v/>
      </c>
      <c r="H226" s="397"/>
      <c r="I226" s="398"/>
      <c r="J226" s="398"/>
      <c r="K226" s="171"/>
      <c r="L226" s="178">
        <f>SUM(TMSimMatrix[#This Row])</f>
        <v>0</v>
      </c>
      <c r="M226" s="171"/>
      <c r="N226" s="171"/>
      <c r="O226" s="171"/>
      <c r="P226" s="171"/>
      <c r="Q226" s="171"/>
      <c r="R226" s="171"/>
      <c r="S226" s="171"/>
      <c r="T226" s="171"/>
      <c r="U226" s="171"/>
      <c r="V226" s="171"/>
      <c r="W226" s="171"/>
      <c r="X226" s="171"/>
      <c r="Y226" s="171"/>
      <c r="Z226" s="171"/>
      <c r="AA226" s="171"/>
      <c r="AB226" s="171"/>
      <c r="AC226" s="171"/>
      <c r="AD226" s="171"/>
      <c r="AE226" s="171"/>
      <c r="AF226" s="171"/>
      <c r="AG226" s="171"/>
      <c r="AH226" s="171"/>
      <c r="AI226" s="171"/>
      <c r="AJ226" s="171"/>
      <c r="AK226" s="171"/>
      <c r="AL226" s="171"/>
      <c r="AM226" s="171"/>
      <c r="AN226" s="171"/>
      <c r="AO226" s="171"/>
      <c r="AP226" s="171"/>
      <c r="AQ226" s="171"/>
      <c r="AR226" s="171"/>
      <c r="AS226" s="171"/>
      <c r="AT226" s="171"/>
      <c r="AU226" s="171"/>
      <c r="AV226" s="171"/>
      <c r="AW226" s="171"/>
      <c r="AX226" s="171"/>
      <c r="AY226" s="171"/>
      <c r="AZ226" s="171"/>
      <c r="BA226" s="171"/>
      <c r="BB226" s="171"/>
      <c r="BC226" s="171"/>
      <c r="BD226" s="171"/>
      <c r="BE226" s="171"/>
      <c r="BF226" s="171"/>
      <c r="BG226" s="171"/>
      <c r="BH226" s="171"/>
      <c r="BI226" s="171"/>
      <c r="BJ226" s="171"/>
      <c r="BK226" s="171"/>
      <c r="BL226" s="171"/>
      <c r="BM226" s="171"/>
      <c r="BN226" s="171"/>
      <c r="BO226" s="171"/>
      <c r="BP226" s="171"/>
      <c r="BQ226" s="171"/>
      <c r="BR226" s="171"/>
      <c r="BS226" s="171"/>
      <c r="BT226" s="171"/>
      <c r="BU226" s="171"/>
      <c r="BV226" s="171"/>
      <c r="BW226" s="171"/>
      <c r="BX226" s="171"/>
      <c r="BY226" s="171"/>
      <c r="BZ226" s="171"/>
      <c r="CA226" s="171"/>
      <c r="CB226" s="171"/>
      <c r="CC226" s="171"/>
      <c r="CD226" s="104"/>
      <c r="CE226" s="104"/>
      <c r="CF226" s="104"/>
      <c r="CG226" s="104"/>
      <c r="CH226" s="104"/>
      <c r="CI226" s="104"/>
      <c r="CJ226" s="104"/>
      <c r="CK226" s="104"/>
      <c r="CL226" s="104"/>
      <c r="CM226" s="104"/>
      <c r="CN226" s="104"/>
      <c r="CO226" s="104"/>
      <c r="CP226" s="104"/>
      <c r="CQ226" s="104"/>
      <c r="CR226" s="104"/>
      <c r="CS226" s="104"/>
      <c r="CT226" s="104"/>
      <c r="CU226" s="104"/>
      <c r="CV226" s="207"/>
      <c r="CW226" s="207"/>
      <c r="CX226" s="207"/>
      <c r="CY226" s="207"/>
      <c r="CZ226" s="207"/>
      <c r="DA226" s="207"/>
      <c r="DB226" s="207"/>
      <c r="DC226" s="207"/>
      <c r="DD226" s="207"/>
      <c r="DE226" s="207"/>
      <c r="DF226" s="207"/>
      <c r="DG226" s="207"/>
      <c r="DH226" s="207"/>
      <c r="DI226" s="207"/>
      <c r="DJ226" s="207"/>
      <c r="DK226" s="207"/>
      <c r="DL226" s="207"/>
      <c r="DM226" s="207"/>
      <c r="DN226" s="207"/>
      <c r="DO226" s="207"/>
      <c r="DP226" s="207"/>
      <c r="DQ226" s="207"/>
      <c r="DR226" s="207"/>
      <c r="DS226" s="207"/>
      <c r="DT226" s="207"/>
      <c r="DU226" s="104"/>
      <c r="DV226" s="104"/>
      <c r="DW226" s="104"/>
      <c r="DX226" s="104"/>
      <c r="DY226" s="104"/>
      <c r="DZ226" s="104"/>
      <c r="EA226" s="104"/>
      <c r="EB226" s="104"/>
      <c r="EC226" s="104"/>
      <c r="ED226" s="104"/>
      <c r="EE226" s="104"/>
      <c r="EF226" s="104"/>
      <c r="EG226" s="104"/>
      <c r="EH226" s="104"/>
      <c r="EI226" s="104"/>
      <c r="EJ226" s="104"/>
      <c r="EK226" s="104"/>
      <c r="EL226" s="104"/>
      <c r="EM226" s="104"/>
      <c r="EN226" s="104"/>
      <c r="EO226" s="104"/>
      <c r="EP226" s="104"/>
      <c r="EQ226" s="104"/>
      <c r="ER226" s="104"/>
      <c r="ES226" s="104"/>
      <c r="ET226" s="104"/>
      <c r="EU226" s="104"/>
      <c r="EV226" s="104"/>
      <c r="EW226" s="104"/>
      <c r="EX226" s="104"/>
      <c r="EY226" s="104"/>
      <c r="EZ226" s="104"/>
      <c r="FA226" s="104"/>
      <c r="FB226" s="104"/>
      <c r="FC226" s="104"/>
      <c r="FD226" s="104"/>
      <c r="FE226" s="104"/>
      <c r="FF226" s="104"/>
      <c r="FG226" s="104"/>
      <c r="FH226" s="104"/>
      <c r="FI226" s="104"/>
      <c r="FJ226" s="104"/>
      <c r="FK226" s="104"/>
      <c r="FL226" s="104"/>
      <c r="FM226" s="104"/>
      <c r="FN226" s="104"/>
      <c r="FO226" s="104"/>
      <c r="FP226" s="104"/>
      <c r="FQ226" s="104"/>
      <c r="FR226" s="104"/>
      <c r="FS226" s="104"/>
      <c r="FT226" s="104"/>
      <c r="FU226" s="104"/>
      <c r="FV226" s="104"/>
      <c r="FW226" s="104"/>
      <c r="FX226" s="104"/>
      <c r="FY226" s="104"/>
      <c r="FZ226" s="104"/>
      <c r="GA226" s="104"/>
      <c r="GB226" s="104"/>
      <c r="GC226" s="104"/>
      <c r="GD226" s="104"/>
      <c r="GE226" s="104"/>
      <c r="GF226" s="104"/>
      <c r="GG226" s="104"/>
      <c r="GH226" s="104"/>
      <c r="GI226" s="104"/>
      <c r="GJ226" s="104"/>
      <c r="GK226" s="104"/>
      <c r="GL226" s="104"/>
      <c r="GM226" s="104"/>
      <c r="GN226" s="104"/>
      <c r="GO226" s="104"/>
      <c r="GP226" s="104"/>
      <c r="GQ226" s="104"/>
      <c r="GR226" s="104"/>
      <c r="GS226" s="104"/>
      <c r="GT226" s="104"/>
      <c r="GU226" s="104"/>
      <c r="GV226" s="104"/>
      <c r="GW226" s="104"/>
      <c r="GX226" s="104"/>
      <c r="GY226" s="104"/>
      <c r="GZ226" s="104"/>
      <c r="HA226" s="104"/>
      <c r="HB226" s="104"/>
      <c r="HC226" s="104"/>
      <c r="HD226" s="104"/>
      <c r="HE226" s="104"/>
      <c r="HF226" s="104"/>
      <c r="HG226" s="104"/>
      <c r="HH226" s="104"/>
      <c r="HI226" s="104"/>
      <c r="HJ226" s="104"/>
      <c r="HK226" s="104"/>
      <c r="HL226" s="104"/>
      <c r="HM226" s="104"/>
      <c r="HN226" s="104"/>
      <c r="HO226" s="104"/>
      <c r="HP226" s="104"/>
      <c r="HQ226" s="104"/>
      <c r="HR226" s="104"/>
      <c r="HS226" s="104"/>
      <c r="HT226" s="104"/>
      <c r="HU226" s="104"/>
      <c r="HV226" s="104"/>
      <c r="HW226" s="104"/>
      <c r="HX226" s="104"/>
      <c r="HY226" s="104"/>
      <c r="HZ226" s="104"/>
      <c r="IA226" s="104"/>
      <c r="IB226" s="104"/>
      <c r="IC226" s="104"/>
      <c r="ID226" s="104"/>
      <c r="IE226" s="104"/>
      <c r="IF226" s="104"/>
      <c r="IG226" s="104"/>
      <c r="IH226" s="104"/>
      <c r="II226" s="104"/>
      <c r="IJ226" s="104"/>
      <c r="IK226" s="104"/>
      <c r="IL226" s="104"/>
      <c r="IM226" s="104"/>
      <c r="IN226" s="104"/>
      <c r="IO226" s="104"/>
      <c r="IP226" s="104"/>
      <c r="IQ226" s="104"/>
      <c r="IR226" s="104"/>
      <c r="IS226" s="104"/>
      <c r="IT226" s="104"/>
      <c r="IU226" s="104"/>
      <c r="IV226" s="104"/>
      <c r="IW226" s="104"/>
      <c r="IX226" s="104"/>
      <c r="IY226" s="104"/>
      <c r="IZ226" s="104"/>
      <c r="JA226" s="104"/>
      <c r="JB226" s="104"/>
      <c r="JC226" s="104"/>
      <c r="JD226" s="104"/>
      <c r="JE226" s="104"/>
      <c r="JF226" s="104"/>
      <c r="JG226" s="104"/>
      <c r="JH226" s="104"/>
      <c r="JI226" s="104"/>
      <c r="JJ226" s="104"/>
      <c r="JK226" s="104"/>
      <c r="JL226" s="104"/>
      <c r="JM226" s="104"/>
      <c r="JN226" s="104"/>
      <c r="JO226" s="104"/>
      <c r="JP226" s="104"/>
      <c r="JQ226" s="104"/>
      <c r="JR226" s="104"/>
      <c r="JS226" s="104"/>
      <c r="JT226" s="104"/>
      <c r="JU226" s="104"/>
      <c r="JV226" s="104"/>
      <c r="JW226" s="104"/>
      <c r="JX226" s="104"/>
      <c r="JY226" s="104"/>
      <c r="JZ226" s="104"/>
      <c r="KA226" s="104"/>
      <c r="KB226" s="104"/>
      <c r="KC226" s="104"/>
      <c r="KD226" s="104"/>
      <c r="KE226" s="104"/>
      <c r="KF226" s="104"/>
      <c r="KG226" s="104"/>
      <c r="KH226" s="104"/>
      <c r="KI226" s="104"/>
      <c r="KJ226" s="104"/>
      <c r="KK226" s="104"/>
      <c r="KL226" s="104"/>
      <c r="KM226" s="104"/>
      <c r="KN226" s="104"/>
      <c r="KO226" s="104"/>
      <c r="KP226" s="104"/>
      <c r="KQ226" s="104"/>
      <c r="KR226" s="104"/>
      <c r="KS226" s="104"/>
      <c r="KT226" s="104"/>
      <c r="KU226" s="104"/>
      <c r="KV226" s="104"/>
      <c r="KW226" s="104"/>
      <c r="KX226" s="104"/>
      <c r="KY226" s="104"/>
      <c r="KZ226" s="104"/>
      <c r="LA226" s="104"/>
      <c r="LB226" s="104"/>
      <c r="LC226" s="104"/>
      <c r="LD226" s="104"/>
      <c r="LE226" s="104"/>
      <c r="LF226" s="104"/>
      <c r="LG226" s="104"/>
      <c r="LH226" s="104"/>
      <c r="LI226" s="104"/>
      <c r="LJ226" s="104"/>
      <c r="LK226" s="104"/>
      <c r="LL226" s="104"/>
      <c r="LM226" s="104"/>
      <c r="LN226" s="104"/>
      <c r="LO226" s="104"/>
      <c r="LP226" s="104"/>
      <c r="LQ226" s="104"/>
      <c r="LR226" s="104"/>
      <c r="LS226" s="104"/>
      <c r="LT226" s="104"/>
      <c r="LU226" s="104"/>
      <c r="LV226" s="104"/>
      <c r="LW226" s="104"/>
      <c r="LX226" s="104"/>
      <c r="LY226" s="104"/>
      <c r="LZ226" s="104"/>
      <c r="MA226" s="104"/>
      <c r="MB226" s="104"/>
      <c r="MC226" s="104"/>
      <c r="MD226" s="104"/>
      <c r="ME226" s="104"/>
      <c r="MF226" s="104"/>
      <c r="MG226" s="104"/>
      <c r="MH226" s="104"/>
      <c r="MI226" s="104"/>
      <c r="MJ226" s="104"/>
      <c r="MK226" s="104"/>
      <c r="ML226" s="104"/>
      <c r="MM226" s="104"/>
      <c r="MN226" s="104"/>
      <c r="MO226" s="104"/>
      <c r="MP226" s="104"/>
      <c r="MQ226" s="104"/>
      <c r="MR226" s="104"/>
      <c r="MS226" s="104"/>
      <c r="MT226" s="104"/>
      <c r="MU226" s="104"/>
      <c r="MV226" s="104"/>
      <c r="MW226" s="104"/>
      <c r="MX226" s="104"/>
      <c r="MY226" s="104"/>
      <c r="MZ226" s="104"/>
      <c r="NA226" s="104"/>
      <c r="NB226" s="104"/>
      <c r="NC226" s="104"/>
      <c r="ND226" s="104"/>
      <c r="NE226" s="104"/>
      <c r="NF226" s="104"/>
      <c r="NG226" s="104"/>
      <c r="NH226" s="104"/>
      <c r="NI226" s="104"/>
      <c r="NJ226" s="104"/>
      <c r="NK226" s="104"/>
      <c r="NL226" s="104"/>
      <c r="NM226" s="104"/>
      <c r="NN226" s="104"/>
      <c r="NO226" s="104"/>
      <c r="NP226" s="104"/>
      <c r="NQ226" s="104"/>
      <c r="NR226" s="104"/>
      <c r="NS226" s="104"/>
      <c r="NT226" s="104"/>
      <c r="NU226" s="104"/>
      <c r="NV226" s="104"/>
      <c r="NW226" s="104"/>
      <c r="NX226" s="104"/>
      <c r="NY226" s="104"/>
      <c r="NZ226" s="104"/>
      <c r="OA226" s="104"/>
      <c r="OB226" s="104"/>
      <c r="OC226" s="104"/>
      <c r="OD226" s="104"/>
      <c r="OE226" s="104"/>
      <c r="OF226" s="104"/>
      <c r="OG226" s="104"/>
      <c r="OH226" s="104"/>
      <c r="OI226" s="104"/>
      <c r="OJ226" s="104"/>
      <c r="OK226" s="104"/>
      <c r="OL226" s="104"/>
      <c r="OM226" s="104"/>
      <c r="ON226" s="104"/>
      <c r="OO226" s="104"/>
      <c r="OP226" s="104"/>
      <c r="OQ226" s="104"/>
      <c r="OR226" s="104"/>
      <c r="OS226" s="104"/>
      <c r="OT226" s="104"/>
      <c r="OU226" s="104"/>
      <c r="OV226" s="104"/>
      <c r="OW226" s="104"/>
      <c r="OX226" s="104"/>
      <c r="OY226" s="104"/>
      <c r="OZ226" s="104"/>
      <c r="PA226" s="104"/>
      <c r="PB226" s="104"/>
      <c r="PC226" s="104"/>
      <c r="PD226" s="104"/>
      <c r="PE226" s="104"/>
      <c r="PF226" s="104"/>
      <c r="PG226" s="104"/>
      <c r="PH226" s="104"/>
      <c r="PI226" s="104"/>
      <c r="PJ226" s="104"/>
      <c r="PK226" s="104"/>
      <c r="PL226" s="104"/>
      <c r="PM226" s="104"/>
      <c r="PN226" s="104"/>
      <c r="PO226" s="104"/>
      <c r="PP226" s="104"/>
      <c r="PQ226" s="104"/>
      <c r="PR226" s="104"/>
      <c r="PS226" s="104"/>
      <c r="PT226" s="104"/>
      <c r="PU226" s="104"/>
      <c r="PV226" s="104"/>
      <c r="PW226" s="104"/>
      <c r="PX226" s="104"/>
      <c r="PY226" s="104"/>
      <c r="PZ226" s="104"/>
      <c r="QA226" s="104"/>
      <c r="QB226" s="104"/>
      <c r="QC226" s="104"/>
      <c r="QD226" s="104"/>
      <c r="QE226" s="104"/>
      <c r="QF226" s="104"/>
      <c r="QG226" s="104"/>
      <c r="QH226" s="104"/>
      <c r="QI226" s="104"/>
      <c r="QJ226" s="104"/>
      <c r="QK226" s="104"/>
      <c r="QL226" s="104"/>
      <c r="QM226" s="104"/>
      <c r="QN226" s="104"/>
      <c r="QO226" s="104"/>
      <c r="QP226" s="104"/>
      <c r="QQ226" s="104"/>
      <c r="QR226" s="104"/>
      <c r="QS226" s="104"/>
      <c r="QT226" s="104"/>
      <c r="QU226" s="104"/>
      <c r="QV226" s="104"/>
      <c r="QW226" s="104"/>
      <c r="QX226" s="104"/>
      <c r="QY226" s="104"/>
      <c r="QZ226" s="104"/>
      <c r="RA226" s="104"/>
      <c r="RB226" s="104"/>
      <c r="RC226" s="104"/>
      <c r="RD226" s="104"/>
      <c r="RE226" s="104"/>
      <c r="RF226" s="104"/>
      <c r="RG226" s="207"/>
      <c r="RH226" s="207"/>
    </row>
    <row r="227" spans="2:476" ht="18.75" customHeight="1">
      <c r="B227" s="87">
        <v>216</v>
      </c>
      <c r="C227" s="87"/>
      <c r="D227" s="87" t="s">
        <v>451</v>
      </c>
      <c r="E227" s="34" t="str">
        <f>IF(ISBLANK(TMSimList[[#This Row],[Test n'#]]),"",LOOKUP(TMSimList[[#This Row],[Test n'#]],TP_CFAR_DB[TPnum],TP_CFAR_DB[TP ID]))</f>
        <v/>
      </c>
      <c r="F227" s="103" t="str">
        <f>IF(ISBLANK(TMSimList[[#This Row],[Test n'#]]),"",LOOKUP(TMSimList[[#This Row],[Test n'#]],TP_CFAR_DB[TPnum],TP_CFAR_DB[Test Point Name]))</f>
        <v/>
      </c>
      <c r="G227" s="34" t="str">
        <f>IF(ISBLANK(TMSimList[[#This Row],[Test n'#]]),"",LOOKUP(TMSimList[[#This Row],[Test n'#]],TP_CFAR_DB[TPnum],TP_CFAR_DB[Mode]))</f>
        <v/>
      </c>
      <c r="H227" s="397"/>
      <c r="I227" s="398"/>
      <c r="J227" s="398"/>
      <c r="K227" s="171"/>
      <c r="L227" s="178">
        <f>SUM(TMSimMatrix[#This Row])</f>
        <v>0</v>
      </c>
      <c r="M227" s="171"/>
      <c r="N227" s="171"/>
      <c r="O227" s="171"/>
      <c r="P227" s="171"/>
      <c r="Q227" s="171"/>
      <c r="R227" s="171"/>
      <c r="S227" s="171"/>
      <c r="T227" s="171"/>
      <c r="U227" s="171"/>
      <c r="V227" s="171"/>
      <c r="W227" s="171"/>
      <c r="X227" s="171"/>
      <c r="Y227" s="171"/>
      <c r="Z227" s="171"/>
      <c r="AA227" s="171"/>
      <c r="AB227" s="171"/>
      <c r="AC227" s="171"/>
      <c r="AD227" s="171"/>
      <c r="AE227" s="171"/>
      <c r="AF227" s="171"/>
      <c r="AG227" s="171"/>
      <c r="AH227" s="171"/>
      <c r="AI227" s="171"/>
      <c r="AJ227" s="171"/>
      <c r="AK227" s="171"/>
      <c r="AL227" s="171"/>
      <c r="AM227" s="171"/>
      <c r="AN227" s="171"/>
      <c r="AO227" s="171"/>
      <c r="AP227" s="171"/>
      <c r="AQ227" s="171"/>
      <c r="AR227" s="171"/>
      <c r="AS227" s="171"/>
      <c r="AT227" s="171"/>
      <c r="AU227" s="171"/>
      <c r="AV227" s="171"/>
      <c r="AW227" s="171"/>
      <c r="AX227" s="171"/>
      <c r="AY227" s="171"/>
      <c r="AZ227" s="171"/>
      <c r="BA227" s="171"/>
      <c r="BB227" s="171"/>
      <c r="BC227" s="171"/>
      <c r="BD227" s="171"/>
      <c r="BE227" s="171"/>
      <c r="BF227" s="171"/>
      <c r="BG227" s="171"/>
      <c r="BH227" s="171"/>
      <c r="BI227" s="171"/>
      <c r="BJ227" s="171"/>
      <c r="BK227" s="171"/>
      <c r="BL227" s="171"/>
      <c r="BM227" s="171"/>
      <c r="BN227" s="171"/>
      <c r="BO227" s="171"/>
      <c r="BP227" s="171"/>
      <c r="BQ227" s="171"/>
      <c r="BR227" s="171"/>
      <c r="BS227" s="171"/>
      <c r="BT227" s="171"/>
      <c r="BU227" s="171"/>
      <c r="BV227" s="171"/>
      <c r="BW227" s="171"/>
      <c r="BX227" s="171"/>
      <c r="BY227" s="171"/>
      <c r="BZ227" s="171"/>
      <c r="CA227" s="171"/>
      <c r="CB227" s="171"/>
      <c r="CC227" s="171"/>
      <c r="CD227" s="104"/>
      <c r="CE227" s="104"/>
      <c r="CF227" s="104"/>
      <c r="CG227" s="104"/>
      <c r="CH227" s="104"/>
      <c r="CI227" s="104"/>
      <c r="CJ227" s="104"/>
      <c r="CK227" s="104"/>
      <c r="CL227" s="104"/>
      <c r="CM227" s="104"/>
      <c r="CN227" s="104"/>
      <c r="CO227" s="104"/>
      <c r="CP227" s="104"/>
      <c r="CQ227" s="104"/>
      <c r="CR227" s="104"/>
      <c r="CS227" s="104"/>
      <c r="CT227" s="104"/>
      <c r="CU227" s="104"/>
      <c r="CV227" s="207"/>
      <c r="CW227" s="207"/>
      <c r="CX227" s="207"/>
      <c r="CY227" s="207"/>
      <c r="CZ227" s="207"/>
      <c r="DA227" s="207"/>
      <c r="DB227" s="207"/>
      <c r="DC227" s="207"/>
      <c r="DD227" s="207"/>
      <c r="DE227" s="207"/>
      <c r="DF227" s="207"/>
      <c r="DG227" s="207"/>
      <c r="DH227" s="207"/>
      <c r="DI227" s="207"/>
      <c r="DJ227" s="207"/>
      <c r="DK227" s="207"/>
      <c r="DL227" s="207"/>
      <c r="DM227" s="207"/>
      <c r="DN227" s="207"/>
      <c r="DO227" s="207"/>
      <c r="DP227" s="207"/>
      <c r="DQ227" s="207"/>
      <c r="DR227" s="207"/>
      <c r="DS227" s="207"/>
      <c r="DT227" s="207"/>
      <c r="DU227" s="104"/>
      <c r="DV227" s="104"/>
      <c r="DW227" s="104"/>
      <c r="DX227" s="104"/>
      <c r="DY227" s="104"/>
      <c r="DZ227" s="104"/>
      <c r="EA227" s="104"/>
      <c r="EB227" s="104"/>
      <c r="EC227" s="104"/>
      <c r="ED227" s="104"/>
      <c r="EE227" s="104"/>
      <c r="EF227" s="104"/>
      <c r="EG227" s="104"/>
      <c r="EH227" s="104"/>
      <c r="EI227" s="104"/>
      <c r="EJ227" s="104"/>
      <c r="EK227" s="104"/>
      <c r="EL227" s="104"/>
      <c r="EM227" s="104"/>
      <c r="EN227" s="104"/>
      <c r="EO227" s="104"/>
      <c r="EP227" s="104"/>
      <c r="EQ227" s="104"/>
      <c r="ER227" s="104"/>
      <c r="ES227" s="104"/>
      <c r="ET227" s="104"/>
      <c r="EU227" s="104"/>
      <c r="EV227" s="104"/>
      <c r="EW227" s="104"/>
      <c r="EX227" s="104"/>
      <c r="EY227" s="104"/>
      <c r="EZ227" s="104"/>
      <c r="FA227" s="104"/>
      <c r="FB227" s="104"/>
      <c r="FC227" s="104"/>
      <c r="FD227" s="104"/>
      <c r="FE227" s="104"/>
      <c r="FF227" s="104"/>
      <c r="FG227" s="104"/>
      <c r="FH227" s="104"/>
      <c r="FI227" s="104"/>
      <c r="FJ227" s="104"/>
      <c r="FK227" s="104"/>
      <c r="FL227" s="104"/>
      <c r="FM227" s="104"/>
      <c r="FN227" s="104"/>
      <c r="FO227" s="104"/>
      <c r="FP227" s="104"/>
      <c r="FQ227" s="104"/>
      <c r="FR227" s="104"/>
      <c r="FS227" s="104"/>
      <c r="FT227" s="104"/>
      <c r="FU227" s="104"/>
      <c r="FV227" s="104"/>
      <c r="FW227" s="104"/>
      <c r="FX227" s="104"/>
      <c r="FY227" s="104"/>
      <c r="FZ227" s="104"/>
      <c r="GA227" s="104"/>
      <c r="GB227" s="104"/>
      <c r="GC227" s="104"/>
      <c r="GD227" s="104"/>
      <c r="GE227" s="104"/>
      <c r="GF227" s="104"/>
      <c r="GG227" s="104"/>
      <c r="GH227" s="104"/>
      <c r="GI227" s="104"/>
      <c r="GJ227" s="104"/>
      <c r="GK227" s="104"/>
      <c r="GL227" s="104"/>
      <c r="GM227" s="104"/>
      <c r="GN227" s="104"/>
      <c r="GO227" s="104"/>
      <c r="GP227" s="104"/>
      <c r="GQ227" s="104"/>
      <c r="GR227" s="104"/>
      <c r="GS227" s="104"/>
      <c r="GT227" s="104"/>
      <c r="GU227" s="104"/>
      <c r="GV227" s="104"/>
      <c r="GW227" s="104"/>
      <c r="GX227" s="104"/>
      <c r="GY227" s="104"/>
      <c r="GZ227" s="104"/>
      <c r="HA227" s="104"/>
      <c r="HB227" s="104"/>
      <c r="HC227" s="104"/>
      <c r="HD227" s="104"/>
      <c r="HE227" s="104"/>
      <c r="HF227" s="104"/>
      <c r="HG227" s="104"/>
      <c r="HH227" s="104"/>
      <c r="HI227" s="104"/>
      <c r="HJ227" s="104"/>
      <c r="HK227" s="104"/>
      <c r="HL227" s="104"/>
      <c r="HM227" s="104"/>
      <c r="HN227" s="104"/>
      <c r="HO227" s="104"/>
      <c r="HP227" s="104"/>
      <c r="HQ227" s="104"/>
      <c r="HR227" s="104"/>
      <c r="HS227" s="104"/>
      <c r="HT227" s="104"/>
      <c r="HU227" s="104"/>
      <c r="HV227" s="104"/>
      <c r="HW227" s="104"/>
      <c r="HX227" s="104"/>
      <c r="HY227" s="104"/>
      <c r="HZ227" s="104"/>
      <c r="IA227" s="104"/>
      <c r="IB227" s="104"/>
      <c r="IC227" s="104"/>
      <c r="ID227" s="104"/>
      <c r="IE227" s="104"/>
      <c r="IF227" s="104"/>
      <c r="IG227" s="104"/>
      <c r="IH227" s="104"/>
      <c r="II227" s="104"/>
      <c r="IJ227" s="104"/>
      <c r="IK227" s="104"/>
      <c r="IL227" s="104"/>
      <c r="IM227" s="104"/>
      <c r="IN227" s="104"/>
      <c r="IO227" s="104"/>
      <c r="IP227" s="104"/>
      <c r="IQ227" s="104"/>
      <c r="IR227" s="104"/>
      <c r="IS227" s="104"/>
      <c r="IT227" s="104"/>
      <c r="IU227" s="104"/>
      <c r="IV227" s="104"/>
      <c r="IW227" s="104"/>
      <c r="IX227" s="104"/>
      <c r="IY227" s="104"/>
      <c r="IZ227" s="104"/>
      <c r="JA227" s="104"/>
      <c r="JB227" s="104"/>
      <c r="JC227" s="104"/>
      <c r="JD227" s="104"/>
      <c r="JE227" s="104"/>
      <c r="JF227" s="104"/>
      <c r="JG227" s="104"/>
      <c r="JH227" s="104"/>
      <c r="JI227" s="104"/>
      <c r="JJ227" s="104"/>
      <c r="JK227" s="104"/>
      <c r="JL227" s="104"/>
      <c r="JM227" s="104"/>
      <c r="JN227" s="104"/>
      <c r="JO227" s="104"/>
      <c r="JP227" s="104"/>
      <c r="JQ227" s="104"/>
      <c r="JR227" s="104"/>
      <c r="JS227" s="104"/>
      <c r="JT227" s="104"/>
      <c r="JU227" s="104"/>
      <c r="JV227" s="104"/>
      <c r="JW227" s="104"/>
      <c r="JX227" s="104"/>
      <c r="JY227" s="104"/>
      <c r="JZ227" s="104"/>
      <c r="KA227" s="104"/>
      <c r="KB227" s="104"/>
      <c r="KC227" s="104"/>
      <c r="KD227" s="104"/>
      <c r="KE227" s="104"/>
      <c r="KF227" s="104"/>
      <c r="KG227" s="104"/>
      <c r="KH227" s="104"/>
      <c r="KI227" s="104"/>
      <c r="KJ227" s="104"/>
      <c r="KK227" s="104"/>
      <c r="KL227" s="104"/>
      <c r="KM227" s="104"/>
      <c r="KN227" s="104"/>
      <c r="KO227" s="104"/>
      <c r="KP227" s="104"/>
      <c r="KQ227" s="104"/>
      <c r="KR227" s="104"/>
      <c r="KS227" s="104"/>
      <c r="KT227" s="104"/>
      <c r="KU227" s="104"/>
      <c r="KV227" s="104"/>
      <c r="KW227" s="104"/>
      <c r="KX227" s="104"/>
      <c r="KY227" s="104"/>
      <c r="KZ227" s="104"/>
      <c r="LA227" s="104"/>
      <c r="LB227" s="104"/>
      <c r="LC227" s="104"/>
      <c r="LD227" s="104"/>
      <c r="LE227" s="104"/>
      <c r="LF227" s="104"/>
      <c r="LG227" s="104"/>
      <c r="LH227" s="104"/>
      <c r="LI227" s="104"/>
      <c r="LJ227" s="104"/>
      <c r="LK227" s="104"/>
      <c r="LL227" s="104"/>
      <c r="LM227" s="104"/>
      <c r="LN227" s="104"/>
      <c r="LO227" s="104"/>
      <c r="LP227" s="104"/>
      <c r="LQ227" s="104"/>
      <c r="LR227" s="104"/>
      <c r="LS227" s="104"/>
      <c r="LT227" s="104"/>
      <c r="LU227" s="104"/>
      <c r="LV227" s="104"/>
      <c r="LW227" s="104"/>
      <c r="LX227" s="104"/>
      <c r="LY227" s="104"/>
      <c r="LZ227" s="104"/>
      <c r="MA227" s="104"/>
      <c r="MB227" s="104"/>
      <c r="MC227" s="104"/>
      <c r="MD227" s="104"/>
      <c r="ME227" s="104"/>
      <c r="MF227" s="104"/>
      <c r="MG227" s="104"/>
      <c r="MH227" s="104"/>
      <c r="MI227" s="104"/>
      <c r="MJ227" s="104"/>
      <c r="MK227" s="104"/>
      <c r="ML227" s="104"/>
      <c r="MM227" s="104"/>
      <c r="MN227" s="104"/>
      <c r="MO227" s="104"/>
      <c r="MP227" s="104"/>
      <c r="MQ227" s="104"/>
      <c r="MR227" s="104"/>
      <c r="MS227" s="104"/>
      <c r="MT227" s="104"/>
      <c r="MU227" s="104"/>
      <c r="MV227" s="104"/>
      <c r="MW227" s="104"/>
      <c r="MX227" s="104"/>
      <c r="MY227" s="104"/>
      <c r="MZ227" s="104"/>
      <c r="NA227" s="104"/>
      <c r="NB227" s="104"/>
      <c r="NC227" s="104"/>
      <c r="ND227" s="104"/>
      <c r="NE227" s="104"/>
      <c r="NF227" s="104"/>
      <c r="NG227" s="104"/>
      <c r="NH227" s="104"/>
      <c r="NI227" s="104"/>
      <c r="NJ227" s="104"/>
      <c r="NK227" s="104"/>
      <c r="NL227" s="104"/>
      <c r="NM227" s="104"/>
      <c r="NN227" s="104"/>
      <c r="NO227" s="104"/>
      <c r="NP227" s="104"/>
      <c r="NQ227" s="104"/>
      <c r="NR227" s="104"/>
      <c r="NS227" s="104"/>
      <c r="NT227" s="104"/>
      <c r="NU227" s="104"/>
      <c r="NV227" s="104"/>
      <c r="NW227" s="104"/>
      <c r="NX227" s="104"/>
      <c r="NY227" s="104"/>
      <c r="NZ227" s="104"/>
      <c r="OA227" s="104"/>
      <c r="OB227" s="104"/>
      <c r="OC227" s="104"/>
      <c r="OD227" s="104"/>
      <c r="OE227" s="104"/>
      <c r="OF227" s="104"/>
      <c r="OG227" s="104"/>
      <c r="OH227" s="104"/>
      <c r="OI227" s="104"/>
      <c r="OJ227" s="104"/>
      <c r="OK227" s="104"/>
      <c r="OL227" s="104"/>
      <c r="OM227" s="104"/>
      <c r="ON227" s="104"/>
      <c r="OO227" s="104"/>
      <c r="OP227" s="104"/>
      <c r="OQ227" s="104"/>
      <c r="OR227" s="104"/>
      <c r="OS227" s="104"/>
      <c r="OT227" s="104"/>
      <c r="OU227" s="104"/>
      <c r="OV227" s="104"/>
      <c r="OW227" s="104"/>
      <c r="OX227" s="104"/>
      <c r="OY227" s="104"/>
      <c r="OZ227" s="104"/>
      <c r="PA227" s="104"/>
      <c r="PB227" s="104"/>
      <c r="PC227" s="104"/>
      <c r="PD227" s="104"/>
      <c r="PE227" s="104"/>
      <c r="PF227" s="104"/>
      <c r="PG227" s="104"/>
      <c r="PH227" s="104"/>
      <c r="PI227" s="104"/>
      <c r="PJ227" s="104"/>
      <c r="PK227" s="104"/>
      <c r="PL227" s="104"/>
      <c r="PM227" s="104"/>
      <c r="PN227" s="104"/>
      <c r="PO227" s="104"/>
      <c r="PP227" s="104"/>
      <c r="PQ227" s="104"/>
      <c r="PR227" s="104"/>
      <c r="PS227" s="104"/>
      <c r="PT227" s="104"/>
      <c r="PU227" s="104"/>
      <c r="PV227" s="104"/>
      <c r="PW227" s="104"/>
      <c r="PX227" s="104"/>
      <c r="PY227" s="104"/>
      <c r="PZ227" s="104"/>
      <c r="QA227" s="104"/>
      <c r="QB227" s="104"/>
      <c r="QC227" s="104"/>
      <c r="QD227" s="104"/>
      <c r="QE227" s="104"/>
      <c r="QF227" s="104"/>
      <c r="QG227" s="104"/>
      <c r="QH227" s="104"/>
      <c r="QI227" s="104"/>
      <c r="QJ227" s="104"/>
      <c r="QK227" s="104"/>
      <c r="QL227" s="104"/>
      <c r="QM227" s="104"/>
      <c r="QN227" s="104"/>
      <c r="QO227" s="104"/>
      <c r="QP227" s="104"/>
      <c r="QQ227" s="104"/>
      <c r="QR227" s="104"/>
      <c r="QS227" s="104"/>
      <c r="QT227" s="104"/>
      <c r="QU227" s="104"/>
      <c r="QV227" s="104"/>
      <c r="QW227" s="104"/>
      <c r="QX227" s="104"/>
      <c r="QY227" s="104"/>
      <c r="QZ227" s="104"/>
      <c r="RA227" s="104"/>
      <c r="RB227" s="104"/>
      <c r="RC227" s="104"/>
      <c r="RD227" s="104"/>
      <c r="RE227" s="104"/>
      <c r="RF227" s="104"/>
      <c r="RG227" s="207"/>
      <c r="RH227" s="207"/>
    </row>
    <row r="228" spans="2:476" ht="18.75" customHeight="1">
      <c r="B228" s="87">
        <v>217</v>
      </c>
      <c r="C228" s="87"/>
      <c r="D228" s="87" t="s">
        <v>451</v>
      </c>
      <c r="E228" s="34" t="str">
        <f>IF(ISBLANK(TMSimList[[#This Row],[Test n'#]]),"",LOOKUP(TMSimList[[#This Row],[Test n'#]],TP_CFAR_DB[TPnum],TP_CFAR_DB[TP ID]))</f>
        <v/>
      </c>
      <c r="F228" s="103" t="str">
        <f>IF(ISBLANK(TMSimList[[#This Row],[Test n'#]]),"",LOOKUP(TMSimList[[#This Row],[Test n'#]],TP_CFAR_DB[TPnum],TP_CFAR_DB[Test Point Name]))</f>
        <v/>
      </c>
      <c r="G228" s="34" t="str">
        <f>IF(ISBLANK(TMSimList[[#This Row],[Test n'#]]),"",LOOKUP(TMSimList[[#This Row],[Test n'#]],TP_CFAR_DB[TPnum],TP_CFAR_DB[Mode]))</f>
        <v/>
      </c>
      <c r="H228" s="397"/>
      <c r="I228" s="398"/>
      <c r="J228" s="398"/>
      <c r="K228" s="171"/>
      <c r="L228" s="178">
        <f>SUM(TMSimMatrix[#This Row])</f>
        <v>0</v>
      </c>
      <c r="M228" s="171"/>
      <c r="N228" s="171"/>
      <c r="O228" s="171"/>
      <c r="P228" s="171"/>
      <c r="Q228" s="171"/>
      <c r="R228" s="171"/>
      <c r="S228" s="171"/>
      <c r="T228" s="171"/>
      <c r="U228" s="171"/>
      <c r="V228" s="171"/>
      <c r="W228" s="171"/>
      <c r="X228" s="171"/>
      <c r="Y228" s="171"/>
      <c r="Z228" s="171"/>
      <c r="AA228" s="171"/>
      <c r="AB228" s="171"/>
      <c r="AC228" s="171"/>
      <c r="AD228" s="171"/>
      <c r="AE228" s="171"/>
      <c r="AF228" s="171"/>
      <c r="AG228" s="171"/>
      <c r="AH228" s="171"/>
      <c r="AI228" s="171"/>
      <c r="AJ228" s="171"/>
      <c r="AK228" s="171"/>
      <c r="AL228" s="171"/>
      <c r="AM228" s="171"/>
      <c r="AN228" s="171"/>
      <c r="AO228" s="171"/>
      <c r="AP228" s="171"/>
      <c r="AQ228" s="171"/>
      <c r="AR228" s="171"/>
      <c r="AS228" s="171"/>
      <c r="AT228" s="171"/>
      <c r="AU228" s="171"/>
      <c r="AV228" s="171"/>
      <c r="AW228" s="171"/>
      <c r="AX228" s="171"/>
      <c r="AY228" s="171"/>
      <c r="AZ228" s="171"/>
      <c r="BA228" s="171"/>
      <c r="BB228" s="171"/>
      <c r="BC228" s="171"/>
      <c r="BD228" s="171"/>
      <c r="BE228" s="171"/>
      <c r="BF228" s="171"/>
      <c r="BG228" s="171"/>
      <c r="BH228" s="171"/>
      <c r="BI228" s="171"/>
      <c r="BJ228" s="171"/>
      <c r="BK228" s="171"/>
      <c r="BL228" s="171"/>
      <c r="BM228" s="171"/>
      <c r="BN228" s="171"/>
      <c r="BO228" s="171"/>
      <c r="BP228" s="171"/>
      <c r="BQ228" s="171"/>
      <c r="BR228" s="171"/>
      <c r="BS228" s="171"/>
      <c r="BT228" s="171"/>
      <c r="BU228" s="171"/>
      <c r="BV228" s="171"/>
      <c r="BW228" s="171"/>
      <c r="BX228" s="171"/>
      <c r="BY228" s="171"/>
      <c r="BZ228" s="171"/>
      <c r="CA228" s="171"/>
      <c r="CB228" s="171"/>
      <c r="CC228" s="171"/>
      <c r="CD228" s="104"/>
      <c r="CE228" s="104"/>
      <c r="CF228" s="104"/>
      <c r="CG228" s="104"/>
      <c r="CH228" s="104"/>
      <c r="CI228" s="104"/>
      <c r="CJ228" s="104"/>
      <c r="CK228" s="104"/>
      <c r="CL228" s="104"/>
      <c r="CM228" s="104"/>
      <c r="CN228" s="104"/>
      <c r="CO228" s="104"/>
      <c r="CP228" s="104"/>
      <c r="CQ228" s="104"/>
      <c r="CR228" s="104"/>
      <c r="CS228" s="104"/>
      <c r="CT228" s="104"/>
      <c r="CU228" s="104"/>
      <c r="CV228" s="207"/>
      <c r="CW228" s="207"/>
      <c r="CX228" s="207"/>
      <c r="CY228" s="207"/>
      <c r="CZ228" s="207"/>
      <c r="DA228" s="207"/>
      <c r="DB228" s="207"/>
      <c r="DC228" s="207"/>
      <c r="DD228" s="207"/>
      <c r="DE228" s="207"/>
      <c r="DF228" s="207"/>
      <c r="DG228" s="207"/>
      <c r="DH228" s="207"/>
      <c r="DI228" s="207"/>
      <c r="DJ228" s="207"/>
      <c r="DK228" s="207"/>
      <c r="DL228" s="207"/>
      <c r="DM228" s="207"/>
      <c r="DN228" s="207"/>
      <c r="DO228" s="207"/>
      <c r="DP228" s="207"/>
      <c r="DQ228" s="207"/>
      <c r="DR228" s="207"/>
      <c r="DS228" s="207"/>
      <c r="DT228" s="207"/>
      <c r="DU228" s="104"/>
      <c r="DV228" s="104"/>
      <c r="DW228" s="104"/>
      <c r="DX228" s="104"/>
      <c r="DY228" s="104"/>
      <c r="DZ228" s="104"/>
      <c r="EA228" s="104"/>
      <c r="EB228" s="104"/>
      <c r="EC228" s="104"/>
      <c r="ED228" s="104"/>
      <c r="EE228" s="104"/>
      <c r="EF228" s="104"/>
      <c r="EG228" s="104"/>
      <c r="EH228" s="104"/>
      <c r="EI228" s="104"/>
      <c r="EJ228" s="104"/>
      <c r="EK228" s="104"/>
      <c r="EL228" s="104"/>
      <c r="EM228" s="104"/>
      <c r="EN228" s="104"/>
      <c r="EO228" s="104"/>
      <c r="EP228" s="104"/>
      <c r="EQ228" s="104"/>
      <c r="ER228" s="104"/>
      <c r="ES228" s="104"/>
      <c r="ET228" s="104"/>
      <c r="EU228" s="104"/>
      <c r="EV228" s="104"/>
      <c r="EW228" s="104"/>
      <c r="EX228" s="104"/>
      <c r="EY228" s="104"/>
      <c r="EZ228" s="104"/>
      <c r="FA228" s="104"/>
      <c r="FB228" s="104"/>
      <c r="FC228" s="104"/>
      <c r="FD228" s="104"/>
      <c r="FE228" s="104"/>
      <c r="FF228" s="104"/>
      <c r="FG228" s="104"/>
      <c r="FH228" s="104"/>
      <c r="FI228" s="104"/>
      <c r="FJ228" s="104"/>
      <c r="FK228" s="104"/>
      <c r="FL228" s="104"/>
      <c r="FM228" s="104"/>
      <c r="FN228" s="104"/>
      <c r="FO228" s="104"/>
      <c r="FP228" s="104"/>
      <c r="FQ228" s="104"/>
      <c r="FR228" s="104"/>
      <c r="FS228" s="104"/>
      <c r="FT228" s="104"/>
      <c r="FU228" s="104"/>
      <c r="FV228" s="104"/>
      <c r="FW228" s="104"/>
      <c r="FX228" s="104"/>
      <c r="FY228" s="104"/>
      <c r="FZ228" s="104"/>
      <c r="GA228" s="104"/>
      <c r="GB228" s="104"/>
      <c r="GC228" s="104"/>
      <c r="GD228" s="104"/>
      <c r="GE228" s="104"/>
      <c r="GF228" s="104"/>
      <c r="GG228" s="104"/>
      <c r="GH228" s="104"/>
      <c r="GI228" s="104"/>
      <c r="GJ228" s="104"/>
      <c r="GK228" s="104"/>
      <c r="GL228" s="104"/>
      <c r="GM228" s="104"/>
      <c r="GN228" s="104"/>
      <c r="GO228" s="104"/>
      <c r="GP228" s="104"/>
      <c r="GQ228" s="104"/>
      <c r="GR228" s="104"/>
      <c r="GS228" s="104"/>
      <c r="GT228" s="104"/>
      <c r="GU228" s="104"/>
      <c r="GV228" s="104"/>
      <c r="GW228" s="104"/>
      <c r="GX228" s="104"/>
      <c r="GY228" s="104"/>
      <c r="GZ228" s="104"/>
      <c r="HA228" s="104"/>
      <c r="HB228" s="104"/>
      <c r="HC228" s="104"/>
      <c r="HD228" s="104"/>
      <c r="HE228" s="104"/>
      <c r="HF228" s="104"/>
      <c r="HG228" s="104"/>
      <c r="HH228" s="104"/>
      <c r="HI228" s="104"/>
      <c r="HJ228" s="104"/>
      <c r="HK228" s="104"/>
      <c r="HL228" s="104"/>
      <c r="HM228" s="104"/>
      <c r="HN228" s="104"/>
      <c r="HO228" s="104"/>
      <c r="HP228" s="104"/>
      <c r="HQ228" s="104"/>
      <c r="HR228" s="104"/>
      <c r="HS228" s="104"/>
      <c r="HT228" s="104"/>
      <c r="HU228" s="104"/>
      <c r="HV228" s="104"/>
      <c r="HW228" s="104"/>
      <c r="HX228" s="104"/>
      <c r="HY228" s="104"/>
      <c r="HZ228" s="104"/>
      <c r="IA228" s="104"/>
      <c r="IB228" s="104"/>
      <c r="IC228" s="104"/>
      <c r="ID228" s="104"/>
      <c r="IE228" s="104"/>
      <c r="IF228" s="104"/>
      <c r="IG228" s="104"/>
      <c r="IH228" s="104"/>
      <c r="II228" s="104"/>
      <c r="IJ228" s="104"/>
      <c r="IK228" s="104"/>
      <c r="IL228" s="104"/>
      <c r="IM228" s="104"/>
      <c r="IN228" s="104"/>
      <c r="IO228" s="104"/>
      <c r="IP228" s="104"/>
      <c r="IQ228" s="104"/>
      <c r="IR228" s="104"/>
      <c r="IS228" s="104"/>
      <c r="IT228" s="104"/>
      <c r="IU228" s="104"/>
      <c r="IV228" s="104"/>
      <c r="IW228" s="104"/>
      <c r="IX228" s="104"/>
      <c r="IY228" s="104"/>
      <c r="IZ228" s="104"/>
      <c r="JA228" s="104"/>
      <c r="JB228" s="104"/>
      <c r="JC228" s="104"/>
      <c r="JD228" s="104"/>
      <c r="JE228" s="104"/>
      <c r="JF228" s="104"/>
      <c r="JG228" s="104"/>
      <c r="JH228" s="104"/>
      <c r="JI228" s="104"/>
      <c r="JJ228" s="104"/>
      <c r="JK228" s="104"/>
      <c r="JL228" s="104"/>
      <c r="JM228" s="104"/>
      <c r="JN228" s="104"/>
      <c r="JO228" s="104"/>
      <c r="JP228" s="104"/>
      <c r="JQ228" s="104"/>
      <c r="JR228" s="104"/>
      <c r="JS228" s="104"/>
      <c r="JT228" s="104"/>
      <c r="JU228" s="104"/>
      <c r="JV228" s="104"/>
      <c r="JW228" s="104"/>
      <c r="JX228" s="104"/>
      <c r="JY228" s="104"/>
      <c r="JZ228" s="104"/>
      <c r="KA228" s="104"/>
      <c r="KB228" s="104"/>
      <c r="KC228" s="104"/>
      <c r="KD228" s="104"/>
      <c r="KE228" s="104"/>
      <c r="KF228" s="104"/>
      <c r="KG228" s="104"/>
      <c r="KH228" s="104"/>
      <c r="KI228" s="104"/>
      <c r="KJ228" s="104"/>
      <c r="KK228" s="104"/>
      <c r="KL228" s="104"/>
      <c r="KM228" s="104"/>
      <c r="KN228" s="104"/>
      <c r="KO228" s="104"/>
      <c r="KP228" s="104"/>
      <c r="KQ228" s="104"/>
      <c r="KR228" s="104"/>
      <c r="KS228" s="104"/>
      <c r="KT228" s="104"/>
      <c r="KU228" s="104"/>
      <c r="KV228" s="104"/>
      <c r="KW228" s="104"/>
      <c r="KX228" s="104"/>
      <c r="KY228" s="104"/>
      <c r="KZ228" s="104"/>
      <c r="LA228" s="104"/>
      <c r="LB228" s="104"/>
      <c r="LC228" s="104"/>
      <c r="LD228" s="104"/>
      <c r="LE228" s="104"/>
      <c r="LF228" s="104"/>
      <c r="LG228" s="104"/>
      <c r="LH228" s="104"/>
      <c r="LI228" s="104"/>
      <c r="LJ228" s="104"/>
      <c r="LK228" s="104"/>
      <c r="LL228" s="104"/>
      <c r="LM228" s="104"/>
      <c r="LN228" s="104"/>
      <c r="LO228" s="104"/>
      <c r="LP228" s="104"/>
      <c r="LQ228" s="104"/>
      <c r="LR228" s="104"/>
      <c r="LS228" s="104"/>
      <c r="LT228" s="104"/>
      <c r="LU228" s="104"/>
      <c r="LV228" s="104"/>
      <c r="LW228" s="104"/>
      <c r="LX228" s="104"/>
      <c r="LY228" s="104"/>
      <c r="LZ228" s="104"/>
      <c r="MA228" s="104"/>
      <c r="MB228" s="104"/>
      <c r="MC228" s="104"/>
      <c r="MD228" s="104"/>
      <c r="ME228" s="104"/>
      <c r="MF228" s="104"/>
      <c r="MG228" s="104"/>
      <c r="MH228" s="104"/>
      <c r="MI228" s="104"/>
      <c r="MJ228" s="104"/>
      <c r="MK228" s="104"/>
      <c r="ML228" s="104"/>
      <c r="MM228" s="104"/>
      <c r="MN228" s="104"/>
      <c r="MO228" s="104"/>
      <c r="MP228" s="104"/>
      <c r="MQ228" s="104"/>
      <c r="MR228" s="104"/>
      <c r="MS228" s="104"/>
      <c r="MT228" s="104"/>
      <c r="MU228" s="104"/>
      <c r="MV228" s="104"/>
      <c r="MW228" s="104"/>
      <c r="MX228" s="104"/>
      <c r="MY228" s="104"/>
      <c r="MZ228" s="104"/>
      <c r="NA228" s="104"/>
      <c r="NB228" s="104"/>
      <c r="NC228" s="104"/>
      <c r="ND228" s="104"/>
      <c r="NE228" s="104"/>
      <c r="NF228" s="104"/>
      <c r="NG228" s="104"/>
      <c r="NH228" s="104"/>
      <c r="NI228" s="104"/>
      <c r="NJ228" s="104"/>
      <c r="NK228" s="104"/>
      <c r="NL228" s="104"/>
      <c r="NM228" s="104"/>
      <c r="NN228" s="104"/>
      <c r="NO228" s="104"/>
      <c r="NP228" s="104"/>
      <c r="NQ228" s="104"/>
      <c r="NR228" s="104"/>
      <c r="NS228" s="104"/>
      <c r="NT228" s="104"/>
      <c r="NU228" s="104"/>
      <c r="NV228" s="104"/>
      <c r="NW228" s="104"/>
      <c r="NX228" s="104"/>
      <c r="NY228" s="104"/>
      <c r="NZ228" s="104"/>
      <c r="OA228" s="104"/>
      <c r="OB228" s="104"/>
      <c r="OC228" s="104"/>
      <c r="OD228" s="104"/>
      <c r="OE228" s="104"/>
      <c r="OF228" s="104"/>
      <c r="OG228" s="104"/>
      <c r="OH228" s="104"/>
      <c r="OI228" s="104"/>
      <c r="OJ228" s="104"/>
      <c r="OK228" s="104"/>
      <c r="OL228" s="104"/>
      <c r="OM228" s="104"/>
      <c r="ON228" s="104"/>
      <c r="OO228" s="104"/>
      <c r="OP228" s="104"/>
      <c r="OQ228" s="104"/>
      <c r="OR228" s="104"/>
      <c r="OS228" s="104"/>
      <c r="OT228" s="104"/>
      <c r="OU228" s="104"/>
      <c r="OV228" s="104"/>
      <c r="OW228" s="104"/>
      <c r="OX228" s="104"/>
      <c r="OY228" s="104"/>
      <c r="OZ228" s="104"/>
      <c r="PA228" s="104"/>
      <c r="PB228" s="104"/>
      <c r="PC228" s="104"/>
      <c r="PD228" s="104"/>
      <c r="PE228" s="104"/>
      <c r="PF228" s="104"/>
      <c r="PG228" s="104"/>
      <c r="PH228" s="104"/>
      <c r="PI228" s="104"/>
      <c r="PJ228" s="104"/>
      <c r="PK228" s="104"/>
      <c r="PL228" s="104"/>
      <c r="PM228" s="104"/>
      <c r="PN228" s="104"/>
      <c r="PO228" s="104"/>
      <c r="PP228" s="104"/>
      <c r="PQ228" s="104"/>
      <c r="PR228" s="104"/>
      <c r="PS228" s="104"/>
      <c r="PT228" s="104"/>
      <c r="PU228" s="104"/>
      <c r="PV228" s="104"/>
      <c r="PW228" s="104"/>
      <c r="PX228" s="104"/>
      <c r="PY228" s="104"/>
      <c r="PZ228" s="104"/>
      <c r="QA228" s="104"/>
      <c r="QB228" s="104"/>
      <c r="QC228" s="104"/>
      <c r="QD228" s="104"/>
      <c r="QE228" s="104"/>
      <c r="QF228" s="104"/>
      <c r="QG228" s="104"/>
      <c r="QH228" s="104"/>
      <c r="QI228" s="104"/>
      <c r="QJ228" s="104"/>
      <c r="QK228" s="104"/>
      <c r="QL228" s="104"/>
      <c r="QM228" s="104"/>
      <c r="QN228" s="104"/>
      <c r="QO228" s="104"/>
      <c r="QP228" s="104"/>
      <c r="QQ228" s="104"/>
      <c r="QR228" s="104"/>
      <c r="QS228" s="104"/>
      <c r="QT228" s="104"/>
      <c r="QU228" s="104"/>
      <c r="QV228" s="104"/>
      <c r="QW228" s="104"/>
      <c r="QX228" s="104"/>
      <c r="QY228" s="104"/>
      <c r="QZ228" s="104"/>
      <c r="RA228" s="104"/>
      <c r="RB228" s="104"/>
      <c r="RC228" s="104"/>
      <c r="RD228" s="104"/>
      <c r="RE228" s="104"/>
      <c r="RF228" s="104"/>
      <c r="RG228" s="207"/>
      <c r="RH228" s="207"/>
    </row>
    <row r="229" spans="2:476" ht="18.75" customHeight="1">
      <c r="B229" s="87">
        <v>218</v>
      </c>
      <c r="C229" s="87"/>
      <c r="D229" s="87" t="s">
        <v>451</v>
      </c>
      <c r="E229" s="34" t="str">
        <f>IF(ISBLANK(TMSimList[[#This Row],[Test n'#]]),"",LOOKUP(TMSimList[[#This Row],[Test n'#]],TP_CFAR_DB[TPnum],TP_CFAR_DB[TP ID]))</f>
        <v/>
      </c>
      <c r="F229" s="103" t="str">
        <f>IF(ISBLANK(TMSimList[[#This Row],[Test n'#]]),"",LOOKUP(TMSimList[[#This Row],[Test n'#]],TP_CFAR_DB[TPnum],TP_CFAR_DB[Test Point Name]))</f>
        <v/>
      </c>
      <c r="G229" s="34" t="str">
        <f>IF(ISBLANK(TMSimList[[#This Row],[Test n'#]]),"",LOOKUP(TMSimList[[#This Row],[Test n'#]],TP_CFAR_DB[TPnum],TP_CFAR_DB[Mode]))</f>
        <v/>
      </c>
      <c r="H229" s="397"/>
      <c r="I229" s="398"/>
      <c r="J229" s="398"/>
      <c r="K229" s="171"/>
      <c r="L229" s="178">
        <f>SUM(TMSimMatrix[#This Row])</f>
        <v>0</v>
      </c>
      <c r="M229" s="171"/>
      <c r="N229" s="171"/>
      <c r="O229" s="171"/>
      <c r="P229" s="171"/>
      <c r="Q229" s="171"/>
      <c r="R229" s="171"/>
      <c r="S229" s="171"/>
      <c r="T229" s="171"/>
      <c r="U229" s="171"/>
      <c r="V229" s="171"/>
      <c r="W229" s="171"/>
      <c r="X229" s="171"/>
      <c r="Y229" s="171"/>
      <c r="Z229" s="171"/>
      <c r="AA229" s="171"/>
      <c r="AB229" s="171"/>
      <c r="AC229" s="171"/>
      <c r="AD229" s="171"/>
      <c r="AE229" s="171"/>
      <c r="AF229" s="171"/>
      <c r="AG229" s="171"/>
      <c r="AH229" s="171"/>
      <c r="AI229" s="171"/>
      <c r="AJ229" s="171"/>
      <c r="AK229" s="171"/>
      <c r="AL229" s="171"/>
      <c r="AM229" s="171"/>
      <c r="AN229" s="171"/>
      <c r="AO229" s="171"/>
      <c r="AP229" s="171"/>
      <c r="AQ229" s="171"/>
      <c r="AR229" s="171"/>
      <c r="AS229" s="171"/>
      <c r="AT229" s="171"/>
      <c r="AU229" s="171"/>
      <c r="AV229" s="171"/>
      <c r="AW229" s="171"/>
      <c r="AX229" s="171"/>
      <c r="AY229" s="171"/>
      <c r="AZ229" s="171"/>
      <c r="BA229" s="171"/>
      <c r="BB229" s="171"/>
      <c r="BC229" s="171"/>
      <c r="BD229" s="171"/>
      <c r="BE229" s="171"/>
      <c r="BF229" s="171"/>
      <c r="BG229" s="171"/>
      <c r="BH229" s="171"/>
      <c r="BI229" s="171"/>
      <c r="BJ229" s="171"/>
      <c r="BK229" s="171"/>
      <c r="BL229" s="171"/>
      <c r="BM229" s="171"/>
      <c r="BN229" s="171"/>
      <c r="BO229" s="171"/>
      <c r="BP229" s="171"/>
      <c r="BQ229" s="171"/>
      <c r="BR229" s="171"/>
      <c r="BS229" s="171"/>
      <c r="BT229" s="171"/>
      <c r="BU229" s="171"/>
      <c r="BV229" s="171"/>
      <c r="BW229" s="171"/>
      <c r="BX229" s="171"/>
      <c r="BY229" s="171"/>
      <c r="BZ229" s="171"/>
      <c r="CA229" s="171"/>
      <c r="CB229" s="171"/>
      <c r="CC229" s="171"/>
      <c r="CD229" s="104"/>
      <c r="CE229" s="104"/>
      <c r="CF229" s="104"/>
      <c r="CG229" s="104"/>
      <c r="CH229" s="104"/>
      <c r="CI229" s="104"/>
      <c r="CJ229" s="104"/>
      <c r="CK229" s="104"/>
      <c r="CL229" s="104"/>
      <c r="CM229" s="104"/>
      <c r="CN229" s="104"/>
      <c r="CO229" s="104"/>
      <c r="CP229" s="104"/>
      <c r="CQ229" s="104"/>
      <c r="CR229" s="104"/>
      <c r="CS229" s="104"/>
      <c r="CT229" s="104"/>
      <c r="CU229" s="104"/>
      <c r="CV229" s="207"/>
      <c r="CW229" s="207"/>
      <c r="CX229" s="207"/>
      <c r="CY229" s="207"/>
      <c r="CZ229" s="207"/>
      <c r="DA229" s="207"/>
      <c r="DB229" s="207"/>
      <c r="DC229" s="207"/>
      <c r="DD229" s="207"/>
      <c r="DE229" s="207"/>
      <c r="DF229" s="207"/>
      <c r="DG229" s="207"/>
      <c r="DH229" s="207"/>
      <c r="DI229" s="207"/>
      <c r="DJ229" s="207"/>
      <c r="DK229" s="207"/>
      <c r="DL229" s="207"/>
      <c r="DM229" s="207"/>
      <c r="DN229" s="207"/>
      <c r="DO229" s="207"/>
      <c r="DP229" s="207"/>
      <c r="DQ229" s="207"/>
      <c r="DR229" s="207"/>
      <c r="DS229" s="207"/>
      <c r="DT229" s="207"/>
      <c r="DU229" s="104"/>
      <c r="DV229" s="104"/>
      <c r="DW229" s="104"/>
      <c r="DX229" s="104"/>
      <c r="DY229" s="104"/>
      <c r="DZ229" s="104"/>
      <c r="EA229" s="104"/>
      <c r="EB229" s="104"/>
      <c r="EC229" s="104"/>
      <c r="ED229" s="104"/>
      <c r="EE229" s="104"/>
      <c r="EF229" s="104"/>
      <c r="EG229" s="104"/>
      <c r="EH229" s="104"/>
      <c r="EI229" s="104"/>
      <c r="EJ229" s="104"/>
      <c r="EK229" s="104"/>
      <c r="EL229" s="104"/>
      <c r="EM229" s="104"/>
      <c r="EN229" s="104"/>
      <c r="EO229" s="104"/>
      <c r="EP229" s="104"/>
      <c r="EQ229" s="104"/>
      <c r="ER229" s="104"/>
      <c r="ES229" s="104"/>
      <c r="ET229" s="104"/>
      <c r="EU229" s="104"/>
      <c r="EV229" s="104"/>
      <c r="EW229" s="104"/>
      <c r="EX229" s="104"/>
      <c r="EY229" s="104"/>
      <c r="EZ229" s="104"/>
      <c r="FA229" s="104"/>
      <c r="FB229" s="104"/>
      <c r="FC229" s="104"/>
      <c r="FD229" s="104"/>
      <c r="FE229" s="104"/>
      <c r="FF229" s="104"/>
      <c r="FG229" s="104"/>
      <c r="FH229" s="104"/>
      <c r="FI229" s="104"/>
      <c r="FJ229" s="104"/>
      <c r="FK229" s="104"/>
      <c r="FL229" s="104"/>
      <c r="FM229" s="104"/>
      <c r="FN229" s="104"/>
      <c r="FO229" s="104"/>
      <c r="FP229" s="104"/>
      <c r="FQ229" s="104"/>
      <c r="FR229" s="104"/>
      <c r="FS229" s="104"/>
      <c r="FT229" s="104"/>
      <c r="FU229" s="104"/>
      <c r="FV229" s="104"/>
      <c r="FW229" s="104"/>
      <c r="FX229" s="104"/>
      <c r="FY229" s="104"/>
      <c r="FZ229" s="104"/>
      <c r="GA229" s="104"/>
      <c r="GB229" s="104"/>
      <c r="GC229" s="104"/>
      <c r="GD229" s="104"/>
      <c r="GE229" s="104"/>
      <c r="GF229" s="104"/>
      <c r="GG229" s="104"/>
      <c r="GH229" s="104"/>
      <c r="GI229" s="104"/>
      <c r="GJ229" s="104"/>
      <c r="GK229" s="104"/>
      <c r="GL229" s="104"/>
      <c r="GM229" s="104"/>
      <c r="GN229" s="104"/>
      <c r="GO229" s="104"/>
      <c r="GP229" s="104"/>
      <c r="GQ229" s="104"/>
      <c r="GR229" s="104"/>
      <c r="GS229" s="104"/>
      <c r="GT229" s="104"/>
      <c r="GU229" s="104"/>
      <c r="GV229" s="104"/>
      <c r="GW229" s="104"/>
      <c r="GX229" s="104"/>
      <c r="GY229" s="104"/>
      <c r="GZ229" s="104"/>
      <c r="HA229" s="104"/>
      <c r="HB229" s="104"/>
      <c r="HC229" s="104"/>
      <c r="HD229" s="104"/>
      <c r="HE229" s="104"/>
      <c r="HF229" s="104"/>
      <c r="HG229" s="104"/>
      <c r="HH229" s="104"/>
      <c r="HI229" s="104"/>
      <c r="HJ229" s="104"/>
      <c r="HK229" s="104"/>
      <c r="HL229" s="104"/>
      <c r="HM229" s="104"/>
      <c r="HN229" s="104"/>
      <c r="HO229" s="104"/>
      <c r="HP229" s="104"/>
      <c r="HQ229" s="104"/>
      <c r="HR229" s="104"/>
      <c r="HS229" s="104"/>
      <c r="HT229" s="104"/>
      <c r="HU229" s="104"/>
      <c r="HV229" s="104"/>
      <c r="HW229" s="104"/>
      <c r="HX229" s="104"/>
      <c r="HY229" s="104"/>
      <c r="HZ229" s="104"/>
      <c r="IA229" s="104"/>
      <c r="IB229" s="104"/>
      <c r="IC229" s="104"/>
      <c r="ID229" s="104"/>
      <c r="IE229" s="104"/>
      <c r="IF229" s="104"/>
      <c r="IG229" s="104"/>
      <c r="IH229" s="104"/>
      <c r="II229" s="104"/>
      <c r="IJ229" s="104"/>
      <c r="IK229" s="104"/>
      <c r="IL229" s="104"/>
      <c r="IM229" s="104"/>
      <c r="IN229" s="104"/>
      <c r="IO229" s="104"/>
      <c r="IP229" s="104"/>
      <c r="IQ229" s="104"/>
      <c r="IR229" s="104"/>
      <c r="IS229" s="104"/>
      <c r="IT229" s="104"/>
      <c r="IU229" s="104"/>
      <c r="IV229" s="104"/>
      <c r="IW229" s="104"/>
      <c r="IX229" s="104"/>
      <c r="IY229" s="104"/>
      <c r="IZ229" s="104"/>
      <c r="JA229" s="104"/>
      <c r="JB229" s="104"/>
      <c r="JC229" s="104"/>
      <c r="JD229" s="104"/>
      <c r="JE229" s="104"/>
      <c r="JF229" s="104"/>
      <c r="JG229" s="104"/>
      <c r="JH229" s="104"/>
      <c r="JI229" s="104"/>
      <c r="JJ229" s="104"/>
      <c r="JK229" s="104"/>
      <c r="JL229" s="104"/>
      <c r="JM229" s="104"/>
      <c r="JN229" s="104"/>
      <c r="JO229" s="104"/>
      <c r="JP229" s="104"/>
      <c r="JQ229" s="104"/>
      <c r="JR229" s="104"/>
      <c r="JS229" s="104"/>
      <c r="JT229" s="104"/>
      <c r="JU229" s="104"/>
      <c r="JV229" s="104"/>
      <c r="JW229" s="104"/>
      <c r="JX229" s="104"/>
      <c r="JY229" s="104"/>
      <c r="JZ229" s="104"/>
      <c r="KA229" s="104"/>
      <c r="KB229" s="104"/>
      <c r="KC229" s="104"/>
      <c r="KD229" s="104"/>
      <c r="KE229" s="104"/>
      <c r="KF229" s="104"/>
      <c r="KG229" s="104"/>
      <c r="KH229" s="104"/>
      <c r="KI229" s="104"/>
      <c r="KJ229" s="104"/>
      <c r="KK229" s="104"/>
      <c r="KL229" s="104"/>
      <c r="KM229" s="104"/>
      <c r="KN229" s="104"/>
      <c r="KO229" s="104"/>
      <c r="KP229" s="104"/>
      <c r="KQ229" s="104"/>
      <c r="KR229" s="104"/>
      <c r="KS229" s="104"/>
      <c r="KT229" s="104"/>
      <c r="KU229" s="104"/>
      <c r="KV229" s="104"/>
      <c r="KW229" s="104"/>
      <c r="KX229" s="104"/>
      <c r="KY229" s="104"/>
      <c r="KZ229" s="104"/>
      <c r="LA229" s="104"/>
      <c r="LB229" s="104"/>
      <c r="LC229" s="104"/>
      <c r="LD229" s="104"/>
      <c r="LE229" s="104"/>
      <c r="LF229" s="104"/>
      <c r="LG229" s="104"/>
      <c r="LH229" s="104"/>
      <c r="LI229" s="104"/>
      <c r="LJ229" s="104"/>
      <c r="LK229" s="104"/>
      <c r="LL229" s="104"/>
      <c r="LM229" s="104"/>
      <c r="LN229" s="104"/>
      <c r="LO229" s="104"/>
      <c r="LP229" s="104"/>
      <c r="LQ229" s="104"/>
      <c r="LR229" s="104"/>
      <c r="LS229" s="104"/>
      <c r="LT229" s="104"/>
      <c r="LU229" s="104"/>
      <c r="LV229" s="104"/>
      <c r="LW229" s="104"/>
      <c r="LX229" s="104"/>
      <c r="LY229" s="104"/>
      <c r="LZ229" s="104"/>
      <c r="MA229" s="104"/>
      <c r="MB229" s="104"/>
      <c r="MC229" s="104"/>
      <c r="MD229" s="104"/>
      <c r="ME229" s="104"/>
      <c r="MF229" s="104"/>
      <c r="MG229" s="104"/>
      <c r="MH229" s="104"/>
      <c r="MI229" s="104"/>
      <c r="MJ229" s="104"/>
      <c r="MK229" s="104"/>
      <c r="ML229" s="104"/>
      <c r="MM229" s="104"/>
      <c r="MN229" s="104"/>
      <c r="MO229" s="104"/>
      <c r="MP229" s="104"/>
      <c r="MQ229" s="104"/>
      <c r="MR229" s="104"/>
      <c r="MS229" s="104"/>
      <c r="MT229" s="104"/>
      <c r="MU229" s="104"/>
      <c r="MV229" s="104"/>
      <c r="MW229" s="104"/>
      <c r="MX229" s="104"/>
      <c r="MY229" s="104"/>
      <c r="MZ229" s="104"/>
      <c r="NA229" s="104"/>
      <c r="NB229" s="104"/>
      <c r="NC229" s="104"/>
      <c r="ND229" s="104"/>
      <c r="NE229" s="104"/>
      <c r="NF229" s="104"/>
      <c r="NG229" s="104"/>
      <c r="NH229" s="104"/>
      <c r="NI229" s="104"/>
      <c r="NJ229" s="104"/>
      <c r="NK229" s="104"/>
      <c r="NL229" s="104"/>
      <c r="NM229" s="104"/>
      <c r="NN229" s="104"/>
      <c r="NO229" s="104"/>
      <c r="NP229" s="104"/>
      <c r="NQ229" s="104"/>
      <c r="NR229" s="104"/>
      <c r="NS229" s="104"/>
      <c r="NT229" s="104"/>
      <c r="NU229" s="104"/>
      <c r="NV229" s="104"/>
      <c r="NW229" s="104"/>
      <c r="NX229" s="104"/>
      <c r="NY229" s="104"/>
      <c r="NZ229" s="104"/>
      <c r="OA229" s="104"/>
      <c r="OB229" s="104"/>
      <c r="OC229" s="104"/>
      <c r="OD229" s="104"/>
      <c r="OE229" s="104"/>
      <c r="OF229" s="104"/>
      <c r="OG229" s="104"/>
      <c r="OH229" s="104"/>
      <c r="OI229" s="104"/>
      <c r="OJ229" s="104"/>
      <c r="OK229" s="104"/>
      <c r="OL229" s="104"/>
      <c r="OM229" s="104"/>
      <c r="ON229" s="104"/>
      <c r="OO229" s="104"/>
      <c r="OP229" s="104"/>
      <c r="OQ229" s="104"/>
      <c r="OR229" s="104"/>
      <c r="OS229" s="104"/>
      <c r="OT229" s="104"/>
      <c r="OU229" s="104"/>
      <c r="OV229" s="104"/>
      <c r="OW229" s="104"/>
      <c r="OX229" s="104"/>
      <c r="OY229" s="104"/>
      <c r="OZ229" s="104"/>
      <c r="PA229" s="104"/>
      <c r="PB229" s="104"/>
      <c r="PC229" s="104"/>
      <c r="PD229" s="104"/>
      <c r="PE229" s="104"/>
      <c r="PF229" s="104"/>
      <c r="PG229" s="104"/>
      <c r="PH229" s="104"/>
      <c r="PI229" s="104"/>
      <c r="PJ229" s="104"/>
      <c r="PK229" s="104"/>
      <c r="PL229" s="104"/>
      <c r="PM229" s="104"/>
      <c r="PN229" s="104"/>
      <c r="PO229" s="104"/>
      <c r="PP229" s="104"/>
      <c r="PQ229" s="104"/>
      <c r="PR229" s="104"/>
      <c r="PS229" s="104"/>
      <c r="PT229" s="104"/>
      <c r="PU229" s="104"/>
      <c r="PV229" s="104"/>
      <c r="PW229" s="104"/>
      <c r="PX229" s="104"/>
      <c r="PY229" s="104"/>
      <c r="PZ229" s="104"/>
      <c r="QA229" s="104"/>
      <c r="QB229" s="104"/>
      <c r="QC229" s="104"/>
      <c r="QD229" s="104"/>
      <c r="QE229" s="104"/>
      <c r="QF229" s="104"/>
      <c r="QG229" s="104"/>
      <c r="QH229" s="104"/>
      <c r="QI229" s="104"/>
      <c r="QJ229" s="104"/>
      <c r="QK229" s="104"/>
      <c r="QL229" s="104"/>
      <c r="QM229" s="104"/>
      <c r="QN229" s="104"/>
      <c r="QO229" s="104"/>
      <c r="QP229" s="104"/>
      <c r="QQ229" s="104"/>
      <c r="QR229" s="104"/>
      <c r="QS229" s="104"/>
      <c r="QT229" s="104"/>
      <c r="QU229" s="104"/>
      <c r="QV229" s="104"/>
      <c r="QW229" s="104"/>
      <c r="QX229" s="104"/>
      <c r="QY229" s="104"/>
      <c r="QZ229" s="104"/>
      <c r="RA229" s="104"/>
      <c r="RB229" s="104"/>
      <c r="RC229" s="104"/>
      <c r="RD229" s="104"/>
      <c r="RE229" s="104"/>
      <c r="RF229" s="104"/>
      <c r="RG229" s="207"/>
      <c r="RH229" s="207"/>
    </row>
    <row r="230" spans="2:476" ht="18.75" customHeight="1">
      <c r="B230" s="87">
        <v>219</v>
      </c>
      <c r="C230" s="87"/>
      <c r="D230" s="87" t="s">
        <v>451</v>
      </c>
      <c r="E230" s="34" t="str">
        <f>IF(ISBLANK(TMSimList[[#This Row],[Test n'#]]),"",LOOKUP(TMSimList[[#This Row],[Test n'#]],TP_CFAR_DB[TPnum],TP_CFAR_DB[TP ID]))</f>
        <v/>
      </c>
      <c r="F230" s="103" t="str">
        <f>IF(ISBLANK(TMSimList[[#This Row],[Test n'#]]),"",LOOKUP(TMSimList[[#This Row],[Test n'#]],TP_CFAR_DB[TPnum],TP_CFAR_DB[Test Point Name]))</f>
        <v/>
      </c>
      <c r="G230" s="34" t="str">
        <f>IF(ISBLANK(TMSimList[[#This Row],[Test n'#]]),"",LOOKUP(TMSimList[[#This Row],[Test n'#]],TP_CFAR_DB[TPnum],TP_CFAR_DB[Mode]))</f>
        <v/>
      </c>
      <c r="H230" s="397"/>
      <c r="I230" s="398"/>
      <c r="J230" s="398"/>
      <c r="K230" s="171"/>
      <c r="L230" s="178">
        <f>SUM(TMSimMatrix[#This Row])</f>
        <v>0</v>
      </c>
      <c r="M230" s="171"/>
      <c r="N230" s="171"/>
      <c r="O230" s="171"/>
      <c r="P230" s="171"/>
      <c r="Q230" s="171"/>
      <c r="R230" s="171"/>
      <c r="S230" s="171"/>
      <c r="T230" s="171"/>
      <c r="U230" s="171"/>
      <c r="V230" s="171"/>
      <c r="W230" s="171"/>
      <c r="X230" s="171"/>
      <c r="Y230" s="171"/>
      <c r="Z230" s="171"/>
      <c r="AA230" s="171"/>
      <c r="AB230" s="171"/>
      <c r="AC230" s="171"/>
      <c r="AD230" s="171"/>
      <c r="AE230" s="171"/>
      <c r="AF230" s="171"/>
      <c r="AG230" s="171"/>
      <c r="AH230" s="171"/>
      <c r="AI230" s="171"/>
      <c r="AJ230" s="171"/>
      <c r="AK230" s="171"/>
      <c r="AL230" s="171"/>
      <c r="AM230" s="171"/>
      <c r="AN230" s="171"/>
      <c r="AO230" s="171"/>
      <c r="AP230" s="171"/>
      <c r="AQ230" s="171"/>
      <c r="AR230" s="171"/>
      <c r="AS230" s="171"/>
      <c r="AT230" s="171"/>
      <c r="AU230" s="171"/>
      <c r="AV230" s="171"/>
      <c r="AW230" s="171"/>
      <c r="AX230" s="171"/>
      <c r="AY230" s="171"/>
      <c r="AZ230" s="171"/>
      <c r="BA230" s="171"/>
      <c r="BB230" s="171"/>
      <c r="BC230" s="171"/>
      <c r="BD230" s="171"/>
      <c r="BE230" s="171"/>
      <c r="BF230" s="171"/>
      <c r="BG230" s="171"/>
      <c r="BH230" s="171"/>
      <c r="BI230" s="171"/>
      <c r="BJ230" s="171"/>
      <c r="BK230" s="171"/>
      <c r="BL230" s="171"/>
      <c r="BM230" s="171"/>
      <c r="BN230" s="171"/>
      <c r="BO230" s="171"/>
      <c r="BP230" s="171"/>
      <c r="BQ230" s="171"/>
      <c r="BR230" s="171"/>
      <c r="BS230" s="171"/>
      <c r="BT230" s="171"/>
      <c r="BU230" s="171"/>
      <c r="BV230" s="171"/>
      <c r="BW230" s="171"/>
      <c r="BX230" s="171"/>
      <c r="BY230" s="171"/>
      <c r="BZ230" s="171"/>
      <c r="CA230" s="171"/>
      <c r="CB230" s="171"/>
      <c r="CC230" s="171"/>
      <c r="CD230" s="104"/>
      <c r="CE230" s="104"/>
      <c r="CF230" s="104"/>
      <c r="CG230" s="104"/>
      <c r="CH230" s="104"/>
      <c r="CI230" s="104"/>
      <c r="CJ230" s="104"/>
      <c r="CK230" s="104"/>
      <c r="CL230" s="104"/>
      <c r="CM230" s="104"/>
      <c r="CN230" s="104"/>
      <c r="CO230" s="104"/>
      <c r="CP230" s="104"/>
      <c r="CQ230" s="104"/>
      <c r="CR230" s="104"/>
      <c r="CS230" s="104"/>
      <c r="CT230" s="104"/>
      <c r="CU230" s="104"/>
      <c r="CV230" s="207"/>
      <c r="CW230" s="207"/>
      <c r="CX230" s="207"/>
      <c r="CY230" s="207"/>
      <c r="CZ230" s="207"/>
      <c r="DA230" s="207"/>
      <c r="DB230" s="207"/>
      <c r="DC230" s="207"/>
      <c r="DD230" s="207"/>
      <c r="DE230" s="207"/>
      <c r="DF230" s="207"/>
      <c r="DG230" s="207"/>
      <c r="DH230" s="207"/>
      <c r="DI230" s="207"/>
      <c r="DJ230" s="207"/>
      <c r="DK230" s="207"/>
      <c r="DL230" s="207"/>
      <c r="DM230" s="207"/>
      <c r="DN230" s="207"/>
      <c r="DO230" s="207"/>
      <c r="DP230" s="207"/>
      <c r="DQ230" s="207"/>
      <c r="DR230" s="207"/>
      <c r="DS230" s="207"/>
      <c r="DT230" s="207"/>
      <c r="DU230" s="104"/>
      <c r="DV230" s="104"/>
      <c r="DW230" s="104"/>
      <c r="DX230" s="104"/>
      <c r="DY230" s="104"/>
      <c r="DZ230" s="104"/>
      <c r="EA230" s="104"/>
      <c r="EB230" s="104"/>
      <c r="EC230" s="104"/>
      <c r="ED230" s="104"/>
      <c r="EE230" s="104"/>
      <c r="EF230" s="104"/>
      <c r="EG230" s="104"/>
      <c r="EH230" s="104"/>
      <c r="EI230" s="104"/>
      <c r="EJ230" s="104"/>
      <c r="EK230" s="104"/>
      <c r="EL230" s="104"/>
      <c r="EM230" s="104"/>
      <c r="EN230" s="104"/>
      <c r="EO230" s="104"/>
      <c r="EP230" s="104"/>
      <c r="EQ230" s="104"/>
      <c r="ER230" s="104"/>
      <c r="ES230" s="104"/>
      <c r="ET230" s="104"/>
      <c r="EU230" s="104"/>
      <c r="EV230" s="104"/>
      <c r="EW230" s="104"/>
      <c r="EX230" s="104"/>
      <c r="EY230" s="104"/>
      <c r="EZ230" s="104"/>
      <c r="FA230" s="104"/>
      <c r="FB230" s="104"/>
      <c r="FC230" s="104"/>
      <c r="FD230" s="104"/>
      <c r="FE230" s="104"/>
      <c r="FF230" s="104"/>
      <c r="FG230" s="104"/>
      <c r="FH230" s="104"/>
      <c r="FI230" s="104"/>
      <c r="FJ230" s="104"/>
      <c r="FK230" s="104"/>
      <c r="FL230" s="104"/>
      <c r="FM230" s="104"/>
      <c r="FN230" s="104"/>
      <c r="FO230" s="104"/>
      <c r="FP230" s="104"/>
      <c r="FQ230" s="104"/>
      <c r="FR230" s="104"/>
      <c r="FS230" s="104"/>
      <c r="FT230" s="104"/>
      <c r="FU230" s="104"/>
      <c r="FV230" s="104"/>
      <c r="FW230" s="104"/>
      <c r="FX230" s="104"/>
      <c r="FY230" s="104"/>
      <c r="FZ230" s="104"/>
      <c r="GA230" s="104"/>
      <c r="GB230" s="104"/>
      <c r="GC230" s="104"/>
      <c r="GD230" s="104"/>
      <c r="GE230" s="104"/>
      <c r="GF230" s="104"/>
      <c r="GG230" s="104"/>
      <c r="GH230" s="104"/>
      <c r="GI230" s="104"/>
      <c r="GJ230" s="104"/>
      <c r="GK230" s="104"/>
      <c r="GL230" s="104"/>
      <c r="GM230" s="104"/>
      <c r="GN230" s="104"/>
      <c r="GO230" s="104"/>
      <c r="GP230" s="104"/>
      <c r="GQ230" s="104"/>
      <c r="GR230" s="104"/>
      <c r="GS230" s="104"/>
      <c r="GT230" s="104"/>
      <c r="GU230" s="104"/>
      <c r="GV230" s="104"/>
      <c r="GW230" s="104"/>
      <c r="GX230" s="104"/>
      <c r="GY230" s="104"/>
      <c r="GZ230" s="104"/>
      <c r="HA230" s="104"/>
      <c r="HB230" s="104"/>
      <c r="HC230" s="104"/>
      <c r="HD230" s="104"/>
      <c r="HE230" s="104"/>
      <c r="HF230" s="104"/>
      <c r="HG230" s="104"/>
      <c r="HH230" s="104"/>
      <c r="HI230" s="104"/>
      <c r="HJ230" s="104"/>
      <c r="HK230" s="104"/>
      <c r="HL230" s="104"/>
      <c r="HM230" s="104"/>
      <c r="HN230" s="104"/>
      <c r="HO230" s="104"/>
      <c r="HP230" s="104"/>
      <c r="HQ230" s="104"/>
      <c r="HR230" s="104"/>
      <c r="HS230" s="104"/>
      <c r="HT230" s="104"/>
      <c r="HU230" s="104"/>
      <c r="HV230" s="104"/>
      <c r="HW230" s="104"/>
      <c r="HX230" s="104"/>
      <c r="HY230" s="104"/>
      <c r="HZ230" s="104"/>
      <c r="IA230" s="104"/>
      <c r="IB230" s="104"/>
      <c r="IC230" s="104"/>
      <c r="ID230" s="104"/>
      <c r="IE230" s="104"/>
      <c r="IF230" s="104"/>
      <c r="IG230" s="104"/>
      <c r="IH230" s="104"/>
      <c r="II230" s="104"/>
      <c r="IJ230" s="104"/>
      <c r="IK230" s="104"/>
      <c r="IL230" s="104"/>
      <c r="IM230" s="104"/>
      <c r="IN230" s="104"/>
      <c r="IO230" s="104"/>
      <c r="IP230" s="104"/>
      <c r="IQ230" s="104"/>
      <c r="IR230" s="104"/>
      <c r="IS230" s="104"/>
      <c r="IT230" s="104"/>
      <c r="IU230" s="104"/>
      <c r="IV230" s="104"/>
      <c r="IW230" s="104"/>
      <c r="IX230" s="104"/>
      <c r="IY230" s="104"/>
      <c r="IZ230" s="104"/>
      <c r="JA230" s="104"/>
      <c r="JB230" s="104"/>
      <c r="JC230" s="104"/>
      <c r="JD230" s="104"/>
      <c r="JE230" s="104"/>
      <c r="JF230" s="104"/>
      <c r="JG230" s="104"/>
      <c r="JH230" s="104"/>
      <c r="JI230" s="104"/>
      <c r="JJ230" s="104"/>
      <c r="JK230" s="104"/>
      <c r="JL230" s="104"/>
      <c r="JM230" s="104"/>
      <c r="JN230" s="104"/>
      <c r="JO230" s="104"/>
      <c r="JP230" s="104"/>
      <c r="JQ230" s="104"/>
      <c r="JR230" s="104"/>
      <c r="JS230" s="104"/>
      <c r="JT230" s="104"/>
      <c r="JU230" s="104"/>
      <c r="JV230" s="104"/>
      <c r="JW230" s="104"/>
      <c r="JX230" s="104"/>
      <c r="JY230" s="104"/>
      <c r="JZ230" s="104"/>
      <c r="KA230" s="104"/>
      <c r="KB230" s="104"/>
      <c r="KC230" s="104"/>
      <c r="KD230" s="104"/>
      <c r="KE230" s="104"/>
      <c r="KF230" s="104"/>
      <c r="KG230" s="104"/>
      <c r="KH230" s="104"/>
      <c r="KI230" s="104"/>
      <c r="KJ230" s="104"/>
      <c r="KK230" s="104"/>
      <c r="KL230" s="104"/>
      <c r="KM230" s="104"/>
      <c r="KN230" s="104"/>
      <c r="KO230" s="104"/>
      <c r="KP230" s="104"/>
      <c r="KQ230" s="104"/>
      <c r="KR230" s="104"/>
      <c r="KS230" s="104"/>
      <c r="KT230" s="104"/>
      <c r="KU230" s="104"/>
      <c r="KV230" s="104"/>
      <c r="KW230" s="104"/>
      <c r="KX230" s="104"/>
      <c r="KY230" s="104"/>
      <c r="KZ230" s="104"/>
      <c r="LA230" s="104"/>
      <c r="LB230" s="104"/>
      <c r="LC230" s="104"/>
      <c r="LD230" s="104"/>
      <c r="LE230" s="104"/>
      <c r="LF230" s="104"/>
      <c r="LG230" s="104"/>
      <c r="LH230" s="104"/>
      <c r="LI230" s="104"/>
      <c r="LJ230" s="104"/>
      <c r="LK230" s="104"/>
      <c r="LL230" s="104"/>
      <c r="LM230" s="104"/>
      <c r="LN230" s="104"/>
      <c r="LO230" s="104"/>
      <c r="LP230" s="104"/>
      <c r="LQ230" s="104"/>
      <c r="LR230" s="104"/>
      <c r="LS230" s="104"/>
      <c r="LT230" s="104"/>
      <c r="LU230" s="104"/>
      <c r="LV230" s="104"/>
      <c r="LW230" s="104"/>
      <c r="LX230" s="104"/>
      <c r="LY230" s="104"/>
      <c r="LZ230" s="104"/>
      <c r="MA230" s="104"/>
      <c r="MB230" s="104"/>
      <c r="MC230" s="104"/>
      <c r="MD230" s="104"/>
      <c r="ME230" s="104"/>
      <c r="MF230" s="104"/>
      <c r="MG230" s="104"/>
      <c r="MH230" s="104"/>
      <c r="MI230" s="104"/>
      <c r="MJ230" s="104"/>
      <c r="MK230" s="104"/>
      <c r="ML230" s="104"/>
      <c r="MM230" s="104"/>
      <c r="MN230" s="104"/>
      <c r="MO230" s="104"/>
      <c r="MP230" s="104"/>
      <c r="MQ230" s="104"/>
      <c r="MR230" s="104"/>
      <c r="MS230" s="104"/>
      <c r="MT230" s="104"/>
      <c r="MU230" s="104"/>
      <c r="MV230" s="104"/>
      <c r="MW230" s="104"/>
      <c r="MX230" s="104"/>
      <c r="MY230" s="104"/>
      <c r="MZ230" s="104"/>
      <c r="NA230" s="104"/>
      <c r="NB230" s="104"/>
      <c r="NC230" s="104"/>
      <c r="ND230" s="104"/>
      <c r="NE230" s="104"/>
      <c r="NF230" s="104"/>
      <c r="NG230" s="104"/>
      <c r="NH230" s="104"/>
      <c r="NI230" s="104"/>
      <c r="NJ230" s="104"/>
      <c r="NK230" s="104"/>
      <c r="NL230" s="104"/>
      <c r="NM230" s="104"/>
      <c r="NN230" s="104"/>
      <c r="NO230" s="104"/>
      <c r="NP230" s="104"/>
      <c r="NQ230" s="104"/>
      <c r="NR230" s="104"/>
      <c r="NS230" s="104"/>
      <c r="NT230" s="104"/>
      <c r="NU230" s="104"/>
      <c r="NV230" s="104"/>
      <c r="NW230" s="104"/>
      <c r="NX230" s="104"/>
      <c r="NY230" s="104"/>
      <c r="NZ230" s="104"/>
      <c r="OA230" s="104"/>
      <c r="OB230" s="104"/>
      <c r="OC230" s="104"/>
      <c r="OD230" s="104"/>
      <c r="OE230" s="104"/>
      <c r="OF230" s="104"/>
      <c r="OG230" s="104"/>
      <c r="OH230" s="104"/>
      <c r="OI230" s="104"/>
      <c r="OJ230" s="104"/>
      <c r="OK230" s="104"/>
      <c r="OL230" s="104"/>
      <c r="OM230" s="104"/>
      <c r="ON230" s="104"/>
      <c r="OO230" s="104"/>
      <c r="OP230" s="104"/>
      <c r="OQ230" s="104"/>
      <c r="OR230" s="104"/>
      <c r="OS230" s="104"/>
      <c r="OT230" s="104"/>
      <c r="OU230" s="104"/>
      <c r="OV230" s="104"/>
      <c r="OW230" s="104"/>
      <c r="OX230" s="104"/>
      <c r="OY230" s="104"/>
      <c r="OZ230" s="104"/>
      <c r="PA230" s="104"/>
      <c r="PB230" s="104"/>
      <c r="PC230" s="104"/>
      <c r="PD230" s="104"/>
      <c r="PE230" s="104"/>
      <c r="PF230" s="104"/>
      <c r="PG230" s="104"/>
      <c r="PH230" s="104"/>
      <c r="PI230" s="104"/>
      <c r="PJ230" s="104"/>
      <c r="PK230" s="104"/>
      <c r="PL230" s="104"/>
      <c r="PM230" s="104"/>
      <c r="PN230" s="104"/>
      <c r="PO230" s="104"/>
      <c r="PP230" s="104"/>
      <c r="PQ230" s="104"/>
      <c r="PR230" s="104"/>
      <c r="PS230" s="104"/>
      <c r="PT230" s="104"/>
      <c r="PU230" s="104"/>
      <c r="PV230" s="104"/>
      <c r="PW230" s="104"/>
      <c r="PX230" s="104"/>
      <c r="PY230" s="104"/>
      <c r="PZ230" s="104"/>
      <c r="QA230" s="104"/>
      <c r="QB230" s="104"/>
      <c r="QC230" s="104"/>
      <c r="QD230" s="104"/>
      <c r="QE230" s="104"/>
      <c r="QF230" s="104"/>
      <c r="QG230" s="104"/>
      <c r="QH230" s="104"/>
      <c r="QI230" s="104"/>
      <c r="QJ230" s="104"/>
      <c r="QK230" s="104"/>
      <c r="QL230" s="104"/>
      <c r="QM230" s="104"/>
      <c r="QN230" s="104"/>
      <c r="QO230" s="104"/>
      <c r="QP230" s="104"/>
      <c r="QQ230" s="104"/>
      <c r="QR230" s="104"/>
      <c r="QS230" s="104"/>
      <c r="QT230" s="104"/>
      <c r="QU230" s="104"/>
      <c r="QV230" s="104"/>
      <c r="QW230" s="104"/>
      <c r="QX230" s="104"/>
      <c r="QY230" s="104"/>
      <c r="QZ230" s="104"/>
      <c r="RA230" s="104"/>
      <c r="RB230" s="104"/>
      <c r="RC230" s="104"/>
      <c r="RD230" s="104"/>
      <c r="RE230" s="104"/>
      <c r="RF230" s="104"/>
      <c r="RG230" s="207"/>
      <c r="RH230" s="207"/>
    </row>
    <row r="231" spans="2:476" ht="18.75" customHeight="1">
      <c r="B231" s="87">
        <v>220</v>
      </c>
      <c r="C231" s="87"/>
      <c r="D231" s="87" t="s">
        <v>451</v>
      </c>
      <c r="E231" s="34" t="str">
        <f>IF(ISBLANK(TMSimList[[#This Row],[Test n'#]]),"",LOOKUP(TMSimList[[#This Row],[Test n'#]],TP_CFAR_DB[TPnum],TP_CFAR_DB[TP ID]))</f>
        <v/>
      </c>
      <c r="F231" s="103" t="str">
        <f>IF(ISBLANK(TMSimList[[#This Row],[Test n'#]]),"",LOOKUP(TMSimList[[#This Row],[Test n'#]],TP_CFAR_DB[TPnum],TP_CFAR_DB[Test Point Name]))</f>
        <v/>
      </c>
      <c r="G231" s="34" t="str">
        <f>IF(ISBLANK(TMSimList[[#This Row],[Test n'#]]),"",LOOKUP(TMSimList[[#This Row],[Test n'#]],TP_CFAR_DB[TPnum],TP_CFAR_DB[Mode]))</f>
        <v/>
      </c>
      <c r="H231" s="397"/>
      <c r="I231" s="398"/>
      <c r="J231" s="398"/>
      <c r="K231" s="171"/>
      <c r="L231" s="178">
        <f>SUM(TMSimMatrix[#This Row])</f>
        <v>0</v>
      </c>
      <c r="M231" s="171"/>
      <c r="N231" s="171"/>
      <c r="O231" s="171"/>
      <c r="P231" s="171"/>
      <c r="Q231" s="171"/>
      <c r="R231" s="171"/>
      <c r="S231" s="171"/>
      <c r="T231" s="171"/>
      <c r="U231" s="171"/>
      <c r="V231" s="171"/>
      <c r="W231" s="171"/>
      <c r="X231" s="171"/>
      <c r="Y231" s="171"/>
      <c r="Z231" s="171"/>
      <c r="AA231" s="171"/>
      <c r="AB231" s="171"/>
      <c r="AC231" s="171"/>
      <c r="AD231" s="171"/>
      <c r="AE231" s="171"/>
      <c r="AF231" s="171"/>
      <c r="AG231" s="171"/>
      <c r="AH231" s="171"/>
      <c r="AI231" s="171"/>
      <c r="AJ231" s="171"/>
      <c r="AK231" s="171"/>
      <c r="AL231" s="171"/>
      <c r="AM231" s="171"/>
      <c r="AN231" s="171"/>
      <c r="AO231" s="171"/>
      <c r="AP231" s="171"/>
      <c r="AQ231" s="171"/>
      <c r="AR231" s="171"/>
      <c r="AS231" s="171"/>
      <c r="AT231" s="171"/>
      <c r="AU231" s="171"/>
      <c r="AV231" s="171"/>
      <c r="AW231" s="171"/>
      <c r="AX231" s="171"/>
      <c r="AY231" s="171"/>
      <c r="AZ231" s="171"/>
      <c r="BA231" s="171"/>
      <c r="BB231" s="171"/>
      <c r="BC231" s="171"/>
      <c r="BD231" s="171"/>
      <c r="BE231" s="171"/>
      <c r="BF231" s="171"/>
      <c r="BG231" s="171"/>
      <c r="BH231" s="171"/>
      <c r="BI231" s="171"/>
      <c r="BJ231" s="171"/>
      <c r="BK231" s="171"/>
      <c r="BL231" s="171"/>
      <c r="BM231" s="171"/>
      <c r="BN231" s="171"/>
      <c r="BO231" s="171"/>
      <c r="BP231" s="171"/>
      <c r="BQ231" s="171"/>
      <c r="BR231" s="171"/>
      <c r="BS231" s="171"/>
      <c r="BT231" s="171"/>
      <c r="BU231" s="171"/>
      <c r="BV231" s="171"/>
      <c r="BW231" s="171"/>
      <c r="BX231" s="171"/>
      <c r="BY231" s="171"/>
      <c r="BZ231" s="171"/>
      <c r="CA231" s="171"/>
      <c r="CB231" s="171"/>
      <c r="CC231" s="171"/>
      <c r="CD231" s="104"/>
      <c r="CE231" s="104"/>
      <c r="CF231" s="104"/>
      <c r="CG231" s="104"/>
      <c r="CH231" s="104"/>
      <c r="CI231" s="104"/>
      <c r="CJ231" s="104"/>
      <c r="CK231" s="104"/>
      <c r="CL231" s="104"/>
      <c r="CM231" s="104"/>
      <c r="CN231" s="104"/>
      <c r="CO231" s="104"/>
      <c r="CP231" s="104"/>
      <c r="CQ231" s="104"/>
      <c r="CR231" s="104"/>
      <c r="CS231" s="104"/>
      <c r="CT231" s="104"/>
      <c r="CU231" s="104"/>
      <c r="CV231" s="207"/>
      <c r="CW231" s="207"/>
      <c r="CX231" s="207"/>
      <c r="CY231" s="207"/>
      <c r="CZ231" s="207"/>
      <c r="DA231" s="207"/>
      <c r="DB231" s="207"/>
      <c r="DC231" s="207"/>
      <c r="DD231" s="207"/>
      <c r="DE231" s="207"/>
      <c r="DF231" s="207"/>
      <c r="DG231" s="207"/>
      <c r="DH231" s="207"/>
      <c r="DI231" s="207"/>
      <c r="DJ231" s="207"/>
      <c r="DK231" s="207"/>
      <c r="DL231" s="207"/>
      <c r="DM231" s="207"/>
      <c r="DN231" s="207"/>
      <c r="DO231" s="207"/>
      <c r="DP231" s="207"/>
      <c r="DQ231" s="207"/>
      <c r="DR231" s="207"/>
      <c r="DS231" s="207"/>
      <c r="DT231" s="207"/>
      <c r="DU231" s="104"/>
      <c r="DV231" s="104"/>
      <c r="DW231" s="104"/>
      <c r="DX231" s="104"/>
      <c r="DY231" s="104"/>
      <c r="DZ231" s="104"/>
      <c r="EA231" s="104"/>
      <c r="EB231" s="104"/>
      <c r="EC231" s="104"/>
      <c r="ED231" s="104"/>
      <c r="EE231" s="104"/>
      <c r="EF231" s="104"/>
      <c r="EG231" s="104"/>
      <c r="EH231" s="104"/>
      <c r="EI231" s="104"/>
      <c r="EJ231" s="104"/>
      <c r="EK231" s="104"/>
      <c r="EL231" s="104"/>
      <c r="EM231" s="104"/>
      <c r="EN231" s="104"/>
      <c r="EO231" s="104"/>
      <c r="EP231" s="104"/>
      <c r="EQ231" s="104"/>
      <c r="ER231" s="104"/>
      <c r="ES231" s="104"/>
      <c r="ET231" s="104"/>
      <c r="EU231" s="104"/>
      <c r="EV231" s="104"/>
      <c r="EW231" s="104"/>
      <c r="EX231" s="104"/>
      <c r="EY231" s="104"/>
      <c r="EZ231" s="104"/>
      <c r="FA231" s="104"/>
      <c r="FB231" s="104"/>
      <c r="FC231" s="104"/>
      <c r="FD231" s="104"/>
      <c r="FE231" s="104"/>
      <c r="FF231" s="104"/>
      <c r="FG231" s="104"/>
      <c r="FH231" s="104"/>
      <c r="FI231" s="104"/>
      <c r="FJ231" s="104"/>
      <c r="FK231" s="104"/>
      <c r="FL231" s="104"/>
      <c r="FM231" s="104"/>
      <c r="FN231" s="104"/>
      <c r="FO231" s="104"/>
      <c r="FP231" s="104"/>
      <c r="FQ231" s="104"/>
      <c r="FR231" s="104"/>
      <c r="FS231" s="104"/>
      <c r="FT231" s="104"/>
      <c r="FU231" s="104"/>
      <c r="FV231" s="104"/>
      <c r="FW231" s="104"/>
      <c r="FX231" s="104"/>
      <c r="FY231" s="104"/>
      <c r="FZ231" s="104"/>
      <c r="GA231" s="104"/>
      <c r="GB231" s="104"/>
      <c r="GC231" s="104"/>
      <c r="GD231" s="104"/>
      <c r="GE231" s="104"/>
      <c r="GF231" s="104"/>
      <c r="GG231" s="104"/>
      <c r="GH231" s="104"/>
      <c r="GI231" s="104"/>
      <c r="GJ231" s="104"/>
      <c r="GK231" s="104"/>
      <c r="GL231" s="104"/>
      <c r="GM231" s="104"/>
      <c r="GN231" s="104"/>
      <c r="GO231" s="104"/>
      <c r="GP231" s="104"/>
      <c r="GQ231" s="104"/>
      <c r="GR231" s="104"/>
      <c r="GS231" s="104"/>
      <c r="GT231" s="104"/>
      <c r="GU231" s="104"/>
      <c r="GV231" s="104"/>
      <c r="GW231" s="104"/>
      <c r="GX231" s="104"/>
      <c r="GY231" s="104"/>
      <c r="GZ231" s="104"/>
      <c r="HA231" s="104"/>
      <c r="HB231" s="104"/>
      <c r="HC231" s="104"/>
      <c r="HD231" s="104"/>
      <c r="HE231" s="104"/>
      <c r="HF231" s="104"/>
      <c r="HG231" s="104"/>
      <c r="HH231" s="104"/>
      <c r="HI231" s="104"/>
      <c r="HJ231" s="104"/>
      <c r="HK231" s="104"/>
      <c r="HL231" s="104"/>
      <c r="HM231" s="104"/>
      <c r="HN231" s="104"/>
      <c r="HO231" s="104"/>
      <c r="HP231" s="104"/>
      <c r="HQ231" s="104"/>
      <c r="HR231" s="104"/>
      <c r="HS231" s="104"/>
      <c r="HT231" s="104"/>
      <c r="HU231" s="104"/>
      <c r="HV231" s="104"/>
      <c r="HW231" s="104"/>
      <c r="HX231" s="104"/>
      <c r="HY231" s="104"/>
      <c r="HZ231" s="104"/>
      <c r="IA231" s="104"/>
      <c r="IB231" s="104"/>
      <c r="IC231" s="104"/>
      <c r="ID231" s="104"/>
      <c r="IE231" s="104"/>
      <c r="IF231" s="104"/>
      <c r="IG231" s="104"/>
      <c r="IH231" s="104"/>
      <c r="II231" s="104"/>
      <c r="IJ231" s="104"/>
      <c r="IK231" s="104"/>
      <c r="IL231" s="104"/>
      <c r="IM231" s="104"/>
      <c r="IN231" s="104"/>
      <c r="IO231" s="104"/>
      <c r="IP231" s="104"/>
      <c r="IQ231" s="104"/>
      <c r="IR231" s="104"/>
      <c r="IS231" s="104"/>
      <c r="IT231" s="104"/>
      <c r="IU231" s="104"/>
      <c r="IV231" s="104"/>
      <c r="IW231" s="104"/>
      <c r="IX231" s="104"/>
      <c r="IY231" s="104"/>
      <c r="IZ231" s="104"/>
      <c r="JA231" s="104"/>
      <c r="JB231" s="104"/>
      <c r="JC231" s="104"/>
      <c r="JD231" s="104"/>
      <c r="JE231" s="104"/>
      <c r="JF231" s="104"/>
      <c r="JG231" s="104"/>
      <c r="JH231" s="104"/>
      <c r="JI231" s="104"/>
      <c r="JJ231" s="104"/>
      <c r="JK231" s="104"/>
      <c r="JL231" s="104"/>
      <c r="JM231" s="104"/>
      <c r="JN231" s="104"/>
      <c r="JO231" s="104"/>
      <c r="JP231" s="104"/>
      <c r="JQ231" s="104"/>
      <c r="JR231" s="104"/>
      <c r="JS231" s="104"/>
      <c r="JT231" s="104"/>
      <c r="JU231" s="104"/>
      <c r="JV231" s="104"/>
      <c r="JW231" s="104"/>
      <c r="JX231" s="104"/>
      <c r="JY231" s="104"/>
      <c r="JZ231" s="104"/>
      <c r="KA231" s="104"/>
      <c r="KB231" s="104"/>
      <c r="KC231" s="104"/>
      <c r="KD231" s="104"/>
      <c r="KE231" s="104"/>
      <c r="KF231" s="104"/>
      <c r="KG231" s="104"/>
      <c r="KH231" s="104"/>
      <c r="KI231" s="104"/>
      <c r="KJ231" s="104"/>
      <c r="KK231" s="104"/>
      <c r="KL231" s="104"/>
      <c r="KM231" s="104"/>
      <c r="KN231" s="104"/>
      <c r="KO231" s="104"/>
      <c r="KP231" s="104"/>
      <c r="KQ231" s="104"/>
      <c r="KR231" s="104"/>
      <c r="KS231" s="104"/>
      <c r="KT231" s="104"/>
      <c r="KU231" s="104"/>
      <c r="KV231" s="104"/>
      <c r="KW231" s="104"/>
      <c r="KX231" s="104"/>
      <c r="KY231" s="104"/>
      <c r="KZ231" s="104"/>
      <c r="LA231" s="104"/>
      <c r="LB231" s="104"/>
      <c r="LC231" s="104"/>
      <c r="LD231" s="104"/>
      <c r="LE231" s="104"/>
      <c r="LF231" s="104"/>
      <c r="LG231" s="104"/>
      <c r="LH231" s="104"/>
      <c r="LI231" s="104"/>
      <c r="LJ231" s="104"/>
      <c r="LK231" s="104"/>
      <c r="LL231" s="104"/>
      <c r="LM231" s="104"/>
      <c r="LN231" s="104"/>
      <c r="LO231" s="104"/>
      <c r="LP231" s="104"/>
      <c r="LQ231" s="104"/>
      <c r="LR231" s="104"/>
      <c r="LS231" s="104"/>
      <c r="LT231" s="104"/>
      <c r="LU231" s="104"/>
      <c r="LV231" s="104"/>
      <c r="LW231" s="104"/>
      <c r="LX231" s="104"/>
      <c r="LY231" s="104"/>
      <c r="LZ231" s="104"/>
      <c r="MA231" s="104"/>
      <c r="MB231" s="104"/>
      <c r="MC231" s="104"/>
      <c r="MD231" s="104"/>
      <c r="ME231" s="104"/>
      <c r="MF231" s="104"/>
      <c r="MG231" s="104"/>
      <c r="MH231" s="104"/>
      <c r="MI231" s="104"/>
      <c r="MJ231" s="104"/>
      <c r="MK231" s="104"/>
      <c r="ML231" s="104"/>
      <c r="MM231" s="104"/>
      <c r="MN231" s="104"/>
      <c r="MO231" s="104"/>
      <c r="MP231" s="104"/>
      <c r="MQ231" s="104"/>
      <c r="MR231" s="104"/>
      <c r="MS231" s="104"/>
      <c r="MT231" s="104"/>
      <c r="MU231" s="104"/>
      <c r="MV231" s="104"/>
      <c r="MW231" s="104"/>
      <c r="MX231" s="104"/>
      <c r="MY231" s="104"/>
      <c r="MZ231" s="104"/>
      <c r="NA231" s="104"/>
      <c r="NB231" s="104"/>
      <c r="NC231" s="104"/>
      <c r="ND231" s="104"/>
      <c r="NE231" s="104"/>
      <c r="NF231" s="104"/>
      <c r="NG231" s="104"/>
      <c r="NH231" s="104"/>
      <c r="NI231" s="104"/>
      <c r="NJ231" s="104"/>
      <c r="NK231" s="104"/>
      <c r="NL231" s="104"/>
      <c r="NM231" s="104"/>
      <c r="NN231" s="104"/>
      <c r="NO231" s="104"/>
      <c r="NP231" s="104"/>
      <c r="NQ231" s="104"/>
      <c r="NR231" s="104"/>
      <c r="NS231" s="104"/>
      <c r="NT231" s="104"/>
      <c r="NU231" s="104"/>
      <c r="NV231" s="104"/>
      <c r="NW231" s="104"/>
      <c r="NX231" s="104"/>
      <c r="NY231" s="104"/>
      <c r="NZ231" s="104"/>
      <c r="OA231" s="104"/>
      <c r="OB231" s="104"/>
      <c r="OC231" s="104"/>
      <c r="OD231" s="104"/>
      <c r="OE231" s="104"/>
      <c r="OF231" s="104"/>
      <c r="OG231" s="104"/>
      <c r="OH231" s="104"/>
      <c r="OI231" s="104"/>
      <c r="OJ231" s="104"/>
      <c r="OK231" s="104"/>
      <c r="OL231" s="104"/>
      <c r="OM231" s="104"/>
      <c r="ON231" s="104"/>
      <c r="OO231" s="104"/>
      <c r="OP231" s="104"/>
      <c r="OQ231" s="104"/>
      <c r="OR231" s="104"/>
      <c r="OS231" s="104"/>
      <c r="OT231" s="104"/>
      <c r="OU231" s="104"/>
      <c r="OV231" s="104"/>
      <c r="OW231" s="104"/>
      <c r="OX231" s="104"/>
      <c r="OY231" s="104"/>
      <c r="OZ231" s="104"/>
      <c r="PA231" s="104"/>
      <c r="PB231" s="104"/>
      <c r="PC231" s="104"/>
      <c r="PD231" s="104"/>
      <c r="PE231" s="104"/>
      <c r="PF231" s="104"/>
      <c r="PG231" s="104"/>
      <c r="PH231" s="104"/>
      <c r="PI231" s="104"/>
      <c r="PJ231" s="104"/>
      <c r="PK231" s="104"/>
      <c r="PL231" s="104"/>
      <c r="PM231" s="104"/>
      <c r="PN231" s="104"/>
      <c r="PO231" s="104"/>
      <c r="PP231" s="104"/>
      <c r="PQ231" s="104"/>
      <c r="PR231" s="104"/>
      <c r="PS231" s="104"/>
      <c r="PT231" s="104"/>
      <c r="PU231" s="104"/>
      <c r="PV231" s="104"/>
      <c r="PW231" s="104"/>
      <c r="PX231" s="104"/>
      <c r="PY231" s="104"/>
      <c r="PZ231" s="104"/>
      <c r="QA231" s="104"/>
      <c r="QB231" s="104"/>
      <c r="QC231" s="104"/>
      <c r="QD231" s="104"/>
      <c r="QE231" s="104"/>
      <c r="QF231" s="104"/>
      <c r="QG231" s="104"/>
      <c r="QH231" s="104"/>
      <c r="QI231" s="104"/>
      <c r="QJ231" s="104"/>
      <c r="QK231" s="104"/>
      <c r="QL231" s="104"/>
      <c r="QM231" s="104"/>
      <c r="QN231" s="104"/>
      <c r="QO231" s="104"/>
      <c r="QP231" s="104"/>
      <c r="QQ231" s="104"/>
      <c r="QR231" s="104"/>
      <c r="QS231" s="104"/>
      <c r="QT231" s="104"/>
      <c r="QU231" s="104"/>
      <c r="QV231" s="104"/>
      <c r="QW231" s="104"/>
      <c r="QX231" s="104"/>
      <c r="QY231" s="104"/>
      <c r="QZ231" s="104"/>
      <c r="RA231" s="104"/>
      <c r="RB231" s="104"/>
      <c r="RC231" s="104"/>
      <c r="RD231" s="104"/>
      <c r="RE231" s="104"/>
      <c r="RF231" s="104"/>
      <c r="RG231" s="207"/>
      <c r="RH231" s="207"/>
    </row>
    <row r="232" spans="2:476" ht="18.75" customHeight="1">
      <c r="B232" s="87">
        <v>221</v>
      </c>
      <c r="C232" s="87"/>
      <c r="D232" s="87" t="s">
        <v>451</v>
      </c>
      <c r="E232" s="34" t="str">
        <f>IF(ISBLANK(TMSimList[[#This Row],[Test n'#]]),"",LOOKUP(TMSimList[[#This Row],[Test n'#]],TP_CFAR_DB[TPnum],TP_CFAR_DB[TP ID]))</f>
        <v/>
      </c>
      <c r="F232" s="103" t="str">
        <f>IF(ISBLANK(TMSimList[[#This Row],[Test n'#]]),"",LOOKUP(TMSimList[[#This Row],[Test n'#]],TP_CFAR_DB[TPnum],TP_CFAR_DB[Test Point Name]))</f>
        <v/>
      </c>
      <c r="G232" s="34" t="str">
        <f>IF(ISBLANK(TMSimList[[#This Row],[Test n'#]]),"",LOOKUP(TMSimList[[#This Row],[Test n'#]],TP_CFAR_DB[TPnum],TP_CFAR_DB[Mode]))</f>
        <v/>
      </c>
      <c r="H232" s="397"/>
      <c r="I232" s="398"/>
      <c r="J232" s="398"/>
      <c r="K232" s="171"/>
      <c r="L232" s="178">
        <f>SUM(TMSimMatrix[#This Row])</f>
        <v>0</v>
      </c>
      <c r="M232" s="171"/>
      <c r="N232" s="171"/>
      <c r="O232" s="171"/>
      <c r="P232" s="171"/>
      <c r="Q232" s="171"/>
      <c r="R232" s="171"/>
      <c r="S232" s="171"/>
      <c r="T232" s="171"/>
      <c r="U232" s="171"/>
      <c r="V232" s="171"/>
      <c r="W232" s="171"/>
      <c r="X232" s="171"/>
      <c r="Y232" s="171"/>
      <c r="Z232" s="171"/>
      <c r="AA232" s="171"/>
      <c r="AB232" s="171"/>
      <c r="AC232" s="171"/>
      <c r="AD232" s="171"/>
      <c r="AE232" s="171"/>
      <c r="AF232" s="171"/>
      <c r="AG232" s="171"/>
      <c r="AH232" s="171"/>
      <c r="AI232" s="171"/>
      <c r="AJ232" s="171"/>
      <c r="AK232" s="171"/>
      <c r="AL232" s="171"/>
      <c r="AM232" s="171"/>
      <c r="AN232" s="171"/>
      <c r="AO232" s="171"/>
      <c r="AP232" s="171"/>
      <c r="AQ232" s="171"/>
      <c r="AR232" s="171"/>
      <c r="AS232" s="171"/>
      <c r="AT232" s="171"/>
      <c r="AU232" s="171"/>
      <c r="AV232" s="171"/>
      <c r="AW232" s="171"/>
      <c r="AX232" s="171"/>
      <c r="AY232" s="171"/>
      <c r="AZ232" s="171"/>
      <c r="BA232" s="171"/>
      <c r="BB232" s="171"/>
      <c r="BC232" s="171"/>
      <c r="BD232" s="171"/>
      <c r="BE232" s="171"/>
      <c r="BF232" s="171"/>
      <c r="BG232" s="171"/>
      <c r="BH232" s="171"/>
      <c r="BI232" s="171"/>
      <c r="BJ232" s="171"/>
      <c r="BK232" s="171"/>
      <c r="BL232" s="171"/>
      <c r="BM232" s="171"/>
      <c r="BN232" s="171"/>
      <c r="BO232" s="171"/>
      <c r="BP232" s="171"/>
      <c r="BQ232" s="171"/>
      <c r="BR232" s="171"/>
      <c r="BS232" s="171"/>
      <c r="BT232" s="171"/>
      <c r="BU232" s="171"/>
      <c r="BV232" s="171"/>
      <c r="BW232" s="171"/>
      <c r="BX232" s="171"/>
      <c r="BY232" s="171"/>
      <c r="BZ232" s="171"/>
      <c r="CA232" s="171"/>
      <c r="CB232" s="171"/>
      <c r="CC232" s="171"/>
      <c r="CD232" s="104"/>
      <c r="CE232" s="104"/>
      <c r="CF232" s="104"/>
      <c r="CG232" s="104"/>
      <c r="CH232" s="104"/>
      <c r="CI232" s="104"/>
      <c r="CJ232" s="104"/>
      <c r="CK232" s="104"/>
      <c r="CL232" s="104"/>
      <c r="CM232" s="104"/>
      <c r="CN232" s="104"/>
      <c r="CO232" s="104"/>
      <c r="CP232" s="104"/>
      <c r="CQ232" s="104"/>
      <c r="CR232" s="104"/>
      <c r="CS232" s="104"/>
      <c r="CT232" s="104"/>
      <c r="CU232" s="104"/>
      <c r="CV232" s="207"/>
      <c r="CW232" s="207"/>
      <c r="CX232" s="207"/>
      <c r="CY232" s="207"/>
      <c r="CZ232" s="207"/>
      <c r="DA232" s="207"/>
      <c r="DB232" s="207"/>
      <c r="DC232" s="207"/>
      <c r="DD232" s="207"/>
      <c r="DE232" s="207"/>
      <c r="DF232" s="207"/>
      <c r="DG232" s="207"/>
      <c r="DH232" s="207"/>
      <c r="DI232" s="207"/>
      <c r="DJ232" s="207"/>
      <c r="DK232" s="207"/>
      <c r="DL232" s="207"/>
      <c r="DM232" s="207"/>
      <c r="DN232" s="207"/>
      <c r="DO232" s="207"/>
      <c r="DP232" s="207"/>
      <c r="DQ232" s="207"/>
      <c r="DR232" s="207"/>
      <c r="DS232" s="207"/>
      <c r="DT232" s="207"/>
      <c r="DU232" s="104"/>
      <c r="DV232" s="104"/>
      <c r="DW232" s="104"/>
      <c r="DX232" s="104"/>
      <c r="DY232" s="104"/>
      <c r="DZ232" s="104"/>
      <c r="EA232" s="104"/>
      <c r="EB232" s="104"/>
      <c r="EC232" s="104"/>
      <c r="ED232" s="104"/>
      <c r="EE232" s="104"/>
      <c r="EF232" s="104"/>
      <c r="EG232" s="104"/>
      <c r="EH232" s="104"/>
      <c r="EI232" s="104"/>
      <c r="EJ232" s="104"/>
      <c r="EK232" s="104"/>
      <c r="EL232" s="104"/>
      <c r="EM232" s="104"/>
      <c r="EN232" s="104"/>
      <c r="EO232" s="104"/>
      <c r="EP232" s="104"/>
      <c r="EQ232" s="104"/>
      <c r="ER232" s="104"/>
      <c r="ES232" s="104"/>
      <c r="ET232" s="104"/>
      <c r="EU232" s="104"/>
      <c r="EV232" s="104"/>
      <c r="EW232" s="104"/>
      <c r="EX232" s="104"/>
      <c r="EY232" s="104"/>
      <c r="EZ232" s="104"/>
      <c r="FA232" s="104"/>
      <c r="FB232" s="104"/>
      <c r="FC232" s="104"/>
      <c r="FD232" s="104"/>
      <c r="FE232" s="104"/>
      <c r="FF232" s="104"/>
      <c r="FG232" s="104"/>
      <c r="FH232" s="104"/>
      <c r="FI232" s="104"/>
      <c r="FJ232" s="104"/>
      <c r="FK232" s="104"/>
      <c r="FL232" s="104"/>
      <c r="FM232" s="104"/>
      <c r="FN232" s="104"/>
      <c r="FO232" s="104"/>
      <c r="FP232" s="104"/>
      <c r="FQ232" s="104"/>
      <c r="FR232" s="104"/>
      <c r="FS232" s="104"/>
      <c r="FT232" s="104"/>
      <c r="FU232" s="104"/>
      <c r="FV232" s="104"/>
      <c r="FW232" s="104"/>
      <c r="FX232" s="104"/>
      <c r="FY232" s="104"/>
      <c r="FZ232" s="104"/>
      <c r="GA232" s="104"/>
      <c r="GB232" s="104"/>
      <c r="GC232" s="104"/>
      <c r="GD232" s="104"/>
      <c r="GE232" s="104"/>
      <c r="GF232" s="104"/>
      <c r="GG232" s="104"/>
      <c r="GH232" s="104"/>
      <c r="GI232" s="104"/>
      <c r="GJ232" s="104"/>
      <c r="GK232" s="104"/>
      <c r="GL232" s="104"/>
      <c r="GM232" s="104"/>
      <c r="GN232" s="104"/>
      <c r="GO232" s="104"/>
      <c r="GP232" s="104"/>
      <c r="GQ232" s="104"/>
      <c r="GR232" s="104"/>
      <c r="GS232" s="104"/>
      <c r="GT232" s="104"/>
      <c r="GU232" s="104"/>
      <c r="GV232" s="104"/>
      <c r="GW232" s="104"/>
      <c r="GX232" s="104"/>
      <c r="GY232" s="104"/>
      <c r="GZ232" s="104"/>
      <c r="HA232" s="104"/>
      <c r="HB232" s="104"/>
      <c r="HC232" s="104"/>
      <c r="HD232" s="104"/>
      <c r="HE232" s="104"/>
      <c r="HF232" s="104"/>
      <c r="HG232" s="104"/>
      <c r="HH232" s="104"/>
      <c r="HI232" s="104"/>
      <c r="HJ232" s="104"/>
      <c r="HK232" s="104"/>
      <c r="HL232" s="104"/>
      <c r="HM232" s="104"/>
      <c r="HN232" s="104"/>
      <c r="HO232" s="104"/>
      <c r="HP232" s="104"/>
      <c r="HQ232" s="104"/>
      <c r="HR232" s="104"/>
      <c r="HS232" s="104"/>
      <c r="HT232" s="104"/>
      <c r="HU232" s="104"/>
      <c r="HV232" s="104"/>
      <c r="HW232" s="104"/>
      <c r="HX232" s="104"/>
      <c r="HY232" s="104"/>
      <c r="HZ232" s="104"/>
      <c r="IA232" s="104"/>
      <c r="IB232" s="104"/>
      <c r="IC232" s="104"/>
      <c r="ID232" s="104"/>
      <c r="IE232" s="104"/>
      <c r="IF232" s="104"/>
      <c r="IG232" s="104"/>
      <c r="IH232" s="104"/>
      <c r="II232" s="104"/>
      <c r="IJ232" s="104"/>
      <c r="IK232" s="104"/>
      <c r="IL232" s="104"/>
      <c r="IM232" s="104"/>
      <c r="IN232" s="104"/>
      <c r="IO232" s="104"/>
      <c r="IP232" s="104"/>
      <c r="IQ232" s="104"/>
      <c r="IR232" s="104"/>
      <c r="IS232" s="104"/>
      <c r="IT232" s="104"/>
      <c r="IU232" s="104"/>
      <c r="IV232" s="104"/>
      <c r="IW232" s="104"/>
      <c r="IX232" s="104"/>
      <c r="IY232" s="104"/>
      <c r="IZ232" s="104"/>
      <c r="JA232" s="104"/>
      <c r="JB232" s="104"/>
      <c r="JC232" s="104"/>
      <c r="JD232" s="104"/>
      <c r="JE232" s="104"/>
      <c r="JF232" s="104"/>
      <c r="JG232" s="104"/>
      <c r="JH232" s="104"/>
      <c r="JI232" s="104"/>
      <c r="JJ232" s="104"/>
      <c r="JK232" s="104"/>
      <c r="JL232" s="104"/>
      <c r="JM232" s="104"/>
      <c r="JN232" s="104"/>
      <c r="JO232" s="104"/>
      <c r="JP232" s="104"/>
      <c r="JQ232" s="104"/>
      <c r="JR232" s="104"/>
      <c r="JS232" s="104"/>
      <c r="JT232" s="104"/>
      <c r="JU232" s="104"/>
      <c r="JV232" s="104"/>
      <c r="JW232" s="104"/>
      <c r="JX232" s="104"/>
      <c r="JY232" s="104"/>
      <c r="JZ232" s="104"/>
      <c r="KA232" s="104"/>
      <c r="KB232" s="104"/>
      <c r="KC232" s="104"/>
      <c r="KD232" s="104"/>
      <c r="KE232" s="104"/>
      <c r="KF232" s="104"/>
      <c r="KG232" s="104"/>
      <c r="KH232" s="104"/>
      <c r="KI232" s="104"/>
      <c r="KJ232" s="104"/>
      <c r="KK232" s="104"/>
      <c r="KL232" s="104"/>
      <c r="KM232" s="104"/>
      <c r="KN232" s="104"/>
      <c r="KO232" s="104"/>
      <c r="KP232" s="104"/>
      <c r="KQ232" s="104"/>
      <c r="KR232" s="104"/>
      <c r="KS232" s="104"/>
      <c r="KT232" s="104"/>
      <c r="KU232" s="104"/>
      <c r="KV232" s="104"/>
      <c r="KW232" s="104"/>
      <c r="KX232" s="104"/>
      <c r="KY232" s="104"/>
      <c r="KZ232" s="104"/>
      <c r="LA232" s="104"/>
      <c r="LB232" s="104"/>
      <c r="LC232" s="104"/>
      <c r="LD232" s="104"/>
      <c r="LE232" s="104"/>
      <c r="LF232" s="104"/>
      <c r="LG232" s="104"/>
      <c r="LH232" s="104"/>
      <c r="LI232" s="104"/>
      <c r="LJ232" s="104"/>
      <c r="LK232" s="104"/>
      <c r="LL232" s="104"/>
      <c r="LM232" s="104"/>
      <c r="LN232" s="104"/>
      <c r="LO232" s="104"/>
      <c r="LP232" s="104"/>
      <c r="LQ232" s="104"/>
      <c r="LR232" s="104"/>
      <c r="LS232" s="104"/>
      <c r="LT232" s="104"/>
      <c r="LU232" s="104"/>
      <c r="LV232" s="104"/>
      <c r="LW232" s="104"/>
      <c r="LX232" s="104"/>
      <c r="LY232" s="104"/>
      <c r="LZ232" s="104"/>
      <c r="MA232" s="104"/>
      <c r="MB232" s="104"/>
      <c r="MC232" s="104"/>
      <c r="MD232" s="104"/>
      <c r="ME232" s="104"/>
      <c r="MF232" s="104"/>
      <c r="MG232" s="104"/>
      <c r="MH232" s="104"/>
      <c r="MI232" s="104"/>
      <c r="MJ232" s="104"/>
      <c r="MK232" s="104"/>
      <c r="ML232" s="104"/>
      <c r="MM232" s="104"/>
      <c r="MN232" s="104"/>
      <c r="MO232" s="104"/>
      <c r="MP232" s="104"/>
      <c r="MQ232" s="104"/>
      <c r="MR232" s="104"/>
      <c r="MS232" s="104"/>
      <c r="MT232" s="104"/>
      <c r="MU232" s="104"/>
      <c r="MV232" s="104"/>
      <c r="MW232" s="104"/>
      <c r="MX232" s="104"/>
      <c r="MY232" s="104"/>
      <c r="MZ232" s="104"/>
      <c r="NA232" s="104"/>
      <c r="NB232" s="104"/>
      <c r="NC232" s="104"/>
      <c r="ND232" s="104"/>
      <c r="NE232" s="104"/>
      <c r="NF232" s="104"/>
      <c r="NG232" s="104"/>
      <c r="NH232" s="104"/>
      <c r="NI232" s="104"/>
      <c r="NJ232" s="104"/>
      <c r="NK232" s="104"/>
      <c r="NL232" s="104"/>
      <c r="NM232" s="104"/>
      <c r="NN232" s="104"/>
      <c r="NO232" s="104"/>
      <c r="NP232" s="104"/>
      <c r="NQ232" s="104"/>
      <c r="NR232" s="104"/>
      <c r="NS232" s="104"/>
      <c r="NT232" s="104"/>
      <c r="NU232" s="104"/>
      <c r="NV232" s="104"/>
      <c r="NW232" s="104"/>
      <c r="NX232" s="104"/>
      <c r="NY232" s="104"/>
      <c r="NZ232" s="104"/>
      <c r="OA232" s="104"/>
      <c r="OB232" s="104"/>
      <c r="OC232" s="104"/>
      <c r="OD232" s="104"/>
      <c r="OE232" s="104"/>
      <c r="OF232" s="104"/>
      <c r="OG232" s="104"/>
      <c r="OH232" s="104"/>
      <c r="OI232" s="104"/>
      <c r="OJ232" s="104"/>
      <c r="OK232" s="104"/>
      <c r="OL232" s="104"/>
      <c r="OM232" s="104"/>
      <c r="ON232" s="104"/>
      <c r="OO232" s="104"/>
      <c r="OP232" s="104"/>
      <c r="OQ232" s="104"/>
      <c r="OR232" s="104"/>
      <c r="OS232" s="104"/>
      <c r="OT232" s="104"/>
      <c r="OU232" s="104"/>
      <c r="OV232" s="104"/>
      <c r="OW232" s="104"/>
      <c r="OX232" s="104"/>
      <c r="OY232" s="104"/>
      <c r="OZ232" s="104"/>
      <c r="PA232" s="104"/>
      <c r="PB232" s="104"/>
      <c r="PC232" s="104"/>
      <c r="PD232" s="104"/>
      <c r="PE232" s="104"/>
      <c r="PF232" s="104"/>
      <c r="PG232" s="104"/>
      <c r="PH232" s="104"/>
      <c r="PI232" s="104"/>
      <c r="PJ232" s="104"/>
      <c r="PK232" s="104"/>
      <c r="PL232" s="104"/>
      <c r="PM232" s="104"/>
      <c r="PN232" s="104"/>
      <c r="PO232" s="104"/>
      <c r="PP232" s="104"/>
      <c r="PQ232" s="104"/>
      <c r="PR232" s="104"/>
      <c r="PS232" s="104"/>
      <c r="PT232" s="104"/>
      <c r="PU232" s="104"/>
      <c r="PV232" s="104"/>
      <c r="PW232" s="104"/>
      <c r="PX232" s="104"/>
      <c r="PY232" s="104"/>
      <c r="PZ232" s="104"/>
      <c r="QA232" s="104"/>
      <c r="QB232" s="104"/>
      <c r="QC232" s="104"/>
      <c r="QD232" s="104"/>
      <c r="QE232" s="104"/>
      <c r="QF232" s="104"/>
      <c r="QG232" s="104"/>
      <c r="QH232" s="104"/>
      <c r="QI232" s="104"/>
      <c r="QJ232" s="104"/>
      <c r="QK232" s="104"/>
      <c r="QL232" s="104"/>
      <c r="QM232" s="104"/>
      <c r="QN232" s="104"/>
      <c r="QO232" s="104"/>
      <c r="QP232" s="104"/>
      <c r="QQ232" s="104"/>
      <c r="QR232" s="104"/>
      <c r="QS232" s="104"/>
      <c r="QT232" s="104"/>
      <c r="QU232" s="104"/>
      <c r="QV232" s="104"/>
      <c r="QW232" s="104"/>
      <c r="QX232" s="104"/>
      <c r="QY232" s="104"/>
      <c r="QZ232" s="104"/>
      <c r="RA232" s="104"/>
      <c r="RB232" s="104"/>
      <c r="RC232" s="104"/>
      <c r="RD232" s="104"/>
      <c r="RE232" s="104"/>
      <c r="RF232" s="104"/>
      <c r="RG232" s="207"/>
      <c r="RH232" s="207"/>
    </row>
    <row r="233" spans="2:476" ht="18.75" customHeight="1">
      <c r="B233" s="87">
        <v>222</v>
      </c>
      <c r="C233" s="87"/>
      <c r="D233" s="87" t="s">
        <v>451</v>
      </c>
      <c r="E233" s="34" t="str">
        <f>IF(ISBLANK(TMSimList[[#This Row],[Test n'#]]),"",LOOKUP(TMSimList[[#This Row],[Test n'#]],TP_CFAR_DB[TPnum],TP_CFAR_DB[TP ID]))</f>
        <v/>
      </c>
      <c r="F233" s="103" t="str">
        <f>IF(ISBLANK(TMSimList[[#This Row],[Test n'#]]),"",LOOKUP(TMSimList[[#This Row],[Test n'#]],TP_CFAR_DB[TPnum],TP_CFAR_DB[Test Point Name]))</f>
        <v/>
      </c>
      <c r="G233" s="34" t="str">
        <f>IF(ISBLANK(TMSimList[[#This Row],[Test n'#]]),"",LOOKUP(TMSimList[[#This Row],[Test n'#]],TP_CFAR_DB[TPnum],TP_CFAR_DB[Mode]))</f>
        <v/>
      </c>
      <c r="H233" s="397"/>
      <c r="I233" s="398"/>
      <c r="J233" s="398"/>
      <c r="K233" s="171"/>
      <c r="L233" s="178">
        <f>SUM(TMSimMatrix[#This Row])</f>
        <v>0</v>
      </c>
      <c r="M233" s="171"/>
      <c r="N233" s="171"/>
      <c r="O233" s="171"/>
      <c r="P233" s="171"/>
      <c r="Q233" s="171"/>
      <c r="R233" s="171"/>
      <c r="S233" s="171"/>
      <c r="T233" s="171"/>
      <c r="U233" s="171"/>
      <c r="V233" s="171"/>
      <c r="W233" s="171"/>
      <c r="X233" s="171"/>
      <c r="Y233" s="171"/>
      <c r="Z233" s="171"/>
      <c r="AA233" s="171"/>
      <c r="AB233" s="171"/>
      <c r="AC233" s="171"/>
      <c r="AD233" s="171"/>
      <c r="AE233" s="171"/>
      <c r="AF233" s="171"/>
      <c r="AG233" s="171"/>
      <c r="AH233" s="171"/>
      <c r="AI233" s="171"/>
      <c r="AJ233" s="171"/>
      <c r="AK233" s="171"/>
      <c r="AL233" s="171"/>
      <c r="AM233" s="171"/>
      <c r="AN233" s="171"/>
      <c r="AO233" s="171"/>
      <c r="AP233" s="171"/>
      <c r="AQ233" s="171"/>
      <c r="AR233" s="171"/>
      <c r="AS233" s="171"/>
      <c r="AT233" s="171"/>
      <c r="AU233" s="171"/>
      <c r="AV233" s="171"/>
      <c r="AW233" s="171"/>
      <c r="AX233" s="171"/>
      <c r="AY233" s="171"/>
      <c r="AZ233" s="171"/>
      <c r="BA233" s="171"/>
      <c r="BB233" s="171"/>
      <c r="BC233" s="171"/>
      <c r="BD233" s="171"/>
      <c r="BE233" s="171"/>
      <c r="BF233" s="171"/>
      <c r="BG233" s="171"/>
      <c r="BH233" s="171"/>
      <c r="BI233" s="171"/>
      <c r="BJ233" s="171"/>
      <c r="BK233" s="171"/>
      <c r="BL233" s="171"/>
      <c r="BM233" s="171"/>
      <c r="BN233" s="171"/>
      <c r="BO233" s="171"/>
      <c r="BP233" s="171"/>
      <c r="BQ233" s="171"/>
      <c r="BR233" s="171"/>
      <c r="BS233" s="171"/>
      <c r="BT233" s="171"/>
      <c r="BU233" s="171"/>
      <c r="BV233" s="171"/>
      <c r="BW233" s="171"/>
      <c r="BX233" s="171"/>
      <c r="BY233" s="171"/>
      <c r="BZ233" s="171"/>
      <c r="CA233" s="171"/>
      <c r="CB233" s="171"/>
      <c r="CC233" s="171"/>
      <c r="CD233" s="104"/>
      <c r="CE233" s="104"/>
      <c r="CF233" s="104"/>
      <c r="CG233" s="104"/>
      <c r="CH233" s="104"/>
      <c r="CI233" s="104"/>
      <c r="CJ233" s="104"/>
      <c r="CK233" s="104"/>
      <c r="CL233" s="104"/>
      <c r="CM233" s="104"/>
      <c r="CN233" s="104"/>
      <c r="CO233" s="104"/>
      <c r="CP233" s="104"/>
      <c r="CQ233" s="104"/>
      <c r="CR233" s="104"/>
      <c r="CS233" s="104"/>
      <c r="CT233" s="104"/>
      <c r="CU233" s="104"/>
      <c r="CV233" s="207"/>
      <c r="CW233" s="207"/>
      <c r="CX233" s="207"/>
      <c r="CY233" s="207"/>
      <c r="CZ233" s="207"/>
      <c r="DA233" s="207"/>
      <c r="DB233" s="207"/>
      <c r="DC233" s="207"/>
      <c r="DD233" s="207"/>
      <c r="DE233" s="207"/>
      <c r="DF233" s="207"/>
      <c r="DG233" s="207"/>
      <c r="DH233" s="207"/>
      <c r="DI233" s="207"/>
      <c r="DJ233" s="207"/>
      <c r="DK233" s="207"/>
      <c r="DL233" s="207"/>
      <c r="DM233" s="207"/>
      <c r="DN233" s="207"/>
      <c r="DO233" s="207"/>
      <c r="DP233" s="207"/>
      <c r="DQ233" s="207"/>
      <c r="DR233" s="207"/>
      <c r="DS233" s="207"/>
      <c r="DT233" s="207"/>
      <c r="DU233" s="104"/>
      <c r="DV233" s="104"/>
      <c r="DW233" s="104"/>
      <c r="DX233" s="104"/>
      <c r="DY233" s="104"/>
      <c r="DZ233" s="104"/>
      <c r="EA233" s="104"/>
      <c r="EB233" s="104"/>
      <c r="EC233" s="104"/>
      <c r="ED233" s="104"/>
      <c r="EE233" s="104"/>
      <c r="EF233" s="104"/>
      <c r="EG233" s="104"/>
      <c r="EH233" s="104"/>
      <c r="EI233" s="104"/>
      <c r="EJ233" s="104"/>
      <c r="EK233" s="104"/>
      <c r="EL233" s="104"/>
      <c r="EM233" s="104"/>
      <c r="EN233" s="104"/>
      <c r="EO233" s="104"/>
      <c r="EP233" s="104"/>
      <c r="EQ233" s="104"/>
      <c r="ER233" s="104"/>
      <c r="ES233" s="104"/>
      <c r="ET233" s="104"/>
      <c r="EU233" s="104"/>
      <c r="EV233" s="104"/>
      <c r="EW233" s="104"/>
      <c r="EX233" s="104"/>
      <c r="EY233" s="104"/>
      <c r="EZ233" s="104"/>
      <c r="FA233" s="104"/>
      <c r="FB233" s="104"/>
      <c r="FC233" s="104"/>
      <c r="FD233" s="104"/>
      <c r="FE233" s="104"/>
      <c r="FF233" s="104"/>
      <c r="FG233" s="104"/>
      <c r="FH233" s="104"/>
      <c r="FI233" s="104"/>
      <c r="FJ233" s="104"/>
      <c r="FK233" s="104"/>
      <c r="FL233" s="104"/>
      <c r="FM233" s="104"/>
      <c r="FN233" s="104"/>
      <c r="FO233" s="104"/>
      <c r="FP233" s="104"/>
      <c r="FQ233" s="104"/>
      <c r="FR233" s="104"/>
      <c r="FS233" s="104"/>
      <c r="FT233" s="104"/>
      <c r="FU233" s="104"/>
      <c r="FV233" s="104"/>
      <c r="FW233" s="104"/>
      <c r="FX233" s="104"/>
      <c r="FY233" s="104"/>
      <c r="FZ233" s="104"/>
      <c r="GA233" s="104"/>
      <c r="GB233" s="104"/>
      <c r="GC233" s="104"/>
      <c r="GD233" s="104"/>
      <c r="GE233" s="104"/>
      <c r="GF233" s="104"/>
      <c r="GG233" s="104"/>
      <c r="GH233" s="104"/>
      <c r="GI233" s="104"/>
      <c r="GJ233" s="104"/>
      <c r="GK233" s="104"/>
      <c r="GL233" s="104"/>
      <c r="GM233" s="104"/>
      <c r="GN233" s="104"/>
      <c r="GO233" s="104"/>
      <c r="GP233" s="104"/>
      <c r="GQ233" s="104"/>
      <c r="GR233" s="104"/>
      <c r="GS233" s="104"/>
      <c r="GT233" s="104"/>
      <c r="GU233" s="104"/>
      <c r="GV233" s="104"/>
      <c r="GW233" s="104"/>
      <c r="GX233" s="104"/>
      <c r="GY233" s="104"/>
      <c r="GZ233" s="104"/>
      <c r="HA233" s="104"/>
      <c r="HB233" s="104"/>
      <c r="HC233" s="104"/>
      <c r="HD233" s="104"/>
      <c r="HE233" s="104"/>
      <c r="HF233" s="104"/>
      <c r="HG233" s="104"/>
      <c r="HH233" s="104"/>
      <c r="HI233" s="104"/>
      <c r="HJ233" s="104"/>
      <c r="HK233" s="104"/>
      <c r="HL233" s="104"/>
      <c r="HM233" s="104"/>
      <c r="HN233" s="104"/>
      <c r="HO233" s="104"/>
      <c r="HP233" s="104"/>
      <c r="HQ233" s="104"/>
      <c r="HR233" s="104"/>
      <c r="HS233" s="104"/>
      <c r="HT233" s="104"/>
      <c r="HU233" s="104"/>
      <c r="HV233" s="104"/>
      <c r="HW233" s="104"/>
      <c r="HX233" s="104"/>
      <c r="HY233" s="104"/>
      <c r="HZ233" s="104"/>
      <c r="IA233" s="104"/>
      <c r="IB233" s="104"/>
      <c r="IC233" s="104"/>
      <c r="ID233" s="104"/>
      <c r="IE233" s="104"/>
      <c r="IF233" s="104"/>
      <c r="IG233" s="104"/>
      <c r="IH233" s="104"/>
      <c r="II233" s="104"/>
      <c r="IJ233" s="104"/>
      <c r="IK233" s="104"/>
      <c r="IL233" s="104"/>
      <c r="IM233" s="104"/>
      <c r="IN233" s="104"/>
      <c r="IO233" s="104"/>
      <c r="IP233" s="104"/>
      <c r="IQ233" s="104"/>
      <c r="IR233" s="104"/>
      <c r="IS233" s="104"/>
      <c r="IT233" s="104"/>
      <c r="IU233" s="104"/>
      <c r="IV233" s="104"/>
      <c r="IW233" s="104"/>
      <c r="IX233" s="104"/>
      <c r="IY233" s="104"/>
      <c r="IZ233" s="104"/>
      <c r="JA233" s="104"/>
      <c r="JB233" s="104"/>
      <c r="JC233" s="104"/>
      <c r="JD233" s="104"/>
      <c r="JE233" s="104"/>
      <c r="JF233" s="104"/>
      <c r="JG233" s="104"/>
      <c r="JH233" s="104"/>
      <c r="JI233" s="104"/>
      <c r="JJ233" s="104"/>
      <c r="JK233" s="104"/>
      <c r="JL233" s="104"/>
      <c r="JM233" s="104"/>
      <c r="JN233" s="104"/>
      <c r="JO233" s="104"/>
      <c r="JP233" s="104"/>
      <c r="JQ233" s="104"/>
      <c r="JR233" s="104"/>
      <c r="JS233" s="104"/>
      <c r="JT233" s="104"/>
      <c r="JU233" s="104"/>
      <c r="JV233" s="104"/>
      <c r="JW233" s="104"/>
      <c r="JX233" s="104"/>
      <c r="JY233" s="104"/>
      <c r="JZ233" s="104"/>
      <c r="KA233" s="104"/>
      <c r="KB233" s="104"/>
      <c r="KC233" s="104"/>
      <c r="KD233" s="104"/>
      <c r="KE233" s="104"/>
      <c r="KF233" s="104"/>
      <c r="KG233" s="104"/>
      <c r="KH233" s="104"/>
      <c r="KI233" s="104"/>
      <c r="KJ233" s="104"/>
      <c r="KK233" s="104"/>
      <c r="KL233" s="104"/>
      <c r="KM233" s="104"/>
      <c r="KN233" s="104"/>
      <c r="KO233" s="104"/>
      <c r="KP233" s="104"/>
      <c r="KQ233" s="104"/>
      <c r="KR233" s="104"/>
      <c r="KS233" s="104"/>
      <c r="KT233" s="104"/>
      <c r="KU233" s="104"/>
      <c r="KV233" s="104"/>
      <c r="KW233" s="104"/>
      <c r="KX233" s="104"/>
      <c r="KY233" s="104"/>
      <c r="KZ233" s="104"/>
      <c r="LA233" s="104"/>
      <c r="LB233" s="104"/>
      <c r="LC233" s="104"/>
      <c r="LD233" s="104"/>
      <c r="LE233" s="104"/>
      <c r="LF233" s="104"/>
      <c r="LG233" s="104"/>
      <c r="LH233" s="104"/>
      <c r="LI233" s="104"/>
      <c r="LJ233" s="104"/>
      <c r="LK233" s="104"/>
      <c r="LL233" s="104"/>
      <c r="LM233" s="104"/>
      <c r="LN233" s="104"/>
      <c r="LO233" s="104"/>
      <c r="LP233" s="104"/>
      <c r="LQ233" s="104"/>
      <c r="LR233" s="104"/>
      <c r="LS233" s="104"/>
      <c r="LT233" s="104"/>
      <c r="LU233" s="104"/>
      <c r="LV233" s="104"/>
      <c r="LW233" s="104"/>
      <c r="LX233" s="104"/>
      <c r="LY233" s="104"/>
      <c r="LZ233" s="104"/>
      <c r="MA233" s="104"/>
      <c r="MB233" s="104"/>
      <c r="MC233" s="104"/>
      <c r="MD233" s="104"/>
      <c r="ME233" s="104"/>
      <c r="MF233" s="104"/>
      <c r="MG233" s="104"/>
      <c r="MH233" s="104"/>
      <c r="MI233" s="104"/>
      <c r="MJ233" s="104"/>
      <c r="MK233" s="104"/>
      <c r="ML233" s="104"/>
      <c r="MM233" s="104"/>
      <c r="MN233" s="104"/>
      <c r="MO233" s="104"/>
      <c r="MP233" s="104"/>
      <c r="MQ233" s="104"/>
      <c r="MR233" s="104"/>
      <c r="MS233" s="104"/>
      <c r="MT233" s="104"/>
      <c r="MU233" s="104"/>
      <c r="MV233" s="104"/>
      <c r="MW233" s="104"/>
      <c r="MX233" s="104"/>
      <c r="MY233" s="104"/>
      <c r="MZ233" s="104"/>
      <c r="NA233" s="104"/>
      <c r="NB233" s="104"/>
      <c r="NC233" s="104"/>
      <c r="ND233" s="104"/>
      <c r="NE233" s="104"/>
      <c r="NF233" s="104"/>
      <c r="NG233" s="104"/>
      <c r="NH233" s="104"/>
      <c r="NI233" s="104"/>
      <c r="NJ233" s="104"/>
      <c r="NK233" s="104"/>
      <c r="NL233" s="104"/>
      <c r="NM233" s="104"/>
      <c r="NN233" s="104"/>
      <c r="NO233" s="104"/>
      <c r="NP233" s="104"/>
      <c r="NQ233" s="104"/>
      <c r="NR233" s="104"/>
      <c r="NS233" s="104"/>
      <c r="NT233" s="104"/>
      <c r="NU233" s="104"/>
      <c r="NV233" s="104"/>
      <c r="NW233" s="104"/>
      <c r="NX233" s="104"/>
      <c r="NY233" s="104"/>
      <c r="NZ233" s="104"/>
      <c r="OA233" s="104"/>
      <c r="OB233" s="104"/>
      <c r="OC233" s="104"/>
      <c r="OD233" s="104"/>
      <c r="OE233" s="104"/>
      <c r="OF233" s="104"/>
      <c r="OG233" s="104"/>
      <c r="OH233" s="104"/>
      <c r="OI233" s="104"/>
      <c r="OJ233" s="104"/>
      <c r="OK233" s="104"/>
      <c r="OL233" s="104"/>
      <c r="OM233" s="104"/>
      <c r="ON233" s="104"/>
      <c r="OO233" s="104"/>
      <c r="OP233" s="104"/>
      <c r="OQ233" s="104"/>
      <c r="OR233" s="104"/>
      <c r="OS233" s="104"/>
      <c r="OT233" s="104"/>
      <c r="OU233" s="104"/>
      <c r="OV233" s="104"/>
      <c r="OW233" s="104"/>
      <c r="OX233" s="104"/>
      <c r="OY233" s="104"/>
      <c r="OZ233" s="104"/>
      <c r="PA233" s="104"/>
      <c r="PB233" s="104"/>
      <c r="PC233" s="104"/>
      <c r="PD233" s="104"/>
      <c r="PE233" s="104"/>
      <c r="PF233" s="104"/>
      <c r="PG233" s="104"/>
      <c r="PH233" s="104"/>
      <c r="PI233" s="104"/>
      <c r="PJ233" s="104"/>
      <c r="PK233" s="104"/>
      <c r="PL233" s="104"/>
      <c r="PM233" s="104"/>
      <c r="PN233" s="104"/>
      <c r="PO233" s="104"/>
      <c r="PP233" s="104"/>
      <c r="PQ233" s="104"/>
      <c r="PR233" s="104"/>
      <c r="PS233" s="104"/>
      <c r="PT233" s="104"/>
      <c r="PU233" s="104"/>
      <c r="PV233" s="104"/>
      <c r="PW233" s="104"/>
      <c r="PX233" s="104"/>
      <c r="PY233" s="104"/>
      <c r="PZ233" s="104"/>
      <c r="QA233" s="104"/>
      <c r="QB233" s="104"/>
      <c r="QC233" s="104"/>
      <c r="QD233" s="104"/>
      <c r="QE233" s="104"/>
      <c r="QF233" s="104"/>
      <c r="QG233" s="104"/>
      <c r="QH233" s="104"/>
      <c r="QI233" s="104"/>
      <c r="QJ233" s="104"/>
      <c r="QK233" s="104"/>
      <c r="QL233" s="104"/>
      <c r="QM233" s="104"/>
      <c r="QN233" s="104"/>
      <c r="QO233" s="104"/>
      <c r="QP233" s="104"/>
      <c r="QQ233" s="104"/>
      <c r="QR233" s="104"/>
      <c r="QS233" s="104"/>
      <c r="QT233" s="104"/>
      <c r="QU233" s="104"/>
      <c r="QV233" s="104"/>
      <c r="QW233" s="104"/>
      <c r="QX233" s="104"/>
      <c r="QY233" s="104"/>
      <c r="QZ233" s="104"/>
      <c r="RA233" s="104"/>
      <c r="RB233" s="104"/>
      <c r="RC233" s="104"/>
      <c r="RD233" s="104"/>
      <c r="RE233" s="104"/>
      <c r="RF233" s="104"/>
      <c r="RG233" s="207"/>
      <c r="RH233" s="207"/>
    </row>
    <row r="234" spans="2:476" ht="18.75" customHeight="1">
      <c r="B234" s="87">
        <v>223</v>
      </c>
      <c r="C234" s="87"/>
      <c r="D234" s="87" t="s">
        <v>451</v>
      </c>
      <c r="E234" s="34" t="str">
        <f>IF(ISBLANK(TMSimList[[#This Row],[Test n'#]]),"",LOOKUP(TMSimList[[#This Row],[Test n'#]],TP_CFAR_DB[TPnum],TP_CFAR_DB[TP ID]))</f>
        <v/>
      </c>
      <c r="F234" s="103" t="str">
        <f>IF(ISBLANK(TMSimList[[#This Row],[Test n'#]]),"",LOOKUP(TMSimList[[#This Row],[Test n'#]],TP_CFAR_DB[TPnum],TP_CFAR_DB[Test Point Name]))</f>
        <v/>
      </c>
      <c r="G234" s="34" t="str">
        <f>IF(ISBLANK(TMSimList[[#This Row],[Test n'#]]),"",LOOKUP(TMSimList[[#This Row],[Test n'#]],TP_CFAR_DB[TPnum],TP_CFAR_DB[Mode]))</f>
        <v/>
      </c>
      <c r="H234" s="397"/>
      <c r="I234" s="398"/>
      <c r="J234" s="398"/>
      <c r="K234" s="171"/>
      <c r="L234" s="178">
        <f>SUM(TMSimMatrix[#This Row])</f>
        <v>0</v>
      </c>
      <c r="M234" s="171"/>
      <c r="N234" s="171"/>
      <c r="O234" s="171"/>
      <c r="P234" s="171"/>
      <c r="Q234" s="171"/>
      <c r="R234" s="171"/>
      <c r="S234" s="171"/>
      <c r="T234" s="171"/>
      <c r="U234" s="171"/>
      <c r="V234" s="171"/>
      <c r="W234" s="171"/>
      <c r="X234" s="171"/>
      <c r="Y234" s="171"/>
      <c r="Z234" s="171"/>
      <c r="AA234" s="171"/>
      <c r="AB234" s="171"/>
      <c r="AC234" s="171"/>
      <c r="AD234" s="171"/>
      <c r="AE234" s="171"/>
      <c r="AF234" s="171"/>
      <c r="AG234" s="171"/>
      <c r="AH234" s="171"/>
      <c r="AI234" s="171"/>
      <c r="AJ234" s="171"/>
      <c r="AK234" s="171"/>
      <c r="AL234" s="171"/>
      <c r="AM234" s="171"/>
      <c r="AN234" s="171"/>
      <c r="AO234" s="171"/>
      <c r="AP234" s="171"/>
      <c r="AQ234" s="171"/>
      <c r="AR234" s="171"/>
      <c r="AS234" s="171"/>
      <c r="AT234" s="171"/>
      <c r="AU234" s="171"/>
      <c r="AV234" s="171"/>
      <c r="AW234" s="171"/>
      <c r="AX234" s="171"/>
      <c r="AY234" s="171"/>
      <c r="AZ234" s="171"/>
      <c r="BA234" s="171"/>
      <c r="BB234" s="171"/>
      <c r="BC234" s="171"/>
      <c r="BD234" s="171"/>
      <c r="BE234" s="171"/>
      <c r="BF234" s="171"/>
      <c r="BG234" s="171"/>
      <c r="BH234" s="171"/>
      <c r="BI234" s="171"/>
      <c r="BJ234" s="171"/>
      <c r="BK234" s="171"/>
      <c r="BL234" s="171"/>
      <c r="BM234" s="171"/>
      <c r="BN234" s="171"/>
      <c r="BO234" s="171"/>
      <c r="BP234" s="171"/>
      <c r="BQ234" s="171"/>
      <c r="BR234" s="171"/>
      <c r="BS234" s="171"/>
      <c r="BT234" s="171"/>
      <c r="BU234" s="171"/>
      <c r="BV234" s="171"/>
      <c r="BW234" s="171"/>
      <c r="BX234" s="171"/>
      <c r="BY234" s="171"/>
      <c r="BZ234" s="171"/>
      <c r="CA234" s="171"/>
      <c r="CB234" s="171"/>
      <c r="CC234" s="171"/>
      <c r="CD234" s="104"/>
      <c r="CE234" s="104"/>
      <c r="CF234" s="104"/>
      <c r="CG234" s="104"/>
      <c r="CH234" s="104"/>
      <c r="CI234" s="104"/>
      <c r="CJ234" s="104"/>
      <c r="CK234" s="104"/>
      <c r="CL234" s="104"/>
      <c r="CM234" s="104"/>
      <c r="CN234" s="104"/>
      <c r="CO234" s="104"/>
      <c r="CP234" s="104"/>
      <c r="CQ234" s="104"/>
      <c r="CR234" s="104"/>
      <c r="CS234" s="104"/>
      <c r="CT234" s="104"/>
      <c r="CU234" s="104"/>
      <c r="CV234" s="207"/>
      <c r="CW234" s="207"/>
      <c r="CX234" s="207"/>
      <c r="CY234" s="207"/>
      <c r="CZ234" s="207"/>
      <c r="DA234" s="207"/>
      <c r="DB234" s="207"/>
      <c r="DC234" s="207"/>
      <c r="DD234" s="207"/>
      <c r="DE234" s="207"/>
      <c r="DF234" s="207"/>
      <c r="DG234" s="207"/>
      <c r="DH234" s="207"/>
      <c r="DI234" s="207"/>
      <c r="DJ234" s="207"/>
      <c r="DK234" s="207"/>
      <c r="DL234" s="207"/>
      <c r="DM234" s="207"/>
      <c r="DN234" s="207"/>
      <c r="DO234" s="207"/>
      <c r="DP234" s="207"/>
      <c r="DQ234" s="207"/>
      <c r="DR234" s="207"/>
      <c r="DS234" s="207"/>
      <c r="DT234" s="207"/>
      <c r="DU234" s="104"/>
      <c r="DV234" s="104"/>
      <c r="DW234" s="104"/>
      <c r="DX234" s="104"/>
      <c r="DY234" s="104"/>
      <c r="DZ234" s="104"/>
      <c r="EA234" s="104"/>
      <c r="EB234" s="104"/>
      <c r="EC234" s="104"/>
      <c r="ED234" s="104"/>
      <c r="EE234" s="104"/>
      <c r="EF234" s="104"/>
      <c r="EG234" s="104"/>
      <c r="EH234" s="104"/>
      <c r="EI234" s="104"/>
      <c r="EJ234" s="104"/>
      <c r="EK234" s="104"/>
      <c r="EL234" s="104"/>
      <c r="EM234" s="104"/>
      <c r="EN234" s="104"/>
      <c r="EO234" s="104"/>
      <c r="EP234" s="104"/>
      <c r="EQ234" s="104"/>
      <c r="ER234" s="104"/>
      <c r="ES234" s="104"/>
      <c r="ET234" s="104"/>
      <c r="EU234" s="104"/>
      <c r="EV234" s="104"/>
      <c r="EW234" s="104"/>
      <c r="EX234" s="104"/>
      <c r="EY234" s="104"/>
      <c r="EZ234" s="104"/>
      <c r="FA234" s="104"/>
      <c r="FB234" s="104"/>
      <c r="FC234" s="104"/>
      <c r="FD234" s="104"/>
      <c r="FE234" s="104"/>
      <c r="FF234" s="104"/>
      <c r="FG234" s="104"/>
      <c r="FH234" s="104"/>
      <c r="FI234" s="104"/>
      <c r="FJ234" s="104"/>
      <c r="FK234" s="104"/>
      <c r="FL234" s="104"/>
      <c r="FM234" s="104"/>
      <c r="FN234" s="104"/>
      <c r="FO234" s="104"/>
      <c r="FP234" s="104"/>
      <c r="FQ234" s="104"/>
      <c r="FR234" s="104"/>
      <c r="FS234" s="104"/>
      <c r="FT234" s="104"/>
      <c r="FU234" s="104"/>
      <c r="FV234" s="104"/>
      <c r="FW234" s="104"/>
      <c r="FX234" s="104"/>
      <c r="FY234" s="104"/>
      <c r="FZ234" s="104"/>
      <c r="GA234" s="104"/>
      <c r="GB234" s="104"/>
      <c r="GC234" s="104"/>
      <c r="GD234" s="104"/>
      <c r="GE234" s="104"/>
      <c r="GF234" s="104"/>
      <c r="GG234" s="104"/>
      <c r="GH234" s="104"/>
      <c r="GI234" s="104"/>
      <c r="GJ234" s="104"/>
      <c r="GK234" s="104"/>
      <c r="GL234" s="104"/>
      <c r="GM234" s="104"/>
      <c r="GN234" s="104"/>
      <c r="GO234" s="104"/>
      <c r="GP234" s="104"/>
      <c r="GQ234" s="104"/>
      <c r="GR234" s="104"/>
      <c r="GS234" s="104"/>
      <c r="GT234" s="104"/>
      <c r="GU234" s="104"/>
      <c r="GV234" s="104"/>
      <c r="GW234" s="104"/>
      <c r="GX234" s="104"/>
      <c r="GY234" s="104"/>
      <c r="GZ234" s="104"/>
      <c r="HA234" s="104"/>
      <c r="HB234" s="104"/>
      <c r="HC234" s="104"/>
      <c r="HD234" s="104"/>
      <c r="HE234" s="104"/>
      <c r="HF234" s="104"/>
      <c r="HG234" s="104"/>
      <c r="HH234" s="104"/>
      <c r="HI234" s="104"/>
      <c r="HJ234" s="104"/>
      <c r="HK234" s="104"/>
      <c r="HL234" s="104"/>
      <c r="HM234" s="104"/>
      <c r="HN234" s="104"/>
      <c r="HO234" s="104"/>
      <c r="HP234" s="104"/>
      <c r="HQ234" s="104"/>
      <c r="HR234" s="104"/>
      <c r="HS234" s="104"/>
      <c r="HT234" s="104"/>
      <c r="HU234" s="104"/>
      <c r="HV234" s="104"/>
      <c r="HW234" s="104"/>
      <c r="HX234" s="104"/>
      <c r="HY234" s="104"/>
      <c r="HZ234" s="104"/>
      <c r="IA234" s="104"/>
      <c r="IB234" s="104"/>
      <c r="IC234" s="104"/>
      <c r="ID234" s="104"/>
      <c r="IE234" s="104"/>
      <c r="IF234" s="104"/>
      <c r="IG234" s="104"/>
      <c r="IH234" s="104"/>
      <c r="II234" s="104"/>
      <c r="IJ234" s="104"/>
      <c r="IK234" s="104"/>
      <c r="IL234" s="104"/>
      <c r="IM234" s="104"/>
      <c r="IN234" s="104"/>
      <c r="IO234" s="104"/>
      <c r="IP234" s="104"/>
      <c r="IQ234" s="104"/>
      <c r="IR234" s="104"/>
      <c r="IS234" s="104"/>
      <c r="IT234" s="104"/>
      <c r="IU234" s="104"/>
      <c r="IV234" s="104"/>
      <c r="IW234" s="104"/>
      <c r="IX234" s="104"/>
      <c r="IY234" s="104"/>
      <c r="IZ234" s="104"/>
      <c r="JA234" s="104"/>
      <c r="JB234" s="104"/>
      <c r="JC234" s="104"/>
      <c r="JD234" s="104"/>
      <c r="JE234" s="104"/>
      <c r="JF234" s="104"/>
      <c r="JG234" s="104"/>
      <c r="JH234" s="104"/>
      <c r="JI234" s="104"/>
      <c r="JJ234" s="104"/>
      <c r="JK234" s="104"/>
      <c r="JL234" s="104"/>
      <c r="JM234" s="104"/>
      <c r="JN234" s="104"/>
      <c r="JO234" s="104"/>
      <c r="JP234" s="104"/>
      <c r="JQ234" s="104"/>
      <c r="JR234" s="104"/>
      <c r="JS234" s="104"/>
      <c r="JT234" s="104"/>
      <c r="JU234" s="104"/>
      <c r="JV234" s="104"/>
      <c r="JW234" s="104"/>
      <c r="JX234" s="104"/>
      <c r="JY234" s="104"/>
      <c r="JZ234" s="104"/>
      <c r="KA234" s="104"/>
      <c r="KB234" s="104"/>
      <c r="KC234" s="104"/>
      <c r="KD234" s="104"/>
      <c r="KE234" s="104"/>
      <c r="KF234" s="104"/>
      <c r="KG234" s="104"/>
      <c r="KH234" s="104"/>
      <c r="KI234" s="104"/>
      <c r="KJ234" s="104"/>
      <c r="KK234" s="104"/>
      <c r="KL234" s="104"/>
      <c r="KM234" s="104"/>
      <c r="KN234" s="104"/>
      <c r="KO234" s="104"/>
      <c r="KP234" s="104"/>
      <c r="KQ234" s="104"/>
      <c r="KR234" s="104"/>
      <c r="KS234" s="104"/>
      <c r="KT234" s="104"/>
      <c r="KU234" s="104"/>
      <c r="KV234" s="104"/>
      <c r="KW234" s="104"/>
      <c r="KX234" s="104"/>
      <c r="KY234" s="104"/>
      <c r="KZ234" s="104"/>
      <c r="LA234" s="104"/>
      <c r="LB234" s="104"/>
      <c r="LC234" s="104"/>
      <c r="LD234" s="104"/>
      <c r="LE234" s="104"/>
      <c r="LF234" s="104"/>
      <c r="LG234" s="104"/>
      <c r="LH234" s="104"/>
      <c r="LI234" s="104"/>
      <c r="LJ234" s="104"/>
      <c r="LK234" s="104"/>
      <c r="LL234" s="104"/>
      <c r="LM234" s="104"/>
      <c r="LN234" s="104"/>
      <c r="LO234" s="104"/>
      <c r="LP234" s="104"/>
      <c r="LQ234" s="104"/>
      <c r="LR234" s="104"/>
      <c r="LS234" s="104"/>
      <c r="LT234" s="104"/>
      <c r="LU234" s="104"/>
      <c r="LV234" s="104"/>
      <c r="LW234" s="104"/>
      <c r="LX234" s="104"/>
      <c r="LY234" s="104"/>
      <c r="LZ234" s="104"/>
      <c r="MA234" s="104"/>
      <c r="MB234" s="104"/>
      <c r="MC234" s="104"/>
      <c r="MD234" s="104"/>
      <c r="ME234" s="104"/>
      <c r="MF234" s="104"/>
      <c r="MG234" s="104"/>
      <c r="MH234" s="104"/>
      <c r="MI234" s="104"/>
      <c r="MJ234" s="104"/>
      <c r="MK234" s="104"/>
      <c r="ML234" s="104"/>
      <c r="MM234" s="104"/>
      <c r="MN234" s="104"/>
      <c r="MO234" s="104"/>
      <c r="MP234" s="104"/>
      <c r="MQ234" s="104"/>
      <c r="MR234" s="104"/>
      <c r="MS234" s="104"/>
      <c r="MT234" s="104"/>
      <c r="MU234" s="104"/>
      <c r="MV234" s="104"/>
      <c r="MW234" s="104"/>
      <c r="MX234" s="104"/>
      <c r="MY234" s="104"/>
      <c r="MZ234" s="104"/>
      <c r="NA234" s="104"/>
      <c r="NB234" s="104"/>
      <c r="NC234" s="104"/>
      <c r="ND234" s="104"/>
      <c r="NE234" s="104"/>
      <c r="NF234" s="104"/>
      <c r="NG234" s="104"/>
      <c r="NH234" s="104"/>
      <c r="NI234" s="104"/>
      <c r="NJ234" s="104"/>
      <c r="NK234" s="104"/>
      <c r="NL234" s="104"/>
      <c r="NM234" s="104"/>
      <c r="NN234" s="104"/>
      <c r="NO234" s="104"/>
      <c r="NP234" s="104"/>
      <c r="NQ234" s="104"/>
      <c r="NR234" s="104"/>
      <c r="NS234" s="104"/>
      <c r="NT234" s="104"/>
      <c r="NU234" s="104"/>
      <c r="NV234" s="104"/>
      <c r="NW234" s="104"/>
      <c r="NX234" s="104"/>
      <c r="NY234" s="104"/>
      <c r="NZ234" s="104"/>
      <c r="OA234" s="104"/>
      <c r="OB234" s="104"/>
      <c r="OC234" s="104"/>
      <c r="OD234" s="104"/>
      <c r="OE234" s="104"/>
      <c r="OF234" s="104"/>
      <c r="OG234" s="104"/>
      <c r="OH234" s="104"/>
      <c r="OI234" s="104"/>
      <c r="OJ234" s="104"/>
      <c r="OK234" s="104"/>
      <c r="OL234" s="104"/>
      <c r="OM234" s="104"/>
      <c r="ON234" s="104"/>
      <c r="OO234" s="104"/>
      <c r="OP234" s="104"/>
      <c r="OQ234" s="104"/>
      <c r="OR234" s="104"/>
      <c r="OS234" s="104"/>
      <c r="OT234" s="104"/>
      <c r="OU234" s="104"/>
      <c r="OV234" s="104"/>
      <c r="OW234" s="104"/>
      <c r="OX234" s="104"/>
      <c r="OY234" s="104"/>
      <c r="OZ234" s="104"/>
      <c r="PA234" s="104"/>
      <c r="PB234" s="104"/>
      <c r="PC234" s="104"/>
      <c r="PD234" s="104"/>
      <c r="PE234" s="104"/>
      <c r="PF234" s="104"/>
      <c r="PG234" s="104"/>
      <c r="PH234" s="104"/>
      <c r="PI234" s="104"/>
      <c r="PJ234" s="104"/>
      <c r="PK234" s="104"/>
      <c r="PL234" s="104"/>
      <c r="PM234" s="104"/>
      <c r="PN234" s="104"/>
      <c r="PO234" s="104"/>
      <c r="PP234" s="104"/>
      <c r="PQ234" s="104"/>
      <c r="PR234" s="104"/>
      <c r="PS234" s="104"/>
      <c r="PT234" s="104"/>
      <c r="PU234" s="104"/>
      <c r="PV234" s="104"/>
      <c r="PW234" s="104"/>
      <c r="PX234" s="104"/>
      <c r="PY234" s="104"/>
      <c r="PZ234" s="104"/>
      <c r="QA234" s="104"/>
      <c r="QB234" s="104"/>
      <c r="QC234" s="104"/>
      <c r="QD234" s="104"/>
      <c r="QE234" s="104"/>
      <c r="QF234" s="104"/>
      <c r="QG234" s="104"/>
      <c r="QH234" s="104"/>
      <c r="QI234" s="104"/>
      <c r="QJ234" s="104"/>
      <c r="QK234" s="104"/>
      <c r="QL234" s="104"/>
      <c r="QM234" s="104"/>
      <c r="QN234" s="104"/>
      <c r="QO234" s="104"/>
      <c r="QP234" s="104"/>
      <c r="QQ234" s="104"/>
      <c r="QR234" s="104"/>
      <c r="QS234" s="104"/>
      <c r="QT234" s="104"/>
      <c r="QU234" s="104"/>
      <c r="QV234" s="104"/>
      <c r="QW234" s="104"/>
      <c r="QX234" s="104"/>
      <c r="QY234" s="104"/>
      <c r="QZ234" s="104"/>
      <c r="RA234" s="104"/>
      <c r="RB234" s="104"/>
      <c r="RC234" s="104"/>
      <c r="RD234" s="104"/>
      <c r="RE234" s="104"/>
      <c r="RF234" s="104"/>
      <c r="RG234" s="207"/>
      <c r="RH234" s="207"/>
    </row>
    <row r="235" spans="2:476" ht="18.75" customHeight="1">
      <c r="B235" s="87">
        <v>224</v>
      </c>
      <c r="C235" s="87"/>
      <c r="D235" s="87" t="s">
        <v>451</v>
      </c>
      <c r="E235" s="34" t="str">
        <f>IF(ISBLANK(TMSimList[[#This Row],[Test n'#]]),"",LOOKUP(TMSimList[[#This Row],[Test n'#]],TP_CFAR_DB[TPnum],TP_CFAR_DB[TP ID]))</f>
        <v/>
      </c>
      <c r="F235" s="103" t="str">
        <f>IF(ISBLANK(TMSimList[[#This Row],[Test n'#]]),"",LOOKUP(TMSimList[[#This Row],[Test n'#]],TP_CFAR_DB[TPnum],TP_CFAR_DB[Test Point Name]))</f>
        <v/>
      </c>
      <c r="G235" s="34" t="str">
        <f>IF(ISBLANK(TMSimList[[#This Row],[Test n'#]]),"",LOOKUP(TMSimList[[#This Row],[Test n'#]],TP_CFAR_DB[TPnum],TP_CFAR_DB[Mode]))</f>
        <v/>
      </c>
      <c r="H235" s="397"/>
      <c r="I235" s="398"/>
      <c r="J235" s="398"/>
      <c r="K235" s="171"/>
      <c r="L235" s="178">
        <f>SUM(TMSimMatrix[#This Row])</f>
        <v>0</v>
      </c>
      <c r="M235" s="171"/>
      <c r="N235" s="171"/>
      <c r="O235" s="171"/>
      <c r="P235" s="171"/>
      <c r="Q235" s="171"/>
      <c r="R235" s="171"/>
      <c r="S235" s="171"/>
      <c r="T235" s="171"/>
      <c r="U235" s="171"/>
      <c r="V235" s="171"/>
      <c r="W235" s="171"/>
      <c r="X235" s="171"/>
      <c r="Y235" s="171"/>
      <c r="Z235" s="171"/>
      <c r="AA235" s="171"/>
      <c r="AB235" s="171"/>
      <c r="AC235" s="171"/>
      <c r="AD235" s="171"/>
      <c r="AE235" s="171"/>
      <c r="AF235" s="171"/>
      <c r="AG235" s="171"/>
      <c r="AH235" s="171"/>
      <c r="AI235" s="171"/>
      <c r="AJ235" s="171"/>
      <c r="AK235" s="171"/>
      <c r="AL235" s="171"/>
      <c r="AM235" s="171"/>
      <c r="AN235" s="171"/>
      <c r="AO235" s="171"/>
      <c r="AP235" s="171"/>
      <c r="AQ235" s="171"/>
      <c r="AR235" s="171"/>
      <c r="AS235" s="171"/>
      <c r="AT235" s="171"/>
      <c r="AU235" s="171"/>
      <c r="AV235" s="171"/>
      <c r="AW235" s="171"/>
      <c r="AX235" s="171"/>
      <c r="AY235" s="171"/>
      <c r="AZ235" s="171"/>
      <c r="BA235" s="171"/>
      <c r="BB235" s="171"/>
      <c r="BC235" s="171"/>
      <c r="BD235" s="171"/>
      <c r="BE235" s="171"/>
      <c r="BF235" s="171"/>
      <c r="BG235" s="171"/>
      <c r="BH235" s="171"/>
      <c r="BI235" s="171"/>
      <c r="BJ235" s="171"/>
      <c r="BK235" s="171"/>
      <c r="BL235" s="171"/>
      <c r="BM235" s="171"/>
      <c r="BN235" s="171"/>
      <c r="BO235" s="171"/>
      <c r="BP235" s="171"/>
      <c r="BQ235" s="171"/>
      <c r="BR235" s="171"/>
      <c r="BS235" s="171"/>
      <c r="BT235" s="171"/>
      <c r="BU235" s="171"/>
      <c r="BV235" s="171"/>
      <c r="BW235" s="171"/>
      <c r="BX235" s="171"/>
      <c r="BY235" s="171"/>
      <c r="BZ235" s="171"/>
      <c r="CA235" s="171"/>
      <c r="CB235" s="171"/>
      <c r="CC235" s="171"/>
      <c r="CD235" s="104"/>
      <c r="CE235" s="104"/>
      <c r="CF235" s="104"/>
      <c r="CG235" s="104"/>
      <c r="CH235" s="104"/>
      <c r="CI235" s="104"/>
      <c r="CJ235" s="104"/>
      <c r="CK235" s="104"/>
      <c r="CL235" s="104"/>
      <c r="CM235" s="104"/>
      <c r="CN235" s="104"/>
      <c r="CO235" s="104"/>
      <c r="CP235" s="104"/>
      <c r="CQ235" s="104"/>
      <c r="CR235" s="104"/>
      <c r="CS235" s="104"/>
      <c r="CT235" s="104"/>
      <c r="CU235" s="104"/>
      <c r="CV235" s="207"/>
      <c r="CW235" s="207"/>
      <c r="CX235" s="207"/>
      <c r="CY235" s="207"/>
      <c r="CZ235" s="207"/>
      <c r="DA235" s="207"/>
      <c r="DB235" s="207"/>
      <c r="DC235" s="207"/>
      <c r="DD235" s="207"/>
      <c r="DE235" s="207"/>
      <c r="DF235" s="207"/>
      <c r="DG235" s="207"/>
      <c r="DH235" s="207"/>
      <c r="DI235" s="207"/>
      <c r="DJ235" s="207"/>
      <c r="DK235" s="207"/>
      <c r="DL235" s="207"/>
      <c r="DM235" s="207"/>
      <c r="DN235" s="207"/>
      <c r="DO235" s="207"/>
      <c r="DP235" s="207"/>
      <c r="DQ235" s="207"/>
      <c r="DR235" s="207"/>
      <c r="DS235" s="207"/>
      <c r="DT235" s="207"/>
      <c r="DU235" s="104"/>
      <c r="DV235" s="104"/>
      <c r="DW235" s="104"/>
      <c r="DX235" s="104"/>
      <c r="DY235" s="104"/>
      <c r="DZ235" s="104"/>
      <c r="EA235" s="104"/>
      <c r="EB235" s="104"/>
      <c r="EC235" s="104"/>
      <c r="ED235" s="104"/>
      <c r="EE235" s="104"/>
      <c r="EF235" s="104"/>
      <c r="EG235" s="104"/>
      <c r="EH235" s="104"/>
      <c r="EI235" s="104"/>
      <c r="EJ235" s="104"/>
      <c r="EK235" s="104"/>
      <c r="EL235" s="104"/>
      <c r="EM235" s="104"/>
      <c r="EN235" s="104"/>
      <c r="EO235" s="104"/>
      <c r="EP235" s="104"/>
      <c r="EQ235" s="104"/>
      <c r="ER235" s="104"/>
      <c r="ES235" s="104"/>
      <c r="ET235" s="104"/>
      <c r="EU235" s="104"/>
      <c r="EV235" s="104"/>
      <c r="EW235" s="104"/>
      <c r="EX235" s="104"/>
      <c r="EY235" s="104"/>
      <c r="EZ235" s="104"/>
      <c r="FA235" s="104"/>
      <c r="FB235" s="104"/>
      <c r="FC235" s="104"/>
      <c r="FD235" s="104"/>
      <c r="FE235" s="104"/>
      <c r="FF235" s="104"/>
      <c r="FG235" s="104"/>
      <c r="FH235" s="104"/>
      <c r="FI235" s="104"/>
      <c r="FJ235" s="104"/>
      <c r="FK235" s="104"/>
      <c r="FL235" s="104"/>
      <c r="FM235" s="104"/>
      <c r="FN235" s="104"/>
      <c r="FO235" s="104"/>
      <c r="FP235" s="104"/>
      <c r="FQ235" s="104"/>
      <c r="FR235" s="104"/>
      <c r="FS235" s="104"/>
      <c r="FT235" s="104"/>
      <c r="FU235" s="104"/>
      <c r="FV235" s="104"/>
      <c r="FW235" s="104"/>
      <c r="FX235" s="104"/>
      <c r="FY235" s="104"/>
      <c r="FZ235" s="104"/>
      <c r="GA235" s="104"/>
      <c r="GB235" s="104"/>
      <c r="GC235" s="104"/>
      <c r="GD235" s="104"/>
      <c r="GE235" s="104"/>
      <c r="GF235" s="104"/>
      <c r="GG235" s="104"/>
      <c r="GH235" s="104"/>
      <c r="GI235" s="104"/>
      <c r="GJ235" s="104"/>
      <c r="GK235" s="104"/>
      <c r="GL235" s="104"/>
      <c r="GM235" s="104"/>
      <c r="GN235" s="104"/>
      <c r="GO235" s="104"/>
      <c r="GP235" s="104"/>
      <c r="GQ235" s="104"/>
      <c r="GR235" s="104"/>
      <c r="GS235" s="104"/>
      <c r="GT235" s="104"/>
      <c r="GU235" s="104"/>
      <c r="GV235" s="104"/>
      <c r="GW235" s="104"/>
      <c r="GX235" s="104"/>
      <c r="GY235" s="104"/>
      <c r="GZ235" s="104"/>
      <c r="HA235" s="104"/>
      <c r="HB235" s="104"/>
      <c r="HC235" s="104"/>
      <c r="HD235" s="104"/>
      <c r="HE235" s="104"/>
      <c r="HF235" s="104"/>
      <c r="HG235" s="104"/>
      <c r="HH235" s="104"/>
      <c r="HI235" s="104"/>
      <c r="HJ235" s="104"/>
      <c r="HK235" s="104"/>
      <c r="HL235" s="104"/>
      <c r="HM235" s="104"/>
      <c r="HN235" s="104"/>
      <c r="HO235" s="104"/>
      <c r="HP235" s="104"/>
      <c r="HQ235" s="104"/>
      <c r="HR235" s="104"/>
      <c r="HS235" s="104"/>
      <c r="HT235" s="104"/>
      <c r="HU235" s="104"/>
      <c r="HV235" s="104"/>
      <c r="HW235" s="104"/>
      <c r="HX235" s="104"/>
      <c r="HY235" s="104"/>
      <c r="HZ235" s="104"/>
      <c r="IA235" s="104"/>
      <c r="IB235" s="104"/>
      <c r="IC235" s="104"/>
      <c r="ID235" s="104"/>
      <c r="IE235" s="104"/>
      <c r="IF235" s="104"/>
      <c r="IG235" s="104"/>
      <c r="IH235" s="104"/>
      <c r="II235" s="104"/>
      <c r="IJ235" s="104"/>
      <c r="IK235" s="104"/>
      <c r="IL235" s="104"/>
      <c r="IM235" s="104"/>
      <c r="IN235" s="104"/>
      <c r="IO235" s="104"/>
      <c r="IP235" s="104"/>
      <c r="IQ235" s="104"/>
      <c r="IR235" s="104"/>
      <c r="IS235" s="104"/>
      <c r="IT235" s="104"/>
      <c r="IU235" s="104"/>
      <c r="IV235" s="104"/>
      <c r="IW235" s="104"/>
      <c r="IX235" s="104"/>
      <c r="IY235" s="104"/>
      <c r="IZ235" s="104"/>
      <c r="JA235" s="104"/>
      <c r="JB235" s="104"/>
      <c r="JC235" s="104"/>
      <c r="JD235" s="104"/>
      <c r="JE235" s="104"/>
      <c r="JF235" s="104"/>
      <c r="JG235" s="104"/>
      <c r="JH235" s="104"/>
      <c r="JI235" s="104"/>
      <c r="JJ235" s="104"/>
      <c r="JK235" s="104"/>
      <c r="JL235" s="104"/>
      <c r="JM235" s="104"/>
      <c r="JN235" s="104"/>
      <c r="JO235" s="104"/>
      <c r="JP235" s="104"/>
      <c r="JQ235" s="104"/>
      <c r="JR235" s="104"/>
      <c r="JS235" s="104"/>
      <c r="JT235" s="104"/>
      <c r="JU235" s="104"/>
      <c r="JV235" s="104"/>
      <c r="JW235" s="104"/>
      <c r="JX235" s="104"/>
      <c r="JY235" s="104"/>
      <c r="JZ235" s="104"/>
      <c r="KA235" s="104"/>
      <c r="KB235" s="104"/>
      <c r="KC235" s="104"/>
      <c r="KD235" s="104"/>
      <c r="KE235" s="104"/>
      <c r="KF235" s="104"/>
      <c r="KG235" s="104"/>
      <c r="KH235" s="104"/>
      <c r="KI235" s="104"/>
      <c r="KJ235" s="104"/>
      <c r="KK235" s="104"/>
      <c r="KL235" s="104"/>
      <c r="KM235" s="104"/>
      <c r="KN235" s="104"/>
      <c r="KO235" s="104"/>
      <c r="KP235" s="104"/>
      <c r="KQ235" s="104"/>
      <c r="KR235" s="104"/>
      <c r="KS235" s="104"/>
      <c r="KT235" s="104"/>
      <c r="KU235" s="104"/>
      <c r="KV235" s="104"/>
      <c r="KW235" s="104"/>
      <c r="KX235" s="104"/>
      <c r="KY235" s="104"/>
      <c r="KZ235" s="104"/>
      <c r="LA235" s="104"/>
      <c r="LB235" s="104"/>
      <c r="LC235" s="104"/>
      <c r="LD235" s="104"/>
      <c r="LE235" s="104"/>
      <c r="LF235" s="104"/>
      <c r="LG235" s="104"/>
      <c r="LH235" s="104"/>
      <c r="LI235" s="104"/>
      <c r="LJ235" s="104"/>
      <c r="LK235" s="104"/>
      <c r="LL235" s="104"/>
      <c r="LM235" s="104"/>
      <c r="LN235" s="104"/>
      <c r="LO235" s="104"/>
      <c r="LP235" s="104"/>
      <c r="LQ235" s="104"/>
      <c r="LR235" s="104"/>
      <c r="LS235" s="104"/>
      <c r="LT235" s="104"/>
      <c r="LU235" s="104"/>
      <c r="LV235" s="104"/>
      <c r="LW235" s="104"/>
      <c r="LX235" s="104"/>
      <c r="LY235" s="104"/>
      <c r="LZ235" s="104"/>
      <c r="MA235" s="104"/>
      <c r="MB235" s="104"/>
      <c r="MC235" s="104"/>
      <c r="MD235" s="104"/>
      <c r="ME235" s="104"/>
      <c r="MF235" s="104"/>
      <c r="MG235" s="104"/>
      <c r="MH235" s="104"/>
      <c r="MI235" s="104"/>
      <c r="MJ235" s="104"/>
      <c r="MK235" s="104"/>
      <c r="ML235" s="104"/>
      <c r="MM235" s="104"/>
      <c r="MN235" s="104"/>
      <c r="MO235" s="104"/>
      <c r="MP235" s="104"/>
      <c r="MQ235" s="104"/>
      <c r="MR235" s="104"/>
      <c r="MS235" s="104"/>
      <c r="MT235" s="104"/>
      <c r="MU235" s="104"/>
      <c r="MV235" s="104"/>
      <c r="MW235" s="104"/>
      <c r="MX235" s="104"/>
      <c r="MY235" s="104"/>
      <c r="MZ235" s="104"/>
      <c r="NA235" s="104"/>
      <c r="NB235" s="104"/>
      <c r="NC235" s="104"/>
      <c r="ND235" s="104"/>
      <c r="NE235" s="104"/>
      <c r="NF235" s="104"/>
      <c r="NG235" s="104"/>
      <c r="NH235" s="104"/>
      <c r="NI235" s="104"/>
      <c r="NJ235" s="104"/>
      <c r="NK235" s="104"/>
      <c r="NL235" s="104"/>
      <c r="NM235" s="104"/>
      <c r="NN235" s="104"/>
      <c r="NO235" s="104"/>
      <c r="NP235" s="104"/>
      <c r="NQ235" s="104"/>
      <c r="NR235" s="104"/>
      <c r="NS235" s="104"/>
      <c r="NT235" s="104"/>
      <c r="NU235" s="104"/>
      <c r="NV235" s="104"/>
      <c r="NW235" s="104"/>
      <c r="NX235" s="104"/>
      <c r="NY235" s="104"/>
      <c r="NZ235" s="104"/>
      <c r="OA235" s="104"/>
      <c r="OB235" s="104"/>
      <c r="OC235" s="104"/>
      <c r="OD235" s="104"/>
      <c r="OE235" s="104"/>
      <c r="OF235" s="104"/>
      <c r="OG235" s="104"/>
      <c r="OH235" s="104"/>
      <c r="OI235" s="104"/>
      <c r="OJ235" s="104"/>
      <c r="OK235" s="104"/>
      <c r="OL235" s="104"/>
      <c r="OM235" s="104"/>
      <c r="ON235" s="104"/>
      <c r="OO235" s="104"/>
      <c r="OP235" s="104"/>
      <c r="OQ235" s="104"/>
      <c r="OR235" s="104"/>
      <c r="OS235" s="104"/>
      <c r="OT235" s="104"/>
      <c r="OU235" s="104"/>
      <c r="OV235" s="104"/>
      <c r="OW235" s="104"/>
      <c r="OX235" s="104"/>
      <c r="OY235" s="104"/>
      <c r="OZ235" s="104"/>
      <c r="PA235" s="104"/>
      <c r="PB235" s="104"/>
      <c r="PC235" s="104"/>
      <c r="PD235" s="104"/>
      <c r="PE235" s="104"/>
      <c r="PF235" s="104"/>
      <c r="PG235" s="104"/>
      <c r="PH235" s="104"/>
      <c r="PI235" s="104"/>
      <c r="PJ235" s="104"/>
      <c r="PK235" s="104"/>
      <c r="PL235" s="104"/>
      <c r="PM235" s="104"/>
      <c r="PN235" s="104"/>
      <c r="PO235" s="104"/>
      <c r="PP235" s="104"/>
      <c r="PQ235" s="104"/>
      <c r="PR235" s="104"/>
      <c r="PS235" s="104"/>
      <c r="PT235" s="104"/>
      <c r="PU235" s="104"/>
      <c r="PV235" s="104"/>
      <c r="PW235" s="104"/>
      <c r="PX235" s="104"/>
      <c r="PY235" s="104"/>
      <c r="PZ235" s="104"/>
      <c r="QA235" s="104"/>
      <c r="QB235" s="104"/>
      <c r="QC235" s="104"/>
      <c r="QD235" s="104"/>
      <c r="QE235" s="104"/>
      <c r="QF235" s="104"/>
      <c r="QG235" s="104"/>
      <c r="QH235" s="104"/>
      <c r="QI235" s="104"/>
      <c r="QJ235" s="104"/>
      <c r="QK235" s="104"/>
      <c r="QL235" s="104"/>
      <c r="QM235" s="104"/>
      <c r="QN235" s="104"/>
      <c r="QO235" s="104"/>
      <c r="QP235" s="104"/>
      <c r="QQ235" s="104"/>
      <c r="QR235" s="104"/>
      <c r="QS235" s="104"/>
      <c r="QT235" s="104"/>
      <c r="QU235" s="104"/>
      <c r="QV235" s="104"/>
      <c r="QW235" s="104"/>
      <c r="QX235" s="104"/>
      <c r="QY235" s="104"/>
      <c r="QZ235" s="104"/>
      <c r="RA235" s="104"/>
      <c r="RB235" s="104"/>
      <c r="RC235" s="104"/>
      <c r="RD235" s="104"/>
      <c r="RE235" s="104"/>
      <c r="RF235" s="104"/>
      <c r="RG235" s="207"/>
      <c r="RH235" s="207"/>
    </row>
    <row r="236" spans="2:476" ht="18.75" customHeight="1">
      <c r="B236" s="87">
        <v>225</v>
      </c>
      <c r="C236" s="87"/>
      <c r="D236" s="87" t="s">
        <v>451</v>
      </c>
      <c r="E236" s="34" t="str">
        <f>IF(ISBLANK(TMSimList[[#This Row],[Test n'#]]),"",LOOKUP(TMSimList[[#This Row],[Test n'#]],TP_CFAR_DB[TPnum],TP_CFAR_DB[TP ID]))</f>
        <v/>
      </c>
      <c r="F236" s="103" t="str">
        <f>IF(ISBLANK(TMSimList[[#This Row],[Test n'#]]),"",LOOKUP(TMSimList[[#This Row],[Test n'#]],TP_CFAR_DB[TPnum],TP_CFAR_DB[Test Point Name]))</f>
        <v/>
      </c>
      <c r="G236" s="34" t="str">
        <f>IF(ISBLANK(TMSimList[[#This Row],[Test n'#]]),"",LOOKUP(TMSimList[[#This Row],[Test n'#]],TP_CFAR_DB[TPnum],TP_CFAR_DB[Mode]))</f>
        <v/>
      </c>
      <c r="H236" s="397"/>
      <c r="I236" s="398"/>
      <c r="J236" s="398"/>
      <c r="K236" s="171"/>
      <c r="L236" s="178">
        <f>SUM(TMSimMatrix[#This Row])</f>
        <v>0</v>
      </c>
      <c r="M236" s="171"/>
      <c r="N236" s="171"/>
      <c r="O236" s="171"/>
      <c r="P236" s="171"/>
      <c r="Q236" s="171"/>
      <c r="R236" s="171"/>
      <c r="S236" s="171"/>
      <c r="T236" s="171"/>
      <c r="U236" s="171"/>
      <c r="V236" s="171"/>
      <c r="W236" s="171"/>
      <c r="X236" s="171"/>
      <c r="Y236" s="171"/>
      <c r="Z236" s="171"/>
      <c r="AA236" s="171"/>
      <c r="AB236" s="171"/>
      <c r="AC236" s="171"/>
      <c r="AD236" s="171"/>
      <c r="AE236" s="171"/>
      <c r="AF236" s="171"/>
      <c r="AG236" s="171"/>
      <c r="AH236" s="171"/>
      <c r="AI236" s="171"/>
      <c r="AJ236" s="171"/>
      <c r="AK236" s="171"/>
      <c r="AL236" s="171"/>
      <c r="AM236" s="171"/>
      <c r="AN236" s="171"/>
      <c r="AO236" s="171"/>
      <c r="AP236" s="171"/>
      <c r="AQ236" s="171"/>
      <c r="AR236" s="171"/>
      <c r="AS236" s="171"/>
      <c r="AT236" s="171"/>
      <c r="AU236" s="171"/>
      <c r="AV236" s="171"/>
      <c r="AW236" s="171"/>
      <c r="AX236" s="171"/>
      <c r="AY236" s="171"/>
      <c r="AZ236" s="171"/>
      <c r="BA236" s="171"/>
      <c r="BB236" s="171"/>
      <c r="BC236" s="171"/>
      <c r="BD236" s="171"/>
      <c r="BE236" s="171"/>
      <c r="BF236" s="171"/>
      <c r="BG236" s="171"/>
      <c r="BH236" s="171"/>
      <c r="BI236" s="171"/>
      <c r="BJ236" s="171"/>
      <c r="BK236" s="171"/>
      <c r="BL236" s="171"/>
      <c r="BM236" s="171"/>
      <c r="BN236" s="171"/>
      <c r="BO236" s="171"/>
      <c r="BP236" s="171"/>
      <c r="BQ236" s="171"/>
      <c r="BR236" s="171"/>
      <c r="BS236" s="171"/>
      <c r="BT236" s="171"/>
      <c r="BU236" s="171"/>
      <c r="BV236" s="171"/>
      <c r="BW236" s="171"/>
      <c r="BX236" s="171"/>
      <c r="BY236" s="171"/>
      <c r="BZ236" s="171"/>
      <c r="CA236" s="171"/>
      <c r="CB236" s="171"/>
      <c r="CC236" s="171"/>
      <c r="CD236" s="104"/>
      <c r="CE236" s="104"/>
      <c r="CF236" s="104"/>
      <c r="CG236" s="104"/>
      <c r="CH236" s="104"/>
      <c r="CI236" s="104"/>
      <c r="CJ236" s="104"/>
      <c r="CK236" s="104"/>
      <c r="CL236" s="104"/>
      <c r="CM236" s="104"/>
      <c r="CN236" s="104"/>
      <c r="CO236" s="104"/>
      <c r="CP236" s="104"/>
      <c r="CQ236" s="104"/>
      <c r="CR236" s="104"/>
      <c r="CS236" s="104"/>
      <c r="CT236" s="104"/>
      <c r="CU236" s="104"/>
      <c r="CV236" s="207"/>
      <c r="CW236" s="207"/>
      <c r="CX236" s="207"/>
      <c r="CY236" s="207"/>
      <c r="CZ236" s="207"/>
      <c r="DA236" s="207"/>
      <c r="DB236" s="207"/>
      <c r="DC236" s="207"/>
      <c r="DD236" s="207"/>
      <c r="DE236" s="207"/>
      <c r="DF236" s="207"/>
      <c r="DG236" s="207"/>
      <c r="DH236" s="207"/>
      <c r="DI236" s="207"/>
      <c r="DJ236" s="207"/>
      <c r="DK236" s="207"/>
      <c r="DL236" s="207"/>
      <c r="DM236" s="207"/>
      <c r="DN236" s="207"/>
      <c r="DO236" s="207"/>
      <c r="DP236" s="207"/>
      <c r="DQ236" s="207"/>
      <c r="DR236" s="207"/>
      <c r="DS236" s="207"/>
      <c r="DT236" s="207"/>
      <c r="DU236" s="104"/>
      <c r="DV236" s="104"/>
      <c r="DW236" s="104"/>
      <c r="DX236" s="104"/>
      <c r="DY236" s="104"/>
      <c r="DZ236" s="104"/>
      <c r="EA236" s="104"/>
      <c r="EB236" s="104"/>
      <c r="EC236" s="104"/>
      <c r="ED236" s="104"/>
      <c r="EE236" s="104"/>
      <c r="EF236" s="104"/>
      <c r="EG236" s="104"/>
      <c r="EH236" s="104"/>
      <c r="EI236" s="104"/>
      <c r="EJ236" s="104"/>
      <c r="EK236" s="104"/>
      <c r="EL236" s="104"/>
      <c r="EM236" s="104"/>
      <c r="EN236" s="104"/>
      <c r="EO236" s="104"/>
      <c r="EP236" s="104"/>
      <c r="EQ236" s="104"/>
      <c r="ER236" s="104"/>
      <c r="ES236" s="104"/>
      <c r="ET236" s="104"/>
      <c r="EU236" s="104"/>
      <c r="EV236" s="104"/>
      <c r="EW236" s="104"/>
      <c r="EX236" s="104"/>
      <c r="EY236" s="104"/>
      <c r="EZ236" s="104"/>
      <c r="FA236" s="104"/>
      <c r="FB236" s="104"/>
      <c r="FC236" s="104"/>
      <c r="FD236" s="104"/>
      <c r="FE236" s="104"/>
      <c r="FF236" s="104"/>
      <c r="FG236" s="104"/>
      <c r="FH236" s="104"/>
      <c r="FI236" s="104"/>
      <c r="FJ236" s="104"/>
      <c r="FK236" s="104"/>
      <c r="FL236" s="104"/>
      <c r="FM236" s="104"/>
      <c r="FN236" s="104"/>
      <c r="FO236" s="104"/>
      <c r="FP236" s="104"/>
      <c r="FQ236" s="104"/>
      <c r="FR236" s="104"/>
      <c r="FS236" s="104"/>
      <c r="FT236" s="104"/>
      <c r="FU236" s="104"/>
      <c r="FV236" s="104"/>
      <c r="FW236" s="104"/>
      <c r="FX236" s="104"/>
      <c r="FY236" s="104"/>
      <c r="FZ236" s="104"/>
      <c r="GA236" s="104"/>
      <c r="GB236" s="104"/>
      <c r="GC236" s="104"/>
      <c r="GD236" s="104"/>
      <c r="GE236" s="104"/>
      <c r="GF236" s="104"/>
      <c r="GG236" s="104"/>
      <c r="GH236" s="104"/>
      <c r="GI236" s="104"/>
      <c r="GJ236" s="104"/>
      <c r="GK236" s="104"/>
      <c r="GL236" s="104"/>
      <c r="GM236" s="104"/>
      <c r="GN236" s="104"/>
      <c r="GO236" s="104"/>
      <c r="GP236" s="104"/>
      <c r="GQ236" s="104"/>
      <c r="GR236" s="104"/>
      <c r="GS236" s="104"/>
      <c r="GT236" s="104"/>
      <c r="GU236" s="104"/>
      <c r="GV236" s="104"/>
      <c r="GW236" s="104"/>
      <c r="GX236" s="104"/>
      <c r="GY236" s="104"/>
      <c r="GZ236" s="104"/>
      <c r="HA236" s="104"/>
      <c r="HB236" s="104"/>
      <c r="HC236" s="104"/>
      <c r="HD236" s="104"/>
      <c r="HE236" s="104"/>
      <c r="HF236" s="104"/>
      <c r="HG236" s="104"/>
      <c r="HH236" s="104"/>
      <c r="HI236" s="104"/>
      <c r="HJ236" s="104"/>
      <c r="HK236" s="104"/>
      <c r="HL236" s="104"/>
      <c r="HM236" s="104"/>
      <c r="HN236" s="104"/>
      <c r="HO236" s="104"/>
      <c r="HP236" s="104"/>
      <c r="HQ236" s="104"/>
      <c r="HR236" s="104"/>
      <c r="HS236" s="104"/>
      <c r="HT236" s="104"/>
      <c r="HU236" s="104"/>
      <c r="HV236" s="104"/>
      <c r="HW236" s="104"/>
      <c r="HX236" s="104"/>
      <c r="HY236" s="104"/>
      <c r="HZ236" s="104"/>
      <c r="IA236" s="104"/>
      <c r="IB236" s="104"/>
      <c r="IC236" s="104"/>
      <c r="ID236" s="104"/>
      <c r="IE236" s="104"/>
      <c r="IF236" s="104"/>
      <c r="IG236" s="104"/>
      <c r="IH236" s="104"/>
      <c r="II236" s="104"/>
      <c r="IJ236" s="104"/>
      <c r="IK236" s="104"/>
      <c r="IL236" s="104"/>
      <c r="IM236" s="104"/>
      <c r="IN236" s="104"/>
      <c r="IO236" s="104"/>
      <c r="IP236" s="104"/>
      <c r="IQ236" s="104"/>
      <c r="IR236" s="104"/>
      <c r="IS236" s="104"/>
      <c r="IT236" s="104"/>
      <c r="IU236" s="104"/>
      <c r="IV236" s="104"/>
      <c r="IW236" s="104"/>
      <c r="IX236" s="104"/>
      <c r="IY236" s="104"/>
      <c r="IZ236" s="104"/>
      <c r="JA236" s="104"/>
      <c r="JB236" s="104"/>
      <c r="JC236" s="104"/>
      <c r="JD236" s="104"/>
      <c r="JE236" s="104"/>
      <c r="JF236" s="104"/>
      <c r="JG236" s="104"/>
      <c r="JH236" s="104"/>
      <c r="JI236" s="104"/>
      <c r="JJ236" s="104"/>
      <c r="JK236" s="104"/>
      <c r="JL236" s="104"/>
      <c r="JM236" s="104"/>
      <c r="JN236" s="104"/>
      <c r="JO236" s="104"/>
      <c r="JP236" s="104"/>
      <c r="JQ236" s="104"/>
      <c r="JR236" s="104"/>
      <c r="JS236" s="104"/>
      <c r="JT236" s="104"/>
      <c r="JU236" s="104"/>
      <c r="JV236" s="104"/>
      <c r="JW236" s="104"/>
      <c r="JX236" s="104"/>
      <c r="JY236" s="104"/>
      <c r="JZ236" s="104"/>
      <c r="KA236" s="104"/>
      <c r="KB236" s="104"/>
      <c r="KC236" s="104"/>
      <c r="KD236" s="104"/>
      <c r="KE236" s="104"/>
      <c r="KF236" s="104"/>
      <c r="KG236" s="104"/>
      <c r="KH236" s="104"/>
      <c r="KI236" s="104"/>
      <c r="KJ236" s="104"/>
      <c r="KK236" s="104"/>
      <c r="KL236" s="104"/>
      <c r="KM236" s="104"/>
      <c r="KN236" s="104"/>
      <c r="KO236" s="104"/>
      <c r="KP236" s="104"/>
      <c r="KQ236" s="104"/>
      <c r="KR236" s="104"/>
      <c r="KS236" s="104"/>
      <c r="KT236" s="104"/>
      <c r="KU236" s="104"/>
      <c r="KV236" s="104"/>
      <c r="KW236" s="104"/>
      <c r="KX236" s="104"/>
      <c r="KY236" s="104"/>
      <c r="KZ236" s="104"/>
      <c r="LA236" s="104"/>
      <c r="LB236" s="104"/>
      <c r="LC236" s="104"/>
      <c r="LD236" s="104"/>
      <c r="LE236" s="104"/>
      <c r="LF236" s="104"/>
      <c r="LG236" s="104"/>
      <c r="LH236" s="104"/>
      <c r="LI236" s="104"/>
      <c r="LJ236" s="104"/>
      <c r="LK236" s="104"/>
      <c r="LL236" s="104"/>
      <c r="LM236" s="104"/>
      <c r="LN236" s="104"/>
      <c r="LO236" s="104"/>
      <c r="LP236" s="104"/>
      <c r="LQ236" s="104"/>
      <c r="LR236" s="104"/>
      <c r="LS236" s="104"/>
      <c r="LT236" s="104"/>
      <c r="LU236" s="104"/>
      <c r="LV236" s="104"/>
      <c r="LW236" s="104"/>
      <c r="LX236" s="104"/>
      <c r="LY236" s="104"/>
      <c r="LZ236" s="104"/>
      <c r="MA236" s="104"/>
      <c r="MB236" s="104"/>
      <c r="MC236" s="104"/>
      <c r="MD236" s="104"/>
      <c r="ME236" s="104"/>
      <c r="MF236" s="104"/>
      <c r="MG236" s="104"/>
      <c r="MH236" s="104"/>
      <c r="MI236" s="104"/>
      <c r="MJ236" s="104"/>
      <c r="MK236" s="104"/>
      <c r="ML236" s="104"/>
      <c r="MM236" s="104"/>
      <c r="MN236" s="104"/>
      <c r="MO236" s="104"/>
      <c r="MP236" s="104"/>
      <c r="MQ236" s="104"/>
      <c r="MR236" s="104"/>
      <c r="MS236" s="104"/>
      <c r="MT236" s="104"/>
      <c r="MU236" s="104"/>
      <c r="MV236" s="104"/>
      <c r="MW236" s="104"/>
      <c r="MX236" s="104"/>
      <c r="MY236" s="104"/>
      <c r="MZ236" s="104"/>
      <c r="NA236" s="104"/>
      <c r="NB236" s="104"/>
      <c r="NC236" s="104"/>
      <c r="ND236" s="104"/>
      <c r="NE236" s="104"/>
      <c r="NF236" s="104"/>
      <c r="NG236" s="104"/>
      <c r="NH236" s="104"/>
      <c r="NI236" s="104"/>
      <c r="NJ236" s="104"/>
      <c r="NK236" s="104"/>
      <c r="NL236" s="104"/>
      <c r="NM236" s="104"/>
      <c r="NN236" s="104"/>
      <c r="NO236" s="104"/>
      <c r="NP236" s="104"/>
      <c r="NQ236" s="104"/>
      <c r="NR236" s="104"/>
      <c r="NS236" s="104"/>
      <c r="NT236" s="104"/>
      <c r="NU236" s="104"/>
      <c r="NV236" s="104"/>
      <c r="NW236" s="104"/>
      <c r="NX236" s="104"/>
      <c r="NY236" s="104"/>
      <c r="NZ236" s="104"/>
      <c r="OA236" s="104"/>
      <c r="OB236" s="104"/>
      <c r="OC236" s="104"/>
      <c r="OD236" s="104"/>
      <c r="OE236" s="104"/>
      <c r="OF236" s="104"/>
      <c r="OG236" s="104"/>
      <c r="OH236" s="104"/>
      <c r="OI236" s="104"/>
      <c r="OJ236" s="104"/>
      <c r="OK236" s="104"/>
      <c r="OL236" s="104"/>
      <c r="OM236" s="104"/>
      <c r="ON236" s="104"/>
      <c r="OO236" s="104"/>
      <c r="OP236" s="104"/>
      <c r="OQ236" s="104"/>
      <c r="OR236" s="104"/>
      <c r="OS236" s="104"/>
      <c r="OT236" s="104"/>
      <c r="OU236" s="104"/>
      <c r="OV236" s="104"/>
      <c r="OW236" s="104"/>
      <c r="OX236" s="104"/>
      <c r="OY236" s="104"/>
      <c r="OZ236" s="104"/>
      <c r="PA236" s="104"/>
      <c r="PB236" s="104"/>
      <c r="PC236" s="104"/>
      <c r="PD236" s="104"/>
      <c r="PE236" s="104"/>
      <c r="PF236" s="104"/>
      <c r="PG236" s="104"/>
      <c r="PH236" s="104"/>
      <c r="PI236" s="104"/>
      <c r="PJ236" s="104"/>
      <c r="PK236" s="104"/>
      <c r="PL236" s="104"/>
      <c r="PM236" s="104"/>
      <c r="PN236" s="104"/>
      <c r="PO236" s="104"/>
      <c r="PP236" s="104"/>
      <c r="PQ236" s="104"/>
      <c r="PR236" s="104"/>
      <c r="PS236" s="104"/>
      <c r="PT236" s="104"/>
      <c r="PU236" s="104"/>
      <c r="PV236" s="104"/>
      <c r="PW236" s="104"/>
      <c r="PX236" s="104"/>
      <c r="PY236" s="104"/>
      <c r="PZ236" s="104"/>
      <c r="QA236" s="104"/>
      <c r="QB236" s="104"/>
      <c r="QC236" s="104"/>
      <c r="QD236" s="104"/>
      <c r="QE236" s="104"/>
      <c r="QF236" s="104"/>
      <c r="QG236" s="104"/>
      <c r="QH236" s="104"/>
      <c r="QI236" s="104"/>
      <c r="QJ236" s="104"/>
      <c r="QK236" s="104"/>
      <c r="QL236" s="104"/>
      <c r="QM236" s="104"/>
      <c r="QN236" s="104"/>
      <c r="QO236" s="104"/>
      <c r="QP236" s="104"/>
      <c r="QQ236" s="104"/>
      <c r="QR236" s="104"/>
      <c r="QS236" s="104"/>
      <c r="QT236" s="104"/>
      <c r="QU236" s="104"/>
      <c r="QV236" s="104"/>
      <c r="QW236" s="104"/>
      <c r="QX236" s="104"/>
      <c r="QY236" s="104"/>
      <c r="QZ236" s="104"/>
      <c r="RA236" s="104"/>
      <c r="RB236" s="104"/>
      <c r="RC236" s="104"/>
      <c r="RD236" s="104"/>
      <c r="RE236" s="104"/>
      <c r="RF236" s="104"/>
      <c r="RG236" s="207"/>
      <c r="RH236" s="207"/>
    </row>
    <row r="237" spans="2:476" ht="18.75" customHeight="1">
      <c r="B237" s="87">
        <v>226</v>
      </c>
      <c r="C237" s="87"/>
      <c r="D237" s="87" t="s">
        <v>451</v>
      </c>
      <c r="E237" s="34" t="str">
        <f>IF(ISBLANK(TMSimList[[#This Row],[Test n'#]]),"",LOOKUP(TMSimList[[#This Row],[Test n'#]],TP_CFAR_DB[TPnum],TP_CFAR_DB[TP ID]))</f>
        <v/>
      </c>
      <c r="F237" s="103" t="str">
        <f>IF(ISBLANK(TMSimList[[#This Row],[Test n'#]]),"",LOOKUP(TMSimList[[#This Row],[Test n'#]],TP_CFAR_DB[TPnum],TP_CFAR_DB[Test Point Name]))</f>
        <v/>
      </c>
      <c r="G237" s="34" t="str">
        <f>IF(ISBLANK(TMSimList[[#This Row],[Test n'#]]),"",LOOKUP(TMSimList[[#This Row],[Test n'#]],TP_CFAR_DB[TPnum],TP_CFAR_DB[Mode]))</f>
        <v/>
      </c>
      <c r="H237" s="397"/>
      <c r="I237" s="398"/>
      <c r="J237" s="398"/>
      <c r="K237" s="171"/>
      <c r="L237" s="178">
        <f>SUM(TMSimMatrix[#This Row])</f>
        <v>0</v>
      </c>
      <c r="M237" s="171"/>
      <c r="N237" s="171"/>
      <c r="O237" s="171"/>
      <c r="P237" s="171"/>
      <c r="Q237" s="171"/>
      <c r="R237" s="171"/>
      <c r="S237" s="171"/>
      <c r="T237" s="171"/>
      <c r="U237" s="171"/>
      <c r="V237" s="171"/>
      <c r="W237" s="171"/>
      <c r="X237" s="171"/>
      <c r="Y237" s="171"/>
      <c r="Z237" s="171"/>
      <c r="AA237" s="171"/>
      <c r="AB237" s="171"/>
      <c r="AC237" s="171"/>
      <c r="AD237" s="171"/>
      <c r="AE237" s="171"/>
      <c r="AF237" s="171"/>
      <c r="AG237" s="171"/>
      <c r="AH237" s="171"/>
      <c r="AI237" s="171"/>
      <c r="AJ237" s="171"/>
      <c r="AK237" s="171"/>
      <c r="AL237" s="171"/>
      <c r="AM237" s="171"/>
      <c r="AN237" s="171"/>
      <c r="AO237" s="171"/>
      <c r="AP237" s="171"/>
      <c r="AQ237" s="171"/>
      <c r="AR237" s="171"/>
      <c r="AS237" s="171"/>
      <c r="AT237" s="171"/>
      <c r="AU237" s="171"/>
      <c r="AV237" s="171"/>
      <c r="AW237" s="171"/>
      <c r="AX237" s="171"/>
      <c r="AY237" s="171"/>
      <c r="AZ237" s="171"/>
      <c r="BA237" s="171"/>
      <c r="BB237" s="171"/>
      <c r="BC237" s="171"/>
      <c r="BD237" s="171"/>
      <c r="BE237" s="171"/>
      <c r="BF237" s="171"/>
      <c r="BG237" s="171"/>
      <c r="BH237" s="171"/>
      <c r="BI237" s="171"/>
      <c r="BJ237" s="171"/>
      <c r="BK237" s="171"/>
      <c r="BL237" s="171"/>
      <c r="BM237" s="171"/>
      <c r="BN237" s="171"/>
      <c r="BO237" s="171"/>
      <c r="BP237" s="171"/>
      <c r="BQ237" s="171"/>
      <c r="BR237" s="171"/>
      <c r="BS237" s="171"/>
      <c r="BT237" s="171"/>
      <c r="BU237" s="171"/>
      <c r="BV237" s="171"/>
      <c r="BW237" s="171"/>
      <c r="BX237" s="171"/>
      <c r="BY237" s="171"/>
      <c r="BZ237" s="171"/>
      <c r="CA237" s="171"/>
      <c r="CB237" s="171"/>
      <c r="CC237" s="171"/>
      <c r="CD237" s="104"/>
      <c r="CE237" s="104"/>
      <c r="CF237" s="104"/>
      <c r="CG237" s="104"/>
      <c r="CH237" s="104"/>
      <c r="CI237" s="104"/>
      <c r="CJ237" s="104"/>
      <c r="CK237" s="104"/>
      <c r="CL237" s="104"/>
      <c r="CM237" s="104"/>
      <c r="CN237" s="104"/>
      <c r="CO237" s="104"/>
      <c r="CP237" s="104"/>
      <c r="CQ237" s="104"/>
      <c r="CR237" s="104"/>
      <c r="CS237" s="104"/>
      <c r="CT237" s="104"/>
      <c r="CU237" s="104"/>
      <c r="CV237" s="207"/>
      <c r="CW237" s="207"/>
      <c r="CX237" s="207"/>
      <c r="CY237" s="207"/>
      <c r="CZ237" s="207"/>
      <c r="DA237" s="207"/>
      <c r="DB237" s="207"/>
      <c r="DC237" s="207"/>
      <c r="DD237" s="207"/>
      <c r="DE237" s="207"/>
      <c r="DF237" s="207"/>
      <c r="DG237" s="207"/>
      <c r="DH237" s="207"/>
      <c r="DI237" s="207"/>
      <c r="DJ237" s="207"/>
      <c r="DK237" s="207"/>
      <c r="DL237" s="207"/>
      <c r="DM237" s="207"/>
      <c r="DN237" s="207"/>
      <c r="DO237" s="207"/>
      <c r="DP237" s="207"/>
      <c r="DQ237" s="207"/>
      <c r="DR237" s="207"/>
      <c r="DS237" s="207"/>
      <c r="DT237" s="207"/>
      <c r="DU237" s="104"/>
      <c r="DV237" s="104"/>
      <c r="DW237" s="104"/>
      <c r="DX237" s="104"/>
      <c r="DY237" s="104"/>
      <c r="DZ237" s="104"/>
      <c r="EA237" s="104"/>
      <c r="EB237" s="104"/>
      <c r="EC237" s="104"/>
      <c r="ED237" s="104"/>
      <c r="EE237" s="104"/>
      <c r="EF237" s="104"/>
      <c r="EG237" s="104"/>
      <c r="EH237" s="104"/>
      <c r="EI237" s="104"/>
      <c r="EJ237" s="104"/>
      <c r="EK237" s="104"/>
      <c r="EL237" s="104"/>
      <c r="EM237" s="104"/>
      <c r="EN237" s="104"/>
      <c r="EO237" s="104"/>
      <c r="EP237" s="104"/>
      <c r="EQ237" s="104"/>
      <c r="ER237" s="104"/>
      <c r="ES237" s="104"/>
      <c r="ET237" s="104"/>
      <c r="EU237" s="104"/>
      <c r="EV237" s="104"/>
      <c r="EW237" s="104"/>
      <c r="EX237" s="104"/>
      <c r="EY237" s="104"/>
      <c r="EZ237" s="104"/>
      <c r="FA237" s="104"/>
      <c r="FB237" s="104"/>
      <c r="FC237" s="104"/>
      <c r="FD237" s="104"/>
      <c r="FE237" s="104"/>
      <c r="FF237" s="104"/>
      <c r="FG237" s="104"/>
      <c r="FH237" s="104"/>
      <c r="FI237" s="104"/>
      <c r="FJ237" s="104"/>
      <c r="FK237" s="104"/>
      <c r="FL237" s="104"/>
      <c r="FM237" s="104"/>
      <c r="FN237" s="104"/>
      <c r="FO237" s="104"/>
      <c r="FP237" s="104"/>
      <c r="FQ237" s="104"/>
      <c r="FR237" s="104"/>
      <c r="FS237" s="104"/>
      <c r="FT237" s="104"/>
      <c r="FU237" s="104"/>
      <c r="FV237" s="104"/>
      <c r="FW237" s="104"/>
      <c r="FX237" s="104"/>
      <c r="FY237" s="104"/>
      <c r="FZ237" s="104"/>
      <c r="GA237" s="104"/>
      <c r="GB237" s="104"/>
      <c r="GC237" s="104"/>
      <c r="GD237" s="104"/>
      <c r="GE237" s="104"/>
      <c r="GF237" s="104"/>
      <c r="GG237" s="104"/>
      <c r="GH237" s="104"/>
      <c r="GI237" s="104"/>
      <c r="GJ237" s="104"/>
      <c r="GK237" s="104"/>
      <c r="GL237" s="104"/>
      <c r="GM237" s="104"/>
      <c r="GN237" s="104"/>
      <c r="GO237" s="104"/>
      <c r="GP237" s="104"/>
      <c r="GQ237" s="104"/>
      <c r="GR237" s="104"/>
      <c r="GS237" s="104"/>
      <c r="GT237" s="104"/>
      <c r="GU237" s="104"/>
      <c r="GV237" s="104"/>
      <c r="GW237" s="104"/>
      <c r="GX237" s="104"/>
      <c r="GY237" s="104"/>
      <c r="GZ237" s="104"/>
      <c r="HA237" s="104"/>
      <c r="HB237" s="104"/>
      <c r="HC237" s="104"/>
      <c r="HD237" s="104"/>
      <c r="HE237" s="104"/>
      <c r="HF237" s="104"/>
      <c r="HG237" s="104"/>
      <c r="HH237" s="104"/>
      <c r="HI237" s="104"/>
      <c r="HJ237" s="104"/>
      <c r="HK237" s="104"/>
      <c r="HL237" s="104"/>
      <c r="HM237" s="104"/>
      <c r="HN237" s="104"/>
      <c r="HO237" s="104"/>
      <c r="HP237" s="104"/>
      <c r="HQ237" s="104"/>
      <c r="HR237" s="104"/>
      <c r="HS237" s="104"/>
      <c r="HT237" s="104"/>
      <c r="HU237" s="104"/>
      <c r="HV237" s="104"/>
      <c r="HW237" s="104"/>
      <c r="HX237" s="104"/>
      <c r="HY237" s="104"/>
      <c r="HZ237" s="104"/>
      <c r="IA237" s="104"/>
      <c r="IB237" s="104"/>
      <c r="IC237" s="104"/>
      <c r="ID237" s="104"/>
      <c r="IE237" s="104"/>
      <c r="IF237" s="104"/>
      <c r="IG237" s="104"/>
      <c r="IH237" s="104"/>
      <c r="II237" s="104"/>
      <c r="IJ237" s="104"/>
      <c r="IK237" s="104"/>
      <c r="IL237" s="104"/>
      <c r="IM237" s="104"/>
      <c r="IN237" s="104"/>
      <c r="IO237" s="104"/>
      <c r="IP237" s="104"/>
      <c r="IQ237" s="104"/>
      <c r="IR237" s="104"/>
      <c r="IS237" s="104"/>
      <c r="IT237" s="104"/>
      <c r="IU237" s="104"/>
      <c r="IV237" s="104"/>
      <c r="IW237" s="104"/>
      <c r="IX237" s="104"/>
      <c r="IY237" s="104"/>
      <c r="IZ237" s="104"/>
      <c r="JA237" s="104"/>
      <c r="JB237" s="104"/>
      <c r="JC237" s="104"/>
      <c r="JD237" s="104"/>
      <c r="JE237" s="104"/>
      <c r="JF237" s="104"/>
      <c r="JG237" s="104"/>
      <c r="JH237" s="104"/>
      <c r="JI237" s="104"/>
      <c r="JJ237" s="104"/>
      <c r="JK237" s="104"/>
      <c r="JL237" s="104"/>
      <c r="JM237" s="104"/>
      <c r="JN237" s="104"/>
      <c r="JO237" s="104"/>
      <c r="JP237" s="104"/>
      <c r="JQ237" s="104"/>
      <c r="JR237" s="104"/>
      <c r="JS237" s="104"/>
      <c r="JT237" s="104"/>
      <c r="JU237" s="104"/>
      <c r="JV237" s="104"/>
      <c r="JW237" s="104"/>
      <c r="JX237" s="104"/>
      <c r="JY237" s="104"/>
      <c r="JZ237" s="104"/>
      <c r="KA237" s="104"/>
      <c r="KB237" s="104"/>
      <c r="KC237" s="104"/>
      <c r="KD237" s="104"/>
      <c r="KE237" s="104"/>
      <c r="KF237" s="104"/>
      <c r="KG237" s="104"/>
      <c r="KH237" s="104"/>
      <c r="KI237" s="104"/>
      <c r="KJ237" s="104"/>
      <c r="KK237" s="104"/>
      <c r="KL237" s="104"/>
      <c r="KM237" s="104"/>
      <c r="KN237" s="104"/>
      <c r="KO237" s="104"/>
      <c r="KP237" s="104"/>
      <c r="KQ237" s="104"/>
      <c r="KR237" s="104"/>
      <c r="KS237" s="104"/>
      <c r="KT237" s="104"/>
      <c r="KU237" s="104"/>
      <c r="KV237" s="104"/>
      <c r="KW237" s="104"/>
      <c r="KX237" s="104"/>
      <c r="KY237" s="104"/>
      <c r="KZ237" s="104"/>
      <c r="LA237" s="104"/>
      <c r="LB237" s="104"/>
      <c r="LC237" s="104"/>
      <c r="LD237" s="104"/>
      <c r="LE237" s="104"/>
      <c r="LF237" s="104"/>
      <c r="LG237" s="104"/>
      <c r="LH237" s="104"/>
      <c r="LI237" s="104"/>
      <c r="LJ237" s="104"/>
      <c r="LK237" s="104"/>
      <c r="LL237" s="104"/>
      <c r="LM237" s="104"/>
      <c r="LN237" s="104"/>
      <c r="LO237" s="104"/>
      <c r="LP237" s="104"/>
      <c r="LQ237" s="104"/>
      <c r="LR237" s="104"/>
      <c r="LS237" s="104"/>
      <c r="LT237" s="104"/>
      <c r="LU237" s="104"/>
      <c r="LV237" s="104"/>
      <c r="LW237" s="104"/>
      <c r="LX237" s="104"/>
      <c r="LY237" s="104"/>
      <c r="LZ237" s="104"/>
      <c r="MA237" s="104"/>
      <c r="MB237" s="104"/>
      <c r="MC237" s="104"/>
      <c r="MD237" s="104"/>
      <c r="ME237" s="104"/>
      <c r="MF237" s="104"/>
      <c r="MG237" s="104"/>
      <c r="MH237" s="104"/>
      <c r="MI237" s="104"/>
      <c r="MJ237" s="104"/>
      <c r="MK237" s="104"/>
      <c r="ML237" s="104"/>
      <c r="MM237" s="104"/>
      <c r="MN237" s="104"/>
      <c r="MO237" s="104"/>
      <c r="MP237" s="104"/>
      <c r="MQ237" s="104"/>
      <c r="MR237" s="104"/>
      <c r="MS237" s="104"/>
      <c r="MT237" s="104"/>
      <c r="MU237" s="104"/>
      <c r="MV237" s="104"/>
      <c r="MW237" s="104"/>
      <c r="MX237" s="104"/>
      <c r="MY237" s="104"/>
      <c r="MZ237" s="104"/>
      <c r="NA237" s="104"/>
      <c r="NB237" s="104"/>
      <c r="NC237" s="104"/>
      <c r="ND237" s="104"/>
      <c r="NE237" s="104"/>
      <c r="NF237" s="104"/>
      <c r="NG237" s="104"/>
      <c r="NH237" s="104"/>
      <c r="NI237" s="104"/>
      <c r="NJ237" s="104"/>
      <c r="NK237" s="104"/>
      <c r="NL237" s="104"/>
      <c r="NM237" s="104"/>
      <c r="NN237" s="104"/>
      <c r="NO237" s="104"/>
      <c r="NP237" s="104"/>
      <c r="NQ237" s="104"/>
      <c r="NR237" s="104"/>
      <c r="NS237" s="104"/>
      <c r="NT237" s="104"/>
      <c r="NU237" s="104"/>
      <c r="NV237" s="104"/>
      <c r="NW237" s="104"/>
      <c r="NX237" s="104"/>
      <c r="NY237" s="104"/>
      <c r="NZ237" s="104"/>
      <c r="OA237" s="104"/>
      <c r="OB237" s="104"/>
      <c r="OC237" s="104"/>
      <c r="OD237" s="104"/>
      <c r="OE237" s="104"/>
      <c r="OF237" s="104"/>
      <c r="OG237" s="104"/>
      <c r="OH237" s="104"/>
      <c r="OI237" s="104"/>
      <c r="OJ237" s="104"/>
      <c r="OK237" s="104"/>
      <c r="OL237" s="104"/>
      <c r="OM237" s="104"/>
      <c r="ON237" s="104"/>
      <c r="OO237" s="104"/>
      <c r="OP237" s="104"/>
      <c r="OQ237" s="104"/>
      <c r="OR237" s="104"/>
      <c r="OS237" s="104"/>
      <c r="OT237" s="104"/>
      <c r="OU237" s="104"/>
      <c r="OV237" s="104"/>
      <c r="OW237" s="104"/>
      <c r="OX237" s="104"/>
      <c r="OY237" s="104"/>
      <c r="OZ237" s="104"/>
      <c r="PA237" s="104"/>
      <c r="PB237" s="104"/>
      <c r="PC237" s="104"/>
      <c r="PD237" s="104"/>
      <c r="PE237" s="104"/>
      <c r="PF237" s="104"/>
      <c r="PG237" s="104"/>
      <c r="PH237" s="104"/>
      <c r="PI237" s="104"/>
      <c r="PJ237" s="104"/>
      <c r="PK237" s="104"/>
      <c r="PL237" s="104"/>
      <c r="PM237" s="104"/>
      <c r="PN237" s="104"/>
      <c r="PO237" s="104"/>
      <c r="PP237" s="104"/>
      <c r="PQ237" s="104"/>
      <c r="PR237" s="104"/>
      <c r="PS237" s="104"/>
      <c r="PT237" s="104"/>
      <c r="PU237" s="104"/>
      <c r="PV237" s="104"/>
      <c r="PW237" s="104"/>
      <c r="PX237" s="104"/>
      <c r="PY237" s="104"/>
      <c r="PZ237" s="104"/>
      <c r="QA237" s="104"/>
      <c r="QB237" s="104"/>
      <c r="QC237" s="104"/>
      <c r="QD237" s="104"/>
      <c r="QE237" s="104"/>
      <c r="QF237" s="104"/>
      <c r="QG237" s="104"/>
      <c r="QH237" s="104"/>
      <c r="QI237" s="104"/>
      <c r="QJ237" s="104"/>
      <c r="QK237" s="104"/>
      <c r="QL237" s="104"/>
      <c r="QM237" s="104"/>
      <c r="QN237" s="104"/>
      <c r="QO237" s="104"/>
      <c r="QP237" s="104"/>
      <c r="QQ237" s="104"/>
      <c r="QR237" s="104"/>
      <c r="QS237" s="104"/>
      <c r="QT237" s="104"/>
      <c r="QU237" s="104"/>
      <c r="QV237" s="104"/>
      <c r="QW237" s="104"/>
      <c r="QX237" s="104"/>
      <c r="QY237" s="104"/>
      <c r="QZ237" s="104"/>
      <c r="RA237" s="104"/>
      <c r="RB237" s="104"/>
      <c r="RC237" s="104"/>
      <c r="RD237" s="104"/>
      <c r="RE237" s="104"/>
      <c r="RF237" s="104"/>
      <c r="RG237" s="207"/>
      <c r="RH237" s="207"/>
    </row>
    <row r="238" spans="2:476" ht="18.75" customHeight="1">
      <c r="B238" s="87">
        <v>227</v>
      </c>
      <c r="C238" s="87"/>
      <c r="D238" s="87" t="s">
        <v>451</v>
      </c>
      <c r="E238" s="34" t="str">
        <f>IF(ISBLANK(TMSimList[[#This Row],[Test n'#]]),"",LOOKUP(TMSimList[[#This Row],[Test n'#]],TP_CFAR_DB[TPnum],TP_CFAR_DB[TP ID]))</f>
        <v/>
      </c>
      <c r="F238" s="103" t="str">
        <f>IF(ISBLANK(TMSimList[[#This Row],[Test n'#]]),"",LOOKUP(TMSimList[[#This Row],[Test n'#]],TP_CFAR_DB[TPnum],TP_CFAR_DB[Test Point Name]))</f>
        <v/>
      </c>
      <c r="G238" s="34" t="str">
        <f>IF(ISBLANK(TMSimList[[#This Row],[Test n'#]]),"",LOOKUP(TMSimList[[#This Row],[Test n'#]],TP_CFAR_DB[TPnum],TP_CFAR_DB[Mode]))</f>
        <v/>
      </c>
      <c r="H238" s="397"/>
      <c r="I238" s="398"/>
      <c r="J238" s="398"/>
      <c r="K238" s="171"/>
      <c r="L238" s="178">
        <f>SUM(TMSimMatrix[#This Row])</f>
        <v>0</v>
      </c>
      <c r="M238" s="171"/>
      <c r="N238" s="171"/>
      <c r="O238" s="171"/>
      <c r="P238" s="171"/>
      <c r="Q238" s="171"/>
      <c r="R238" s="171"/>
      <c r="S238" s="171"/>
      <c r="T238" s="171"/>
      <c r="U238" s="171"/>
      <c r="V238" s="171"/>
      <c r="W238" s="171"/>
      <c r="X238" s="171"/>
      <c r="Y238" s="171"/>
      <c r="Z238" s="171"/>
      <c r="AA238" s="171"/>
      <c r="AB238" s="171"/>
      <c r="AC238" s="171"/>
      <c r="AD238" s="171"/>
      <c r="AE238" s="171"/>
      <c r="AF238" s="171"/>
      <c r="AG238" s="171"/>
      <c r="AH238" s="171"/>
      <c r="AI238" s="171"/>
      <c r="AJ238" s="171"/>
      <c r="AK238" s="171"/>
      <c r="AL238" s="171"/>
      <c r="AM238" s="171"/>
      <c r="AN238" s="171"/>
      <c r="AO238" s="171"/>
      <c r="AP238" s="171"/>
      <c r="AQ238" s="171"/>
      <c r="AR238" s="171"/>
      <c r="AS238" s="171"/>
      <c r="AT238" s="171"/>
      <c r="AU238" s="171"/>
      <c r="AV238" s="171"/>
      <c r="AW238" s="171"/>
      <c r="AX238" s="171"/>
      <c r="AY238" s="171"/>
      <c r="AZ238" s="171"/>
      <c r="BA238" s="171"/>
      <c r="BB238" s="171"/>
      <c r="BC238" s="171"/>
      <c r="BD238" s="171"/>
      <c r="BE238" s="171"/>
      <c r="BF238" s="171"/>
      <c r="BG238" s="171"/>
      <c r="BH238" s="171"/>
      <c r="BI238" s="171"/>
      <c r="BJ238" s="171"/>
      <c r="BK238" s="171"/>
      <c r="BL238" s="171"/>
      <c r="BM238" s="171"/>
      <c r="BN238" s="171"/>
      <c r="BO238" s="171"/>
      <c r="BP238" s="171"/>
      <c r="BQ238" s="171"/>
      <c r="BR238" s="171"/>
      <c r="BS238" s="171"/>
      <c r="BT238" s="171"/>
      <c r="BU238" s="171"/>
      <c r="BV238" s="171"/>
      <c r="BW238" s="171"/>
      <c r="BX238" s="171"/>
      <c r="BY238" s="171"/>
      <c r="BZ238" s="171"/>
      <c r="CA238" s="171"/>
      <c r="CB238" s="171"/>
      <c r="CC238" s="171"/>
      <c r="CD238" s="104"/>
      <c r="CE238" s="104"/>
      <c r="CF238" s="104"/>
      <c r="CG238" s="104"/>
      <c r="CH238" s="104"/>
      <c r="CI238" s="104"/>
      <c r="CJ238" s="104"/>
      <c r="CK238" s="104"/>
      <c r="CL238" s="104"/>
      <c r="CM238" s="104"/>
      <c r="CN238" s="104"/>
      <c r="CO238" s="104"/>
      <c r="CP238" s="104"/>
      <c r="CQ238" s="104"/>
      <c r="CR238" s="104"/>
      <c r="CS238" s="104"/>
      <c r="CT238" s="104"/>
      <c r="CU238" s="104"/>
      <c r="CV238" s="207"/>
      <c r="CW238" s="207"/>
      <c r="CX238" s="207"/>
      <c r="CY238" s="207"/>
      <c r="CZ238" s="207"/>
      <c r="DA238" s="207"/>
      <c r="DB238" s="207"/>
      <c r="DC238" s="207"/>
      <c r="DD238" s="207"/>
      <c r="DE238" s="207"/>
      <c r="DF238" s="207"/>
      <c r="DG238" s="207"/>
      <c r="DH238" s="207"/>
      <c r="DI238" s="207"/>
      <c r="DJ238" s="207"/>
      <c r="DK238" s="207"/>
      <c r="DL238" s="207"/>
      <c r="DM238" s="207"/>
      <c r="DN238" s="207"/>
      <c r="DO238" s="207"/>
      <c r="DP238" s="207"/>
      <c r="DQ238" s="207"/>
      <c r="DR238" s="207"/>
      <c r="DS238" s="207"/>
      <c r="DT238" s="207"/>
      <c r="DU238" s="104"/>
      <c r="DV238" s="104"/>
      <c r="DW238" s="104"/>
      <c r="DX238" s="104"/>
      <c r="DY238" s="104"/>
      <c r="DZ238" s="104"/>
      <c r="EA238" s="104"/>
      <c r="EB238" s="104"/>
      <c r="EC238" s="104"/>
      <c r="ED238" s="104"/>
      <c r="EE238" s="104"/>
      <c r="EF238" s="104"/>
      <c r="EG238" s="104"/>
      <c r="EH238" s="104"/>
      <c r="EI238" s="104"/>
      <c r="EJ238" s="104"/>
      <c r="EK238" s="104"/>
      <c r="EL238" s="104"/>
      <c r="EM238" s="104"/>
      <c r="EN238" s="104"/>
      <c r="EO238" s="104"/>
      <c r="EP238" s="104"/>
      <c r="EQ238" s="104"/>
      <c r="ER238" s="104"/>
      <c r="ES238" s="104"/>
      <c r="ET238" s="104"/>
      <c r="EU238" s="104"/>
      <c r="EV238" s="104"/>
      <c r="EW238" s="104"/>
      <c r="EX238" s="104"/>
      <c r="EY238" s="104"/>
      <c r="EZ238" s="104"/>
      <c r="FA238" s="104"/>
      <c r="FB238" s="104"/>
      <c r="FC238" s="104"/>
      <c r="FD238" s="104"/>
      <c r="FE238" s="104"/>
      <c r="FF238" s="104"/>
      <c r="FG238" s="104"/>
      <c r="FH238" s="104"/>
      <c r="FI238" s="104"/>
      <c r="FJ238" s="104"/>
      <c r="FK238" s="104"/>
      <c r="FL238" s="104"/>
      <c r="FM238" s="104"/>
      <c r="FN238" s="104"/>
      <c r="FO238" s="104"/>
      <c r="FP238" s="104"/>
      <c r="FQ238" s="104"/>
      <c r="FR238" s="104"/>
      <c r="FS238" s="104"/>
      <c r="FT238" s="104"/>
      <c r="FU238" s="104"/>
      <c r="FV238" s="104"/>
      <c r="FW238" s="104"/>
      <c r="FX238" s="104"/>
      <c r="FY238" s="104"/>
      <c r="FZ238" s="104"/>
      <c r="GA238" s="104"/>
      <c r="GB238" s="104"/>
      <c r="GC238" s="104"/>
      <c r="GD238" s="104"/>
      <c r="GE238" s="104"/>
      <c r="GF238" s="104"/>
      <c r="GG238" s="104"/>
      <c r="GH238" s="104"/>
      <c r="GI238" s="104"/>
      <c r="GJ238" s="104"/>
      <c r="GK238" s="104"/>
      <c r="GL238" s="104"/>
      <c r="GM238" s="104"/>
      <c r="GN238" s="104"/>
      <c r="GO238" s="104"/>
      <c r="GP238" s="104"/>
      <c r="GQ238" s="104"/>
      <c r="GR238" s="104"/>
      <c r="GS238" s="104"/>
      <c r="GT238" s="104"/>
      <c r="GU238" s="104"/>
      <c r="GV238" s="104"/>
      <c r="GW238" s="104"/>
      <c r="GX238" s="104"/>
      <c r="GY238" s="104"/>
      <c r="GZ238" s="104"/>
      <c r="HA238" s="104"/>
      <c r="HB238" s="104"/>
      <c r="HC238" s="104"/>
      <c r="HD238" s="104"/>
      <c r="HE238" s="104"/>
      <c r="HF238" s="104"/>
      <c r="HG238" s="104"/>
      <c r="HH238" s="104"/>
      <c r="HI238" s="104"/>
      <c r="HJ238" s="104"/>
      <c r="HK238" s="104"/>
      <c r="HL238" s="104"/>
      <c r="HM238" s="104"/>
      <c r="HN238" s="104"/>
      <c r="HO238" s="104"/>
      <c r="HP238" s="104"/>
      <c r="HQ238" s="104"/>
      <c r="HR238" s="104"/>
      <c r="HS238" s="104"/>
      <c r="HT238" s="104"/>
      <c r="HU238" s="104"/>
      <c r="HV238" s="104"/>
      <c r="HW238" s="104"/>
      <c r="HX238" s="104"/>
      <c r="HY238" s="104"/>
      <c r="HZ238" s="104"/>
      <c r="IA238" s="104"/>
      <c r="IB238" s="104"/>
      <c r="IC238" s="104"/>
      <c r="ID238" s="104"/>
      <c r="IE238" s="104"/>
      <c r="IF238" s="104"/>
      <c r="IG238" s="104"/>
      <c r="IH238" s="104"/>
      <c r="II238" s="104"/>
      <c r="IJ238" s="104"/>
      <c r="IK238" s="104"/>
      <c r="IL238" s="104"/>
      <c r="IM238" s="104"/>
      <c r="IN238" s="104"/>
      <c r="IO238" s="104"/>
      <c r="IP238" s="104"/>
      <c r="IQ238" s="104"/>
      <c r="IR238" s="104"/>
      <c r="IS238" s="104"/>
      <c r="IT238" s="104"/>
      <c r="IU238" s="104"/>
      <c r="IV238" s="104"/>
      <c r="IW238" s="104"/>
      <c r="IX238" s="104"/>
      <c r="IY238" s="104"/>
      <c r="IZ238" s="104"/>
      <c r="JA238" s="104"/>
      <c r="JB238" s="104"/>
      <c r="JC238" s="104"/>
      <c r="JD238" s="104"/>
      <c r="JE238" s="104"/>
      <c r="JF238" s="104"/>
      <c r="JG238" s="104"/>
      <c r="JH238" s="104"/>
      <c r="JI238" s="104"/>
      <c r="JJ238" s="104"/>
      <c r="JK238" s="104"/>
      <c r="JL238" s="104"/>
      <c r="JM238" s="104"/>
      <c r="JN238" s="104"/>
      <c r="JO238" s="104"/>
      <c r="JP238" s="104"/>
      <c r="JQ238" s="104"/>
      <c r="JR238" s="104"/>
      <c r="JS238" s="104"/>
      <c r="JT238" s="104"/>
      <c r="JU238" s="104"/>
      <c r="JV238" s="104"/>
      <c r="JW238" s="104"/>
      <c r="JX238" s="104"/>
      <c r="JY238" s="104"/>
      <c r="JZ238" s="104"/>
      <c r="KA238" s="104"/>
      <c r="KB238" s="104"/>
      <c r="KC238" s="104"/>
      <c r="KD238" s="104"/>
      <c r="KE238" s="104"/>
      <c r="KF238" s="104"/>
      <c r="KG238" s="104"/>
      <c r="KH238" s="104"/>
      <c r="KI238" s="104"/>
      <c r="KJ238" s="104"/>
      <c r="KK238" s="104"/>
      <c r="KL238" s="104"/>
      <c r="KM238" s="104"/>
      <c r="KN238" s="104"/>
      <c r="KO238" s="104"/>
      <c r="KP238" s="104"/>
      <c r="KQ238" s="104"/>
      <c r="KR238" s="104"/>
      <c r="KS238" s="104"/>
      <c r="KT238" s="104"/>
      <c r="KU238" s="104"/>
      <c r="KV238" s="104"/>
      <c r="KW238" s="104"/>
      <c r="KX238" s="104"/>
      <c r="KY238" s="104"/>
      <c r="KZ238" s="104"/>
      <c r="LA238" s="104"/>
      <c r="LB238" s="104"/>
      <c r="LC238" s="104"/>
      <c r="LD238" s="104"/>
      <c r="LE238" s="104"/>
      <c r="LF238" s="104"/>
      <c r="LG238" s="104"/>
      <c r="LH238" s="104"/>
      <c r="LI238" s="104"/>
      <c r="LJ238" s="104"/>
      <c r="LK238" s="104"/>
      <c r="LL238" s="104"/>
      <c r="LM238" s="104"/>
      <c r="LN238" s="104"/>
      <c r="LO238" s="104"/>
      <c r="LP238" s="104"/>
      <c r="LQ238" s="104"/>
      <c r="LR238" s="104"/>
      <c r="LS238" s="104"/>
      <c r="LT238" s="104"/>
      <c r="LU238" s="104"/>
      <c r="LV238" s="104"/>
      <c r="LW238" s="104"/>
      <c r="LX238" s="104"/>
      <c r="LY238" s="104"/>
      <c r="LZ238" s="104"/>
      <c r="MA238" s="104"/>
      <c r="MB238" s="104"/>
      <c r="MC238" s="104"/>
      <c r="MD238" s="104"/>
      <c r="ME238" s="104"/>
      <c r="MF238" s="104"/>
      <c r="MG238" s="104"/>
      <c r="MH238" s="104"/>
      <c r="MI238" s="104"/>
      <c r="MJ238" s="104"/>
      <c r="MK238" s="104"/>
      <c r="ML238" s="104"/>
      <c r="MM238" s="104"/>
      <c r="MN238" s="104"/>
      <c r="MO238" s="104"/>
      <c r="MP238" s="104"/>
      <c r="MQ238" s="104"/>
      <c r="MR238" s="104"/>
      <c r="MS238" s="104"/>
      <c r="MT238" s="104"/>
      <c r="MU238" s="104"/>
      <c r="MV238" s="104"/>
      <c r="MW238" s="104"/>
      <c r="MX238" s="104"/>
      <c r="MY238" s="104"/>
      <c r="MZ238" s="104"/>
      <c r="NA238" s="104"/>
      <c r="NB238" s="104"/>
      <c r="NC238" s="104"/>
      <c r="ND238" s="104"/>
      <c r="NE238" s="104"/>
      <c r="NF238" s="104"/>
      <c r="NG238" s="104"/>
      <c r="NH238" s="104"/>
      <c r="NI238" s="104"/>
      <c r="NJ238" s="104"/>
      <c r="NK238" s="104"/>
      <c r="NL238" s="104"/>
      <c r="NM238" s="104"/>
      <c r="NN238" s="104"/>
      <c r="NO238" s="104"/>
      <c r="NP238" s="104"/>
      <c r="NQ238" s="104"/>
      <c r="NR238" s="104"/>
      <c r="NS238" s="104"/>
      <c r="NT238" s="104"/>
      <c r="NU238" s="104"/>
      <c r="NV238" s="104"/>
      <c r="NW238" s="104"/>
      <c r="NX238" s="104"/>
      <c r="NY238" s="104"/>
      <c r="NZ238" s="104"/>
      <c r="OA238" s="104"/>
      <c r="OB238" s="104"/>
      <c r="OC238" s="104"/>
      <c r="OD238" s="104"/>
      <c r="OE238" s="104"/>
      <c r="OF238" s="104"/>
      <c r="OG238" s="104"/>
      <c r="OH238" s="104"/>
      <c r="OI238" s="104"/>
      <c r="OJ238" s="104"/>
      <c r="OK238" s="104"/>
      <c r="OL238" s="104"/>
      <c r="OM238" s="104"/>
      <c r="ON238" s="104"/>
      <c r="OO238" s="104"/>
      <c r="OP238" s="104"/>
      <c r="OQ238" s="104"/>
      <c r="OR238" s="104"/>
      <c r="OS238" s="104"/>
      <c r="OT238" s="104"/>
      <c r="OU238" s="104"/>
      <c r="OV238" s="104"/>
      <c r="OW238" s="104"/>
      <c r="OX238" s="104"/>
      <c r="OY238" s="104"/>
      <c r="OZ238" s="104"/>
      <c r="PA238" s="104"/>
      <c r="PB238" s="104"/>
      <c r="PC238" s="104"/>
      <c r="PD238" s="104"/>
      <c r="PE238" s="104"/>
      <c r="PF238" s="104"/>
      <c r="PG238" s="104"/>
      <c r="PH238" s="104"/>
      <c r="PI238" s="104"/>
      <c r="PJ238" s="104"/>
      <c r="PK238" s="104"/>
      <c r="PL238" s="104"/>
      <c r="PM238" s="104"/>
      <c r="PN238" s="104"/>
      <c r="PO238" s="104"/>
      <c r="PP238" s="104"/>
      <c r="PQ238" s="104"/>
      <c r="PR238" s="104"/>
      <c r="PS238" s="104"/>
      <c r="PT238" s="104"/>
      <c r="PU238" s="104"/>
      <c r="PV238" s="104"/>
      <c r="PW238" s="104"/>
      <c r="PX238" s="104"/>
      <c r="PY238" s="104"/>
      <c r="PZ238" s="104"/>
      <c r="QA238" s="104"/>
      <c r="QB238" s="104"/>
      <c r="QC238" s="104"/>
      <c r="QD238" s="104"/>
      <c r="QE238" s="104"/>
      <c r="QF238" s="104"/>
      <c r="QG238" s="104"/>
      <c r="QH238" s="104"/>
      <c r="QI238" s="104"/>
      <c r="QJ238" s="104"/>
      <c r="QK238" s="104"/>
      <c r="QL238" s="104"/>
      <c r="QM238" s="104"/>
      <c r="QN238" s="104"/>
      <c r="QO238" s="104"/>
      <c r="QP238" s="104"/>
      <c r="QQ238" s="104"/>
      <c r="QR238" s="104"/>
      <c r="QS238" s="104"/>
      <c r="QT238" s="104"/>
      <c r="QU238" s="104"/>
      <c r="QV238" s="104"/>
      <c r="QW238" s="104"/>
      <c r="QX238" s="104"/>
      <c r="QY238" s="104"/>
      <c r="QZ238" s="104"/>
      <c r="RA238" s="104"/>
      <c r="RB238" s="104"/>
      <c r="RC238" s="104"/>
      <c r="RD238" s="104"/>
      <c r="RE238" s="104"/>
      <c r="RF238" s="104"/>
      <c r="RG238" s="207"/>
      <c r="RH238" s="207"/>
    </row>
    <row r="239" spans="2:476" ht="18.75" customHeight="1">
      <c r="B239" s="87">
        <v>228</v>
      </c>
      <c r="C239" s="87"/>
      <c r="D239" s="87" t="s">
        <v>451</v>
      </c>
      <c r="E239" s="34" t="str">
        <f>IF(ISBLANK(TMSimList[[#This Row],[Test n'#]]),"",LOOKUP(TMSimList[[#This Row],[Test n'#]],TP_CFAR_DB[TPnum],TP_CFAR_DB[TP ID]))</f>
        <v/>
      </c>
      <c r="F239" s="103" t="str">
        <f>IF(ISBLANK(TMSimList[[#This Row],[Test n'#]]),"",LOOKUP(TMSimList[[#This Row],[Test n'#]],TP_CFAR_DB[TPnum],TP_CFAR_DB[Test Point Name]))</f>
        <v/>
      </c>
      <c r="G239" s="34" t="str">
        <f>IF(ISBLANK(TMSimList[[#This Row],[Test n'#]]),"",LOOKUP(TMSimList[[#This Row],[Test n'#]],TP_CFAR_DB[TPnum],TP_CFAR_DB[Mode]))</f>
        <v/>
      </c>
      <c r="H239" s="397"/>
      <c r="I239" s="398"/>
      <c r="J239" s="398"/>
      <c r="K239" s="171"/>
      <c r="L239" s="178">
        <f>SUM(TMSimMatrix[#This Row])</f>
        <v>0</v>
      </c>
      <c r="M239" s="171"/>
      <c r="N239" s="171"/>
      <c r="O239" s="171"/>
      <c r="P239" s="171"/>
      <c r="Q239" s="171"/>
      <c r="R239" s="171"/>
      <c r="S239" s="171"/>
      <c r="T239" s="171"/>
      <c r="U239" s="171"/>
      <c r="V239" s="171"/>
      <c r="W239" s="171"/>
      <c r="X239" s="171"/>
      <c r="Y239" s="171"/>
      <c r="Z239" s="171"/>
      <c r="AA239" s="171"/>
      <c r="AB239" s="171"/>
      <c r="AC239" s="171"/>
      <c r="AD239" s="171"/>
      <c r="AE239" s="171"/>
      <c r="AF239" s="171"/>
      <c r="AG239" s="171"/>
      <c r="AH239" s="171"/>
      <c r="AI239" s="171"/>
      <c r="AJ239" s="171"/>
      <c r="AK239" s="171"/>
      <c r="AL239" s="171"/>
      <c r="AM239" s="171"/>
      <c r="AN239" s="171"/>
      <c r="AO239" s="171"/>
      <c r="AP239" s="171"/>
      <c r="AQ239" s="171"/>
      <c r="AR239" s="171"/>
      <c r="AS239" s="171"/>
      <c r="AT239" s="171"/>
      <c r="AU239" s="171"/>
      <c r="AV239" s="171"/>
      <c r="AW239" s="171"/>
      <c r="AX239" s="171"/>
      <c r="AY239" s="171"/>
      <c r="AZ239" s="171"/>
      <c r="BA239" s="171"/>
      <c r="BB239" s="171"/>
      <c r="BC239" s="171"/>
      <c r="BD239" s="171"/>
      <c r="BE239" s="171"/>
      <c r="BF239" s="171"/>
      <c r="BG239" s="171"/>
      <c r="BH239" s="171"/>
      <c r="BI239" s="171"/>
      <c r="BJ239" s="171"/>
      <c r="BK239" s="171"/>
      <c r="BL239" s="171"/>
      <c r="BM239" s="171"/>
      <c r="BN239" s="171"/>
      <c r="BO239" s="171"/>
      <c r="BP239" s="171"/>
      <c r="BQ239" s="171"/>
      <c r="BR239" s="171"/>
      <c r="BS239" s="171"/>
      <c r="BT239" s="171"/>
      <c r="BU239" s="171"/>
      <c r="BV239" s="171"/>
      <c r="BW239" s="171"/>
      <c r="BX239" s="171"/>
      <c r="BY239" s="171"/>
      <c r="BZ239" s="171"/>
      <c r="CA239" s="171"/>
      <c r="CB239" s="171"/>
      <c r="CC239" s="171"/>
      <c r="CD239" s="104"/>
      <c r="CE239" s="104"/>
      <c r="CF239" s="104"/>
      <c r="CG239" s="104"/>
      <c r="CH239" s="104"/>
      <c r="CI239" s="104"/>
      <c r="CJ239" s="104"/>
      <c r="CK239" s="104"/>
      <c r="CL239" s="104"/>
      <c r="CM239" s="104"/>
      <c r="CN239" s="104"/>
      <c r="CO239" s="104"/>
      <c r="CP239" s="104"/>
      <c r="CQ239" s="104"/>
      <c r="CR239" s="104"/>
      <c r="CS239" s="104"/>
      <c r="CT239" s="104"/>
      <c r="CU239" s="104"/>
      <c r="CV239" s="207"/>
      <c r="CW239" s="207"/>
      <c r="CX239" s="207"/>
      <c r="CY239" s="207"/>
      <c r="CZ239" s="207"/>
      <c r="DA239" s="207"/>
      <c r="DB239" s="207"/>
      <c r="DC239" s="207"/>
      <c r="DD239" s="207"/>
      <c r="DE239" s="207"/>
      <c r="DF239" s="207"/>
      <c r="DG239" s="207"/>
      <c r="DH239" s="207"/>
      <c r="DI239" s="207"/>
      <c r="DJ239" s="207"/>
      <c r="DK239" s="207"/>
      <c r="DL239" s="207"/>
      <c r="DM239" s="207"/>
      <c r="DN239" s="207"/>
      <c r="DO239" s="207"/>
      <c r="DP239" s="207"/>
      <c r="DQ239" s="207"/>
      <c r="DR239" s="207"/>
      <c r="DS239" s="207"/>
      <c r="DT239" s="207"/>
      <c r="DU239" s="104"/>
      <c r="DV239" s="104"/>
      <c r="DW239" s="104"/>
      <c r="DX239" s="104"/>
      <c r="DY239" s="104"/>
      <c r="DZ239" s="104"/>
      <c r="EA239" s="104"/>
      <c r="EB239" s="104"/>
      <c r="EC239" s="104"/>
      <c r="ED239" s="104"/>
      <c r="EE239" s="104"/>
      <c r="EF239" s="104"/>
      <c r="EG239" s="104"/>
      <c r="EH239" s="104"/>
      <c r="EI239" s="104"/>
      <c r="EJ239" s="104"/>
      <c r="EK239" s="104"/>
      <c r="EL239" s="104"/>
      <c r="EM239" s="104"/>
      <c r="EN239" s="104"/>
      <c r="EO239" s="104"/>
      <c r="EP239" s="104"/>
      <c r="EQ239" s="104"/>
      <c r="ER239" s="104"/>
      <c r="ES239" s="104"/>
      <c r="ET239" s="104"/>
      <c r="EU239" s="104"/>
      <c r="EV239" s="104"/>
      <c r="EW239" s="104"/>
      <c r="EX239" s="104"/>
      <c r="EY239" s="104"/>
      <c r="EZ239" s="104"/>
      <c r="FA239" s="104"/>
      <c r="FB239" s="104"/>
      <c r="FC239" s="104"/>
      <c r="FD239" s="104"/>
      <c r="FE239" s="104"/>
      <c r="FF239" s="104"/>
      <c r="FG239" s="104"/>
      <c r="FH239" s="104"/>
      <c r="FI239" s="104"/>
      <c r="FJ239" s="104"/>
      <c r="FK239" s="104"/>
      <c r="FL239" s="104"/>
      <c r="FM239" s="104"/>
      <c r="FN239" s="104"/>
      <c r="FO239" s="104"/>
      <c r="FP239" s="104"/>
      <c r="FQ239" s="104"/>
      <c r="FR239" s="104"/>
      <c r="FS239" s="104"/>
      <c r="FT239" s="104"/>
      <c r="FU239" s="104"/>
      <c r="FV239" s="104"/>
      <c r="FW239" s="104"/>
      <c r="FX239" s="104"/>
      <c r="FY239" s="104"/>
      <c r="FZ239" s="104"/>
      <c r="GA239" s="104"/>
      <c r="GB239" s="104"/>
      <c r="GC239" s="104"/>
      <c r="GD239" s="104"/>
      <c r="GE239" s="104"/>
      <c r="GF239" s="104"/>
      <c r="GG239" s="104"/>
      <c r="GH239" s="104"/>
      <c r="GI239" s="104"/>
      <c r="GJ239" s="104"/>
      <c r="GK239" s="104"/>
      <c r="GL239" s="104"/>
      <c r="GM239" s="104"/>
      <c r="GN239" s="104"/>
      <c r="GO239" s="104"/>
      <c r="GP239" s="104"/>
      <c r="GQ239" s="104"/>
      <c r="GR239" s="104"/>
      <c r="GS239" s="104"/>
      <c r="GT239" s="104"/>
      <c r="GU239" s="104"/>
      <c r="GV239" s="104"/>
      <c r="GW239" s="104"/>
      <c r="GX239" s="104"/>
      <c r="GY239" s="104"/>
      <c r="GZ239" s="104"/>
      <c r="HA239" s="104"/>
      <c r="HB239" s="104"/>
      <c r="HC239" s="104"/>
      <c r="HD239" s="104"/>
      <c r="HE239" s="104"/>
      <c r="HF239" s="104"/>
      <c r="HG239" s="104"/>
      <c r="HH239" s="104"/>
      <c r="HI239" s="104"/>
      <c r="HJ239" s="104"/>
      <c r="HK239" s="104"/>
      <c r="HL239" s="104"/>
      <c r="HM239" s="104"/>
      <c r="HN239" s="104"/>
      <c r="HO239" s="104"/>
      <c r="HP239" s="104"/>
      <c r="HQ239" s="104"/>
      <c r="HR239" s="104"/>
      <c r="HS239" s="104"/>
      <c r="HT239" s="104"/>
      <c r="HU239" s="104"/>
      <c r="HV239" s="104"/>
      <c r="HW239" s="104"/>
      <c r="HX239" s="104"/>
      <c r="HY239" s="104"/>
      <c r="HZ239" s="104"/>
      <c r="IA239" s="104"/>
      <c r="IB239" s="104"/>
      <c r="IC239" s="104"/>
      <c r="ID239" s="104"/>
      <c r="IE239" s="104"/>
      <c r="IF239" s="104"/>
      <c r="IG239" s="104"/>
      <c r="IH239" s="104"/>
      <c r="II239" s="104"/>
      <c r="IJ239" s="104"/>
      <c r="IK239" s="104"/>
      <c r="IL239" s="104"/>
      <c r="IM239" s="104"/>
      <c r="IN239" s="104"/>
      <c r="IO239" s="104"/>
      <c r="IP239" s="104"/>
      <c r="IQ239" s="104"/>
      <c r="IR239" s="104"/>
      <c r="IS239" s="104"/>
      <c r="IT239" s="104"/>
      <c r="IU239" s="104"/>
      <c r="IV239" s="104"/>
      <c r="IW239" s="104"/>
      <c r="IX239" s="104"/>
      <c r="IY239" s="104"/>
      <c r="IZ239" s="104"/>
      <c r="JA239" s="104"/>
      <c r="JB239" s="104"/>
      <c r="JC239" s="104"/>
      <c r="JD239" s="104"/>
      <c r="JE239" s="104"/>
      <c r="JF239" s="104"/>
      <c r="JG239" s="104"/>
      <c r="JH239" s="104"/>
      <c r="JI239" s="104"/>
      <c r="JJ239" s="104"/>
      <c r="JK239" s="104"/>
      <c r="JL239" s="104"/>
      <c r="JM239" s="104"/>
      <c r="JN239" s="104"/>
      <c r="JO239" s="104"/>
      <c r="JP239" s="104"/>
      <c r="JQ239" s="104"/>
      <c r="JR239" s="104"/>
      <c r="JS239" s="104"/>
      <c r="JT239" s="104"/>
      <c r="JU239" s="104"/>
      <c r="JV239" s="104"/>
      <c r="JW239" s="104"/>
      <c r="JX239" s="104"/>
      <c r="JY239" s="104"/>
      <c r="JZ239" s="104"/>
      <c r="KA239" s="104"/>
      <c r="KB239" s="104"/>
      <c r="KC239" s="104"/>
      <c r="KD239" s="104"/>
      <c r="KE239" s="104"/>
      <c r="KF239" s="104"/>
      <c r="KG239" s="104"/>
      <c r="KH239" s="104"/>
      <c r="KI239" s="104"/>
      <c r="KJ239" s="104"/>
      <c r="KK239" s="104"/>
      <c r="KL239" s="104"/>
      <c r="KM239" s="104"/>
      <c r="KN239" s="104"/>
      <c r="KO239" s="104"/>
      <c r="KP239" s="104"/>
      <c r="KQ239" s="104"/>
      <c r="KR239" s="104"/>
      <c r="KS239" s="104"/>
      <c r="KT239" s="104"/>
      <c r="KU239" s="104"/>
      <c r="KV239" s="104"/>
      <c r="KW239" s="104"/>
      <c r="KX239" s="104"/>
      <c r="KY239" s="104"/>
      <c r="KZ239" s="104"/>
      <c r="LA239" s="104"/>
      <c r="LB239" s="104"/>
      <c r="LC239" s="104"/>
      <c r="LD239" s="104"/>
      <c r="LE239" s="104"/>
      <c r="LF239" s="104"/>
      <c r="LG239" s="104"/>
      <c r="LH239" s="104"/>
      <c r="LI239" s="104"/>
      <c r="LJ239" s="104"/>
      <c r="LK239" s="104"/>
      <c r="LL239" s="104"/>
      <c r="LM239" s="104"/>
      <c r="LN239" s="104"/>
      <c r="LO239" s="104"/>
      <c r="LP239" s="104"/>
      <c r="LQ239" s="104"/>
      <c r="LR239" s="104"/>
      <c r="LS239" s="104"/>
      <c r="LT239" s="104"/>
      <c r="LU239" s="104"/>
      <c r="LV239" s="104"/>
      <c r="LW239" s="104"/>
      <c r="LX239" s="104"/>
      <c r="LY239" s="104"/>
      <c r="LZ239" s="104"/>
      <c r="MA239" s="104"/>
      <c r="MB239" s="104"/>
      <c r="MC239" s="104"/>
      <c r="MD239" s="104"/>
      <c r="ME239" s="104"/>
      <c r="MF239" s="104"/>
      <c r="MG239" s="104"/>
      <c r="MH239" s="104"/>
      <c r="MI239" s="104"/>
      <c r="MJ239" s="104"/>
      <c r="MK239" s="104"/>
      <c r="ML239" s="104"/>
      <c r="MM239" s="104"/>
      <c r="MN239" s="104"/>
      <c r="MO239" s="104"/>
      <c r="MP239" s="104"/>
      <c r="MQ239" s="104"/>
      <c r="MR239" s="104"/>
      <c r="MS239" s="104"/>
      <c r="MT239" s="104"/>
      <c r="MU239" s="104"/>
      <c r="MV239" s="104"/>
      <c r="MW239" s="104"/>
      <c r="MX239" s="104"/>
      <c r="MY239" s="104"/>
      <c r="MZ239" s="104"/>
      <c r="NA239" s="104"/>
      <c r="NB239" s="104"/>
      <c r="NC239" s="104"/>
      <c r="ND239" s="104"/>
      <c r="NE239" s="104"/>
      <c r="NF239" s="104"/>
      <c r="NG239" s="104"/>
      <c r="NH239" s="104"/>
      <c r="NI239" s="104"/>
      <c r="NJ239" s="104"/>
      <c r="NK239" s="104"/>
      <c r="NL239" s="104"/>
      <c r="NM239" s="104"/>
      <c r="NN239" s="104"/>
      <c r="NO239" s="104"/>
      <c r="NP239" s="104"/>
      <c r="NQ239" s="104"/>
      <c r="NR239" s="104"/>
      <c r="NS239" s="104"/>
      <c r="NT239" s="104"/>
      <c r="NU239" s="104"/>
      <c r="NV239" s="104"/>
      <c r="NW239" s="104"/>
      <c r="NX239" s="104"/>
      <c r="NY239" s="104"/>
      <c r="NZ239" s="104"/>
      <c r="OA239" s="104"/>
      <c r="OB239" s="104"/>
      <c r="OC239" s="104"/>
      <c r="OD239" s="104"/>
      <c r="OE239" s="104"/>
      <c r="OF239" s="104"/>
      <c r="OG239" s="104"/>
      <c r="OH239" s="104"/>
      <c r="OI239" s="104"/>
      <c r="OJ239" s="104"/>
      <c r="OK239" s="104"/>
      <c r="OL239" s="104"/>
      <c r="OM239" s="104"/>
      <c r="ON239" s="104"/>
      <c r="OO239" s="104"/>
      <c r="OP239" s="104"/>
      <c r="OQ239" s="104"/>
      <c r="OR239" s="104"/>
      <c r="OS239" s="104"/>
      <c r="OT239" s="104"/>
      <c r="OU239" s="104"/>
      <c r="OV239" s="104"/>
      <c r="OW239" s="104"/>
      <c r="OX239" s="104"/>
      <c r="OY239" s="104"/>
      <c r="OZ239" s="104"/>
      <c r="PA239" s="104"/>
      <c r="PB239" s="104"/>
      <c r="PC239" s="104"/>
      <c r="PD239" s="104"/>
      <c r="PE239" s="104"/>
      <c r="PF239" s="104"/>
      <c r="PG239" s="104"/>
      <c r="PH239" s="104"/>
      <c r="PI239" s="104"/>
      <c r="PJ239" s="104"/>
      <c r="PK239" s="104"/>
      <c r="PL239" s="104"/>
      <c r="PM239" s="104"/>
      <c r="PN239" s="104"/>
      <c r="PO239" s="104"/>
      <c r="PP239" s="104"/>
      <c r="PQ239" s="104"/>
      <c r="PR239" s="104"/>
      <c r="PS239" s="104"/>
      <c r="PT239" s="104"/>
      <c r="PU239" s="104"/>
      <c r="PV239" s="104"/>
      <c r="PW239" s="104"/>
      <c r="PX239" s="104"/>
      <c r="PY239" s="104"/>
      <c r="PZ239" s="104"/>
      <c r="QA239" s="104"/>
      <c r="QB239" s="104"/>
      <c r="QC239" s="104"/>
      <c r="QD239" s="104"/>
      <c r="QE239" s="104"/>
      <c r="QF239" s="104"/>
      <c r="QG239" s="104"/>
      <c r="QH239" s="104"/>
      <c r="QI239" s="104"/>
      <c r="QJ239" s="104"/>
      <c r="QK239" s="104"/>
      <c r="QL239" s="104"/>
      <c r="QM239" s="104"/>
      <c r="QN239" s="104"/>
      <c r="QO239" s="104"/>
      <c r="QP239" s="104"/>
      <c r="QQ239" s="104"/>
      <c r="QR239" s="104"/>
      <c r="QS239" s="104"/>
      <c r="QT239" s="104"/>
      <c r="QU239" s="104"/>
      <c r="QV239" s="104"/>
      <c r="QW239" s="104"/>
      <c r="QX239" s="104"/>
      <c r="QY239" s="104"/>
      <c r="QZ239" s="104"/>
      <c r="RA239" s="104"/>
      <c r="RB239" s="104"/>
      <c r="RC239" s="104"/>
      <c r="RD239" s="104"/>
      <c r="RE239" s="104"/>
      <c r="RF239" s="104"/>
      <c r="RG239" s="207"/>
      <c r="RH239" s="207"/>
    </row>
    <row r="240" spans="2:476" ht="18.75" customHeight="1">
      <c r="B240" s="87">
        <v>229</v>
      </c>
      <c r="C240" s="87"/>
      <c r="D240" s="87" t="s">
        <v>451</v>
      </c>
      <c r="E240" s="34" t="str">
        <f>IF(ISBLANK(TMSimList[[#This Row],[Test n'#]]),"",LOOKUP(TMSimList[[#This Row],[Test n'#]],TP_CFAR_DB[TPnum],TP_CFAR_DB[TP ID]))</f>
        <v/>
      </c>
      <c r="F240" s="103" t="str">
        <f>IF(ISBLANK(TMSimList[[#This Row],[Test n'#]]),"",LOOKUP(TMSimList[[#This Row],[Test n'#]],TP_CFAR_DB[TPnum],TP_CFAR_DB[Test Point Name]))</f>
        <v/>
      </c>
      <c r="G240" s="34" t="str">
        <f>IF(ISBLANK(TMSimList[[#This Row],[Test n'#]]),"",LOOKUP(TMSimList[[#This Row],[Test n'#]],TP_CFAR_DB[TPnum],TP_CFAR_DB[Mode]))</f>
        <v/>
      </c>
      <c r="H240" s="397"/>
      <c r="I240" s="398"/>
      <c r="J240" s="398"/>
      <c r="K240" s="171"/>
      <c r="L240" s="178">
        <f>SUM(TMSimMatrix[#This Row])</f>
        <v>0</v>
      </c>
      <c r="M240" s="171"/>
      <c r="N240" s="171"/>
      <c r="O240" s="171"/>
      <c r="P240" s="171"/>
      <c r="Q240" s="171"/>
      <c r="R240" s="171"/>
      <c r="S240" s="171"/>
      <c r="T240" s="171"/>
      <c r="U240" s="171"/>
      <c r="V240" s="171"/>
      <c r="W240" s="171"/>
      <c r="X240" s="171"/>
      <c r="Y240" s="171"/>
      <c r="Z240" s="171"/>
      <c r="AA240" s="171"/>
      <c r="AB240" s="171"/>
      <c r="AC240" s="171"/>
      <c r="AD240" s="171"/>
      <c r="AE240" s="171"/>
      <c r="AF240" s="171"/>
      <c r="AG240" s="171"/>
      <c r="AH240" s="171"/>
      <c r="AI240" s="171"/>
      <c r="AJ240" s="171"/>
      <c r="AK240" s="171"/>
      <c r="AL240" s="171"/>
      <c r="AM240" s="171"/>
      <c r="AN240" s="171"/>
      <c r="AO240" s="171"/>
      <c r="AP240" s="171"/>
      <c r="AQ240" s="171"/>
      <c r="AR240" s="171"/>
      <c r="AS240" s="171"/>
      <c r="AT240" s="171"/>
      <c r="AU240" s="171"/>
      <c r="AV240" s="171"/>
      <c r="AW240" s="171"/>
      <c r="AX240" s="171"/>
      <c r="AY240" s="171"/>
      <c r="AZ240" s="171"/>
      <c r="BA240" s="171"/>
      <c r="BB240" s="171"/>
      <c r="BC240" s="171"/>
      <c r="BD240" s="171"/>
      <c r="BE240" s="171"/>
      <c r="BF240" s="171"/>
      <c r="BG240" s="171"/>
      <c r="BH240" s="171"/>
      <c r="BI240" s="171"/>
      <c r="BJ240" s="171"/>
      <c r="BK240" s="171"/>
      <c r="BL240" s="171"/>
      <c r="BM240" s="171"/>
      <c r="BN240" s="171"/>
      <c r="BO240" s="171"/>
      <c r="BP240" s="171"/>
      <c r="BQ240" s="171"/>
      <c r="BR240" s="171"/>
      <c r="BS240" s="171"/>
      <c r="BT240" s="171"/>
      <c r="BU240" s="171"/>
      <c r="BV240" s="171"/>
      <c r="BW240" s="171"/>
      <c r="BX240" s="171"/>
      <c r="BY240" s="171"/>
      <c r="BZ240" s="171"/>
      <c r="CA240" s="171"/>
      <c r="CB240" s="171"/>
      <c r="CC240" s="171"/>
      <c r="CD240" s="104"/>
      <c r="CE240" s="104"/>
      <c r="CF240" s="104"/>
      <c r="CG240" s="104"/>
      <c r="CH240" s="104"/>
      <c r="CI240" s="104"/>
      <c r="CJ240" s="104"/>
      <c r="CK240" s="104"/>
      <c r="CL240" s="104"/>
      <c r="CM240" s="104"/>
      <c r="CN240" s="104"/>
      <c r="CO240" s="104"/>
      <c r="CP240" s="104"/>
      <c r="CQ240" s="104"/>
      <c r="CR240" s="104"/>
      <c r="CS240" s="104"/>
      <c r="CT240" s="104"/>
      <c r="CU240" s="104"/>
      <c r="CV240" s="207"/>
      <c r="CW240" s="207"/>
      <c r="CX240" s="207"/>
      <c r="CY240" s="207"/>
      <c r="CZ240" s="207"/>
      <c r="DA240" s="207"/>
      <c r="DB240" s="207"/>
      <c r="DC240" s="207"/>
      <c r="DD240" s="207"/>
      <c r="DE240" s="207"/>
      <c r="DF240" s="207"/>
      <c r="DG240" s="207"/>
      <c r="DH240" s="207"/>
      <c r="DI240" s="207"/>
      <c r="DJ240" s="207"/>
      <c r="DK240" s="207"/>
      <c r="DL240" s="207"/>
      <c r="DM240" s="207"/>
      <c r="DN240" s="207"/>
      <c r="DO240" s="207"/>
      <c r="DP240" s="207"/>
      <c r="DQ240" s="207"/>
      <c r="DR240" s="207"/>
      <c r="DS240" s="207"/>
      <c r="DT240" s="207"/>
      <c r="DU240" s="104"/>
      <c r="DV240" s="104"/>
      <c r="DW240" s="104"/>
      <c r="DX240" s="104"/>
      <c r="DY240" s="104"/>
      <c r="DZ240" s="104"/>
      <c r="EA240" s="104"/>
      <c r="EB240" s="104"/>
      <c r="EC240" s="104"/>
      <c r="ED240" s="104"/>
      <c r="EE240" s="104"/>
      <c r="EF240" s="104"/>
      <c r="EG240" s="104"/>
      <c r="EH240" s="104"/>
      <c r="EI240" s="104"/>
      <c r="EJ240" s="104"/>
      <c r="EK240" s="104"/>
      <c r="EL240" s="104"/>
      <c r="EM240" s="104"/>
      <c r="EN240" s="104"/>
      <c r="EO240" s="104"/>
      <c r="EP240" s="104"/>
      <c r="EQ240" s="104"/>
      <c r="ER240" s="104"/>
      <c r="ES240" s="104"/>
      <c r="ET240" s="104"/>
      <c r="EU240" s="104"/>
      <c r="EV240" s="104"/>
      <c r="EW240" s="104"/>
      <c r="EX240" s="104"/>
      <c r="EY240" s="104"/>
      <c r="EZ240" s="104"/>
      <c r="FA240" s="104"/>
      <c r="FB240" s="104"/>
      <c r="FC240" s="104"/>
      <c r="FD240" s="104"/>
      <c r="FE240" s="104"/>
      <c r="FF240" s="104"/>
      <c r="FG240" s="104"/>
      <c r="FH240" s="104"/>
      <c r="FI240" s="104"/>
      <c r="FJ240" s="104"/>
      <c r="FK240" s="104"/>
      <c r="FL240" s="104"/>
      <c r="FM240" s="104"/>
      <c r="FN240" s="104"/>
      <c r="FO240" s="104"/>
      <c r="FP240" s="104"/>
      <c r="FQ240" s="104"/>
      <c r="FR240" s="104"/>
      <c r="FS240" s="104"/>
      <c r="FT240" s="104"/>
      <c r="FU240" s="104"/>
      <c r="FV240" s="104"/>
      <c r="FW240" s="104"/>
      <c r="FX240" s="104"/>
      <c r="FY240" s="104"/>
      <c r="FZ240" s="104"/>
      <c r="GA240" s="104"/>
      <c r="GB240" s="104"/>
      <c r="GC240" s="104"/>
      <c r="GD240" s="104"/>
      <c r="GE240" s="104"/>
      <c r="GF240" s="104"/>
      <c r="GG240" s="104"/>
      <c r="GH240" s="104"/>
      <c r="GI240" s="104"/>
      <c r="GJ240" s="104"/>
      <c r="GK240" s="104"/>
      <c r="GL240" s="104"/>
      <c r="GM240" s="104"/>
      <c r="GN240" s="104"/>
      <c r="GO240" s="104"/>
      <c r="GP240" s="104"/>
      <c r="GQ240" s="104"/>
      <c r="GR240" s="104"/>
      <c r="GS240" s="104"/>
      <c r="GT240" s="104"/>
      <c r="GU240" s="104"/>
      <c r="GV240" s="104"/>
      <c r="GW240" s="104"/>
      <c r="GX240" s="104"/>
      <c r="GY240" s="104"/>
      <c r="GZ240" s="104"/>
      <c r="HA240" s="104"/>
      <c r="HB240" s="104"/>
      <c r="HC240" s="104"/>
      <c r="HD240" s="104"/>
      <c r="HE240" s="104"/>
      <c r="HF240" s="104"/>
      <c r="HG240" s="104"/>
      <c r="HH240" s="104"/>
      <c r="HI240" s="104"/>
      <c r="HJ240" s="104"/>
      <c r="HK240" s="104"/>
      <c r="HL240" s="104"/>
      <c r="HM240" s="104"/>
      <c r="HN240" s="104"/>
      <c r="HO240" s="104"/>
      <c r="HP240" s="104"/>
      <c r="HQ240" s="104"/>
      <c r="HR240" s="104"/>
      <c r="HS240" s="104"/>
      <c r="HT240" s="104"/>
      <c r="HU240" s="104"/>
      <c r="HV240" s="104"/>
      <c r="HW240" s="104"/>
      <c r="HX240" s="104"/>
      <c r="HY240" s="104"/>
      <c r="HZ240" s="104"/>
      <c r="IA240" s="104"/>
      <c r="IB240" s="104"/>
      <c r="IC240" s="104"/>
      <c r="ID240" s="104"/>
      <c r="IE240" s="104"/>
      <c r="IF240" s="104"/>
      <c r="IG240" s="104"/>
      <c r="IH240" s="104"/>
      <c r="II240" s="104"/>
      <c r="IJ240" s="104"/>
      <c r="IK240" s="104"/>
      <c r="IL240" s="104"/>
      <c r="IM240" s="104"/>
      <c r="IN240" s="104"/>
      <c r="IO240" s="104"/>
      <c r="IP240" s="104"/>
      <c r="IQ240" s="104"/>
      <c r="IR240" s="104"/>
      <c r="IS240" s="104"/>
      <c r="IT240" s="104"/>
      <c r="IU240" s="104"/>
      <c r="IV240" s="104"/>
      <c r="IW240" s="104"/>
      <c r="IX240" s="104"/>
      <c r="IY240" s="104"/>
      <c r="IZ240" s="104"/>
      <c r="JA240" s="104"/>
      <c r="JB240" s="104"/>
      <c r="JC240" s="104"/>
      <c r="JD240" s="104"/>
      <c r="JE240" s="104"/>
      <c r="JF240" s="104"/>
      <c r="JG240" s="104"/>
      <c r="JH240" s="104"/>
      <c r="JI240" s="104"/>
      <c r="JJ240" s="104"/>
      <c r="JK240" s="104"/>
      <c r="JL240" s="104"/>
      <c r="JM240" s="104"/>
      <c r="JN240" s="104"/>
      <c r="JO240" s="104"/>
      <c r="JP240" s="104"/>
      <c r="JQ240" s="104"/>
      <c r="JR240" s="104"/>
      <c r="JS240" s="104"/>
      <c r="JT240" s="104"/>
      <c r="JU240" s="104"/>
      <c r="JV240" s="104"/>
      <c r="JW240" s="104"/>
      <c r="JX240" s="104"/>
      <c r="JY240" s="104"/>
      <c r="JZ240" s="104"/>
      <c r="KA240" s="104"/>
      <c r="KB240" s="104"/>
      <c r="KC240" s="104"/>
      <c r="KD240" s="104"/>
      <c r="KE240" s="104"/>
      <c r="KF240" s="104"/>
      <c r="KG240" s="104"/>
      <c r="KH240" s="104"/>
      <c r="KI240" s="104"/>
      <c r="KJ240" s="104"/>
      <c r="KK240" s="104"/>
      <c r="KL240" s="104"/>
      <c r="KM240" s="104"/>
      <c r="KN240" s="104"/>
      <c r="KO240" s="104"/>
      <c r="KP240" s="104"/>
      <c r="KQ240" s="104"/>
      <c r="KR240" s="104"/>
      <c r="KS240" s="104"/>
      <c r="KT240" s="104"/>
      <c r="KU240" s="104"/>
      <c r="KV240" s="104"/>
      <c r="KW240" s="104"/>
      <c r="KX240" s="104"/>
      <c r="KY240" s="104"/>
      <c r="KZ240" s="104"/>
      <c r="LA240" s="104"/>
      <c r="LB240" s="104"/>
      <c r="LC240" s="104"/>
      <c r="LD240" s="104"/>
      <c r="LE240" s="104"/>
      <c r="LF240" s="104"/>
      <c r="LG240" s="104"/>
      <c r="LH240" s="104"/>
      <c r="LI240" s="104"/>
      <c r="LJ240" s="104"/>
      <c r="LK240" s="104"/>
      <c r="LL240" s="104"/>
      <c r="LM240" s="104"/>
      <c r="LN240" s="104"/>
      <c r="LO240" s="104"/>
      <c r="LP240" s="104"/>
      <c r="LQ240" s="104"/>
      <c r="LR240" s="104"/>
      <c r="LS240" s="104"/>
      <c r="LT240" s="104"/>
      <c r="LU240" s="104"/>
      <c r="LV240" s="104"/>
      <c r="LW240" s="104"/>
      <c r="LX240" s="104"/>
      <c r="LY240" s="104"/>
      <c r="LZ240" s="104"/>
      <c r="MA240" s="104"/>
      <c r="MB240" s="104"/>
      <c r="MC240" s="104"/>
      <c r="MD240" s="104"/>
      <c r="ME240" s="104"/>
      <c r="MF240" s="104"/>
      <c r="MG240" s="104"/>
      <c r="MH240" s="104"/>
      <c r="MI240" s="104"/>
      <c r="MJ240" s="104"/>
      <c r="MK240" s="104"/>
      <c r="ML240" s="104"/>
      <c r="MM240" s="104"/>
      <c r="MN240" s="104"/>
      <c r="MO240" s="104"/>
      <c r="MP240" s="104"/>
      <c r="MQ240" s="104"/>
      <c r="MR240" s="104"/>
      <c r="MS240" s="104"/>
      <c r="MT240" s="104"/>
      <c r="MU240" s="104"/>
      <c r="MV240" s="104"/>
      <c r="MW240" s="104"/>
      <c r="MX240" s="104"/>
      <c r="MY240" s="104"/>
      <c r="MZ240" s="104"/>
      <c r="NA240" s="104"/>
      <c r="NB240" s="104"/>
      <c r="NC240" s="104"/>
      <c r="ND240" s="104"/>
      <c r="NE240" s="104"/>
      <c r="NF240" s="104"/>
      <c r="NG240" s="104"/>
      <c r="NH240" s="104"/>
      <c r="NI240" s="104"/>
      <c r="NJ240" s="104"/>
      <c r="NK240" s="104"/>
      <c r="NL240" s="104"/>
      <c r="NM240" s="104"/>
      <c r="NN240" s="104"/>
      <c r="NO240" s="104"/>
      <c r="NP240" s="104"/>
      <c r="NQ240" s="104"/>
      <c r="NR240" s="104"/>
      <c r="NS240" s="104"/>
      <c r="NT240" s="104"/>
      <c r="NU240" s="104"/>
      <c r="NV240" s="104"/>
      <c r="NW240" s="104"/>
      <c r="NX240" s="104"/>
      <c r="NY240" s="104"/>
      <c r="NZ240" s="104"/>
      <c r="OA240" s="104"/>
      <c r="OB240" s="104"/>
      <c r="OC240" s="104"/>
      <c r="OD240" s="104"/>
      <c r="OE240" s="104"/>
      <c r="OF240" s="104"/>
      <c r="OG240" s="104"/>
      <c r="OH240" s="104"/>
      <c r="OI240" s="104"/>
      <c r="OJ240" s="104"/>
      <c r="OK240" s="104"/>
      <c r="OL240" s="104"/>
      <c r="OM240" s="104"/>
      <c r="ON240" s="104"/>
      <c r="OO240" s="104"/>
      <c r="OP240" s="104"/>
      <c r="OQ240" s="104"/>
      <c r="OR240" s="104"/>
      <c r="OS240" s="104"/>
      <c r="OT240" s="104"/>
      <c r="OU240" s="104"/>
      <c r="OV240" s="104"/>
      <c r="OW240" s="104"/>
      <c r="OX240" s="104"/>
      <c r="OY240" s="104"/>
      <c r="OZ240" s="104"/>
      <c r="PA240" s="104"/>
      <c r="PB240" s="104"/>
      <c r="PC240" s="104"/>
      <c r="PD240" s="104"/>
      <c r="PE240" s="104"/>
      <c r="PF240" s="104"/>
      <c r="PG240" s="104"/>
      <c r="PH240" s="104"/>
      <c r="PI240" s="104"/>
      <c r="PJ240" s="104"/>
      <c r="PK240" s="104"/>
      <c r="PL240" s="104"/>
      <c r="PM240" s="104"/>
      <c r="PN240" s="104"/>
      <c r="PO240" s="104"/>
      <c r="PP240" s="104"/>
      <c r="PQ240" s="104"/>
      <c r="PR240" s="104"/>
      <c r="PS240" s="104"/>
      <c r="PT240" s="104"/>
      <c r="PU240" s="104"/>
      <c r="PV240" s="104"/>
      <c r="PW240" s="104"/>
      <c r="PX240" s="104"/>
      <c r="PY240" s="104"/>
      <c r="PZ240" s="104"/>
      <c r="QA240" s="104"/>
      <c r="QB240" s="104"/>
      <c r="QC240" s="104"/>
      <c r="QD240" s="104"/>
      <c r="QE240" s="104"/>
      <c r="QF240" s="104"/>
      <c r="QG240" s="104"/>
      <c r="QH240" s="104"/>
      <c r="QI240" s="104"/>
      <c r="QJ240" s="104"/>
      <c r="QK240" s="104"/>
      <c r="QL240" s="104"/>
      <c r="QM240" s="104"/>
      <c r="QN240" s="104"/>
      <c r="QO240" s="104"/>
      <c r="QP240" s="104"/>
      <c r="QQ240" s="104"/>
      <c r="QR240" s="104"/>
      <c r="QS240" s="104"/>
      <c r="QT240" s="104"/>
      <c r="QU240" s="104"/>
      <c r="QV240" s="104"/>
      <c r="QW240" s="104"/>
      <c r="QX240" s="104"/>
      <c r="QY240" s="104"/>
      <c r="QZ240" s="104"/>
      <c r="RA240" s="104"/>
      <c r="RB240" s="104"/>
      <c r="RC240" s="104"/>
      <c r="RD240" s="104"/>
      <c r="RE240" s="104"/>
      <c r="RF240" s="104"/>
      <c r="RG240" s="207"/>
      <c r="RH240" s="207"/>
    </row>
    <row r="241" spans="2:476" ht="18.75" customHeight="1">
      <c r="B241" s="87">
        <v>230</v>
      </c>
      <c r="C241" s="87"/>
      <c r="D241" s="87" t="s">
        <v>451</v>
      </c>
      <c r="E241" s="34" t="str">
        <f>IF(ISBLANK(TMSimList[[#This Row],[Test n'#]]),"",LOOKUP(TMSimList[[#This Row],[Test n'#]],TP_CFAR_DB[TPnum],TP_CFAR_DB[TP ID]))</f>
        <v/>
      </c>
      <c r="F241" s="103" t="str">
        <f>IF(ISBLANK(TMSimList[[#This Row],[Test n'#]]),"",LOOKUP(TMSimList[[#This Row],[Test n'#]],TP_CFAR_DB[TPnum],TP_CFAR_DB[Test Point Name]))</f>
        <v/>
      </c>
      <c r="G241" s="34" t="str">
        <f>IF(ISBLANK(TMSimList[[#This Row],[Test n'#]]),"",LOOKUP(TMSimList[[#This Row],[Test n'#]],TP_CFAR_DB[TPnum],TP_CFAR_DB[Mode]))</f>
        <v/>
      </c>
      <c r="H241" s="397"/>
      <c r="I241" s="398"/>
      <c r="J241" s="398"/>
      <c r="K241" s="171"/>
      <c r="L241" s="178">
        <f>SUM(TMSimMatrix[#This Row])</f>
        <v>0</v>
      </c>
      <c r="M241" s="171"/>
      <c r="N241" s="171"/>
      <c r="O241" s="171"/>
      <c r="P241" s="171"/>
      <c r="Q241" s="171"/>
      <c r="R241" s="171"/>
      <c r="S241" s="171"/>
      <c r="T241" s="171"/>
      <c r="U241" s="171"/>
      <c r="V241" s="171"/>
      <c r="W241" s="171"/>
      <c r="X241" s="171"/>
      <c r="Y241" s="171"/>
      <c r="Z241" s="171"/>
      <c r="AA241" s="171"/>
      <c r="AB241" s="171"/>
      <c r="AC241" s="171"/>
      <c r="AD241" s="171"/>
      <c r="AE241" s="171"/>
      <c r="AF241" s="171"/>
      <c r="AG241" s="171"/>
      <c r="AH241" s="171"/>
      <c r="AI241" s="171"/>
      <c r="AJ241" s="171"/>
      <c r="AK241" s="171"/>
      <c r="AL241" s="171"/>
      <c r="AM241" s="171"/>
      <c r="AN241" s="171"/>
      <c r="AO241" s="171"/>
      <c r="AP241" s="171"/>
      <c r="AQ241" s="171"/>
      <c r="AR241" s="171"/>
      <c r="AS241" s="171"/>
      <c r="AT241" s="171"/>
      <c r="AU241" s="171"/>
      <c r="AV241" s="171"/>
      <c r="AW241" s="171"/>
      <c r="AX241" s="171"/>
      <c r="AY241" s="171"/>
      <c r="AZ241" s="171"/>
      <c r="BA241" s="171"/>
      <c r="BB241" s="171"/>
      <c r="BC241" s="171"/>
      <c r="BD241" s="171"/>
      <c r="BE241" s="171"/>
      <c r="BF241" s="171"/>
      <c r="BG241" s="171"/>
      <c r="BH241" s="171"/>
      <c r="BI241" s="171"/>
      <c r="BJ241" s="171"/>
      <c r="BK241" s="171"/>
      <c r="BL241" s="171"/>
      <c r="BM241" s="171"/>
      <c r="BN241" s="171"/>
      <c r="BO241" s="171"/>
      <c r="BP241" s="171"/>
      <c r="BQ241" s="171"/>
      <c r="BR241" s="171"/>
      <c r="BS241" s="171"/>
      <c r="BT241" s="171"/>
      <c r="BU241" s="171"/>
      <c r="BV241" s="171"/>
      <c r="BW241" s="171"/>
      <c r="BX241" s="171"/>
      <c r="BY241" s="171"/>
      <c r="BZ241" s="171"/>
      <c r="CA241" s="171"/>
      <c r="CB241" s="171"/>
      <c r="CC241" s="171"/>
      <c r="CD241" s="104"/>
      <c r="CE241" s="104"/>
      <c r="CF241" s="104"/>
      <c r="CG241" s="104"/>
      <c r="CH241" s="104"/>
      <c r="CI241" s="104"/>
      <c r="CJ241" s="104"/>
      <c r="CK241" s="104"/>
      <c r="CL241" s="104"/>
      <c r="CM241" s="104"/>
      <c r="CN241" s="104"/>
      <c r="CO241" s="104"/>
      <c r="CP241" s="104"/>
      <c r="CQ241" s="104"/>
      <c r="CR241" s="104"/>
      <c r="CS241" s="104"/>
      <c r="CT241" s="104"/>
      <c r="CU241" s="104"/>
      <c r="CV241" s="207"/>
      <c r="CW241" s="207"/>
      <c r="CX241" s="207"/>
      <c r="CY241" s="207"/>
      <c r="CZ241" s="207"/>
      <c r="DA241" s="207"/>
      <c r="DB241" s="207"/>
      <c r="DC241" s="207"/>
      <c r="DD241" s="207"/>
      <c r="DE241" s="207"/>
      <c r="DF241" s="207"/>
      <c r="DG241" s="207"/>
      <c r="DH241" s="207"/>
      <c r="DI241" s="207"/>
      <c r="DJ241" s="207"/>
      <c r="DK241" s="207"/>
      <c r="DL241" s="207"/>
      <c r="DM241" s="207"/>
      <c r="DN241" s="207"/>
      <c r="DO241" s="207"/>
      <c r="DP241" s="207"/>
      <c r="DQ241" s="207"/>
      <c r="DR241" s="207"/>
      <c r="DS241" s="207"/>
      <c r="DT241" s="207"/>
      <c r="DU241" s="104"/>
      <c r="DV241" s="104"/>
      <c r="DW241" s="104"/>
      <c r="DX241" s="104"/>
      <c r="DY241" s="104"/>
      <c r="DZ241" s="104"/>
      <c r="EA241" s="104"/>
      <c r="EB241" s="104"/>
      <c r="EC241" s="104"/>
      <c r="ED241" s="104"/>
      <c r="EE241" s="104"/>
      <c r="EF241" s="104"/>
      <c r="EG241" s="104"/>
      <c r="EH241" s="104"/>
      <c r="EI241" s="104"/>
      <c r="EJ241" s="104"/>
      <c r="EK241" s="104"/>
      <c r="EL241" s="104"/>
      <c r="EM241" s="104"/>
      <c r="EN241" s="104"/>
      <c r="EO241" s="104"/>
      <c r="EP241" s="104"/>
      <c r="EQ241" s="104"/>
      <c r="ER241" s="104"/>
      <c r="ES241" s="104"/>
      <c r="ET241" s="104"/>
      <c r="EU241" s="104"/>
      <c r="EV241" s="104"/>
      <c r="EW241" s="104"/>
      <c r="EX241" s="104"/>
      <c r="EY241" s="104"/>
      <c r="EZ241" s="104"/>
      <c r="FA241" s="104"/>
      <c r="FB241" s="104"/>
      <c r="FC241" s="104"/>
      <c r="FD241" s="104"/>
      <c r="FE241" s="104"/>
      <c r="FF241" s="104"/>
      <c r="FG241" s="104"/>
      <c r="FH241" s="104"/>
      <c r="FI241" s="104"/>
      <c r="FJ241" s="104"/>
      <c r="FK241" s="104"/>
      <c r="FL241" s="104"/>
      <c r="FM241" s="104"/>
      <c r="FN241" s="104"/>
      <c r="FO241" s="104"/>
      <c r="FP241" s="104"/>
      <c r="FQ241" s="104"/>
      <c r="FR241" s="104"/>
      <c r="FS241" s="104"/>
      <c r="FT241" s="104"/>
      <c r="FU241" s="104"/>
      <c r="FV241" s="104"/>
      <c r="FW241" s="104"/>
      <c r="FX241" s="104"/>
      <c r="FY241" s="104"/>
      <c r="FZ241" s="104"/>
      <c r="GA241" s="104"/>
      <c r="GB241" s="104"/>
      <c r="GC241" s="104"/>
      <c r="GD241" s="104"/>
      <c r="GE241" s="104"/>
      <c r="GF241" s="104"/>
      <c r="GG241" s="104"/>
      <c r="GH241" s="104"/>
      <c r="GI241" s="104"/>
      <c r="GJ241" s="104"/>
      <c r="GK241" s="104"/>
      <c r="GL241" s="104"/>
      <c r="GM241" s="104"/>
      <c r="GN241" s="104"/>
      <c r="GO241" s="104"/>
      <c r="GP241" s="104"/>
      <c r="GQ241" s="104"/>
      <c r="GR241" s="104"/>
      <c r="GS241" s="104"/>
      <c r="GT241" s="104"/>
      <c r="GU241" s="104"/>
      <c r="GV241" s="104"/>
      <c r="GW241" s="104"/>
      <c r="GX241" s="104"/>
      <c r="GY241" s="104"/>
      <c r="GZ241" s="104"/>
      <c r="HA241" s="104"/>
      <c r="HB241" s="104"/>
      <c r="HC241" s="104"/>
      <c r="HD241" s="104"/>
      <c r="HE241" s="104"/>
      <c r="HF241" s="104"/>
      <c r="HG241" s="104"/>
      <c r="HH241" s="104"/>
      <c r="HI241" s="104"/>
      <c r="HJ241" s="104"/>
      <c r="HK241" s="104"/>
      <c r="HL241" s="104"/>
      <c r="HM241" s="104"/>
      <c r="HN241" s="104"/>
      <c r="HO241" s="104"/>
      <c r="HP241" s="104"/>
      <c r="HQ241" s="104"/>
      <c r="HR241" s="104"/>
      <c r="HS241" s="104"/>
      <c r="HT241" s="104"/>
      <c r="HU241" s="104"/>
      <c r="HV241" s="104"/>
      <c r="HW241" s="104"/>
      <c r="HX241" s="104"/>
      <c r="HY241" s="104"/>
      <c r="HZ241" s="104"/>
      <c r="IA241" s="104"/>
      <c r="IB241" s="104"/>
      <c r="IC241" s="104"/>
      <c r="ID241" s="104"/>
      <c r="IE241" s="104"/>
      <c r="IF241" s="104"/>
      <c r="IG241" s="104"/>
      <c r="IH241" s="104"/>
      <c r="II241" s="104"/>
      <c r="IJ241" s="104"/>
      <c r="IK241" s="104"/>
      <c r="IL241" s="104"/>
      <c r="IM241" s="104"/>
      <c r="IN241" s="104"/>
      <c r="IO241" s="104"/>
      <c r="IP241" s="104"/>
      <c r="IQ241" s="104"/>
      <c r="IR241" s="104"/>
      <c r="IS241" s="104"/>
      <c r="IT241" s="104"/>
      <c r="IU241" s="104"/>
      <c r="IV241" s="104"/>
      <c r="IW241" s="104"/>
      <c r="IX241" s="104"/>
      <c r="IY241" s="104"/>
      <c r="IZ241" s="104"/>
      <c r="JA241" s="104"/>
      <c r="JB241" s="104"/>
      <c r="JC241" s="104"/>
      <c r="JD241" s="104"/>
      <c r="JE241" s="104"/>
      <c r="JF241" s="104"/>
      <c r="JG241" s="104"/>
      <c r="JH241" s="104"/>
      <c r="JI241" s="104"/>
      <c r="JJ241" s="104"/>
      <c r="JK241" s="104"/>
      <c r="JL241" s="104"/>
      <c r="JM241" s="104"/>
      <c r="JN241" s="104"/>
      <c r="JO241" s="104"/>
      <c r="JP241" s="104"/>
      <c r="JQ241" s="104"/>
      <c r="JR241" s="104"/>
      <c r="JS241" s="104"/>
      <c r="JT241" s="104"/>
      <c r="JU241" s="104"/>
      <c r="JV241" s="104"/>
      <c r="JW241" s="104"/>
      <c r="JX241" s="104"/>
      <c r="JY241" s="104"/>
      <c r="JZ241" s="104"/>
      <c r="KA241" s="104"/>
      <c r="KB241" s="104"/>
      <c r="KC241" s="104"/>
      <c r="KD241" s="104"/>
      <c r="KE241" s="104"/>
      <c r="KF241" s="104"/>
      <c r="KG241" s="104"/>
      <c r="KH241" s="104"/>
      <c r="KI241" s="104"/>
      <c r="KJ241" s="104"/>
      <c r="KK241" s="104"/>
      <c r="KL241" s="104"/>
      <c r="KM241" s="104"/>
      <c r="KN241" s="104"/>
      <c r="KO241" s="104"/>
      <c r="KP241" s="104"/>
      <c r="KQ241" s="104"/>
      <c r="KR241" s="104"/>
      <c r="KS241" s="104"/>
      <c r="KT241" s="104"/>
      <c r="KU241" s="104"/>
      <c r="KV241" s="104"/>
      <c r="KW241" s="104"/>
      <c r="KX241" s="104"/>
      <c r="KY241" s="104"/>
      <c r="KZ241" s="104"/>
      <c r="LA241" s="104"/>
      <c r="LB241" s="104"/>
      <c r="LC241" s="104"/>
      <c r="LD241" s="104"/>
      <c r="LE241" s="104"/>
      <c r="LF241" s="104"/>
      <c r="LG241" s="104"/>
      <c r="LH241" s="104"/>
      <c r="LI241" s="104"/>
      <c r="LJ241" s="104"/>
      <c r="LK241" s="104"/>
      <c r="LL241" s="104"/>
      <c r="LM241" s="104"/>
      <c r="LN241" s="104"/>
      <c r="LO241" s="104"/>
      <c r="LP241" s="104"/>
      <c r="LQ241" s="104"/>
      <c r="LR241" s="104"/>
      <c r="LS241" s="104"/>
      <c r="LT241" s="104"/>
      <c r="LU241" s="104"/>
      <c r="LV241" s="104"/>
      <c r="LW241" s="104"/>
      <c r="LX241" s="104"/>
      <c r="LY241" s="104"/>
      <c r="LZ241" s="104"/>
      <c r="MA241" s="104"/>
      <c r="MB241" s="104"/>
      <c r="MC241" s="104"/>
      <c r="MD241" s="104"/>
      <c r="ME241" s="104"/>
      <c r="MF241" s="104"/>
      <c r="MG241" s="104"/>
      <c r="MH241" s="104"/>
      <c r="MI241" s="104"/>
      <c r="MJ241" s="104"/>
      <c r="MK241" s="104"/>
      <c r="ML241" s="104"/>
      <c r="MM241" s="104"/>
      <c r="MN241" s="104"/>
      <c r="MO241" s="104"/>
      <c r="MP241" s="104"/>
      <c r="MQ241" s="104"/>
      <c r="MR241" s="104"/>
      <c r="MS241" s="104"/>
      <c r="MT241" s="104"/>
      <c r="MU241" s="104"/>
      <c r="MV241" s="104"/>
      <c r="MW241" s="104"/>
      <c r="MX241" s="104"/>
      <c r="MY241" s="104"/>
      <c r="MZ241" s="104"/>
      <c r="NA241" s="104"/>
      <c r="NB241" s="104"/>
      <c r="NC241" s="104"/>
      <c r="ND241" s="104"/>
      <c r="NE241" s="104"/>
      <c r="NF241" s="104"/>
      <c r="NG241" s="104"/>
      <c r="NH241" s="104"/>
      <c r="NI241" s="104"/>
      <c r="NJ241" s="104"/>
      <c r="NK241" s="104"/>
      <c r="NL241" s="104"/>
      <c r="NM241" s="104"/>
      <c r="NN241" s="104"/>
      <c r="NO241" s="104"/>
      <c r="NP241" s="104"/>
      <c r="NQ241" s="104"/>
      <c r="NR241" s="104"/>
      <c r="NS241" s="104"/>
      <c r="NT241" s="104"/>
      <c r="NU241" s="104"/>
      <c r="NV241" s="104"/>
      <c r="NW241" s="104"/>
      <c r="NX241" s="104"/>
      <c r="NY241" s="104"/>
      <c r="NZ241" s="104"/>
      <c r="OA241" s="104"/>
      <c r="OB241" s="104"/>
      <c r="OC241" s="104"/>
      <c r="OD241" s="104"/>
      <c r="OE241" s="104"/>
      <c r="OF241" s="104"/>
      <c r="OG241" s="104"/>
      <c r="OH241" s="104"/>
      <c r="OI241" s="104"/>
      <c r="OJ241" s="104"/>
      <c r="OK241" s="104"/>
      <c r="OL241" s="104"/>
      <c r="OM241" s="104"/>
      <c r="ON241" s="104"/>
      <c r="OO241" s="104"/>
      <c r="OP241" s="104"/>
      <c r="OQ241" s="104"/>
      <c r="OR241" s="104"/>
      <c r="OS241" s="104"/>
      <c r="OT241" s="104"/>
      <c r="OU241" s="104"/>
      <c r="OV241" s="104"/>
      <c r="OW241" s="104"/>
      <c r="OX241" s="104"/>
      <c r="OY241" s="104"/>
      <c r="OZ241" s="104"/>
      <c r="PA241" s="104"/>
      <c r="PB241" s="104"/>
      <c r="PC241" s="104"/>
      <c r="PD241" s="104"/>
      <c r="PE241" s="104"/>
      <c r="PF241" s="104"/>
      <c r="PG241" s="104"/>
      <c r="PH241" s="104"/>
      <c r="PI241" s="104"/>
      <c r="PJ241" s="104"/>
      <c r="PK241" s="104"/>
      <c r="PL241" s="104"/>
      <c r="PM241" s="104"/>
      <c r="PN241" s="104"/>
      <c r="PO241" s="104"/>
      <c r="PP241" s="104"/>
      <c r="PQ241" s="104"/>
      <c r="PR241" s="104"/>
      <c r="PS241" s="104"/>
      <c r="PT241" s="104"/>
      <c r="PU241" s="104"/>
      <c r="PV241" s="104"/>
      <c r="PW241" s="104"/>
      <c r="PX241" s="104"/>
      <c r="PY241" s="104"/>
      <c r="PZ241" s="104"/>
      <c r="QA241" s="104"/>
      <c r="QB241" s="104"/>
      <c r="QC241" s="104"/>
      <c r="QD241" s="104"/>
      <c r="QE241" s="104"/>
      <c r="QF241" s="104"/>
      <c r="QG241" s="104"/>
      <c r="QH241" s="104"/>
      <c r="QI241" s="104"/>
      <c r="QJ241" s="104"/>
      <c r="QK241" s="104"/>
      <c r="QL241" s="104"/>
      <c r="QM241" s="104"/>
      <c r="QN241" s="104"/>
      <c r="QO241" s="104"/>
      <c r="QP241" s="104"/>
      <c r="QQ241" s="104"/>
      <c r="QR241" s="104"/>
      <c r="QS241" s="104"/>
      <c r="QT241" s="104"/>
      <c r="QU241" s="104"/>
      <c r="QV241" s="104"/>
      <c r="QW241" s="104"/>
      <c r="QX241" s="104"/>
      <c r="QY241" s="104"/>
      <c r="QZ241" s="104"/>
      <c r="RA241" s="104"/>
      <c r="RB241" s="104"/>
      <c r="RC241" s="104"/>
      <c r="RD241" s="104"/>
      <c r="RE241" s="104"/>
      <c r="RF241" s="104"/>
      <c r="RG241" s="207"/>
      <c r="RH241" s="207"/>
    </row>
    <row r="242" spans="2:476" ht="18.75" customHeight="1">
      <c r="B242" s="87">
        <v>231</v>
      </c>
      <c r="C242" s="87"/>
      <c r="D242" s="87" t="s">
        <v>451</v>
      </c>
      <c r="E242" s="34" t="str">
        <f>IF(ISBLANK(TMSimList[[#This Row],[Test n'#]]),"",LOOKUP(TMSimList[[#This Row],[Test n'#]],TP_CFAR_DB[TPnum],TP_CFAR_DB[TP ID]))</f>
        <v/>
      </c>
      <c r="F242" s="103" t="str">
        <f>IF(ISBLANK(TMSimList[[#This Row],[Test n'#]]),"",LOOKUP(TMSimList[[#This Row],[Test n'#]],TP_CFAR_DB[TPnum],TP_CFAR_DB[Test Point Name]))</f>
        <v/>
      </c>
      <c r="G242" s="34" t="str">
        <f>IF(ISBLANK(TMSimList[[#This Row],[Test n'#]]),"",LOOKUP(TMSimList[[#This Row],[Test n'#]],TP_CFAR_DB[TPnum],TP_CFAR_DB[Mode]))</f>
        <v/>
      </c>
      <c r="H242" s="397"/>
      <c r="I242" s="398"/>
      <c r="J242" s="398"/>
      <c r="K242" s="171"/>
      <c r="L242" s="178">
        <f>SUM(TMSimMatrix[#This Row])</f>
        <v>0</v>
      </c>
      <c r="M242" s="171"/>
      <c r="N242" s="171"/>
      <c r="O242" s="171"/>
      <c r="P242" s="171"/>
      <c r="Q242" s="171"/>
      <c r="R242" s="171"/>
      <c r="S242" s="171"/>
      <c r="T242" s="171"/>
      <c r="U242" s="171"/>
      <c r="V242" s="171"/>
      <c r="W242" s="171"/>
      <c r="X242" s="171"/>
      <c r="Y242" s="171"/>
      <c r="Z242" s="171"/>
      <c r="AA242" s="171"/>
      <c r="AB242" s="171"/>
      <c r="AC242" s="171"/>
      <c r="AD242" s="171"/>
      <c r="AE242" s="171"/>
      <c r="AF242" s="171"/>
      <c r="AG242" s="171"/>
      <c r="AH242" s="171"/>
      <c r="AI242" s="171"/>
      <c r="AJ242" s="171"/>
      <c r="AK242" s="171"/>
      <c r="AL242" s="171"/>
      <c r="AM242" s="171"/>
      <c r="AN242" s="171"/>
      <c r="AO242" s="171"/>
      <c r="AP242" s="171"/>
      <c r="AQ242" s="171"/>
      <c r="AR242" s="171"/>
      <c r="AS242" s="171"/>
      <c r="AT242" s="171"/>
      <c r="AU242" s="171"/>
      <c r="AV242" s="171"/>
      <c r="AW242" s="171"/>
      <c r="AX242" s="171"/>
      <c r="AY242" s="171"/>
      <c r="AZ242" s="171"/>
      <c r="BA242" s="171"/>
      <c r="BB242" s="171"/>
      <c r="BC242" s="171"/>
      <c r="BD242" s="171"/>
      <c r="BE242" s="171"/>
      <c r="BF242" s="171"/>
      <c r="BG242" s="171"/>
      <c r="BH242" s="171"/>
      <c r="BI242" s="171"/>
      <c r="BJ242" s="171"/>
      <c r="BK242" s="171"/>
      <c r="BL242" s="171"/>
      <c r="BM242" s="171"/>
      <c r="BN242" s="171"/>
      <c r="BO242" s="171"/>
      <c r="BP242" s="171"/>
      <c r="BQ242" s="171"/>
      <c r="BR242" s="171"/>
      <c r="BS242" s="171"/>
      <c r="BT242" s="171"/>
      <c r="BU242" s="171"/>
      <c r="BV242" s="171"/>
      <c r="BW242" s="171"/>
      <c r="BX242" s="171"/>
      <c r="BY242" s="171"/>
      <c r="BZ242" s="171"/>
      <c r="CA242" s="171"/>
      <c r="CB242" s="171"/>
      <c r="CC242" s="171"/>
      <c r="CD242" s="104"/>
      <c r="CE242" s="104"/>
      <c r="CF242" s="104"/>
      <c r="CG242" s="104"/>
      <c r="CH242" s="104"/>
      <c r="CI242" s="104"/>
      <c r="CJ242" s="104"/>
      <c r="CK242" s="104"/>
      <c r="CL242" s="104"/>
      <c r="CM242" s="104"/>
      <c r="CN242" s="104"/>
      <c r="CO242" s="104"/>
      <c r="CP242" s="104"/>
      <c r="CQ242" s="104"/>
      <c r="CR242" s="104"/>
      <c r="CS242" s="104"/>
      <c r="CT242" s="104"/>
      <c r="CU242" s="104"/>
      <c r="CV242" s="207"/>
      <c r="CW242" s="207"/>
      <c r="CX242" s="207"/>
      <c r="CY242" s="207"/>
      <c r="CZ242" s="207"/>
      <c r="DA242" s="207"/>
      <c r="DB242" s="207"/>
      <c r="DC242" s="207"/>
      <c r="DD242" s="207"/>
      <c r="DE242" s="207"/>
      <c r="DF242" s="207"/>
      <c r="DG242" s="207"/>
      <c r="DH242" s="207"/>
      <c r="DI242" s="207"/>
      <c r="DJ242" s="207"/>
      <c r="DK242" s="207"/>
      <c r="DL242" s="207"/>
      <c r="DM242" s="207"/>
      <c r="DN242" s="207"/>
      <c r="DO242" s="207"/>
      <c r="DP242" s="207"/>
      <c r="DQ242" s="207"/>
      <c r="DR242" s="207"/>
      <c r="DS242" s="207"/>
      <c r="DT242" s="207"/>
      <c r="DU242" s="104"/>
      <c r="DV242" s="104"/>
      <c r="DW242" s="104"/>
      <c r="DX242" s="104"/>
      <c r="DY242" s="104"/>
      <c r="DZ242" s="104"/>
      <c r="EA242" s="104"/>
      <c r="EB242" s="104"/>
      <c r="EC242" s="104"/>
      <c r="ED242" s="104"/>
      <c r="EE242" s="104"/>
      <c r="EF242" s="104"/>
      <c r="EG242" s="104"/>
      <c r="EH242" s="104"/>
      <c r="EI242" s="104"/>
      <c r="EJ242" s="104"/>
      <c r="EK242" s="104"/>
      <c r="EL242" s="104"/>
      <c r="EM242" s="104"/>
      <c r="EN242" s="104"/>
      <c r="EO242" s="104"/>
      <c r="EP242" s="104"/>
      <c r="EQ242" s="104"/>
      <c r="ER242" s="104"/>
      <c r="ES242" s="104"/>
      <c r="ET242" s="104"/>
      <c r="EU242" s="104"/>
      <c r="EV242" s="104"/>
      <c r="EW242" s="104"/>
      <c r="EX242" s="104"/>
      <c r="EY242" s="104"/>
      <c r="EZ242" s="104"/>
      <c r="FA242" s="104"/>
      <c r="FB242" s="104"/>
      <c r="FC242" s="104"/>
      <c r="FD242" s="104"/>
      <c r="FE242" s="104"/>
      <c r="FF242" s="104"/>
      <c r="FG242" s="104"/>
      <c r="FH242" s="104"/>
      <c r="FI242" s="104"/>
      <c r="FJ242" s="104"/>
      <c r="FK242" s="104"/>
      <c r="FL242" s="104"/>
      <c r="FM242" s="104"/>
      <c r="FN242" s="104"/>
      <c r="FO242" s="104"/>
      <c r="FP242" s="104"/>
      <c r="FQ242" s="104"/>
      <c r="FR242" s="104"/>
      <c r="FS242" s="104"/>
      <c r="FT242" s="104"/>
      <c r="FU242" s="104"/>
      <c r="FV242" s="104"/>
      <c r="FW242" s="104"/>
      <c r="FX242" s="104"/>
      <c r="FY242" s="104"/>
      <c r="FZ242" s="104"/>
      <c r="GA242" s="104"/>
      <c r="GB242" s="104"/>
      <c r="GC242" s="104"/>
      <c r="GD242" s="104"/>
      <c r="GE242" s="104"/>
      <c r="GF242" s="104"/>
      <c r="GG242" s="104"/>
      <c r="GH242" s="104"/>
      <c r="GI242" s="104"/>
      <c r="GJ242" s="104"/>
      <c r="GK242" s="104"/>
      <c r="GL242" s="104"/>
      <c r="GM242" s="104"/>
      <c r="GN242" s="104"/>
      <c r="GO242" s="104"/>
      <c r="GP242" s="104"/>
      <c r="GQ242" s="104"/>
      <c r="GR242" s="104"/>
      <c r="GS242" s="104"/>
      <c r="GT242" s="104"/>
      <c r="GU242" s="104"/>
      <c r="GV242" s="104"/>
      <c r="GW242" s="104"/>
      <c r="GX242" s="104"/>
      <c r="GY242" s="104"/>
      <c r="GZ242" s="104"/>
      <c r="HA242" s="104"/>
      <c r="HB242" s="104"/>
      <c r="HC242" s="104"/>
      <c r="HD242" s="104"/>
      <c r="HE242" s="104"/>
      <c r="HF242" s="104"/>
      <c r="HG242" s="104"/>
      <c r="HH242" s="104"/>
      <c r="HI242" s="104"/>
      <c r="HJ242" s="104"/>
      <c r="HK242" s="104"/>
      <c r="HL242" s="104"/>
      <c r="HM242" s="104"/>
      <c r="HN242" s="104"/>
      <c r="HO242" s="104"/>
      <c r="HP242" s="104"/>
      <c r="HQ242" s="104"/>
      <c r="HR242" s="104"/>
      <c r="HS242" s="104"/>
      <c r="HT242" s="104"/>
      <c r="HU242" s="104"/>
      <c r="HV242" s="104"/>
      <c r="HW242" s="104"/>
      <c r="HX242" s="104"/>
      <c r="HY242" s="104"/>
      <c r="HZ242" s="104"/>
      <c r="IA242" s="104"/>
      <c r="IB242" s="104"/>
      <c r="IC242" s="104"/>
      <c r="ID242" s="104"/>
      <c r="IE242" s="104"/>
      <c r="IF242" s="104"/>
      <c r="IG242" s="104"/>
      <c r="IH242" s="104"/>
      <c r="II242" s="104"/>
      <c r="IJ242" s="104"/>
      <c r="IK242" s="104"/>
      <c r="IL242" s="104"/>
      <c r="IM242" s="104"/>
      <c r="IN242" s="104"/>
      <c r="IO242" s="104"/>
      <c r="IP242" s="104"/>
      <c r="IQ242" s="104"/>
      <c r="IR242" s="104"/>
      <c r="IS242" s="104"/>
      <c r="IT242" s="104"/>
      <c r="IU242" s="104"/>
      <c r="IV242" s="104"/>
      <c r="IW242" s="104"/>
      <c r="IX242" s="104"/>
      <c r="IY242" s="104"/>
      <c r="IZ242" s="104"/>
      <c r="JA242" s="104"/>
      <c r="JB242" s="104"/>
      <c r="JC242" s="104"/>
      <c r="JD242" s="104"/>
      <c r="JE242" s="104"/>
      <c r="JF242" s="104"/>
      <c r="JG242" s="104"/>
      <c r="JH242" s="104"/>
      <c r="JI242" s="104"/>
      <c r="JJ242" s="104"/>
      <c r="JK242" s="104"/>
      <c r="JL242" s="104"/>
      <c r="JM242" s="104"/>
      <c r="JN242" s="104"/>
      <c r="JO242" s="104"/>
      <c r="JP242" s="104"/>
      <c r="JQ242" s="104"/>
      <c r="JR242" s="104"/>
      <c r="JS242" s="104"/>
      <c r="JT242" s="104"/>
      <c r="JU242" s="104"/>
      <c r="JV242" s="104"/>
      <c r="JW242" s="104"/>
      <c r="JX242" s="104"/>
      <c r="JY242" s="104"/>
      <c r="JZ242" s="104"/>
      <c r="KA242" s="104"/>
      <c r="KB242" s="104"/>
      <c r="KC242" s="104"/>
      <c r="KD242" s="104"/>
      <c r="KE242" s="104"/>
      <c r="KF242" s="104"/>
      <c r="KG242" s="104"/>
      <c r="KH242" s="104"/>
      <c r="KI242" s="104"/>
      <c r="KJ242" s="104"/>
      <c r="KK242" s="104"/>
      <c r="KL242" s="104"/>
      <c r="KM242" s="104"/>
      <c r="KN242" s="104"/>
      <c r="KO242" s="104"/>
      <c r="KP242" s="104"/>
      <c r="KQ242" s="104"/>
      <c r="KR242" s="104"/>
      <c r="KS242" s="104"/>
      <c r="KT242" s="104"/>
      <c r="KU242" s="104"/>
      <c r="KV242" s="104"/>
      <c r="KW242" s="104"/>
      <c r="KX242" s="104"/>
      <c r="KY242" s="104"/>
      <c r="KZ242" s="104"/>
      <c r="LA242" s="104"/>
      <c r="LB242" s="104"/>
      <c r="LC242" s="104"/>
      <c r="LD242" s="104"/>
      <c r="LE242" s="104"/>
      <c r="LF242" s="104"/>
      <c r="LG242" s="104"/>
      <c r="LH242" s="104"/>
      <c r="LI242" s="104"/>
      <c r="LJ242" s="104"/>
      <c r="LK242" s="104"/>
      <c r="LL242" s="104"/>
      <c r="LM242" s="104"/>
      <c r="LN242" s="104"/>
      <c r="LO242" s="104"/>
      <c r="LP242" s="104"/>
      <c r="LQ242" s="104"/>
      <c r="LR242" s="104"/>
      <c r="LS242" s="104"/>
      <c r="LT242" s="104"/>
      <c r="LU242" s="104"/>
      <c r="LV242" s="104"/>
      <c r="LW242" s="104"/>
      <c r="LX242" s="104"/>
      <c r="LY242" s="104"/>
      <c r="LZ242" s="104"/>
      <c r="MA242" s="104"/>
      <c r="MB242" s="104"/>
      <c r="MC242" s="104"/>
      <c r="MD242" s="104"/>
      <c r="ME242" s="104"/>
      <c r="MF242" s="104"/>
      <c r="MG242" s="104"/>
      <c r="MH242" s="104"/>
      <c r="MI242" s="104"/>
      <c r="MJ242" s="104"/>
      <c r="MK242" s="104"/>
      <c r="ML242" s="104"/>
      <c r="MM242" s="104"/>
      <c r="MN242" s="104"/>
      <c r="MO242" s="104"/>
      <c r="MP242" s="104"/>
      <c r="MQ242" s="104"/>
      <c r="MR242" s="104"/>
      <c r="MS242" s="104"/>
      <c r="MT242" s="104"/>
      <c r="MU242" s="104"/>
      <c r="MV242" s="104"/>
      <c r="MW242" s="104"/>
      <c r="MX242" s="104"/>
      <c r="MY242" s="104"/>
      <c r="MZ242" s="104"/>
      <c r="NA242" s="104"/>
      <c r="NB242" s="104"/>
      <c r="NC242" s="104"/>
      <c r="ND242" s="104"/>
      <c r="NE242" s="104"/>
      <c r="NF242" s="104"/>
      <c r="NG242" s="104"/>
      <c r="NH242" s="104"/>
      <c r="NI242" s="104"/>
      <c r="NJ242" s="104"/>
      <c r="NK242" s="104"/>
      <c r="NL242" s="104"/>
      <c r="NM242" s="104"/>
      <c r="NN242" s="104"/>
      <c r="NO242" s="104"/>
      <c r="NP242" s="104"/>
      <c r="NQ242" s="104"/>
      <c r="NR242" s="104"/>
      <c r="NS242" s="104"/>
      <c r="NT242" s="104"/>
      <c r="NU242" s="104"/>
      <c r="NV242" s="104"/>
      <c r="NW242" s="104"/>
      <c r="NX242" s="104"/>
      <c r="NY242" s="104"/>
      <c r="NZ242" s="104"/>
      <c r="OA242" s="104"/>
      <c r="OB242" s="104"/>
      <c r="OC242" s="104"/>
      <c r="OD242" s="104"/>
      <c r="OE242" s="104"/>
      <c r="OF242" s="104"/>
      <c r="OG242" s="104"/>
      <c r="OH242" s="104"/>
      <c r="OI242" s="104"/>
      <c r="OJ242" s="104"/>
      <c r="OK242" s="104"/>
      <c r="OL242" s="104"/>
      <c r="OM242" s="104"/>
      <c r="ON242" s="104"/>
      <c r="OO242" s="104"/>
      <c r="OP242" s="104"/>
      <c r="OQ242" s="104"/>
      <c r="OR242" s="104"/>
      <c r="OS242" s="104"/>
      <c r="OT242" s="104"/>
      <c r="OU242" s="104"/>
      <c r="OV242" s="104"/>
      <c r="OW242" s="104"/>
      <c r="OX242" s="104"/>
      <c r="OY242" s="104"/>
      <c r="OZ242" s="104"/>
      <c r="PA242" s="104"/>
      <c r="PB242" s="104"/>
      <c r="PC242" s="104"/>
      <c r="PD242" s="104"/>
      <c r="PE242" s="104"/>
      <c r="PF242" s="104"/>
      <c r="PG242" s="104"/>
      <c r="PH242" s="104"/>
      <c r="PI242" s="104"/>
      <c r="PJ242" s="104"/>
      <c r="PK242" s="104"/>
      <c r="PL242" s="104"/>
      <c r="PM242" s="104"/>
      <c r="PN242" s="104"/>
      <c r="PO242" s="104"/>
      <c r="PP242" s="104"/>
      <c r="PQ242" s="104"/>
      <c r="PR242" s="104"/>
      <c r="PS242" s="104"/>
      <c r="PT242" s="104"/>
      <c r="PU242" s="104"/>
      <c r="PV242" s="104"/>
      <c r="PW242" s="104"/>
      <c r="PX242" s="104"/>
      <c r="PY242" s="104"/>
      <c r="PZ242" s="104"/>
      <c r="QA242" s="104"/>
      <c r="QB242" s="104"/>
      <c r="QC242" s="104"/>
      <c r="QD242" s="104"/>
      <c r="QE242" s="104"/>
      <c r="QF242" s="104"/>
      <c r="QG242" s="104"/>
      <c r="QH242" s="104"/>
      <c r="QI242" s="104"/>
      <c r="QJ242" s="104"/>
      <c r="QK242" s="104"/>
      <c r="QL242" s="104"/>
      <c r="QM242" s="104"/>
      <c r="QN242" s="104"/>
      <c r="QO242" s="104"/>
      <c r="QP242" s="104"/>
      <c r="QQ242" s="104"/>
      <c r="QR242" s="104"/>
      <c r="QS242" s="104"/>
      <c r="QT242" s="104"/>
      <c r="QU242" s="104"/>
      <c r="QV242" s="104"/>
      <c r="QW242" s="104"/>
      <c r="QX242" s="104"/>
      <c r="QY242" s="104"/>
      <c r="QZ242" s="104"/>
      <c r="RA242" s="104"/>
      <c r="RB242" s="104"/>
      <c r="RC242" s="104"/>
      <c r="RD242" s="104"/>
      <c r="RE242" s="104"/>
      <c r="RF242" s="104"/>
      <c r="RG242" s="207"/>
      <c r="RH242" s="207"/>
    </row>
    <row r="243" spans="2:476" ht="18.75" customHeight="1">
      <c r="B243" s="87">
        <v>232</v>
      </c>
      <c r="C243" s="87"/>
      <c r="D243" s="87" t="s">
        <v>451</v>
      </c>
      <c r="E243" s="34" t="str">
        <f>IF(ISBLANK(TMSimList[[#This Row],[Test n'#]]),"",LOOKUP(TMSimList[[#This Row],[Test n'#]],TP_CFAR_DB[TPnum],TP_CFAR_DB[TP ID]))</f>
        <v/>
      </c>
      <c r="F243" s="103" t="str">
        <f>IF(ISBLANK(TMSimList[[#This Row],[Test n'#]]),"",LOOKUP(TMSimList[[#This Row],[Test n'#]],TP_CFAR_DB[TPnum],TP_CFAR_DB[Test Point Name]))</f>
        <v/>
      </c>
      <c r="G243" s="34" t="str">
        <f>IF(ISBLANK(TMSimList[[#This Row],[Test n'#]]),"",LOOKUP(TMSimList[[#This Row],[Test n'#]],TP_CFAR_DB[TPnum],TP_CFAR_DB[Mode]))</f>
        <v/>
      </c>
      <c r="H243" s="397"/>
      <c r="I243" s="398"/>
      <c r="J243" s="398"/>
      <c r="K243" s="171"/>
      <c r="L243" s="178">
        <f>SUM(TMSimMatrix[#This Row])</f>
        <v>0</v>
      </c>
      <c r="M243" s="171"/>
      <c r="N243" s="171"/>
      <c r="O243" s="171"/>
      <c r="P243" s="171"/>
      <c r="Q243" s="171"/>
      <c r="R243" s="171"/>
      <c r="S243" s="171"/>
      <c r="T243" s="171"/>
      <c r="U243" s="171"/>
      <c r="V243" s="171"/>
      <c r="W243" s="171"/>
      <c r="X243" s="171"/>
      <c r="Y243" s="171"/>
      <c r="Z243" s="171"/>
      <c r="AA243" s="171"/>
      <c r="AB243" s="171"/>
      <c r="AC243" s="171"/>
      <c r="AD243" s="171"/>
      <c r="AE243" s="171"/>
      <c r="AF243" s="171"/>
      <c r="AG243" s="171"/>
      <c r="AH243" s="171"/>
      <c r="AI243" s="171"/>
      <c r="AJ243" s="171"/>
      <c r="AK243" s="171"/>
      <c r="AL243" s="171"/>
      <c r="AM243" s="171"/>
      <c r="AN243" s="171"/>
      <c r="AO243" s="171"/>
      <c r="AP243" s="171"/>
      <c r="AQ243" s="171"/>
      <c r="AR243" s="171"/>
      <c r="AS243" s="171"/>
      <c r="AT243" s="171"/>
      <c r="AU243" s="171"/>
      <c r="AV243" s="171"/>
      <c r="AW243" s="171"/>
      <c r="AX243" s="171"/>
      <c r="AY243" s="171"/>
      <c r="AZ243" s="171"/>
      <c r="BA243" s="171"/>
      <c r="BB243" s="171"/>
      <c r="BC243" s="171"/>
      <c r="BD243" s="171"/>
      <c r="BE243" s="171"/>
      <c r="BF243" s="171"/>
      <c r="BG243" s="171"/>
      <c r="BH243" s="171"/>
      <c r="BI243" s="171"/>
      <c r="BJ243" s="171"/>
      <c r="BK243" s="171"/>
      <c r="BL243" s="171"/>
      <c r="BM243" s="171"/>
      <c r="BN243" s="171"/>
      <c r="BO243" s="171"/>
      <c r="BP243" s="171"/>
      <c r="BQ243" s="171"/>
      <c r="BR243" s="171"/>
      <c r="BS243" s="171"/>
      <c r="BT243" s="171"/>
      <c r="BU243" s="171"/>
      <c r="BV243" s="171"/>
      <c r="BW243" s="171"/>
      <c r="BX243" s="171"/>
      <c r="BY243" s="171"/>
      <c r="BZ243" s="171"/>
      <c r="CA243" s="171"/>
      <c r="CB243" s="171"/>
      <c r="CC243" s="171"/>
      <c r="CD243" s="104"/>
      <c r="CE243" s="104"/>
      <c r="CF243" s="104"/>
      <c r="CG243" s="104"/>
      <c r="CH243" s="104"/>
      <c r="CI243" s="104"/>
      <c r="CJ243" s="104"/>
      <c r="CK243" s="104"/>
      <c r="CL243" s="104"/>
      <c r="CM243" s="104"/>
      <c r="CN243" s="104"/>
      <c r="CO243" s="104"/>
      <c r="CP243" s="104"/>
      <c r="CQ243" s="104"/>
      <c r="CR243" s="104"/>
      <c r="CS243" s="104"/>
      <c r="CT243" s="104"/>
      <c r="CU243" s="104"/>
      <c r="CV243" s="207"/>
      <c r="CW243" s="207"/>
      <c r="CX243" s="207"/>
      <c r="CY243" s="207"/>
      <c r="CZ243" s="207"/>
      <c r="DA243" s="207"/>
      <c r="DB243" s="207"/>
      <c r="DC243" s="207"/>
      <c r="DD243" s="207"/>
      <c r="DE243" s="207"/>
      <c r="DF243" s="207"/>
      <c r="DG243" s="207"/>
      <c r="DH243" s="207"/>
      <c r="DI243" s="207"/>
      <c r="DJ243" s="207"/>
      <c r="DK243" s="207"/>
      <c r="DL243" s="207"/>
      <c r="DM243" s="207"/>
      <c r="DN243" s="207"/>
      <c r="DO243" s="207"/>
      <c r="DP243" s="207"/>
      <c r="DQ243" s="207"/>
      <c r="DR243" s="207"/>
      <c r="DS243" s="207"/>
      <c r="DT243" s="207"/>
      <c r="DU243" s="104"/>
      <c r="DV243" s="104"/>
      <c r="DW243" s="104"/>
      <c r="DX243" s="104"/>
      <c r="DY243" s="104"/>
      <c r="DZ243" s="104"/>
      <c r="EA243" s="104"/>
      <c r="EB243" s="104"/>
      <c r="EC243" s="104"/>
      <c r="ED243" s="104"/>
      <c r="EE243" s="104"/>
      <c r="EF243" s="104"/>
      <c r="EG243" s="104"/>
      <c r="EH243" s="104"/>
      <c r="EI243" s="104"/>
      <c r="EJ243" s="104"/>
      <c r="EK243" s="104"/>
      <c r="EL243" s="104"/>
      <c r="EM243" s="104"/>
      <c r="EN243" s="104"/>
      <c r="EO243" s="104"/>
      <c r="EP243" s="104"/>
      <c r="EQ243" s="104"/>
      <c r="ER243" s="104"/>
      <c r="ES243" s="104"/>
      <c r="ET243" s="104"/>
      <c r="EU243" s="104"/>
      <c r="EV243" s="104"/>
      <c r="EW243" s="104"/>
      <c r="EX243" s="104"/>
      <c r="EY243" s="104"/>
      <c r="EZ243" s="104"/>
      <c r="FA243" s="104"/>
      <c r="FB243" s="104"/>
      <c r="FC243" s="104"/>
      <c r="FD243" s="104"/>
      <c r="FE243" s="104"/>
      <c r="FF243" s="104"/>
      <c r="FG243" s="104"/>
      <c r="FH243" s="104"/>
      <c r="FI243" s="104"/>
      <c r="FJ243" s="104"/>
      <c r="FK243" s="104"/>
      <c r="FL243" s="104"/>
      <c r="FM243" s="104"/>
      <c r="FN243" s="104"/>
      <c r="FO243" s="104"/>
      <c r="FP243" s="104"/>
      <c r="FQ243" s="104"/>
      <c r="FR243" s="104"/>
      <c r="FS243" s="104"/>
      <c r="FT243" s="104"/>
      <c r="FU243" s="104"/>
      <c r="FV243" s="104"/>
      <c r="FW243" s="104"/>
      <c r="FX243" s="104"/>
      <c r="FY243" s="104"/>
      <c r="FZ243" s="104"/>
      <c r="GA243" s="104"/>
      <c r="GB243" s="104"/>
      <c r="GC243" s="104"/>
      <c r="GD243" s="104"/>
      <c r="GE243" s="104"/>
      <c r="GF243" s="104"/>
      <c r="GG243" s="104"/>
      <c r="GH243" s="104"/>
      <c r="GI243" s="104"/>
      <c r="GJ243" s="104"/>
      <c r="GK243" s="104"/>
      <c r="GL243" s="104"/>
      <c r="GM243" s="104"/>
      <c r="GN243" s="104"/>
      <c r="GO243" s="104"/>
      <c r="GP243" s="104"/>
      <c r="GQ243" s="104"/>
      <c r="GR243" s="104"/>
      <c r="GS243" s="104"/>
      <c r="GT243" s="104"/>
      <c r="GU243" s="104"/>
      <c r="GV243" s="104"/>
      <c r="GW243" s="104"/>
      <c r="GX243" s="104"/>
      <c r="GY243" s="104"/>
      <c r="GZ243" s="104"/>
      <c r="HA243" s="104"/>
      <c r="HB243" s="104"/>
      <c r="HC243" s="104"/>
      <c r="HD243" s="104"/>
      <c r="HE243" s="104"/>
      <c r="HF243" s="104"/>
      <c r="HG243" s="104"/>
      <c r="HH243" s="104"/>
      <c r="HI243" s="104"/>
      <c r="HJ243" s="104"/>
      <c r="HK243" s="104"/>
      <c r="HL243" s="104"/>
      <c r="HM243" s="104"/>
      <c r="HN243" s="104"/>
      <c r="HO243" s="104"/>
      <c r="HP243" s="104"/>
      <c r="HQ243" s="104"/>
      <c r="HR243" s="104"/>
      <c r="HS243" s="104"/>
      <c r="HT243" s="104"/>
      <c r="HU243" s="104"/>
      <c r="HV243" s="104"/>
      <c r="HW243" s="104"/>
      <c r="HX243" s="104"/>
      <c r="HY243" s="104"/>
      <c r="HZ243" s="104"/>
      <c r="IA243" s="104"/>
      <c r="IB243" s="104"/>
      <c r="IC243" s="104"/>
      <c r="ID243" s="104"/>
      <c r="IE243" s="104"/>
      <c r="IF243" s="104"/>
      <c r="IG243" s="104"/>
      <c r="IH243" s="104"/>
      <c r="II243" s="104"/>
      <c r="IJ243" s="104"/>
      <c r="IK243" s="104"/>
      <c r="IL243" s="104"/>
      <c r="IM243" s="104"/>
      <c r="IN243" s="104"/>
      <c r="IO243" s="104"/>
      <c r="IP243" s="104"/>
      <c r="IQ243" s="104"/>
      <c r="IR243" s="104"/>
      <c r="IS243" s="104"/>
      <c r="IT243" s="104"/>
      <c r="IU243" s="104"/>
      <c r="IV243" s="104"/>
      <c r="IW243" s="104"/>
      <c r="IX243" s="104"/>
      <c r="IY243" s="104"/>
      <c r="IZ243" s="104"/>
      <c r="JA243" s="104"/>
      <c r="JB243" s="104"/>
      <c r="JC243" s="104"/>
      <c r="JD243" s="104"/>
      <c r="JE243" s="104"/>
      <c r="JF243" s="104"/>
      <c r="JG243" s="104"/>
      <c r="JH243" s="104"/>
      <c r="JI243" s="104"/>
      <c r="JJ243" s="104"/>
      <c r="JK243" s="104"/>
      <c r="JL243" s="104"/>
      <c r="JM243" s="104"/>
      <c r="JN243" s="104"/>
      <c r="JO243" s="104"/>
      <c r="JP243" s="104"/>
      <c r="JQ243" s="104"/>
      <c r="JR243" s="104"/>
      <c r="JS243" s="104"/>
      <c r="JT243" s="104"/>
      <c r="JU243" s="104"/>
      <c r="JV243" s="104"/>
      <c r="JW243" s="104"/>
      <c r="JX243" s="104"/>
      <c r="JY243" s="104"/>
      <c r="JZ243" s="104"/>
      <c r="KA243" s="104"/>
      <c r="KB243" s="104"/>
      <c r="KC243" s="104"/>
      <c r="KD243" s="104"/>
      <c r="KE243" s="104"/>
      <c r="KF243" s="104"/>
      <c r="KG243" s="104"/>
      <c r="KH243" s="104"/>
      <c r="KI243" s="104"/>
      <c r="KJ243" s="104"/>
      <c r="KK243" s="104"/>
      <c r="KL243" s="104"/>
      <c r="KM243" s="104"/>
      <c r="KN243" s="104"/>
      <c r="KO243" s="104"/>
      <c r="KP243" s="104"/>
      <c r="KQ243" s="104"/>
      <c r="KR243" s="104"/>
      <c r="KS243" s="104"/>
      <c r="KT243" s="104"/>
      <c r="KU243" s="104"/>
      <c r="KV243" s="104"/>
      <c r="KW243" s="104"/>
      <c r="KX243" s="104"/>
      <c r="KY243" s="104"/>
      <c r="KZ243" s="104"/>
      <c r="LA243" s="104"/>
      <c r="LB243" s="104"/>
      <c r="LC243" s="104"/>
      <c r="LD243" s="104"/>
      <c r="LE243" s="104"/>
      <c r="LF243" s="104"/>
      <c r="LG243" s="104"/>
      <c r="LH243" s="104"/>
      <c r="LI243" s="104"/>
      <c r="LJ243" s="104"/>
      <c r="LK243" s="104"/>
      <c r="LL243" s="104"/>
      <c r="LM243" s="104"/>
      <c r="LN243" s="104"/>
      <c r="LO243" s="104"/>
      <c r="LP243" s="104"/>
      <c r="LQ243" s="104"/>
      <c r="LR243" s="104"/>
      <c r="LS243" s="104"/>
      <c r="LT243" s="104"/>
      <c r="LU243" s="104"/>
      <c r="LV243" s="104"/>
      <c r="LW243" s="104"/>
      <c r="LX243" s="104"/>
      <c r="LY243" s="104"/>
      <c r="LZ243" s="104"/>
      <c r="MA243" s="104"/>
      <c r="MB243" s="104"/>
      <c r="MC243" s="104"/>
      <c r="MD243" s="104"/>
      <c r="ME243" s="104"/>
      <c r="MF243" s="104"/>
      <c r="MG243" s="104"/>
      <c r="MH243" s="104"/>
      <c r="MI243" s="104"/>
      <c r="MJ243" s="104"/>
      <c r="MK243" s="104"/>
      <c r="ML243" s="104"/>
      <c r="MM243" s="104"/>
      <c r="MN243" s="104"/>
      <c r="MO243" s="104"/>
      <c r="MP243" s="104"/>
      <c r="MQ243" s="104"/>
      <c r="MR243" s="104"/>
      <c r="MS243" s="104"/>
      <c r="MT243" s="104"/>
      <c r="MU243" s="104"/>
      <c r="MV243" s="104"/>
      <c r="MW243" s="104"/>
      <c r="MX243" s="104"/>
      <c r="MY243" s="104"/>
      <c r="MZ243" s="104"/>
      <c r="NA243" s="104"/>
      <c r="NB243" s="104"/>
      <c r="NC243" s="104"/>
      <c r="ND243" s="104"/>
      <c r="NE243" s="104"/>
      <c r="NF243" s="104"/>
      <c r="NG243" s="104"/>
      <c r="NH243" s="104"/>
      <c r="NI243" s="104"/>
      <c r="NJ243" s="104"/>
      <c r="NK243" s="104"/>
      <c r="NL243" s="104"/>
      <c r="NM243" s="104"/>
      <c r="NN243" s="104"/>
      <c r="NO243" s="104"/>
      <c r="NP243" s="104"/>
      <c r="NQ243" s="104"/>
      <c r="NR243" s="104"/>
      <c r="NS243" s="104"/>
      <c r="NT243" s="104"/>
      <c r="NU243" s="104"/>
      <c r="NV243" s="104"/>
      <c r="NW243" s="104"/>
      <c r="NX243" s="104"/>
      <c r="NY243" s="104"/>
      <c r="NZ243" s="104"/>
      <c r="OA243" s="104"/>
      <c r="OB243" s="104"/>
      <c r="OC243" s="104"/>
      <c r="OD243" s="104"/>
      <c r="OE243" s="104"/>
      <c r="OF243" s="104"/>
      <c r="OG243" s="104"/>
      <c r="OH243" s="104"/>
      <c r="OI243" s="104"/>
      <c r="OJ243" s="104"/>
      <c r="OK243" s="104"/>
      <c r="OL243" s="104"/>
      <c r="OM243" s="104"/>
      <c r="ON243" s="104"/>
      <c r="OO243" s="104"/>
      <c r="OP243" s="104"/>
      <c r="OQ243" s="104"/>
      <c r="OR243" s="104"/>
      <c r="OS243" s="104"/>
      <c r="OT243" s="104"/>
      <c r="OU243" s="104"/>
      <c r="OV243" s="104"/>
      <c r="OW243" s="104"/>
      <c r="OX243" s="104"/>
      <c r="OY243" s="104"/>
      <c r="OZ243" s="104"/>
      <c r="PA243" s="104"/>
      <c r="PB243" s="104"/>
      <c r="PC243" s="104"/>
      <c r="PD243" s="104"/>
      <c r="PE243" s="104"/>
      <c r="PF243" s="104"/>
      <c r="PG243" s="104"/>
      <c r="PH243" s="104"/>
      <c r="PI243" s="104"/>
      <c r="PJ243" s="104"/>
      <c r="PK243" s="104"/>
      <c r="PL243" s="104"/>
      <c r="PM243" s="104"/>
      <c r="PN243" s="104"/>
      <c r="PO243" s="104"/>
      <c r="PP243" s="104"/>
      <c r="PQ243" s="104"/>
      <c r="PR243" s="104"/>
      <c r="PS243" s="104"/>
      <c r="PT243" s="104"/>
      <c r="PU243" s="104"/>
      <c r="PV243" s="104"/>
      <c r="PW243" s="104"/>
      <c r="PX243" s="104"/>
      <c r="PY243" s="104"/>
      <c r="PZ243" s="104"/>
      <c r="QA243" s="104"/>
      <c r="QB243" s="104"/>
      <c r="QC243" s="104"/>
      <c r="QD243" s="104"/>
      <c r="QE243" s="104"/>
      <c r="QF243" s="104"/>
      <c r="QG243" s="104"/>
      <c r="QH243" s="104"/>
      <c r="QI243" s="104"/>
      <c r="QJ243" s="104"/>
      <c r="QK243" s="104"/>
      <c r="QL243" s="104"/>
      <c r="QM243" s="104"/>
      <c r="QN243" s="104"/>
      <c r="QO243" s="104"/>
      <c r="QP243" s="104"/>
      <c r="QQ243" s="104"/>
      <c r="QR243" s="104"/>
      <c r="QS243" s="104"/>
      <c r="QT243" s="104"/>
      <c r="QU243" s="104"/>
      <c r="QV243" s="104"/>
      <c r="QW243" s="104"/>
      <c r="QX243" s="104"/>
      <c r="QY243" s="104"/>
      <c r="QZ243" s="104"/>
      <c r="RA243" s="104"/>
      <c r="RB243" s="104"/>
      <c r="RC243" s="104"/>
      <c r="RD243" s="104"/>
      <c r="RE243" s="104"/>
      <c r="RF243" s="104"/>
      <c r="RG243" s="207"/>
      <c r="RH243" s="207"/>
    </row>
    <row r="244" spans="2:476" ht="18.75" customHeight="1">
      <c r="B244" s="87">
        <v>233</v>
      </c>
      <c r="C244" s="87"/>
      <c r="D244" s="87" t="s">
        <v>451</v>
      </c>
      <c r="E244" s="34" t="str">
        <f>IF(ISBLANK(TMSimList[[#This Row],[Test n'#]]),"",LOOKUP(TMSimList[[#This Row],[Test n'#]],TP_CFAR_DB[TPnum],TP_CFAR_DB[TP ID]))</f>
        <v/>
      </c>
      <c r="F244" s="103" t="str">
        <f>IF(ISBLANK(TMSimList[[#This Row],[Test n'#]]),"",LOOKUP(TMSimList[[#This Row],[Test n'#]],TP_CFAR_DB[TPnum],TP_CFAR_DB[Test Point Name]))</f>
        <v/>
      </c>
      <c r="G244" s="34" t="str">
        <f>IF(ISBLANK(TMSimList[[#This Row],[Test n'#]]),"",LOOKUP(TMSimList[[#This Row],[Test n'#]],TP_CFAR_DB[TPnum],TP_CFAR_DB[Mode]))</f>
        <v/>
      </c>
      <c r="H244" s="397"/>
      <c r="I244" s="398"/>
      <c r="J244" s="398"/>
      <c r="K244" s="171"/>
      <c r="L244" s="178">
        <f>SUM(TMSimMatrix[#This Row])</f>
        <v>0</v>
      </c>
      <c r="M244" s="171"/>
      <c r="N244" s="171"/>
      <c r="O244" s="171"/>
      <c r="P244" s="171"/>
      <c r="Q244" s="171"/>
      <c r="R244" s="171"/>
      <c r="S244" s="171"/>
      <c r="T244" s="171"/>
      <c r="U244" s="171"/>
      <c r="V244" s="171"/>
      <c r="W244" s="171"/>
      <c r="X244" s="171"/>
      <c r="Y244" s="171"/>
      <c r="Z244" s="171"/>
      <c r="AA244" s="171"/>
      <c r="AB244" s="171"/>
      <c r="AC244" s="171"/>
      <c r="AD244" s="171"/>
      <c r="AE244" s="171"/>
      <c r="AF244" s="171"/>
      <c r="AG244" s="171"/>
      <c r="AH244" s="171"/>
      <c r="AI244" s="171"/>
      <c r="AJ244" s="171"/>
      <c r="AK244" s="171"/>
      <c r="AL244" s="171"/>
      <c r="AM244" s="171"/>
      <c r="AN244" s="171"/>
      <c r="AO244" s="171"/>
      <c r="AP244" s="171"/>
      <c r="AQ244" s="171"/>
      <c r="AR244" s="171"/>
      <c r="AS244" s="171"/>
      <c r="AT244" s="171"/>
      <c r="AU244" s="171"/>
      <c r="AV244" s="171"/>
      <c r="AW244" s="171"/>
      <c r="AX244" s="171"/>
      <c r="AY244" s="171"/>
      <c r="AZ244" s="171"/>
      <c r="BA244" s="171"/>
      <c r="BB244" s="171"/>
      <c r="BC244" s="171"/>
      <c r="BD244" s="171"/>
      <c r="BE244" s="171"/>
      <c r="BF244" s="171"/>
      <c r="BG244" s="171"/>
      <c r="BH244" s="171"/>
      <c r="BI244" s="171"/>
      <c r="BJ244" s="171"/>
      <c r="BK244" s="171"/>
      <c r="BL244" s="171"/>
      <c r="BM244" s="171"/>
      <c r="BN244" s="171"/>
      <c r="BO244" s="171"/>
      <c r="BP244" s="171"/>
      <c r="BQ244" s="171"/>
      <c r="BR244" s="171"/>
      <c r="BS244" s="171"/>
      <c r="BT244" s="171"/>
      <c r="BU244" s="171"/>
      <c r="BV244" s="171"/>
      <c r="BW244" s="171"/>
      <c r="BX244" s="171"/>
      <c r="BY244" s="171"/>
      <c r="BZ244" s="171"/>
      <c r="CA244" s="171"/>
      <c r="CB244" s="171"/>
      <c r="CC244" s="171"/>
      <c r="CD244" s="104"/>
      <c r="CE244" s="104"/>
      <c r="CF244" s="104"/>
      <c r="CG244" s="104"/>
      <c r="CH244" s="104"/>
      <c r="CI244" s="104"/>
      <c r="CJ244" s="104"/>
      <c r="CK244" s="104"/>
      <c r="CL244" s="104"/>
      <c r="CM244" s="104"/>
      <c r="CN244" s="104"/>
      <c r="CO244" s="104"/>
      <c r="CP244" s="104"/>
      <c r="CQ244" s="104"/>
      <c r="CR244" s="104"/>
      <c r="CS244" s="104"/>
      <c r="CT244" s="104"/>
      <c r="CU244" s="104"/>
      <c r="CV244" s="207"/>
      <c r="CW244" s="207"/>
      <c r="CX244" s="207"/>
      <c r="CY244" s="207"/>
      <c r="CZ244" s="207"/>
      <c r="DA244" s="207"/>
      <c r="DB244" s="207"/>
      <c r="DC244" s="207"/>
      <c r="DD244" s="207"/>
      <c r="DE244" s="207"/>
      <c r="DF244" s="207"/>
      <c r="DG244" s="207"/>
      <c r="DH244" s="207"/>
      <c r="DI244" s="207"/>
      <c r="DJ244" s="207"/>
      <c r="DK244" s="207"/>
      <c r="DL244" s="207"/>
      <c r="DM244" s="207"/>
      <c r="DN244" s="207"/>
      <c r="DO244" s="207"/>
      <c r="DP244" s="207"/>
      <c r="DQ244" s="207"/>
      <c r="DR244" s="207"/>
      <c r="DS244" s="207"/>
      <c r="DT244" s="207"/>
      <c r="DU244" s="104"/>
      <c r="DV244" s="104"/>
      <c r="DW244" s="104"/>
      <c r="DX244" s="104"/>
      <c r="DY244" s="104"/>
      <c r="DZ244" s="104"/>
      <c r="EA244" s="104"/>
      <c r="EB244" s="104"/>
      <c r="EC244" s="104"/>
      <c r="ED244" s="104"/>
      <c r="EE244" s="104"/>
      <c r="EF244" s="104"/>
      <c r="EG244" s="104"/>
      <c r="EH244" s="104"/>
      <c r="EI244" s="104"/>
      <c r="EJ244" s="104"/>
      <c r="EK244" s="104"/>
      <c r="EL244" s="104"/>
      <c r="EM244" s="104"/>
      <c r="EN244" s="104"/>
      <c r="EO244" s="104"/>
      <c r="EP244" s="104"/>
      <c r="EQ244" s="104"/>
      <c r="ER244" s="104"/>
      <c r="ES244" s="104"/>
      <c r="ET244" s="104"/>
      <c r="EU244" s="104"/>
      <c r="EV244" s="104"/>
      <c r="EW244" s="104"/>
      <c r="EX244" s="104"/>
      <c r="EY244" s="104"/>
      <c r="EZ244" s="104"/>
      <c r="FA244" s="104"/>
      <c r="FB244" s="104"/>
      <c r="FC244" s="104"/>
      <c r="FD244" s="104"/>
      <c r="FE244" s="104"/>
      <c r="FF244" s="104"/>
      <c r="FG244" s="104"/>
      <c r="FH244" s="104"/>
      <c r="FI244" s="104"/>
      <c r="FJ244" s="104"/>
      <c r="FK244" s="104"/>
      <c r="FL244" s="104"/>
      <c r="FM244" s="104"/>
      <c r="FN244" s="104"/>
      <c r="FO244" s="104"/>
      <c r="FP244" s="104"/>
      <c r="FQ244" s="104"/>
      <c r="FR244" s="104"/>
      <c r="FS244" s="104"/>
      <c r="FT244" s="104"/>
      <c r="FU244" s="104"/>
      <c r="FV244" s="104"/>
      <c r="FW244" s="104"/>
      <c r="FX244" s="104"/>
      <c r="FY244" s="104"/>
      <c r="FZ244" s="104"/>
      <c r="GA244" s="104"/>
      <c r="GB244" s="104"/>
      <c r="GC244" s="104"/>
      <c r="GD244" s="104"/>
      <c r="GE244" s="104"/>
      <c r="GF244" s="104"/>
      <c r="GG244" s="104"/>
      <c r="GH244" s="104"/>
      <c r="GI244" s="104"/>
      <c r="GJ244" s="104"/>
      <c r="GK244" s="104"/>
      <c r="GL244" s="104"/>
      <c r="GM244" s="104"/>
      <c r="GN244" s="104"/>
      <c r="GO244" s="104"/>
      <c r="GP244" s="104"/>
      <c r="GQ244" s="104"/>
      <c r="GR244" s="104"/>
      <c r="GS244" s="104"/>
      <c r="GT244" s="104"/>
      <c r="GU244" s="104"/>
      <c r="GV244" s="104"/>
      <c r="GW244" s="104"/>
      <c r="GX244" s="104"/>
      <c r="GY244" s="104"/>
      <c r="GZ244" s="104"/>
      <c r="HA244" s="104"/>
      <c r="HB244" s="104"/>
      <c r="HC244" s="104"/>
      <c r="HD244" s="104"/>
      <c r="HE244" s="104"/>
      <c r="HF244" s="104"/>
      <c r="HG244" s="104"/>
      <c r="HH244" s="104"/>
      <c r="HI244" s="104"/>
      <c r="HJ244" s="104"/>
      <c r="HK244" s="104"/>
      <c r="HL244" s="104"/>
      <c r="HM244" s="104"/>
      <c r="HN244" s="104"/>
      <c r="HO244" s="104"/>
      <c r="HP244" s="104"/>
      <c r="HQ244" s="104"/>
      <c r="HR244" s="104"/>
      <c r="HS244" s="104"/>
      <c r="HT244" s="104"/>
      <c r="HU244" s="104"/>
      <c r="HV244" s="104"/>
      <c r="HW244" s="104"/>
      <c r="HX244" s="104"/>
      <c r="HY244" s="104"/>
      <c r="HZ244" s="104"/>
      <c r="IA244" s="104"/>
      <c r="IB244" s="104"/>
      <c r="IC244" s="104"/>
      <c r="ID244" s="104"/>
      <c r="IE244" s="104"/>
      <c r="IF244" s="104"/>
      <c r="IG244" s="104"/>
      <c r="IH244" s="104"/>
      <c r="II244" s="104"/>
      <c r="IJ244" s="104"/>
      <c r="IK244" s="104"/>
      <c r="IL244" s="104"/>
      <c r="IM244" s="104"/>
      <c r="IN244" s="104"/>
      <c r="IO244" s="104"/>
      <c r="IP244" s="104"/>
      <c r="IQ244" s="104"/>
      <c r="IR244" s="104"/>
      <c r="IS244" s="104"/>
      <c r="IT244" s="104"/>
      <c r="IU244" s="104"/>
      <c r="IV244" s="104"/>
      <c r="IW244" s="104"/>
      <c r="IX244" s="104"/>
      <c r="IY244" s="104"/>
      <c r="IZ244" s="104"/>
      <c r="JA244" s="104"/>
      <c r="JB244" s="104"/>
      <c r="JC244" s="104"/>
      <c r="JD244" s="104"/>
      <c r="JE244" s="104"/>
      <c r="JF244" s="104"/>
      <c r="JG244" s="104"/>
      <c r="JH244" s="104"/>
      <c r="JI244" s="104"/>
      <c r="JJ244" s="104"/>
      <c r="JK244" s="104"/>
      <c r="JL244" s="104"/>
      <c r="JM244" s="104"/>
      <c r="JN244" s="104"/>
      <c r="JO244" s="104"/>
      <c r="JP244" s="104"/>
      <c r="JQ244" s="104"/>
      <c r="JR244" s="104"/>
      <c r="JS244" s="104"/>
      <c r="JT244" s="104"/>
      <c r="JU244" s="104"/>
      <c r="JV244" s="104"/>
      <c r="JW244" s="104"/>
      <c r="JX244" s="104"/>
      <c r="JY244" s="104"/>
      <c r="JZ244" s="104"/>
      <c r="KA244" s="104"/>
      <c r="KB244" s="104"/>
      <c r="KC244" s="104"/>
      <c r="KD244" s="104"/>
      <c r="KE244" s="104"/>
      <c r="KF244" s="104"/>
      <c r="KG244" s="104"/>
      <c r="KH244" s="104"/>
      <c r="KI244" s="104"/>
      <c r="KJ244" s="104"/>
      <c r="KK244" s="104"/>
      <c r="KL244" s="104"/>
      <c r="KM244" s="104"/>
      <c r="KN244" s="104"/>
      <c r="KO244" s="104"/>
      <c r="KP244" s="104"/>
      <c r="KQ244" s="104"/>
      <c r="KR244" s="104"/>
      <c r="KS244" s="104"/>
      <c r="KT244" s="104"/>
      <c r="KU244" s="104"/>
      <c r="KV244" s="104"/>
      <c r="KW244" s="104"/>
      <c r="KX244" s="104"/>
      <c r="KY244" s="104"/>
      <c r="KZ244" s="104"/>
      <c r="LA244" s="104"/>
      <c r="LB244" s="104"/>
      <c r="LC244" s="104"/>
      <c r="LD244" s="104"/>
      <c r="LE244" s="104"/>
      <c r="LF244" s="104"/>
      <c r="LG244" s="104"/>
      <c r="LH244" s="104"/>
      <c r="LI244" s="104"/>
      <c r="LJ244" s="104"/>
      <c r="LK244" s="104"/>
      <c r="LL244" s="104"/>
      <c r="LM244" s="104"/>
      <c r="LN244" s="104"/>
      <c r="LO244" s="104"/>
      <c r="LP244" s="104"/>
      <c r="LQ244" s="104"/>
      <c r="LR244" s="104"/>
      <c r="LS244" s="104"/>
      <c r="LT244" s="104"/>
      <c r="LU244" s="104"/>
      <c r="LV244" s="104"/>
      <c r="LW244" s="104"/>
      <c r="LX244" s="104"/>
      <c r="LY244" s="104"/>
      <c r="LZ244" s="104"/>
      <c r="MA244" s="104"/>
      <c r="MB244" s="104"/>
      <c r="MC244" s="104"/>
      <c r="MD244" s="104"/>
      <c r="ME244" s="104"/>
      <c r="MF244" s="104"/>
      <c r="MG244" s="104"/>
      <c r="MH244" s="104"/>
      <c r="MI244" s="104"/>
      <c r="MJ244" s="104"/>
      <c r="MK244" s="104"/>
      <c r="ML244" s="104"/>
      <c r="MM244" s="104"/>
      <c r="MN244" s="104"/>
      <c r="MO244" s="104"/>
      <c r="MP244" s="104"/>
      <c r="MQ244" s="104"/>
      <c r="MR244" s="104"/>
      <c r="MS244" s="104"/>
      <c r="MT244" s="104"/>
      <c r="MU244" s="104"/>
      <c r="MV244" s="104"/>
      <c r="MW244" s="104"/>
      <c r="MX244" s="104"/>
      <c r="MY244" s="104"/>
      <c r="MZ244" s="104"/>
      <c r="NA244" s="104"/>
      <c r="NB244" s="104"/>
      <c r="NC244" s="104"/>
      <c r="ND244" s="104"/>
      <c r="NE244" s="104"/>
      <c r="NF244" s="104"/>
      <c r="NG244" s="104"/>
      <c r="NH244" s="104"/>
      <c r="NI244" s="104"/>
      <c r="NJ244" s="104"/>
      <c r="NK244" s="104"/>
      <c r="NL244" s="104"/>
      <c r="NM244" s="104"/>
      <c r="NN244" s="104"/>
      <c r="NO244" s="104"/>
      <c r="NP244" s="104"/>
      <c r="NQ244" s="104"/>
      <c r="NR244" s="104"/>
      <c r="NS244" s="104"/>
      <c r="NT244" s="104"/>
      <c r="NU244" s="104"/>
      <c r="NV244" s="104"/>
      <c r="NW244" s="104"/>
      <c r="NX244" s="104"/>
      <c r="NY244" s="104"/>
      <c r="NZ244" s="104"/>
      <c r="OA244" s="104"/>
      <c r="OB244" s="104"/>
      <c r="OC244" s="104"/>
      <c r="OD244" s="104"/>
      <c r="OE244" s="104"/>
      <c r="OF244" s="104"/>
      <c r="OG244" s="104"/>
      <c r="OH244" s="104"/>
      <c r="OI244" s="104"/>
      <c r="OJ244" s="104"/>
      <c r="OK244" s="104"/>
      <c r="OL244" s="104"/>
      <c r="OM244" s="104"/>
      <c r="ON244" s="104"/>
      <c r="OO244" s="104"/>
      <c r="OP244" s="104"/>
      <c r="OQ244" s="104"/>
      <c r="OR244" s="104"/>
      <c r="OS244" s="104"/>
      <c r="OT244" s="104"/>
      <c r="OU244" s="104"/>
      <c r="OV244" s="104"/>
      <c r="OW244" s="104"/>
      <c r="OX244" s="104"/>
      <c r="OY244" s="104"/>
      <c r="OZ244" s="104"/>
      <c r="PA244" s="104"/>
      <c r="PB244" s="104"/>
      <c r="PC244" s="104"/>
      <c r="PD244" s="104"/>
      <c r="PE244" s="104"/>
      <c r="PF244" s="104"/>
      <c r="PG244" s="104"/>
      <c r="PH244" s="104"/>
      <c r="PI244" s="104"/>
      <c r="PJ244" s="104"/>
      <c r="PK244" s="104"/>
      <c r="PL244" s="104"/>
      <c r="PM244" s="104"/>
      <c r="PN244" s="104"/>
      <c r="PO244" s="104"/>
      <c r="PP244" s="104"/>
      <c r="PQ244" s="104"/>
      <c r="PR244" s="104"/>
      <c r="PS244" s="104"/>
      <c r="PT244" s="104"/>
      <c r="PU244" s="104"/>
      <c r="PV244" s="104"/>
      <c r="PW244" s="104"/>
      <c r="PX244" s="104"/>
      <c r="PY244" s="104"/>
      <c r="PZ244" s="104"/>
      <c r="QA244" s="104"/>
      <c r="QB244" s="104"/>
      <c r="QC244" s="104"/>
      <c r="QD244" s="104"/>
      <c r="QE244" s="104"/>
      <c r="QF244" s="104"/>
      <c r="QG244" s="104"/>
      <c r="QH244" s="104"/>
      <c r="QI244" s="104"/>
      <c r="QJ244" s="104"/>
      <c r="QK244" s="104"/>
      <c r="QL244" s="104"/>
      <c r="QM244" s="104"/>
      <c r="QN244" s="104"/>
      <c r="QO244" s="104"/>
      <c r="QP244" s="104"/>
      <c r="QQ244" s="104"/>
      <c r="QR244" s="104"/>
      <c r="QS244" s="104"/>
      <c r="QT244" s="104"/>
      <c r="QU244" s="104"/>
      <c r="QV244" s="104"/>
      <c r="QW244" s="104"/>
      <c r="QX244" s="104"/>
      <c r="QY244" s="104"/>
      <c r="QZ244" s="104"/>
      <c r="RA244" s="104"/>
      <c r="RB244" s="104"/>
      <c r="RC244" s="104"/>
      <c r="RD244" s="104"/>
      <c r="RE244" s="104"/>
      <c r="RF244" s="104"/>
      <c r="RG244" s="207"/>
      <c r="RH244" s="207"/>
    </row>
    <row r="245" spans="2:476" ht="18.75" customHeight="1">
      <c r="B245" s="87">
        <v>234</v>
      </c>
      <c r="C245" s="87"/>
      <c r="D245" s="87" t="s">
        <v>451</v>
      </c>
      <c r="E245" s="34" t="str">
        <f>IF(ISBLANK(TMSimList[[#This Row],[Test n'#]]),"",LOOKUP(TMSimList[[#This Row],[Test n'#]],TP_CFAR_DB[TPnum],TP_CFAR_DB[TP ID]))</f>
        <v/>
      </c>
      <c r="F245" s="103" t="str">
        <f>IF(ISBLANK(TMSimList[[#This Row],[Test n'#]]),"",LOOKUP(TMSimList[[#This Row],[Test n'#]],TP_CFAR_DB[TPnum],TP_CFAR_DB[Test Point Name]))</f>
        <v/>
      </c>
      <c r="G245" s="34" t="str">
        <f>IF(ISBLANK(TMSimList[[#This Row],[Test n'#]]),"",LOOKUP(TMSimList[[#This Row],[Test n'#]],TP_CFAR_DB[TPnum],TP_CFAR_DB[Mode]))</f>
        <v/>
      </c>
      <c r="H245" s="397"/>
      <c r="I245" s="398"/>
      <c r="J245" s="398"/>
      <c r="K245" s="171"/>
      <c r="L245" s="178">
        <f>SUM(TMSimMatrix[#This Row])</f>
        <v>0</v>
      </c>
      <c r="M245" s="171"/>
      <c r="N245" s="171"/>
      <c r="O245" s="171"/>
      <c r="P245" s="171"/>
      <c r="Q245" s="171"/>
      <c r="R245" s="171"/>
      <c r="S245" s="171"/>
      <c r="T245" s="171"/>
      <c r="U245" s="171"/>
      <c r="V245" s="171"/>
      <c r="W245" s="171"/>
      <c r="X245" s="171"/>
      <c r="Y245" s="171"/>
      <c r="Z245" s="171"/>
      <c r="AA245" s="171"/>
      <c r="AB245" s="171"/>
      <c r="AC245" s="171"/>
      <c r="AD245" s="171"/>
      <c r="AE245" s="171"/>
      <c r="AF245" s="171"/>
      <c r="AG245" s="171"/>
      <c r="AH245" s="171"/>
      <c r="AI245" s="171"/>
      <c r="AJ245" s="171"/>
      <c r="AK245" s="171"/>
      <c r="AL245" s="171"/>
      <c r="AM245" s="171"/>
      <c r="AN245" s="171"/>
      <c r="AO245" s="171"/>
      <c r="AP245" s="171"/>
      <c r="AQ245" s="171"/>
      <c r="AR245" s="171"/>
      <c r="AS245" s="171"/>
      <c r="AT245" s="171"/>
      <c r="AU245" s="171"/>
      <c r="AV245" s="171"/>
      <c r="AW245" s="171"/>
      <c r="AX245" s="171"/>
      <c r="AY245" s="171"/>
      <c r="AZ245" s="171"/>
      <c r="BA245" s="171"/>
      <c r="BB245" s="171"/>
      <c r="BC245" s="171"/>
      <c r="BD245" s="171"/>
      <c r="BE245" s="171"/>
      <c r="BF245" s="171"/>
      <c r="BG245" s="171"/>
      <c r="BH245" s="171"/>
      <c r="BI245" s="171"/>
      <c r="BJ245" s="171"/>
      <c r="BK245" s="171"/>
      <c r="BL245" s="171"/>
      <c r="BM245" s="171"/>
      <c r="BN245" s="171"/>
      <c r="BO245" s="171"/>
      <c r="BP245" s="171"/>
      <c r="BQ245" s="171"/>
      <c r="BR245" s="171"/>
      <c r="BS245" s="171"/>
      <c r="BT245" s="171"/>
      <c r="BU245" s="171"/>
      <c r="BV245" s="171"/>
      <c r="BW245" s="171"/>
      <c r="BX245" s="171"/>
      <c r="BY245" s="171"/>
      <c r="BZ245" s="171"/>
      <c r="CA245" s="171"/>
      <c r="CB245" s="171"/>
      <c r="CC245" s="171"/>
      <c r="CD245" s="104"/>
      <c r="CE245" s="104"/>
      <c r="CF245" s="104"/>
      <c r="CG245" s="104"/>
      <c r="CH245" s="104"/>
      <c r="CI245" s="104"/>
      <c r="CJ245" s="104"/>
      <c r="CK245" s="104"/>
      <c r="CL245" s="104"/>
      <c r="CM245" s="104"/>
      <c r="CN245" s="104"/>
      <c r="CO245" s="104"/>
      <c r="CP245" s="104"/>
      <c r="CQ245" s="104"/>
      <c r="CR245" s="104"/>
      <c r="CS245" s="104"/>
      <c r="CT245" s="104"/>
      <c r="CU245" s="104"/>
      <c r="CV245" s="207"/>
      <c r="CW245" s="207"/>
      <c r="CX245" s="207"/>
      <c r="CY245" s="207"/>
      <c r="CZ245" s="207"/>
      <c r="DA245" s="207"/>
      <c r="DB245" s="207"/>
      <c r="DC245" s="207"/>
      <c r="DD245" s="207"/>
      <c r="DE245" s="207"/>
      <c r="DF245" s="207"/>
      <c r="DG245" s="207"/>
      <c r="DH245" s="207"/>
      <c r="DI245" s="207"/>
      <c r="DJ245" s="207"/>
      <c r="DK245" s="207"/>
      <c r="DL245" s="207"/>
      <c r="DM245" s="207"/>
      <c r="DN245" s="207"/>
      <c r="DO245" s="207"/>
      <c r="DP245" s="207"/>
      <c r="DQ245" s="207"/>
      <c r="DR245" s="207"/>
      <c r="DS245" s="207"/>
      <c r="DT245" s="207"/>
      <c r="DU245" s="104"/>
      <c r="DV245" s="104"/>
      <c r="DW245" s="104"/>
      <c r="DX245" s="104"/>
      <c r="DY245" s="104"/>
      <c r="DZ245" s="104"/>
      <c r="EA245" s="104"/>
      <c r="EB245" s="104"/>
      <c r="EC245" s="104"/>
      <c r="ED245" s="104"/>
      <c r="EE245" s="104"/>
      <c r="EF245" s="104"/>
      <c r="EG245" s="104"/>
      <c r="EH245" s="104"/>
      <c r="EI245" s="104"/>
      <c r="EJ245" s="104"/>
      <c r="EK245" s="104"/>
      <c r="EL245" s="104"/>
      <c r="EM245" s="104"/>
      <c r="EN245" s="104"/>
      <c r="EO245" s="104"/>
      <c r="EP245" s="104"/>
      <c r="EQ245" s="104"/>
      <c r="ER245" s="104"/>
      <c r="ES245" s="104"/>
      <c r="ET245" s="104"/>
      <c r="EU245" s="104"/>
      <c r="EV245" s="104"/>
      <c r="EW245" s="104"/>
      <c r="EX245" s="104"/>
      <c r="EY245" s="104"/>
      <c r="EZ245" s="104"/>
      <c r="FA245" s="104"/>
      <c r="FB245" s="104"/>
      <c r="FC245" s="104"/>
      <c r="FD245" s="104"/>
      <c r="FE245" s="104"/>
      <c r="FF245" s="104"/>
      <c r="FG245" s="104"/>
      <c r="FH245" s="104"/>
      <c r="FI245" s="104"/>
      <c r="FJ245" s="104"/>
      <c r="FK245" s="104"/>
      <c r="FL245" s="104"/>
      <c r="FM245" s="104"/>
      <c r="FN245" s="104"/>
      <c r="FO245" s="104"/>
      <c r="FP245" s="104"/>
      <c r="FQ245" s="104"/>
      <c r="FR245" s="104"/>
      <c r="FS245" s="104"/>
      <c r="FT245" s="104"/>
      <c r="FU245" s="104"/>
      <c r="FV245" s="104"/>
      <c r="FW245" s="104"/>
      <c r="FX245" s="104"/>
      <c r="FY245" s="104"/>
      <c r="FZ245" s="104"/>
      <c r="GA245" s="104"/>
      <c r="GB245" s="104"/>
      <c r="GC245" s="104"/>
      <c r="GD245" s="104"/>
      <c r="GE245" s="104"/>
      <c r="GF245" s="104"/>
      <c r="GG245" s="104"/>
      <c r="GH245" s="104"/>
      <c r="GI245" s="104"/>
      <c r="GJ245" s="104"/>
      <c r="GK245" s="104"/>
      <c r="GL245" s="104"/>
      <c r="GM245" s="104"/>
      <c r="GN245" s="104"/>
      <c r="GO245" s="104"/>
      <c r="GP245" s="104"/>
      <c r="GQ245" s="104"/>
      <c r="GR245" s="104"/>
      <c r="GS245" s="104"/>
      <c r="GT245" s="104"/>
      <c r="GU245" s="104"/>
      <c r="GV245" s="104"/>
      <c r="GW245" s="104"/>
      <c r="GX245" s="104"/>
      <c r="GY245" s="104"/>
      <c r="GZ245" s="104"/>
      <c r="HA245" s="104"/>
      <c r="HB245" s="104"/>
      <c r="HC245" s="104"/>
      <c r="HD245" s="104"/>
      <c r="HE245" s="104"/>
      <c r="HF245" s="104"/>
      <c r="HG245" s="104"/>
      <c r="HH245" s="104"/>
      <c r="HI245" s="104"/>
      <c r="HJ245" s="104"/>
      <c r="HK245" s="104"/>
      <c r="HL245" s="104"/>
      <c r="HM245" s="104"/>
      <c r="HN245" s="104"/>
      <c r="HO245" s="104"/>
      <c r="HP245" s="104"/>
      <c r="HQ245" s="104"/>
      <c r="HR245" s="104"/>
      <c r="HS245" s="104"/>
      <c r="HT245" s="104"/>
      <c r="HU245" s="104"/>
      <c r="HV245" s="104"/>
      <c r="HW245" s="104"/>
      <c r="HX245" s="104"/>
      <c r="HY245" s="104"/>
      <c r="HZ245" s="104"/>
      <c r="IA245" s="104"/>
      <c r="IB245" s="104"/>
      <c r="IC245" s="104"/>
      <c r="ID245" s="104"/>
      <c r="IE245" s="104"/>
      <c r="IF245" s="104"/>
      <c r="IG245" s="104"/>
      <c r="IH245" s="104"/>
      <c r="II245" s="104"/>
      <c r="IJ245" s="104"/>
      <c r="IK245" s="104"/>
      <c r="IL245" s="104"/>
      <c r="IM245" s="104"/>
      <c r="IN245" s="104"/>
      <c r="IO245" s="104"/>
      <c r="IP245" s="104"/>
      <c r="IQ245" s="104"/>
      <c r="IR245" s="104"/>
      <c r="IS245" s="104"/>
      <c r="IT245" s="104"/>
      <c r="IU245" s="104"/>
      <c r="IV245" s="104"/>
      <c r="IW245" s="104"/>
      <c r="IX245" s="104"/>
      <c r="IY245" s="104"/>
      <c r="IZ245" s="104"/>
      <c r="JA245" s="104"/>
      <c r="JB245" s="104"/>
      <c r="JC245" s="104"/>
      <c r="JD245" s="104"/>
      <c r="JE245" s="104"/>
      <c r="JF245" s="104"/>
      <c r="JG245" s="104"/>
      <c r="JH245" s="104"/>
      <c r="JI245" s="104"/>
      <c r="JJ245" s="104"/>
      <c r="JK245" s="104"/>
      <c r="JL245" s="104"/>
      <c r="JM245" s="104"/>
      <c r="JN245" s="104"/>
      <c r="JO245" s="104"/>
      <c r="JP245" s="104"/>
      <c r="JQ245" s="104"/>
      <c r="JR245" s="104"/>
      <c r="JS245" s="104"/>
      <c r="JT245" s="104"/>
      <c r="JU245" s="104"/>
      <c r="JV245" s="104"/>
      <c r="JW245" s="104"/>
      <c r="JX245" s="104"/>
      <c r="JY245" s="104"/>
      <c r="JZ245" s="104"/>
      <c r="KA245" s="104"/>
      <c r="KB245" s="104"/>
      <c r="KC245" s="104"/>
      <c r="KD245" s="104"/>
      <c r="KE245" s="104"/>
      <c r="KF245" s="104"/>
      <c r="KG245" s="104"/>
      <c r="KH245" s="104"/>
      <c r="KI245" s="104"/>
      <c r="KJ245" s="104"/>
      <c r="KK245" s="104"/>
      <c r="KL245" s="104"/>
      <c r="KM245" s="104"/>
      <c r="KN245" s="104"/>
      <c r="KO245" s="104"/>
      <c r="KP245" s="104"/>
      <c r="KQ245" s="104"/>
      <c r="KR245" s="104"/>
      <c r="KS245" s="104"/>
      <c r="KT245" s="104"/>
      <c r="KU245" s="104"/>
      <c r="KV245" s="104"/>
      <c r="KW245" s="104"/>
      <c r="KX245" s="104"/>
      <c r="KY245" s="104"/>
      <c r="KZ245" s="104"/>
      <c r="LA245" s="104"/>
      <c r="LB245" s="104"/>
      <c r="LC245" s="104"/>
      <c r="LD245" s="104"/>
      <c r="LE245" s="104"/>
      <c r="LF245" s="104"/>
      <c r="LG245" s="104"/>
      <c r="LH245" s="104"/>
      <c r="LI245" s="104"/>
      <c r="LJ245" s="104"/>
      <c r="LK245" s="104"/>
      <c r="LL245" s="104"/>
      <c r="LM245" s="104"/>
      <c r="LN245" s="104"/>
      <c r="LO245" s="104"/>
      <c r="LP245" s="104"/>
      <c r="LQ245" s="104"/>
      <c r="LR245" s="104"/>
      <c r="LS245" s="104"/>
      <c r="LT245" s="104"/>
      <c r="LU245" s="104"/>
      <c r="LV245" s="104"/>
      <c r="LW245" s="104"/>
      <c r="LX245" s="104"/>
      <c r="LY245" s="104"/>
      <c r="LZ245" s="104"/>
      <c r="MA245" s="104"/>
      <c r="MB245" s="104"/>
      <c r="MC245" s="104"/>
      <c r="MD245" s="104"/>
      <c r="ME245" s="104"/>
      <c r="MF245" s="104"/>
      <c r="MG245" s="104"/>
      <c r="MH245" s="104"/>
      <c r="MI245" s="104"/>
      <c r="MJ245" s="104"/>
      <c r="MK245" s="104"/>
      <c r="ML245" s="104"/>
      <c r="MM245" s="104"/>
      <c r="MN245" s="104"/>
      <c r="MO245" s="104"/>
      <c r="MP245" s="104"/>
      <c r="MQ245" s="104"/>
      <c r="MR245" s="104"/>
      <c r="MS245" s="104"/>
      <c r="MT245" s="104"/>
      <c r="MU245" s="104"/>
      <c r="MV245" s="104"/>
      <c r="MW245" s="104"/>
      <c r="MX245" s="104"/>
      <c r="MY245" s="104"/>
      <c r="MZ245" s="104"/>
      <c r="NA245" s="104"/>
      <c r="NB245" s="104"/>
      <c r="NC245" s="104"/>
      <c r="ND245" s="104"/>
      <c r="NE245" s="104"/>
      <c r="NF245" s="104"/>
      <c r="NG245" s="104"/>
      <c r="NH245" s="104"/>
      <c r="NI245" s="104"/>
      <c r="NJ245" s="104"/>
      <c r="NK245" s="104"/>
      <c r="NL245" s="104"/>
      <c r="NM245" s="104"/>
      <c r="NN245" s="104"/>
      <c r="NO245" s="104"/>
      <c r="NP245" s="104"/>
      <c r="NQ245" s="104"/>
      <c r="NR245" s="104"/>
      <c r="NS245" s="104"/>
      <c r="NT245" s="104"/>
      <c r="NU245" s="104"/>
      <c r="NV245" s="104"/>
      <c r="NW245" s="104"/>
      <c r="NX245" s="104"/>
      <c r="NY245" s="104"/>
      <c r="NZ245" s="104"/>
      <c r="OA245" s="104"/>
      <c r="OB245" s="104"/>
      <c r="OC245" s="104"/>
      <c r="OD245" s="104"/>
      <c r="OE245" s="104"/>
      <c r="OF245" s="104"/>
      <c r="OG245" s="104"/>
      <c r="OH245" s="104"/>
      <c r="OI245" s="104"/>
      <c r="OJ245" s="104"/>
      <c r="OK245" s="104"/>
      <c r="OL245" s="104"/>
      <c r="OM245" s="104"/>
      <c r="ON245" s="104"/>
      <c r="OO245" s="104"/>
      <c r="OP245" s="104"/>
      <c r="OQ245" s="104"/>
      <c r="OR245" s="104"/>
      <c r="OS245" s="104"/>
      <c r="OT245" s="104"/>
      <c r="OU245" s="104"/>
      <c r="OV245" s="104"/>
      <c r="OW245" s="104"/>
      <c r="OX245" s="104"/>
      <c r="OY245" s="104"/>
      <c r="OZ245" s="104"/>
      <c r="PA245" s="104"/>
      <c r="PB245" s="104"/>
      <c r="PC245" s="104"/>
      <c r="PD245" s="104"/>
      <c r="PE245" s="104"/>
      <c r="PF245" s="104"/>
      <c r="PG245" s="104"/>
      <c r="PH245" s="104"/>
      <c r="PI245" s="104"/>
      <c r="PJ245" s="104"/>
      <c r="PK245" s="104"/>
      <c r="PL245" s="104"/>
      <c r="PM245" s="104"/>
      <c r="PN245" s="104"/>
      <c r="PO245" s="104"/>
      <c r="PP245" s="104"/>
      <c r="PQ245" s="104"/>
      <c r="PR245" s="104"/>
      <c r="PS245" s="104"/>
      <c r="PT245" s="104"/>
      <c r="PU245" s="104"/>
      <c r="PV245" s="104"/>
      <c r="PW245" s="104"/>
      <c r="PX245" s="104"/>
      <c r="PY245" s="104"/>
      <c r="PZ245" s="104"/>
      <c r="QA245" s="104"/>
      <c r="QB245" s="104"/>
      <c r="QC245" s="104"/>
      <c r="QD245" s="104"/>
      <c r="QE245" s="104"/>
      <c r="QF245" s="104"/>
      <c r="QG245" s="104"/>
      <c r="QH245" s="104"/>
      <c r="QI245" s="104"/>
      <c r="QJ245" s="104"/>
      <c r="QK245" s="104"/>
      <c r="QL245" s="104"/>
      <c r="QM245" s="104"/>
      <c r="QN245" s="104"/>
      <c r="QO245" s="104"/>
      <c r="QP245" s="104"/>
      <c r="QQ245" s="104"/>
      <c r="QR245" s="104"/>
      <c r="QS245" s="104"/>
      <c r="QT245" s="104"/>
      <c r="QU245" s="104"/>
      <c r="QV245" s="104"/>
      <c r="QW245" s="104"/>
      <c r="QX245" s="104"/>
      <c r="QY245" s="104"/>
      <c r="QZ245" s="104"/>
      <c r="RA245" s="104"/>
      <c r="RB245" s="104"/>
      <c r="RC245" s="104"/>
      <c r="RD245" s="104"/>
      <c r="RE245" s="104"/>
      <c r="RF245" s="104"/>
      <c r="RG245" s="207"/>
      <c r="RH245" s="207"/>
    </row>
    <row r="246" spans="2:476" ht="18.75" customHeight="1">
      <c r="B246" s="87">
        <v>235</v>
      </c>
      <c r="C246" s="87"/>
      <c r="D246" s="87" t="s">
        <v>451</v>
      </c>
      <c r="E246" s="34" t="str">
        <f>IF(ISBLANK(TMSimList[[#This Row],[Test n'#]]),"",LOOKUP(TMSimList[[#This Row],[Test n'#]],TP_CFAR_DB[TPnum],TP_CFAR_DB[TP ID]))</f>
        <v/>
      </c>
      <c r="F246" s="103" t="str">
        <f>IF(ISBLANK(TMSimList[[#This Row],[Test n'#]]),"",LOOKUP(TMSimList[[#This Row],[Test n'#]],TP_CFAR_DB[TPnum],TP_CFAR_DB[Test Point Name]))</f>
        <v/>
      </c>
      <c r="G246" s="34" t="str">
        <f>IF(ISBLANK(TMSimList[[#This Row],[Test n'#]]),"",LOOKUP(TMSimList[[#This Row],[Test n'#]],TP_CFAR_DB[TPnum],TP_CFAR_DB[Mode]))</f>
        <v/>
      </c>
      <c r="H246" s="397"/>
      <c r="I246" s="398"/>
      <c r="J246" s="398"/>
      <c r="K246" s="171"/>
      <c r="L246" s="178">
        <f>SUM(TMSimMatrix[#This Row])</f>
        <v>0</v>
      </c>
      <c r="M246" s="171"/>
      <c r="N246" s="171"/>
      <c r="O246" s="171"/>
      <c r="P246" s="171"/>
      <c r="Q246" s="171"/>
      <c r="R246" s="171"/>
      <c r="S246" s="171"/>
      <c r="T246" s="171"/>
      <c r="U246" s="171"/>
      <c r="V246" s="171"/>
      <c r="W246" s="171"/>
      <c r="X246" s="171"/>
      <c r="Y246" s="171"/>
      <c r="Z246" s="171"/>
      <c r="AA246" s="171"/>
      <c r="AB246" s="171"/>
      <c r="AC246" s="171"/>
      <c r="AD246" s="171"/>
      <c r="AE246" s="171"/>
      <c r="AF246" s="171"/>
      <c r="AG246" s="171"/>
      <c r="AH246" s="171"/>
      <c r="AI246" s="171"/>
      <c r="AJ246" s="171"/>
      <c r="AK246" s="171"/>
      <c r="AL246" s="171"/>
      <c r="AM246" s="171"/>
      <c r="AN246" s="171"/>
      <c r="AO246" s="171"/>
      <c r="AP246" s="171"/>
      <c r="AQ246" s="171"/>
      <c r="AR246" s="171"/>
      <c r="AS246" s="171"/>
      <c r="AT246" s="171"/>
      <c r="AU246" s="171"/>
      <c r="AV246" s="171"/>
      <c r="AW246" s="171"/>
      <c r="AX246" s="171"/>
      <c r="AY246" s="171"/>
      <c r="AZ246" s="171"/>
      <c r="BA246" s="171"/>
      <c r="BB246" s="171"/>
      <c r="BC246" s="171"/>
      <c r="BD246" s="171"/>
      <c r="BE246" s="171"/>
      <c r="BF246" s="171"/>
      <c r="BG246" s="171"/>
      <c r="BH246" s="171"/>
      <c r="BI246" s="171"/>
      <c r="BJ246" s="171"/>
      <c r="BK246" s="171"/>
      <c r="BL246" s="171"/>
      <c r="BM246" s="171"/>
      <c r="BN246" s="171"/>
      <c r="BO246" s="171"/>
      <c r="BP246" s="171"/>
      <c r="BQ246" s="171"/>
      <c r="BR246" s="171"/>
      <c r="BS246" s="171"/>
      <c r="BT246" s="171"/>
      <c r="BU246" s="171"/>
      <c r="BV246" s="171"/>
      <c r="BW246" s="171"/>
      <c r="BX246" s="171"/>
      <c r="BY246" s="171"/>
      <c r="BZ246" s="171"/>
      <c r="CA246" s="171"/>
      <c r="CB246" s="171"/>
      <c r="CC246" s="171"/>
      <c r="CD246" s="104"/>
      <c r="CE246" s="104"/>
      <c r="CF246" s="104"/>
      <c r="CG246" s="104"/>
      <c r="CH246" s="104"/>
      <c r="CI246" s="104"/>
      <c r="CJ246" s="104"/>
      <c r="CK246" s="104"/>
      <c r="CL246" s="104"/>
      <c r="CM246" s="104"/>
      <c r="CN246" s="104"/>
      <c r="CO246" s="104"/>
      <c r="CP246" s="104"/>
      <c r="CQ246" s="104"/>
      <c r="CR246" s="104"/>
      <c r="CS246" s="104"/>
      <c r="CT246" s="104"/>
      <c r="CU246" s="104"/>
      <c r="CV246" s="207"/>
      <c r="CW246" s="207"/>
      <c r="CX246" s="207"/>
      <c r="CY246" s="207"/>
      <c r="CZ246" s="207"/>
      <c r="DA246" s="207"/>
      <c r="DB246" s="207"/>
      <c r="DC246" s="207"/>
      <c r="DD246" s="207"/>
      <c r="DE246" s="207"/>
      <c r="DF246" s="207"/>
      <c r="DG246" s="207"/>
      <c r="DH246" s="207"/>
      <c r="DI246" s="207"/>
      <c r="DJ246" s="207"/>
      <c r="DK246" s="207"/>
      <c r="DL246" s="207"/>
      <c r="DM246" s="207"/>
      <c r="DN246" s="207"/>
      <c r="DO246" s="207"/>
      <c r="DP246" s="207"/>
      <c r="DQ246" s="207"/>
      <c r="DR246" s="207"/>
      <c r="DS246" s="207"/>
      <c r="DT246" s="207"/>
      <c r="DU246" s="104"/>
      <c r="DV246" s="104"/>
      <c r="DW246" s="104"/>
      <c r="DX246" s="104"/>
      <c r="DY246" s="104"/>
      <c r="DZ246" s="104"/>
      <c r="EA246" s="104"/>
      <c r="EB246" s="104"/>
      <c r="EC246" s="104"/>
      <c r="ED246" s="104"/>
      <c r="EE246" s="104"/>
      <c r="EF246" s="104"/>
      <c r="EG246" s="104"/>
      <c r="EH246" s="104"/>
      <c r="EI246" s="104"/>
      <c r="EJ246" s="104"/>
      <c r="EK246" s="104"/>
      <c r="EL246" s="104"/>
      <c r="EM246" s="104"/>
      <c r="EN246" s="104"/>
      <c r="EO246" s="104"/>
      <c r="EP246" s="104"/>
      <c r="EQ246" s="104"/>
      <c r="ER246" s="104"/>
      <c r="ES246" s="104"/>
      <c r="ET246" s="104"/>
      <c r="EU246" s="104"/>
      <c r="EV246" s="104"/>
      <c r="EW246" s="104"/>
      <c r="EX246" s="104"/>
      <c r="EY246" s="104"/>
      <c r="EZ246" s="104"/>
      <c r="FA246" s="104"/>
      <c r="FB246" s="104"/>
      <c r="FC246" s="104"/>
      <c r="FD246" s="104"/>
      <c r="FE246" s="104"/>
      <c r="FF246" s="104"/>
      <c r="FG246" s="104"/>
      <c r="FH246" s="104"/>
      <c r="FI246" s="104"/>
      <c r="FJ246" s="104"/>
      <c r="FK246" s="104"/>
      <c r="FL246" s="104"/>
      <c r="FM246" s="104"/>
      <c r="FN246" s="104"/>
      <c r="FO246" s="104"/>
      <c r="FP246" s="104"/>
      <c r="FQ246" s="104"/>
      <c r="FR246" s="104"/>
      <c r="FS246" s="104"/>
      <c r="FT246" s="104"/>
      <c r="FU246" s="104"/>
      <c r="FV246" s="104"/>
      <c r="FW246" s="104"/>
      <c r="FX246" s="104"/>
      <c r="FY246" s="104"/>
      <c r="FZ246" s="104"/>
      <c r="GA246" s="104"/>
      <c r="GB246" s="104"/>
      <c r="GC246" s="104"/>
      <c r="GD246" s="104"/>
      <c r="GE246" s="104"/>
      <c r="GF246" s="104"/>
      <c r="GG246" s="104"/>
      <c r="GH246" s="104"/>
      <c r="GI246" s="104"/>
      <c r="GJ246" s="104"/>
      <c r="GK246" s="104"/>
      <c r="GL246" s="104"/>
      <c r="GM246" s="104"/>
      <c r="GN246" s="104"/>
      <c r="GO246" s="104"/>
      <c r="GP246" s="104"/>
      <c r="GQ246" s="104"/>
      <c r="GR246" s="104"/>
      <c r="GS246" s="104"/>
      <c r="GT246" s="104"/>
      <c r="GU246" s="104"/>
      <c r="GV246" s="104"/>
      <c r="GW246" s="104"/>
      <c r="GX246" s="104"/>
      <c r="GY246" s="104"/>
      <c r="GZ246" s="104"/>
      <c r="HA246" s="104"/>
      <c r="HB246" s="104"/>
      <c r="HC246" s="104"/>
      <c r="HD246" s="104"/>
      <c r="HE246" s="104"/>
      <c r="HF246" s="104"/>
      <c r="HG246" s="104"/>
      <c r="HH246" s="104"/>
      <c r="HI246" s="104"/>
      <c r="HJ246" s="104"/>
      <c r="HK246" s="104"/>
      <c r="HL246" s="104"/>
      <c r="HM246" s="104"/>
      <c r="HN246" s="104"/>
      <c r="HO246" s="104"/>
      <c r="HP246" s="104"/>
      <c r="HQ246" s="104"/>
      <c r="HR246" s="104"/>
      <c r="HS246" s="104"/>
      <c r="HT246" s="104"/>
      <c r="HU246" s="104"/>
      <c r="HV246" s="104"/>
      <c r="HW246" s="104"/>
      <c r="HX246" s="104"/>
      <c r="HY246" s="104"/>
      <c r="HZ246" s="104"/>
      <c r="IA246" s="104"/>
      <c r="IB246" s="104"/>
      <c r="IC246" s="104"/>
      <c r="ID246" s="104"/>
      <c r="IE246" s="104"/>
      <c r="IF246" s="104"/>
      <c r="IG246" s="104"/>
      <c r="IH246" s="104"/>
      <c r="II246" s="104"/>
      <c r="IJ246" s="104"/>
      <c r="IK246" s="104"/>
      <c r="IL246" s="104"/>
      <c r="IM246" s="104"/>
      <c r="IN246" s="104"/>
      <c r="IO246" s="104"/>
      <c r="IP246" s="104"/>
      <c r="IQ246" s="104"/>
      <c r="IR246" s="104"/>
      <c r="IS246" s="104"/>
      <c r="IT246" s="104"/>
      <c r="IU246" s="104"/>
      <c r="IV246" s="104"/>
      <c r="IW246" s="104"/>
      <c r="IX246" s="104"/>
      <c r="IY246" s="104"/>
      <c r="IZ246" s="104"/>
      <c r="JA246" s="104"/>
      <c r="JB246" s="104"/>
      <c r="JC246" s="104"/>
      <c r="JD246" s="104"/>
      <c r="JE246" s="104"/>
      <c r="JF246" s="104"/>
      <c r="JG246" s="104"/>
      <c r="JH246" s="104"/>
      <c r="JI246" s="104"/>
      <c r="JJ246" s="104"/>
      <c r="JK246" s="104"/>
      <c r="JL246" s="104"/>
      <c r="JM246" s="104"/>
      <c r="JN246" s="104"/>
      <c r="JO246" s="104"/>
      <c r="JP246" s="104"/>
      <c r="JQ246" s="104"/>
      <c r="JR246" s="104"/>
      <c r="JS246" s="104"/>
      <c r="JT246" s="104"/>
      <c r="JU246" s="104"/>
      <c r="JV246" s="104"/>
      <c r="JW246" s="104"/>
      <c r="JX246" s="104"/>
      <c r="JY246" s="104"/>
      <c r="JZ246" s="104"/>
      <c r="KA246" s="104"/>
      <c r="KB246" s="104"/>
      <c r="KC246" s="104"/>
      <c r="KD246" s="104"/>
      <c r="KE246" s="104"/>
      <c r="KF246" s="104"/>
      <c r="KG246" s="104"/>
      <c r="KH246" s="104"/>
      <c r="KI246" s="104"/>
      <c r="KJ246" s="104"/>
      <c r="KK246" s="104"/>
      <c r="KL246" s="104"/>
      <c r="KM246" s="104"/>
      <c r="KN246" s="104"/>
      <c r="KO246" s="104"/>
      <c r="KP246" s="104"/>
      <c r="KQ246" s="104"/>
      <c r="KR246" s="104"/>
      <c r="KS246" s="104"/>
      <c r="KT246" s="104"/>
      <c r="KU246" s="104"/>
      <c r="KV246" s="104"/>
      <c r="KW246" s="104"/>
      <c r="KX246" s="104"/>
      <c r="KY246" s="104"/>
      <c r="KZ246" s="104"/>
      <c r="LA246" s="104"/>
      <c r="LB246" s="104"/>
      <c r="LC246" s="104"/>
      <c r="LD246" s="104"/>
      <c r="LE246" s="104"/>
      <c r="LF246" s="104"/>
      <c r="LG246" s="104"/>
      <c r="LH246" s="104"/>
      <c r="LI246" s="104"/>
      <c r="LJ246" s="104"/>
      <c r="LK246" s="104"/>
      <c r="LL246" s="104"/>
      <c r="LM246" s="104"/>
      <c r="LN246" s="104"/>
      <c r="LO246" s="104"/>
      <c r="LP246" s="104"/>
      <c r="LQ246" s="104"/>
      <c r="LR246" s="104"/>
      <c r="LS246" s="104"/>
      <c r="LT246" s="104"/>
      <c r="LU246" s="104"/>
      <c r="LV246" s="104"/>
      <c r="LW246" s="104"/>
      <c r="LX246" s="104"/>
      <c r="LY246" s="104"/>
      <c r="LZ246" s="104"/>
      <c r="MA246" s="104"/>
      <c r="MB246" s="104"/>
      <c r="MC246" s="104"/>
      <c r="MD246" s="104"/>
      <c r="ME246" s="104"/>
      <c r="MF246" s="104"/>
      <c r="MG246" s="104"/>
      <c r="MH246" s="104"/>
      <c r="MI246" s="104"/>
      <c r="MJ246" s="104"/>
      <c r="MK246" s="104"/>
      <c r="ML246" s="104"/>
      <c r="MM246" s="104"/>
      <c r="MN246" s="104"/>
      <c r="MO246" s="104"/>
      <c r="MP246" s="104"/>
      <c r="MQ246" s="104"/>
      <c r="MR246" s="104"/>
      <c r="MS246" s="104"/>
      <c r="MT246" s="104"/>
      <c r="MU246" s="104"/>
      <c r="MV246" s="104"/>
      <c r="MW246" s="104"/>
      <c r="MX246" s="104"/>
      <c r="MY246" s="104"/>
      <c r="MZ246" s="104"/>
      <c r="NA246" s="104"/>
      <c r="NB246" s="104"/>
      <c r="NC246" s="104"/>
      <c r="ND246" s="104"/>
      <c r="NE246" s="104"/>
      <c r="NF246" s="104"/>
      <c r="NG246" s="104"/>
      <c r="NH246" s="104"/>
      <c r="NI246" s="104"/>
      <c r="NJ246" s="104"/>
      <c r="NK246" s="104"/>
      <c r="NL246" s="104"/>
      <c r="NM246" s="104"/>
      <c r="NN246" s="104"/>
      <c r="NO246" s="104"/>
      <c r="NP246" s="104"/>
      <c r="NQ246" s="104"/>
      <c r="NR246" s="104"/>
      <c r="NS246" s="104"/>
      <c r="NT246" s="104"/>
      <c r="NU246" s="104"/>
      <c r="NV246" s="104"/>
      <c r="NW246" s="104"/>
      <c r="NX246" s="104"/>
      <c r="NY246" s="104"/>
      <c r="NZ246" s="104"/>
      <c r="OA246" s="104"/>
      <c r="OB246" s="104"/>
      <c r="OC246" s="104"/>
      <c r="OD246" s="104"/>
      <c r="OE246" s="104"/>
      <c r="OF246" s="104"/>
      <c r="OG246" s="104"/>
      <c r="OH246" s="104"/>
      <c r="OI246" s="104"/>
      <c r="OJ246" s="104"/>
      <c r="OK246" s="104"/>
      <c r="OL246" s="104"/>
      <c r="OM246" s="104"/>
      <c r="ON246" s="104"/>
      <c r="OO246" s="104"/>
      <c r="OP246" s="104"/>
      <c r="OQ246" s="104"/>
      <c r="OR246" s="104"/>
      <c r="OS246" s="104"/>
      <c r="OT246" s="104"/>
      <c r="OU246" s="104"/>
      <c r="OV246" s="104"/>
      <c r="OW246" s="104"/>
      <c r="OX246" s="104"/>
      <c r="OY246" s="104"/>
      <c r="OZ246" s="104"/>
      <c r="PA246" s="104"/>
      <c r="PB246" s="104"/>
      <c r="PC246" s="104"/>
      <c r="PD246" s="104"/>
      <c r="PE246" s="104"/>
      <c r="PF246" s="104"/>
      <c r="PG246" s="104"/>
      <c r="PH246" s="104"/>
      <c r="PI246" s="104"/>
      <c r="PJ246" s="104"/>
      <c r="PK246" s="104"/>
      <c r="PL246" s="104"/>
      <c r="PM246" s="104"/>
      <c r="PN246" s="104"/>
      <c r="PO246" s="104"/>
      <c r="PP246" s="104"/>
      <c r="PQ246" s="104"/>
      <c r="PR246" s="104"/>
      <c r="PS246" s="104"/>
      <c r="PT246" s="104"/>
      <c r="PU246" s="104"/>
      <c r="PV246" s="104"/>
      <c r="PW246" s="104"/>
      <c r="PX246" s="104"/>
      <c r="PY246" s="104"/>
      <c r="PZ246" s="104"/>
      <c r="QA246" s="104"/>
      <c r="QB246" s="104"/>
      <c r="QC246" s="104"/>
      <c r="QD246" s="104"/>
      <c r="QE246" s="104"/>
      <c r="QF246" s="104"/>
      <c r="QG246" s="104"/>
      <c r="QH246" s="104"/>
      <c r="QI246" s="104"/>
      <c r="QJ246" s="104"/>
      <c r="QK246" s="104"/>
      <c r="QL246" s="104"/>
      <c r="QM246" s="104"/>
      <c r="QN246" s="104"/>
      <c r="QO246" s="104"/>
      <c r="QP246" s="104"/>
      <c r="QQ246" s="104"/>
      <c r="QR246" s="104"/>
      <c r="QS246" s="104"/>
      <c r="QT246" s="104"/>
      <c r="QU246" s="104"/>
      <c r="QV246" s="104"/>
      <c r="QW246" s="104"/>
      <c r="QX246" s="104"/>
      <c r="QY246" s="104"/>
      <c r="QZ246" s="104"/>
      <c r="RA246" s="104"/>
      <c r="RB246" s="104"/>
      <c r="RC246" s="104"/>
      <c r="RD246" s="104"/>
      <c r="RE246" s="104"/>
      <c r="RF246" s="104"/>
      <c r="RG246" s="207"/>
      <c r="RH246" s="207"/>
    </row>
    <row r="247" spans="2:476" ht="18.75" customHeight="1">
      <c r="B247" s="87">
        <v>236</v>
      </c>
      <c r="C247" s="87"/>
      <c r="D247" s="87" t="s">
        <v>451</v>
      </c>
      <c r="E247" s="34" t="str">
        <f>IF(ISBLANK(TMSimList[[#This Row],[Test n'#]]),"",LOOKUP(TMSimList[[#This Row],[Test n'#]],TP_CFAR_DB[TPnum],TP_CFAR_DB[TP ID]))</f>
        <v/>
      </c>
      <c r="F247" s="103" t="str">
        <f>IF(ISBLANK(TMSimList[[#This Row],[Test n'#]]),"",LOOKUP(TMSimList[[#This Row],[Test n'#]],TP_CFAR_DB[TPnum],TP_CFAR_DB[Test Point Name]))</f>
        <v/>
      </c>
      <c r="G247" s="34" t="str">
        <f>IF(ISBLANK(TMSimList[[#This Row],[Test n'#]]),"",LOOKUP(TMSimList[[#This Row],[Test n'#]],TP_CFAR_DB[TPnum],TP_CFAR_DB[Mode]))</f>
        <v/>
      </c>
      <c r="H247" s="397"/>
      <c r="I247" s="398"/>
      <c r="J247" s="398"/>
      <c r="K247" s="171"/>
      <c r="L247" s="178">
        <f>SUM(TMSimMatrix[#This Row])</f>
        <v>0</v>
      </c>
      <c r="M247" s="171"/>
      <c r="N247" s="171"/>
      <c r="O247" s="171"/>
      <c r="P247" s="171"/>
      <c r="Q247" s="171"/>
      <c r="R247" s="171"/>
      <c r="S247" s="171"/>
      <c r="T247" s="171"/>
      <c r="U247" s="171"/>
      <c r="V247" s="171"/>
      <c r="W247" s="171"/>
      <c r="X247" s="171"/>
      <c r="Y247" s="171"/>
      <c r="Z247" s="171"/>
      <c r="AA247" s="171"/>
      <c r="AB247" s="171"/>
      <c r="AC247" s="171"/>
      <c r="AD247" s="171"/>
      <c r="AE247" s="171"/>
      <c r="AF247" s="171"/>
      <c r="AG247" s="171"/>
      <c r="AH247" s="171"/>
      <c r="AI247" s="171"/>
      <c r="AJ247" s="171"/>
      <c r="AK247" s="171"/>
      <c r="AL247" s="171"/>
      <c r="AM247" s="171"/>
      <c r="AN247" s="171"/>
      <c r="AO247" s="171"/>
      <c r="AP247" s="171"/>
      <c r="AQ247" s="171"/>
      <c r="AR247" s="171"/>
      <c r="AS247" s="171"/>
      <c r="AT247" s="171"/>
      <c r="AU247" s="171"/>
      <c r="AV247" s="171"/>
      <c r="AW247" s="171"/>
      <c r="AX247" s="171"/>
      <c r="AY247" s="171"/>
      <c r="AZ247" s="171"/>
      <c r="BA247" s="171"/>
      <c r="BB247" s="171"/>
      <c r="BC247" s="171"/>
      <c r="BD247" s="171"/>
      <c r="BE247" s="171"/>
      <c r="BF247" s="171"/>
      <c r="BG247" s="171"/>
      <c r="BH247" s="171"/>
      <c r="BI247" s="171"/>
      <c r="BJ247" s="171"/>
      <c r="BK247" s="171"/>
      <c r="BL247" s="171"/>
      <c r="BM247" s="171"/>
      <c r="BN247" s="171"/>
      <c r="BO247" s="171"/>
      <c r="BP247" s="171"/>
      <c r="BQ247" s="171"/>
      <c r="BR247" s="171"/>
      <c r="BS247" s="171"/>
      <c r="BT247" s="171"/>
      <c r="BU247" s="171"/>
      <c r="BV247" s="171"/>
      <c r="BW247" s="171"/>
      <c r="BX247" s="171"/>
      <c r="BY247" s="171"/>
      <c r="BZ247" s="171"/>
      <c r="CA247" s="171"/>
      <c r="CB247" s="171"/>
      <c r="CC247" s="171"/>
      <c r="CD247" s="104"/>
      <c r="CE247" s="104"/>
      <c r="CF247" s="104"/>
      <c r="CG247" s="104"/>
      <c r="CH247" s="104"/>
      <c r="CI247" s="104"/>
      <c r="CJ247" s="104"/>
      <c r="CK247" s="104"/>
      <c r="CL247" s="104"/>
      <c r="CM247" s="104"/>
      <c r="CN247" s="104"/>
      <c r="CO247" s="104"/>
      <c r="CP247" s="104"/>
      <c r="CQ247" s="104"/>
      <c r="CR247" s="104"/>
      <c r="CS247" s="104"/>
      <c r="CT247" s="104"/>
      <c r="CU247" s="104"/>
      <c r="CV247" s="207"/>
      <c r="CW247" s="207"/>
      <c r="CX247" s="207"/>
      <c r="CY247" s="207"/>
      <c r="CZ247" s="207"/>
      <c r="DA247" s="207"/>
      <c r="DB247" s="207"/>
      <c r="DC247" s="207"/>
      <c r="DD247" s="207"/>
      <c r="DE247" s="207"/>
      <c r="DF247" s="207"/>
      <c r="DG247" s="207"/>
      <c r="DH247" s="207"/>
      <c r="DI247" s="207"/>
      <c r="DJ247" s="207"/>
      <c r="DK247" s="207"/>
      <c r="DL247" s="207"/>
      <c r="DM247" s="207"/>
      <c r="DN247" s="207"/>
      <c r="DO247" s="207"/>
      <c r="DP247" s="207"/>
      <c r="DQ247" s="207"/>
      <c r="DR247" s="207"/>
      <c r="DS247" s="207"/>
      <c r="DT247" s="207"/>
      <c r="DU247" s="104"/>
      <c r="DV247" s="104"/>
      <c r="DW247" s="104"/>
      <c r="DX247" s="104"/>
      <c r="DY247" s="104"/>
      <c r="DZ247" s="104"/>
      <c r="EA247" s="104"/>
      <c r="EB247" s="104"/>
      <c r="EC247" s="104"/>
      <c r="ED247" s="104"/>
      <c r="EE247" s="104"/>
      <c r="EF247" s="104"/>
      <c r="EG247" s="104"/>
      <c r="EH247" s="104"/>
      <c r="EI247" s="104"/>
      <c r="EJ247" s="104"/>
      <c r="EK247" s="104"/>
      <c r="EL247" s="104"/>
      <c r="EM247" s="104"/>
      <c r="EN247" s="104"/>
      <c r="EO247" s="104"/>
      <c r="EP247" s="104"/>
      <c r="EQ247" s="104"/>
      <c r="ER247" s="104"/>
      <c r="ES247" s="104"/>
      <c r="ET247" s="104"/>
      <c r="EU247" s="104"/>
      <c r="EV247" s="104"/>
      <c r="EW247" s="104"/>
      <c r="EX247" s="104"/>
      <c r="EY247" s="104"/>
      <c r="EZ247" s="104"/>
      <c r="FA247" s="104"/>
      <c r="FB247" s="104"/>
      <c r="FC247" s="104"/>
      <c r="FD247" s="104"/>
      <c r="FE247" s="104"/>
      <c r="FF247" s="104"/>
      <c r="FG247" s="104"/>
      <c r="FH247" s="104"/>
      <c r="FI247" s="104"/>
      <c r="FJ247" s="104"/>
      <c r="FK247" s="104"/>
      <c r="FL247" s="104"/>
      <c r="FM247" s="104"/>
      <c r="FN247" s="104"/>
      <c r="FO247" s="104"/>
      <c r="FP247" s="104"/>
      <c r="FQ247" s="104"/>
      <c r="FR247" s="104"/>
      <c r="FS247" s="104"/>
      <c r="FT247" s="104"/>
      <c r="FU247" s="104"/>
      <c r="FV247" s="104"/>
      <c r="FW247" s="104"/>
      <c r="FX247" s="104"/>
      <c r="FY247" s="104"/>
      <c r="FZ247" s="104"/>
      <c r="GA247" s="104"/>
      <c r="GB247" s="104"/>
      <c r="GC247" s="104"/>
      <c r="GD247" s="104"/>
      <c r="GE247" s="104"/>
      <c r="GF247" s="104"/>
      <c r="GG247" s="104"/>
      <c r="GH247" s="104"/>
      <c r="GI247" s="104"/>
      <c r="GJ247" s="104"/>
      <c r="GK247" s="104"/>
      <c r="GL247" s="104"/>
      <c r="GM247" s="104"/>
      <c r="GN247" s="104"/>
      <c r="GO247" s="104"/>
      <c r="GP247" s="104"/>
      <c r="GQ247" s="104"/>
      <c r="GR247" s="104"/>
      <c r="GS247" s="104"/>
      <c r="GT247" s="104"/>
      <c r="GU247" s="104"/>
      <c r="GV247" s="104"/>
      <c r="GW247" s="104"/>
      <c r="GX247" s="104"/>
      <c r="GY247" s="104"/>
      <c r="GZ247" s="104"/>
      <c r="HA247" s="104"/>
      <c r="HB247" s="104"/>
      <c r="HC247" s="104"/>
      <c r="HD247" s="104"/>
      <c r="HE247" s="104"/>
      <c r="HF247" s="104"/>
      <c r="HG247" s="104"/>
      <c r="HH247" s="104"/>
      <c r="HI247" s="104"/>
      <c r="HJ247" s="104"/>
      <c r="HK247" s="104"/>
      <c r="HL247" s="104"/>
      <c r="HM247" s="104"/>
      <c r="HN247" s="104"/>
      <c r="HO247" s="104"/>
      <c r="HP247" s="104"/>
      <c r="HQ247" s="104"/>
      <c r="HR247" s="104"/>
      <c r="HS247" s="104"/>
      <c r="HT247" s="104"/>
      <c r="HU247" s="104"/>
      <c r="HV247" s="104"/>
      <c r="HW247" s="104"/>
      <c r="HX247" s="104"/>
      <c r="HY247" s="104"/>
      <c r="HZ247" s="104"/>
      <c r="IA247" s="104"/>
      <c r="IB247" s="104"/>
      <c r="IC247" s="104"/>
      <c r="ID247" s="104"/>
      <c r="IE247" s="104"/>
      <c r="IF247" s="104"/>
      <c r="IG247" s="104"/>
      <c r="IH247" s="104"/>
      <c r="II247" s="104"/>
      <c r="IJ247" s="104"/>
      <c r="IK247" s="104"/>
      <c r="IL247" s="104"/>
      <c r="IM247" s="104"/>
      <c r="IN247" s="104"/>
      <c r="IO247" s="104"/>
      <c r="IP247" s="104"/>
      <c r="IQ247" s="104"/>
      <c r="IR247" s="104"/>
      <c r="IS247" s="104"/>
      <c r="IT247" s="104"/>
      <c r="IU247" s="104"/>
      <c r="IV247" s="104"/>
      <c r="IW247" s="104"/>
      <c r="IX247" s="104"/>
      <c r="IY247" s="104"/>
      <c r="IZ247" s="104"/>
      <c r="JA247" s="104"/>
      <c r="JB247" s="104"/>
      <c r="JC247" s="104"/>
      <c r="JD247" s="104"/>
      <c r="JE247" s="104"/>
      <c r="JF247" s="104"/>
      <c r="JG247" s="104"/>
      <c r="JH247" s="104"/>
      <c r="JI247" s="104"/>
      <c r="JJ247" s="104"/>
      <c r="JK247" s="104"/>
      <c r="JL247" s="104"/>
      <c r="JM247" s="104"/>
      <c r="JN247" s="104"/>
      <c r="JO247" s="104"/>
      <c r="JP247" s="104"/>
      <c r="JQ247" s="104"/>
      <c r="JR247" s="104"/>
      <c r="JS247" s="104"/>
      <c r="JT247" s="104"/>
      <c r="JU247" s="104"/>
      <c r="JV247" s="104"/>
      <c r="JW247" s="104"/>
      <c r="JX247" s="104"/>
      <c r="JY247" s="104"/>
      <c r="JZ247" s="104"/>
      <c r="KA247" s="104"/>
      <c r="KB247" s="104"/>
      <c r="KC247" s="104"/>
      <c r="KD247" s="104"/>
      <c r="KE247" s="104"/>
      <c r="KF247" s="104"/>
      <c r="KG247" s="104"/>
      <c r="KH247" s="104"/>
      <c r="KI247" s="104"/>
      <c r="KJ247" s="104"/>
      <c r="KK247" s="104"/>
      <c r="KL247" s="104"/>
      <c r="KM247" s="104"/>
      <c r="KN247" s="104"/>
      <c r="KO247" s="104"/>
      <c r="KP247" s="104"/>
      <c r="KQ247" s="104"/>
      <c r="KR247" s="104"/>
      <c r="KS247" s="104"/>
      <c r="KT247" s="104"/>
      <c r="KU247" s="104"/>
      <c r="KV247" s="104"/>
      <c r="KW247" s="104"/>
      <c r="KX247" s="104"/>
      <c r="KY247" s="104"/>
      <c r="KZ247" s="104"/>
      <c r="LA247" s="104"/>
      <c r="LB247" s="104"/>
      <c r="LC247" s="104"/>
      <c r="LD247" s="104"/>
      <c r="LE247" s="104"/>
      <c r="LF247" s="104"/>
      <c r="LG247" s="104"/>
      <c r="LH247" s="104"/>
      <c r="LI247" s="104"/>
      <c r="LJ247" s="104"/>
      <c r="LK247" s="104"/>
      <c r="LL247" s="104"/>
      <c r="LM247" s="104"/>
      <c r="LN247" s="104"/>
      <c r="LO247" s="104"/>
      <c r="LP247" s="104"/>
      <c r="LQ247" s="104"/>
      <c r="LR247" s="104"/>
      <c r="LS247" s="104"/>
      <c r="LT247" s="104"/>
      <c r="LU247" s="104"/>
      <c r="LV247" s="104"/>
      <c r="LW247" s="104"/>
      <c r="LX247" s="104"/>
      <c r="LY247" s="104"/>
      <c r="LZ247" s="104"/>
      <c r="MA247" s="104"/>
      <c r="MB247" s="104"/>
      <c r="MC247" s="104"/>
      <c r="MD247" s="104"/>
      <c r="ME247" s="104"/>
      <c r="MF247" s="104"/>
      <c r="MG247" s="104"/>
      <c r="MH247" s="104"/>
      <c r="MI247" s="104"/>
      <c r="MJ247" s="104"/>
      <c r="MK247" s="104"/>
      <c r="ML247" s="104"/>
      <c r="MM247" s="104"/>
      <c r="MN247" s="104"/>
      <c r="MO247" s="104"/>
      <c r="MP247" s="104"/>
      <c r="MQ247" s="104"/>
      <c r="MR247" s="104"/>
      <c r="MS247" s="104"/>
      <c r="MT247" s="104"/>
      <c r="MU247" s="104"/>
      <c r="MV247" s="104"/>
      <c r="MW247" s="104"/>
      <c r="MX247" s="104"/>
      <c r="MY247" s="104"/>
      <c r="MZ247" s="104"/>
      <c r="NA247" s="104"/>
      <c r="NB247" s="104"/>
      <c r="NC247" s="104"/>
      <c r="ND247" s="104"/>
      <c r="NE247" s="104"/>
      <c r="NF247" s="104"/>
      <c r="NG247" s="104"/>
      <c r="NH247" s="104"/>
      <c r="NI247" s="104"/>
      <c r="NJ247" s="104"/>
      <c r="NK247" s="104"/>
      <c r="NL247" s="104"/>
      <c r="NM247" s="104"/>
      <c r="NN247" s="104"/>
      <c r="NO247" s="104"/>
      <c r="NP247" s="104"/>
      <c r="NQ247" s="104"/>
      <c r="NR247" s="104"/>
      <c r="NS247" s="104"/>
      <c r="NT247" s="104"/>
      <c r="NU247" s="104"/>
      <c r="NV247" s="104"/>
      <c r="NW247" s="104"/>
      <c r="NX247" s="104"/>
      <c r="NY247" s="104"/>
      <c r="NZ247" s="104"/>
      <c r="OA247" s="104"/>
      <c r="OB247" s="104"/>
      <c r="OC247" s="104"/>
      <c r="OD247" s="104"/>
      <c r="OE247" s="104"/>
      <c r="OF247" s="104"/>
      <c r="OG247" s="104"/>
      <c r="OH247" s="104"/>
      <c r="OI247" s="104"/>
      <c r="OJ247" s="104"/>
      <c r="OK247" s="104"/>
      <c r="OL247" s="104"/>
      <c r="OM247" s="104"/>
      <c r="ON247" s="104"/>
      <c r="OO247" s="104"/>
      <c r="OP247" s="104"/>
      <c r="OQ247" s="104"/>
      <c r="OR247" s="104"/>
      <c r="OS247" s="104"/>
      <c r="OT247" s="104"/>
      <c r="OU247" s="104"/>
      <c r="OV247" s="104"/>
      <c r="OW247" s="104"/>
      <c r="OX247" s="104"/>
      <c r="OY247" s="104"/>
      <c r="OZ247" s="104"/>
      <c r="PA247" s="104"/>
      <c r="PB247" s="104"/>
      <c r="PC247" s="104"/>
      <c r="PD247" s="104"/>
      <c r="PE247" s="104"/>
      <c r="PF247" s="104"/>
      <c r="PG247" s="104"/>
      <c r="PH247" s="104"/>
      <c r="PI247" s="104"/>
      <c r="PJ247" s="104"/>
      <c r="PK247" s="104"/>
      <c r="PL247" s="104"/>
      <c r="PM247" s="104"/>
      <c r="PN247" s="104"/>
      <c r="PO247" s="104"/>
      <c r="PP247" s="104"/>
      <c r="PQ247" s="104"/>
      <c r="PR247" s="104"/>
      <c r="PS247" s="104"/>
      <c r="PT247" s="104"/>
      <c r="PU247" s="104"/>
      <c r="PV247" s="104"/>
      <c r="PW247" s="104"/>
      <c r="PX247" s="104"/>
      <c r="PY247" s="104"/>
      <c r="PZ247" s="104"/>
      <c r="QA247" s="104"/>
      <c r="QB247" s="104"/>
      <c r="QC247" s="104"/>
      <c r="QD247" s="104"/>
      <c r="QE247" s="104"/>
      <c r="QF247" s="104"/>
      <c r="QG247" s="104"/>
      <c r="QH247" s="104"/>
      <c r="QI247" s="104"/>
      <c r="QJ247" s="104"/>
      <c r="QK247" s="104"/>
      <c r="QL247" s="104"/>
      <c r="QM247" s="104"/>
      <c r="QN247" s="104"/>
      <c r="QO247" s="104"/>
      <c r="QP247" s="104"/>
      <c r="QQ247" s="104"/>
      <c r="QR247" s="104"/>
      <c r="QS247" s="104"/>
      <c r="QT247" s="104"/>
      <c r="QU247" s="104"/>
      <c r="QV247" s="104"/>
      <c r="QW247" s="104"/>
      <c r="QX247" s="104"/>
      <c r="QY247" s="104"/>
      <c r="QZ247" s="104"/>
      <c r="RA247" s="104"/>
      <c r="RB247" s="104"/>
      <c r="RC247" s="104"/>
      <c r="RD247" s="104"/>
      <c r="RE247" s="104"/>
      <c r="RF247" s="104"/>
      <c r="RG247" s="207"/>
      <c r="RH247" s="207"/>
    </row>
    <row r="248" spans="2:476" ht="18.75" customHeight="1">
      <c r="B248" s="87">
        <v>237</v>
      </c>
      <c r="C248" s="87"/>
      <c r="D248" s="87" t="s">
        <v>451</v>
      </c>
      <c r="E248" s="34" t="str">
        <f>IF(ISBLANK(TMSimList[[#This Row],[Test n'#]]),"",LOOKUP(TMSimList[[#This Row],[Test n'#]],TP_CFAR_DB[TPnum],TP_CFAR_DB[TP ID]))</f>
        <v/>
      </c>
      <c r="F248" s="103" t="str">
        <f>IF(ISBLANK(TMSimList[[#This Row],[Test n'#]]),"",LOOKUP(TMSimList[[#This Row],[Test n'#]],TP_CFAR_DB[TPnum],TP_CFAR_DB[Test Point Name]))</f>
        <v/>
      </c>
      <c r="G248" s="34" t="str">
        <f>IF(ISBLANK(TMSimList[[#This Row],[Test n'#]]),"",LOOKUP(TMSimList[[#This Row],[Test n'#]],TP_CFAR_DB[TPnum],TP_CFAR_DB[Mode]))</f>
        <v/>
      </c>
      <c r="H248" s="397"/>
      <c r="I248" s="398"/>
      <c r="J248" s="398"/>
      <c r="K248" s="171"/>
      <c r="L248" s="178">
        <f>SUM(TMSimMatrix[#This Row])</f>
        <v>0</v>
      </c>
      <c r="M248" s="171"/>
      <c r="N248" s="171"/>
      <c r="O248" s="171"/>
      <c r="P248" s="171"/>
      <c r="Q248" s="171"/>
      <c r="R248" s="171"/>
      <c r="S248" s="171"/>
      <c r="T248" s="171"/>
      <c r="U248" s="171"/>
      <c r="V248" s="171"/>
      <c r="W248" s="171"/>
      <c r="X248" s="171"/>
      <c r="Y248" s="171"/>
      <c r="Z248" s="171"/>
      <c r="AA248" s="171"/>
      <c r="AB248" s="171"/>
      <c r="AC248" s="171"/>
      <c r="AD248" s="171"/>
      <c r="AE248" s="171"/>
      <c r="AF248" s="171"/>
      <c r="AG248" s="171"/>
      <c r="AH248" s="171"/>
      <c r="AI248" s="171"/>
      <c r="AJ248" s="171"/>
      <c r="AK248" s="171"/>
      <c r="AL248" s="171"/>
      <c r="AM248" s="171"/>
      <c r="AN248" s="171"/>
      <c r="AO248" s="171"/>
      <c r="AP248" s="171"/>
      <c r="AQ248" s="171"/>
      <c r="AR248" s="171"/>
      <c r="AS248" s="171"/>
      <c r="AT248" s="171"/>
      <c r="AU248" s="171"/>
      <c r="AV248" s="171"/>
      <c r="AW248" s="171"/>
      <c r="AX248" s="171"/>
      <c r="AY248" s="171"/>
      <c r="AZ248" s="171"/>
      <c r="BA248" s="171"/>
      <c r="BB248" s="171"/>
      <c r="BC248" s="171"/>
      <c r="BD248" s="171"/>
      <c r="BE248" s="171"/>
      <c r="BF248" s="171"/>
      <c r="BG248" s="171"/>
      <c r="BH248" s="171"/>
      <c r="BI248" s="171"/>
      <c r="BJ248" s="171"/>
      <c r="BK248" s="171"/>
      <c r="BL248" s="171"/>
      <c r="BM248" s="171"/>
      <c r="BN248" s="171"/>
      <c r="BO248" s="171"/>
      <c r="BP248" s="171"/>
      <c r="BQ248" s="171"/>
      <c r="BR248" s="171"/>
      <c r="BS248" s="171"/>
      <c r="BT248" s="171"/>
      <c r="BU248" s="171"/>
      <c r="BV248" s="171"/>
      <c r="BW248" s="171"/>
      <c r="BX248" s="171"/>
      <c r="BY248" s="171"/>
      <c r="BZ248" s="171"/>
      <c r="CA248" s="171"/>
      <c r="CB248" s="171"/>
      <c r="CC248" s="171"/>
      <c r="CD248" s="104"/>
      <c r="CE248" s="104"/>
      <c r="CF248" s="104"/>
      <c r="CG248" s="104"/>
      <c r="CH248" s="104"/>
      <c r="CI248" s="104"/>
      <c r="CJ248" s="104"/>
      <c r="CK248" s="104"/>
      <c r="CL248" s="104"/>
      <c r="CM248" s="104"/>
      <c r="CN248" s="104"/>
      <c r="CO248" s="104"/>
      <c r="CP248" s="104"/>
      <c r="CQ248" s="104"/>
      <c r="CR248" s="104"/>
      <c r="CS248" s="104"/>
      <c r="CT248" s="104"/>
      <c r="CU248" s="104"/>
      <c r="CV248" s="207"/>
      <c r="CW248" s="207"/>
      <c r="CX248" s="207"/>
      <c r="CY248" s="207"/>
      <c r="CZ248" s="207"/>
      <c r="DA248" s="207"/>
      <c r="DB248" s="207"/>
      <c r="DC248" s="207"/>
      <c r="DD248" s="207"/>
      <c r="DE248" s="207"/>
      <c r="DF248" s="207"/>
      <c r="DG248" s="207"/>
      <c r="DH248" s="207"/>
      <c r="DI248" s="207"/>
      <c r="DJ248" s="207"/>
      <c r="DK248" s="207"/>
      <c r="DL248" s="207"/>
      <c r="DM248" s="207"/>
      <c r="DN248" s="207"/>
      <c r="DO248" s="207"/>
      <c r="DP248" s="207"/>
      <c r="DQ248" s="207"/>
      <c r="DR248" s="207"/>
      <c r="DS248" s="207"/>
      <c r="DT248" s="207"/>
      <c r="DU248" s="104"/>
      <c r="DV248" s="104"/>
      <c r="DW248" s="104"/>
      <c r="DX248" s="104"/>
      <c r="DY248" s="104"/>
      <c r="DZ248" s="104"/>
      <c r="EA248" s="104"/>
      <c r="EB248" s="104"/>
      <c r="EC248" s="104"/>
      <c r="ED248" s="104"/>
      <c r="EE248" s="104"/>
      <c r="EF248" s="104"/>
      <c r="EG248" s="104"/>
      <c r="EH248" s="104"/>
      <c r="EI248" s="104"/>
      <c r="EJ248" s="104"/>
      <c r="EK248" s="104"/>
      <c r="EL248" s="104"/>
      <c r="EM248" s="104"/>
      <c r="EN248" s="104"/>
      <c r="EO248" s="104"/>
      <c r="EP248" s="104"/>
      <c r="EQ248" s="104"/>
      <c r="ER248" s="104"/>
      <c r="ES248" s="104"/>
      <c r="ET248" s="104"/>
      <c r="EU248" s="104"/>
      <c r="EV248" s="104"/>
      <c r="EW248" s="104"/>
      <c r="EX248" s="104"/>
      <c r="EY248" s="104"/>
      <c r="EZ248" s="104"/>
      <c r="FA248" s="104"/>
      <c r="FB248" s="104"/>
      <c r="FC248" s="104"/>
      <c r="FD248" s="104"/>
      <c r="FE248" s="104"/>
      <c r="FF248" s="104"/>
      <c r="FG248" s="104"/>
      <c r="FH248" s="104"/>
      <c r="FI248" s="104"/>
      <c r="FJ248" s="104"/>
      <c r="FK248" s="104"/>
      <c r="FL248" s="104"/>
      <c r="FM248" s="104"/>
      <c r="FN248" s="104"/>
      <c r="FO248" s="104"/>
      <c r="FP248" s="104"/>
      <c r="FQ248" s="104"/>
      <c r="FR248" s="104"/>
      <c r="FS248" s="104"/>
      <c r="FT248" s="104"/>
      <c r="FU248" s="104"/>
      <c r="FV248" s="104"/>
      <c r="FW248" s="104"/>
      <c r="FX248" s="104"/>
      <c r="FY248" s="104"/>
      <c r="FZ248" s="104"/>
      <c r="GA248" s="104"/>
      <c r="GB248" s="104"/>
      <c r="GC248" s="104"/>
      <c r="GD248" s="104"/>
      <c r="GE248" s="104"/>
      <c r="GF248" s="104"/>
      <c r="GG248" s="104"/>
      <c r="GH248" s="104"/>
      <c r="GI248" s="104"/>
      <c r="GJ248" s="104"/>
      <c r="GK248" s="104"/>
      <c r="GL248" s="104"/>
      <c r="GM248" s="104"/>
      <c r="GN248" s="104"/>
      <c r="GO248" s="104"/>
      <c r="GP248" s="104"/>
      <c r="GQ248" s="104"/>
      <c r="GR248" s="104"/>
      <c r="GS248" s="104"/>
      <c r="GT248" s="104"/>
      <c r="GU248" s="104"/>
      <c r="GV248" s="104"/>
      <c r="GW248" s="104"/>
      <c r="GX248" s="104"/>
      <c r="GY248" s="104"/>
      <c r="GZ248" s="104"/>
      <c r="HA248" s="104"/>
      <c r="HB248" s="104"/>
      <c r="HC248" s="104"/>
      <c r="HD248" s="104"/>
      <c r="HE248" s="104"/>
      <c r="HF248" s="104"/>
      <c r="HG248" s="104"/>
      <c r="HH248" s="104"/>
      <c r="HI248" s="104"/>
      <c r="HJ248" s="104"/>
      <c r="HK248" s="104"/>
      <c r="HL248" s="104"/>
      <c r="HM248" s="104"/>
      <c r="HN248" s="104"/>
      <c r="HO248" s="104"/>
      <c r="HP248" s="104"/>
      <c r="HQ248" s="104"/>
      <c r="HR248" s="104"/>
      <c r="HS248" s="104"/>
      <c r="HT248" s="104"/>
      <c r="HU248" s="104"/>
      <c r="HV248" s="104"/>
      <c r="HW248" s="104"/>
      <c r="HX248" s="104"/>
      <c r="HY248" s="104"/>
      <c r="HZ248" s="104"/>
      <c r="IA248" s="104"/>
      <c r="IB248" s="104"/>
      <c r="IC248" s="104"/>
      <c r="ID248" s="104"/>
      <c r="IE248" s="104"/>
      <c r="IF248" s="104"/>
      <c r="IG248" s="104"/>
      <c r="IH248" s="104"/>
      <c r="II248" s="104"/>
      <c r="IJ248" s="104"/>
      <c r="IK248" s="104"/>
      <c r="IL248" s="104"/>
      <c r="IM248" s="104"/>
      <c r="IN248" s="104"/>
      <c r="IO248" s="104"/>
      <c r="IP248" s="104"/>
      <c r="IQ248" s="104"/>
      <c r="IR248" s="104"/>
      <c r="IS248" s="104"/>
      <c r="IT248" s="104"/>
      <c r="IU248" s="104"/>
      <c r="IV248" s="104"/>
      <c r="IW248" s="104"/>
      <c r="IX248" s="104"/>
      <c r="IY248" s="104"/>
      <c r="IZ248" s="104"/>
      <c r="JA248" s="104"/>
      <c r="JB248" s="104"/>
      <c r="JC248" s="104"/>
      <c r="JD248" s="104"/>
      <c r="JE248" s="104"/>
      <c r="JF248" s="104"/>
      <c r="JG248" s="104"/>
      <c r="JH248" s="104"/>
      <c r="JI248" s="104"/>
      <c r="JJ248" s="104"/>
      <c r="JK248" s="104"/>
      <c r="JL248" s="104"/>
      <c r="JM248" s="104"/>
      <c r="JN248" s="104"/>
      <c r="JO248" s="104"/>
      <c r="JP248" s="104"/>
      <c r="JQ248" s="104"/>
      <c r="JR248" s="104"/>
      <c r="JS248" s="104"/>
      <c r="JT248" s="104"/>
      <c r="JU248" s="104"/>
      <c r="JV248" s="104"/>
      <c r="JW248" s="104"/>
      <c r="JX248" s="104"/>
      <c r="JY248" s="104"/>
      <c r="JZ248" s="104"/>
      <c r="KA248" s="104"/>
      <c r="KB248" s="104"/>
      <c r="KC248" s="104"/>
      <c r="KD248" s="104"/>
      <c r="KE248" s="104"/>
      <c r="KF248" s="104"/>
      <c r="KG248" s="104"/>
      <c r="KH248" s="104"/>
      <c r="KI248" s="104"/>
      <c r="KJ248" s="104"/>
      <c r="KK248" s="104"/>
      <c r="KL248" s="104"/>
      <c r="KM248" s="104"/>
      <c r="KN248" s="104"/>
      <c r="KO248" s="104"/>
      <c r="KP248" s="104"/>
      <c r="KQ248" s="104"/>
      <c r="KR248" s="104"/>
      <c r="KS248" s="104"/>
      <c r="KT248" s="104"/>
      <c r="KU248" s="104"/>
      <c r="KV248" s="104"/>
      <c r="KW248" s="104"/>
      <c r="KX248" s="104"/>
      <c r="KY248" s="104"/>
      <c r="KZ248" s="104"/>
      <c r="LA248" s="104"/>
      <c r="LB248" s="104"/>
      <c r="LC248" s="104"/>
      <c r="LD248" s="104"/>
      <c r="LE248" s="104"/>
      <c r="LF248" s="104"/>
      <c r="LG248" s="104"/>
      <c r="LH248" s="104"/>
      <c r="LI248" s="104"/>
      <c r="LJ248" s="104"/>
      <c r="LK248" s="104"/>
      <c r="LL248" s="104"/>
      <c r="LM248" s="104"/>
      <c r="LN248" s="104"/>
      <c r="LO248" s="104"/>
      <c r="LP248" s="104"/>
      <c r="LQ248" s="104"/>
      <c r="LR248" s="104"/>
      <c r="LS248" s="104"/>
      <c r="LT248" s="104"/>
      <c r="LU248" s="104"/>
      <c r="LV248" s="104"/>
      <c r="LW248" s="104"/>
      <c r="LX248" s="104"/>
      <c r="LY248" s="104"/>
      <c r="LZ248" s="104"/>
      <c r="MA248" s="104"/>
      <c r="MB248" s="104"/>
      <c r="MC248" s="104"/>
      <c r="MD248" s="104"/>
      <c r="ME248" s="104"/>
      <c r="MF248" s="104"/>
      <c r="MG248" s="104"/>
      <c r="MH248" s="104"/>
      <c r="MI248" s="104"/>
      <c r="MJ248" s="104"/>
      <c r="MK248" s="104"/>
      <c r="ML248" s="104"/>
      <c r="MM248" s="104"/>
      <c r="MN248" s="104"/>
      <c r="MO248" s="104"/>
      <c r="MP248" s="104"/>
      <c r="MQ248" s="104"/>
      <c r="MR248" s="104"/>
      <c r="MS248" s="104"/>
      <c r="MT248" s="104"/>
      <c r="MU248" s="104"/>
      <c r="MV248" s="104"/>
      <c r="MW248" s="104"/>
      <c r="MX248" s="104"/>
      <c r="MY248" s="104"/>
      <c r="MZ248" s="104"/>
      <c r="NA248" s="104"/>
      <c r="NB248" s="104"/>
      <c r="NC248" s="104"/>
      <c r="ND248" s="104"/>
      <c r="NE248" s="104"/>
      <c r="NF248" s="104"/>
      <c r="NG248" s="104"/>
      <c r="NH248" s="104"/>
      <c r="NI248" s="104"/>
      <c r="NJ248" s="104"/>
      <c r="NK248" s="104"/>
      <c r="NL248" s="104"/>
      <c r="NM248" s="104"/>
      <c r="NN248" s="104"/>
      <c r="NO248" s="104"/>
      <c r="NP248" s="104"/>
      <c r="NQ248" s="104"/>
      <c r="NR248" s="104"/>
      <c r="NS248" s="104"/>
      <c r="NT248" s="104"/>
      <c r="NU248" s="104"/>
      <c r="NV248" s="104"/>
      <c r="NW248" s="104"/>
      <c r="NX248" s="104"/>
      <c r="NY248" s="104"/>
      <c r="NZ248" s="104"/>
      <c r="OA248" s="104"/>
      <c r="OB248" s="104"/>
      <c r="OC248" s="104"/>
      <c r="OD248" s="104"/>
      <c r="OE248" s="104"/>
      <c r="OF248" s="104"/>
      <c r="OG248" s="104"/>
      <c r="OH248" s="104"/>
      <c r="OI248" s="104"/>
      <c r="OJ248" s="104"/>
      <c r="OK248" s="104"/>
      <c r="OL248" s="104"/>
      <c r="OM248" s="104"/>
      <c r="ON248" s="104"/>
      <c r="OO248" s="104"/>
      <c r="OP248" s="104"/>
      <c r="OQ248" s="104"/>
      <c r="OR248" s="104"/>
      <c r="OS248" s="104"/>
      <c r="OT248" s="104"/>
      <c r="OU248" s="104"/>
      <c r="OV248" s="104"/>
      <c r="OW248" s="104"/>
      <c r="OX248" s="104"/>
      <c r="OY248" s="104"/>
      <c r="OZ248" s="104"/>
      <c r="PA248" s="104"/>
      <c r="PB248" s="104"/>
      <c r="PC248" s="104"/>
      <c r="PD248" s="104"/>
      <c r="PE248" s="104"/>
      <c r="PF248" s="104"/>
      <c r="PG248" s="104"/>
      <c r="PH248" s="104"/>
      <c r="PI248" s="104"/>
      <c r="PJ248" s="104"/>
      <c r="PK248" s="104"/>
      <c r="PL248" s="104"/>
      <c r="PM248" s="104"/>
      <c r="PN248" s="104"/>
      <c r="PO248" s="104"/>
      <c r="PP248" s="104"/>
      <c r="PQ248" s="104"/>
      <c r="PR248" s="104"/>
      <c r="PS248" s="104"/>
      <c r="PT248" s="104"/>
      <c r="PU248" s="104"/>
      <c r="PV248" s="104"/>
      <c r="PW248" s="104"/>
      <c r="PX248" s="104"/>
      <c r="PY248" s="104"/>
      <c r="PZ248" s="104"/>
      <c r="QA248" s="104"/>
      <c r="QB248" s="104"/>
      <c r="QC248" s="104"/>
      <c r="QD248" s="104"/>
      <c r="QE248" s="104"/>
      <c r="QF248" s="104"/>
      <c r="QG248" s="104"/>
      <c r="QH248" s="104"/>
      <c r="QI248" s="104"/>
      <c r="QJ248" s="104"/>
      <c r="QK248" s="104"/>
      <c r="QL248" s="104"/>
      <c r="QM248" s="104"/>
      <c r="QN248" s="104"/>
      <c r="QO248" s="104"/>
      <c r="QP248" s="104"/>
      <c r="QQ248" s="104"/>
      <c r="QR248" s="104"/>
      <c r="QS248" s="104"/>
      <c r="QT248" s="104"/>
      <c r="QU248" s="104"/>
      <c r="QV248" s="104"/>
      <c r="QW248" s="104"/>
      <c r="QX248" s="104"/>
      <c r="QY248" s="104"/>
      <c r="QZ248" s="104"/>
      <c r="RA248" s="104"/>
      <c r="RB248" s="104"/>
      <c r="RC248" s="104"/>
      <c r="RD248" s="104"/>
      <c r="RE248" s="104"/>
      <c r="RF248" s="104"/>
      <c r="RG248" s="207"/>
      <c r="RH248" s="207"/>
    </row>
    <row r="249" spans="2:476" ht="18.75" customHeight="1">
      <c r="B249" s="87">
        <v>238</v>
      </c>
      <c r="C249" s="87"/>
      <c r="D249" s="87" t="s">
        <v>451</v>
      </c>
      <c r="E249" s="34" t="str">
        <f>IF(ISBLANK(TMSimList[[#This Row],[Test n'#]]),"",LOOKUP(TMSimList[[#This Row],[Test n'#]],TP_CFAR_DB[TPnum],TP_CFAR_DB[TP ID]))</f>
        <v/>
      </c>
      <c r="F249" s="103" t="str">
        <f>IF(ISBLANK(TMSimList[[#This Row],[Test n'#]]),"",LOOKUP(TMSimList[[#This Row],[Test n'#]],TP_CFAR_DB[TPnum],TP_CFAR_DB[Test Point Name]))</f>
        <v/>
      </c>
      <c r="G249" s="34" t="str">
        <f>IF(ISBLANK(TMSimList[[#This Row],[Test n'#]]),"",LOOKUP(TMSimList[[#This Row],[Test n'#]],TP_CFAR_DB[TPnum],TP_CFAR_DB[Mode]))</f>
        <v/>
      </c>
      <c r="H249" s="397"/>
      <c r="I249" s="398"/>
      <c r="J249" s="398"/>
      <c r="K249" s="171"/>
      <c r="L249" s="178">
        <f>SUM(TMSimMatrix[#This Row])</f>
        <v>0</v>
      </c>
      <c r="M249" s="171"/>
      <c r="N249" s="171"/>
      <c r="O249" s="171"/>
      <c r="P249" s="171"/>
      <c r="Q249" s="171"/>
      <c r="R249" s="171"/>
      <c r="S249" s="171"/>
      <c r="T249" s="171"/>
      <c r="U249" s="171"/>
      <c r="V249" s="171"/>
      <c r="W249" s="171"/>
      <c r="X249" s="171"/>
      <c r="Y249" s="171"/>
      <c r="Z249" s="171"/>
      <c r="AA249" s="171"/>
      <c r="AB249" s="171"/>
      <c r="AC249" s="171"/>
      <c r="AD249" s="171"/>
      <c r="AE249" s="171"/>
      <c r="AF249" s="171"/>
      <c r="AG249" s="171"/>
      <c r="AH249" s="171"/>
      <c r="AI249" s="171"/>
      <c r="AJ249" s="171"/>
      <c r="AK249" s="171"/>
      <c r="AL249" s="171"/>
      <c r="AM249" s="171"/>
      <c r="AN249" s="171"/>
      <c r="AO249" s="171"/>
      <c r="AP249" s="171"/>
      <c r="AQ249" s="171"/>
      <c r="AR249" s="171"/>
      <c r="AS249" s="171"/>
      <c r="AT249" s="171"/>
      <c r="AU249" s="171"/>
      <c r="AV249" s="171"/>
      <c r="AW249" s="171"/>
      <c r="AX249" s="171"/>
      <c r="AY249" s="171"/>
      <c r="AZ249" s="171"/>
      <c r="BA249" s="171"/>
      <c r="BB249" s="171"/>
      <c r="BC249" s="171"/>
      <c r="BD249" s="171"/>
      <c r="BE249" s="171"/>
      <c r="BF249" s="171"/>
      <c r="BG249" s="171"/>
      <c r="BH249" s="171"/>
      <c r="BI249" s="171"/>
      <c r="BJ249" s="171"/>
      <c r="BK249" s="171"/>
      <c r="BL249" s="171"/>
      <c r="BM249" s="171"/>
      <c r="BN249" s="171"/>
      <c r="BO249" s="171"/>
      <c r="BP249" s="171"/>
      <c r="BQ249" s="171"/>
      <c r="BR249" s="171"/>
      <c r="BS249" s="171"/>
      <c r="BT249" s="171"/>
      <c r="BU249" s="171"/>
      <c r="BV249" s="171"/>
      <c r="BW249" s="171"/>
      <c r="BX249" s="171"/>
      <c r="BY249" s="171"/>
      <c r="BZ249" s="171"/>
      <c r="CA249" s="171"/>
      <c r="CB249" s="171"/>
      <c r="CC249" s="171"/>
      <c r="CD249" s="104"/>
      <c r="CE249" s="104"/>
      <c r="CF249" s="104"/>
      <c r="CG249" s="104"/>
      <c r="CH249" s="104"/>
      <c r="CI249" s="104"/>
      <c r="CJ249" s="104"/>
      <c r="CK249" s="104"/>
      <c r="CL249" s="104"/>
      <c r="CM249" s="104"/>
      <c r="CN249" s="104"/>
      <c r="CO249" s="104"/>
      <c r="CP249" s="104"/>
      <c r="CQ249" s="104"/>
      <c r="CR249" s="104"/>
      <c r="CS249" s="104"/>
      <c r="CT249" s="104"/>
      <c r="CU249" s="104"/>
      <c r="CV249" s="207"/>
      <c r="CW249" s="207"/>
      <c r="CX249" s="207"/>
      <c r="CY249" s="207"/>
      <c r="CZ249" s="207"/>
      <c r="DA249" s="207"/>
      <c r="DB249" s="207"/>
      <c r="DC249" s="207"/>
      <c r="DD249" s="207"/>
      <c r="DE249" s="207"/>
      <c r="DF249" s="207"/>
      <c r="DG249" s="207"/>
      <c r="DH249" s="207"/>
      <c r="DI249" s="207"/>
      <c r="DJ249" s="207"/>
      <c r="DK249" s="207"/>
      <c r="DL249" s="207"/>
      <c r="DM249" s="207"/>
      <c r="DN249" s="207"/>
      <c r="DO249" s="207"/>
      <c r="DP249" s="207"/>
      <c r="DQ249" s="207"/>
      <c r="DR249" s="207"/>
      <c r="DS249" s="207"/>
      <c r="DT249" s="207"/>
      <c r="DU249" s="104"/>
      <c r="DV249" s="104"/>
      <c r="DW249" s="104"/>
      <c r="DX249" s="104"/>
      <c r="DY249" s="104"/>
      <c r="DZ249" s="104"/>
      <c r="EA249" s="104"/>
      <c r="EB249" s="104"/>
      <c r="EC249" s="104"/>
      <c r="ED249" s="104"/>
      <c r="EE249" s="104"/>
      <c r="EF249" s="104"/>
      <c r="EG249" s="104"/>
      <c r="EH249" s="104"/>
      <c r="EI249" s="104"/>
      <c r="EJ249" s="104"/>
      <c r="EK249" s="104"/>
      <c r="EL249" s="104"/>
      <c r="EM249" s="104"/>
      <c r="EN249" s="104"/>
      <c r="EO249" s="104"/>
      <c r="EP249" s="104"/>
      <c r="EQ249" s="104"/>
      <c r="ER249" s="104"/>
      <c r="ES249" s="104"/>
      <c r="ET249" s="104"/>
      <c r="EU249" s="104"/>
      <c r="EV249" s="104"/>
      <c r="EW249" s="104"/>
      <c r="EX249" s="104"/>
      <c r="EY249" s="104"/>
      <c r="EZ249" s="104"/>
      <c r="FA249" s="104"/>
      <c r="FB249" s="104"/>
      <c r="FC249" s="104"/>
      <c r="FD249" s="104"/>
      <c r="FE249" s="104"/>
      <c r="FF249" s="104"/>
      <c r="FG249" s="104"/>
      <c r="FH249" s="104"/>
      <c r="FI249" s="104"/>
      <c r="FJ249" s="104"/>
      <c r="FK249" s="104"/>
      <c r="FL249" s="104"/>
      <c r="FM249" s="104"/>
      <c r="FN249" s="104"/>
      <c r="FO249" s="104"/>
      <c r="FP249" s="104"/>
      <c r="FQ249" s="104"/>
      <c r="FR249" s="104"/>
      <c r="FS249" s="104"/>
      <c r="FT249" s="104"/>
      <c r="FU249" s="104"/>
      <c r="FV249" s="104"/>
      <c r="FW249" s="104"/>
      <c r="FX249" s="104"/>
      <c r="FY249" s="104"/>
      <c r="FZ249" s="104"/>
      <c r="GA249" s="104"/>
      <c r="GB249" s="104"/>
      <c r="GC249" s="104"/>
      <c r="GD249" s="104"/>
      <c r="GE249" s="104"/>
      <c r="GF249" s="104"/>
      <c r="GG249" s="104"/>
      <c r="GH249" s="104"/>
      <c r="GI249" s="104"/>
      <c r="GJ249" s="104"/>
      <c r="GK249" s="104"/>
      <c r="GL249" s="104"/>
      <c r="GM249" s="104"/>
      <c r="GN249" s="104"/>
      <c r="GO249" s="104"/>
      <c r="GP249" s="104"/>
      <c r="GQ249" s="104"/>
      <c r="GR249" s="104"/>
      <c r="GS249" s="104"/>
      <c r="GT249" s="104"/>
      <c r="GU249" s="104"/>
      <c r="GV249" s="104"/>
      <c r="GW249" s="104"/>
      <c r="GX249" s="104"/>
      <c r="GY249" s="104"/>
      <c r="GZ249" s="104"/>
      <c r="HA249" s="104"/>
      <c r="HB249" s="104"/>
      <c r="HC249" s="104"/>
      <c r="HD249" s="104"/>
      <c r="HE249" s="104"/>
      <c r="HF249" s="104"/>
      <c r="HG249" s="104"/>
      <c r="HH249" s="104"/>
      <c r="HI249" s="104"/>
      <c r="HJ249" s="104"/>
      <c r="HK249" s="104"/>
      <c r="HL249" s="104"/>
      <c r="HM249" s="104"/>
      <c r="HN249" s="104"/>
      <c r="HO249" s="104"/>
      <c r="HP249" s="104"/>
      <c r="HQ249" s="104"/>
      <c r="HR249" s="104"/>
      <c r="HS249" s="104"/>
      <c r="HT249" s="104"/>
      <c r="HU249" s="104"/>
      <c r="HV249" s="104"/>
      <c r="HW249" s="104"/>
      <c r="HX249" s="104"/>
      <c r="HY249" s="104"/>
      <c r="HZ249" s="104"/>
      <c r="IA249" s="104"/>
      <c r="IB249" s="104"/>
      <c r="IC249" s="104"/>
      <c r="ID249" s="104"/>
      <c r="IE249" s="104"/>
      <c r="IF249" s="104"/>
      <c r="IG249" s="104"/>
      <c r="IH249" s="104"/>
      <c r="II249" s="104"/>
      <c r="IJ249" s="104"/>
      <c r="IK249" s="104"/>
      <c r="IL249" s="104"/>
      <c r="IM249" s="104"/>
      <c r="IN249" s="104"/>
      <c r="IO249" s="104"/>
      <c r="IP249" s="104"/>
      <c r="IQ249" s="104"/>
      <c r="IR249" s="104"/>
      <c r="IS249" s="104"/>
      <c r="IT249" s="104"/>
      <c r="IU249" s="104"/>
      <c r="IV249" s="104"/>
      <c r="IW249" s="104"/>
      <c r="IX249" s="104"/>
      <c r="IY249" s="104"/>
      <c r="IZ249" s="104"/>
      <c r="JA249" s="104"/>
      <c r="JB249" s="104"/>
      <c r="JC249" s="104"/>
      <c r="JD249" s="104"/>
      <c r="JE249" s="104"/>
      <c r="JF249" s="104"/>
      <c r="JG249" s="104"/>
      <c r="JH249" s="104"/>
      <c r="JI249" s="104"/>
      <c r="JJ249" s="104"/>
      <c r="JK249" s="104"/>
      <c r="JL249" s="104"/>
      <c r="JM249" s="104"/>
      <c r="JN249" s="104"/>
      <c r="JO249" s="104"/>
      <c r="JP249" s="104"/>
      <c r="JQ249" s="104"/>
      <c r="JR249" s="104"/>
      <c r="JS249" s="104"/>
      <c r="JT249" s="104"/>
      <c r="JU249" s="104"/>
      <c r="JV249" s="104"/>
      <c r="JW249" s="104"/>
      <c r="JX249" s="104"/>
      <c r="JY249" s="104"/>
      <c r="JZ249" s="104"/>
      <c r="KA249" s="104"/>
      <c r="KB249" s="104"/>
      <c r="KC249" s="104"/>
      <c r="KD249" s="104"/>
      <c r="KE249" s="104"/>
      <c r="KF249" s="104"/>
      <c r="KG249" s="104"/>
      <c r="KH249" s="104"/>
      <c r="KI249" s="104"/>
      <c r="KJ249" s="104"/>
      <c r="KK249" s="104"/>
      <c r="KL249" s="104"/>
      <c r="KM249" s="104"/>
      <c r="KN249" s="104"/>
      <c r="KO249" s="104"/>
      <c r="KP249" s="104"/>
      <c r="KQ249" s="104"/>
      <c r="KR249" s="104"/>
      <c r="KS249" s="104"/>
      <c r="KT249" s="104"/>
      <c r="KU249" s="104"/>
      <c r="KV249" s="104"/>
      <c r="KW249" s="104"/>
      <c r="KX249" s="104"/>
      <c r="KY249" s="104"/>
      <c r="KZ249" s="104"/>
      <c r="LA249" s="104"/>
      <c r="LB249" s="104"/>
      <c r="LC249" s="104"/>
      <c r="LD249" s="104"/>
      <c r="LE249" s="104"/>
      <c r="LF249" s="104"/>
      <c r="LG249" s="104"/>
      <c r="LH249" s="104"/>
      <c r="LI249" s="104"/>
      <c r="LJ249" s="104"/>
      <c r="LK249" s="104"/>
      <c r="LL249" s="104"/>
      <c r="LM249" s="104"/>
      <c r="LN249" s="104"/>
      <c r="LO249" s="104"/>
      <c r="LP249" s="104"/>
      <c r="LQ249" s="104"/>
      <c r="LR249" s="104"/>
      <c r="LS249" s="104"/>
      <c r="LT249" s="104"/>
      <c r="LU249" s="104"/>
      <c r="LV249" s="104"/>
      <c r="LW249" s="104"/>
      <c r="LX249" s="104"/>
      <c r="LY249" s="104"/>
      <c r="LZ249" s="104"/>
      <c r="MA249" s="104"/>
      <c r="MB249" s="104"/>
      <c r="MC249" s="104"/>
      <c r="MD249" s="104"/>
      <c r="ME249" s="104"/>
      <c r="MF249" s="104"/>
      <c r="MG249" s="104"/>
      <c r="MH249" s="104"/>
      <c r="MI249" s="104"/>
      <c r="MJ249" s="104"/>
      <c r="MK249" s="104"/>
      <c r="ML249" s="104"/>
      <c r="MM249" s="104"/>
      <c r="MN249" s="104"/>
      <c r="MO249" s="104"/>
      <c r="MP249" s="104"/>
      <c r="MQ249" s="104"/>
      <c r="MR249" s="104"/>
      <c r="MS249" s="104"/>
      <c r="MT249" s="104"/>
      <c r="MU249" s="104"/>
      <c r="MV249" s="104"/>
      <c r="MW249" s="104"/>
      <c r="MX249" s="104"/>
      <c r="MY249" s="104"/>
      <c r="MZ249" s="104"/>
      <c r="NA249" s="104"/>
      <c r="NB249" s="104"/>
      <c r="NC249" s="104"/>
      <c r="ND249" s="104"/>
      <c r="NE249" s="104"/>
      <c r="NF249" s="104"/>
      <c r="NG249" s="104"/>
      <c r="NH249" s="104"/>
      <c r="NI249" s="104"/>
      <c r="NJ249" s="104"/>
      <c r="NK249" s="104"/>
      <c r="NL249" s="104"/>
      <c r="NM249" s="104"/>
      <c r="NN249" s="104"/>
      <c r="NO249" s="104"/>
      <c r="NP249" s="104"/>
      <c r="NQ249" s="104"/>
      <c r="NR249" s="104"/>
      <c r="NS249" s="104"/>
      <c r="NT249" s="104"/>
      <c r="NU249" s="104"/>
      <c r="NV249" s="104"/>
      <c r="NW249" s="104"/>
      <c r="NX249" s="104"/>
      <c r="NY249" s="104"/>
      <c r="NZ249" s="104"/>
      <c r="OA249" s="104"/>
      <c r="OB249" s="104"/>
      <c r="OC249" s="104"/>
      <c r="OD249" s="104"/>
      <c r="OE249" s="104"/>
      <c r="OF249" s="104"/>
      <c r="OG249" s="104"/>
      <c r="OH249" s="104"/>
      <c r="OI249" s="104"/>
      <c r="OJ249" s="104"/>
      <c r="OK249" s="104"/>
      <c r="OL249" s="104"/>
      <c r="OM249" s="104"/>
      <c r="ON249" s="104"/>
      <c r="OO249" s="104"/>
      <c r="OP249" s="104"/>
      <c r="OQ249" s="104"/>
      <c r="OR249" s="104"/>
      <c r="OS249" s="104"/>
      <c r="OT249" s="104"/>
      <c r="OU249" s="104"/>
      <c r="OV249" s="104"/>
      <c r="OW249" s="104"/>
      <c r="OX249" s="104"/>
      <c r="OY249" s="104"/>
      <c r="OZ249" s="104"/>
      <c r="PA249" s="104"/>
      <c r="PB249" s="104"/>
      <c r="PC249" s="104"/>
      <c r="PD249" s="104"/>
      <c r="PE249" s="104"/>
      <c r="PF249" s="104"/>
      <c r="PG249" s="104"/>
      <c r="PH249" s="104"/>
      <c r="PI249" s="104"/>
      <c r="PJ249" s="104"/>
      <c r="PK249" s="104"/>
      <c r="PL249" s="104"/>
      <c r="PM249" s="104"/>
      <c r="PN249" s="104"/>
      <c r="PO249" s="104"/>
      <c r="PP249" s="104"/>
      <c r="PQ249" s="104"/>
      <c r="PR249" s="104"/>
      <c r="PS249" s="104"/>
      <c r="PT249" s="104"/>
      <c r="PU249" s="104"/>
      <c r="PV249" s="104"/>
      <c r="PW249" s="104"/>
      <c r="PX249" s="104"/>
      <c r="PY249" s="104"/>
      <c r="PZ249" s="104"/>
      <c r="QA249" s="104"/>
      <c r="QB249" s="104"/>
      <c r="QC249" s="104"/>
      <c r="QD249" s="104"/>
      <c r="QE249" s="104"/>
      <c r="QF249" s="104"/>
      <c r="QG249" s="104"/>
      <c r="QH249" s="104"/>
      <c r="QI249" s="104"/>
      <c r="QJ249" s="104"/>
      <c r="QK249" s="104"/>
      <c r="QL249" s="104"/>
      <c r="QM249" s="104"/>
      <c r="QN249" s="104"/>
      <c r="QO249" s="104"/>
      <c r="QP249" s="104"/>
      <c r="QQ249" s="104"/>
      <c r="QR249" s="104"/>
      <c r="QS249" s="104"/>
      <c r="QT249" s="104"/>
      <c r="QU249" s="104"/>
      <c r="QV249" s="104"/>
      <c r="QW249" s="104"/>
      <c r="QX249" s="104"/>
      <c r="QY249" s="104"/>
      <c r="QZ249" s="104"/>
      <c r="RA249" s="104"/>
      <c r="RB249" s="104"/>
      <c r="RC249" s="104"/>
      <c r="RD249" s="104"/>
      <c r="RE249" s="104"/>
      <c r="RF249" s="104"/>
      <c r="RG249" s="207"/>
      <c r="RH249" s="207"/>
    </row>
    <row r="250" spans="2:476" ht="18.75" customHeight="1">
      <c r="B250" s="87">
        <v>239</v>
      </c>
      <c r="C250" s="87"/>
      <c r="D250" s="87" t="s">
        <v>451</v>
      </c>
      <c r="E250" s="34" t="str">
        <f>IF(ISBLANK(TMSimList[[#This Row],[Test n'#]]),"",LOOKUP(TMSimList[[#This Row],[Test n'#]],TP_CFAR_DB[TPnum],TP_CFAR_DB[TP ID]))</f>
        <v/>
      </c>
      <c r="F250" s="103" t="str">
        <f>IF(ISBLANK(TMSimList[[#This Row],[Test n'#]]),"",LOOKUP(TMSimList[[#This Row],[Test n'#]],TP_CFAR_DB[TPnum],TP_CFAR_DB[Test Point Name]))</f>
        <v/>
      </c>
      <c r="G250" s="34" t="str">
        <f>IF(ISBLANK(TMSimList[[#This Row],[Test n'#]]),"",LOOKUP(TMSimList[[#This Row],[Test n'#]],TP_CFAR_DB[TPnum],TP_CFAR_DB[Mode]))</f>
        <v/>
      </c>
      <c r="H250" s="397"/>
      <c r="I250" s="398"/>
      <c r="J250" s="398"/>
      <c r="K250" s="171"/>
      <c r="L250" s="178">
        <f>SUM(TMSimMatrix[#This Row])</f>
        <v>0</v>
      </c>
      <c r="M250" s="171"/>
      <c r="N250" s="171"/>
      <c r="O250" s="171"/>
      <c r="P250" s="171"/>
      <c r="Q250" s="171"/>
      <c r="R250" s="171"/>
      <c r="S250" s="171"/>
      <c r="T250" s="171"/>
      <c r="U250" s="171"/>
      <c r="V250" s="171"/>
      <c r="W250" s="171"/>
      <c r="X250" s="171"/>
      <c r="Y250" s="171"/>
      <c r="Z250" s="171"/>
      <c r="AA250" s="171"/>
      <c r="AB250" s="171"/>
      <c r="AC250" s="171"/>
      <c r="AD250" s="171"/>
      <c r="AE250" s="171"/>
      <c r="AF250" s="171"/>
      <c r="AG250" s="171"/>
      <c r="AH250" s="171"/>
      <c r="AI250" s="171"/>
      <c r="AJ250" s="171"/>
      <c r="AK250" s="171"/>
      <c r="AL250" s="171"/>
      <c r="AM250" s="171"/>
      <c r="AN250" s="171"/>
      <c r="AO250" s="171"/>
      <c r="AP250" s="171"/>
      <c r="AQ250" s="171"/>
      <c r="AR250" s="171"/>
      <c r="AS250" s="171"/>
      <c r="AT250" s="171"/>
      <c r="AU250" s="171"/>
      <c r="AV250" s="171"/>
      <c r="AW250" s="171"/>
      <c r="AX250" s="171"/>
      <c r="AY250" s="171"/>
      <c r="AZ250" s="171"/>
      <c r="BA250" s="171"/>
      <c r="BB250" s="171"/>
      <c r="BC250" s="171"/>
      <c r="BD250" s="171"/>
      <c r="BE250" s="171"/>
      <c r="BF250" s="171"/>
      <c r="BG250" s="171"/>
      <c r="BH250" s="171"/>
      <c r="BI250" s="171"/>
      <c r="BJ250" s="171"/>
      <c r="BK250" s="171"/>
      <c r="BL250" s="171"/>
      <c r="BM250" s="171"/>
      <c r="BN250" s="171"/>
      <c r="BO250" s="171"/>
      <c r="BP250" s="171"/>
      <c r="BQ250" s="171"/>
      <c r="BR250" s="171"/>
      <c r="BS250" s="171"/>
      <c r="BT250" s="171"/>
      <c r="BU250" s="171"/>
      <c r="BV250" s="171"/>
      <c r="BW250" s="171"/>
      <c r="BX250" s="171"/>
      <c r="BY250" s="171"/>
      <c r="BZ250" s="171"/>
      <c r="CA250" s="171"/>
      <c r="CB250" s="171"/>
      <c r="CC250" s="171"/>
      <c r="CD250" s="104"/>
      <c r="CE250" s="104"/>
      <c r="CF250" s="104"/>
      <c r="CG250" s="104"/>
      <c r="CH250" s="104"/>
      <c r="CI250" s="104"/>
      <c r="CJ250" s="104"/>
      <c r="CK250" s="104"/>
      <c r="CL250" s="104"/>
      <c r="CM250" s="104"/>
      <c r="CN250" s="104"/>
      <c r="CO250" s="104"/>
      <c r="CP250" s="104"/>
      <c r="CQ250" s="104"/>
      <c r="CR250" s="104"/>
      <c r="CS250" s="104"/>
      <c r="CT250" s="104"/>
      <c r="CU250" s="104"/>
      <c r="CV250" s="207"/>
      <c r="CW250" s="207"/>
      <c r="CX250" s="207"/>
      <c r="CY250" s="207"/>
      <c r="CZ250" s="207"/>
      <c r="DA250" s="207"/>
      <c r="DB250" s="207"/>
      <c r="DC250" s="207"/>
      <c r="DD250" s="207"/>
      <c r="DE250" s="207"/>
      <c r="DF250" s="207"/>
      <c r="DG250" s="207"/>
      <c r="DH250" s="207"/>
      <c r="DI250" s="207"/>
      <c r="DJ250" s="207"/>
      <c r="DK250" s="207"/>
      <c r="DL250" s="207"/>
      <c r="DM250" s="207"/>
      <c r="DN250" s="207"/>
      <c r="DO250" s="207"/>
      <c r="DP250" s="207"/>
      <c r="DQ250" s="207"/>
      <c r="DR250" s="207"/>
      <c r="DS250" s="207"/>
      <c r="DT250" s="207"/>
      <c r="DU250" s="104"/>
      <c r="DV250" s="104"/>
      <c r="DW250" s="104"/>
      <c r="DX250" s="104"/>
      <c r="DY250" s="104"/>
      <c r="DZ250" s="104"/>
      <c r="EA250" s="104"/>
      <c r="EB250" s="104"/>
      <c r="EC250" s="104"/>
      <c r="ED250" s="104"/>
      <c r="EE250" s="104"/>
      <c r="EF250" s="104"/>
      <c r="EG250" s="104"/>
      <c r="EH250" s="104"/>
      <c r="EI250" s="104"/>
      <c r="EJ250" s="104"/>
      <c r="EK250" s="104"/>
      <c r="EL250" s="104"/>
      <c r="EM250" s="104"/>
      <c r="EN250" s="104"/>
      <c r="EO250" s="104"/>
      <c r="EP250" s="104"/>
      <c r="EQ250" s="104"/>
      <c r="ER250" s="104"/>
      <c r="ES250" s="104"/>
      <c r="ET250" s="104"/>
      <c r="EU250" s="104"/>
      <c r="EV250" s="104"/>
      <c r="EW250" s="104"/>
      <c r="EX250" s="104"/>
      <c r="EY250" s="104"/>
      <c r="EZ250" s="104"/>
      <c r="FA250" s="104"/>
      <c r="FB250" s="104"/>
      <c r="FC250" s="104"/>
      <c r="FD250" s="104"/>
      <c r="FE250" s="104"/>
      <c r="FF250" s="104"/>
      <c r="FG250" s="104"/>
      <c r="FH250" s="104"/>
      <c r="FI250" s="104"/>
      <c r="FJ250" s="104"/>
      <c r="FK250" s="104"/>
      <c r="FL250" s="104"/>
      <c r="FM250" s="104"/>
      <c r="FN250" s="104"/>
      <c r="FO250" s="104"/>
      <c r="FP250" s="104"/>
      <c r="FQ250" s="104"/>
      <c r="FR250" s="104"/>
      <c r="FS250" s="104"/>
      <c r="FT250" s="104"/>
      <c r="FU250" s="104"/>
      <c r="FV250" s="104"/>
      <c r="FW250" s="104"/>
      <c r="FX250" s="104"/>
      <c r="FY250" s="104"/>
      <c r="FZ250" s="104"/>
      <c r="GA250" s="104"/>
      <c r="GB250" s="104"/>
      <c r="GC250" s="104"/>
      <c r="GD250" s="104"/>
      <c r="GE250" s="104"/>
      <c r="GF250" s="104"/>
      <c r="GG250" s="104"/>
      <c r="GH250" s="104"/>
      <c r="GI250" s="104"/>
      <c r="GJ250" s="104"/>
      <c r="GK250" s="104"/>
      <c r="GL250" s="104"/>
      <c r="GM250" s="104"/>
      <c r="GN250" s="104"/>
      <c r="GO250" s="104"/>
      <c r="GP250" s="104"/>
      <c r="GQ250" s="104"/>
      <c r="GR250" s="104"/>
      <c r="GS250" s="104"/>
      <c r="GT250" s="104"/>
      <c r="GU250" s="104"/>
      <c r="GV250" s="104"/>
      <c r="GW250" s="104"/>
      <c r="GX250" s="104"/>
      <c r="GY250" s="104"/>
      <c r="GZ250" s="104"/>
      <c r="HA250" s="104"/>
      <c r="HB250" s="104"/>
      <c r="HC250" s="104"/>
      <c r="HD250" s="104"/>
      <c r="HE250" s="104"/>
      <c r="HF250" s="104"/>
      <c r="HG250" s="104"/>
      <c r="HH250" s="104"/>
      <c r="HI250" s="104"/>
      <c r="HJ250" s="104"/>
      <c r="HK250" s="104"/>
      <c r="HL250" s="104"/>
      <c r="HM250" s="104"/>
      <c r="HN250" s="104"/>
      <c r="HO250" s="104"/>
      <c r="HP250" s="104"/>
      <c r="HQ250" s="104"/>
      <c r="HR250" s="104"/>
      <c r="HS250" s="104"/>
      <c r="HT250" s="104"/>
      <c r="HU250" s="104"/>
      <c r="HV250" s="104"/>
      <c r="HW250" s="104"/>
      <c r="HX250" s="104"/>
      <c r="HY250" s="104"/>
      <c r="HZ250" s="104"/>
      <c r="IA250" s="104"/>
      <c r="IB250" s="104"/>
      <c r="IC250" s="104"/>
      <c r="ID250" s="104"/>
      <c r="IE250" s="104"/>
      <c r="IF250" s="104"/>
      <c r="IG250" s="104"/>
      <c r="IH250" s="104"/>
      <c r="II250" s="104"/>
      <c r="IJ250" s="104"/>
      <c r="IK250" s="104"/>
      <c r="IL250" s="104"/>
      <c r="IM250" s="104"/>
      <c r="IN250" s="104"/>
      <c r="IO250" s="104"/>
      <c r="IP250" s="104"/>
      <c r="IQ250" s="104"/>
      <c r="IR250" s="104"/>
      <c r="IS250" s="104"/>
      <c r="IT250" s="104"/>
      <c r="IU250" s="104"/>
      <c r="IV250" s="104"/>
      <c r="IW250" s="104"/>
      <c r="IX250" s="104"/>
      <c r="IY250" s="104"/>
      <c r="IZ250" s="104"/>
      <c r="JA250" s="104"/>
      <c r="JB250" s="104"/>
      <c r="JC250" s="104"/>
      <c r="JD250" s="104"/>
      <c r="JE250" s="104"/>
      <c r="JF250" s="104"/>
      <c r="JG250" s="104"/>
      <c r="JH250" s="104"/>
      <c r="JI250" s="104"/>
      <c r="JJ250" s="104"/>
      <c r="JK250" s="104"/>
      <c r="JL250" s="104"/>
      <c r="JM250" s="104"/>
      <c r="JN250" s="104"/>
      <c r="JO250" s="104"/>
      <c r="JP250" s="104"/>
      <c r="JQ250" s="104"/>
      <c r="JR250" s="104"/>
      <c r="JS250" s="104"/>
      <c r="JT250" s="104"/>
      <c r="JU250" s="104"/>
      <c r="JV250" s="104"/>
      <c r="JW250" s="104"/>
      <c r="JX250" s="104"/>
      <c r="JY250" s="104"/>
      <c r="JZ250" s="104"/>
      <c r="KA250" s="104"/>
      <c r="KB250" s="104"/>
      <c r="KC250" s="104"/>
      <c r="KD250" s="104"/>
      <c r="KE250" s="104"/>
      <c r="KF250" s="104"/>
      <c r="KG250" s="104"/>
      <c r="KH250" s="104"/>
      <c r="KI250" s="104"/>
      <c r="KJ250" s="104"/>
      <c r="KK250" s="104"/>
      <c r="KL250" s="104"/>
      <c r="KM250" s="104"/>
      <c r="KN250" s="104"/>
      <c r="KO250" s="104"/>
      <c r="KP250" s="104"/>
      <c r="KQ250" s="104"/>
      <c r="KR250" s="104"/>
      <c r="KS250" s="104"/>
      <c r="KT250" s="104"/>
      <c r="KU250" s="104"/>
      <c r="KV250" s="104"/>
      <c r="KW250" s="104"/>
      <c r="KX250" s="104"/>
      <c r="KY250" s="104"/>
      <c r="KZ250" s="104"/>
      <c r="LA250" s="104"/>
      <c r="LB250" s="104"/>
      <c r="LC250" s="104"/>
      <c r="LD250" s="104"/>
      <c r="LE250" s="104"/>
      <c r="LF250" s="104"/>
      <c r="LG250" s="104"/>
      <c r="LH250" s="104"/>
      <c r="LI250" s="104"/>
      <c r="LJ250" s="104"/>
      <c r="LK250" s="104"/>
      <c r="LL250" s="104"/>
      <c r="LM250" s="104"/>
      <c r="LN250" s="104"/>
      <c r="LO250" s="104"/>
      <c r="LP250" s="104"/>
      <c r="LQ250" s="104"/>
      <c r="LR250" s="104"/>
      <c r="LS250" s="104"/>
      <c r="LT250" s="104"/>
      <c r="LU250" s="104"/>
      <c r="LV250" s="104"/>
      <c r="LW250" s="104"/>
      <c r="LX250" s="104"/>
      <c r="LY250" s="104"/>
      <c r="LZ250" s="104"/>
      <c r="MA250" s="104"/>
      <c r="MB250" s="104"/>
      <c r="MC250" s="104"/>
      <c r="MD250" s="104"/>
      <c r="ME250" s="104"/>
      <c r="MF250" s="104"/>
      <c r="MG250" s="104"/>
      <c r="MH250" s="104"/>
      <c r="MI250" s="104"/>
      <c r="MJ250" s="104"/>
      <c r="MK250" s="104"/>
      <c r="ML250" s="104"/>
      <c r="MM250" s="104"/>
      <c r="MN250" s="104"/>
      <c r="MO250" s="104"/>
      <c r="MP250" s="104"/>
      <c r="MQ250" s="104"/>
      <c r="MR250" s="104"/>
      <c r="MS250" s="104"/>
      <c r="MT250" s="104"/>
      <c r="MU250" s="104"/>
      <c r="MV250" s="104"/>
      <c r="MW250" s="104"/>
      <c r="MX250" s="104"/>
      <c r="MY250" s="104"/>
      <c r="MZ250" s="104"/>
      <c r="NA250" s="104"/>
      <c r="NB250" s="104"/>
      <c r="NC250" s="104"/>
      <c r="ND250" s="104"/>
      <c r="NE250" s="104"/>
      <c r="NF250" s="104"/>
      <c r="NG250" s="104"/>
      <c r="NH250" s="104"/>
      <c r="NI250" s="104"/>
      <c r="NJ250" s="104"/>
      <c r="NK250" s="104"/>
      <c r="NL250" s="104"/>
      <c r="NM250" s="104"/>
      <c r="NN250" s="104"/>
      <c r="NO250" s="104"/>
      <c r="NP250" s="104"/>
      <c r="NQ250" s="104"/>
      <c r="NR250" s="104"/>
      <c r="NS250" s="104"/>
      <c r="NT250" s="104"/>
      <c r="NU250" s="104"/>
      <c r="NV250" s="104"/>
      <c r="NW250" s="104"/>
      <c r="NX250" s="104"/>
      <c r="NY250" s="104"/>
      <c r="NZ250" s="104"/>
      <c r="OA250" s="104"/>
      <c r="OB250" s="104"/>
      <c r="OC250" s="104"/>
      <c r="OD250" s="104"/>
      <c r="OE250" s="104"/>
      <c r="OF250" s="104"/>
      <c r="OG250" s="104"/>
      <c r="OH250" s="104"/>
      <c r="OI250" s="104"/>
      <c r="OJ250" s="104"/>
      <c r="OK250" s="104"/>
      <c r="OL250" s="104"/>
      <c r="OM250" s="104"/>
      <c r="ON250" s="104"/>
      <c r="OO250" s="104"/>
      <c r="OP250" s="104"/>
      <c r="OQ250" s="104"/>
      <c r="OR250" s="104"/>
      <c r="OS250" s="104"/>
      <c r="OT250" s="104"/>
      <c r="OU250" s="104"/>
      <c r="OV250" s="104"/>
      <c r="OW250" s="104"/>
      <c r="OX250" s="104"/>
      <c r="OY250" s="104"/>
      <c r="OZ250" s="104"/>
      <c r="PA250" s="104"/>
      <c r="PB250" s="104"/>
      <c r="PC250" s="104"/>
      <c r="PD250" s="104"/>
      <c r="PE250" s="104"/>
      <c r="PF250" s="104"/>
      <c r="PG250" s="104"/>
      <c r="PH250" s="104"/>
      <c r="PI250" s="104"/>
      <c r="PJ250" s="104"/>
      <c r="PK250" s="104"/>
      <c r="PL250" s="104"/>
      <c r="PM250" s="104"/>
      <c r="PN250" s="104"/>
      <c r="PO250" s="104"/>
      <c r="PP250" s="104"/>
      <c r="PQ250" s="104"/>
      <c r="PR250" s="104"/>
      <c r="PS250" s="104"/>
      <c r="PT250" s="104"/>
      <c r="PU250" s="104"/>
      <c r="PV250" s="104"/>
      <c r="PW250" s="104"/>
      <c r="PX250" s="104"/>
      <c r="PY250" s="104"/>
      <c r="PZ250" s="104"/>
      <c r="QA250" s="104"/>
      <c r="QB250" s="104"/>
      <c r="QC250" s="104"/>
      <c r="QD250" s="104"/>
      <c r="QE250" s="104"/>
      <c r="QF250" s="104"/>
      <c r="QG250" s="104"/>
      <c r="QH250" s="104"/>
      <c r="QI250" s="104"/>
      <c r="QJ250" s="104"/>
      <c r="QK250" s="104"/>
      <c r="QL250" s="104"/>
      <c r="QM250" s="104"/>
      <c r="QN250" s="104"/>
      <c r="QO250" s="104"/>
      <c r="QP250" s="104"/>
      <c r="QQ250" s="104"/>
      <c r="QR250" s="104"/>
      <c r="QS250" s="104"/>
      <c r="QT250" s="104"/>
      <c r="QU250" s="104"/>
      <c r="QV250" s="104"/>
      <c r="QW250" s="104"/>
      <c r="QX250" s="104"/>
      <c r="QY250" s="104"/>
      <c r="QZ250" s="104"/>
      <c r="RA250" s="104"/>
      <c r="RB250" s="104"/>
      <c r="RC250" s="104"/>
      <c r="RD250" s="104"/>
      <c r="RE250" s="104"/>
      <c r="RF250" s="104"/>
      <c r="RG250" s="207"/>
      <c r="RH250" s="207"/>
    </row>
    <row r="251" spans="2:476" ht="18.75" customHeight="1">
      <c r="B251" s="87">
        <v>240</v>
      </c>
      <c r="C251" s="87"/>
      <c r="D251" s="87" t="s">
        <v>451</v>
      </c>
      <c r="E251" s="34" t="str">
        <f>IF(ISBLANK(TMSimList[[#This Row],[Test n'#]]),"",LOOKUP(TMSimList[[#This Row],[Test n'#]],TP_CFAR_DB[TPnum],TP_CFAR_DB[TP ID]))</f>
        <v/>
      </c>
      <c r="F251" s="103" t="str">
        <f>IF(ISBLANK(TMSimList[[#This Row],[Test n'#]]),"",LOOKUP(TMSimList[[#This Row],[Test n'#]],TP_CFAR_DB[TPnum],TP_CFAR_DB[Test Point Name]))</f>
        <v/>
      </c>
      <c r="G251" s="34" t="str">
        <f>IF(ISBLANK(TMSimList[[#This Row],[Test n'#]]),"",LOOKUP(TMSimList[[#This Row],[Test n'#]],TP_CFAR_DB[TPnum],TP_CFAR_DB[Mode]))</f>
        <v/>
      </c>
      <c r="H251" s="397"/>
      <c r="I251" s="398"/>
      <c r="J251" s="398"/>
      <c r="K251" s="171"/>
      <c r="L251" s="178">
        <f>SUM(TMSimMatrix[#This Row])</f>
        <v>0</v>
      </c>
      <c r="M251" s="171"/>
      <c r="N251" s="171"/>
      <c r="O251" s="171"/>
      <c r="P251" s="171"/>
      <c r="Q251" s="171"/>
      <c r="R251" s="171"/>
      <c r="S251" s="171"/>
      <c r="T251" s="171"/>
      <c r="U251" s="171"/>
      <c r="V251" s="171"/>
      <c r="W251" s="171"/>
      <c r="X251" s="171"/>
      <c r="Y251" s="171"/>
      <c r="Z251" s="171"/>
      <c r="AA251" s="171"/>
      <c r="AB251" s="171"/>
      <c r="AC251" s="171"/>
      <c r="AD251" s="171"/>
      <c r="AE251" s="171"/>
      <c r="AF251" s="171"/>
      <c r="AG251" s="171"/>
      <c r="AH251" s="171"/>
      <c r="AI251" s="171"/>
      <c r="AJ251" s="171"/>
      <c r="AK251" s="171"/>
      <c r="AL251" s="171"/>
      <c r="AM251" s="171"/>
      <c r="AN251" s="171"/>
      <c r="AO251" s="171"/>
      <c r="AP251" s="171"/>
      <c r="AQ251" s="171"/>
      <c r="AR251" s="171"/>
      <c r="AS251" s="171"/>
      <c r="AT251" s="171"/>
      <c r="AU251" s="171"/>
      <c r="AV251" s="171"/>
      <c r="AW251" s="171"/>
      <c r="AX251" s="171"/>
      <c r="AY251" s="171"/>
      <c r="AZ251" s="171"/>
      <c r="BA251" s="171"/>
      <c r="BB251" s="171"/>
      <c r="BC251" s="171"/>
      <c r="BD251" s="171"/>
      <c r="BE251" s="171"/>
      <c r="BF251" s="171"/>
      <c r="BG251" s="171"/>
      <c r="BH251" s="171"/>
      <c r="BI251" s="171"/>
      <c r="BJ251" s="171"/>
      <c r="BK251" s="171"/>
      <c r="BL251" s="171"/>
      <c r="BM251" s="171"/>
      <c r="BN251" s="171"/>
      <c r="BO251" s="171"/>
      <c r="BP251" s="171"/>
      <c r="BQ251" s="171"/>
      <c r="BR251" s="171"/>
      <c r="BS251" s="171"/>
      <c r="BT251" s="171"/>
      <c r="BU251" s="171"/>
      <c r="BV251" s="171"/>
      <c r="BW251" s="171"/>
      <c r="BX251" s="171"/>
      <c r="BY251" s="171"/>
      <c r="BZ251" s="171"/>
      <c r="CA251" s="171"/>
      <c r="CB251" s="171"/>
      <c r="CC251" s="171"/>
      <c r="CD251" s="104"/>
      <c r="CE251" s="104"/>
      <c r="CF251" s="104"/>
      <c r="CG251" s="104"/>
      <c r="CH251" s="104"/>
      <c r="CI251" s="104"/>
      <c r="CJ251" s="104"/>
      <c r="CK251" s="104"/>
      <c r="CL251" s="104"/>
      <c r="CM251" s="104"/>
      <c r="CN251" s="104"/>
      <c r="CO251" s="104"/>
      <c r="CP251" s="104"/>
      <c r="CQ251" s="104"/>
      <c r="CR251" s="104"/>
      <c r="CS251" s="104"/>
      <c r="CT251" s="104"/>
      <c r="CU251" s="104"/>
      <c r="CV251" s="207"/>
      <c r="CW251" s="207"/>
      <c r="CX251" s="207"/>
      <c r="CY251" s="207"/>
      <c r="CZ251" s="207"/>
      <c r="DA251" s="207"/>
      <c r="DB251" s="207"/>
      <c r="DC251" s="207"/>
      <c r="DD251" s="207"/>
      <c r="DE251" s="207"/>
      <c r="DF251" s="207"/>
      <c r="DG251" s="207"/>
      <c r="DH251" s="207"/>
      <c r="DI251" s="207"/>
      <c r="DJ251" s="207"/>
      <c r="DK251" s="207"/>
      <c r="DL251" s="207"/>
      <c r="DM251" s="207"/>
      <c r="DN251" s="207"/>
      <c r="DO251" s="207"/>
      <c r="DP251" s="207"/>
      <c r="DQ251" s="207"/>
      <c r="DR251" s="207"/>
      <c r="DS251" s="207"/>
      <c r="DT251" s="207"/>
      <c r="DU251" s="104"/>
      <c r="DV251" s="104"/>
      <c r="DW251" s="104"/>
      <c r="DX251" s="104"/>
      <c r="DY251" s="104"/>
      <c r="DZ251" s="104"/>
      <c r="EA251" s="104"/>
      <c r="EB251" s="104"/>
      <c r="EC251" s="104"/>
      <c r="ED251" s="104"/>
      <c r="EE251" s="104"/>
      <c r="EF251" s="104"/>
      <c r="EG251" s="104"/>
      <c r="EH251" s="104"/>
      <c r="EI251" s="104"/>
      <c r="EJ251" s="104"/>
      <c r="EK251" s="104"/>
      <c r="EL251" s="104"/>
      <c r="EM251" s="104"/>
      <c r="EN251" s="104"/>
      <c r="EO251" s="104"/>
      <c r="EP251" s="104"/>
      <c r="EQ251" s="104"/>
      <c r="ER251" s="104"/>
      <c r="ES251" s="104"/>
      <c r="ET251" s="104"/>
      <c r="EU251" s="104"/>
      <c r="EV251" s="104"/>
      <c r="EW251" s="104"/>
      <c r="EX251" s="104"/>
      <c r="EY251" s="104"/>
      <c r="EZ251" s="104"/>
      <c r="FA251" s="104"/>
      <c r="FB251" s="104"/>
      <c r="FC251" s="104"/>
      <c r="FD251" s="104"/>
      <c r="FE251" s="104"/>
      <c r="FF251" s="104"/>
      <c r="FG251" s="104"/>
      <c r="FH251" s="104"/>
      <c r="FI251" s="104"/>
      <c r="FJ251" s="104"/>
      <c r="FK251" s="104"/>
      <c r="FL251" s="104"/>
      <c r="FM251" s="104"/>
      <c r="FN251" s="104"/>
      <c r="FO251" s="104"/>
      <c r="FP251" s="104"/>
      <c r="FQ251" s="104"/>
      <c r="FR251" s="104"/>
      <c r="FS251" s="104"/>
      <c r="FT251" s="104"/>
      <c r="FU251" s="104"/>
      <c r="FV251" s="104"/>
      <c r="FW251" s="104"/>
      <c r="FX251" s="104"/>
      <c r="FY251" s="104"/>
      <c r="FZ251" s="104"/>
      <c r="GA251" s="104"/>
      <c r="GB251" s="104"/>
      <c r="GC251" s="104"/>
      <c r="GD251" s="104"/>
      <c r="GE251" s="104"/>
      <c r="GF251" s="104"/>
      <c r="GG251" s="104"/>
      <c r="GH251" s="104"/>
      <c r="GI251" s="104"/>
      <c r="GJ251" s="104"/>
      <c r="GK251" s="104"/>
      <c r="GL251" s="104"/>
      <c r="GM251" s="104"/>
      <c r="GN251" s="104"/>
      <c r="GO251" s="104"/>
      <c r="GP251" s="104"/>
      <c r="GQ251" s="104"/>
      <c r="GR251" s="104"/>
      <c r="GS251" s="104"/>
      <c r="GT251" s="104"/>
      <c r="GU251" s="104"/>
      <c r="GV251" s="104"/>
      <c r="GW251" s="104"/>
      <c r="GX251" s="104"/>
      <c r="GY251" s="104"/>
      <c r="GZ251" s="104"/>
      <c r="HA251" s="104"/>
      <c r="HB251" s="104"/>
      <c r="HC251" s="104"/>
      <c r="HD251" s="104"/>
      <c r="HE251" s="104"/>
      <c r="HF251" s="104"/>
      <c r="HG251" s="104"/>
      <c r="HH251" s="104"/>
      <c r="HI251" s="104"/>
      <c r="HJ251" s="104"/>
      <c r="HK251" s="104"/>
      <c r="HL251" s="104"/>
      <c r="HM251" s="104"/>
      <c r="HN251" s="104"/>
      <c r="HO251" s="104"/>
      <c r="HP251" s="104"/>
      <c r="HQ251" s="104"/>
      <c r="HR251" s="104"/>
      <c r="HS251" s="104"/>
      <c r="HT251" s="104"/>
      <c r="HU251" s="104"/>
      <c r="HV251" s="104"/>
      <c r="HW251" s="104"/>
      <c r="HX251" s="104"/>
      <c r="HY251" s="104"/>
      <c r="HZ251" s="104"/>
      <c r="IA251" s="104"/>
      <c r="IB251" s="104"/>
      <c r="IC251" s="104"/>
      <c r="ID251" s="104"/>
      <c r="IE251" s="104"/>
      <c r="IF251" s="104"/>
      <c r="IG251" s="104"/>
      <c r="IH251" s="104"/>
      <c r="II251" s="104"/>
      <c r="IJ251" s="104"/>
      <c r="IK251" s="104"/>
      <c r="IL251" s="104"/>
      <c r="IM251" s="104"/>
      <c r="IN251" s="104"/>
      <c r="IO251" s="104"/>
      <c r="IP251" s="104"/>
      <c r="IQ251" s="104"/>
      <c r="IR251" s="104"/>
      <c r="IS251" s="104"/>
      <c r="IT251" s="104"/>
      <c r="IU251" s="104"/>
      <c r="IV251" s="104"/>
      <c r="IW251" s="104"/>
      <c r="IX251" s="104"/>
      <c r="IY251" s="104"/>
      <c r="IZ251" s="104"/>
      <c r="JA251" s="104"/>
      <c r="JB251" s="104"/>
      <c r="JC251" s="104"/>
      <c r="JD251" s="104"/>
      <c r="JE251" s="104"/>
      <c r="JF251" s="104"/>
      <c r="JG251" s="104"/>
      <c r="JH251" s="104"/>
      <c r="JI251" s="104"/>
      <c r="JJ251" s="104"/>
      <c r="JK251" s="104"/>
      <c r="JL251" s="104"/>
      <c r="JM251" s="104"/>
      <c r="JN251" s="104"/>
      <c r="JO251" s="104"/>
      <c r="JP251" s="104"/>
      <c r="JQ251" s="104"/>
      <c r="JR251" s="104"/>
      <c r="JS251" s="104"/>
      <c r="JT251" s="104"/>
      <c r="JU251" s="104"/>
      <c r="JV251" s="104"/>
      <c r="JW251" s="104"/>
      <c r="JX251" s="104"/>
      <c r="JY251" s="104"/>
      <c r="JZ251" s="104"/>
      <c r="KA251" s="104"/>
      <c r="KB251" s="104"/>
      <c r="KC251" s="104"/>
      <c r="KD251" s="104"/>
      <c r="KE251" s="104"/>
      <c r="KF251" s="104"/>
      <c r="KG251" s="104"/>
      <c r="KH251" s="104"/>
      <c r="KI251" s="104"/>
      <c r="KJ251" s="104"/>
      <c r="KK251" s="104"/>
      <c r="KL251" s="104"/>
      <c r="KM251" s="104"/>
      <c r="KN251" s="104"/>
      <c r="KO251" s="104"/>
      <c r="KP251" s="104"/>
      <c r="KQ251" s="104"/>
      <c r="KR251" s="104"/>
      <c r="KS251" s="104"/>
      <c r="KT251" s="104"/>
      <c r="KU251" s="104"/>
      <c r="KV251" s="104"/>
      <c r="KW251" s="104"/>
      <c r="KX251" s="104"/>
      <c r="KY251" s="104"/>
      <c r="KZ251" s="104"/>
      <c r="LA251" s="104"/>
      <c r="LB251" s="104"/>
      <c r="LC251" s="104"/>
      <c r="LD251" s="104"/>
      <c r="LE251" s="104"/>
      <c r="LF251" s="104"/>
      <c r="LG251" s="104"/>
      <c r="LH251" s="104"/>
      <c r="LI251" s="104"/>
      <c r="LJ251" s="104"/>
      <c r="LK251" s="104"/>
      <c r="LL251" s="104"/>
      <c r="LM251" s="104"/>
      <c r="LN251" s="104"/>
      <c r="LO251" s="104"/>
      <c r="LP251" s="104"/>
      <c r="LQ251" s="104"/>
      <c r="LR251" s="104"/>
      <c r="LS251" s="104"/>
      <c r="LT251" s="104"/>
      <c r="LU251" s="104"/>
      <c r="LV251" s="104"/>
      <c r="LW251" s="104"/>
      <c r="LX251" s="104"/>
      <c r="LY251" s="104"/>
      <c r="LZ251" s="104"/>
      <c r="MA251" s="104"/>
      <c r="MB251" s="104"/>
      <c r="MC251" s="104"/>
      <c r="MD251" s="104"/>
      <c r="ME251" s="104"/>
      <c r="MF251" s="104"/>
      <c r="MG251" s="104"/>
      <c r="MH251" s="104"/>
      <c r="MI251" s="104"/>
      <c r="MJ251" s="104"/>
      <c r="MK251" s="104"/>
      <c r="ML251" s="104"/>
      <c r="MM251" s="104"/>
      <c r="MN251" s="104"/>
      <c r="MO251" s="104"/>
      <c r="MP251" s="104"/>
      <c r="MQ251" s="104"/>
      <c r="MR251" s="104"/>
      <c r="MS251" s="104"/>
      <c r="MT251" s="104"/>
      <c r="MU251" s="104"/>
      <c r="MV251" s="104"/>
      <c r="MW251" s="104"/>
      <c r="MX251" s="104"/>
      <c r="MY251" s="104"/>
      <c r="MZ251" s="104"/>
      <c r="NA251" s="104"/>
      <c r="NB251" s="104"/>
      <c r="NC251" s="104"/>
      <c r="ND251" s="104"/>
      <c r="NE251" s="104"/>
      <c r="NF251" s="104"/>
      <c r="NG251" s="104"/>
      <c r="NH251" s="104"/>
      <c r="NI251" s="104"/>
      <c r="NJ251" s="104"/>
      <c r="NK251" s="104"/>
      <c r="NL251" s="104"/>
      <c r="NM251" s="104"/>
      <c r="NN251" s="104"/>
      <c r="NO251" s="104"/>
      <c r="NP251" s="104"/>
      <c r="NQ251" s="104"/>
      <c r="NR251" s="104"/>
      <c r="NS251" s="104"/>
      <c r="NT251" s="104"/>
      <c r="NU251" s="104"/>
      <c r="NV251" s="104"/>
      <c r="NW251" s="104"/>
      <c r="NX251" s="104"/>
      <c r="NY251" s="104"/>
      <c r="NZ251" s="104"/>
      <c r="OA251" s="104"/>
      <c r="OB251" s="104"/>
      <c r="OC251" s="104"/>
      <c r="OD251" s="104"/>
      <c r="OE251" s="104"/>
      <c r="OF251" s="104"/>
      <c r="OG251" s="104"/>
      <c r="OH251" s="104"/>
      <c r="OI251" s="104"/>
      <c r="OJ251" s="104"/>
      <c r="OK251" s="104"/>
      <c r="OL251" s="104"/>
      <c r="OM251" s="104"/>
      <c r="ON251" s="104"/>
      <c r="OO251" s="104"/>
      <c r="OP251" s="104"/>
      <c r="OQ251" s="104"/>
      <c r="OR251" s="104"/>
      <c r="OS251" s="104"/>
      <c r="OT251" s="104"/>
      <c r="OU251" s="104"/>
      <c r="OV251" s="104"/>
      <c r="OW251" s="104"/>
      <c r="OX251" s="104"/>
      <c r="OY251" s="104"/>
      <c r="OZ251" s="104"/>
      <c r="PA251" s="104"/>
      <c r="PB251" s="104"/>
      <c r="PC251" s="104"/>
      <c r="PD251" s="104"/>
      <c r="PE251" s="104"/>
      <c r="PF251" s="104"/>
      <c r="PG251" s="104"/>
      <c r="PH251" s="104"/>
      <c r="PI251" s="104"/>
      <c r="PJ251" s="104"/>
      <c r="PK251" s="104"/>
      <c r="PL251" s="104"/>
      <c r="PM251" s="104"/>
      <c r="PN251" s="104"/>
      <c r="PO251" s="104"/>
      <c r="PP251" s="104"/>
      <c r="PQ251" s="104"/>
      <c r="PR251" s="104"/>
      <c r="PS251" s="104"/>
      <c r="PT251" s="104"/>
      <c r="PU251" s="104"/>
      <c r="PV251" s="104"/>
      <c r="PW251" s="104"/>
      <c r="PX251" s="104"/>
      <c r="PY251" s="104"/>
      <c r="PZ251" s="104"/>
      <c r="QA251" s="104"/>
      <c r="QB251" s="104"/>
      <c r="QC251" s="104"/>
      <c r="QD251" s="104"/>
      <c r="QE251" s="104"/>
      <c r="QF251" s="104"/>
      <c r="QG251" s="104"/>
      <c r="QH251" s="104"/>
      <c r="QI251" s="104"/>
      <c r="QJ251" s="104"/>
      <c r="QK251" s="104"/>
      <c r="QL251" s="104"/>
      <c r="QM251" s="104"/>
      <c r="QN251" s="104"/>
      <c r="QO251" s="104"/>
      <c r="QP251" s="104"/>
      <c r="QQ251" s="104"/>
      <c r="QR251" s="104"/>
      <c r="QS251" s="104"/>
      <c r="QT251" s="104"/>
      <c r="QU251" s="104"/>
      <c r="QV251" s="104"/>
      <c r="QW251" s="104"/>
      <c r="QX251" s="104"/>
      <c r="QY251" s="104"/>
      <c r="QZ251" s="104"/>
      <c r="RA251" s="104"/>
      <c r="RB251" s="104"/>
      <c r="RC251" s="104"/>
      <c r="RD251" s="104"/>
      <c r="RE251" s="104"/>
      <c r="RF251" s="104"/>
      <c r="RG251" s="207"/>
      <c r="RH251" s="207"/>
    </row>
    <row r="252" spans="2:476" ht="18.75" customHeight="1">
      <c r="B252" s="87">
        <v>241</v>
      </c>
      <c r="C252" s="87"/>
      <c r="D252" s="87" t="s">
        <v>451</v>
      </c>
      <c r="E252" s="34" t="str">
        <f>IF(ISBLANK(TMSimList[[#This Row],[Test n'#]]),"",LOOKUP(TMSimList[[#This Row],[Test n'#]],TP_CFAR_DB[TPnum],TP_CFAR_DB[TP ID]))</f>
        <v/>
      </c>
      <c r="F252" s="103" t="str">
        <f>IF(ISBLANK(TMSimList[[#This Row],[Test n'#]]),"",LOOKUP(TMSimList[[#This Row],[Test n'#]],TP_CFAR_DB[TPnum],TP_CFAR_DB[Test Point Name]))</f>
        <v/>
      </c>
      <c r="G252" s="34" t="str">
        <f>IF(ISBLANK(TMSimList[[#This Row],[Test n'#]]),"",LOOKUP(TMSimList[[#This Row],[Test n'#]],TP_CFAR_DB[TPnum],TP_CFAR_DB[Mode]))</f>
        <v/>
      </c>
      <c r="H252" s="397"/>
      <c r="I252" s="398"/>
      <c r="J252" s="398"/>
      <c r="K252" s="171"/>
      <c r="L252" s="178">
        <f>SUM(TMSimMatrix[#This Row])</f>
        <v>0</v>
      </c>
      <c r="M252" s="171"/>
      <c r="N252" s="171"/>
      <c r="O252" s="171"/>
      <c r="P252" s="171"/>
      <c r="Q252" s="171"/>
      <c r="R252" s="171"/>
      <c r="S252" s="171"/>
      <c r="T252" s="171"/>
      <c r="U252" s="171"/>
      <c r="V252" s="171"/>
      <c r="W252" s="171"/>
      <c r="X252" s="171"/>
      <c r="Y252" s="171"/>
      <c r="Z252" s="171"/>
      <c r="AA252" s="171"/>
      <c r="AB252" s="171"/>
      <c r="AC252" s="171"/>
      <c r="AD252" s="171"/>
      <c r="AE252" s="171"/>
      <c r="AF252" s="171"/>
      <c r="AG252" s="171"/>
      <c r="AH252" s="171"/>
      <c r="AI252" s="171"/>
      <c r="AJ252" s="171"/>
      <c r="AK252" s="171"/>
      <c r="AL252" s="171"/>
      <c r="AM252" s="171"/>
      <c r="AN252" s="171"/>
      <c r="AO252" s="171"/>
      <c r="AP252" s="171"/>
      <c r="AQ252" s="171"/>
      <c r="AR252" s="171"/>
      <c r="AS252" s="171"/>
      <c r="AT252" s="171"/>
      <c r="AU252" s="171"/>
      <c r="AV252" s="171"/>
      <c r="AW252" s="171"/>
      <c r="AX252" s="171"/>
      <c r="AY252" s="171"/>
      <c r="AZ252" s="171"/>
      <c r="BA252" s="171"/>
      <c r="BB252" s="171"/>
      <c r="BC252" s="171"/>
      <c r="BD252" s="171"/>
      <c r="BE252" s="171"/>
      <c r="BF252" s="171"/>
      <c r="BG252" s="171"/>
      <c r="BH252" s="171"/>
      <c r="BI252" s="171"/>
      <c r="BJ252" s="171"/>
      <c r="BK252" s="171"/>
      <c r="BL252" s="171"/>
      <c r="BM252" s="171"/>
      <c r="BN252" s="171"/>
      <c r="BO252" s="171"/>
      <c r="BP252" s="171"/>
      <c r="BQ252" s="171"/>
      <c r="BR252" s="171"/>
      <c r="BS252" s="171"/>
      <c r="BT252" s="171"/>
      <c r="BU252" s="171"/>
      <c r="BV252" s="171"/>
      <c r="BW252" s="171"/>
      <c r="BX252" s="171"/>
      <c r="BY252" s="171"/>
      <c r="BZ252" s="171"/>
      <c r="CA252" s="171"/>
      <c r="CB252" s="171"/>
      <c r="CC252" s="171"/>
      <c r="CD252" s="104"/>
      <c r="CE252" s="104"/>
      <c r="CF252" s="104"/>
      <c r="CG252" s="104"/>
      <c r="CH252" s="104"/>
      <c r="CI252" s="104"/>
      <c r="CJ252" s="104"/>
      <c r="CK252" s="104"/>
      <c r="CL252" s="104"/>
      <c r="CM252" s="104"/>
      <c r="CN252" s="104"/>
      <c r="CO252" s="104"/>
      <c r="CP252" s="104"/>
      <c r="CQ252" s="104"/>
      <c r="CR252" s="104"/>
      <c r="CS252" s="104"/>
      <c r="CT252" s="104"/>
      <c r="CU252" s="104"/>
      <c r="CV252" s="207"/>
      <c r="CW252" s="207"/>
      <c r="CX252" s="207"/>
      <c r="CY252" s="207"/>
      <c r="CZ252" s="207"/>
      <c r="DA252" s="207"/>
      <c r="DB252" s="207"/>
      <c r="DC252" s="207"/>
      <c r="DD252" s="207"/>
      <c r="DE252" s="207"/>
      <c r="DF252" s="207"/>
      <c r="DG252" s="207"/>
      <c r="DH252" s="207"/>
      <c r="DI252" s="207"/>
      <c r="DJ252" s="207"/>
      <c r="DK252" s="207"/>
      <c r="DL252" s="207"/>
      <c r="DM252" s="207"/>
      <c r="DN252" s="207"/>
      <c r="DO252" s="207"/>
      <c r="DP252" s="207"/>
      <c r="DQ252" s="207"/>
      <c r="DR252" s="207"/>
      <c r="DS252" s="207"/>
      <c r="DT252" s="207"/>
      <c r="DU252" s="104"/>
      <c r="DV252" s="104"/>
      <c r="DW252" s="104"/>
      <c r="DX252" s="104"/>
      <c r="DY252" s="104"/>
      <c r="DZ252" s="104"/>
      <c r="EA252" s="104"/>
      <c r="EB252" s="104"/>
      <c r="EC252" s="104"/>
      <c r="ED252" s="104"/>
      <c r="EE252" s="104"/>
      <c r="EF252" s="104"/>
      <c r="EG252" s="104"/>
      <c r="EH252" s="104"/>
      <c r="EI252" s="104"/>
      <c r="EJ252" s="104"/>
      <c r="EK252" s="104"/>
      <c r="EL252" s="104"/>
      <c r="EM252" s="104"/>
      <c r="EN252" s="104"/>
      <c r="EO252" s="104"/>
      <c r="EP252" s="104"/>
      <c r="EQ252" s="104"/>
      <c r="ER252" s="104"/>
      <c r="ES252" s="104"/>
      <c r="ET252" s="104"/>
      <c r="EU252" s="104"/>
      <c r="EV252" s="104"/>
      <c r="EW252" s="104"/>
      <c r="EX252" s="104"/>
      <c r="EY252" s="104"/>
      <c r="EZ252" s="104"/>
      <c r="FA252" s="104"/>
      <c r="FB252" s="104"/>
      <c r="FC252" s="104"/>
      <c r="FD252" s="104"/>
      <c r="FE252" s="104"/>
      <c r="FF252" s="104"/>
      <c r="FG252" s="104"/>
      <c r="FH252" s="104"/>
      <c r="FI252" s="104"/>
      <c r="FJ252" s="104"/>
      <c r="FK252" s="104"/>
      <c r="FL252" s="104"/>
      <c r="FM252" s="104"/>
      <c r="FN252" s="104"/>
      <c r="FO252" s="104"/>
      <c r="FP252" s="104"/>
      <c r="FQ252" s="104"/>
      <c r="FR252" s="104"/>
      <c r="FS252" s="104"/>
      <c r="FT252" s="104"/>
      <c r="FU252" s="104"/>
      <c r="FV252" s="104"/>
      <c r="FW252" s="104"/>
      <c r="FX252" s="104"/>
      <c r="FY252" s="104"/>
      <c r="FZ252" s="104"/>
      <c r="GA252" s="104"/>
      <c r="GB252" s="104"/>
      <c r="GC252" s="104"/>
      <c r="GD252" s="104"/>
      <c r="GE252" s="104"/>
      <c r="GF252" s="104"/>
      <c r="GG252" s="104"/>
      <c r="GH252" s="104"/>
      <c r="GI252" s="104"/>
      <c r="GJ252" s="104"/>
      <c r="GK252" s="104"/>
      <c r="GL252" s="104"/>
      <c r="GM252" s="104"/>
      <c r="GN252" s="104"/>
      <c r="GO252" s="104"/>
      <c r="GP252" s="104"/>
      <c r="GQ252" s="104"/>
      <c r="GR252" s="104"/>
      <c r="GS252" s="104"/>
      <c r="GT252" s="104"/>
      <c r="GU252" s="104"/>
      <c r="GV252" s="104"/>
      <c r="GW252" s="104"/>
      <c r="GX252" s="104"/>
      <c r="GY252" s="104"/>
      <c r="GZ252" s="104"/>
      <c r="HA252" s="104"/>
      <c r="HB252" s="104"/>
      <c r="HC252" s="104"/>
      <c r="HD252" s="104"/>
      <c r="HE252" s="104"/>
      <c r="HF252" s="104"/>
      <c r="HG252" s="104"/>
      <c r="HH252" s="104"/>
      <c r="HI252" s="104"/>
      <c r="HJ252" s="104"/>
      <c r="HK252" s="104"/>
      <c r="HL252" s="104"/>
      <c r="HM252" s="104"/>
      <c r="HN252" s="104"/>
      <c r="HO252" s="104"/>
      <c r="HP252" s="104"/>
      <c r="HQ252" s="104"/>
      <c r="HR252" s="104"/>
      <c r="HS252" s="104"/>
      <c r="HT252" s="104"/>
      <c r="HU252" s="104"/>
      <c r="HV252" s="104"/>
      <c r="HW252" s="104"/>
      <c r="HX252" s="104"/>
      <c r="HY252" s="104"/>
      <c r="HZ252" s="104"/>
      <c r="IA252" s="104"/>
      <c r="IB252" s="104"/>
      <c r="IC252" s="104"/>
      <c r="ID252" s="104"/>
      <c r="IE252" s="104"/>
      <c r="IF252" s="104"/>
      <c r="IG252" s="104"/>
      <c r="IH252" s="104"/>
      <c r="II252" s="104"/>
      <c r="IJ252" s="104"/>
      <c r="IK252" s="104"/>
      <c r="IL252" s="104"/>
      <c r="IM252" s="104"/>
      <c r="IN252" s="104"/>
      <c r="IO252" s="104"/>
      <c r="IP252" s="104"/>
      <c r="IQ252" s="104"/>
      <c r="IR252" s="104"/>
      <c r="IS252" s="104"/>
      <c r="IT252" s="104"/>
      <c r="IU252" s="104"/>
      <c r="IV252" s="104"/>
      <c r="IW252" s="104"/>
      <c r="IX252" s="104"/>
      <c r="IY252" s="104"/>
      <c r="IZ252" s="104"/>
      <c r="JA252" s="104"/>
      <c r="JB252" s="104"/>
      <c r="JC252" s="104"/>
      <c r="JD252" s="104"/>
      <c r="JE252" s="104"/>
      <c r="JF252" s="104"/>
      <c r="JG252" s="104"/>
      <c r="JH252" s="104"/>
      <c r="JI252" s="104"/>
      <c r="JJ252" s="104"/>
      <c r="JK252" s="104"/>
      <c r="JL252" s="104"/>
      <c r="JM252" s="104"/>
      <c r="JN252" s="104"/>
      <c r="JO252" s="104"/>
      <c r="JP252" s="104"/>
      <c r="JQ252" s="104"/>
      <c r="JR252" s="104"/>
      <c r="JS252" s="104"/>
      <c r="JT252" s="104"/>
      <c r="JU252" s="104"/>
      <c r="JV252" s="104"/>
      <c r="JW252" s="104"/>
      <c r="JX252" s="104"/>
      <c r="JY252" s="104"/>
      <c r="JZ252" s="104"/>
      <c r="KA252" s="104"/>
      <c r="KB252" s="104"/>
      <c r="KC252" s="104"/>
      <c r="KD252" s="104"/>
      <c r="KE252" s="104"/>
      <c r="KF252" s="104"/>
      <c r="KG252" s="104"/>
      <c r="KH252" s="104"/>
      <c r="KI252" s="104"/>
      <c r="KJ252" s="104"/>
      <c r="KK252" s="104"/>
      <c r="KL252" s="104"/>
      <c r="KM252" s="104"/>
      <c r="KN252" s="104"/>
      <c r="KO252" s="104"/>
      <c r="KP252" s="104"/>
      <c r="KQ252" s="104"/>
      <c r="KR252" s="104"/>
      <c r="KS252" s="104"/>
      <c r="KT252" s="104"/>
      <c r="KU252" s="104"/>
      <c r="KV252" s="104"/>
      <c r="KW252" s="104"/>
      <c r="KX252" s="104"/>
      <c r="KY252" s="104"/>
      <c r="KZ252" s="104"/>
      <c r="LA252" s="104"/>
      <c r="LB252" s="104"/>
      <c r="LC252" s="104"/>
      <c r="LD252" s="104"/>
      <c r="LE252" s="104"/>
      <c r="LF252" s="104"/>
      <c r="LG252" s="104"/>
      <c r="LH252" s="104"/>
      <c r="LI252" s="104"/>
      <c r="LJ252" s="104"/>
      <c r="LK252" s="104"/>
      <c r="LL252" s="104"/>
      <c r="LM252" s="104"/>
      <c r="LN252" s="104"/>
      <c r="LO252" s="104"/>
      <c r="LP252" s="104"/>
      <c r="LQ252" s="104"/>
      <c r="LR252" s="104"/>
      <c r="LS252" s="104"/>
      <c r="LT252" s="104"/>
      <c r="LU252" s="104"/>
      <c r="LV252" s="104"/>
      <c r="LW252" s="104"/>
      <c r="LX252" s="104"/>
      <c r="LY252" s="104"/>
      <c r="LZ252" s="104"/>
      <c r="MA252" s="104"/>
      <c r="MB252" s="104"/>
      <c r="MC252" s="104"/>
      <c r="MD252" s="104"/>
      <c r="ME252" s="104"/>
      <c r="MF252" s="104"/>
      <c r="MG252" s="104"/>
      <c r="MH252" s="104"/>
      <c r="MI252" s="104"/>
      <c r="MJ252" s="104"/>
      <c r="MK252" s="104"/>
      <c r="ML252" s="104"/>
      <c r="MM252" s="104"/>
      <c r="MN252" s="104"/>
      <c r="MO252" s="104"/>
      <c r="MP252" s="104"/>
      <c r="MQ252" s="104"/>
      <c r="MR252" s="104"/>
      <c r="MS252" s="104"/>
      <c r="MT252" s="104"/>
      <c r="MU252" s="104"/>
      <c r="MV252" s="104"/>
      <c r="MW252" s="104"/>
      <c r="MX252" s="104"/>
      <c r="MY252" s="104"/>
      <c r="MZ252" s="104"/>
      <c r="NA252" s="104"/>
      <c r="NB252" s="104"/>
      <c r="NC252" s="104"/>
      <c r="ND252" s="104"/>
      <c r="NE252" s="104"/>
      <c r="NF252" s="104"/>
      <c r="NG252" s="104"/>
      <c r="NH252" s="104"/>
      <c r="NI252" s="104"/>
      <c r="NJ252" s="104"/>
      <c r="NK252" s="104"/>
      <c r="NL252" s="104"/>
      <c r="NM252" s="104"/>
      <c r="NN252" s="104"/>
      <c r="NO252" s="104"/>
      <c r="NP252" s="104"/>
      <c r="NQ252" s="104"/>
      <c r="NR252" s="104"/>
      <c r="NS252" s="104"/>
      <c r="NT252" s="104"/>
      <c r="NU252" s="104"/>
      <c r="NV252" s="104"/>
      <c r="NW252" s="104"/>
      <c r="NX252" s="104"/>
      <c r="NY252" s="104"/>
      <c r="NZ252" s="104"/>
      <c r="OA252" s="104"/>
      <c r="OB252" s="104"/>
      <c r="OC252" s="104"/>
      <c r="OD252" s="104"/>
      <c r="OE252" s="104"/>
      <c r="OF252" s="104"/>
      <c r="OG252" s="104"/>
      <c r="OH252" s="104"/>
      <c r="OI252" s="104"/>
      <c r="OJ252" s="104"/>
      <c r="OK252" s="104"/>
      <c r="OL252" s="104"/>
      <c r="OM252" s="104"/>
      <c r="ON252" s="104"/>
      <c r="OO252" s="104"/>
      <c r="OP252" s="104"/>
      <c r="OQ252" s="104"/>
      <c r="OR252" s="104"/>
      <c r="OS252" s="104"/>
      <c r="OT252" s="104"/>
      <c r="OU252" s="104"/>
      <c r="OV252" s="104"/>
      <c r="OW252" s="104"/>
      <c r="OX252" s="104"/>
      <c r="OY252" s="104"/>
      <c r="OZ252" s="104"/>
      <c r="PA252" s="104"/>
      <c r="PB252" s="104"/>
      <c r="PC252" s="104"/>
      <c r="PD252" s="104"/>
      <c r="PE252" s="104"/>
      <c r="PF252" s="104"/>
      <c r="PG252" s="104"/>
      <c r="PH252" s="104"/>
      <c r="PI252" s="104"/>
      <c r="PJ252" s="104"/>
      <c r="PK252" s="104"/>
      <c r="PL252" s="104"/>
      <c r="PM252" s="104"/>
      <c r="PN252" s="104"/>
      <c r="PO252" s="104"/>
      <c r="PP252" s="104"/>
      <c r="PQ252" s="104"/>
      <c r="PR252" s="104"/>
      <c r="PS252" s="104"/>
      <c r="PT252" s="104"/>
      <c r="PU252" s="104"/>
      <c r="PV252" s="104"/>
      <c r="PW252" s="104"/>
      <c r="PX252" s="104"/>
      <c r="PY252" s="104"/>
      <c r="PZ252" s="104"/>
      <c r="QA252" s="104"/>
      <c r="QB252" s="104"/>
      <c r="QC252" s="104"/>
      <c r="QD252" s="104"/>
      <c r="QE252" s="104"/>
      <c r="QF252" s="104"/>
      <c r="QG252" s="104"/>
      <c r="QH252" s="104"/>
      <c r="QI252" s="104"/>
      <c r="QJ252" s="104"/>
      <c r="QK252" s="104"/>
      <c r="QL252" s="104"/>
      <c r="QM252" s="104"/>
      <c r="QN252" s="104"/>
      <c r="QO252" s="104"/>
      <c r="QP252" s="104"/>
      <c r="QQ252" s="104"/>
      <c r="QR252" s="104"/>
      <c r="QS252" s="104"/>
      <c r="QT252" s="104"/>
      <c r="QU252" s="104"/>
      <c r="QV252" s="104"/>
      <c r="QW252" s="104"/>
      <c r="QX252" s="104"/>
      <c r="QY252" s="104"/>
      <c r="QZ252" s="104"/>
      <c r="RA252" s="104"/>
      <c r="RB252" s="104"/>
      <c r="RC252" s="104"/>
      <c r="RD252" s="104"/>
      <c r="RE252" s="104"/>
      <c r="RF252" s="104"/>
      <c r="RG252" s="207"/>
      <c r="RH252" s="207"/>
    </row>
    <row r="253" spans="2:476" ht="18.75" customHeight="1">
      <c r="B253" s="87">
        <v>242</v>
      </c>
      <c r="C253" s="87"/>
      <c r="D253" s="87" t="s">
        <v>451</v>
      </c>
      <c r="E253" s="34" t="str">
        <f>IF(ISBLANK(TMSimList[[#This Row],[Test n'#]]),"",LOOKUP(TMSimList[[#This Row],[Test n'#]],TP_CFAR_DB[TPnum],TP_CFAR_DB[TP ID]))</f>
        <v/>
      </c>
      <c r="F253" s="103" t="str">
        <f>IF(ISBLANK(TMSimList[[#This Row],[Test n'#]]),"",LOOKUP(TMSimList[[#This Row],[Test n'#]],TP_CFAR_DB[TPnum],TP_CFAR_DB[Test Point Name]))</f>
        <v/>
      </c>
      <c r="G253" s="34" t="str">
        <f>IF(ISBLANK(TMSimList[[#This Row],[Test n'#]]),"",LOOKUP(TMSimList[[#This Row],[Test n'#]],TP_CFAR_DB[TPnum],TP_CFAR_DB[Mode]))</f>
        <v/>
      </c>
      <c r="H253" s="397"/>
      <c r="I253" s="398"/>
      <c r="J253" s="398"/>
      <c r="K253" s="171"/>
      <c r="L253" s="178">
        <f>SUM(TMSimMatrix[#This Row])</f>
        <v>0</v>
      </c>
      <c r="M253" s="171"/>
      <c r="N253" s="171"/>
      <c r="O253" s="171"/>
      <c r="P253" s="171"/>
      <c r="Q253" s="171"/>
      <c r="R253" s="171"/>
      <c r="S253" s="171"/>
      <c r="T253" s="171"/>
      <c r="U253" s="171"/>
      <c r="V253" s="171"/>
      <c r="W253" s="171"/>
      <c r="X253" s="171"/>
      <c r="Y253" s="171"/>
      <c r="Z253" s="171"/>
      <c r="AA253" s="171"/>
      <c r="AB253" s="171"/>
      <c r="AC253" s="171"/>
      <c r="AD253" s="171"/>
      <c r="AE253" s="171"/>
      <c r="AF253" s="171"/>
      <c r="AG253" s="171"/>
      <c r="AH253" s="171"/>
      <c r="AI253" s="171"/>
      <c r="AJ253" s="171"/>
      <c r="AK253" s="171"/>
      <c r="AL253" s="171"/>
      <c r="AM253" s="171"/>
      <c r="AN253" s="171"/>
      <c r="AO253" s="171"/>
      <c r="AP253" s="171"/>
      <c r="AQ253" s="171"/>
      <c r="AR253" s="171"/>
      <c r="AS253" s="171"/>
      <c r="AT253" s="171"/>
      <c r="AU253" s="171"/>
      <c r="AV253" s="171"/>
      <c r="AW253" s="171"/>
      <c r="AX253" s="171"/>
      <c r="AY253" s="171"/>
      <c r="AZ253" s="171"/>
      <c r="BA253" s="171"/>
      <c r="BB253" s="171"/>
      <c r="BC253" s="171"/>
      <c r="BD253" s="171"/>
      <c r="BE253" s="171"/>
      <c r="BF253" s="171"/>
      <c r="BG253" s="171"/>
      <c r="BH253" s="171"/>
      <c r="BI253" s="171"/>
      <c r="BJ253" s="171"/>
      <c r="BK253" s="171"/>
      <c r="BL253" s="171"/>
      <c r="BM253" s="171"/>
      <c r="BN253" s="171"/>
      <c r="BO253" s="171"/>
      <c r="BP253" s="171"/>
      <c r="BQ253" s="171"/>
      <c r="BR253" s="171"/>
      <c r="BS253" s="171"/>
      <c r="BT253" s="171"/>
      <c r="BU253" s="171"/>
      <c r="BV253" s="171"/>
      <c r="BW253" s="171"/>
      <c r="BX253" s="171"/>
      <c r="BY253" s="171"/>
      <c r="BZ253" s="171"/>
      <c r="CA253" s="171"/>
      <c r="CB253" s="171"/>
      <c r="CC253" s="171"/>
      <c r="CD253" s="104"/>
      <c r="CE253" s="104"/>
      <c r="CF253" s="104"/>
      <c r="CG253" s="104"/>
      <c r="CH253" s="104"/>
      <c r="CI253" s="104"/>
      <c r="CJ253" s="104"/>
      <c r="CK253" s="104"/>
      <c r="CL253" s="104"/>
      <c r="CM253" s="104"/>
      <c r="CN253" s="104"/>
      <c r="CO253" s="104"/>
      <c r="CP253" s="104"/>
      <c r="CQ253" s="104"/>
      <c r="CR253" s="104"/>
      <c r="CS253" s="104"/>
      <c r="CT253" s="104"/>
      <c r="CU253" s="104"/>
      <c r="CV253" s="207"/>
      <c r="CW253" s="207"/>
      <c r="CX253" s="207"/>
      <c r="CY253" s="207"/>
      <c r="CZ253" s="207"/>
      <c r="DA253" s="207"/>
      <c r="DB253" s="207"/>
      <c r="DC253" s="207"/>
      <c r="DD253" s="207"/>
      <c r="DE253" s="207"/>
      <c r="DF253" s="207"/>
      <c r="DG253" s="207"/>
      <c r="DH253" s="207"/>
      <c r="DI253" s="207"/>
      <c r="DJ253" s="207"/>
      <c r="DK253" s="207"/>
      <c r="DL253" s="207"/>
      <c r="DM253" s="207"/>
      <c r="DN253" s="207"/>
      <c r="DO253" s="207"/>
      <c r="DP253" s="207"/>
      <c r="DQ253" s="207"/>
      <c r="DR253" s="207"/>
      <c r="DS253" s="207"/>
      <c r="DT253" s="207"/>
      <c r="DU253" s="104"/>
      <c r="DV253" s="104"/>
      <c r="DW253" s="104"/>
      <c r="DX253" s="104"/>
      <c r="DY253" s="104"/>
      <c r="DZ253" s="104"/>
      <c r="EA253" s="104"/>
      <c r="EB253" s="104"/>
      <c r="EC253" s="104"/>
      <c r="ED253" s="104"/>
      <c r="EE253" s="104"/>
      <c r="EF253" s="104"/>
      <c r="EG253" s="104"/>
      <c r="EH253" s="104"/>
      <c r="EI253" s="104"/>
      <c r="EJ253" s="104"/>
      <c r="EK253" s="104"/>
      <c r="EL253" s="104"/>
      <c r="EM253" s="104"/>
      <c r="EN253" s="104"/>
      <c r="EO253" s="104"/>
      <c r="EP253" s="104"/>
      <c r="EQ253" s="104"/>
      <c r="ER253" s="104"/>
      <c r="ES253" s="104"/>
      <c r="ET253" s="104"/>
      <c r="EU253" s="104"/>
      <c r="EV253" s="104"/>
      <c r="EW253" s="104"/>
      <c r="EX253" s="104"/>
      <c r="EY253" s="104"/>
      <c r="EZ253" s="104"/>
      <c r="FA253" s="104"/>
      <c r="FB253" s="104"/>
      <c r="FC253" s="104"/>
      <c r="FD253" s="104"/>
      <c r="FE253" s="104"/>
      <c r="FF253" s="104"/>
      <c r="FG253" s="104"/>
      <c r="FH253" s="104"/>
      <c r="FI253" s="104"/>
      <c r="FJ253" s="104"/>
      <c r="FK253" s="104"/>
      <c r="FL253" s="104"/>
      <c r="FM253" s="104"/>
      <c r="FN253" s="104"/>
      <c r="FO253" s="104"/>
      <c r="FP253" s="104"/>
      <c r="FQ253" s="104"/>
      <c r="FR253" s="104"/>
      <c r="FS253" s="104"/>
      <c r="FT253" s="104"/>
      <c r="FU253" s="104"/>
      <c r="FV253" s="104"/>
      <c r="FW253" s="104"/>
      <c r="FX253" s="104"/>
      <c r="FY253" s="104"/>
      <c r="FZ253" s="104"/>
      <c r="GA253" s="104"/>
      <c r="GB253" s="104"/>
      <c r="GC253" s="104"/>
      <c r="GD253" s="104"/>
      <c r="GE253" s="104"/>
      <c r="GF253" s="104"/>
      <c r="GG253" s="104"/>
      <c r="GH253" s="104"/>
      <c r="GI253" s="104"/>
      <c r="GJ253" s="104"/>
      <c r="GK253" s="104"/>
      <c r="GL253" s="104"/>
      <c r="GM253" s="104"/>
      <c r="GN253" s="104"/>
      <c r="GO253" s="104"/>
      <c r="GP253" s="104"/>
      <c r="GQ253" s="104"/>
      <c r="GR253" s="104"/>
      <c r="GS253" s="104"/>
      <c r="GT253" s="104"/>
      <c r="GU253" s="104"/>
      <c r="GV253" s="104"/>
      <c r="GW253" s="104"/>
      <c r="GX253" s="104"/>
      <c r="GY253" s="104"/>
      <c r="GZ253" s="104"/>
      <c r="HA253" s="104"/>
      <c r="HB253" s="104"/>
      <c r="HC253" s="104"/>
      <c r="HD253" s="104"/>
      <c r="HE253" s="104"/>
      <c r="HF253" s="104"/>
      <c r="HG253" s="104"/>
      <c r="HH253" s="104"/>
      <c r="HI253" s="104"/>
      <c r="HJ253" s="104"/>
      <c r="HK253" s="104"/>
      <c r="HL253" s="104"/>
      <c r="HM253" s="104"/>
      <c r="HN253" s="104"/>
      <c r="HO253" s="104"/>
      <c r="HP253" s="104"/>
      <c r="HQ253" s="104"/>
      <c r="HR253" s="104"/>
      <c r="HS253" s="104"/>
      <c r="HT253" s="104"/>
      <c r="HU253" s="104"/>
      <c r="HV253" s="104"/>
      <c r="HW253" s="104"/>
      <c r="HX253" s="104"/>
      <c r="HY253" s="104"/>
      <c r="HZ253" s="104"/>
      <c r="IA253" s="104"/>
      <c r="IB253" s="104"/>
      <c r="IC253" s="104"/>
      <c r="ID253" s="104"/>
      <c r="IE253" s="104"/>
      <c r="IF253" s="104"/>
      <c r="IG253" s="104"/>
      <c r="IH253" s="104"/>
      <c r="II253" s="104"/>
      <c r="IJ253" s="104"/>
      <c r="IK253" s="104"/>
      <c r="IL253" s="104"/>
      <c r="IM253" s="104"/>
      <c r="IN253" s="104"/>
      <c r="IO253" s="104"/>
      <c r="IP253" s="104"/>
      <c r="IQ253" s="104"/>
      <c r="IR253" s="104"/>
      <c r="IS253" s="104"/>
      <c r="IT253" s="104"/>
      <c r="IU253" s="104"/>
      <c r="IV253" s="104"/>
      <c r="IW253" s="104"/>
      <c r="IX253" s="104"/>
      <c r="IY253" s="104"/>
      <c r="IZ253" s="104"/>
      <c r="JA253" s="104"/>
      <c r="JB253" s="104"/>
      <c r="JC253" s="104"/>
      <c r="JD253" s="104"/>
      <c r="JE253" s="104"/>
      <c r="JF253" s="104"/>
      <c r="JG253" s="104"/>
      <c r="JH253" s="104"/>
      <c r="JI253" s="104"/>
      <c r="JJ253" s="104"/>
      <c r="JK253" s="104"/>
      <c r="JL253" s="104"/>
      <c r="JM253" s="104"/>
      <c r="JN253" s="104"/>
      <c r="JO253" s="104"/>
      <c r="JP253" s="104"/>
      <c r="JQ253" s="104"/>
      <c r="JR253" s="104"/>
      <c r="JS253" s="104"/>
      <c r="JT253" s="104"/>
      <c r="JU253" s="104"/>
      <c r="JV253" s="104"/>
      <c r="JW253" s="104"/>
      <c r="JX253" s="104"/>
      <c r="JY253" s="104"/>
      <c r="JZ253" s="104"/>
      <c r="KA253" s="104"/>
      <c r="KB253" s="104"/>
      <c r="KC253" s="104"/>
      <c r="KD253" s="104"/>
      <c r="KE253" s="104"/>
      <c r="KF253" s="104"/>
      <c r="KG253" s="104"/>
      <c r="KH253" s="104"/>
      <c r="KI253" s="104"/>
      <c r="KJ253" s="104"/>
      <c r="KK253" s="104"/>
      <c r="KL253" s="104"/>
      <c r="KM253" s="104"/>
      <c r="KN253" s="104"/>
      <c r="KO253" s="104"/>
      <c r="KP253" s="104"/>
      <c r="KQ253" s="104"/>
      <c r="KR253" s="104"/>
      <c r="KS253" s="104"/>
      <c r="KT253" s="104"/>
      <c r="KU253" s="104"/>
      <c r="KV253" s="104"/>
      <c r="KW253" s="104"/>
      <c r="KX253" s="104"/>
      <c r="KY253" s="104"/>
      <c r="KZ253" s="104"/>
      <c r="LA253" s="104"/>
      <c r="LB253" s="104"/>
      <c r="LC253" s="104"/>
      <c r="LD253" s="104"/>
      <c r="LE253" s="104"/>
      <c r="LF253" s="104"/>
      <c r="LG253" s="104"/>
      <c r="LH253" s="104"/>
      <c r="LI253" s="104"/>
      <c r="LJ253" s="104"/>
      <c r="LK253" s="104"/>
      <c r="LL253" s="104"/>
      <c r="LM253" s="104"/>
      <c r="LN253" s="104"/>
      <c r="LO253" s="104"/>
      <c r="LP253" s="104"/>
      <c r="LQ253" s="104"/>
      <c r="LR253" s="104"/>
      <c r="LS253" s="104"/>
      <c r="LT253" s="104"/>
      <c r="LU253" s="104"/>
      <c r="LV253" s="104"/>
      <c r="LW253" s="104"/>
      <c r="LX253" s="104"/>
      <c r="LY253" s="104"/>
      <c r="LZ253" s="104"/>
      <c r="MA253" s="104"/>
      <c r="MB253" s="104"/>
      <c r="MC253" s="104"/>
      <c r="MD253" s="104"/>
      <c r="ME253" s="104"/>
      <c r="MF253" s="104"/>
      <c r="MG253" s="104"/>
      <c r="MH253" s="104"/>
      <c r="MI253" s="104"/>
      <c r="MJ253" s="104"/>
      <c r="MK253" s="104"/>
      <c r="ML253" s="104"/>
      <c r="MM253" s="104"/>
      <c r="MN253" s="104"/>
      <c r="MO253" s="104"/>
      <c r="MP253" s="104"/>
      <c r="MQ253" s="104"/>
      <c r="MR253" s="104"/>
      <c r="MS253" s="104"/>
      <c r="MT253" s="104"/>
      <c r="MU253" s="104"/>
      <c r="MV253" s="104"/>
      <c r="MW253" s="104"/>
      <c r="MX253" s="104"/>
      <c r="MY253" s="104"/>
      <c r="MZ253" s="104"/>
      <c r="NA253" s="104"/>
      <c r="NB253" s="104"/>
      <c r="NC253" s="104"/>
      <c r="ND253" s="104"/>
      <c r="NE253" s="104"/>
      <c r="NF253" s="104"/>
      <c r="NG253" s="104"/>
      <c r="NH253" s="104"/>
      <c r="NI253" s="104"/>
      <c r="NJ253" s="104"/>
      <c r="NK253" s="104"/>
      <c r="NL253" s="104"/>
      <c r="NM253" s="104"/>
      <c r="NN253" s="104"/>
      <c r="NO253" s="104"/>
      <c r="NP253" s="104"/>
      <c r="NQ253" s="104"/>
      <c r="NR253" s="104"/>
      <c r="NS253" s="104"/>
      <c r="NT253" s="104"/>
      <c r="NU253" s="104"/>
      <c r="NV253" s="104"/>
      <c r="NW253" s="104"/>
      <c r="NX253" s="104"/>
      <c r="NY253" s="104"/>
      <c r="NZ253" s="104"/>
      <c r="OA253" s="104"/>
      <c r="OB253" s="104"/>
      <c r="OC253" s="104"/>
      <c r="OD253" s="104"/>
      <c r="OE253" s="104"/>
      <c r="OF253" s="104"/>
      <c r="OG253" s="104"/>
      <c r="OH253" s="104"/>
      <c r="OI253" s="104"/>
      <c r="OJ253" s="104"/>
      <c r="OK253" s="104"/>
      <c r="OL253" s="104"/>
      <c r="OM253" s="104"/>
      <c r="ON253" s="104"/>
      <c r="OO253" s="104"/>
      <c r="OP253" s="104"/>
      <c r="OQ253" s="104"/>
      <c r="OR253" s="104"/>
      <c r="OS253" s="104"/>
      <c r="OT253" s="104"/>
      <c r="OU253" s="104"/>
      <c r="OV253" s="104"/>
      <c r="OW253" s="104"/>
      <c r="OX253" s="104"/>
      <c r="OY253" s="104"/>
      <c r="OZ253" s="104"/>
      <c r="PA253" s="104"/>
      <c r="PB253" s="104"/>
      <c r="PC253" s="104"/>
      <c r="PD253" s="104"/>
      <c r="PE253" s="104"/>
      <c r="PF253" s="104"/>
      <c r="PG253" s="104"/>
      <c r="PH253" s="104"/>
      <c r="PI253" s="104"/>
      <c r="PJ253" s="104"/>
      <c r="PK253" s="104"/>
      <c r="PL253" s="104"/>
      <c r="PM253" s="104"/>
      <c r="PN253" s="104"/>
      <c r="PO253" s="104"/>
      <c r="PP253" s="104"/>
      <c r="PQ253" s="104"/>
      <c r="PR253" s="104"/>
      <c r="PS253" s="104"/>
      <c r="PT253" s="104"/>
      <c r="PU253" s="104"/>
      <c r="PV253" s="104"/>
      <c r="PW253" s="104"/>
      <c r="PX253" s="104"/>
      <c r="PY253" s="104"/>
      <c r="PZ253" s="104"/>
      <c r="QA253" s="104"/>
      <c r="QB253" s="104"/>
      <c r="QC253" s="104"/>
      <c r="QD253" s="104"/>
      <c r="QE253" s="104"/>
      <c r="QF253" s="104"/>
      <c r="QG253" s="104"/>
      <c r="QH253" s="104"/>
      <c r="QI253" s="104"/>
      <c r="QJ253" s="104"/>
      <c r="QK253" s="104"/>
      <c r="QL253" s="104"/>
      <c r="QM253" s="104"/>
      <c r="QN253" s="104"/>
      <c r="QO253" s="104"/>
      <c r="QP253" s="104"/>
      <c r="QQ253" s="104"/>
      <c r="QR253" s="104"/>
      <c r="QS253" s="104"/>
      <c r="QT253" s="104"/>
      <c r="QU253" s="104"/>
      <c r="QV253" s="104"/>
      <c r="QW253" s="104"/>
      <c r="QX253" s="104"/>
      <c r="QY253" s="104"/>
      <c r="QZ253" s="104"/>
      <c r="RA253" s="104"/>
      <c r="RB253" s="104"/>
      <c r="RC253" s="104"/>
      <c r="RD253" s="104"/>
      <c r="RE253" s="104"/>
      <c r="RF253" s="104"/>
      <c r="RG253" s="207"/>
      <c r="RH253" s="207"/>
    </row>
    <row r="254" spans="2:476" ht="18.75" customHeight="1">
      <c r="B254" s="87">
        <v>243</v>
      </c>
      <c r="C254" s="87"/>
      <c r="D254" s="87" t="s">
        <v>451</v>
      </c>
      <c r="E254" s="34" t="str">
        <f>IF(ISBLANK(TMSimList[[#This Row],[Test n'#]]),"",LOOKUP(TMSimList[[#This Row],[Test n'#]],TP_CFAR_DB[TPnum],TP_CFAR_DB[TP ID]))</f>
        <v/>
      </c>
      <c r="F254" s="103" t="str">
        <f>IF(ISBLANK(TMSimList[[#This Row],[Test n'#]]),"",LOOKUP(TMSimList[[#This Row],[Test n'#]],TP_CFAR_DB[TPnum],TP_CFAR_DB[Test Point Name]))</f>
        <v/>
      </c>
      <c r="G254" s="34" t="str">
        <f>IF(ISBLANK(TMSimList[[#This Row],[Test n'#]]),"",LOOKUP(TMSimList[[#This Row],[Test n'#]],TP_CFAR_DB[TPnum],TP_CFAR_DB[Mode]))</f>
        <v/>
      </c>
      <c r="H254" s="397"/>
      <c r="I254" s="398"/>
      <c r="J254" s="398"/>
      <c r="K254" s="171"/>
      <c r="L254" s="178">
        <f>SUM(TMSimMatrix[#This Row])</f>
        <v>0</v>
      </c>
      <c r="M254" s="171"/>
      <c r="N254" s="171"/>
      <c r="O254" s="171"/>
      <c r="P254" s="171"/>
      <c r="Q254" s="171"/>
      <c r="R254" s="171"/>
      <c r="S254" s="171"/>
      <c r="T254" s="171"/>
      <c r="U254" s="171"/>
      <c r="V254" s="171"/>
      <c r="W254" s="171"/>
      <c r="X254" s="171"/>
      <c r="Y254" s="171"/>
      <c r="Z254" s="171"/>
      <c r="AA254" s="171"/>
      <c r="AB254" s="171"/>
      <c r="AC254" s="171"/>
      <c r="AD254" s="171"/>
      <c r="AE254" s="171"/>
      <c r="AF254" s="171"/>
      <c r="AG254" s="171"/>
      <c r="AH254" s="171"/>
      <c r="AI254" s="171"/>
      <c r="AJ254" s="171"/>
      <c r="AK254" s="171"/>
      <c r="AL254" s="171"/>
      <c r="AM254" s="171"/>
      <c r="AN254" s="171"/>
      <c r="AO254" s="171"/>
      <c r="AP254" s="171"/>
      <c r="AQ254" s="171"/>
      <c r="AR254" s="171"/>
      <c r="AS254" s="171"/>
      <c r="AT254" s="171"/>
      <c r="AU254" s="171"/>
      <c r="AV254" s="171"/>
      <c r="AW254" s="171"/>
      <c r="AX254" s="171"/>
      <c r="AY254" s="171"/>
      <c r="AZ254" s="171"/>
      <c r="BA254" s="171"/>
      <c r="BB254" s="171"/>
      <c r="BC254" s="171"/>
      <c r="BD254" s="171"/>
      <c r="BE254" s="171"/>
      <c r="BF254" s="171"/>
      <c r="BG254" s="171"/>
      <c r="BH254" s="171"/>
      <c r="BI254" s="171"/>
      <c r="BJ254" s="171"/>
      <c r="BK254" s="171"/>
      <c r="BL254" s="171"/>
      <c r="BM254" s="171"/>
      <c r="BN254" s="171"/>
      <c r="BO254" s="171"/>
      <c r="BP254" s="171"/>
      <c r="BQ254" s="171"/>
      <c r="BR254" s="171"/>
      <c r="BS254" s="171"/>
      <c r="BT254" s="171"/>
      <c r="BU254" s="171"/>
      <c r="BV254" s="171"/>
      <c r="BW254" s="171"/>
      <c r="BX254" s="171"/>
      <c r="BY254" s="171"/>
      <c r="BZ254" s="171"/>
      <c r="CA254" s="171"/>
      <c r="CB254" s="171"/>
      <c r="CC254" s="171"/>
      <c r="CD254" s="104"/>
      <c r="CE254" s="104"/>
      <c r="CF254" s="104"/>
      <c r="CG254" s="104"/>
      <c r="CH254" s="104"/>
      <c r="CI254" s="104"/>
      <c r="CJ254" s="104"/>
      <c r="CK254" s="104"/>
      <c r="CL254" s="104"/>
      <c r="CM254" s="104"/>
      <c r="CN254" s="104"/>
      <c r="CO254" s="104"/>
      <c r="CP254" s="104"/>
      <c r="CQ254" s="104"/>
      <c r="CR254" s="104"/>
      <c r="CS254" s="104"/>
      <c r="CT254" s="104"/>
      <c r="CU254" s="104"/>
      <c r="CV254" s="207"/>
      <c r="CW254" s="207"/>
      <c r="CX254" s="207"/>
      <c r="CY254" s="207"/>
      <c r="CZ254" s="207"/>
      <c r="DA254" s="207"/>
      <c r="DB254" s="207"/>
      <c r="DC254" s="207"/>
      <c r="DD254" s="207"/>
      <c r="DE254" s="207"/>
      <c r="DF254" s="207"/>
      <c r="DG254" s="207"/>
      <c r="DH254" s="207"/>
      <c r="DI254" s="207"/>
      <c r="DJ254" s="207"/>
      <c r="DK254" s="207"/>
      <c r="DL254" s="207"/>
      <c r="DM254" s="207"/>
      <c r="DN254" s="207"/>
      <c r="DO254" s="207"/>
      <c r="DP254" s="207"/>
      <c r="DQ254" s="207"/>
      <c r="DR254" s="207"/>
      <c r="DS254" s="207"/>
      <c r="DT254" s="207"/>
      <c r="DU254" s="104"/>
      <c r="DV254" s="104"/>
      <c r="DW254" s="104"/>
      <c r="DX254" s="104"/>
      <c r="DY254" s="104"/>
      <c r="DZ254" s="104"/>
      <c r="EA254" s="104"/>
      <c r="EB254" s="104"/>
      <c r="EC254" s="104"/>
      <c r="ED254" s="104"/>
      <c r="EE254" s="104"/>
      <c r="EF254" s="104"/>
      <c r="EG254" s="104"/>
      <c r="EH254" s="104"/>
      <c r="EI254" s="104"/>
      <c r="EJ254" s="104"/>
      <c r="EK254" s="104"/>
      <c r="EL254" s="104"/>
      <c r="EM254" s="104"/>
      <c r="EN254" s="104"/>
      <c r="EO254" s="104"/>
      <c r="EP254" s="104"/>
      <c r="EQ254" s="104"/>
      <c r="ER254" s="104"/>
      <c r="ES254" s="104"/>
      <c r="ET254" s="104"/>
      <c r="EU254" s="104"/>
      <c r="EV254" s="104"/>
      <c r="EW254" s="104"/>
      <c r="EX254" s="104"/>
      <c r="EY254" s="104"/>
      <c r="EZ254" s="104"/>
      <c r="FA254" s="104"/>
      <c r="FB254" s="104"/>
      <c r="FC254" s="104"/>
      <c r="FD254" s="104"/>
      <c r="FE254" s="104"/>
      <c r="FF254" s="104"/>
      <c r="FG254" s="104"/>
      <c r="FH254" s="104"/>
      <c r="FI254" s="104"/>
      <c r="FJ254" s="104"/>
      <c r="FK254" s="104"/>
      <c r="FL254" s="104"/>
      <c r="FM254" s="104"/>
      <c r="FN254" s="104"/>
      <c r="FO254" s="104"/>
      <c r="FP254" s="104"/>
      <c r="FQ254" s="104"/>
      <c r="FR254" s="104"/>
      <c r="FS254" s="104"/>
      <c r="FT254" s="104"/>
      <c r="FU254" s="104"/>
      <c r="FV254" s="104"/>
      <c r="FW254" s="104"/>
      <c r="FX254" s="104"/>
      <c r="FY254" s="104"/>
      <c r="FZ254" s="104"/>
      <c r="GA254" s="104"/>
      <c r="GB254" s="104"/>
      <c r="GC254" s="104"/>
      <c r="GD254" s="104"/>
      <c r="GE254" s="104"/>
      <c r="GF254" s="104"/>
      <c r="GG254" s="104"/>
      <c r="GH254" s="104"/>
      <c r="GI254" s="104"/>
      <c r="GJ254" s="104"/>
      <c r="GK254" s="104"/>
      <c r="GL254" s="104"/>
      <c r="GM254" s="104"/>
      <c r="GN254" s="104"/>
      <c r="GO254" s="104"/>
      <c r="GP254" s="104"/>
      <c r="GQ254" s="104"/>
      <c r="GR254" s="104"/>
      <c r="GS254" s="104"/>
      <c r="GT254" s="104"/>
      <c r="GU254" s="104"/>
      <c r="GV254" s="104"/>
      <c r="GW254" s="104"/>
      <c r="GX254" s="104"/>
      <c r="GY254" s="104"/>
      <c r="GZ254" s="104"/>
      <c r="HA254" s="104"/>
      <c r="HB254" s="104"/>
      <c r="HC254" s="104"/>
      <c r="HD254" s="104"/>
      <c r="HE254" s="104"/>
      <c r="HF254" s="104"/>
      <c r="HG254" s="104"/>
      <c r="HH254" s="104"/>
      <c r="HI254" s="104"/>
      <c r="HJ254" s="104"/>
      <c r="HK254" s="104"/>
      <c r="HL254" s="104"/>
      <c r="HM254" s="104"/>
      <c r="HN254" s="104"/>
      <c r="HO254" s="104"/>
      <c r="HP254" s="104"/>
      <c r="HQ254" s="104"/>
      <c r="HR254" s="104"/>
      <c r="HS254" s="104"/>
      <c r="HT254" s="104"/>
      <c r="HU254" s="104"/>
      <c r="HV254" s="104"/>
      <c r="HW254" s="104"/>
      <c r="HX254" s="104"/>
      <c r="HY254" s="104"/>
      <c r="HZ254" s="104"/>
      <c r="IA254" s="104"/>
      <c r="IB254" s="104"/>
      <c r="IC254" s="104"/>
      <c r="ID254" s="104"/>
      <c r="IE254" s="104"/>
      <c r="IF254" s="104"/>
      <c r="IG254" s="104"/>
      <c r="IH254" s="104"/>
      <c r="II254" s="104"/>
      <c r="IJ254" s="104"/>
      <c r="IK254" s="104"/>
      <c r="IL254" s="104"/>
      <c r="IM254" s="104"/>
      <c r="IN254" s="104"/>
      <c r="IO254" s="104"/>
      <c r="IP254" s="104"/>
      <c r="IQ254" s="104"/>
      <c r="IR254" s="104"/>
      <c r="IS254" s="104"/>
      <c r="IT254" s="104"/>
      <c r="IU254" s="104"/>
      <c r="IV254" s="104"/>
      <c r="IW254" s="104"/>
      <c r="IX254" s="104"/>
      <c r="IY254" s="104"/>
      <c r="IZ254" s="104"/>
      <c r="JA254" s="104"/>
      <c r="JB254" s="104"/>
      <c r="JC254" s="104"/>
      <c r="JD254" s="104"/>
      <c r="JE254" s="104"/>
      <c r="JF254" s="104"/>
      <c r="JG254" s="104"/>
      <c r="JH254" s="104"/>
      <c r="JI254" s="104"/>
      <c r="JJ254" s="104"/>
      <c r="JK254" s="104"/>
      <c r="JL254" s="104"/>
      <c r="JM254" s="104"/>
      <c r="JN254" s="104"/>
      <c r="JO254" s="104"/>
      <c r="JP254" s="104"/>
      <c r="JQ254" s="104"/>
      <c r="JR254" s="104"/>
      <c r="JS254" s="104"/>
      <c r="JT254" s="104"/>
      <c r="JU254" s="104"/>
      <c r="JV254" s="104"/>
      <c r="JW254" s="104"/>
      <c r="JX254" s="104"/>
      <c r="JY254" s="104"/>
      <c r="JZ254" s="104"/>
      <c r="KA254" s="104"/>
      <c r="KB254" s="104"/>
      <c r="KC254" s="104"/>
      <c r="KD254" s="104"/>
      <c r="KE254" s="104"/>
      <c r="KF254" s="104"/>
      <c r="KG254" s="104"/>
      <c r="KH254" s="104"/>
      <c r="KI254" s="104"/>
      <c r="KJ254" s="104"/>
      <c r="KK254" s="104"/>
      <c r="KL254" s="104"/>
      <c r="KM254" s="104"/>
      <c r="KN254" s="104"/>
      <c r="KO254" s="104"/>
      <c r="KP254" s="104"/>
      <c r="KQ254" s="104"/>
      <c r="KR254" s="104"/>
      <c r="KS254" s="104"/>
      <c r="KT254" s="104"/>
      <c r="KU254" s="104"/>
      <c r="KV254" s="104"/>
      <c r="KW254" s="104"/>
      <c r="KX254" s="104"/>
      <c r="KY254" s="104"/>
      <c r="KZ254" s="104"/>
      <c r="LA254" s="104"/>
      <c r="LB254" s="104"/>
      <c r="LC254" s="104"/>
      <c r="LD254" s="104"/>
      <c r="LE254" s="104"/>
      <c r="LF254" s="104"/>
      <c r="LG254" s="104"/>
      <c r="LH254" s="104"/>
      <c r="LI254" s="104"/>
      <c r="LJ254" s="104"/>
      <c r="LK254" s="104"/>
      <c r="LL254" s="104"/>
      <c r="LM254" s="104"/>
      <c r="LN254" s="104"/>
      <c r="LO254" s="104"/>
      <c r="LP254" s="104"/>
      <c r="LQ254" s="104"/>
      <c r="LR254" s="104"/>
      <c r="LS254" s="104"/>
      <c r="LT254" s="104"/>
      <c r="LU254" s="104"/>
      <c r="LV254" s="104"/>
      <c r="LW254" s="104"/>
      <c r="LX254" s="104"/>
      <c r="LY254" s="104"/>
      <c r="LZ254" s="104"/>
      <c r="MA254" s="104"/>
      <c r="MB254" s="104"/>
      <c r="MC254" s="104"/>
      <c r="MD254" s="104"/>
      <c r="ME254" s="104"/>
      <c r="MF254" s="104"/>
      <c r="MG254" s="104"/>
      <c r="MH254" s="104"/>
      <c r="MI254" s="104"/>
      <c r="MJ254" s="104"/>
      <c r="MK254" s="104"/>
      <c r="ML254" s="104"/>
      <c r="MM254" s="104"/>
      <c r="MN254" s="104"/>
      <c r="MO254" s="104"/>
      <c r="MP254" s="104"/>
      <c r="MQ254" s="104"/>
      <c r="MR254" s="104"/>
      <c r="MS254" s="104"/>
      <c r="MT254" s="104"/>
      <c r="MU254" s="104"/>
      <c r="MV254" s="104"/>
      <c r="MW254" s="104"/>
      <c r="MX254" s="104"/>
      <c r="MY254" s="104"/>
      <c r="MZ254" s="104"/>
      <c r="NA254" s="104"/>
      <c r="NB254" s="104"/>
      <c r="NC254" s="104"/>
      <c r="ND254" s="104"/>
      <c r="NE254" s="104"/>
      <c r="NF254" s="104"/>
      <c r="NG254" s="104"/>
      <c r="NH254" s="104"/>
      <c r="NI254" s="104"/>
      <c r="NJ254" s="104"/>
      <c r="NK254" s="104"/>
      <c r="NL254" s="104"/>
      <c r="NM254" s="104"/>
      <c r="NN254" s="104"/>
      <c r="NO254" s="104"/>
      <c r="NP254" s="104"/>
      <c r="NQ254" s="104"/>
      <c r="NR254" s="104"/>
      <c r="NS254" s="104"/>
      <c r="NT254" s="104"/>
      <c r="NU254" s="104"/>
      <c r="NV254" s="104"/>
      <c r="NW254" s="104"/>
      <c r="NX254" s="104"/>
      <c r="NY254" s="104"/>
      <c r="NZ254" s="104"/>
      <c r="OA254" s="104"/>
      <c r="OB254" s="104"/>
      <c r="OC254" s="104"/>
      <c r="OD254" s="104"/>
      <c r="OE254" s="104"/>
      <c r="OF254" s="104"/>
      <c r="OG254" s="104"/>
      <c r="OH254" s="104"/>
      <c r="OI254" s="104"/>
      <c r="OJ254" s="104"/>
      <c r="OK254" s="104"/>
      <c r="OL254" s="104"/>
      <c r="OM254" s="104"/>
      <c r="ON254" s="104"/>
      <c r="OO254" s="104"/>
      <c r="OP254" s="104"/>
      <c r="OQ254" s="104"/>
      <c r="OR254" s="104"/>
      <c r="OS254" s="104"/>
      <c r="OT254" s="104"/>
      <c r="OU254" s="104"/>
      <c r="OV254" s="104"/>
      <c r="OW254" s="104"/>
      <c r="OX254" s="104"/>
      <c r="OY254" s="104"/>
      <c r="OZ254" s="104"/>
      <c r="PA254" s="104"/>
      <c r="PB254" s="104"/>
      <c r="PC254" s="104"/>
      <c r="PD254" s="104"/>
      <c r="PE254" s="104"/>
      <c r="PF254" s="104"/>
      <c r="PG254" s="104"/>
      <c r="PH254" s="104"/>
      <c r="PI254" s="104"/>
      <c r="PJ254" s="104"/>
      <c r="PK254" s="104"/>
      <c r="PL254" s="104"/>
      <c r="PM254" s="104"/>
      <c r="PN254" s="104"/>
      <c r="PO254" s="104"/>
      <c r="PP254" s="104"/>
      <c r="PQ254" s="104"/>
      <c r="PR254" s="104"/>
      <c r="PS254" s="104"/>
      <c r="PT254" s="104"/>
      <c r="PU254" s="104"/>
      <c r="PV254" s="104"/>
      <c r="PW254" s="104"/>
      <c r="PX254" s="104"/>
      <c r="PY254" s="104"/>
      <c r="PZ254" s="104"/>
      <c r="QA254" s="104"/>
      <c r="QB254" s="104"/>
      <c r="QC254" s="104"/>
      <c r="QD254" s="104"/>
      <c r="QE254" s="104"/>
      <c r="QF254" s="104"/>
      <c r="QG254" s="104"/>
      <c r="QH254" s="104"/>
      <c r="QI254" s="104"/>
      <c r="QJ254" s="104"/>
      <c r="QK254" s="104"/>
      <c r="QL254" s="104"/>
      <c r="QM254" s="104"/>
      <c r="QN254" s="104"/>
      <c r="QO254" s="104"/>
      <c r="QP254" s="104"/>
      <c r="QQ254" s="104"/>
      <c r="QR254" s="104"/>
      <c r="QS254" s="104"/>
      <c r="QT254" s="104"/>
      <c r="QU254" s="104"/>
      <c r="QV254" s="104"/>
      <c r="QW254" s="104"/>
      <c r="QX254" s="104"/>
      <c r="QY254" s="104"/>
      <c r="QZ254" s="104"/>
      <c r="RA254" s="104"/>
      <c r="RB254" s="104"/>
      <c r="RC254" s="104"/>
      <c r="RD254" s="104"/>
      <c r="RE254" s="104"/>
      <c r="RF254" s="104"/>
      <c r="RG254" s="207"/>
      <c r="RH254" s="207"/>
    </row>
    <row r="255" spans="2:476" ht="18.75" customHeight="1">
      <c r="B255" s="87">
        <v>244</v>
      </c>
      <c r="C255" s="87"/>
      <c r="D255" s="87" t="s">
        <v>451</v>
      </c>
      <c r="E255" s="34" t="str">
        <f>IF(ISBLANK(TMSimList[[#This Row],[Test n'#]]),"",LOOKUP(TMSimList[[#This Row],[Test n'#]],TP_CFAR_DB[TPnum],TP_CFAR_DB[TP ID]))</f>
        <v/>
      </c>
      <c r="F255" s="103" t="str">
        <f>IF(ISBLANK(TMSimList[[#This Row],[Test n'#]]),"",LOOKUP(TMSimList[[#This Row],[Test n'#]],TP_CFAR_DB[TPnum],TP_CFAR_DB[Test Point Name]))</f>
        <v/>
      </c>
      <c r="G255" s="34" t="str">
        <f>IF(ISBLANK(TMSimList[[#This Row],[Test n'#]]),"",LOOKUP(TMSimList[[#This Row],[Test n'#]],TP_CFAR_DB[TPnum],TP_CFAR_DB[Mode]))</f>
        <v/>
      </c>
      <c r="H255" s="397"/>
      <c r="I255" s="398"/>
      <c r="J255" s="398"/>
      <c r="K255" s="171"/>
      <c r="L255" s="178">
        <f>SUM(TMSimMatrix[#This Row])</f>
        <v>0</v>
      </c>
      <c r="M255" s="171"/>
      <c r="N255" s="171"/>
      <c r="O255" s="171"/>
      <c r="P255" s="171"/>
      <c r="Q255" s="171"/>
      <c r="R255" s="171"/>
      <c r="S255" s="171"/>
      <c r="T255" s="171"/>
      <c r="U255" s="171"/>
      <c r="V255" s="171"/>
      <c r="W255" s="171"/>
      <c r="X255" s="171"/>
      <c r="Y255" s="171"/>
      <c r="Z255" s="171"/>
      <c r="AA255" s="171"/>
      <c r="AB255" s="171"/>
      <c r="AC255" s="171"/>
      <c r="AD255" s="171"/>
      <c r="AE255" s="171"/>
      <c r="AF255" s="171"/>
      <c r="AG255" s="171"/>
      <c r="AH255" s="171"/>
      <c r="AI255" s="171"/>
      <c r="AJ255" s="171"/>
      <c r="AK255" s="171"/>
      <c r="AL255" s="171"/>
      <c r="AM255" s="171"/>
      <c r="AN255" s="171"/>
      <c r="AO255" s="171"/>
      <c r="AP255" s="171"/>
      <c r="AQ255" s="171"/>
      <c r="AR255" s="171"/>
      <c r="AS255" s="171"/>
      <c r="AT255" s="171"/>
      <c r="AU255" s="171"/>
      <c r="AV255" s="171"/>
      <c r="AW255" s="171"/>
      <c r="AX255" s="171"/>
      <c r="AY255" s="171"/>
      <c r="AZ255" s="171"/>
      <c r="BA255" s="171"/>
      <c r="BB255" s="171"/>
      <c r="BC255" s="171"/>
      <c r="BD255" s="171"/>
      <c r="BE255" s="171"/>
      <c r="BF255" s="171"/>
      <c r="BG255" s="171"/>
      <c r="BH255" s="171"/>
      <c r="BI255" s="171"/>
      <c r="BJ255" s="171"/>
      <c r="BK255" s="171"/>
      <c r="BL255" s="171"/>
      <c r="BM255" s="171"/>
      <c r="BN255" s="171"/>
      <c r="BO255" s="171"/>
      <c r="BP255" s="171"/>
      <c r="BQ255" s="171"/>
      <c r="BR255" s="171"/>
      <c r="BS255" s="171"/>
      <c r="BT255" s="171"/>
      <c r="BU255" s="171"/>
      <c r="BV255" s="171"/>
      <c r="BW255" s="171"/>
      <c r="BX255" s="171"/>
      <c r="BY255" s="171"/>
      <c r="BZ255" s="171"/>
      <c r="CA255" s="171"/>
      <c r="CB255" s="171"/>
      <c r="CC255" s="171"/>
      <c r="CD255" s="104"/>
      <c r="CE255" s="104"/>
      <c r="CF255" s="104"/>
      <c r="CG255" s="104"/>
      <c r="CH255" s="104"/>
      <c r="CI255" s="104"/>
      <c r="CJ255" s="104"/>
      <c r="CK255" s="104"/>
      <c r="CL255" s="104"/>
      <c r="CM255" s="104"/>
      <c r="CN255" s="104"/>
      <c r="CO255" s="104"/>
      <c r="CP255" s="104"/>
      <c r="CQ255" s="104"/>
      <c r="CR255" s="104"/>
      <c r="CS255" s="104"/>
      <c r="CT255" s="104"/>
      <c r="CU255" s="104"/>
      <c r="CV255" s="207"/>
      <c r="CW255" s="207"/>
      <c r="CX255" s="207"/>
      <c r="CY255" s="207"/>
      <c r="CZ255" s="207"/>
      <c r="DA255" s="207"/>
      <c r="DB255" s="207"/>
      <c r="DC255" s="207"/>
      <c r="DD255" s="207"/>
      <c r="DE255" s="207"/>
      <c r="DF255" s="207"/>
      <c r="DG255" s="207"/>
      <c r="DH255" s="207"/>
      <c r="DI255" s="207"/>
      <c r="DJ255" s="207"/>
      <c r="DK255" s="207"/>
      <c r="DL255" s="207"/>
      <c r="DM255" s="207"/>
      <c r="DN255" s="207"/>
      <c r="DO255" s="207"/>
      <c r="DP255" s="207"/>
      <c r="DQ255" s="207"/>
      <c r="DR255" s="207"/>
      <c r="DS255" s="207"/>
      <c r="DT255" s="207"/>
      <c r="DU255" s="104"/>
      <c r="DV255" s="104"/>
      <c r="DW255" s="104"/>
      <c r="DX255" s="104"/>
      <c r="DY255" s="104"/>
      <c r="DZ255" s="104"/>
      <c r="EA255" s="104"/>
      <c r="EB255" s="104"/>
      <c r="EC255" s="104"/>
      <c r="ED255" s="104"/>
      <c r="EE255" s="104"/>
      <c r="EF255" s="104"/>
      <c r="EG255" s="104"/>
      <c r="EH255" s="104"/>
      <c r="EI255" s="104"/>
      <c r="EJ255" s="104"/>
      <c r="EK255" s="104"/>
      <c r="EL255" s="104"/>
      <c r="EM255" s="104"/>
      <c r="EN255" s="104"/>
      <c r="EO255" s="104"/>
      <c r="EP255" s="104"/>
      <c r="EQ255" s="104"/>
      <c r="ER255" s="104"/>
      <c r="ES255" s="104"/>
      <c r="ET255" s="104"/>
      <c r="EU255" s="104"/>
      <c r="EV255" s="104"/>
      <c r="EW255" s="104"/>
      <c r="EX255" s="104"/>
      <c r="EY255" s="104"/>
      <c r="EZ255" s="104"/>
      <c r="FA255" s="104"/>
      <c r="FB255" s="104"/>
      <c r="FC255" s="104"/>
      <c r="FD255" s="104"/>
      <c r="FE255" s="104"/>
      <c r="FF255" s="104"/>
      <c r="FG255" s="104"/>
      <c r="FH255" s="104"/>
      <c r="FI255" s="104"/>
      <c r="FJ255" s="104"/>
      <c r="FK255" s="104"/>
      <c r="FL255" s="104"/>
      <c r="FM255" s="104"/>
      <c r="FN255" s="104"/>
      <c r="FO255" s="104"/>
      <c r="FP255" s="104"/>
      <c r="FQ255" s="104"/>
      <c r="FR255" s="104"/>
      <c r="FS255" s="104"/>
      <c r="FT255" s="104"/>
      <c r="FU255" s="104"/>
      <c r="FV255" s="104"/>
      <c r="FW255" s="104"/>
      <c r="FX255" s="104"/>
      <c r="FY255" s="104"/>
      <c r="FZ255" s="104"/>
      <c r="GA255" s="104"/>
      <c r="GB255" s="104"/>
      <c r="GC255" s="104"/>
      <c r="GD255" s="104"/>
      <c r="GE255" s="104"/>
      <c r="GF255" s="104"/>
      <c r="GG255" s="104"/>
      <c r="GH255" s="104"/>
      <c r="GI255" s="104"/>
      <c r="GJ255" s="104"/>
      <c r="GK255" s="104"/>
      <c r="GL255" s="104"/>
      <c r="GM255" s="104"/>
      <c r="GN255" s="104"/>
      <c r="GO255" s="104"/>
      <c r="GP255" s="104"/>
      <c r="GQ255" s="104"/>
      <c r="GR255" s="104"/>
      <c r="GS255" s="104"/>
      <c r="GT255" s="104"/>
      <c r="GU255" s="104"/>
      <c r="GV255" s="104"/>
      <c r="GW255" s="104"/>
      <c r="GX255" s="104"/>
      <c r="GY255" s="104"/>
      <c r="GZ255" s="104"/>
      <c r="HA255" s="104"/>
      <c r="HB255" s="104"/>
      <c r="HC255" s="104"/>
      <c r="HD255" s="104"/>
      <c r="HE255" s="104"/>
      <c r="HF255" s="104"/>
      <c r="HG255" s="104"/>
      <c r="HH255" s="104"/>
      <c r="HI255" s="104"/>
      <c r="HJ255" s="104"/>
      <c r="HK255" s="104"/>
      <c r="HL255" s="104"/>
      <c r="HM255" s="104"/>
      <c r="HN255" s="104"/>
      <c r="HO255" s="104"/>
      <c r="HP255" s="104"/>
      <c r="HQ255" s="104"/>
      <c r="HR255" s="104"/>
      <c r="HS255" s="104"/>
      <c r="HT255" s="104"/>
      <c r="HU255" s="104"/>
      <c r="HV255" s="104"/>
      <c r="HW255" s="104"/>
      <c r="HX255" s="104"/>
      <c r="HY255" s="104"/>
      <c r="HZ255" s="104"/>
      <c r="IA255" s="104"/>
      <c r="IB255" s="104"/>
      <c r="IC255" s="104"/>
      <c r="ID255" s="104"/>
      <c r="IE255" s="104"/>
      <c r="IF255" s="104"/>
      <c r="IG255" s="104"/>
      <c r="IH255" s="104"/>
      <c r="II255" s="104"/>
      <c r="IJ255" s="104"/>
      <c r="IK255" s="104"/>
      <c r="IL255" s="104"/>
      <c r="IM255" s="104"/>
      <c r="IN255" s="104"/>
      <c r="IO255" s="104"/>
      <c r="IP255" s="104"/>
      <c r="IQ255" s="104"/>
      <c r="IR255" s="104"/>
      <c r="IS255" s="104"/>
      <c r="IT255" s="104"/>
      <c r="IU255" s="104"/>
      <c r="IV255" s="104"/>
      <c r="IW255" s="104"/>
      <c r="IX255" s="104"/>
      <c r="IY255" s="104"/>
      <c r="IZ255" s="104"/>
      <c r="JA255" s="104"/>
      <c r="JB255" s="104"/>
      <c r="JC255" s="104"/>
      <c r="JD255" s="104"/>
      <c r="JE255" s="104"/>
      <c r="JF255" s="104"/>
      <c r="JG255" s="104"/>
      <c r="JH255" s="104"/>
      <c r="JI255" s="104"/>
      <c r="JJ255" s="104"/>
      <c r="JK255" s="104"/>
      <c r="JL255" s="104"/>
      <c r="JM255" s="104"/>
      <c r="JN255" s="104"/>
      <c r="JO255" s="104"/>
      <c r="JP255" s="104"/>
      <c r="JQ255" s="104"/>
      <c r="JR255" s="104"/>
      <c r="JS255" s="104"/>
      <c r="JT255" s="104"/>
      <c r="JU255" s="104"/>
      <c r="JV255" s="104"/>
      <c r="JW255" s="104"/>
      <c r="JX255" s="104"/>
      <c r="JY255" s="104"/>
      <c r="JZ255" s="104"/>
      <c r="KA255" s="104"/>
      <c r="KB255" s="104"/>
      <c r="KC255" s="104"/>
      <c r="KD255" s="104"/>
      <c r="KE255" s="104"/>
      <c r="KF255" s="104"/>
      <c r="KG255" s="104"/>
      <c r="KH255" s="104"/>
      <c r="KI255" s="104"/>
      <c r="KJ255" s="104"/>
      <c r="KK255" s="104"/>
      <c r="KL255" s="104"/>
      <c r="KM255" s="104"/>
      <c r="KN255" s="104"/>
      <c r="KO255" s="104"/>
      <c r="KP255" s="104"/>
      <c r="KQ255" s="104"/>
      <c r="KR255" s="104"/>
      <c r="KS255" s="104"/>
      <c r="KT255" s="104"/>
      <c r="KU255" s="104"/>
      <c r="KV255" s="104"/>
      <c r="KW255" s="104"/>
      <c r="KX255" s="104"/>
      <c r="KY255" s="104"/>
      <c r="KZ255" s="104"/>
      <c r="LA255" s="104"/>
      <c r="LB255" s="104"/>
      <c r="LC255" s="104"/>
      <c r="LD255" s="104"/>
      <c r="LE255" s="104"/>
      <c r="LF255" s="104"/>
      <c r="LG255" s="104"/>
      <c r="LH255" s="104"/>
      <c r="LI255" s="104"/>
      <c r="LJ255" s="104"/>
      <c r="LK255" s="104"/>
      <c r="LL255" s="104"/>
      <c r="LM255" s="104"/>
      <c r="LN255" s="104"/>
      <c r="LO255" s="104"/>
      <c r="LP255" s="104"/>
      <c r="LQ255" s="104"/>
      <c r="LR255" s="104"/>
      <c r="LS255" s="104"/>
      <c r="LT255" s="104"/>
      <c r="LU255" s="104"/>
      <c r="LV255" s="104"/>
      <c r="LW255" s="104"/>
      <c r="LX255" s="104"/>
      <c r="LY255" s="104"/>
      <c r="LZ255" s="104"/>
      <c r="MA255" s="104"/>
      <c r="MB255" s="104"/>
      <c r="MC255" s="104"/>
      <c r="MD255" s="104"/>
      <c r="ME255" s="104"/>
      <c r="MF255" s="104"/>
      <c r="MG255" s="104"/>
      <c r="MH255" s="104"/>
      <c r="MI255" s="104"/>
      <c r="MJ255" s="104"/>
      <c r="MK255" s="104"/>
      <c r="ML255" s="104"/>
      <c r="MM255" s="104"/>
      <c r="MN255" s="104"/>
      <c r="MO255" s="104"/>
      <c r="MP255" s="104"/>
      <c r="MQ255" s="104"/>
      <c r="MR255" s="104"/>
      <c r="MS255" s="104"/>
      <c r="MT255" s="104"/>
      <c r="MU255" s="104"/>
      <c r="MV255" s="104"/>
      <c r="MW255" s="104"/>
      <c r="MX255" s="104"/>
      <c r="MY255" s="104"/>
      <c r="MZ255" s="104"/>
      <c r="NA255" s="104"/>
      <c r="NB255" s="104"/>
      <c r="NC255" s="104"/>
      <c r="ND255" s="104"/>
      <c r="NE255" s="104"/>
      <c r="NF255" s="104"/>
      <c r="NG255" s="104"/>
      <c r="NH255" s="104"/>
      <c r="NI255" s="104"/>
      <c r="NJ255" s="104"/>
      <c r="NK255" s="104"/>
      <c r="NL255" s="104"/>
      <c r="NM255" s="104"/>
      <c r="NN255" s="104"/>
      <c r="NO255" s="104"/>
      <c r="NP255" s="104"/>
      <c r="NQ255" s="104"/>
      <c r="NR255" s="104"/>
      <c r="NS255" s="104"/>
      <c r="NT255" s="104"/>
      <c r="NU255" s="104"/>
      <c r="NV255" s="104"/>
      <c r="NW255" s="104"/>
      <c r="NX255" s="104"/>
      <c r="NY255" s="104"/>
      <c r="NZ255" s="104"/>
      <c r="OA255" s="104"/>
      <c r="OB255" s="104"/>
      <c r="OC255" s="104"/>
      <c r="OD255" s="104"/>
      <c r="OE255" s="104"/>
      <c r="OF255" s="104"/>
      <c r="OG255" s="104"/>
      <c r="OH255" s="104"/>
      <c r="OI255" s="104"/>
      <c r="OJ255" s="104"/>
      <c r="OK255" s="104"/>
      <c r="OL255" s="104"/>
      <c r="OM255" s="104"/>
      <c r="ON255" s="104"/>
      <c r="OO255" s="104"/>
      <c r="OP255" s="104"/>
      <c r="OQ255" s="104"/>
      <c r="OR255" s="104"/>
      <c r="OS255" s="104"/>
      <c r="OT255" s="104"/>
      <c r="OU255" s="104"/>
      <c r="OV255" s="104"/>
      <c r="OW255" s="104"/>
      <c r="OX255" s="104"/>
      <c r="OY255" s="104"/>
      <c r="OZ255" s="104"/>
      <c r="PA255" s="104"/>
      <c r="PB255" s="104"/>
      <c r="PC255" s="104"/>
      <c r="PD255" s="104"/>
      <c r="PE255" s="104"/>
      <c r="PF255" s="104"/>
      <c r="PG255" s="104"/>
      <c r="PH255" s="104"/>
      <c r="PI255" s="104"/>
      <c r="PJ255" s="104"/>
      <c r="PK255" s="104"/>
      <c r="PL255" s="104"/>
      <c r="PM255" s="104"/>
      <c r="PN255" s="104"/>
      <c r="PO255" s="104"/>
      <c r="PP255" s="104"/>
      <c r="PQ255" s="104"/>
      <c r="PR255" s="104"/>
      <c r="PS255" s="104"/>
      <c r="PT255" s="104"/>
      <c r="PU255" s="104"/>
      <c r="PV255" s="104"/>
      <c r="PW255" s="104"/>
      <c r="PX255" s="104"/>
      <c r="PY255" s="104"/>
      <c r="PZ255" s="104"/>
      <c r="QA255" s="104"/>
      <c r="QB255" s="104"/>
      <c r="QC255" s="104"/>
      <c r="QD255" s="104"/>
      <c r="QE255" s="104"/>
      <c r="QF255" s="104"/>
      <c r="QG255" s="104"/>
      <c r="QH255" s="104"/>
      <c r="QI255" s="104"/>
      <c r="QJ255" s="104"/>
      <c r="QK255" s="104"/>
      <c r="QL255" s="104"/>
      <c r="QM255" s="104"/>
      <c r="QN255" s="104"/>
      <c r="QO255" s="104"/>
      <c r="QP255" s="104"/>
      <c r="QQ255" s="104"/>
      <c r="QR255" s="104"/>
      <c r="QS255" s="104"/>
      <c r="QT255" s="104"/>
      <c r="QU255" s="104"/>
      <c r="QV255" s="104"/>
      <c r="QW255" s="104"/>
      <c r="QX255" s="104"/>
      <c r="QY255" s="104"/>
      <c r="QZ255" s="104"/>
      <c r="RA255" s="104"/>
      <c r="RB255" s="104"/>
      <c r="RC255" s="104"/>
      <c r="RD255" s="104"/>
      <c r="RE255" s="104"/>
      <c r="RF255" s="104"/>
      <c r="RG255" s="207"/>
      <c r="RH255" s="207"/>
    </row>
    <row r="256" spans="2:476" ht="18.75" customHeight="1">
      <c r="B256" s="87">
        <v>245</v>
      </c>
      <c r="C256" s="87"/>
      <c r="D256" s="87" t="s">
        <v>451</v>
      </c>
      <c r="E256" s="34" t="str">
        <f>IF(ISBLANK(TMSimList[[#This Row],[Test n'#]]),"",LOOKUP(TMSimList[[#This Row],[Test n'#]],TP_CFAR_DB[TPnum],TP_CFAR_DB[TP ID]))</f>
        <v/>
      </c>
      <c r="F256" s="103" t="str">
        <f>IF(ISBLANK(TMSimList[[#This Row],[Test n'#]]),"",LOOKUP(TMSimList[[#This Row],[Test n'#]],TP_CFAR_DB[TPnum],TP_CFAR_DB[Test Point Name]))</f>
        <v/>
      </c>
      <c r="G256" s="34" t="str">
        <f>IF(ISBLANK(TMSimList[[#This Row],[Test n'#]]),"",LOOKUP(TMSimList[[#This Row],[Test n'#]],TP_CFAR_DB[TPnum],TP_CFAR_DB[Mode]))</f>
        <v/>
      </c>
      <c r="H256" s="397"/>
      <c r="I256" s="398"/>
      <c r="J256" s="398"/>
      <c r="K256" s="171"/>
      <c r="L256" s="178">
        <f>SUM(TMSimMatrix[#This Row])</f>
        <v>0</v>
      </c>
      <c r="M256" s="171"/>
      <c r="N256" s="171"/>
      <c r="O256" s="171"/>
      <c r="P256" s="171"/>
      <c r="Q256" s="171"/>
      <c r="R256" s="171"/>
      <c r="S256" s="171"/>
      <c r="T256" s="171"/>
      <c r="U256" s="171"/>
      <c r="V256" s="171"/>
      <c r="W256" s="171"/>
      <c r="X256" s="171"/>
      <c r="Y256" s="171"/>
      <c r="Z256" s="171"/>
      <c r="AA256" s="171"/>
      <c r="AB256" s="171"/>
      <c r="AC256" s="171"/>
      <c r="AD256" s="171"/>
      <c r="AE256" s="171"/>
      <c r="AF256" s="171"/>
      <c r="AG256" s="171"/>
      <c r="AH256" s="171"/>
      <c r="AI256" s="171"/>
      <c r="AJ256" s="171"/>
      <c r="AK256" s="171"/>
      <c r="AL256" s="171"/>
      <c r="AM256" s="171"/>
      <c r="AN256" s="171"/>
      <c r="AO256" s="171"/>
      <c r="AP256" s="171"/>
      <c r="AQ256" s="171"/>
      <c r="AR256" s="171"/>
      <c r="AS256" s="171"/>
      <c r="AT256" s="171"/>
      <c r="AU256" s="171"/>
      <c r="AV256" s="171"/>
      <c r="AW256" s="171"/>
      <c r="AX256" s="171"/>
      <c r="AY256" s="171"/>
      <c r="AZ256" s="171"/>
      <c r="BA256" s="171"/>
      <c r="BB256" s="171"/>
      <c r="BC256" s="171"/>
      <c r="BD256" s="171"/>
      <c r="BE256" s="171"/>
      <c r="BF256" s="171"/>
      <c r="BG256" s="171"/>
      <c r="BH256" s="171"/>
      <c r="BI256" s="171"/>
      <c r="BJ256" s="171"/>
      <c r="BK256" s="171"/>
      <c r="BL256" s="171"/>
      <c r="BM256" s="171"/>
      <c r="BN256" s="171"/>
      <c r="BO256" s="171"/>
      <c r="BP256" s="171"/>
      <c r="BQ256" s="171"/>
      <c r="BR256" s="171"/>
      <c r="BS256" s="171"/>
      <c r="BT256" s="171"/>
      <c r="BU256" s="171"/>
      <c r="BV256" s="171"/>
      <c r="BW256" s="171"/>
      <c r="BX256" s="171"/>
      <c r="BY256" s="171"/>
      <c r="BZ256" s="171"/>
      <c r="CA256" s="171"/>
      <c r="CB256" s="171"/>
      <c r="CC256" s="171"/>
      <c r="CD256" s="104"/>
      <c r="CE256" s="104"/>
      <c r="CF256" s="104"/>
      <c r="CG256" s="104"/>
      <c r="CH256" s="104"/>
      <c r="CI256" s="104"/>
      <c r="CJ256" s="104"/>
      <c r="CK256" s="104"/>
      <c r="CL256" s="104"/>
      <c r="CM256" s="104"/>
      <c r="CN256" s="104"/>
      <c r="CO256" s="104"/>
      <c r="CP256" s="104"/>
      <c r="CQ256" s="104"/>
      <c r="CR256" s="104"/>
      <c r="CS256" s="104"/>
      <c r="CT256" s="104"/>
      <c r="CU256" s="104"/>
      <c r="CV256" s="207"/>
      <c r="CW256" s="207"/>
      <c r="CX256" s="207"/>
      <c r="CY256" s="207"/>
      <c r="CZ256" s="207"/>
      <c r="DA256" s="207"/>
      <c r="DB256" s="207"/>
      <c r="DC256" s="207"/>
      <c r="DD256" s="207"/>
      <c r="DE256" s="207"/>
      <c r="DF256" s="207"/>
      <c r="DG256" s="207"/>
      <c r="DH256" s="207"/>
      <c r="DI256" s="207"/>
      <c r="DJ256" s="207"/>
      <c r="DK256" s="207"/>
      <c r="DL256" s="207"/>
      <c r="DM256" s="207"/>
      <c r="DN256" s="207"/>
      <c r="DO256" s="207"/>
      <c r="DP256" s="207"/>
      <c r="DQ256" s="207"/>
      <c r="DR256" s="207"/>
      <c r="DS256" s="207"/>
      <c r="DT256" s="207"/>
      <c r="DU256" s="104"/>
      <c r="DV256" s="104"/>
      <c r="DW256" s="104"/>
      <c r="DX256" s="104"/>
      <c r="DY256" s="104"/>
      <c r="DZ256" s="104"/>
      <c r="EA256" s="104"/>
      <c r="EB256" s="104"/>
      <c r="EC256" s="104"/>
      <c r="ED256" s="104"/>
      <c r="EE256" s="104"/>
      <c r="EF256" s="104"/>
      <c r="EG256" s="104"/>
      <c r="EH256" s="104"/>
      <c r="EI256" s="104"/>
      <c r="EJ256" s="104"/>
      <c r="EK256" s="104"/>
      <c r="EL256" s="104"/>
      <c r="EM256" s="104"/>
      <c r="EN256" s="104"/>
      <c r="EO256" s="104"/>
      <c r="EP256" s="104"/>
      <c r="EQ256" s="104"/>
      <c r="ER256" s="104"/>
      <c r="ES256" s="104"/>
      <c r="ET256" s="104"/>
      <c r="EU256" s="104"/>
      <c r="EV256" s="104"/>
      <c r="EW256" s="104"/>
      <c r="EX256" s="104"/>
      <c r="EY256" s="104"/>
      <c r="EZ256" s="104"/>
      <c r="FA256" s="104"/>
      <c r="FB256" s="104"/>
      <c r="FC256" s="104"/>
      <c r="FD256" s="104"/>
      <c r="FE256" s="104"/>
      <c r="FF256" s="104"/>
      <c r="FG256" s="104"/>
      <c r="FH256" s="104"/>
      <c r="FI256" s="104"/>
      <c r="FJ256" s="104"/>
      <c r="FK256" s="104"/>
      <c r="FL256" s="104"/>
      <c r="FM256" s="104"/>
      <c r="FN256" s="104"/>
      <c r="FO256" s="104"/>
      <c r="FP256" s="104"/>
      <c r="FQ256" s="104"/>
      <c r="FR256" s="104"/>
      <c r="FS256" s="104"/>
      <c r="FT256" s="104"/>
      <c r="FU256" s="104"/>
      <c r="FV256" s="104"/>
      <c r="FW256" s="104"/>
      <c r="FX256" s="104"/>
      <c r="FY256" s="104"/>
      <c r="FZ256" s="104"/>
      <c r="GA256" s="104"/>
      <c r="GB256" s="104"/>
      <c r="GC256" s="104"/>
      <c r="GD256" s="104"/>
      <c r="GE256" s="104"/>
      <c r="GF256" s="104"/>
      <c r="GG256" s="104"/>
      <c r="GH256" s="104"/>
      <c r="GI256" s="104"/>
      <c r="GJ256" s="104"/>
      <c r="GK256" s="104"/>
      <c r="GL256" s="104"/>
      <c r="GM256" s="104"/>
      <c r="GN256" s="104"/>
      <c r="GO256" s="104"/>
      <c r="GP256" s="104"/>
      <c r="GQ256" s="104"/>
      <c r="GR256" s="104"/>
      <c r="GS256" s="104"/>
      <c r="GT256" s="104"/>
      <c r="GU256" s="104"/>
      <c r="GV256" s="104"/>
      <c r="GW256" s="104"/>
      <c r="GX256" s="104"/>
      <c r="GY256" s="104"/>
      <c r="GZ256" s="104"/>
      <c r="HA256" s="104"/>
      <c r="HB256" s="104"/>
      <c r="HC256" s="104"/>
      <c r="HD256" s="104"/>
      <c r="HE256" s="104"/>
      <c r="HF256" s="104"/>
      <c r="HG256" s="104"/>
      <c r="HH256" s="104"/>
      <c r="HI256" s="104"/>
      <c r="HJ256" s="104"/>
      <c r="HK256" s="104"/>
      <c r="HL256" s="104"/>
      <c r="HM256" s="104"/>
      <c r="HN256" s="104"/>
      <c r="HO256" s="104"/>
      <c r="HP256" s="104"/>
      <c r="HQ256" s="104"/>
      <c r="HR256" s="104"/>
      <c r="HS256" s="104"/>
      <c r="HT256" s="104"/>
      <c r="HU256" s="104"/>
      <c r="HV256" s="104"/>
      <c r="HW256" s="104"/>
      <c r="HX256" s="104"/>
      <c r="HY256" s="104"/>
      <c r="HZ256" s="104"/>
      <c r="IA256" s="104"/>
      <c r="IB256" s="104"/>
      <c r="IC256" s="104"/>
      <c r="ID256" s="104"/>
      <c r="IE256" s="104"/>
      <c r="IF256" s="104"/>
      <c r="IG256" s="104"/>
      <c r="IH256" s="104"/>
      <c r="II256" s="104"/>
      <c r="IJ256" s="104"/>
      <c r="IK256" s="104"/>
      <c r="IL256" s="104"/>
      <c r="IM256" s="104"/>
      <c r="IN256" s="104"/>
      <c r="IO256" s="104"/>
      <c r="IP256" s="104"/>
      <c r="IQ256" s="104"/>
      <c r="IR256" s="104"/>
      <c r="IS256" s="104"/>
      <c r="IT256" s="104"/>
      <c r="IU256" s="104"/>
      <c r="IV256" s="104"/>
      <c r="IW256" s="104"/>
      <c r="IX256" s="104"/>
      <c r="IY256" s="104"/>
      <c r="IZ256" s="104"/>
      <c r="JA256" s="104"/>
      <c r="JB256" s="104"/>
      <c r="JC256" s="104"/>
      <c r="JD256" s="104"/>
      <c r="JE256" s="104"/>
      <c r="JF256" s="104"/>
      <c r="JG256" s="104"/>
      <c r="JH256" s="104"/>
      <c r="JI256" s="104"/>
      <c r="JJ256" s="104"/>
      <c r="JK256" s="104"/>
      <c r="JL256" s="104"/>
      <c r="JM256" s="104"/>
      <c r="JN256" s="104"/>
      <c r="JO256" s="104"/>
      <c r="JP256" s="104"/>
      <c r="JQ256" s="104"/>
      <c r="JR256" s="104"/>
      <c r="JS256" s="104"/>
      <c r="JT256" s="104"/>
      <c r="JU256" s="104"/>
      <c r="JV256" s="104"/>
      <c r="JW256" s="104"/>
      <c r="JX256" s="104"/>
      <c r="JY256" s="104"/>
      <c r="JZ256" s="104"/>
      <c r="KA256" s="104"/>
      <c r="KB256" s="104"/>
      <c r="KC256" s="104"/>
      <c r="KD256" s="104"/>
      <c r="KE256" s="104"/>
      <c r="KF256" s="104"/>
      <c r="KG256" s="104"/>
      <c r="KH256" s="104"/>
      <c r="KI256" s="104"/>
      <c r="KJ256" s="104"/>
      <c r="KK256" s="104"/>
      <c r="KL256" s="104"/>
      <c r="KM256" s="104"/>
      <c r="KN256" s="104"/>
      <c r="KO256" s="104"/>
      <c r="KP256" s="104"/>
      <c r="KQ256" s="104"/>
      <c r="KR256" s="104"/>
      <c r="KS256" s="104"/>
      <c r="KT256" s="104"/>
      <c r="KU256" s="104"/>
      <c r="KV256" s="104"/>
      <c r="KW256" s="104"/>
      <c r="KX256" s="104"/>
      <c r="KY256" s="104"/>
      <c r="KZ256" s="104"/>
      <c r="LA256" s="104"/>
      <c r="LB256" s="104"/>
      <c r="LC256" s="104"/>
      <c r="LD256" s="104"/>
      <c r="LE256" s="104"/>
      <c r="LF256" s="104"/>
      <c r="LG256" s="104"/>
      <c r="LH256" s="104"/>
      <c r="LI256" s="104"/>
      <c r="LJ256" s="104"/>
      <c r="LK256" s="104"/>
      <c r="LL256" s="104"/>
      <c r="LM256" s="104"/>
      <c r="LN256" s="104"/>
      <c r="LO256" s="104"/>
      <c r="LP256" s="104"/>
      <c r="LQ256" s="104"/>
      <c r="LR256" s="104"/>
      <c r="LS256" s="104"/>
      <c r="LT256" s="104"/>
      <c r="LU256" s="104"/>
      <c r="LV256" s="104"/>
      <c r="LW256" s="104"/>
      <c r="LX256" s="104"/>
      <c r="LY256" s="104"/>
      <c r="LZ256" s="104"/>
      <c r="MA256" s="104"/>
      <c r="MB256" s="104"/>
      <c r="MC256" s="104"/>
      <c r="MD256" s="104"/>
      <c r="ME256" s="104"/>
      <c r="MF256" s="104"/>
      <c r="MG256" s="104"/>
      <c r="MH256" s="104"/>
      <c r="MI256" s="104"/>
      <c r="MJ256" s="104"/>
      <c r="MK256" s="104"/>
      <c r="ML256" s="104"/>
      <c r="MM256" s="104"/>
      <c r="MN256" s="104"/>
      <c r="MO256" s="104"/>
      <c r="MP256" s="104"/>
      <c r="MQ256" s="104"/>
      <c r="MR256" s="104"/>
      <c r="MS256" s="104"/>
      <c r="MT256" s="104"/>
      <c r="MU256" s="104"/>
      <c r="MV256" s="104"/>
      <c r="MW256" s="104"/>
      <c r="MX256" s="104"/>
      <c r="MY256" s="104"/>
      <c r="MZ256" s="104"/>
      <c r="NA256" s="104"/>
      <c r="NB256" s="104"/>
      <c r="NC256" s="104"/>
      <c r="ND256" s="104"/>
      <c r="NE256" s="104"/>
      <c r="NF256" s="104"/>
      <c r="NG256" s="104"/>
      <c r="NH256" s="104"/>
      <c r="NI256" s="104"/>
      <c r="NJ256" s="104"/>
      <c r="NK256" s="104"/>
      <c r="NL256" s="104"/>
      <c r="NM256" s="104"/>
      <c r="NN256" s="104"/>
      <c r="NO256" s="104"/>
      <c r="NP256" s="104"/>
      <c r="NQ256" s="104"/>
      <c r="NR256" s="104"/>
      <c r="NS256" s="104"/>
      <c r="NT256" s="104"/>
      <c r="NU256" s="104"/>
      <c r="NV256" s="104"/>
      <c r="NW256" s="104"/>
      <c r="NX256" s="104"/>
      <c r="NY256" s="104"/>
      <c r="NZ256" s="104"/>
      <c r="OA256" s="104"/>
      <c r="OB256" s="104"/>
      <c r="OC256" s="104"/>
      <c r="OD256" s="104"/>
      <c r="OE256" s="104"/>
      <c r="OF256" s="104"/>
      <c r="OG256" s="104"/>
      <c r="OH256" s="104"/>
      <c r="OI256" s="104"/>
      <c r="OJ256" s="104"/>
      <c r="OK256" s="104"/>
      <c r="OL256" s="104"/>
      <c r="OM256" s="104"/>
      <c r="ON256" s="104"/>
      <c r="OO256" s="104"/>
      <c r="OP256" s="104"/>
      <c r="OQ256" s="104"/>
      <c r="OR256" s="104"/>
      <c r="OS256" s="104"/>
      <c r="OT256" s="104"/>
      <c r="OU256" s="104"/>
      <c r="OV256" s="104"/>
      <c r="OW256" s="104"/>
      <c r="OX256" s="104"/>
      <c r="OY256" s="104"/>
      <c r="OZ256" s="104"/>
      <c r="PA256" s="104"/>
      <c r="PB256" s="104"/>
      <c r="PC256" s="104"/>
      <c r="PD256" s="104"/>
      <c r="PE256" s="104"/>
      <c r="PF256" s="104"/>
      <c r="PG256" s="104"/>
      <c r="PH256" s="104"/>
      <c r="PI256" s="104"/>
      <c r="PJ256" s="104"/>
      <c r="PK256" s="104"/>
      <c r="PL256" s="104"/>
      <c r="PM256" s="104"/>
      <c r="PN256" s="104"/>
      <c r="PO256" s="104"/>
      <c r="PP256" s="104"/>
      <c r="PQ256" s="104"/>
      <c r="PR256" s="104"/>
      <c r="PS256" s="104"/>
      <c r="PT256" s="104"/>
      <c r="PU256" s="104"/>
      <c r="PV256" s="104"/>
      <c r="PW256" s="104"/>
      <c r="PX256" s="104"/>
      <c r="PY256" s="104"/>
      <c r="PZ256" s="104"/>
      <c r="QA256" s="104"/>
      <c r="QB256" s="104"/>
      <c r="QC256" s="104"/>
      <c r="QD256" s="104"/>
      <c r="QE256" s="104"/>
      <c r="QF256" s="104"/>
      <c r="QG256" s="104"/>
      <c r="QH256" s="104"/>
      <c r="QI256" s="104"/>
      <c r="QJ256" s="104"/>
      <c r="QK256" s="104"/>
      <c r="QL256" s="104"/>
      <c r="QM256" s="104"/>
      <c r="QN256" s="104"/>
      <c r="QO256" s="104"/>
      <c r="QP256" s="104"/>
      <c r="QQ256" s="104"/>
      <c r="QR256" s="104"/>
      <c r="QS256" s="104"/>
      <c r="QT256" s="104"/>
      <c r="QU256" s="104"/>
      <c r="QV256" s="104"/>
      <c r="QW256" s="104"/>
      <c r="QX256" s="104"/>
      <c r="QY256" s="104"/>
      <c r="QZ256" s="104"/>
      <c r="RA256" s="104"/>
      <c r="RB256" s="104"/>
      <c r="RC256" s="104"/>
      <c r="RD256" s="104"/>
      <c r="RE256" s="104"/>
      <c r="RF256" s="104"/>
      <c r="RG256" s="207"/>
      <c r="RH256" s="207"/>
    </row>
    <row r="257" spans="2:476" ht="18.75" customHeight="1">
      <c r="B257" s="87">
        <v>246</v>
      </c>
      <c r="C257" s="87"/>
      <c r="D257" s="87" t="s">
        <v>451</v>
      </c>
      <c r="E257" s="34" t="str">
        <f>IF(ISBLANK(TMSimList[[#This Row],[Test n'#]]),"",LOOKUP(TMSimList[[#This Row],[Test n'#]],TP_CFAR_DB[TPnum],TP_CFAR_DB[TP ID]))</f>
        <v/>
      </c>
      <c r="F257" s="103" t="str">
        <f>IF(ISBLANK(TMSimList[[#This Row],[Test n'#]]),"",LOOKUP(TMSimList[[#This Row],[Test n'#]],TP_CFAR_DB[TPnum],TP_CFAR_DB[Test Point Name]))</f>
        <v/>
      </c>
      <c r="G257" s="34" t="str">
        <f>IF(ISBLANK(TMSimList[[#This Row],[Test n'#]]),"",LOOKUP(TMSimList[[#This Row],[Test n'#]],TP_CFAR_DB[TPnum],TP_CFAR_DB[Mode]))</f>
        <v/>
      </c>
      <c r="H257" s="397"/>
      <c r="I257" s="398"/>
      <c r="J257" s="398"/>
      <c r="K257" s="171"/>
      <c r="L257" s="178">
        <f>SUM(TMSimMatrix[#This Row])</f>
        <v>0</v>
      </c>
      <c r="M257" s="171"/>
      <c r="N257" s="171"/>
      <c r="O257" s="171"/>
      <c r="P257" s="171"/>
      <c r="Q257" s="171"/>
      <c r="R257" s="171"/>
      <c r="S257" s="171"/>
      <c r="T257" s="171"/>
      <c r="U257" s="171"/>
      <c r="V257" s="171"/>
      <c r="W257" s="171"/>
      <c r="X257" s="171"/>
      <c r="Y257" s="171"/>
      <c r="Z257" s="171"/>
      <c r="AA257" s="171"/>
      <c r="AB257" s="171"/>
      <c r="AC257" s="171"/>
      <c r="AD257" s="171"/>
      <c r="AE257" s="171"/>
      <c r="AF257" s="171"/>
      <c r="AG257" s="171"/>
      <c r="AH257" s="171"/>
      <c r="AI257" s="171"/>
      <c r="AJ257" s="171"/>
      <c r="AK257" s="171"/>
      <c r="AL257" s="171"/>
      <c r="AM257" s="171"/>
      <c r="AN257" s="171"/>
      <c r="AO257" s="171"/>
      <c r="AP257" s="171"/>
      <c r="AQ257" s="171"/>
      <c r="AR257" s="171"/>
      <c r="AS257" s="171"/>
      <c r="AT257" s="171"/>
      <c r="AU257" s="171"/>
      <c r="AV257" s="171"/>
      <c r="AW257" s="171"/>
      <c r="AX257" s="171"/>
      <c r="AY257" s="171"/>
      <c r="AZ257" s="171"/>
      <c r="BA257" s="171"/>
      <c r="BB257" s="171"/>
      <c r="BC257" s="171"/>
      <c r="BD257" s="171"/>
      <c r="BE257" s="171"/>
      <c r="BF257" s="171"/>
      <c r="BG257" s="171"/>
      <c r="BH257" s="171"/>
      <c r="BI257" s="171"/>
      <c r="BJ257" s="171"/>
      <c r="BK257" s="171"/>
      <c r="BL257" s="171"/>
      <c r="BM257" s="171"/>
      <c r="BN257" s="171"/>
      <c r="BO257" s="171"/>
      <c r="BP257" s="171"/>
      <c r="BQ257" s="171"/>
      <c r="BR257" s="171"/>
      <c r="BS257" s="171"/>
      <c r="BT257" s="171"/>
      <c r="BU257" s="171"/>
      <c r="BV257" s="171"/>
      <c r="BW257" s="171"/>
      <c r="BX257" s="171"/>
      <c r="BY257" s="171"/>
      <c r="BZ257" s="171"/>
      <c r="CA257" s="171"/>
      <c r="CB257" s="171"/>
      <c r="CC257" s="171"/>
      <c r="CD257" s="104"/>
      <c r="CE257" s="104"/>
      <c r="CF257" s="104"/>
      <c r="CG257" s="104"/>
      <c r="CH257" s="104"/>
      <c r="CI257" s="104"/>
      <c r="CJ257" s="104"/>
      <c r="CK257" s="104"/>
      <c r="CL257" s="104"/>
      <c r="CM257" s="104"/>
      <c r="CN257" s="104"/>
      <c r="CO257" s="104"/>
      <c r="CP257" s="104"/>
      <c r="CQ257" s="104"/>
      <c r="CR257" s="104"/>
      <c r="CS257" s="104"/>
      <c r="CT257" s="104"/>
      <c r="CU257" s="104"/>
      <c r="CV257" s="207"/>
      <c r="CW257" s="207"/>
      <c r="CX257" s="207"/>
      <c r="CY257" s="207"/>
      <c r="CZ257" s="207"/>
      <c r="DA257" s="207"/>
      <c r="DB257" s="207"/>
      <c r="DC257" s="207"/>
      <c r="DD257" s="207"/>
      <c r="DE257" s="207"/>
      <c r="DF257" s="207"/>
      <c r="DG257" s="207"/>
      <c r="DH257" s="207"/>
      <c r="DI257" s="207"/>
      <c r="DJ257" s="207"/>
      <c r="DK257" s="207"/>
      <c r="DL257" s="207"/>
      <c r="DM257" s="207"/>
      <c r="DN257" s="207"/>
      <c r="DO257" s="207"/>
      <c r="DP257" s="207"/>
      <c r="DQ257" s="207"/>
      <c r="DR257" s="207"/>
      <c r="DS257" s="207"/>
      <c r="DT257" s="207"/>
      <c r="DU257" s="104"/>
      <c r="DV257" s="104"/>
      <c r="DW257" s="104"/>
      <c r="DX257" s="104"/>
      <c r="DY257" s="104"/>
      <c r="DZ257" s="104"/>
      <c r="EA257" s="104"/>
      <c r="EB257" s="104"/>
      <c r="EC257" s="104"/>
      <c r="ED257" s="104"/>
      <c r="EE257" s="104"/>
      <c r="EF257" s="104"/>
      <c r="EG257" s="104"/>
      <c r="EH257" s="104"/>
      <c r="EI257" s="104"/>
      <c r="EJ257" s="104"/>
      <c r="EK257" s="104"/>
      <c r="EL257" s="104"/>
      <c r="EM257" s="104"/>
      <c r="EN257" s="104"/>
      <c r="EO257" s="104"/>
      <c r="EP257" s="104"/>
      <c r="EQ257" s="104"/>
      <c r="ER257" s="104"/>
      <c r="ES257" s="104"/>
      <c r="ET257" s="104"/>
      <c r="EU257" s="104"/>
      <c r="EV257" s="104"/>
      <c r="EW257" s="104"/>
      <c r="EX257" s="104"/>
      <c r="EY257" s="104"/>
      <c r="EZ257" s="104"/>
      <c r="FA257" s="104"/>
      <c r="FB257" s="104"/>
      <c r="FC257" s="104"/>
      <c r="FD257" s="104"/>
      <c r="FE257" s="104"/>
      <c r="FF257" s="104"/>
      <c r="FG257" s="104"/>
      <c r="FH257" s="104"/>
      <c r="FI257" s="104"/>
      <c r="FJ257" s="104"/>
      <c r="FK257" s="104"/>
      <c r="FL257" s="104"/>
      <c r="FM257" s="104"/>
      <c r="FN257" s="104"/>
      <c r="FO257" s="104"/>
      <c r="FP257" s="104"/>
      <c r="FQ257" s="104"/>
      <c r="FR257" s="104"/>
      <c r="FS257" s="104"/>
      <c r="FT257" s="104"/>
      <c r="FU257" s="104"/>
      <c r="FV257" s="104"/>
      <c r="FW257" s="104"/>
      <c r="FX257" s="104"/>
      <c r="FY257" s="104"/>
      <c r="FZ257" s="104"/>
      <c r="GA257" s="104"/>
      <c r="GB257" s="104"/>
      <c r="GC257" s="104"/>
      <c r="GD257" s="104"/>
      <c r="GE257" s="104"/>
      <c r="GF257" s="104"/>
      <c r="GG257" s="104"/>
      <c r="GH257" s="104"/>
      <c r="GI257" s="104"/>
      <c r="GJ257" s="104"/>
      <c r="GK257" s="104"/>
      <c r="GL257" s="104"/>
      <c r="GM257" s="104"/>
      <c r="GN257" s="104"/>
      <c r="GO257" s="104"/>
      <c r="GP257" s="104"/>
      <c r="GQ257" s="104"/>
      <c r="GR257" s="104"/>
      <c r="GS257" s="104"/>
      <c r="GT257" s="104"/>
      <c r="GU257" s="104"/>
      <c r="GV257" s="104"/>
      <c r="GW257" s="104"/>
      <c r="GX257" s="104"/>
      <c r="GY257" s="104"/>
      <c r="GZ257" s="104"/>
      <c r="HA257" s="104"/>
      <c r="HB257" s="104"/>
      <c r="HC257" s="104"/>
      <c r="HD257" s="104"/>
      <c r="HE257" s="104"/>
      <c r="HF257" s="104"/>
      <c r="HG257" s="104"/>
      <c r="HH257" s="104"/>
      <c r="HI257" s="104"/>
      <c r="HJ257" s="104"/>
      <c r="HK257" s="104"/>
      <c r="HL257" s="104"/>
      <c r="HM257" s="104"/>
      <c r="HN257" s="104"/>
      <c r="HO257" s="104"/>
      <c r="HP257" s="104"/>
      <c r="HQ257" s="104"/>
      <c r="HR257" s="104"/>
      <c r="HS257" s="104"/>
      <c r="HT257" s="104"/>
      <c r="HU257" s="104"/>
      <c r="HV257" s="104"/>
      <c r="HW257" s="104"/>
      <c r="HX257" s="104"/>
      <c r="HY257" s="104"/>
      <c r="HZ257" s="104"/>
      <c r="IA257" s="104"/>
      <c r="IB257" s="104"/>
      <c r="IC257" s="104"/>
      <c r="ID257" s="104"/>
      <c r="IE257" s="104"/>
      <c r="IF257" s="104"/>
      <c r="IG257" s="104"/>
      <c r="IH257" s="104"/>
      <c r="II257" s="104"/>
      <c r="IJ257" s="104"/>
      <c r="IK257" s="104"/>
      <c r="IL257" s="104"/>
      <c r="IM257" s="104"/>
      <c r="IN257" s="104"/>
      <c r="IO257" s="104"/>
      <c r="IP257" s="104"/>
      <c r="IQ257" s="104"/>
      <c r="IR257" s="104"/>
      <c r="IS257" s="104"/>
      <c r="IT257" s="104"/>
      <c r="IU257" s="104"/>
      <c r="IV257" s="104"/>
      <c r="IW257" s="104"/>
      <c r="IX257" s="104"/>
      <c r="IY257" s="104"/>
      <c r="IZ257" s="104"/>
      <c r="JA257" s="104"/>
      <c r="JB257" s="104"/>
      <c r="JC257" s="104"/>
      <c r="JD257" s="104"/>
      <c r="JE257" s="104"/>
      <c r="JF257" s="104"/>
      <c r="JG257" s="104"/>
      <c r="JH257" s="104"/>
      <c r="JI257" s="104"/>
      <c r="JJ257" s="104"/>
      <c r="JK257" s="104"/>
      <c r="JL257" s="104"/>
      <c r="JM257" s="104"/>
      <c r="JN257" s="104"/>
      <c r="JO257" s="104"/>
      <c r="JP257" s="104"/>
      <c r="JQ257" s="104"/>
      <c r="JR257" s="104"/>
      <c r="JS257" s="104"/>
      <c r="JT257" s="104"/>
      <c r="JU257" s="104"/>
      <c r="JV257" s="104"/>
      <c r="JW257" s="104"/>
      <c r="JX257" s="104"/>
      <c r="JY257" s="104"/>
      <c r="JZ257" s="104"/>
      <c r="KA257" s="104"/>
      <c r="KB257" s="104"/>
      <c r="KC257" s="104"/>
      <c r="KD257" s="104"/>
      <c r="KE257" s="104"/>
      <c r="KF257" s="104"/>
      <c r="KG257" s="104"/>
      <c r="KH257" s="104"/>
      <c r="KI257" s="104"/>
      <c r="KJ257" s="104"/>
      <c r="KK257" s="104"/>
      <c r="KL257" s="104"/>
      <c r="KM257" s="104"/>
      <c r="KN257" s="104"/>
      <c r="KO257" s="104"/>
      <c r="KP257" s="104"/>
      <c r="KQ257" s="104"/>
      <c r="KR257" s="104"/>
      <c r="KS257" s="104"/>
      <c r="KT257" s="104"/>
      <c r="KU257" s="104"/>
      <c r="KV257" s="104"/>
      <c r="KW257" s="104"/>
      <c r="KX257" s="104"/>
      <c r="KY257" s="104"/>
      <c r="KZ257" s="104"/>
      <c r="LA257" s="104"/>
      <c r="LB257" s="104"/>
      <c r="LC257" s="104"/>
      <c r="LD257" s="104"/>
      <c r="LE257" s="104"/>
      <c r="LF257" s="104"/>
      <c r="LG257" s="104"/>
      <c r="LH257" s="104"/>
      <c r="LI257" s="104"/>
      <c r="LJ257" s="104"/>
      <c r="LK257" s="104"/>
      <c r="LL257" s="104"/>
      <c r="LM257" s="104"/>
      <c r="LN257" s="104"/>
      <c r="LO257" s="104"/>
      <c r="LP257" s="104"/>
      <c r="LQ257" s="104"/>
      <c r="LR257" s="104"/>
      <c r="LS257" s="104"/>
      <c r="LT257" s="104"/>
      <c r="LU257" s="104"/>
      <c r="LV257" s="104"/>
      <c r="LW257" s="104"/>
      <c r="LX257" s="104"/>
      <c r="LY257" s="104"/>
      <c r="LZ257" s="104"/>
      <c r="MA257" s="104"/>
      <c r="MB257" s="104"/>
      <c r="MC257" s="104"/>
      <c r="MD257" s="104"/>
      <c r="ME257" s="104"/>
      <c r="MF257" s="104"/>
      <c r="MG257" s="104"/>
      <c r="MH257" s="104"/>
      <c r="MI257" s="104"/>
      <c r="MJ257" s="104"/>
      <c r="MK257" s="104"/>
      <c r="ML257" s="104"/>
      <c r="MM257" s="104"/>
      <c r="MN257" s="104"/>
      <c r="MO257" s="104"/>
      <c r="MP257" s="104"/>
      <c r="MQ257" s="104"/>
      <c r="MR257" s="104"/>
      <c r="MS257" s="104"/>
      <c r="MT257" s="104"/>
      <c r="MU257" s="104"/>
      <c r="MV257" s="104"/>
      <c r="MW257" s="104"/>
      <c r="MX257" s="104"/>
      <c r="MY257" s="104"/>
      <c r="MZ257" s="104"/>
      <c r="NA257" s="104"/>
      <c r="NB257" s="104"/>
      <c r="NC257" s="104"/>
      <c r="ND257" s="104"/>
      <c r="NE257" s="104"/>
      <c r="NF257" s="104"/>
      <c r="NG257" s="104"/>
      <c r="NH257" s="104"/>
      <c r="NI257" s="104"/>
      <c r="NJ257" s="104"/>
      <c r="NK257" s="104"/>
      <c r="NL257" s="104"/>
      <c r="NM257" s="104"/>
      <c r="NN257" s="104"/>
      <c r="NO257" s="104"/>
      <c r="NP257" s="104"/>
      <c r="NQ257" s="104"/>
      <c r="NR257" s="104"/>
      <c r="NS257" s="104"/>
      <c r="NT257" s="104"/>
      <c r="NU257" s="104"/>
      <c r="NV257" s="104"/>
      <c r="NW257" s="104"/>
      <c r="NX257" s="104"/>
      <c r="NY257" s="104"/>
      <c r="NZ257" s="104"/>
      <c r="OA257" s="104"/>
      <c r="OB257" s="104"/>
      <c r="OC257" s="104"/>
      <c r="OD257" s="104"/>
      <c r="OE257" s="104"/>
      <c r="OF257" s="104"/>
      <c r="OG257" s="104"/>
      <c r="OH257" s="104"/>
      <c r="OI257" s="104"/>
      <c r="OJ257" s="104"/>
      <c r="OK257" s="104"/>
      <c r="OL257" s="104"/>
      <c r="OM257" s="104"/>
      <c r="ON257" s="104"/>
      <c r="OO257" s="104"/>
      <c r="OP257" s="104"/>
      <c r="OQ257" s="104"/>
      <c r="OR257" s="104"/>
      <c r="OS257" s="104"/>
      <c r="OT257" s="104"/>
      <c r="OU257" s="104"/>
      <c r="OV257" s="104"/>
      <c r="OW257" s="104"/>
      <c r="OX257" s="104"/>
      <c r="OY257" s="104"/>
      <c r="OZ257" s="104"/>
      <c r="PA257" s="104"/>
      <c r="PB257" s="104"/>
      <c r="PC257" s="104"/>
      <c r="PD257" s="104"/>
      <c r="PE257" s="104"/>
      <c r="PF257" s="104"/>
      <c r="PG257" s="104"/>
      <c r="PH257" s="104"/>
      <c r="PI257" s="104"/>
      <c r="PJ257" s="104"/>
      <c r="PK257" s="104"/>
      <c r="PL257" s="104"/>
      <c r="PM257" s="104"/>
      <c r="PN257" s="104"/>
      <c r="PO257" s="104"/>
      <c r="PP257" s="104"/>
      <c r="PQ257" s="104"/>
      <c r="PR257" s="104"/>
      <c r="PS257" s="104"/>
      <c r="PT257" s="104"/>
      <c r="PU257" s="104"/>
      <c r="PV257" s="104"/>
      <c r="PW257" s="104"/>
      <c r="PX257" s="104"/>
      <c r="PY257" s="104"/>
      <c r="PZ257" s="104"/>
      <c r="QA257" s="104"/>
      <c r="QB257" s="104"/>
      <c r="QC257" s="104"/>
      <c r="QD257" s="104"/>
      <c r="QE257" s="104"/>
      <c r="QF257" s="104"/>
      <c r="QG257" s="104"/>
      <c r="QH257" s="104"/>
      <c r="QI257" s="104"/>
      <c r="QJ257" s="104"/>
      <c r="QK257" s="104"/>
      <c r="QL257" s="104"/>
      <c r="QM257" s="104"/>
      <c r="QN257" s="104"/>
      <c r="QO257" s="104"/>
      <c r="QP257" s="104"/>
      <c r="QQ257" s="104"/>
      <c r="QR257" s="104"/>
      <c r="QS257" s="104"/>
      <c r="QT257" s="104"/>
      <c r="QU257" s="104"/>
      <c r="QV257" s="104"/>
      <c r="QW257" s="104"/>
      <c r="QX257" s="104"/>
      <c r="QY257" s="104"/>
      <c r="QZ257" s="104"/>
      <c r="RA257" s="104"/>
      <c r="RB257" s="104"/>
      <c r="RC257" s="104"/>
      <c r="RD257" s="104"/>
      <c r="RE257" s="104"/>
      <c r="RF257" s="104"/>
      <c r="RG257" s="207"/>
      <c r="RH257" s="207"/>
    </row>
    <row r="258" spans="2:476" ht="18.75" customHeight="1">
      <c r="B258" s="87">
        <v>247</v>
      </c>
      <c r="C258" s="87"/>
      <c r="D258" s="87" t="s">
        <v>451</v>
      </c>
      <c r="E258" s="34" t="str">
        <f>IF(ISBLANK(TMSimList[[#This Row],[Test n'#]]),"",LOOKUP(TMSimList[[#This Row],[Test n'#]],TP_CFAR_DB[TPnum],TP_CFAR_DB[TP ID]))</f>
        <v/>
      </c>
      <c r="F258" s="103" t="str">
        <f>IF(ISBLANK(TMSimList[[#This Row],[Test n'#]]),"",LOOKUP(TMSimList[[#This Row],[Test n'#]],TP_CFAR_DB[TPnum],TP_CFAR_DB[Test Point Name]))</f>
        <v/>
      </c>
      <c r="G258" s="34" t="str">
        <f>IF(ISBLANK(TMSimList[[#This Row],[Test n'#]]),"",LOOKUP(TMSimList[[#This Row],[Test n'#]],TP_CFAR_DB[TPnum],TP_CFAR_DB[Mode]))</f>
        <v/>
      </c>
      <c r="H258" s="397"/>
      <c r="I258" s="398"/>
      <c r="J258" s="398"/>
      <c r="K258" s="171"/>
      <c r="L258" s="178">
        <f>SUM(TMSimMatrix[#This Row])</f>
        <v>0</v>
      </c>
      <c r="M258" s="171"/>
      <c r="N258" s="171"/>
      <c r="O258" s="171"/>
      <c r="P258" s="171"/>
      <c r="Q258" s="171"/>
      <c r="R258" s="171"/>
      <c r="S258" s="171"/>
      <c r="T258" s="171"/>
      <c r="U258" s="171"/>
      <c r="V258" s="171"/>
      <c r="W258" s="171"/>
      <c r="X258" s="171"/>
      <c r="Y258" s="171"/>
      <c r="Z258" s="171"/>
      <c r="AA258" s="171"/>
      <c r="AB258" s="171"/>
      <c r="AC258" s="171"/>
      <c r="AD258" s="171"/>
      <c r="AE258" s="171"/>
      <c r="AF258" s="171"/>
      <c r="AG258" s="171"/>
      <c r="AH258" s="171"/>
      <c r="AI258" s="171"/>
      <c r="AJ258" s="171"/>
      <c r="AK258" s="171"/>
      <c r="AL258" s="171"/>
      <c r="AM258" s="171"/>
      <c r="AN258" s="171"/>
      <c r="AO258" s="171"/>
      <c r="AP258" s="171"/>
      <c r="AQ258" s="171"/>
      <c r="AR258" s="171"/>
      <c r="AS258" s="171"/>
      <c r="AT258" s="171"/>
      <c r="AU258" s="171"/>
      <c r="AV258" s="171"/>
      <c r="AW258" s="171"/>
      <c r="AX258" s="171"/>
      <c r="AY258" s="171"/>
      <c r="AZ258" s="171"/>
      <c r="BA258" s="171"/>
      <c r="BB258" s="171"/>
      <c r="BC258" s="171"/>
      <c r="BD258" s="171"/>
      <c r="BE258" s="171"/>
      <c r="BF258" s="171"/>
      <c r="BG258" s="171"/>
      <c r="BH258" s="171"/>
      <c r="BI258" s="171"/>
      <c r="BJ258" s="171"/>
      <c r="BK258" s="171"/>
      <c r="BL258" s="171"/>
      <c r="BM258" s="171"/>
      <c r="BN258" s="171"/>
      <c r="BO258" s="171"/>
      <c r="BP258" s="171"/>
      <c r="BQ258" s="171"/>
      <c r="BR258" s="171"/>
      <c r="BS258" s="171"/>
      <c r="BT258" s="171"/>
      <c r="BU258" s="171"/>
      <c r="BV258" s="171"/>
      <c r="BW258" s="171"/>
      <c r="BX258" s="171"/>
      <c r="BY258" s="171"/>
      <c r="BZ258" s="171"/>
      <c r="CA258" s="171"/>
      <c r="CB258" s="171"/>
      <c r="CC258" s="171"/>
      <c r="CD258" s="104"/>
      <c r="CE258" s="104"/>
      <c r="CF258" s="104"/>
      <c r="CG258" s="104"/>
      <c r="CH258" s="104"/>
      <c r="CI258" s="104"/>
      <c r="CJ258" s="104"/>
      <c r="CK258" s="104"/>
      <c r="CL258" s="104"/>
      <c r="CM258" s="104"/>
      <c r="CN258" s="104"/>
      <c r="CO258" s="104"/>
      <c r="CP258" s="104"/>
      <c r="CQ258" s="104"/>
      <c r="CR258" s="104"/>
      <c r="CS258" s="104"/>
      <c r="CT258" s="104"/>
      <c r="CU258" s="104"/>
      <c r="CV258" s="207"/>
      <c r="CW258" s="207"/>
      <c r="CX258" s="207"/>
      <c r="CY258" s="207"/>
      <c r="CZ258" s="207"/>
      <c r="DA258" s="207"/>
      <c r="DB258" s="207"/>
      <c r="DC258" s="207"/>
      <c r="DD258" s="207"/>
      <c r="DE258" s="207"/>
      <c r="DF258" s="207"/>
      <c r="DG258" s="207"/>
      <c r="DH258" s="207"/>
      <c r="DI258" s="207"/>
      <c r="DJ258" s="207"/>
      <c r="DK258" s="207"/>
      <c r="DL258" s="207"/>
      <c r="DM258" s="207"/>
      <c r="DN258" s="207"/>
      <c r="DO258" s="207"/>
      <c r="DP258" s="207"/>
      <c r="DQ258" s="207"/>
      <c r="DR258" s="207"/>
      <c r="DS258" s="207"/>
      <c r="DT258" s="207"/>
      <c r="DU258" s="104"/>
      <c r="DV258" s="104"/>
      <c r="DW258" s="104"/>
      <c r="DX258" s="104"/>
      <c r="DY258" s="104"/>
      <c r="DZ258" s="104"/>
      <c r="EA258" s="104"/>
      <c r="EB258" s="104"/>
      <c r="EC258" s="104"/>
      <c r="ED258" s="104"/>
      <c r="EE258" s="104"/>
      <c r="EF258" s="104"/>
      <c r="EG258" s="104"/>
      <c r="EH258" s="104"/>
      <c r="EI258" s="104"/>
      <c r="EJ258" s="104"/>
      <c r="EK258" s="104"/>
      <c r="EL258" s="104"/>
      <c r="EM258" s="104"/>
      <c r="EN258" s="104"/>
      <c r="EO258" s="104"/>
      <c r="EP258" s="104"/>
      <c r="EQ258" s="104"/>
      <c r="ER258" s="104"/>
      <c r="ES258" s="104"/>
      <c r="ET258" s="104"/>
      <c r="EU258" s="104"/>
      <c r="EV258" s="104"/>
      <c r="EW258" s="104"/>
      <c r="EX258" s="104"/>
      <c r="EY258" s="104"/>
      <c r="EZ258" s="104"/>
      <c r="FA258" s="104"/>
      <c r="FB258" s="104"/>
      <c r="FC258" s="104"/>
      <c r="FD258" s="104"/>
      <c r="FE258" s="104"/>
      <c r="FF258" s="104"/>
      <c r="FG258" s="104"/>
      <c r="FH258" s="104"/>
      <c r="FI258" s="104"/>
      <c r="FJ258" s="104"/>
      <c r="FK258" s="104"/>
      <c r="FL258" s="104"/>
      <c r="FM258" s="104"/>
      <c r="FN258" s="104"/>
      <c r="FO258" s="104"/>
      <c r="FP258" s="104"/>
      <c r="FQ258" s="104"/>
      <c r="FR258" s="104"/>
      <c r="FS258" s="104"/>
      <c r="FT258" s="104"/>
      <c r="FU258" s="104"/>
      <c r="FV258" s="104"/>
      <c r="FW258" s="104"/>
      <c r="FX258" s="104"/>
      <c r="FY258" s="104"/>
      <c r="FZ258" s="104"/>
      <c r="GA258" s="104"/>
      <c r="GB258" s="104"/>
      <c r="GC258" s="104"/>
      <c r="GD258" s="104"/>
      <c r="GE258" s="104"/>
      <c r="GF258" s="104"/>
      <c r="GG258" s="104"/>
      <c r="GH258" s="104"/>
      <c r="GI258" s="104"/>
      <c r="GJ258" s="104"/>
      <c r="GK258" s="104"/>
      <c r="GL258" s="104"/>
      <c r="GM258" s="104"/>
      <c r="GN258" s="104"/>
      <c r="GO258" s="104"/>
      <c r="GP258" s="104"/>
      <c r="GQ258" s="104"/>
      <c r="GR258" s="104"/>
      <c r="GS258" s="104"/>
      <c r="GT258" s="104"/>
      <c r="GU258" s="104"/>
      <c r="GV258" s="104"/>
      <c r="GW258" s="104"/>
      <c r="GX258" s="104"/>
      <c r="GY258" s="104"/>
      <c r="GZ258" s="104"/>
      <c r="HA258" s="104"/>
      <c r="HB258" s="104"/>
      <c r="HC258" s="104"/>
      <c r="HD258" s="104"/>
      <c r="HE258" s="104"/>
      <c r="HF258" s="104"/>
      <c r="HG258" s="104"/>
      <c r="HH258" s="104"/>
      <c r="HI258" s="104"/>
      <c r="HJ258" s="104"/>
      <c r="HK258" s="104"/>
      <c r="HL258" s="104"/>
      <c r="HM258" s="104"/>
      <c r="HN258" s="104"/>
      <c r="HO258" s="104"/>
      <c r="HP258" s="104"/>
      <c r="HQ258" s="104"/>
      <c r="HR258" s="104"/>
      <c r="HS258" s="104"/>
      <c r="HT258" s="104"/>
      <c r="HU258" s="104"/>
      <c r="HV258" s="104"/>
      <c r="HW258" s="104"/>
      <c r="HX258" s="104"/>
      <c r="HY258" s="104"/>
      <c r="HZ258" s="104"/>
      <c r="IA258" s="104"/>
      <c r="IB258" s="104"/>
      <c r="IC258" s="104"/>
      <c r="ID258" s="104"/>
      <c r="IE258" s="104"/>
      <c r="IF258" s="104"/>
      <c r="IG258" s="104"/>
      <c r="IH258" s="104"/>
      <c r="II258" s="104"/>
      <c r="IJ258" s="104"/>
      <c r="IK258" s="104"/>
      <c r="IL258" s="104"/>
      <c r="IM258" s="104"/>
      <c r="IN258" s="104"/>
      <c r="IO258" s="104"/>
      <c r="IP258" s="104"/>
      <c r="IQ258" s="104"/>
      <c r="IR258" s="104"/>
      <c r="IS258" s="104"/>
      <c r="IT258" s="104"/>
      <c r="IU258" s="104"/>
      <c r="IV258" s="104"/>
      <c r="IW258" s="104"/>
      <c r="IX258" s="104"/>
      <c r="IY258" s="104"/>
      <c r="IZ258" s="104"/>
      <c r="JA258" s="104"/>
      <c r="JB258" s="104"/>
      <c r="JC258" s="104"/>
      <c r="JD258" s="104"/>
      <c r="JE258" s="104"/>
      <c r="JF258" s="104"/>
      <c r="JG258" s="104"/>
      <c r="JH258" s="104"/>
      <c r="JI258" s="104"/>
      <c r="JJ258" s="104"/>
      <c r="JK258" s="104"/>
      <c r="JL258" s="104"/>
      <c r="JM258" s="104"/>
      <c r="JN258" s="104"/>
      <c r="JO258" s="104"/>
      <c r="JP258" s="104"/>
      <c r="JQ258" s="104"/>
      <c r="JR258" s="104"/>
      <c r="JS258" s="104"/>
      <c r="JT258" s="104"/>
      <c r="JU258" s="104"/>
      <c r="JV258" s="104"/>
      <c r="JW258" s="104"/>
      <c r="JX258" s="104"/>
      <c r="JY258" s="104"/>
      <c r="JZ258" s="104"/>
      <c r="KA258" s="104"/>
      <c r="KB258" s="104"/>
      <c r="KC258" s="104"/>
      <c r="KD258" s="104"/>
      <c r="KE258" s="104"/>
      <c r="KF258" s="104"/>
      <c r="KG258" s="104"/>
      <c r="KH258" s="104"/>
      <c r="KI258" s="104"/>
      <c r="KJ258" s="104"/>
      <c r="KK258" s="104"/>
      <c r="KL258" s="104"/>
      <c r="KM258" s="104"/>
      <c r="KN258" s="104"/>
      <c r="KO258" s="104"/>
      <c r="KP258" s="104"/>
      <c r="KQ258" s="104"/>
      <c r="KR258" s="104"/>
      <c r="KS258" s="104"/>
      <c r="KT258" s="104"/>
      <c r="KU258" s="104"/>
      <c r="KV258" s="104"/>
      <c r="KW258" s="104"/>
      <c r="KX258" s="104"/>
      <c r="KY258" s="104"/>
      <c r="KZ258" s="104"/>
      <c r="LA258" s="104"/>
      <c r="LB258" s="104"/>
      <c r="LC258" s="104"/>
      <c r="LD258" s="104"/>
      <c r="LE258" s="104"/>
      <c r="LF258" s="104"/>
      <c r="LG258" s="104"/>
      <c r="LH258" s="104"/>
      <c r="LI258" s="104"/>
      <c r="LJ258" s="104"/>
      <c r="LK258" s="104"/>
      <c r="LL258" s="104"/>
      <c r="LM258" s="104"/>
      <c r="LN258" s="104"/>
      <c r="LO258" s="104"/>
      <c r="LP258" s="104"/>
      <c r="LQ258" s="104"/>
      <c r="LR258" s="104"/>
      <c r="LS258" s="104"/>
      <c r="LT258" s="104"/>
      <c r="LU258" s="104"/>
      <c r="LV258" s="104"/>
      <c r="LW258" s="104"/>
      <c r="LX258" s="104"/>
      <c r="LY258" s="104"/>
      <c r="LZ258" s="104"/>
      <c r="MA258" s="104"/>
      <c r="MB258" s="104"/>
      <c r="MC258" s="104"/>
      <c r="MD258" s="104"/>
      <c r="ME258" s="104"/>
      <c r="MF258" s="104"/>
      <c r="MG258" s="104"/>
      <c r="MH258" s="104"/>
      <c r="MI258" s="104"/>
      <c r="MJ258" s="104"/>
      <c r="MK258" s="104"/>
      <c r="ML258" s="104"/>
      <c r="MM258" s="104"/>
      <c r="MN258" s="104"/>
      <c r="MO258" s="104"/>
      <c r="MP258" s="104"/>
      <c r="MQ258" s="104"/>
      <c r="MR258" s="104"/>
      <c r="MS258" s="104"/>
      <c r="MT258" s="104"/>
      <c r="MU258" s="104"/>
      <c r="MV258" s="104"/>
      <c r="MW258" s="104"/>
      <c r="MX258" s="104"/>
      <c r="MY258" s="104"/>
      <c r="MZ258" s="104"/>
      <c r="NA258" s="104"/>
      <c r="NB258" s="104"/>
      <c r="NC258" s="104"/>
      <c r="ND258" s="104"/>
      <c r="NE258" s="104"/>
      <c r="NF258" s="104"/>
      <c r="NG258" s="104"/>
      <c r="NH258" s="104"/>
      <c r="NI258" s="104"/>
      <c r="NJ258" s="104"/>
      <c r="NK258" s="104"/>
      <c r="NL258" s="104"/>
      <c r="NM258" s="104"/>
      <c r="NN258" s="104"/>
      <c r="NO258" s="104"/>
      <c r="NP258" s="104"/>
      <c r="NQ258" s="104"/>
      <c r="NR258" s="104"/>
      <c r="NS258" s="104"/>
      <c r="NT258" s="104"/>
      <c r="NU258" s="104"/>
      <c r="NV258" s="104"/>
      <c r="NW258" s="104"/>
      <c r="NX258" s="104"/>
      <c r="NY258" s="104"/>
      <c r="NZ258" s="104"/>
      <c r="OA258" s="104"/>
      <c r="OB258" s="104"/>
      <c r="OC258" s="104"/>
      <c r="OD258" s="104"/>
      <c r="OE258" s="104"/>
      <c r="OF258" s="104"/>
      <c r="OG258" s="104"/>
      <c r="OH258" s="104"/>
      <c r="OI258" s="104"/>
      <c r="OJ258" s="104"/>
      <c r="OK258" s="104"/>
      <c r="OL258" s="104"/>
      <c r="OM258" s="104"/>
      <c r="ON258" s="104"/>
      <c r="OO258" s="104"/>
      <c r="OP258" s="104"/>
      <c r="OQ258" s="104"/>
      <c r="OR258" s="104"/>
      <c r="OS258" s="104"/>
      <c r="OT258" s="104"/>
      <c r="OU258" s="104"/>
      <c r="OV258" s="104"/>
      <c r="OW258" s="104"/>
      <c r="OX258" s="104"/>
      <c r="OY258" s="104"/>
      <c r="OZ258" s="104"/>
      <c r="PA258" s="104"/>
      <c r="PB258" s="104"/>
      <c r="PC258" s="104"/>
      <c r="PD258" s="104"/>
      <c r="PE258" s="104"/>
      <c r="PF258" s="104"/>
      <c r="PG258" s="104"/>
      <c r="PH258" s="104"/>
      <c r="PI258" s="104"/>
      <c r="PJ258" s="104"/>
      <c r="PK258" s="104"/>
      <c r="PL258" s="104"/>
      <c r="PM258" s="104"/>
      <c r="PN258" s="104"/>
      <c r="PO258" s="104"/>
      <c r="PP258" s="104"/>
      <c r="PQ258" s="104"/>
      <c r="PR258" s="104"/>
      <c r="PS258" s="104"/>
      <c r="PT258" s="104"/>
      <c r="PU258" s="104"/>
      <c r="PV258" s="104"/>
      <c r="PW258" s="104"/>
      <c r="PX258" s="104"/>
      <c r="PY258" s="104"/>
      <c r="PZ258" s="104"/>
      <c r="QA258" s="104"/>
      <c r="QB258" s="104"/>
      <c r="QC258" s="104"/>
      <c r="QD258" s="104"/>
      <c r="QE258" s="104"/>
      <c r="QF258" s="104"/>
      <c r="QG258" s="104"/>
      <c r="QH258" s="104"/>
      <c r="QI258" s="104"/>
      <c r="QJ258" s="104"/>
      <c r="QK258" s="104"/>
      <c r="QL258" s="104"/>
      <c r="QM258" s="104"/>
      <c r="QN258" s="104"/>
      <c r="QO258" s="104"/>
      <c r="QP258" s="104"/>
      <c r="QQ258" s="104"/>
      <c r="QR258" s="104"/>
      <c r="QS258" s="104"/>
      <c r="QT258" s="104"/>
      <c r="QU258" s="104"/>
      <c r="QV258" s="104"/>
      <c r="QW258" s="104"/>
      <c r="QX258" s="104"/>
      <c r="QY258" s="104"/>
      <c r="QZ258" s="104"/>
      <c r="RA258" s="104"/>
      <c r="RB258" s="104"/>
      <c r="RC258" s="104"/>
      <c r="RD258" s="104"/>
      <c r="RE258" s="104"/>
      <c r="RF258" s="104"/>
      <c r="RG258" s="207"/>
      <c r="RH258" s="207"/>
    </row>
    <row r="259" spans="2:476" ht="18.75" customHeight="1">
      <c r="B259" s="87">
        <v>248</v>
      </c>
      <c r="C259" s="87"/>
      <c r="D259" s="87" t="s">
        <v>451</v>
      </c>
      <c r="E259" s="34" t="str">
        <f>IF(ISBLANK(TMSimList[[#This Row],[Test n'#]]),"",LOOKUP(TMSimList[[#This Row],[Test n'#]],TP_CFAR_DB[TPnum],TP_CFAR_DB[TP ID]))</f>
        <v/>
      </c>
      <c r="F259" s="103" t="str">
        <f>IF(ISBLANK(TMSimList[[#This Row],[Test n'#]]),"",LOOKUP(TMSimList[[#This Row],[Test n'#]],TP_CFAR_DB[TPnum],TP_CFAR_DB[Test Point Name]))</f>
        <v/>
      </c>
      <c r="G259" s="34" t="str">
        <f>IF(ISBLANK(TMSimList[[#This Row],[Test n'#]]),"",LOOKUP(TMSimList[[#This Row],[Test n'#]],TP_CFAR_DB[TPnum],TP_CFAR_DB[Mode]))</f>
        <v/>
      </c>
      <c r="H259" s="397"/>
      <c r="I259" s="398"/>
      <c r="J259" s="398"/>
      <c r="K259" s="171"/>
      <c r="L259" s="178">
        <f>SUM(TMSimMatrix[#This Row])</f>
        <v>0</v>
      </c>
      <c r="M259" s="171"/>
      <c r="N259" s="171"/>
      <c r="O259" s="171"/>
      <c r="P259" s="171"/>
      <c r="Q259" s="171"/>
      <c r="R259" s="171"/>
      <c r="S259" s="171"/>
      <c r="T259" s="171"/>
      <c r="U259" s="171"/>
      <c r="V259" s="171"/>
      <c r="W259" s="171"/>
      <c r="X259" s="171"/>
      <c r="Y259" s="171"/>
      <c r="Z259" s="171"/>
      <c r="AA259" s="171"/>
      <c r="AB259" s="171"/>
      <c r="AC259" s="171"/>
      <c r="AD259" s="171"/>
      <c r="AE259" s="171"/>
      <c r="AF259" s="171"/>
      <c r="AG259" s="171"/>
      <c r="AH259" s="171"/>
      <c r="AI259" s="171"/>
      <c r="AJ259" s="171"/>
      <c r="AK259" s="171"/>
      <c r="AL259" s="171"/>
      <c r="AM259" s="171"/>
      <c r="AN259" s="171"/>
      <c r="AO259" s="171"/>
      <c r="AP259" s="171"/>
      <c r="AQ259" s="171"/>
      <c r="AR259" s="171"/>
      <c r="AS259" s="171"/>
      <c r="AT259" s="171"/>
      <c r="AU259" s="171"/>
      <c r="AV259" s="171"/>
      <c r="AW259" s="171"/>
      <c r="AX259" s="171"/>
      <c r="AY259" s="171"/>
      <c r="AZ259" s="171"/>
      <c r="BA259" s="171"/>
      <c r="BB259" s="171"/>
      <c r="BC259" s="171"/>
      <c r="BD259" s="171"/>
      <c r="BE259" s="171"/>
      <c r="BF259" s="171"/>
      <c r="BG259" s="171"/>
      <c r="BH259" s="171"/>
      <c r="BI259" s="171"/>
      <c r="BJ259" s="171"/>
      <c r="BK259" s="171"/>
      <c r="BL259" s="171"/>
      <c r="BM259" s="171"/>
      <c r="BN259" s="171"/>
      <c r="BO259" s="171"/>
      <c r="BP259" s="171"/>
      <c r="BQ259" s="171"/>
      <c r="BR259" s="171"/>
      <c r="BS259" s="171"/>
      <c r="BT259" s="171"/>
      <c r="BU259" s="171"/>
      <c r="BV259" s="171"/>
      <c r="BW259" s="171"/>
      <c r="BX259" s="171"/>
      <c r="BY259" s="171"/>
      <c r="BZ259" s="171"/>
      <c r="CA259" s="171"/>
      <c r="CB259" s="171"/>
      <c r="CC259" s="171"/>
      <c r="CD259" s="104"/>
      <c r="CE259" s="104"/>
      <c r="CF259" s="104"/>
      <c r="CG259" s="104"/>
      <c r="CH259" s="104"/>
      <c r="CI259" s="104"/>
      <c r="CJ259" s="104"/>
      <c r="CK259" s="104"/>
      <c r="CL259" s="104"/>
      <c r="CM259" s="104"/>
      <c r="CN259" s="104"/>
      <c r="CO259" s="104"/>
      <c r="CP259" s="104"/>
      <c r="CQ259" s="104"/>
      <c r="CR259" s="104"/>
      <c r="CS259" s="104"/>
      <c r="CT259" s="104"/>
      <c r="CU259" s="104"/>
      <c r="CV259" s="207"/>
      <c r="CW259" s="207"/>
      <c r="CX259" s="207"/>
      <c r="CY259" s="207"/>
      <c r="CZ259" s="207"/>
      <c r="DA259" s="207"/>
      <c r="DB259" s="207"/>
      <c r="DC259" s="207"/>
      <c r="DD259" s="207"/>
      <c r="DE259" s="207"/>
      <c r="DF259" s="207"/>
      <c r="DG259" s="207"/>
      <c r="DH259" s="207"/>
      <c r="DI259" s="207"/>
      <c r="DJ259" s="207"/>
      <c r="DK259" s="207"/>
      <c r="DL259" s="207"/>
      <c r="DM259" s="207"/>
      <c r="DN259" s="207"/>
      <c r="DO259" s="207"/>
      <c r="DP259" s="207"/>
      <c r="DQ259" s="207"/>
      <c r="DR259" s="207"/>
      <c r="DS259" s="207"/>
      <c r="DT259" s="207"/>
      <c r="DU259" s="104"/>
      <c r="DV259" s="104"/>
      <c r="DW259" s="104"/>
      <c r="DX259" s="104"/>
      <c r="DY259" s="104"/>
      <c r="DZ259" s="104"/>
      <c r="EA259" s="104"/>
      <c r="EB259" s="104"/>
      <c r="EC259" s="104"/>
      <c r="ED259" s="104"/>
      <c r="EE259" s="104"/>
      <c r="EF259" s="104"/>
      <c r="EG259" s="104"/>
      <c r="EH259" s="104"/>
      <c r="EI259" s="104"/>
      <c r="EJ259" s="104"/>
      <c r="EK259" s="104"/>
      <c r="EL259" s="104"/>
      <c r="EM259" s="104"/>
      <c r="EN259" s="104"/>
      <c r="EO259" s="104"/>
      <c r="EP259" s="104"/>
      <c r="EQ259" s="104"/>
      <c r="ER259" s="104"/>
      <c r="ES259" s="104"/>
      <c r="ET259" s="104"/>
      <c r="EU259" s="104"/>
      <c r="EV259" s="104"/>
      <c r="EW259" s="104"/>
      <c r="EX259" s="104"/>
      <c r="EY259" s="104"/>
      <c r="EZ259" s="104"/>
      <c r="FA259" s="104"/>
      <c r="FB259" s="104"/>
      <c r="FC259" s="104"/>
      <c r="FD259" s="104"/>
      <c r="FE259" s="104"/>
      <c r="FF259" s="104"/>
      <c r="FG259" s="104"/>
      <c r="FH259" s="104"/>
      <c r="FI259" s="104"/>
      <c r="FJ259" s="104"/>
      <c r="FK259" s="104"/>
      <c r="FL259" s="104"/>
      <c r="FM259" s="104"/>
      <c r="FN259" s="104"/>
      <c r="FO259" s="104"/>
      <c r="FP259" s="104"/>
      <c r="FQ259" s="104"/>
      <c r="FR259" s="104"/>
      <c r="FS259" s="104"/>
      <c r="FT259" s="104"/>
      <c r="FU259" s="104"/>
      <c r="FV259" s="104"/>
      <c r="FW259" s="104"/>
      <c r="FX259" s="104"/>
      <c r="FY259" s="104"/>
      <c r="FZ259" s="104"/>
      <c r="GA259" s="104"/>
      <c r="GB259" s="104"/>
      <c r="GC259" s="104"/>
      <c r="GD259" s="104"/>
      <c r="GE259" s="104"/>
      <c r="GF259" s="104"/>
      <c r="GG259" s="104"/>
      <c r="GH259" s="104"/>
      <c r="GI259" s="104"/>
      <c r="GJ259" s="104"/>
      <c r="GK259" s="104"/>
      <c r="GL259" s="104"/>
      <c r="GM259" s="104"/>
      <c r="GN259" s="104"/>
      <c r="GO259" s="104"/>
      <c r="GP259" s="104"/>
      <c r="GQ259" s="104"/>
      <c r="GR259" s="104"/>
      <c r="GS259" s="104"/>
      <c r="GT259" s="104"/>
      <c r="GU259" s="104"/>
      <c r="GV259" s="104"/>
      <c r="GW259" s="104"/>
      <c r="GX259" s="104"/>
      <c r="GY259" s="104"/>
      <c r="GZ259" s="104"/>
      <c r="HA259" s="104"/>
      <c r="HB259" s="104"/>
      <c r="HC259" s="104"/>
      <c r="HD259" s="104"/>
      <c r="HE259" s="104"/>
      <c r="HF259" s="104"/>
      <c r="HG259" s="104"/>
      <c r="HH259" s="104"/>
      <c r="HI259" s="104"/>
      <c r="HJ259" s="104"/>
      <c r="HK259" s="104"/>
      <c r="HL259" s="104"/>
      <c r="HM259" s="104"/>
      <c r="HN259" s="104"/>
      <c r="HO259" s="104"/>
      <c r="HP259" s="104"/>
      <c r="HQ259" s="104"/>
      <c r="HR259" s="104"/>
      <c r="HS259" s="104"/>
      <c r="HT259" s="104"/>
      <c r="HU259" s="104"/>
      <c r="HV259" s="104"/>
      <c r="HW259" s="104"/>
      <c r="HX259" s="104"/>
      <c r="HY259" s="104"/>
      <c r="HZ259" s="104"/>
      <c r="IA259" s="104"/>
      <c r="IB259" s="104"/>
      <c r="IC259" s="104"/>
      <c r="ID259" s="104"/>
      <c r="IE259" s="104"/>
      <c r="IF259" s="104"/>
      <c r="IG259" s="104"/>
      <c r="IH259" s="104"/>
      <c r="II259" s="104"/>
      <c r="IJ259" s="104"/>
      <c r="IK259" s="104"/>
      <c r="IL259" s="104"/>
      <c r="IM259" s="104"/>
      <c r="IN259" s="104"/>
      <c r="IO259" s="104"/>
      <c r="IP259" s="104"/>
      <c r="IQ259" s="104"/>
      <c r="IR259" s="104"/>
      <c r="IS259" s="104"/>
      <c r="IT259" s="104"/>
      <c r="IU259" s="104"/>
      <c r="IV259" s="104"/>
      <c r="IW259" s="104"/>
      <c r="IX259" s="104"/>
      <c r="IY259" s="104"/>
      <c r="IZ259" s="104"/>
      <c r="JA259" s="104"/>
      <c r="JB259" s="104"/>
      <c r="JC259" s="104"/>
      <c r="JD259" s="104"/>
      <c r="JE259" s="104"/>
      <c r="JF259" s="104"/>
      <c r="JG259" s="104"/>
      <c r="JH259" s="104"/>
      <c r="JI259" s="104"/>
      <c r="JJ259" s="104"/>
      <c r="JK259" s="104"/>
      <c r="JL259" s="104"/>
      <c r="JM259" s="104"/>
      <c r="JN259" s="104"/>
      <c r="JO259" s="104"/>
      <c r="JP259" s="104"/>
      <c r="JQ259" s="104"/>
      <c r="JR259" s="104"/>
      <c r="JS259" s="104"/>
      <c r="JT259" s="104"/>
      <c r="JU259" s="104"/>
      <c r="JV259" s="104"/>
      <c r="JW259" s="104"/>
      <c r="JX259" s="104"/>
      <c r="JY259" s="104"/>
      <c r="JZ259" s="104"/>
      <c r="KA259" s="104"/>
      <c r="KB259" s="104"/>
      <c r="KC259" s="104"/>
      <c r="KD259" s="104"/>
      <c r="KE259" s="104"/>
      <c r="KF259" s="104"/>
      <c r="KG259" s="104"/>
      <c r="KH259" s="104"/>
      <c r="KI259" s="104"/>
      <c r="KJ259" s="104"/>
      <c r="KK259" s="104"/>
      <c r="KL259" s="104"/>
      <c r="KM259" s="104"/>
      <c r="KN259" s="104"/>
      <c r="KO259" s="104"/>
      <c r="KP259" s="104"/>
      <c r="KQ259" s="104"/>
      <c r="KR259" s="104"/>
      <c r="KS259" s="104"/>
      <c r="KT259" s="104"/>
      <c r="KU259" s="104"/>
      <c r="KV259" s="104"/>
      <c r="KW259" s="104"/>
      <c r="KX259" s="104"/>
      <c r="KY259" s="104"/>
      <c r="KZ259" s="104"/>
      <c r="LA259" s="104"/>
      <c r="LB259" s="104"/>
      <c r="LC259" s="104"/>
      <c r="LD259" s="104"/>
      <c r="LE259" s="104"/>
      <c r="LF259" s="104"/>
      <c r="LG259" s="104"/>
      <c r="LH259" s="104"/>
      <c r="LI259" s="104"/>
      <c r="LJ259" s="104"/>
      <c r="LK259" s="104"/>
      <c r="LL259" s="104"/>
      <c r="LM259" s="104"/>
      <c r="LN259" s="104"/>
      <c r="LO259" s="104"/>
      <c r="LP259" s="104"/>
      <c r="LQ259" s="104"/>
      <c r="LR259" s="104"/>
      <c r="LS259" s="104"/>
      <c r="LT259" s="104"/>
      <c r="LU259" s="104"/>
      <c r="LV259" s="104"/>
      <c r="LW259" s="104"/>
      <c r="LX259" s="104"/>
      <c r="LY259" s="104"/>
      <c r="LZ259" s="104"/>
      <c r="MA259" s="104"/>
      <c r="MB259" s="104"/>
      <c r="MC259" s="104"/>
      <c r="MD259" s="104"/>
      <c r="ME259" s="104"/>
      <c r="MF259" s="104"/>
      <c r="MG259" s="104"/>
      <c r="MH259" s="104"/>
      <c r="MI259" s="104"/>
      <c r="MJ259" s="104"/>
      <c r="MK259" s="104"/>
      <c r="ML259" s="104"/>
      <c r="MM259" s="104"/>
      <c r="MN259" s="104"/>
      <c r="MO259" s="104"/>
      <c r="MP259" s="104"/>
      <c r="MQ259" s="104"/>
      <c r="MR259" s="104"/>
      <c r="MS259" s="104"/>
      <c r="MT259" s="104"/>
      <c r="MU259" s="104"/>
      <c r="MV259" s="104"/>
      <c r="MW259" s="104"/>
      <c r="MX259" s="104"/>
      <c r="MY259" s="104"/>
      <c r="MZ259" s="104"/>
      <c r="NA259" s="104"/>
      <c r="NB259" s="104"/>
      <c r="NC259" s="104"/>
      <c r="ND259" s="104"/>
      <c r="NE259" s="104"/>
      <c r="NF259" s="104"/>
      <c r="NG259" s="104"/>
      <c r="NH259" s="104"/>
      <c r="NI259" s="104"/>
      <c r="NJ259" s="104"/>
      <c r="NK259" s="104"/>
      <c r="NL259" s="104"/>
      <c r="NM259" s="104"/>
      <c r="NN259" s="104"/>
      <c r="NO259" s="104"/>
      <c r="NP259" s="104"/>
      <c r="NQ259" s="104"/>
      <c r="NR259" s="104"/>
      <c r="NS259" s="104"/>
      <c r="NT259" s="104"/>
      <c r="NU259" s="104"/>
      <c r="NV259" s="104"/>
      <c r="NW259" s="104"/>
      <c r="NX259" s="104"/>
      <c r="NY259" s="104"/>
      <c r="NZ259" s="104"/>
      <c r="OA259" s="104"/>
      <c r="OB259" s="104"/>
      <c r="OC259" s="104"/>
      <c r="OD259" s="104"/>
      <c r="OE259" s="104"/>
      <c r="OF259" s="104"/>
      <c r="OG259" s="104"/>
      <c r="OH259" s="104"/>
      <c r="OI259" s="104"/>
      <c r="OJ259" s="104"/>
      <c r="OK259" s="104"/>
      <c r="OL259" s="104"/>
      <c r="OM259" s="104"/>
      <c r="ON259" s="104"/>
      <c r="OO259" s="104"/>
      <c r="OP259" s="104"/>
      <c r="OQ259" s="104"/>
      <c r="OR259" s="104"/>
      <c r="OS259" s="104"/>
      <c r="OT259" s="104"/>
      <c r="OU259" s="104"/>
      <c r="OV259" s="104"/>
      <c r="OW259" s="104"/>
      <c r="OX259" s="104"/>
      <c r="OY259" s="104"/>
      <c r="OZ259" s="104"/>
      <c r="PA259" s="104"/>
      <c r="PB259" s="104"/>
      <c r="PC259" s="104"/>
      <c r="PD259" s="104"/>
      <c r="PE259" s="104"/>
      <c r="PF259" s="104"/>
      <c r="PG259" s="104"/>
      <c r="PH259" s="104"/>
      <c r="PI259" s="104"/>
      <c r="PJ259" s="104"/>
      <c r="PK259" s="104"/>
      <c r="PL259" s="104"/>
      <c r="PM259" s="104"/>
      <c r="PN259" s="104"/>
      <c r="PO259" s="104"/>
      <c r="PP259" s="104"/>
      <c r="PQ259" s="104"/>
      <c r="PR259" s="104"/>
      <c r="PS259" s="104"/>
      <c r="PT259" s="104"/>
      <c r="PU259" s="104"/>
      <c r="PV259" s="104"/>
      <c r="PW259" s="104"/>
      <c r="PX259" s="104"/>
      <c r="PY259" s="104"/>
      <c r="PZ259" s="104"/>
      <c r="QA259" s="104"/>
      <c r="QB259" s="104"/>
      <c r="QC259" s="104"/>
      <c r="QD259" s="104"/>
      <c r="QE259" s="104"/>
      <c r="QF259" s="104"/>
      <c r="QG259" s="104"/>
      <c r="QH259" s="104"/>
      <c r="QI259" s="104"/>
      <c r="QJ259" s="104"/>
      <c r="QK259" s="104"/>
      <c r="QL259" s="104"/>
      <c r="QM259" s="104"/>
      <c r="QN259" s="104"/>
      <c r="QO259" s="104"/>
      <c r="QP259" s="104"/>
      <c r="QQ259" s="104"/>
      <c r="QR259" s="104"/>
      <c r="QS259" s="104"/>
      <c r="QT259" s="104"/>
      <c r="QU259" s="104"/>
      <c r="QV259" s="104"/>
      <c r="QW259" s="104"/>
      <c r="QX259" s="104"/>
      <c r="QY259" s="104"/>
      <c r="QZ259" s="104"/>
      <c r="RA259" s="104"/>
      <c r="RB259" s="104"/>
      <c r="RC259" s="104"/>
      <c r="RD259" s="104"/>
      <c r="RE259" s="104"/>
      <c r="RF259" s="104"/>
      <c r="RG259" s="207"/>
      <c r="RH259" s="207"/>
    </row>
    <row r="260" spans="2:476" ht="18.75" customHeight="1">
      <c r="B260" s="87">
        <v>249</v>
      </c>
      <c r="C260" s="87"/>
      <c r="D260" s="87" t="s">
        <v>451</v>
      </c>
      <c r="E260" s="34" t="str">
        <f>IF(ISBLANK(TMSimList[[#This Row],[Test n'#]]),"",LOOKUP(TMSimList[[#This Row],[Test n'#]],TP_CFAR_DB[TPnum],TP_CFAR_DB[TP ID]))</f>
        <v/>
      </c>
      <c r="F260" s="103" t="str">
        <f>IF(ISBLANK(TMSimList[[#This Row],[Test n'#]]),"",LOOKUP(TMSimList[[#This Row],[Test n'#]],TP_CFAR_DB[TPnum],TP_CFAR_DB[Test Point Name]))</f>
        <v/>
      </c>
      <c r="G260" s="34" t="str">
        <f>IF(ISBLANK(TMSimList[[#This Row],[Test n'#]]),"",LOOKUP(TMSimList[[#This Row],[Test n'#]],TP_CFAR_DB[TPnum],TP_CFAR_DB[Mode]))</f>
        <v/>
      </c>
      <c r="H260" s="397"/>
      <c r="I260" s="398"/>
      <c r="J260" s="398"/>
      <c r="K260" s="171"/>
      <c r="L260" s="178">
        <f>SUM(TMSimMatrix[#This Row])</f>
        <v>0</v>
      </c>
      <c r="M260" s="171"/>
      <c r="N260" s="171"/>
      <c r="O260" s="171"/>
      <c r="P260" s="171"/>
      <c r="Q260" s="171"/>
      <c r="R260" s="171"/>
      <c r="S260" s="171"/>
      <c r="T260" s="171"/>
      <c r="U260" s="171"/>
      <c r="V260" s="171"/>
      <c r="W260" s="171"/>
      <c r="X260" s="171"/>
      <c r="Y260" s="171"/>
      <c r="Z260" s="171"/>
      <c r="AA260" s="171"/>
      <c r="AB260" s="171"/>
      <c r="AC260" s="171"/>
      <c r="AD260" s="171"/>
      <c r="AE260" s="171"/>
      <c r="AF260" s="171"/>
      <c r="AG260" s="171"/>
      <c r="AH260" s="171"/>
      <c r="AI260" s="171"/>
      <c r="AJ260" s="171"/>
      <c r="AK260" s="171"/>
      <c r="AL260" s="171"/>
      <c r="AM260" s="171"/>
      <c r="AN260" s="171"/>
      <c r="AO260" s="171"/>
      <c r="AP260" s="171"/>
      <c r="AQ260" s="171"/>
      <c r="AR260" s="171"/>
      <c r="AS260" s="171"/>
      <c r="AT260" s="171"/>
      <c r="AU260" s="171"/>
      <c r="AV260" s="171"/>
      <c r="AW260" s="171"/>
      <c r="AX260" s="171"/>
      <c r="AY260" s="171"/>
      <c r="AZ260" s="171"/>
      <c r="BA260" s="171"/>
      <c r="BB260" s="171"/>
      <c r="BC260" s="171"/>
      <c r="BD260" s="171"/>
      <c r="BE260" s="171"/>
      <c r="BF260" s="171"/>
      <c r="BG260" s="171"/>
      <c r="BH260" s="171"/>
      <c r="BI260" s="171"/>
      <c r="BJ260" s="171"/>
      <c r="BK260" s="171"/>
      <c r="BL260" s="171"/>
      <c r="BM260" s="171"/>
      <c r="BN260" s="171"/>
      <c r="BO260" s="171"/>
      <c r="BP260" s="171"/>
      <c r="BQ260" s="171"/>
      <c r="BR260" s="171"/>
      <c r="BS260" s="171"/>
      <c r="BT260" s="171"/>
      <c r="BU260" s="171"/>
      <c r="BV260" s="171"/>
      <c r="BW260" s="171"/>
      <c r="BX260" s="171"/>
      <c r="BY260" s="171"/>
      <c r="BZ260" s="171"/>
      <c r="CA260" s="171"/>
      <c r="CB260" s="171"/>
      <c r="CC260" s="171"/>
      <c r="CD260" s="104"/>
      <c r="CE260" s="104"/>
      <c r="CF260" s="104"/>
      <c r="CG260" s="104"/>
      <c r="CH260" s="104"/>
      <c r="CI260" s="104"/>
      <c r="CJ260" s="104"/>
      <c r="CK260" s="104"/>
      <c r="CL260" s="104"/>
      <c r="CM260" s="104"/>
      <c r="CN260" s="104"/>
      <c r="CO260" s="104"/>
      <c r="CP260" s="104"/>
      <c r="CQ260" s="104"/>
      <c r="CR260" s="104"/>
      <c r="CS260" s="104"/>
      <c r="CT260" s="104"/>
      <c r="CU260" s="104"/>
      <c r="CV260" s="207"/>
      <c r="CW260" s="207"/>
      <c r="CX260" s="207"/>
      <c r="CY260" s="207"/>
      <c r="CZ260" s="207"/>
      <c r="DA260" s="207"/>
      <c r="DB260" s="207"/>
      <c r="DC260" s="207"/>
      <c r="DD260" s="207"/>
      <c r="DE260" s="207"/>
      <c r="DF260" s="207"/>
      <c r="DG260" s="207"/>
      <c r="DH260" s="207"/>
      <c r="DI260" s="207"/>
      <c r="DJ260" s="207"/>
      <c r="DK260" s="207"/>
      <c r="DL260" s="207"/>
      <c r="DM260" s="207"/>
      <c r="DN260" s="207"/>
      <c r="DO260" s="207"/>
      <c r="DP260" s="207"/>
      <c r="DQ260" s="207"/>
      <c r="DR260" s="207"/>
      <c r="DS260" s="207"/>
      <c r="DT260" s="207"/>
      <c r="DU260" s="104"/>
      <c r="DV260" s="104"/>
      <c r="DW260" s="104"/>
      <c r="DX260" s="104"/>
      <c r="DY260" s="104"/>
      <c r="DZ260" s="104"/>
      <c r="EA260" s="104"/>
      <c r="EB260" s="104"/>
      <c r="EC260" s="104"/>
      <c r="ED260" s="104"/>
      <c r="EE260" s="104"/>
      <c r="EF260" s="104"/>
      <c r="EG260" s="104"/>
      <c r="EH260" s="104"/>
      <c r="EI260" s="104"/>
      <c r="EJ260" s="104"/>
      <c r="EK260" s="104"/>
      <c r="EL260" s="104"/>
      <c r="EM260" s="104"/>
      <c r="EN260" s="104"/>
      <c r="EO260" s="104"/>
      <c r="EP260" s="104"/>
      <c r="EQ260" s="104"/>
      <c r="ER260" s="104"/>
      <c r="ES260" s="104"/>
      <c r="ET260" s="104"/>
      <c r="EU260" s="104"/>
      <c r="EV260" s="104"/>
      <c r="EW260" s="104"/>
      <c r="EX260" s="104"/>
      <c r="EY260" s="104"/>
      <c r="EZ260" s="104"/>
      <c r="FA260" s="104"/>
      <c r="FB260" s="104"/>
      <c r="FC260" s="104"/>
      <c r="FD260" s="104"/>
      <c r="FE260" s="104"/>
      <c r="FF260" s="104"/>
      <c r="FG260" s="104"/>
      <c r="FH260" s="104"/>
      <c r="FI260" s="104"/>
      <c r="FJ260" s="104"/>
      <c r="FK260" s="104"/>
      <c r="FL260" s="104"/>
      <c r="FM260" s="104"/>
      <c r="FN260" s="104"/>
      <c r="FO260" s="104"/>
      <c r="FP260" s="104"/>
      <c r="FQ260" s="104"/>
      <c r="FR260" s="104"/>
      <c r="FS260" s="104"/>
      <c r="FT260" s="104"/>
      <c r="FU260" s="104"/>
      <c r="FV260" s="104"/>
      <c r="FW260" s="104"/>
      <c r="FX260" s="104"/>
      <c r="FY260" s="104"/>
      <c r="FZ260" s="104"/>
      <c r="GA260" s="104"/>
      <c r="GB260" s="104"/>
      <c r="GC260" s="104"/>
      <c r="GD260" s="104"/>
      <c r="GE260" s="104"/>
      <c r="GF260" s="104"/>
      <c r="GG260" s="104"/>
      <c r="GH260" s="104"/>
      <c r="GI260" s="104"/>
      <c r="GJ260" s="104"/>
      <c r="GK260" s="104"/>
      <c r="GL260" s="104"/>
      <c r="GM260" s="104"/>
      <c r="GN260" s="104"/>
      <c r="GO260" s="104"/>
      <c r="GP260" s="104"/>
      <c r="GQ260" s="104"/>
      <c r="GR260" s="104"/>
      <c r="GS260" s="104"/>
      <c r="GT260" s="104"/>
      <c r="GU260" s="104"/>
      <c r="GV260" s="104"/>
      <c r="GW260" s="104"/>
      <c r="GX260" s="104"/>
      <c r="GY260" s="104"/>
      <c r="GZ260" s="104"/>
      <c r="HA260" s="104"/>
      <c r="HB260" s="104"/>
      <c r="HC260" s="104"/>
      <c r="HD260" s="104"/>
      <c r="HE260" s="104"/>
      <c r="HF260" s="104"/>
      <c r="HG260" s="104"/>
      <c r="HH260" s="104"/>
      <c r="HI260" s="104"/>
      <c r="HJ260" s="104"/>
      <c r="HK260" s="104"/>
      <c r="HL260" s="104"/>
      <c r="HM260" s="104"/>
      <c r="HN260" s="104"/>
      <c r="HO260" s="104"/>
      <c r="HP260" s="104"/>
      <c r="HQ260" s="104"/>
      <c r="HR260" s="104"/>
      <c r="HS260" s="104"/>
      <c r="HT260" s="104"/>
      <c r="HU260" s="104"/>
      <c r="HV260" s="104"/>
      <c r="HW260" s="104"/>
      <c r="HX260" s="104"/>
      <c r="HY260" s="104"/>
      <c r="HZ260" s="104"/>
      <c r="IA260" s="104"/>
      <c r="IB260" s="104"/>
      <c r="IC260" s="104"/>
      <c r="ID260" s="104"/>
      <c r="IE260" s="104"/>
      <c r="IF260" s="104"/>
      <c r="IG260" s="104"/>
      <c r="IH260" s="104"/>
      <c r="II260" s="104"/>
      <c r="IJ260" s="104"/>
      <c r="IK260" s="104"/>
      <c r="IL260" s="104"/>
      <c r="IM260" s="104"/>
      <c r="IN260" s="104"/>
      <c r="IO260" s="104"/>
      <c r="IP260" s="104"/>
      <c r="IQ260" s="104"/>
      <c r="IR260" s="104"/>
      <c r="IS260" s="104"/>
      <c r="IT260" s="104"/>
      <c r="IU260" s="104"/>
      <c r="IV260" s="104"/>
      <c r="IW260" s="104"/>
      <c r="IX260" s="104"/>
      <c r="IY260" s="104"/>
      <c r="IZ260" s="104"/>
      <c r="JA260" s="104"/>
      <c r="JB260" s="104"/>
      <c r="JC260" s="104"/>
      <c r="JD260" s="104"/>
      <c r="JE260" s="104"/>
      <c r="JF260" s="104"/>
      <c r="JG260" s="104"/>
      <c r="JH260" s="104"/>
      <c r="JI260" s="104"/>
      <c r="JJ260" s="104"/>
      <c r="JK260" s="104"/>
      <c r="JL260" s="104"/>
      <c r="JM260" s="104"/>
      <c r="JN260" s="104"/>
      <c r="JO260" s="104"/>
      <c r="JP260" s="104"/>
      <c r="JQ260" s="104"/>
      <c r="JR260" s="104"/>
      <c r="JS260" s="104"/>
      <c r="JT260" s="104"/>
      <c r="JU260" s="104"/>
      <c r="JV260" s="104"/>
      <c r="JW260" s="104"/>
      <c r="JX260" s="104"/>
      <c r="JY260" s="104"/>
      <c r="JZ260" s="104"/>
      <c r="KA260" s="104"/>
      <c r="KB260" s="104"/>
      <c r="KC260" s="104"/>
      <c r="KD260" s="104"/>
      <c r="KE260" s="104"/>
      <c r="KF260" s="104"/>
      <c r="KG260" s="104"/>
      <c r="KH260" s="104"/>
      <c r="KI260" s="104"/>
      <c r="KJ260" s="104"/>
      <c r="KK260" s="104"/>
      <c r="KL260" s="104"/>
      <c r="KM260" s="104"/>
      <c r="KN260" s="104"/>
      <c r="KO260" s="104"/>
      <c r="KP260" s="104"/>
      <c r="KQ260" s="104"/>
      <c r="KR260" s="104"/>
      <c r="KS260" s="104"/>
      <c r="KT260" s="104"/>
      <c r="KU260" s="104"/>
      <c r="KV260" s="104"/>
      <c r="KW260" s="104"/>
      <c r="KX260" s="104"/>
      <c r="KY260" s="104"/>
      <c r="KZ260" s="104"/>
      <c r="LA260" s="104"/>
      <c r="LB260" s="104"/>
      <c r="LC260" s="104"/>
      <c r="LD260" s="104"/>
      <c r="LE260" s="104"/>
      <c r="LF260" s="104"/>
      <c r="LG260" s="104"/>
      <c r="LH260" s="104"/>
      <c r="LI260" s="104"/>
      <c r="LJ260" s="104"/>
      <c r="LK260" s="104"/>
      <c r="LL260" s="104"/>
      <c r="LM260" s="104"/>
      <c r="LN260" s="104"/>
      <c r="LO260" s="104"/>
      <c r="LP260" s="104"/>
      <c r="LQ260" s="104"/>
      <c r="LR260" s="104"/>
      <c r="LS260" s="104"/>
      <c r="LT260" s="104"/>
      <c r="LU260" s="104"/>
      <c r="LV260" s="104"/>
      <c r="LW260" s="104"/>
      <c r="LX260" s="104"/>
      <c r="LY260" s="104"/>
      <c r="LZ260" s="104"/>
      <c r="MA260" s="104"/>
      <c r="MB260" s="104"/>
      <c r="MC260" s="104"/>
      <c r="MD260" s="104"/>
      <c r="ME260" s="104"/>
      <c r="MF260" s="104"/>
      <c r="MG260" s="104"/>
      <c r="MH260" s="104"/>
      <c r="MI260" s="104"/>
      <c r="MJ260" s="104"/>
      <c r="MK260" s="104"/>
      <c r="ML260" s="104"/>
      <c r="MM260" s="104"/>
      <c r="MN260" s="104"/>
      <c r="MO260" s="104"/>
      <c r="MP260" s="104"/>
      <c r="MQ260" s="104"/>
      <c r="MR260" s="104"/>
      <c r="MS260" s="104"/>
      <c r="MT260" s="104"/>
      <c r="MU260" s="104"/>
      <c r="MV260" s="104"/>
      <c r="MW260" s="104"/>
      <c r="MX260" s="104"/>
      <c r="MY260" s="104"/>
      <c r="MZ260" s="104"/>
      <c r="NA260" s="104"/>
      <c r="NB260" s="104"/>
      <c r="NC260" s="104"/>
      <c r="ND260" s="104"/>
      <c r="NE260" s="104"/>
      <c r="NF260" s="104"/>
      <c r="NG260" s="104"/>
      <c r="NH260" s="104"/>
      <c r="NI260" s="104"/>
      <c r="NJ260" s="104"/>
      <c r="NK260" s="104"/>
      <c r="NL260" s="104"/>
      <c r="NM260" s="104"/>
      <c r="NN260" s="104"/>
      <c r="NO260" s="104"/>
      <c r="NP260" s="104"/>
      <c r="NQ260" s="104"/>
      <c r="NR260" s="104"/>
      <c r="NS260" s="104"/>
      <c r="NT260" s="104"/>
      <c r="NU260" s="104"/>
      <c r="NV260" s="104"/>
      <c r="NW260" s="104"/>
      <c r="NX260" s="104"/>
      <c r="NY260" s="104"/>
      <c r="NZ260" s="104"/>
      <c r="OA260" s="104"/>
      <c r="OB260" s="104"/>
      <c r="OC260" s="104"/>
      <c r="OD260" s="104"/>
      <c r="OE260" s="104"/>
      <c r="OF260" s="104"/>
      <c r="OG260" s="104"/>
      <c r="OH260" s="104"/>
      <c r="OI260" s="104"/>
      <c r="OJ260" s="104"/>
      <c r="OK260" s="104"/>
      <c r="OL260" s="104"/>
      <c r="OM260" s="104"/>
      <c r="ON260" s="104"/>
      <c r="OO260" s="104"/>
      <c r="OP260" s="104"/>
      <c r="OQ260" s="104"/>
      <c r="OR260" s="104"/>
      <c r="OS260" s="104"/>
      <c r="OT260" s="104"/>
      <c r="OU260" s="104"/>
      <c r="OV260" s="104"/>
      <c r="OW260" s="104"/>
      <c r="OX260" s="104"/>
      <c r="OY260" s="104"/>
      <c r="OZ260" s="104"/>
      <c r="PA260" s="104"/>
      <c r="PB260" s="104"/>
      <c r="PC260" s="104"/>
      <c r="PD260" s="104"/>
      <c r="PE260" s="104"/>
      <c r="PF260" s="104"/>
      <c r="PG260" s="104"/>
      <c r="PH260" s="104"/>
      <c r="PI260" s="104"/>
      <c r="PJ260" s="104"/>
      <c r="PK260" s="104"/>
      <c r="PL260" s="104"/>
      <c r="PM260" s="104"/>
      <c r="PN260" s="104"/>
      <c r="PO260" s="104"/>
      <c r="PP260" s="104"/>
      <c r="PQ260" s="104"/>
      <c r="PR260" s="104"/>
      <c r="PS260" s="104"/>
      <c r="PT260" s="104"/>
      <c r="PU260" s="104"/>
      <c r="PV260" s="104"/>
      <c r="PW260" s="104"/>
      <c r="PX260" s="104"/>
      <c r="PY260" s="104"/>
      <c r="PZ260" s="104"/>
      <c r="QA260" s="104"/>
      <c r="QB260" s="104"/>
      <c r="QC260" s="104"/>
      <c r="QD260" s="104"/>
      <c r="QE260" s="104"/>
      <c r="QF260" s="104"/>
      <c r="QG260" s="104"/>
      <c r="QH260" s="104"/>
      <c r="QI260" s="104"/>
      <c r="QJ260" s="104"/>
      <c r="QK260" s="104"/>
      <c r="QL260" s="104"/>
      <c r="QM260" s="104"/>
      <c r="QN260" s="104"/>
      <c r="QO260" s="104"/>
      <c r="QP260" s="104"/>
      <c r="QQ260" s="104"/>
      <c r="QR260" s="104"/>
      <c r="QS260" s="104"/>
      <c r="QT260" s="104"/>
      <c r="QU260" s="104"/>
      <c r="QV260" s="104"/>
      <c r="QW260" s="104"/>
      <c r="QX260" s="104"/>
      <c r="QY260" s="104"/>
      <c r="QZ260" s="104"/>
      <c r="RA260" s="104"/>
      <c r="RB260" s="104"/>
      <c r="RC260" s="104"/>
      <c r="RD260" s="104"/>
      <c r="RE260" s="104"/>
      <c r="RF260" s="104"/>
      <c r="RG260" s="207"/>
      <c r="RH260" s="207"/>
    </row>
    <row r="261" spans="2:476" ht="18.75" customHeight="1">
      <c r="B261" s="87">
        <v>250</v>
      </c>
      <c r="C261" s="87"/>
      <c r="D261" s="87" t="s">
        <v>451</v>
      </c>
      <c r="E261" s="34" t="str">
        <f>IF(ISBLANK(TMSimList[[#This Row],[Test n'#]]),"",LOOKUP(TMSimList[[#This Row],[Test n'#]],TP_CFAR_DB[TPnum],TP_CFAR_DB[TP ID]))</f>
        <v/>
      </c>
      <c r="F261" s="103" t="str">
        <f>IF(ISBLANK(TMSimList[[#This Row],[Test n'#]]),"",LOOKUP(TMSimList[[#This Row],[Test n'#]],TP_CFAR_DB[TPnum],TP_CFAR_DB[Test Point Name]))</f>
        <v/>
      </c>
      <c r="G261" s="34" t="str">
        <f>IF(ISBLANK(TMSimList[[#This Row],[Test n'#]]),"",LOOKUP(TMSimList[[#This Row],[Test n'#]],TP_CFAR_DB[TPnum],TP_CFAR_DB[Mode]))</f>
        <v/>
      </c>
      <c r="H261" s="397"/>
      <c r="I261" s="398"/>
      <c r="J261" s="398"/>
      <c r="K261" s="171"/>
      <c r="L261" s="178">
        <f>SUM(TMSimMatrix[#This Row])</f>
        <v>0</v>
      </c>
      <c r="M261" s="171"/>
      <c r="N261" s="171"/>
      <c r="O261" s="171"/>
      <c r="P261" s="171"/>
      <c r="Q261" s="171"/>
      <c r="R261" s="171"/>
      <c r="S261" s="171"/>
      <c r="T261" s="171"/>
      <c r="U261" s="171"/>
      <c r="V261" s="171"/>
      <c r="W261" s="171"/>
      <c r="X261" s="171"/>
      <c r="Y261" s="171"/>
      <c r="Z261" s="171"/>
      <c r="AA261" s="171"/>
      <c r="AB261" s="171"/>
      <c r="AC261" s="171"/>
      <c r="AD261" s="171"/>
      <c r="AE261" s="171"/>
      <c r="AF261" s="171"/>
      <c r="AG261" s="171"/>
      <c r="AH261" s="171"/>
      <c r="AI261" s="171"/>
      <c r="AJ261" s="171"/>
      <c r="AK261" s="171"/>
      <c r="AL261" s="171"/>
      <c r="AM261" s="171"/>
      <c r="AN261" s="171"/>
      <c r="AO261" s="171"/>
      <c r="AP261" s="171"/>
      <c r="AQ261" s="171"/>
      <c r="AR261" s="171"/>
      <c r="AS261" s="171"/>
      <c r="AT261" s="171"/>
      <c r="AU261" s="171"/>
      <c r="AV261" s="171"/>
      <c r="AW261" s="171"/>
      <c r="AX261" s="171"/>
      <c r="AY261" s="171"/>
      <c r="AZ261" s="171"/>
      <c r="BA261" s="171"/>
      <c r="BB261" s="171"/>
      <c r="BC261" s="171"/>
      <c r="BD261" s="171"/>
      <c r="BE261" s="171"/>
      <c r="BF261" s="171"/>
      <c r="BG261" s="171"/>
      <c r="BH261" s="171"/>
      <c r="BI261" s="171"/>
      <c r="BJ261" s="171"/>
      <c r="BK261" s="171"/>
      <c r="BL261" s="171"/>
      <c r="BM261" s="171"/>
      <c r="BN261" s="171"/>
      <c r="BO261" s="171"/>
      <c r="BP261" s="171"/>
      <c r="BQ261" s="171"/>
      <c r="BR261" s="171"/>
      <c r="BS261" s="171"/>
      <c r="BT261" s="171"/>
      <c r="BU261" s="171"/>
      <c r="BV261" s="171"/>
      <c r="BW261" s="171"/>
      <c r="BX261" s="171"/>
      <c r="BY261" s="171"/>
      <c r="BZ261" s="171"/>
      <c r="CA261" s="171"/>
      <c r="CB261" s="171"/>
      <c r="CC261" s="171"/>
      <c r="CD261" s="104"/>
      <c r="CE261" s="104"/>
      <c r="CF261" s="104"/>
      <c r="CG261" s="104"/>
      <c r="CH261" s="104"/>
      <c r="CI261" s="104"/>
      <c r="CJ261" s="104"/>
      <c r="CK261" s="104"/>
      <c r="CL261" s="104"/>
      <c r="CM261" s="104"/>
      <c r="CN261" s="104"/>
      <c r="CO261" s="104"/>
      <c r="CP261" s="104"/>
      <c r="CQ261" s="104"/>
      <c r="CR261" s="104"/>
      <c r="CS261" s="104"/>
      <c r="CT261" s="104"/>
      <c r="CU261" s="104"/>
      <c r="CV261" s="207"/>
      <c r="CW261" s="207"/>
      <c r="CX261" s="207"/>
      <c r="CY261" s="207"/>
      <c r="CZ261" s="207"/>
      <c r="DA261" s="207"/>
      <c r="DB261" s="207"/>
      <c r="DC261" s="207"/>
      <c r="DD261" s="207"/>
      <c r="DE261" s="207"/>
      <c r="DF261" s="207"/>
      <c r="DG261" s="207"/>
      <c r="DH261" s="207"/>
      <c r="DI261" s="207"/>
      <c r="DJ261" s="207"/>
      <c r="DK261" s="207"/>
      <c r="DL261" s="207"/>
      <c r="DM261" s="207"/>
      <c r="DN261" s="207"/>
      <c r="DO261" s="207"/>
      <c r="DP261" s="207"/>
      <c r="DQ261" s="207"/>
      <c r="DR261" s="207"/>
      <c r="DS261" s="207"/>
      <c r="DT261" s="207"/>
      <c r="DU261" s="104"/>
      <c r="DV261" s="104"/>
      <c r="DW261" s="104"/>
      <c r="DX261" s="104"/>
      <c r="DY261" s="104"/>
      <c r="DZ261" s="104"/>
      <c r="EA261" s="104"/>
      <c r="EB261" s="104"/>
      <c r="EC261" s="104"/>
      <c r="ED261" s="104"/>
      <c r="EE261" s="104"/>
      <c r="EF261" s="104"/>
      <c r="EG261" s="104"/>
      <c r="EH261" s="104"/>
      <c r="EI261" s="104"/>
      <c r="EJ261" s="104"/>
      <c r="EK261" s="104"/>
      <c r="EL261" s="104"/>
      <c r="EM261" s="104"/>
      <c r="EN261" s="104"/>
      <c r="EO261" s="104"/>
      <c r="EP261" s="104"/>
      <c r="EQ261" s="104"/>
      <c r="ER261" s="104"/>
      <c r="ES261" s="104"/>
      <c r="ET261" s="104"/>
      <c r="EU261" s="104"/>
      <c r="EV261" s="104"/>
      <c r="EW261" s="104"/>
      <c r="EX261" s="104"/>
      <c r="EY261" s="104"/>
      <c r="EZ261" s="104"/>
      <c r="FA261" s="104"/>
      <c r="FB261" s="104"/>
      <c r="FC261" s="104"/>
      <c r="FD261" s="104"/>
      <c r="FE261" s="104"/>
      <c r="FF261" s="104"/>
      <c r="FG261" s="104"/>
      <c r="FH261" s="104"/>
      <c r="FI261" s="104"/>
      <c r="FJ261" s="104"/>
      <c r="FK261" s="104"/>
      <c r="FL261" s="104"/>
      <c r="FM261" s="104"/>
      <c r="FN261" s="104"/>
      <c r="FO261" s="104"/>
      <c r="FP261" s="104"/>
      <c r="FQ261" s="104"/>
      <c r="FR261" s="104"/>
      <c r="FS261" s="104"/>
      <c r="FT261" s="104"/>
      <c r="FU261" s="104"/>
      <c r="FV261" s="104"/>
      <c r="FW261" s="104"/>
      <c r="FX261" s="104"/>
      <c r="FY261" s="104"/>
      <c r="FZ261" s="104"/>
      <c r="GA261" s="104"/>
      <c r="GB261" s="104"/>
      <c r="GC261" s="104"/>
      <c r="GD261" s="104"/>
      <c r="GE261" s="104"/>
      <c r="GF261" s="104"/>
      <c r="GG261" s="104"/>
      <c r="GH261" s="104"/>
      <c r="GI261" s="104"/>
      <c r="GJ261" s="104"/>
      <c r="GK261" s="104"/>
      <c r="GL261" s="104"/>
      <c r="GM261" s="104"/>
      <c r="GN261" s="104"/>
      <c r="GO261" s="104"/>
      <c r="GP261" s="104"/>
      <c r="GQ261" s="104"/>
      <c r="GR261" s="104"/>
      <c r="GS261" s="104"/>
      <c r="GT261" s="104"/>
      <c r="GU261" s="104"/>
      <c r="GV261" s="104"/>
      <c r="GW261" s="104"/>
      <c r="GX261" s="104"/>
      <c r="GY261" s="104"/>
      <c r="GZ261" s="104"/>
      <c r="HA261" s="104"/>
      <c r="HB261" s="104"/>
      <c r="HC261" s="104"/>
      <c r="HD261" s="104"/>
      <c r="HE261" s="104"/>
      <c r="HF261" s="104"/>
      <c r="HG261" s="104"/>
      <c r="HH261" s="104"/>
      <c r="HI261" s="104"/>
      <c r="HJ261" s="104"/>
      <c r="HK261" s="104"/>
      <c r="HL261" s="104"/>
      <c r="HM261" s="104"/>
      <c r="HN261" s="104"/>
      <c r="HO261" s="104"/>
      <c r="HP261" s="104"/>
      <c r="HQ261" s="104"/>
      <c r="HR261" s="104"/>
      <c r="HS261" s="104"/>
      <c r="HT261" s="104"/>
      <c r="HU261" s="104"/>
      <c r="HV261" s="104"/>
      <c r="HW261" s="104"/>
      <c r="HX261" s="104"/>
      <c r="HY261" s="104"/>
      <c r="HZ261" s="104"/>
      <c r="IA261" s="104"/>
      <c r="IB261" s="104"/>
      <c r="IC261" s="104"/>
      <c r="ID261" s="104"/>
      <c r="IE261" s="104"/>
      <c r="IF261" s="104"/>
      <c r="IG261" s="104"/>
      <c r="IH261" s="104"/>
      <c r="II261" s="104"/>
      <c r="IJ261" s="104"/>
      <c r="IK261" s="104"/>
      <c r="IL261" s="104"/>
      <c r="IM261" s="104"/>
      <c r="IN261" s="104"/>
      <c r="IO261" s="104"/>
      <c r="IP261" s="104"/>
      <c r="IQ261" s="104"/>
      <c r="IR261" s="104"/>
      <c r="IS261" s="104"/>
      <c r="IT261" s="104"/>
      <c r="IU261" s="104"/>
      <c r="IV261" s="104"/>
      <c r="IW261" s="104"/>
      <c r="IX261" s="104"/>
      <c r="IY261" s="104"/>
      <c r="IZ261" s="104"/>
      <c r="JA261" s="104"/>
      <c r="JB261" s="104"/>
      <c r="JC261" s="104"/>
      <c r="JD261" s="104"/>
      <c r="JE261" s="104"/>
      <c r="JF261" s="104"/>
      <c r="JG261" s="104"/>
      <c r="JH261" s="104"/>
      <c r="JI261" s="104"/>
      <c r="JJ261" s="104"/>
      <c r="JK261" s="104"/>
      <c r="JL261" s="104"/>
      <c r="JM261" s="104"/>
      <c r="JN261" s="104"/>
      <c r="JO261" s="104"/>
      <c r="JP261" s="104"/>
      <c r="JQ261" s="104"/>
      <c r="JR261" s="104"/>
      <c r="JS261" s="104"/>
      <c r="JT261" s="104"/>
      <c r="JU261" s="104"/>
      <c r="JV261" s="104"/>
      <c r="JW261" s="104"/>
      <c r="JX261" s="104"/>
      <c r="JY261" s="104"/>
      <c r="JZ261" s="104"/>
      <c r="KA261" s="104"/>
      <c r="KB261" s="104"/>
      <c r="KC261" s="104"/>
      <c r="KD261" s="104"/>
      <c r="KE261" s="104"/>
      <c r="KF261" s="104"/>
      <c r="KG261" s="104"/>
      <c r="KH261" s="104"/>
      <c r="KI261" s="104"/>
      <c r="KJ261" s="104"/>
      <c r="KK261" s="104"/>
      <c r="KL261" s="104"/>
      <c r="KM261" s="104"/>
      <c r="KN261" s="104"/>
      <c r="KO261" s="104"/>
      <c r="KP261" s="104"/>
      <c r="KQ261" s="104"/>
      <c r="KR261" s="104"/>
      <c r="KS261" s="104"/>
      <c r="KT261" s="104"/>
      <c r="KU261" s="104"/>
      <c r="KV261" s="104"/>
      <c r="KW261" s="104"/>
      <c r="KX261" s="104"/>
      <c r="KY261" s="104"/>
      <c r="KZ261" s="104"/>
      <c r="LA261" s="104"/>
      <c r="LB261" s="104"/>
      <c r="LC261" s="104"/>
      <c r="LD261" s="104"/>
      <c r="LE261" s="104"/>
      <c r="LF261" s="104"/>
      <c r="LG261" s="104"/>
      <c r="LH261" s="104"/>
      <c r="LI261" s="104"/>
      <c r="LJ261" s="104"/>
      <c r="LK261" s="104"/>
      <c r="LL261" s="104"/>
      <c r="LM261" s="104"/>
      <c r="LN261" s="104"/>
      <c r="LO261" s="104"/>
      <c r="LP261" s="104"/>
      <c r="LQ261" s="104"/>
      <c r="LR261" s="104"/>
      <c r="LS261" s="104"/>
      <c r="LT261" s="104"/>
      <c r="LU261" s="104"/>
      <c r="LV261" s="104"/>
      <c r="LW261" s="104"/>
      <c r="LX261" s="104"/>
      <c r="LY261" s="104"/>
      <c r="LZ261" s="104"/>
      <c r="MA261" s="104"/>
      <c r="MB261" s="104"/>
      <c r="MC261" s="104"/>
      <c r="MD261" s="104"/>
      <c r="ME261" s="104"/>
      <c r="MF261" s="104"/>
      <c r="MG261" s="104"/>
      <c r="MH261" s="104"/>
      <c r="MI261" s="104"/>
      <c r="MJ261" s="104"/>
      <c r="MK261" s="104"/>
      <c r="ML261" s="104"/>
      <c r="MM261" s="104"/>
      <c r="MN261" s="104"/>
      <c r="MO261" s="104"/>
      <c r="MP261" s="104"/>
      <c r="MQ261" s="104"/>
      <c r="MR261" s="104"/>
      <c r="MS261" s="104"/>
      <c r="MT261" s="104"/>
      <c r="MU261" s="104"/>
      <c r="MV261" s="104"/>
      <c r="MW261" s="104"/>
      <c r="MX261" s="104"/>
      <c r="MY261" s="104"/>
      <c r="MZ261" s="104"/>
      <c r="NA261" s="104"/>
      <c r="NB261" s="104"/>
      <c r="NC261" s="104"/>
      <c r="ND261" s="104"/>
      <c r="NE261" s="104"/>
      <c r="NF261" s="104"/>
      <c r="NG261" s="104"/>
      <c r="NH261" s="104"/>
      <c r="NI261" s="104"/>
      <c r="NJ261" s="104"/>
      <c r="NK261" s="104"/>
      <c r="NL261" s="104"/>
      <c r="NM261" s="104"/>
      <c r="NN261" s="104"/>
      <c r="NO261" s="104"/>
      <c r="NP261" s="104"/>
      <c r="NQ261" s="104"/>
      <c r="NR261" s="104"/>
      <c r="NS261" s="104"/>
      <c r="NT261" s="104"/>
      <c r="NU261" s="104"/>
      <c r="NV261" s="104"/>
      <c r="NW261" s="104"/>
      <c r="NX261" s="104"/>
      <c r="NY261" s="104"/>
      <c r="NZ261" s="104"/>
      <c r="OA261" s="104"/>
      <c r="OB261" s="104"/>
      <c r="OC261" s="104"/>
      <c r="OD261" s="104"/>
      <c r="OE261" s="104"/>
      <c r="OF261" s="104"/>
      <c r="OG261" s="104"/>
      <c r="OH261" s="104"/>
      <c r="OI261" s="104"/>
      <c r="OJ261" s="104"/>
      <c r="OK261" s="104"/>
      <c r="OL261" s="104"/>
      <c r="OM261" s="104"/>
      <c r="ON261" s="104"/>
      <c r="OO261" s="104"/>
      <c r="OP261" s="104"/>
      <c r="OQ261" s="104"/>
      <c r="OR261" s="104"/>
      <c r="OS261" s="104"/>
      <c r="OT261" s="104"/>
      <c r="OU261" s="104"/>
      <c r="OV261" s="104"/>
      <c r="OW261" s="104"/>
      <c r="OX261" s="104"/>
      <c r="OY261" s="104"/>
      <c r="OZ261" s="104"/>
      <c r="PA261" s="104"/>
      <c r="PB261" s="104"/>
      <c r="PC261" s="104"/>
      <c r="PD261" s="104"/>
      <c r="PE261" s="104"/>
      <c r="PF261" s="104"/>
      <c r="PG261" s="104"/>
      <c r="PH261" s="104"/>
      <c r="PI261" s="104"/>
      <c r="PJ261" s="104"/>
      <c r="PK261" s="104"/>
      <c r="PL261" s="104"/>
      <c r="PM261" s="104"/>
      <c r="PN261" s="104"/>
      <c r="PO261" s="104"/>
      <c r="PP261" s="104"/>
      <c r="PQ261" s="104"/>
      <c r="PR261" s="104"/>
      <c r="PS261" s="104"/>
      <c r="PT261" s="104"/>
      <c r="PU261" s="104"/>
      <c r="PV261" s="104"/>
      <c r="PW261" s="104"/>
      <c r="PX261" s="104"/>
      <c r="PY261" s="104"/>
      <c r="PZ261" s="104"/>
      <c r="QA261" s="104"/>
      <c r="QB261" s="104"/>
      <c r="QC261" s="104"/>
      <c r="QD261" s="104"/>
      <c r="QE261" s="104"/>
      <c r="QF261" s="104"/>
      <c r="QG261" s="104"/>
      <c r="QH261" s="104"/>
      <c r="QI261" s="104"/>
      <c r="QJ261" s="104"/>
      <c r="QK261" s="104"/>
      <c r="QL261" s="104"/>
      <c r="QM261" s="104"/>
      <c r="QN261" s="104"/>
      <c r="QO261" s="104"/>
      <c r="QP261" s="104"/>
      <c r="QQ261" s="104"/>
      <c r="QR261" s="104"/>
      <c r="QS261" s="104"/>
      <c r="QT261" s="104"/>
      <c r="QU261" s="104"/>
      <c r="QV261" s="104"/>
      <c r="QW261" s="104"/>
      <c r="QX261" s="104"/>
      <c r="QY261" s="104"/>
      <c r="QZ261" s="104"/>
      <c r="RA261" s="104"/>
      <c r="RB261" s="104"/>
      <c r="RC261" s="104"/>
      <c r="RD261" s="104"/>
      <c r="RE261" s="104"/>
      <c r="RF261" s="104"/>
      <c r="RG261" s="207"/>
      <c r="RH261" s="207"/>
    </row>
    <row r="262" spans="2:476" ht="18.75" customHeight="1">
      <c r="B262" s="87">
        <v>251</v>
      </c>
      <c r="C262" s="87"/>
      <c r="D262" s="87" t="s">
        <v>451</v>
      </c>
      <c r="E262" s="34" t="str">
        <f>IF(ISBLANK(TMSimList[[#This Row],[Test n'#]]),"",LOOKUP(TMSimList[[#This Row],[Test n'#]],TP_CFAR_DB[TPnum],TP_CFAR_DB[TP ID]))</f>
        <v/>
      </c>
      <c r="F262" s="103" t="str">
        <f>IF(ISBLANK(TMSimList[[#This Row],[Test n'#]]),"",LOOKUP(TMSimList[[#This Row],[Test n'#]],TP_CFAR_DB[TPnum],TP_CFAR_DB[Test Point Name]))</f>
        <v/>
      </c>
      <c r="G262" s="34" t="str">
        <f>IF(ISBLANK(TMSimList[[#This Row],[Test n'#]]),"",LOOKUP(TMSimList[[#This Row],[Test n'#]],TP_CFAR_DB[TPnum],TP_CFAR_DB[Mode]))</f>
        <v/>
      </c>
      <c r="H262" s="397"/>
      <c r="I262" s="398"/>
      <c r="J262" s="398"/>
      <c r="K262" s="171"/>
      <c r="L262" s="178">
        <f>SUM(TMSimMatrix[#This Row])</f>
        <v>0</v>
      </c>
      <c r="M262" s="171"/>
      <c r="N262" s="171"/>
      <c r="O262" s="171"/>
      <c r="P262" s="171"/>
      <c r="Q262" s="171"/>
      <c r="R262" s="171"/>
      <c r="S262" s="171"/>
      <c r="T262" s="171"/>
      <c r="U262" s="171"/>
      <c r="V262" s="171"/>
      <c r="W262" s="171"/>
      <c r="X262" s="171"/>
      <c r="Y262" s="171"/>
      <c r="Z262" s="171"/>
      <c r="AA262" s="171"/>
      <c r="AB262" s="171"/>
      <c r="AC262" s="171"/>
      <c r="AD262" s="171"/>
      <c r="AE262" s="171"/>
      <c r="AF262" s="171"/>
      <c r="AG262" s="171"/>
      <c r="AH262" s="171"/>
      <c r="AI262" s="171"/>
      <c r="AJ262" s="171"/>
      <c r="AK262" s="171"/>
      <c r="AL262" s="171"/>
      <c r="AM262" s="171"/>
      <c r="AN262" s="171"/>
      <c r="AO262" s="171"/>
      <c r="AP262" s="171"/>
      <c r="AQ262" s="171"/>
      <c r="AR262" s="171"/>
      <c r="AS262" s="171"/>
      <c r="AT262" s="171"/>
      <c r="AU262" s="171"/>
      <c r="AV262" s="171"/>
      <c r="AW262" s="171"/>
      <c r="AX262" s="171"/>
      <c r="AY262" s="171"/>
      <c r="AZ262" s="171"/>
      <c r="BA262" s="171"/>
      <c r="BB262" s="171"/>
      <c r="BC262" s="171"/>
      <c r="BD262" s="171"/>
      <c r="BE262" s="171"/>
      <c r="BF262" s="171"/>
      <c r="BG262" s="171"/>
      <c r="BH262" s="171"/>
      <c r="BI262" s="171"/>
      <c r="BJ262" s="171"/>
      <c r="BK262" s="171"/>
      <c r="BL262" s="171"/>
      <c r="BM262" s="171"/>
      <c r="BN262" s="171"/>
      <c r="BO262" s="171"/>
      <c r="BP262" s="171"/>
      <c r="BQ262" s="171"/>
      <c r="BR262" s="171"/>
      <c r="BS262" s="171"/>
      <c r="BT262" s="171"/>
      <c r="BU262" s="171"/>
      <c r="BV262" s="171"/>
      <c r="BW262" s="171"/>
      <c r="BX262" s="171"/>
      <c r="BY262" s="171"/>
      <c r="BZ262" s="171"/>
      <c r="CA262" s="171"/>
      <c r="CB262" s="171"/>
      <c r="CC262" s="171"/>
      <c r="CD262" s="104"/>
      <c r="CE262" s="104"/>
      <c r="CF262" s="104"/>
      <c r="CG262" s="104"/>
      <c r="CH262" s="104"/>
      <c r="CI262" s="104"/>
      <c r="CJ262" s="104"/>
      <c r="CK262" s="104"/>
      <c r="CL262" s="104"/>
      <c r="CM262" s="104"/>
      <c r="CN262" s="104"/>
      <c r="CO262" s="104"/>
      <c r="CP262" s="104"/>
      <c r="CQ262" s="104"/>
      <c r="CR262" s="104"/>
      <c r="CS262" s="104"/>
      <c r="CT262" s="104"/>
      <c r="CU262" s="104"/>
      <c r="CV262" s="207"/>
      <c r="CW262" s="207"/>
      <c r="CX262" s="207"/>
      <c r="CY262" s="207"/>
      <c r="CZ262" s="207"/>
      <c r="DA262" s="207"/>
      <c r="DB262" s="207"/>
      <c r="DC262" s="207"/>
      <c r="DD262" s="207"/>
      <c r="DE262" s="207"/>
      <c r="DF262" s="207"/>
      <c r="DG262" s="207"/>
      <c r="DH262" s="207"/>
      <c r="DI262" s="207"/>
      <c r="DJ262" s="207"/>
      <c r="DK262" s="207"/>
      <c r="DL262" s="207"/>
      <c r="DM262" s="207"/>
      <c r="DN262" s="207"/>
      <c r="DO262" s="207"/>
      <c r="DP262" s="207"/>
      <c r="DQ262" s="207"/>
      <c r="DR262" s="207"/>
      <c r="DS262" s="207"/>
      <c r="DT262" s="207"/>
      <c r="DU262" s="104"/>
      <c r="DV262" s="104"/>
      <c r="DW262" s="104"/>
      <c r="DX262" s="104"/>
      <c r="DY262" s="104"/>
      <c r="DZ262" s="104"/>
      <c r="EA262" s="104"/>
      <c r="EB262" s="104"/>
      <c r="EC262" s="104"/>
      <c r="ED262" s="104"/>
      <c r="EE262" s="104"/>
      <c r="EF262" s="104"/>
      <c r="EG262" s="104"/>
      <c r="EH262" s="104"/>
      <c r="EI262" s="104"/>
      <c r="EJ262" s="104"/>
      <c r="EK262" s="104"/>
      <c r="EL262" s="104"/>
      <c r="EM262" s="104"/>
      <c r="EN262" s="104"/>
      <c r="EO262" s="104"/>
      <c r="EP262" s="104"/>
      <c r="EQ262" s="104"/>
      <c r="ER262" s="104"/>
      <c r="ES262" s="104"/>
      <c r="ET262" s="104"/>
      <c r="EU262" s="104"/>
      <c r="EV262" s="104"/>
      <c r="EW262" s="104"/>
      <c r="EX262" s="104"/>
      <c r="EY262" s="104"/>
      <c r="EZ262" s="104"/>
      <c r="FA262" s="104"/>
      <c r="FB262" s="104"/>
      <c r="FC262" s="104"/>
      <c r="FD262" s="104"/>
      <c r="FE262" s="104"/>
      <c r="FF262" s="104"/>
      <c r="FG262" s="104"/>
      <c r="FH262" s="104"/>
      <c r="FI262" s="104"/>
      <c r="FJ262" s="104"/>
      <c r="FK262" s="104"/>
      <c r="FL262" s="104"/>
      <c r="FM262" s="104"/>
      <c r="FN262" s="104"/>
      <c r="FO262" s="104"/>
      <c r="FP262" s="104"/>
      <c r="FQ262" s="104"/>
      <c r="FR262" s="104"/>
      <c r="FS262" s="104"/>
      <c r="FT262" s="104"/>
      <c r="FU262" s="104"/>
      <c r="FV262" s="104"/>
      <c r="FW262" s="104"/>
      <c r="FX262" s="104"/>
      <c r="FY262" s="104"/>
      <c r="FZ262" s="104"/>
      <c r="GA262" s="104"/>
      <c r="GB262" s="104"/>
      <c r="GC262" s="104"/>
      <c r="GD262" s="104"/>
      <c r="GE262" s="104"/>
      <c r="GF262" s="104"/>
      <c r="GG262" s="104"/>
      <c r="GH262" s="104"/>
      <c r="GI262" s="104"/>
      <c r="GJ262" s="104"/>
      <c r="GK262" s="104"/>
      <c r="GL262" s="104"/>
      <c r="GM262" s="104"/>
      <c r="GN262" s="104"/>
      <c r="GO262" s="104"/>
      <c r="GP262" s="104"/>
      <c r="GQ262" s="104"/>
      <c r="GR262" s="104"/>
      <c r="GS262" s="104"/>
      <c r="GT262" s="104"/>
      <c r="GU262" s="104"/>
      <c r="GV262" s="104"/>
      <c r="GW262" s="104"/>
      <c r="GX262" s="104"/>
      <c r="GY262" s="104"/>
      <c r="GZ262" s="104"/>
      <c r="HA262" s="104"/>
      <c r="HB262" s="104"/>
      <c r="HC262" s="104"/>
      <c r="HD262" s="104"/>
      <c r="HE262" s="104"/>
      <c r="HF262" s="104"/>
      <c r="HG262" s="104"/>
      <c r="HH262" s="104"/>
      <c r="HI262" s="104"/>
      <c r="HJ262" s="104"/>
      <c r="HK262" s="104"/>
      <c r="HL262" s="104"/>
      <c r="HM262" s="104"/>
      <c r="HN262" s="104"/>
      <c r="HO262" s="104"/>
      <c r="HP262" s="104"/>
      <c r="HQ262" s="104"/>
      <c r="HR262" s="104"/>
      <c r="HS262" s="104"/>
      <c r="HT262" s="104"/>
      <c r="HU262" s="104"/>
      <c r="HV262" s="104"/>
      <c r="HW262" s="104"/>
      <c r="HX262" s="104"/>
      <c r="HY262" s="104"/>
      <c r="HZ262" s="104"/>
      <c r="IA262" s="104"/>
      <c r="IB262" s="104"/>
      <c r="IC262" s="104"/>
      <c r="ID262" s="104"/>
      <c r="IE262" s="104"/>
      <c r="IF262" s="104"/>
      <c r="IG262" s="104"/>
      <c r="IH262" s="104"/>
      <c r="II262" s="104"/>
      <c r="IJ262" s="104"/>
      <c r="IK262" s="104"/>
      <c r="IL262" s="104"/>
      <c r="IM262" s="104"/>
      <c r="IN262" s="104"/>
      <c r="IO262" s="104"/>
      <c r="IP262" s="104"/>
      <c r="IQ262" s="104"/>
      <c r="IR262" s="104"/>
      <c r="IS262" s="104"/>
      <c r="IT262" s="104"/>
      <c r="IU262" s="104"/>
      <c r="IV262" s="104"/>
      <c r="IW262" s="104"/>
      <c r="IX262" s="104"/>
      <c r="IY262" s="104"/>
      <c r="IZ262" s="104"/>
      <c r="JA262" s="104"/>
      <c r="JB262" s="104"/>
      <c r="JC262" s="104"/>
      <c r="JD262" s="104"/>
      <c r="JE262" s="104"/>
      <c r="JF262" s="104"/>
      <c r="JG262" s="104"/>
      <c r="JH262" s="104"/>
      <c r="JI262" s="104"/>
      <c r="JJ262" s="104"/>
      <c r="JK262" s="104"/>
      <c r="JL262" s="104"/>
      <c r="JM262" s="104"/>
      <c r="JN262" s="104"/>
      <c r="JO262" s="104"/>
      <c r="JP262" s="104"/>
      <c r="JQ262" s="104"/>
      <c r="JR262" s="104"/>
      <c r="JS262" s="104"/>
      <c r="JT262" s="104"/>
      <c r="JU262" s="104"/>
      <c r="JV262" s="104"/>
      <c r="JW262" s="104"/>
      <c r="JX262" s="104"/>
      <c r="JY262" s="104"/>
      <c r="JZ262" s="104"/>
      <c r="KA262" s="104"/>
      <c r="KB262" s="104"/>
      <c r="KC262" s="104"/>
      <c r="KD262" s="104"/>
      <c r="KE262" s="104"/>
      <c r="KF262" s="104"/>
      <c r="KG262" s="104"/>
      <c r="KH262" s="104"/>
      <c r="KI262" s="104"/>
      <c r="KJ262" s="104"/>
      <c r="KK262" s="104"/>
      <c r="KL262" s="104"/>
      <c r="KM262" s="104"/>
      <c r="KN262" s="104"/>
      <c r="KO262" s="104"/>
      <c r="KP262" s="104"/>
      <c r="KQ262" s="104"/>
      <c r="KR262" s="104"/>
      <c r="KS262" s="104"/>
      <c r="KT262" s="104"/>
      <c r="KU262" s="104"/>
      <c r="KV262" s="104"/>
      <c r="KW262" s="104"/>
      <c r="KX262" s="104"/>
      <c r="KY262" s="104"/>
      <c r="KZ262" s="104"/>
      <c r="LA262" s="104"/>
      <c r="LB262" s="104"/>
      <c r="LC262" s="104"/>
      <c r="LD262" s="104"/>
      <c r="LE262" s="104"/>
      <c r="LF262" s="104"/>
      <c r="LG262" s="104"/>
      <c r="LH262" s="104"/>
      <c r="LI262" s="104"/>
      <c r="LJ262" s="104"/>
      <c r="LK262" s="104"/>
      <c r="LL262" s="104"/>
      <c r="LM262" s="104"/>
      <c r="LN262" s="104"/>
      <c r="LO262" s="104"/>
      <c r="LP262" s="104"/>
      <c r="LQ262" s="104"/>
      <c r="LR262" s="104"/>
      <c r="LS262" s="104"/>
      <c r="LT262" s="104"/>
      <c r="LU262" s="104"/>
      <c r="LV262" s="104"/>
      <c r="LW262" s="104"/>
      <c r="LX262" s="104"/>
      <c r="LY262" s="104"/>
      <c r="LZ262" s="104"/>
      <c r="MA262" s="104"/>
      <c r="MB262" s="104"/>
      <c r="MC262" s="104"/>
      <c r="MD262" s="104"/>
      <c r="ME262" s="104"/>
      <c r="MF262" s="104"/>
      <c r="MG262" s="104"/>
      <c r="MH262" s="104"/>
      <c r="MI262" s="104"/>
      <c r="MJ262" s="104"/>
      <c r="MK262" s="104"/>
      <c r="ML262" s="104"/>
      <c r="MM262" s="104"/>
      <c r="MN262" s="104"/>
      <c r="MO262" s="104"/>
      <c r="MP262" s="104"/>
      <c r="MQ262" s="104"/>
      <c r="MR262" s="104"/>
      <c r="MS262" s="104"/>
      <c r="MT262" s="104"/>
      <c r="MU262" s="104"/>
      <c r="MV262" s="104"/>
      <c r="MW262" s="104"/>
      <c r="MX262" s="104"/>
      <c r="MY262" s="104"/>
      <c r="MZ262" s="104"/>
      <c r="NA262" s="104"/>
      <c r="NB262" s="104"/>
      <c r="NC262" s="104"/>
      <c r="ND262" s="104"/>
      <c r="NE262" s="104"/>
      <c r="NF262" s="104"/>
      <c r="NG262" s="104"/>
      <c r="NH262" s="104"/>
      <c r="NI262" s="104"/>
      <c r="NJ262" s="104"/>
      <c r="NK262" s="104"/>
      <c r="NL262" s="104"/>
      <c r="NM262" s="104"/>
      <c r="NN262" s="104"/>
      <c r="NO262" s="104"/>
      <c r="NP262" s="104"/>
      <c r="NQ262" s="104"/>
      <c r="NR262" s="104"/>
      <c r="NS262" s="104"/>
      <c r="NT262" s="104"/>
      <c r="NU262" s="104"/>
      <c r="NV262" s="104"/>
      <c r="NW262" s="104"/>
      <c r="NX262" s="104"/>
      <c r="NY262" s="104"/>
      <c r="NZ262" s="104"/>
      <c r="OA262" s="104"/>
      <c r="OB262" s="104"/>
      <c r="OC262" s="104"/>
      <c r="OD262" s="104"/>
      <c r="OE262" s="104"/>
      <c r="OF262" s="104"/>
      <c r="OG262" s="104"/>
      <c r="OH262" s="104"/>
      <c r="OI262" s="104"/>
      <c r="OJ262" s="104"/>
      <c r="OK262" s="104"/>
      <c r="OL262" s="104"/>
      <c r="OM262" s="104"/>
      <c r="ON262" s="104"/>
      <c r="OO262" s="104"/>
      <c r="OP262" s="104"/>
      <c r="OQ262" s="104"/>
      <c r="OR262" s="104"/>
      <c r="OS262" s="104"/>
      <c r="OT262" s="104"/>
      <c r="OU262" s="104"/>
      <c r="OV262" s="104"/>
      <c r="OW262" s="104"/>
      <c r="OX262" s="104"/>
      <c r="OY262" s="104"/>
      <c r="OZ262" s="104"/>
      <c r="PA262" s="104"/>
      <c r="PB262" s="104"/>
      <c r="PC262" s="104"/>
      <c r="PD262" s="104"/>
      <c r="PE262" s="104"/>
      <c r="PF262" s="104"/>
      <c r="PG262" s="104"/>
      <c r="PH262" s="104"/>
      <c r="PI262" s="104"/>
      <c r="PJ262" s="104"/>
      <c r="PK262" s="104"/>
      <c r="PL262" s="104"/>
      <c r="PM262" s="104"/>
      <c r="PN262" s="104"/>
      <c r="PO262" s="104"/>
      <c r="PP262" s="104"/>
      <c r="PQ262" s="104"/>
      <c r="PR262" s="104"/>
      <c r="PS262" s="104"/>
      <c r="PT262" s="104"/>
      <c r="PU262" s="104"/>
      <c r="PV262" s="104"/>
      <c r="PW262" s="104"/>
      <c r="PX262" s="104"/>
      <c r="PY262" s="104"/>
      <c r="PZ262" s="104"/>
      <c r="QA262" s="104"/>
      <c r="QB262" s="104"/>
      <c r="QC262" s="104"/>
      <c r="QD262" s="104"/>
      <c r="QE262" s="104"/>
      <c r="QF262" s="104"/>
      <c r="QG262" s="104"/>
      <c r="QH262" s="104"/>
      <c r="QI262" s="104"/>
      <c r="QJ262" s="104"/>
      <c r="QK262" s="104"/>
      <c r="QL262" s="104"/>
      <c r="QM262" s="104"/>
      <c r="QN262" s="104"/>
      <c r="QO262" s="104"/>
      <c r="QP262" s="104"/>
      <c r="QQ262" s="104"/>
      <c r="QR262" s="104"/>
      <c r="QS262" s="104"/>
      <c r="QT262" s="104"/>
      <c r="QU262" s="104"/>
      <c r="QV262" s="104"/>
      <c r="QW262" s="104"/>
      <c r="QX262" s="104"/>
      <c r="QY262" s="104"/>
      <c r="QZ262" s="104"/>
      <c r="RA262" s="104"/>
      <c r="RB262" s="104"/>
      <c r="RC262" s="104"/>
      <c r="RD262" s="104"/>
      <c r="RE262" s="104"/>
      <c r="RF262" s="104"/>
      <c r="RG262" s="207"/>
      <c r="RH262" s="207"/>
    </row>
    <row r="264" spans="2:476" ht="18.75" customHeight="1" thickBot="1">
      <c r="M264" s="208" t="e">
        <f ca="1">IF(ISBLANK(CB14),"",(SUMPRODUCT(TMSimList[Time Req '[s']],TMSimMatrix[S62.001])+LOOKUP(CB14,Table1113[Takeoff types],Table1113[Time '[S']])+LOOKUP(M17,Table111316[Landing types],Table111316[Time])+M16/6.3)/60)</f>
        <v>#N/A</v>
      </c>
      <c r="N264" s="208"/>
      <c r="O264" s="208"/>
      <c r="P264" s="208"/>
      <c r="Q264" s="208"/>
      <c r="R264" s="208"/>
      <c r="S264" s="208"/>
      <c r="T264" s="208"/>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08"/>
      <c r="BB264" s="208"/>
      <c r="BC264" s="208"/>
      <c r="BD264" s="208"/>
      <c r="BE264" s="208"/>
      <c r="BF264" s="208"/>
      <c r="BG264" s="208"/>
      <c r="BH264" s="208"/>
      <c r="BI264" s="208"/>
      <c r="BJ264" s="208"/>
      <c r="BK264" s="208"/>
      <c r="BL264" s="208"/>
      <c r="BM264" s="208"/>
      <c r="BN264" s="208"/>
      <c r="BO264" s="208"/>
      <c r="BP264" s="208"/>
      <c r="BQ264" s="208"/>
      <c r="BR264" s="208"/>
      <c r="BS264" s="208"/>
      <c r="BT264" s="208"/>
      <c r="BU264" s="208"/>
      <c r="BV264" s="208"/>
      <c r="BW264" s="208"/>
      <c r="BX264" s="208"/>
      <c r="BY264" s="208"/>
      <c r="BZ264" s="208"/>
      <c r="CA264" s="208"/>
      <c r="CB264" s="208"/>
      <c r="CC264" s="208"/>
      <c r="CD264" s="208" t="str">
        <f>IF(ISBLANK(CD11),"",(SUMPRODUCT(TMSimList[Time Req '[s']],TMSimMatrix[S62.070])+LOOKUP(CD11,Table1113[Takeoff types],Table1113[Time '[S']])+LOOKUP(CD14,Table111316[Landing types],Table111316[Time])+CD13/6.3)/60)</f>
        <v/>
      </c>
      <c r="CE264" s="208" t="str">
        <f>IF(ISBLANK(CE11),"",(SUMPRODUCT(TMSimList[Time Req '[s']],TMSimMatrix[S62.071])+LOOKUP(CE11,Table1113[Takeoff types],Table1113[Time '[S']])+LOOKUP(CE14,Table111316[Landing types],Table111316[Time])+CE13/6.3)/60)</f>
        <v/>
      </c>
      <c r="CF264" s="208" t="str">
        <f>IF(ISBLANK(CF11),"",(SUMPRODUCT(TMSimList[Time Req '[s']],TMSimMatrix[S62.072])+LOOKUP(CF11,Table1113[Takeoff types],Table1113[Time '[S']])+LOOKUP(CF14,Table111316[Landing types],Table111316[Time])+CF13/6.3)/60)</f>
        <v/>
      </c>
      <c r="CG264" s="208" t="str">
        <f>IF(ISBLANK(CG11),"",(SUMPRODUCT(TMSimList[Time Req '[s']],TMSimMatrix[S62.073])+LOOKUP(CG11,Table1113[Takeoff types],Table1113[Time '[S']])+LOOKUP(CG14,Table111316[Landing types],Table111316[Time])+CG13/6.3)/60)</f>
        <v/>
      </c>
      <c r="CH264" s="208" t="str">
        <f>IF(ISBLANK(CH11),"",(SUMPRODUCT(TMSimList[Time Req '[s']],TMSimMatrix[S62.074])+LOOKUP(CH11,Table1113[Takeoff types],Table1113[Time '[S']])+LOOKUP(CH14,Table111316[Landing types],Table111316[Time])+CH13/6.3)/60)</f>
        <v/>
      </c>
      <c r="CI264" s="208"/>
      <c r="CJ264" s="208" t="str">
        <f>IF(ISBLANK(CJ11),"",(SUMPRODUCT(TMSimList[Time Req '[s']],TMSimMatrix[S62.076])+LOOKUP(CJ11,Table1113[Takeoff types],Table1113[Time '[S']])+LOOKUP(CJ14,Table111316[Landing types],Table111316[Time])+CJ13/6.3)/60)</f>
        <v/>
      </c>
      <c r="CK264" s="208" t="str">
        <f>IF(ISBLANK(CK11),"",(SUMPRODUCT(TMSimList[Time Req '[s']],TMSimMatrix[S62.077])+LOOKUP(CK11,Table1113[Takeoff types],Table1113[Time '[S']])+LOOKUP(CK14,Table111316[Landing types],Table111316[Time])+CK13/6.3)/60)</f>
        <v/>
      </c>
      <c r="CL264" s="208"/>
      <c r="CM264" s="208"/>
      <c r="CN264" s="208"/>
      <c r="CO264" s="216" t="str">
        <f>IF(ISBLANK(CO11),"",(SUMPRODUCT(TMSimList[Time Req '[s']],TMSimMatrix[S62.081])+LOOKUP(CO11,Table1113[Takeoff types],Table1113[Time '[S']])+LOOKUP(CO14,Table111316[Landing types],Table111316[Time])+CO13/6.3)/60)</f>
        <v/>
      </c>
      <c r="CP264" s="208" t="str">
        <f>IF(ISBLANK(CP11),"",(SUMPRODUCT(TMSimList[Time Req '[s']],TMSimMatrix[S62.082])+LOOKUP(CP11,Table1113[Takeoff types],Table1113[Time '[S']])+LOOKUP(CP14,Table111316[Landing types],Table111316[Time])+CP13/6.3)/60)</f>
        <v/>
      </c>
      <c r="CQ264" s="208" t="str">
        <f>IF(ISBLANK(CQ11),"",(SUMPRODUCT(TMSimList[Time Req '[s']],TMSimMatrix[S62.083])+LOOKUP(CQ11,Table1113[Takeoff types],Table1113[Time '[S']])+LOOKUP(#REF!,Table111316[Landing types],Table111316[Time])+CQ13/6.3)/60)</f>
        <v/>
      </c>
      <c r="CR264" s="208" t="str">
        <f>IF(ISBLANK(CR11),"",(SUMPRODUCT(TMSimList[Time Req '[s']],TMSimMatrix[S62.084])+LOOKUP(CR11,Table1113[Takeoff types],Table1113[Time '[S']])+LOOKUP(GH14,Table111316[Landing types],Table111316[Time])+CR13/6.3)/60)</f>
        <v/>
      </c>
      <c r="CS264" s="208" t="str">
        <f>IF(ISBLANK(CS11),"",(SUMPRODUCT(TMSimList[Time Req '[s']],TMSimMatrix[S62.085])+LOOKUP(CS11,Table1113[Takeoff types],Table1113[Time '[S']])+LOOKUP(GI14,Table111316[Landing types],Table111316[Time])+CS13/6.3)/60)</f>
        <v/>
      </c>
      <c r="CT264" s="208" t="str">
        <f>IF(ISBLANK(CT11),"",(SUMPRODUCT(TMSimList[Time Req '[s']],TMSimMatrix[S62.086])+LOOKUP(CT11,Table1113[Takeoff types],Table1113[Time '[S']])+LOOKUP(CT14,Table111316[Landing types],Table111316[Time])+CT13/6.3)/60)</f>
        <v/>
      </c>
      <c r="CU264" s="208" t="str">
        <f>IF(ISBLANK(CU11),"",(SUMPRODUCT(TMSimList[Time Req '[s']],TMSimMatrix[S62.087])+LOOKUP(CU11,Table1113[Takeoff types],Table1113[Time '[S']])+LOOKUP(CU14,Table111316[Landing types],Table111316[Time])+CU13/6.3)/60)</f>
        <v/>
      </c>
      <c r="CV264" s="208" t="str">
        <f>IF(ISBLANK(CV11),"",(SUMPRODUCT(TMSimList[Time Req '[s']],TMSimMatrix[S62.088])+LOOKUP(CV11,Table1113[Takeoff types],Table1113[Time '[S']])+LOOKUP(CV14,Table111316[Landing types],Table111316[Time])+CV13/6.3)/60)</f>
        <v/>
      </c>
      <c r="CW264" s="208"/>
      <c r="CX264" s="208"/>
      <c r="CY264" s="208"/>
      <c r="CZ264" s="208"/>
      <c r="DA264" s="208"/>
      <c r="DB264" s="208"/>
      <c r="DC264" s="208"/>
      <c r="DD264" s="208"/>
      <c r="DE264" s="208"/>
      <c r="DF264" s="208"/>
      <c r="DG264" s="208"/>
      <c r="DH264" s="208"/>
      <c r="DI264" s="208"/>
      <c r="DJ264" s="208"/>
      <c r="DK264" s="208"/>
      <c r="DL264" s="208"/>
      <c r="DM264" s="208"/>
      <c r="DN264" s="208"/>
      <c r="DO264" s="208"/>
      <c r="DP264" s="208"/>
      <c r="DQ264" s="208"/>
      <c r="DR264" s="208"/>
      <c r="DS264" s="208"/>
      <c r="DT264" s="208"/>
      <c r="DU264" s="208" t="str">
        <f>IF(ISBLANK(DU11),"",(SUMPRODUCT(TMSimList[Time Req '[s']],TMSimMatrix[S62.113])+LOOKUP(DU11,Table1113[Takeoff types],Table1113[Time '[S']])+LOOKUP(DU14,Table111316[Landing types],Table111316[Time])+DU13/6.3)/60)</f>
        <v/>
      </c>
      <c r="DV264" s="208"/>
      <c r="DW264" s="208"/>
      <c r="DX264" s="208"/>
      <c r="DY264" s="208"/>
      <c r="DZ264" s="208"/>
      <c r="EA264" s="208"/>
      <c r="EB264" s="208"/>
      <c r="EC264" s="208"/>
      <c r="ED264" s="208"/>
      <c r="EE264" s="208"/>
      <c r="EF264" s="208"/>
      <c r="EG264" s="208" t="str">
        <f>IF(ISBLANK(EG11),"",(SUMPRODUCT(TMSimList[Time Req '[s']],TMSimMatrix[S62.126])+LOOKUP(EG11,Table1113[Takeoff types],Table1113[Time '[S']])+LOOKUP(EG14,Table111316[Landing types],Table111316[Time])+EG13/6.3)/60)</f>
        <v/>
      </c>
      <c r="EH264" s="208" t="str">
        <f>IF(ISBLANK(EH11),"",(SUMPRODUCT(TMSimList[Time Req '[s']],TMSimMatrix[S62.127])+LOOKUP(EH11,Table1113[Takeoff types],Table1113[Time '[S']])+LOOKUP(EH14,Table111316[Landing types],Table111316[Time])+EH13/6.3)/60)</f>
        <v/>
      </c>
      <c r="EI264" s="208"/>
      <c r="EJ264" s="208"/>
      <c r="EK264" s="208"/>
      <c r="EL264" s="208"/>
      <c r="EM264" s="208"/>
      <c r="EN264" s="208"/>
      <c r="EO264" s="208"/>
      <c r="EP264" s="208"/>
      <c r="EQ264" s="208"/>
      <c r="ER264" s="208"/>
      <c r="ES264" s="208"/>
      <c r="ET264" s="208"/>
      <c r="EU264" s="208"/>
      <c r="EV264" s="208"/>
      <c r="EW264" s="208"/>
      <c r="EX264" s="208"/>
      <c r="EY264" s="208"/>
      <c r="EZ264" s="208"/>
      <c r="FA264" s="208"/>
      <c r="FB264" s="208"/>
      <c r="FC264" s="208"/>
      <c r="FD264" s="208"/>
      <c r="FE264" s="208"/>
      <c r="FF264" s="208"/>
      <c r="FG264" s="208"/>
      <c r="FH264" s="208"/>
      <c r="FI264" s="208"/>
      <c r="FJ264" s="208"/>
      <c r="FK264" s="208"/>
      <c r="FL264" s="208"/>
      <c r="FM264" s="208"/>
      <c r="FN264" s="208"/>
      <c r="FO264" s="208"/>
      <c r="FP264" s="208"/>
      <c r="FQ264" s="208"/>
      <c r="FR264" s="208"/>
      <c r="FS264" s="208"/>
      <c r="FT264" s="208"/>
      <c r="FU264" s="208"/>
      <c r="FV264" s="208"/>
      <c r="FW264" s="208"/>
      <c r="FX264" s="208"/>
      <c r="FY264" s="208"/>
      <c r="FZ264" s="208"/>
      <c r="GA264" s="208"/>
      <c r="GB264" s="208"/>
      <c r="GC264" s="208"/>
      <c r="GD264" s="208"/>
      <c r="GE264" s="208"/>
      <c r="GF264" s="208"/>
      <c r="GG264" s="208"/>
      <c r="GH264" s="208"/>
      <c r="GI264" s="208"/>
      <c r="GJ264" s="208"/>
      <c r="GK264" s="208"/>
      <c r="GL264" s="208"/>
      <c r="GM264" s="208"/>
      <c r="GN264" s="208"/>
      <c r="GO264" s="208"/>
      <c r="GP264" s="208"/>
      <c r="GQ264" s="208"/>
      <c r="GR264" s="208"/>
      <c r="GS264" s="208"/>
      <c r="GT264" s="208"/>
      <c r="GU264" s="208"/>
      <c r="GV264" s="208"/>
      <c r="GW264" s="208"/>
      <c r="GX264" s="208"/>
      <c r="GY264" s="208"/>
      <c r="GZ264" s="208"/>
      <c r="HA264" s="208"/>
      <c r="HB264" s="208"/>
      <c r="HC264" s="208"/>
      <c r="HD264" s="208"/>
      <c r="HE264" s="208"/>
      <c r="HF264" s="208"/>
      <c r="HG264" s="208"/>
      <c r="HH264" s="208"/>
      <c r="HI264" s="208"/>
      <c r="HJ264" s="208"/>
      <c r="HK264" s="208"/>
      <c r="HL264" s="208"/>
      <c r="HM264" s="208"/>
      <c r="HN264" s="208"/>
      <c r="HO264" s="208"/>
      <c r="HP264" s="208"/>
      <c r="HQ264" s="208"/>
      <c r="HR264" s="208"/>
      <c r="HS264" s="208"/>
      <c r="HT264" s="208"/>
      <c r="HU264" s="208"/>
      <c r="HV264" s="208"/>
      <c r="HW264" s="208"/>
      <c r="HX264" s="208"/>
      <c r="HY264" s="208"/>
      <c r="HZ264" s="208"/>
      <c r="IA264" s="208"/>
      <c r="IB264" s="208"/>
      <c r="IC264" s="208"/>
      <c r="ID264" s="208"/>
      <c r="IE264" s="208"/>
      <c r="IF264" s="208"/>
      <c r="IG264" s="208"/>
      <c r="IH264" s="208"/>
      <c r="II264" s="208"/>
      <c r="IJ264" s="208"/>
      <c r="IK264" s="208"/>
      <c r="IL264" s="208"/>
      <c r="IM264" s="208"/>
      <c r="IN264" s="208"/>
      <c r="IO264" s="208"/>
      <c r="IP264" s="208"/>
      <c r="IQ264" s="208"/>
      <c r="IR264" s="208"/>
      <c r="IS264" s="208"/>
      <c r="IT264" s="208"/>
      <c r="IU264" s="208"/>
      <c r="IV264" s="208"/>
      <c r="IW264" s="208"/>
      <c r="IX264" s="208"/>
      <c r="IY264" s="208"/>
      <c r="IZ264" s="208"/>
      <c r="JA264" s="208"/>
      <c r="JB264" s="208"/>
      <c r="JC264" s="208"/>
      <c r="JD264" s="208"/>
      <c r="JE264" s="208"/>
      <c r="JF264" s="208"/>
      <c r="JG264" s="208"/>
      <c r="JH264" s="208"/>
      <c r="JI264" s="208"/>
      <c r="JJ264" s="208"/>
      <c r="JK264" s="208"/>
      <c r="JL264" s="208"/>
      <c r="JM264" s="208"/>
      <c r="JN264" s="208"/>
      <c r="JO264" s="208"/>
      <c r="JP264" s="208"/>
      <c r="JQ264" s="208"/>
      <c r="JR264" s="208"/>
      <c r="JS264" s="208"/>
      <c r="JT264" s="208"/>
      <c r="JU264" s="208"/>
      <c r="JV264" s="208"/>
      <c r="JW264" s="208"/>
      <c r="JX264" s="208"/>
      <c r="JY264" s="208"/>
      <c r="JZ264" s="208"/>
      <c r="KA264" s="208"/>
      <c r="KB264" s="208"/>
      <c r="KC264" s="208"/>
      <c r="KD264" s="208"/>
      <c r="KE264" s="208"/>
      <c r="KF264" s="208"/>
      <c r="KG264" s="208"/>
      <c r="KH264" s="208"/>
      <c r="KI264" s="208"/>
      <c r="KJ264" s="208"/>
      <c r="KK264" s="208"/>
      <c r="KL264" s="208"/>
      <c r="KM264" s="208"/>
      <c r="KN264" s="208"/>
      <c r="KO264" s="208"/>
      <c r="KP264" s="208"/>
      <c r="KQ264" s="208"/>
      <c r="KR264" s="208"/>
      <c r="KS264" s="208"/>
      <c r="KT264" s="208"/>
      <c r="KU264" s="208"/>
      <c r="KV264" s="208"/>
      <c r="KW264" s="208"/>
      <c r="KX264" s="208"/>
      <c r="KY264" s="208"/>
      <c r="KZ264" s="208"/>
      <c r="LA264" s="208"/>
      <c r="LB264" s="208"/>
      <c r="LC264" s="208"/>
      <c r="LD264" s="208"/>
      <c r="LE264" s="208"/>
      <c r="LF264" s="208"/>
      <c r="LG264" s="208"/>
      <c r="LH264" s="208"/>
      <c r="LI264" s="208"/>
      <c r="LJ264" s="208"/>
      <c r="LK264" s="208"/>
      <c r="LL264" s="208"/>
      <c r="LM264" s="208"/>
      <c r="LN264" s="208"/>
      <c r="LO264" s="208"/>
      <c r="LP264" s="208"/>
      <c r="LQ264" s="208"/>
      <c r="LR264" s="208"/>
      <c r="LS264" s="208"/>
      <c r="LT264" s="208"/>
      <c r="LU264" s="208"/>
      <c r="LV264" s="208"/>
      <c r="LW264" s="208"/>
      <c r="LX264" s="208"/>
      <c r="LY264" s="208"/>
      <c r="LZ264" s="208"/>
      <c r="MA264" s="208"/>
      <c r="MB264" s="208"/>
      <c r="MC264" s="208"/>
      <c r="MD264" s="208"/>
      <c r="ME264" s="208"/>
      <c r="MF264" s="208"/>
      <c r="MG264" s="208"/>
      <c r="MH264" s="208"/>
      <c r="MI264" s="208"/>
      <c r="MJ264" s="208"/>
      <c r="MK264" s="208"/>
      <c r="ML264" s="208"/>
      <c r="MM264" s="208"/>
      <c r="MN264" s="208"/>
      <c r="MO264" s="208"/>
      <c r="MP264" s="208"/>
      <c r="MQ264" s="208"/>
      <c r="MR264" s="208"/>
      <c r="MS264" s="208"/>
      <c r="MT264" s="208"/>
      <c r="MU264" s="208"/>
      <c r="MV264" s="208"/>
      <c r="MW264" s="208"/>
      <c r="MX264" s="208"/>
      <c r="MY264" s="208"/>
      <c r="MZ264" s="208"/>
      <c r="NA264" s="208"/>
      <c r="NB264" s="208"/>
      <c r="NC264" s="208"/>
      <c r="ND264" s="208"/>
      <c r="NE264" s="208"/>
      <c r="NF264" s="208"/>
      <c r="NG264" s="208"/>
      <c r="NH264" s="208"/>
      <c r="NI264" s="208"/>
      <c r="NJ264" s="208"/>
      <c r="NK264" s="208"/>
      <c r="NL264" s="208"/>
      <c r="NM264" s="208"/>
      <c r="NN264" s="208"/>
      <c r="NO264" s="208"/>
      <c r="NP264" s="208"/>
      <c r="NQ264" s="208"/>
      <c r="NR264" s="208"/>
      <c r="NS264" s="208"/>
      <c r="NT264" s="208"/>
      <c r="NU264" s="208"/>
      <c r="NV264" s="208"/>
      <c r="NW264" s="208"/>
      <c r="NX264" s="208"/>
      <c r="NY264" s="208"/>
      <c r="NZ264" s="208"/>
      <c r="OA264" s="208"/>
      <c r="OB264" s="208"/>
      <c r="OC264" s="208"/>
      <c r="OD264" s="208"/>
      <c r="OE264" s="208"/>
      <c r="OF264" s="208"/>
      <c r="OG264" s="208"/>
      <c r="OH264" s="208"/>
      <c r="OI264" s="208"/>
      <c r="OJ264" s="208"/>
      <c r="OK264" s="208"/>
      <c r="OL264" s="208"/>
      <c r="OM264" s="208"/>
      <c r="ON264" s="208"/>
      <c r="OO264" s="208"/>
      <c r="OP264" s="208"/>
      <c r="OQ264" s="208"/>
      <c r="OR264" s="208"/>
      <c r="OS264" s="208"/>
      <c r="OT264" s="208"/>
      <c r="OU264" s="208"/>
      <c r="OV264" s="208"/>
      <c r="OW264" s="208"/>
      <c r="OX264" s="208"/>
      <c r="OY264" s="208"/>
      <c r="OZ264" s="208"/>
      <c r="PA264" s="208"/>
      <c r="PB264" s="208"/>
      <c r="PC264" s="208"/>
      <c r="PD264" s="208"/>
      <c r="PE264" s="208"/>
      <c r="PF264" s="208"/>
      <c r="PG264" s="208"/>
      <c r="PH264" s="208"/>
      <c r="PI264" s="208"/>
      <c r="PJ264" s="208"/>
      <c r="PK264" s="208"/>
      <c r="PL264" s="208"/>
      <c r="PM264" s="208"/>
      <c r="PN264" s="208"/>
      <c r="PO264" s="208"/>
      <c r="PP264" s="208"/>
      <c r="PQ264" s="208"/>
      <c r="PR264" s="208"/>
      <c r="PS264" s="208"/>
      <c r="PT264" s="208"/>
      <c r="PU264" s="208"/>
      <c r="PV264" s="208"/>
      <c r="PW264" s="208"/>
      <c r="PX264" s="208"/>
      <c r="PY264" s="208"/>
      <c r="PZ264" s="208"/>
      <c r="QA264" s="208"/>
      <c r="QB264" s="208"/>
      <c r="QC264" s="208"/>
      <c r="QD264" s="208"/>
      <c r="QE264" s="208"/>
      <c r="QF264" s="208"/>
      <c r="QG264" s="208"/>
      <c r="QH264" s="208"/>
      <c r="QI264" s="208"/>
      <c r="QJ264" s="208"/>
      <c r="QK264" s="208"/>
      <c r="QL264" s="208"/>
      <c r="QM264" s="208"/>
      <c r="QN264" s="208"/>
      <c r="QO264" s="208"/>
      <c r="QP264" s="208"/>
      <c r="QQ264" s="208"/>
      <c r="QR264" s="208"/>
      <c r="QS264" s="208"/>
      <c r="QT264" s="208"/>
      <c r="QU264" s="208"/>
      <c r="QV264" s="208"/>
      <c r="QW264" s="208"/>
      <c r="QX264" s="208"/>
      <c r="QY264" s="208"/>
      <c r="QZ264" s="208"/>
      <c r="RA264" s="208"/>
      <c r="RB264" s="208"/>
      <c r="RC264" s="208"/>
      <c r="RD264" s="208"/>
      <c r="RE264" s="208" t="str">
        <f>IF(ISBLANK(RE11),"",(SUMPRODUCT(TMSimList[Time Req '[s']],TMSimMatrix[S62.313])+LOOKUP(RE11,Table1113[Takeoff types],Table1113[Time '[S']])+LOOKUP(RE14,Table111316[Landing types],Table111316[Time])+RE13/6.3)/60)</f>
        <v/>
      </c>
      <c r="RF264" s="208" t="str">
        <f>IF(ISBLANK(RF11),"",(SUMPRODUCT(TMSimList[Time Req '[s']],TMSimMatrix[S62.314])+LOOKUP(RF11,Table1113[Takeoff types],Table1113[Time '[S']])+LOOKUP(RF14,Table111316[Landing types],Table111316[Time])+RF13/6.3)/60)</f>
        <v/>
      </c>
      <c r="RG264" s="208"/>
      <c r="RH264" s="208" t="str">
        <f>IF(ISBLANK(RH11),"",(SUMPRODUCT(TMSimList[Time Req '[s']],TMSimMatrix[S62.316])+LOOKUP(RH11,Table1113[Takeoff types],Table1113[Time '[S']])+LOOKUP(RH14,Table111316[Landing types],Table111316[Time])+RH13/6.3)/60)</f>
        <v/>
      </c>
    </row>
    <row r="265" spans="2:476" ht="18.75" customHeight="1" thickBot="1">
      <c r="G265" s="136"/>
      <c r="H265" s="137" t="s">
        <v>89</v>
      </c>
      <c r="I265" s="138">
        <v>10</v>
      </c>
      <c r="J265" s="102"/>
      <c r="K265" s="129" t="s">
        <v>90</v>
      </c>
    </row>
  </sheetData>
  <dataConsolidate/>
  <conditionalFormatting sqref="CS28:CT41 CS24:CT25 CS20:CT21 CD28:CI30 CD55:CQ62 CJ21:CJ22 CJ25:CJ28 CP108:CQ120 RF29:RH42 EH25:EJ26 DU20:EF22 CD71:CG72 CD70:CF71 EH20:EJ21 CU20:CU22 CD74:CF75 CQ59:CQ66 CS55:CT66 CU24:CU74 CD11:CH12 CD15:CH19 FN20:FT21 FN25:FT26 FN56:FT63 EH29:EJ42 FN29:FT42 EH87:FT104 EH86:EW86 EX81:FH86 GY81:RH104 GY37:RE42 GY29:RE34 GY35:RD36 GY56:RH63 GY25:RH26 GY20:RH21 FW81:FW104 FW29:FW42 FW56:FW63 FW25:FW26 FW20:FW21 IG17:RH19 EH56:EJ57 EH67:EJ80 CT78 CQ78:CR78 CU76:CU103 CY67:DD75 CT67:CX74 CS75:CX75 DU25:EF104 CJ17:DQ18 EX55:EX57 EX59:EX66 EX57:EY57 EY58 EY60:EY66 EZ55:FA59 FA60 EZ62:FA66 EZ61 FB24:FB61 EX75:FB75 FC55:FC62 FB63:FB74 FC64:FC75 FD25:FD63 FD65:FD75 FF56:FF65 FF67:FF75 FH76 FG78:FH80 FG77 FG63:FH75 FO76:FT76 FN78:FT86 FN77 FP77:FT77 DR17:DY19 FJ75 FL75 FX14:GE14 GQ78:GR104 GF75:GG77 GF28:GP35 FX111:GP114 FZ55:GE62 FX20:GP20 FZ79:GP80 GF55:GP74 FZ78:GH78 FX22:GP24 GF17:GF18 GQ75:GR75 GQ58:GR66 GU58:GV61 GU75:GV80 GU64:GV65 GU66:GX66 GW58:GX63 FX19:GI19 DJ67:EF75 FX81:GP109 N11:Z14 CB19:DQ19 BU20:CU20 EG18:EO19 EG17:EP17 BU11:BU13 CB64:CF69 BU64:CC103 BU104:CA104 CB11:CB19 BV11:BX14 AC14:AG14 BF14:BU14 AI14:AM14 M20:AA103 AC20:AG104 AI21:AM104 AO26:CC30 AO21:CI21 AO30:CI41 AO22:CP25 AO62:CF63 AO42:CC63 AO14:AZ14 AO64:BT75 AO76:BF76 BH76:BT76 AO77:BT104 HT14 HV14 IB14:ID14 CV12:HB12 CR11:EH11 EG13:HB13">
    <cfRule type="colorScale" priority="5050">
      <colorScale>
        <cfvo type="num" val="0"/>
        <cfvo type="num" val="3"/>
        <cfvo type="num" val="6"/>
        <color theme="0"/>
        <color rgb="FF00B050"/>
        <color theme="6" tint="-0.499984740745262"/>
      </colorScale>
    </cfRule>
  </conditionalFormatting>
  <conditionalFormatting sqref="CD21:CI22 CD25:CI28 CD41:CI55 CS41:CT55 CS25:CT28 CS21:CT22 EH21:EJ22 EH26:EJ29 EH42:EJ56 CD15:CH15 FN42:FT56 FN26:FT29 FN21:FT22 GY21:RH22 GY26:RH29 GY42:RH56 FW21:FW22 FW26:FW29 FW42:FW56">
    <cfRule type="colorScale" priority="5049">
      <colorScale>
        <cfvo type="num" val="0"/>
        <cfvo type="num" val="3"/>
        <cfvo type="num" val="6"/>
        <color theme="0"/>
        <color rgb="FF00B050"/>
        <color theme="6" tint="-0.499984740745262"/>
      </colorScale>
    </cfRule>
  </conditionalFormatting>
  <conditionalFormatting sqref="RJ12 H265 RI14:RJ60">
    <cfRule type="iconSet" priority="5051">
      <iconSet iconSet="3Symbols2" showValue="0">
        <cfvo type="percent" val="0"/>
        <cfvo type="num" val="0"/>
        <cfvo type="num" val="0" gte="0"/>
      </iconSet>
    </cfRule>
  </conditionalFormatting>
  <conditionalFormatting sqref="K15:K110">
    <cfRule type="containsBlanks" priority="5047" stopIfTrue="1">
      <formula>LEN(TRIM(K15))=0</formula>
    </cfRule>
    <cfRule type="cellIs" dxfId="544" priority="5048" operator="lessThan">
      <formula>L15</formula>
    </cfRule>
    <cfRule type="cellIs" dxfId="543" priority="5052" operator="equal">
      <formula>L15</formula>
    </cfRule>
    <cfRule type="cellIs" dxfId="542" priority="5053" operator="greaterThan">
      <formula>L15</formula>
    </cfRule>
  </conditionalFormatting>
  <conditionalFormatting sqref="CD15:CH15">
    <cfRule type="colorScale" priority="5045">
      <colorScale>
        <cfvo type="num" val="0"/>
        <cfvo type="num" val="3"/>
        <cfvo type="num" val="6"/>
        <color theme="0"/>
        <color rgb="FF00B050"/>
        <color theme="6" tint="-0.499984740745262"/>
      </colorScale>
    </cfRule>
  </conditionalFormatting>
  <conditionalFormatting sqref="CQ24:CR25 CJ28:CR35 CK35:CR37 CJ41:CJ43 CJ37:CR41 CJ20:CR21 CK19:DY19 EG19:EO19">
    <cfRule type="colorScale" priority="5037">
      <colorScale>
        <cfvo type="num" val="0"/>
        <cfvo type="num" val="3"/>
        <cfvo type="num" val="6"/>
        <color theme="0"/>
        <color rgb="FF00B050"/>
        <color theme="6" tint="-0.499984740745262"/>
      </colorScale>
    </cfRule>
  </conditionalFormatting>
  <conditionalFormatting sqref="CK21:CR22 CK25:CR28 CK41:CR43 CJ43:CR54 CJ54:CQ55 CQ57:CR58 CQ58:CQ59 CR54:CR66">
    <cfRule type="colorScale" priority="5036">
      <colorScale>
        <cfvo type="num" val="0"/>
        <cfvo type="num" val="3"/>
        <cfvo type="num" val="6"/>
        <color theme="0"/>
        <color rgb="FF00B050"/>
        <color theme="6" tint="-0.499984740745262"/>
      </colorScale>
    </cfRule>
  </conditionalFormatting>
  <conditionalFormatting sqref="EH108:FT108 CT107 GY108:RE108 FW108">
    <cfRule type="colorScale" priority="5011">
      <colorScale>
        <cfvo type="num" val="0"/>
        <cfvo type="num" val="3"/>
        <cfvo type="num" val="6"/>
        <color theme="0"/>
        <color rgb="FF00B050"/>
        <color theme="6" tint="-0.499984740745262"/>
      </colorScale>
    </cfRule>
  </conditionalFormatting>
  <conditionalFormatting sqref="CJ19">
    <cfRule type="colorScale" priority="5034">
      <colorScale>
        <cfvo type="num" val="0"/>
        <cfvo type="num" val="3"/>
        <cfvo type="num" val="6"/>
        <color theme="0"/>
        <color rgb="FF00B050"/>
        <color theme="6" tint="-0.499984740745262"/>
      </colorScale>
    </cfRule>
  </conditionalFormatting>
  <conditionalFormatting sqref="CJ35:CJ37">
    <cfRule type="colorScale" priority="5033">
      <colorScale>
        <cfvo type="num" val="0"/>
        <cfvo type="num" val="3"/>
        <cfvo type="num" val="6"/>
        <color theme="0"/>
        <color rgb="FF00B050"/>
        <color theme="6" tint="-0.499984740745262"/>
      </colorScale>
    </cfRule>
  </conditionalFormatting>
  <conditionalFormatting sqref="CD89:CT103 CD82:CO89 CQ82:CT89 CD62:CF64 CS62:CT64 CJ62:CQ64 CJ65:CT66 EX72:FA74 FN63:FT66 EH81:EW85 GY63:RH65 FW76:FW80 CD80:CT82 CD78:CP79 CT79 CQ79 CD76:CT77 CH71:CR71 CJ67:CR71 CD72:CR75 EX76:FF80 FR67:FT74 FW63:FW74 GY67:RH80 IF66:RH66">
    <cfRule type="colorScale" priority="5032">
      <colorScale>
        <cfvo type="num" val="0"/>
        <cfvo type="num" val="3"/>
        <cfvo type="num" val="6"/>
        <color theme="0"/>
        <color rgb="FF00B050"/>
        <color theme="6" tint="-0.499984740745262"/>
      </colorScale>
    </cfRule>
  </conditionalFormatting>
  <conditionalFormatting sqref="CP82">
    <cfRule type="colorScale" priority="5031">
      <colorScale>
        <cfvo type="num" val="0"/>
        <cfvo type="num" val="3"/>
        <cfvo type="num" val="6"/>
        <color theme="0"/>
        <color rgb="FF00B050"/>
        <color theme="6" tint="-0.499984740745262"/>
      </colorScale>
    </cfRule>
  </conditionalFormatting>
  <conditionalFormatting sqref="CP83:CP89">
    <cfRule type="colorScale" priority="5030">
      <colorScale>
        <cfvo type="num" val="0"/>
        <cfvo type="num" val="3"/>
        <cfvo type="num" val="6"/>
        <color theme="0"/>
        <color rgb="FF00B050"/>
        <color theme="6" tint="-0.499984740745262"/>
      </colorScale>
    </cfRule>
  </conditionalFormatting>
  <conditionalFormatting sqref="CQ104">
    <cfRule type="colorScale" priority="5026">
      <colorScale>
        <cfvo type="num" val="0"/>
        <cfvo type="num" val="3"/>
        <cfvo type="num" val="6"/>
        <color theme="0"/>
        <color rgb="FF00B050"/>
        <color theme="6" tint="-0.499984740745262"/>
      </colorScale>
    </cfRule>
  </conditionalFormatting>
  <conditionalFormatting sqref="CQ106">
    <cfRule type="colorScale" priority="5025">
      <colorScale>
        <cfvo type="num" val="0"/>
        <cfvo type="num" val="3"/>
        <cfvo type="num" val="6"/>
        <color theme="0"/>
        <color rgb="FF00B050"/>
        <color theme="6" tint="-0.499984740745262"/>
      </colorScale>
    </cfRule>
  </conditionalFormatting>
  <conditionalFormatting sqref="CQ107">
    <cfRule type="colorScale" priority="5024">
      <colorScale>
        <cfvo type="num" val="0"/>
        <cfvo type="num" val="3"/>
        <cfvo type="num" val="6"/>
        <color theme="0"/>
        <color rgb="FF00B050"/>
        <color theme="6" tint="-0.499984740745262"/>
      </colorScale>
    </cfRule>
  </conditionalFormatting>
  <conditionalFormatting sqref="CS107">
    <cfRule type="colorScale" priority="5014">
      <colorScale>
        <cfvo type="num" val="0"/>
        <cfvo type="num" val="3"/>
        <cfvo type="num" val="6"/>
        <color theme="0"/>
        <color rgb="FF00B050"/>
        <color theme="6" tint="-0.499984740745262"/>
      </colorScale>
    </cfRule>
  </conditionalFormatting>
  <conditionalFormatting sqref="EH104:FT104 CT103 GY104:RE104 FW104">
    <cfRule type="colorScale" priority="5013">
      <colorScale>
        <cfvo type="num" val="0"/>
        <cfvo type="num" val="3"/>
        <cfvo type="num" val="6"/>
        <color theme="0"/>
        <color rgb="FF00B050"/>
        <color theme="6" tint="-0.499984740745262"/>
      </colorScale>
    </cfRule>
  </conditionalFormatting>
  <conditionalFormatting sqref="EH106:FT106 CT105 GY106:RE106 FW106">
    <cfRule type="colorScale" priority="5012">
      <colorScale>
        <cfvo type="num" val="0"/>
        <cfvo type="num" val="3"/>
        <cfvo type="num" val="6"/>
        <color theme="0"/>
        <color rgb="FF00B050"/>
        <color theme="6" tint="-0.499984740745262"/>
      </colorScale>
    </cfRule>
  </conditionalFormatting>
  <conditionalFormatting sqref="RF108:RG108">
    <cfRule type="colorScale" priority="5010">
      <colorScale>
        <cfvo type="num" val="0"/>
        <cfvo type="num" val="3"/>
        <cfvo type="num" val="6"/>
        <color theme="0"/>
        <color rgb="FF00B050"/>
        <color theme="6" tint="-0.499984740745262"/>
      </colorScale>
    </cfRule>
  </conditionalFormatting>
  <conditionalFormatting sqref="RF11:RG12 RF15:RG16">
    <cfRule type="colorScale" priority="5009">
      <colorScale>
        <cfvo type="num" val="0"/>
        <cfvo type="num" val="3"/>
        <cfvo type="num" val="6"/>
        <color theme="0"/>
        <color rgb="FF00B050"/>
        <color theme="6" tint="-0.499984740745262"/>
      </colorScale>
    </cfRule>
  </conditionalFormatting>
  <conditionalFormatting sqref="RF15:RG15">
    <cfRule type="colorScale" priority="5007">
      <colorScale>
        <cfvo type="num" val="0"/>
        <cfvo type="num" val="3"/>
        <cfvo type="num" val="6"/>
        <color theme="0"/>
        <color rgb="FF00B050"/>
        <color theme="6" tint="-0.499984740745262"/>
      </colorScale>
    </cfRule>
  </conditionalFormatting>
  <conditionalFormatting sqref="RH11:RH12 RH15:RH16">
    <cfRule type="colorScale" priority="4999">
      <colorScale>
        <cfvo type="num" val="0"/>
        <cfvo type="num" val="3"/>
        <cfvo type="num" val="6"/>
        <color theme="0"/>
        <color rgb="FF00B050"/>
        <color theme="6" tint="-0.499984740745262"/>
      </colorScale>
    </cfRule>
  </conditionalFormatting>
  <conditionalFormatting sqref="RH15">
    <cfRule type="colorScale" priority="4997">
      <colorScale>
        <cfvo type="num" val="0"/>
        <cfvo type="num" val="3"/>
        <cfvo type="num" val="6"/>
        <color theme="0"/>
        <color rgb="FF00B050"/>
        <color theme="6" tint="-0.499984740745262"/>
      </colorScale>
    </cfRule>
  </conditionalFormatting>
  <conditionalFormatting sqref="CU107">
    <cfRule type="colorScale" priority="4989">
      <colorScale>
        <cfvo type="num" val="0"/>
        <cfvo type="num" val="3"/>
        <cfvo type="num" val="6"/>
        <color theme="0"/>
        <color rgb="FF00B050"/>
        <color theme="6" tint="-0.499984740745262"/>
      </colorScale>
    </cfRule>
  </conditionalFormatting>
  <conditionalFormatting sqref="FG11:FH11 EI11 IG11:RD12 IG15:RD16">
    <cfRule type="colorScale" priority="4980">
      <colorScale>
        <cfvo type="num" val="0"/>
        <cfvo type="num" val="3"/>
        <cfvo type="num" val="6"/>
        <color theme="0"/>
        <color rgb="FF00B050"/>
        <color theme="6" tint="-0.499984740745262"/>
      </colorScale>
    </cfRule>
  </conditionalFormatting>
  <conditionalFormatting sqref="DU114:EF120">
    <cfRule type="colorScale" priority="4961">
      <colorScale>
        <cfvo type="num" val="0"/>
        <cfvo type="num" val="3"/>
        <cfvo type="num" val="6"/>
        <color theme="0"/>
        <color rgb="FF00B050"/>
        <color theme="6" tint="-0.499984740745262"/>
      </colorScale>
    </cfRule>
  </conditionalFormatting>
  <conditionalFormatting sqref="IG15:RD15">
    <cfRule type="colorScale" priority="4978">
      <colorScale>
        <cfvo type="num" val="0"/>
        <cfvo type="num" val="3"/>
        <cfvo type="num" val="6"/>
        <color theme="0"/>
        <color rgb="FF00B050"/>
        <color theme="6" tint="-0.499984740745262"/>
      </colorScale>
    </cfRule>
  </conditionalFormatting>
  <conditionalFormatting sqref="RE11:RE12 RE15:RE16">
    <cfRule type="colorScale" priority="4976">
      <colorScale>
        <cfvo type="num" val="0"/>
        <cfvo type="num" val="3"/>
        <cfvo type="num" val="6"/>
        <color theme="0"/>
        <color rgb="FF00B050"/>
        <color theme="6" tint="-0.499984740745262"/>
      </colorScale>
    </cfRule>
  </conditionalFormatting>
  <conditionalFormatting sqref="RE15">
    <cfRule type="colorScale" priority="4974">
      <colorScale>
        <cfvo type="num" val="0"/>
        <cfvo type="num" val="3"/>
        <cfvo type="num" val="6"/>
        <color theme="0"/>
        <color rgb="FF00B050"/>
        <color theme="6" tint="-0.499984740745262"/>
      </colorScale>
    </cfRule>
  </conditionalFormatting>
  <conditionalFormatting sqref="RE22">
    <cfRule type="colorScale" priority="4960">
      <colorScale>
        <cfvo type="num" val="0"/>
        <cfvo type="num" val="3"/>
        <cfvo type="num" val="6"/>
        <color theme="0"/>
        <color rgb="FF00B050"/>
        <color theme="6" tint="-0.499984740745262"/>
      </colorScale>
    </cfRule>
  </conditionalFormatting>
  <conditionalFormatting sqref="RE36">
    <cfRule type="colorScale" priority="4959">
      <colorScale>
        <cfvo type="num" val="0"/>
        <cfvo type="num" val="3"/>
        <cfvo type="num" val="6"/>
        <color theme="0"/>
        <color rgb="FF00B050"/>
        <color theme="6" tint="-0.499984740745262"/>
      </colorScale>
    </cfRule>
  </conditionalFormatting>
  <conditionalFormatting sqref="RE35">
    <cfRule type="colorScale" priority="4958">
      <colorScale>
        <cfvo type="num" val="0"/>
        <cfvo type="num" val="3"/>
        <cfvo type="num" val="6"/>
        <color theme="0"/>
        <color rgb="FF00B050"/>
        <color theme="6" tint="-0.499984740745262"/>
      </colorScale>
    </cfRule>
  </conditionalFormatting>
  <conditionalFormatting sqref="RE34">
    <cfRule type="colorScale" priority="4957">
      <colorScale>
        <cfvo type="num" val="0"/>
        <cfvo type="num" val="3"/>
        <cfvo type="num" val="6"/>
        <color theme="0"/>
        <color rgb="FF00B050"/>
        <color theme="6" tint="-0.499984740745262"/>
      </colorScale>
    </cfRule>
  </conditionalFormatting>
  <conditionalFormatting sqref="EH113:FT113 GY113:HH113 FW113 HJ113:RD113">
    <cfRule type="colorScale" priority="4956">
      <colorScale>
        <cfvo type="num" val="0"/>
        <cfvo type="num" val="3"/>
        <cfvo type="num" val="6"/>
        <color theme="0"/>
        <color rgb="FF00B050"/>
        <color theme="6" tint="-0.499984740745262"/>
      </colorScale>
    </cfRule>
  </conditionalFormatting>
  <conditionalFormatting sqref="RE113">
    <cfRule type="colorScale" priority="4955">
      <colorScale>
        <cfvo type="num" val="0"/>
        <cfvo type="num" val="3"/>
        <cfvo type="num" val="6"/>
        <color theme="0"/>
        <color rgb="FF00B050"/>
        <color theme="6" tint="-0.499984740745262"/>
      </colorScale>
    </cfRule>
  </conditionalFormatting>
  <conditionalFormatting sqref="DU113:EF113">
    <cfRule type="colorScale" priority="4881">
      <colorScale>
        <cfvo type="num" val="0"/>
        <cfvo type="num" val="3"/>
        <cfvo type="num" val="6"/>
        <color theme="0"/>
        <color rgb="FF00B050"/>
        <color theme="6" tint="-0.499984740745262"/>
      </colorScale>
    </cfRule>
  </conditionalFormatting>
  <conditionalFormatting sqref="CV24:DT28 CV20:DT22 CV55:DT66">
    <cfRule type="colorScale" priority="4898">
      <colorScale>
        <cfvo type="num" val="0"/>
        <cfvo type="num" val="3"/>
        <cfvo type="num" val="6"/>
        <color theme="0"/>
        <color rgb="FF00B050"/>
        <color theme="6" tint="-0.499984740745262"/>
      </colorScale>
    </cfRule>
  </conditionalFormatting>
  <conditionalFormatting sqref="CV28:DT35 CV20:DT21 CV37:DT43">
    <cfRule type="colorScale" priority="4889">
      <colorScale>
        <cfvo type="num" val="0"/>
        <cfvo type="num" val="3"/>
        <cfvo type="num" val="6"/>
        <color theme="0"/>
        <color rgb="FF00B050"/>
        <color theme="6" tint="-0.499984740745262"/>
      </colorScale>
    </cfRule>
  </conditionalFormatting>
  <conditionalFormatting sqref="CV43:DT55">
    <cfRule type="colorScale" priority="4888">
      <colorScale>
        <cfvo type="num" val="0"/>
        <cfvo type="num" val="3"/>
        <cfvo type="num" val="6"/>
        <color theme="0"/>
        <color rgb="FF00B050"/>
        <color theme="6" tint="-0.499984740745262"/>
      </colorScale>
    </cfRule>
  </conditionalFormatting>
  <conditionalFormatting sqref="CV62:DT66 CV76:DT103">
    <cfRule type="colorScale" priority="4884">
      <colorScale>
        <cfvo type="num" val="0"/>
        <cfvo type="num" val="3"/>
        <cfvo type="num" val="6"/>
        <color theme="0"/>
        <color rgb="FF00B050"/>
        <color theme="6" tint="-0.499984740745262"/>
      </colorScale>
    </cfRule>
  </conditionalFormatting>
  <conditionalFormatting sqref="CV35:DT37">
    <cfRule type="colorScale" priority="4885">
      <colorScale>
        <cfvo type="num" val="0"/>
        <cfvo type="num" val="3"/>
        <cfvo type="num" val="6"/>
        <color theme="0"/>
        <color rgb="FF00B050"/>
        <color theme="6" tint="-0.499984740745262"/>
      </colorScale>
    </cfRule>
  </conditionalFormatting>
  <conditionalFormatting sqref="EH111:FT111 GY111:HF111 FW111 HH111:RD111">
    <cfRule type="colorScale" priority="4883">
      <colorScale>
        <cfvo type="num" val="0"/>
        <cfvo type="num" val="3"/>
        <cfvo type="num" val="6"/>
        <color theme="0"/>
        <color rgb="FF00B050"/>
        <color theme="6" tint="-0.499984740745262"/>
      </colorScale>
    </cfRule>
  </conditionalFormatting>
  <conditionalFormatting sqref="RE111">
    <cfRule type="colorScale" priority="4882">
      <colorScale>
        <cfvo type="num" val="0"/>
        <cfvo type="num" val="3"/>
        <cfvo type="num" val="6"/>
        <color theme="0"/>
        <color rgb="FF00B050"/>
        <color theme="6" tint="-0.499984740745262"/>
      </colorScale>
    </cfRule>
  </conditionalFormatting>
  <conditionalFormatting sqref="EG119">
    <cfRule type="colorScale" priority="4870">
      <colorScale>
        <cfvo type="num" val="0"/>
        <cfvo type="num" val="3"/>
        <cfvo type="num" val="6"/>
        <color theme="0"/>
        <color rgb="FF00B050"/>
        <color theme="6" tint="-0.499984740745262"/>
      </colorScale>
    </cfRule>
  </conditionalFormatting>
  <conditionalFormatting sqref="EG115">
    <cfRule type="colorScale" priority="4869">
      <colorScale>
        <cfvo type="num" val="0"/>
        <cfvo type="num" val="3"/>
        <cfvo type="num" val="6"/>
        <color theme="0"/>
        <color rgb="FF00B050"/>
        <color theme="6" tint="-0.499984740745262"/>
      </colorScale>
    </cfRule>
  </conditionalFormatting>
  <conditionalFormatting sqref="EG113">
    <cfRule type="colorScale" priority="4868">
      <colorScale>
        <cfvo type="num" val="0"/>
        <cfvo type="num" val="3"/>
        <cfvo type="num" val="6"/>
        <color theme="0"/>
        <color rgb="FF00B050"/>
        <color theme="6" tint="-0.499984740745262"/>
      </colorScale>
    </cfRule>
  </conditionalFormatting>
  <conditionalFormatting sqref="CD15:CH15">
    <cfRule type="colorScale" priority="4867">
      <colorScale>
        <cfvo type="num" val="0"/>
        <cfvo type="num" val="3"/>
        <cfvo type="num" val="6"/>
        <color theme="0"/>
        <color rgb="FF00B050"/>
        <color theme="6" tint="-0.499984740745262"/>
      </colorScale>
    </cfRule>
  </conditionalFormatting>
  <conditionalFormatting sqref="RF15:RG15">
    <cfRule type="colorScale" priority="4851">
      <colorScale>
        <cfvo type="num" val="0"/>
        <cfvo type="num" val="3"/>
        <cfvo type="num" val="6"/>
        <color theme="0"/>
        <color rgb="FF00B050"/>
        <color theme="6" tint="-0.499984740745262"/>
      </colorScale>
    </cfRule>
  </conditionalFormatting>
  <conditionalFormatting sqref="RH15">
    <cfRule type="colorScale" priority="4843">
      <colorScale>
        <cfvo type="num" val="0"/>
        <cfvo type="num" val="3"/>
        <cfvo type="num" val="6"/>
        <color theme="0"/>
        <color rgb="FF00B050"/>
        <color theme="6" tint="-0.499984740745262"/>
      </colorScale>
    </cfRule>
  </conditionalFormatting>
  <conditionalFormatting sqref="IG15:RD15">
    <cfRule type="colorScale" priority="4831">
      <colorScale>
        <cfvo type="num" val="0"/>
        <cfvo type="num" val="3"/>
        <cfvo type="num" val="6"/>
        <color theme="0"/>
        <color rgb="FF00B050"/>
        <color theme="6" tint="-0.499984740745262"/>
      </colorScale>
    </cfRule>
  </conditionalFormatting>
  <conditionalFormatting sqref="RE15">
    <cfRule type="colorScale" priority="4829">
      <colorScale>
        <cfvo type="num" val="0"/>
        <cfvo type="num" val="3"/>
        <cfvo type="num" val="6"/>
        <color theme="0"/>
        <color rgb="FF00B050"/>
        <color theme="6" tint="-0.499984740745262"/>
      </colorScale>
    </cfRule>
  </conditionalFormatting>
  <conditionalFormatting sqref="CD15:CH15">
    <cfRule type="colorScale" priority="4748">
      <colorScale>
        <cfvo type="num" val="0"/>
        <cfvo type="num" val="3"/>
        <cfvo type="num" val="6"/>
        <color theme="0"/>
        <color rgb="FF00B050"/>
        <color theme="6" tint="-0.499984740745262"/>
      </colorScale>
    </cfRule>
  </conditionalFormatting>
  <conditionalFormatting sqref="RF15:RG15">
    <cfRule type="colorScale" priority="4732">
      <colorScale>
        <cfvo type="num" val="0"/>
        <cfvo type="num" val="3"/>
        <cfvo type="num" val="6"/>
        <color theme="0"/>
        <color rgb="FF00B050"/>
        <color theme="6" tint="-0.499984740745262"/>
      </colorScale>
    </cfRule>
  </conditionalFormatting>
  <conditionalFormatting sqref="RH15">
    <cfRule type="colorScale" priority="4723">
      <colorScale>
        <cfvo type="num" val="0"/>
        <cfvo type="num" val="3"/>
        <cfvo type="num" val="6"/>
        <color theme="0"/>
        <color rgb="FF00B050"/>
        <color theme="6" tint="-0.499984740745262"/>
      </colorScale>
    </cfRule>
  </conditionalFormatting>
  <conditionalFormatting sqref="IG15:RD15">
    <cfRule type="colorScale" priority="4708">
      <colorScale>
        <cfvo type="num" val="0"/>
        <cfvo type="num" val="3"/>
        <cfvo type="num" val="6"/>
        <color theme="0"/>
        <color rgb="FF00B050"/>
        <color theme="6" tint="-0.499984740745262"/>
      </colorScale>
    </cfRule>
  </conditionalFormatting>
  <conditionalFormatting sqref="RE15">
    <cfRule type="colorScale" priority="4705">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622">
      <colorScale>
        <cfvo type="num" val="0"/>
        <cfvo type="num" val="3"/>
        <cfvo type="num" val="6"/>
        <color theme="0"/>
        <color rgb="FF00B050"/>
        <color theme="6" tint="-0.499984740745262"/>
      </colorScale>
    </cfRule>
  </conditionalFormatting>
  <conditionalFormatting sqref="IG15:RD15">
    <cfRule type="colorScale" priority="4577">
      <colorScale>
        <cfvo type="num" val="0"/>
        <cfvo type="num" val="3"/>
        <cfvo type="num" val="6"/>
        <color theme="0"/>
        <color rgb="FF00B050"/>
        <color theme="6" tint="-0.499984740745262"/>
      </colorScale>
    </cfRule>
  </conditionalFormatting>
  <conditionalFormatting sqref="CD15:CH15">
    <cfRule type="colorScale" priority="4494">
      <colorScale>
        <cfvo type="num" val="0"/>
        <cfvo type="num" val="3"/>
        <cfvo type="num" val="6"/>
        <color theme="0"/>
        <color rgb="FF00B050"/>
        <color theme="6" tint="-0.499984740745262"/>
      </colorScale>
    </cfRule>
  </conditionalFormatting>
  <conditionalFormatting sqref="CJ19">
    <cfRule type="colorScale" priority="4486">
      <colorScale>
        <cfvo type="num" val="0"/>
        <cfvo type="num" val="3"/>
        <cfvo type="num" val="6"/>
        <color theme="0"/>
        <color rgb="FF00B050"/>
        <color theme="6" tint="-0.499984740745262"/>
      </colorScale>
    </cfRule>
  </conditionalFormatting>
  <conditionalFormatting sqref="RF15:RG15">
    <cfRule type="colorScale" priority="4477">
      <colorScale>
        <cfvo type="num" val="0"/>
        <cfvo type="num" val="3"/>
        <cfvo type="num" val="6"/>
        <color theme="0"/>
        <color rgb="FF00B050"/>
        <color theme="6" tint="-0.499984740745262"/>
      </colorScale>
    </cfRule>
  </conditionalFormatting>
  <conditionalFormatting sqref="RH15">
    <cfRule type="colorScale" priority="4468">
      <colorScale>
        <cfvo type="num" val="0"/>
        <cfvo type="num" val="3"/>
        <cfvo type="num" val="6"/>
        <color theme="0"/>
        <color rgb="FF00B050"/>
        <color theme="6" tint="-0.499984740745262"/>
      </colorScale>
    </cfRule>
  </conditionalFormatting>
  <conditionalFormatting sqref="IG15:RD15">
    <cfRule type="colorScale" priority="4453">
      <colorScale>
        <cfvo type="num" val="0"/>
        <cfvo type="num" val="3"/>
        <cfvo type="num" val="6"/>
        <color theme="0"/>
        <color rgb="FF00B050"/>
        <color theme="6" tint="-0.499984740745262"/>
      </colorScale>
    </cfRule>
  </conditionalFormatting>
  <conditionalFormatting sqref="RE15">
    <cfRule type="colorScale" priority="4450">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366">
      <colorScale>
        <cfvo type="num" val="0"/>
        <cfvo type="num" val="3"/>
        <cfvo type="num" val="6"/>
        <color theme="0"/>
        <color rgb="FF00B050"/>
        <color theme="6" tint="-0.499984740745262"/>
      </colorScale>
    </cfRule>
  </conditionalFormatting>
  <conditionalFormatting sqref="IG15:RD15">
    <cfRule type="colorScale" priority="4321">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247">
      <colorScale>
        <cfvo type="num" val="0"/>
        <cfvo type="num" val="3"/>
        <cfvo type="num" val="6"/>
        <color theme="0"/>
        <color rgb="FF00B050"/>
        <color theme="6" tint="-0.499984740745262"/>
      </colorScale>
    </cfRule>
  </conditionalFormatting>
  <conditionalFormatting sqref="RF18:RG18">
    <cfRule type="colorScale" priority="4224">
      <colorScale>
        <cfvo type="num" val="0"/>
        <cfvo type="num" val="3"/>
        <cfvo type="num" val="6"/>
        <color theme="0"/>
        <color rgb="FF00B050"/>
        <color theme="6" tint="-0.499984740745262"/>
      </colorScale>
    </cfRule>
  </conditionalFormatting>
  <conditionalFormatting sqref="RH18">
    <cfRule type="colorScale" priority="4215">
      <colorScale>
        <cfvo type="num" val="0"/>
        <cfvo type="num" val="3"/>
        <cfvo type="num" val="6"/>
        <color theme="0"/>
        <color rgb="FF00B050"/>
        <color theme="6" tint="-0.499984740745262"/>
      </colorScale>
    </cfRule>
  </conditionalFormatting>
  <conditionalFormatting sqref="IG18:RD18">
    <cfRule type="colorScale" priority="4206">
      <colorScale>
        <cfvo type="num" val="0"/>
        <cfvo type="num" val="3"/>
        <cfvo type="num" val="6"/>
        <color theme="0"/>
        <color rgb="FF00B050"/>
        <color theme="6" tint="-0.499984740745262"/>
      </colorScale>
    </cfRule>
  </conditionalFormatting>
  <conditionalFormatting sqref="RE18">
    <cfRule type="colorScale" priority="4197">
      <colorScale>
        <cfvo type="num" val="0"/>
        <cfvo type="num" val="3"/>
        <cfvo type="num" val="6"/>
        <color theme="0"/>
        <color rgb="FF00B050"/>
        <color theme="6" tint="-0.499984740745262"/>
      </colorScale>
    </cfRule>
  </conditionalFormatting>
  <conditionalFormatting sqref="IG15:RD15">
    <cfRule type="colorScale" priority="4196">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123">
      <colorScale>
        <cfvo type="num" val="0"/>
        <cfvo type="num" val="3"/>
        <cfvo type="num" val="6"/>
        <color theme="0"/>
        <color rgb="FF00B050"/>
        <color theme="6" tint="-0.499984740745262"/>
      </colorScale>
    </cfRule>
  </conditionalFormatting>
  <conditionalFormatting sqref="CD18:CH18">
    <cfRule type="colorScale" priority="4122">
      <colorScale>
        <cfvo type="num" val="0"/>
        <cfvo type="num" val="3"/>
        <cfvo type="num" val="6"/>
        <color theme="0"/>
        <color rgb="FF00B050"/>
        <color theme="6" tint="-0.499984740745262"/>
      </colorScale>
    </cfRule>
  </conditionalFormatting>
  <conditionalFormatting sqref="RF18:RG18">
    <cfRule type="colorScale" priority="4106">
      <colorScale>
        <cfvo type="num" val="0"/>
        <cfvo type="num" val="3"/>
        <cfvo type="num" val="6"/>
        <color theme="0"/>
        <color rgb="FF00B050"/>
        <color theme="6" tint="-0.499984740745262"/>
      </colorScale>
    </cfRule>
  </conditionalFormatting>
  <conditionalFormatting sqref="RH18">
    <cfRule type="colorScale" priority="4098">
      <colorScale>
        <cfvo type="num" val="0"/>
        <cfvo type="num" val="3"/>
        <cfvo type="num" val="6"/>
        <color theme="0"/>
        <color rgb="FF00B050"/>
        <color theme="6" tint="-0.499984740745262"/>
      </colorScale>
    </cfRule>
  </conditionalFormatting>
  <conditionalFormatting sqref="IG18:RD18">
    <cfRule type="colorScale" priority="4086">
      <colorScale>
        <cfvo type="num" val="0"/>
        <cfvo type="num" val="3"/>
        <cfvo type="num" val="6"/>
        <color theme="0"/>
        <color rgb="FF00B050"/>
        <color theme="6" tint="-0.499984740745262"/>
      </colorScale>
    </cfRule>
  </conditionalFormatting>
  <conditionalFormatting sqref="RE18">
    <cfRule type="colorScale" priority="4084">
      <colorScale>
        <cfvo type="num" val="0"/>
        <cfvo type="num" val="3"/>
        <cfvo type="num" val="6"/>
        <color theme="0"/>
        <color rgb="FF00B050"/>
        <color theme="6" tint="-0.499984740745262"/>
      </colorScale>
    </cfRule>
  </conditionalFormatting>
  <conditionalFormatting sqref="CD63:CD74">
    <cfRule type="colorScale" priority="4003">
      <colorScale>
        <cfvo type="num" val="0"/>
        <cfvo type="num" val="3"/>
        <cfvo type="num" val="6"/>
        <color theme="0"/>
        <color rgb="FF00B050"/>
        <color theme="6" tint="-0.499984740745262"/>
      </colorScale>
    </cfRule>
  </conditionalFormatting>
  <conditionalFormatting sqref="CE63:CE74">
    <cfRule type="colorScale" priority="4002">
      <colorScale>
        <cfvo type="num" val="0"/>
        <cfvo type="num" val="3"/>
        <cfvo type="num" val="6"/>
        <color theme="0"/>
        <color rgb="FF00B050"/>
        <color theme="6" tint="-0.499984740745262"/>
      </colorScale>
    </cfRule>
  </conditionalFormatting>
  <conditionalFormatting sqref="CF63:CF74">
    <cfRule type="colorScale" priority="4001">
      <colorScale>
        <cfvo type="num" val="0"/>
        <cfvo type="num" val="3"/>
        <cfvo type="num" val="6"/>
        <color theme="0"/>
        <color rgb="FF00B050"/>
        <color theme="6" tint="-0.499984740745262"/>
      </colorScale>
    </cfRule>
  </conditionalFormatting>
  <conditionalFormatting sqref="CK18:DY18 EG18:EO18">
    <cfRule type="colorScale" priority="3966">
      <colorScale>
        <cfvo type="num" val="0"/>
        <cfvo type="num" val="3"/>
        <cfvo type="num" val="6"/>
        <color theme="0"/>
        <color rgb="FF00B050"/>
        <color theme="6" tint="-0.499984740745262"/>
      </colorScale>
    </cfRule>
  </conditionalFormatting>
  <conditionalFormatting sqref="CG70">
    <cfRule type="colorScale" priority="3997">
      <colorScale>
        <cfvo type="num" val="0"/>
        <cfvo type="num" val="3"/>
        <cfvo type="num" val="6"/>
        <color theme="0"/>
        <color rgb="FF00B050"/>
        <color theme="6" tint="-0.499984740745262"/>
      </colorScale>
    </cfRule>
  </conditionalFormatting>
  <conditionalFormatting sqref="CG62:CG64">
    <cfRule type="colorScale" priority="3996">
      <colorScale>
        <cfvo type="num" val="0"/>
        <cfvo type="num" val="3"/>
        <cfvo type="num" val="6"/>
        <color theme="0"/>
        <color rgb="FF00B050"/>
        <color theme="6" tint="-0.499984740745262"/>
      </colorScale>
    </cfRule>
  </conditionalFormatting>
  <conditionalFormatting sqref="CG63:CG74">
    <cfRule type="colorScale" priority="3995">
      <colorScale>
        <cfvo type="num" val="0"/>
        <cfvo type="num" val="3"/>
        <cfvo type="num" val="6"/>
        <color theme="0"/>
        <color rgb="FF00B050"/>
        <color theme="6" tint="-0.499984740745262"/>
      </colorScale>
    </cfRule>
  </conditionalFormatting>
  <conditionalFormatting sqref="CG64">
    <cfRule type="colorScale" priority="3994">
      <colorScale>
        <cfvo type="num" val="0"/>
        <cfvo type="num" val="3"/>
        <cfvo type="num" val="6"/>
        <color theme="0"/>
        <color rgb="FF00B050"/>
        <color theme="6" tint="-0.499984740745262"/>
      </colorScale>
    </cfRule>
  </conditionalFormatting>
  <conditionalFormatting sqref="CG62">
    <cfRule type="colorScale" priority="3993">
      <colorScale>
        <cfvo type="num" val="0"/>
        <cfvo type="num" val="3"/>
        <cfvo type="num" val="6"/>
        <color theme="0"/>
        <color rgb="FF00B050"/>
        <color theme="6" tint="-0.499984740745262"/>
      </colorScale>
    </cfRule>
  </conditionalFormatting>
  <conditionalFormatting sqref="CH70:CI70">
    <cfRule type="colorScale" priority="3992">
      <colorScale>
        <cfvo type="num" val="0"/>
        <cfvo type="num" val="3"/>
        <cfvo type="num" val="6"/>
        <color theme="0"/>
        <color rgb="FF00B050"/>
        <color theme="6" tint="-0.499984740745262"/>
      </colorScale>
    </cfRule>
  </conditionalFormatting>
  <conditionalFormatting sqref="CH62:CI64">
    <cfRule type="colorScale" priority="3991">
      <colorScale>
        <cfvo type="num" val="0"/>
        <cfvo type="num" val="3"/>
        <cfvo type="num" val="6"/>
        <color theme="0"/>
        <color rgb="FF00B050"/>
        <color theme="6" tint="-0.499984740745262"/>
      </colorScale>
    </cfRule>
  </conditionalFormatting>
  <conditionalFormatting sqref="CH63:CI74">
    <cfRule type="colorScale" priority="3990">
      <colorScale>
        <cfvo type="num" val="0"/>
        <cfvo type="num" val="3"/>
        <cfvo type="num" val="6"/>
        <color theme="0"/>
        <color rgb="FF00B050"/>
        <color theme="6" tint="-0.499984740745262"/>
      </colorScale>
    </cfRule>
  </conditionalFormatting>
  <conditionalFormatting sqref="CH64:CI64">
    <cfRule type="colorScale" priority="3989">
      <colorScale>
        <cfvo type="num" val="0"/>
        <cfvo type="num" val="3"/>
        <cfvo type="num" val="6"/>
        <color theme="0"/>
        <color rgb="FF00B050"/>
        <color theme="6" tint="-0.499984740745262"/>
      </colorScale>
    </cfRule>
  </conditionalFormatting>
  <conditionalFormatting sqref="CH62:CI62">
    <cfRule type="colorScale" priority="3988">
      <colorScale>
        <cfvo type="num" val="0"/>
        <cfvo type="num" val="3"/>
        <cfvo type="num" val="6"/>
        <color theme="0"/>
        <color rgb="FF00B050"/>
        <color theme="6" tint="-0.499984740745262"/>
      </colorScale>
    </cfRule>
  </conditionalFormatting>
  <conditionalFormatting sqref="CJ15:CJ16 CJ18:CJ19">
    <cfRule type="colorScale" priority="3987">
      <colorScale>
        <cfvo type="num" val="0"/>
        <cfvo type="num" val="3"/>
        <cfvo type="num" val="6"/>
        <color theme="0"/>
        <color rgb="FF00B050"/>
        <color theme="6" tint="-0.499984740745262"/>
      </colorScale>
    </cfRule>
  </conditionalFormatting>
  <conditionalFormatting sqref="CJ15">
    <cfRule type="colorScale" priority="3985">
      <colorScale>
        <cfvo type="num" val="0"/>
        <cfvo type="num" val="3"/>
        <cfvo type="num" val="6"/>
        <color theme="0"/>
        <color rgb="FF00B050"/>
        <color theme="6" tint="-0.499984740745262"/>
      </colorScale>
    </cfRule>
  </conditionalFormatting>
  <conditionalFormatting sqref="CJ15">
    <cfRule type="colorScale" priority="3984">
      <colorScale>
        <cfvo type="num" val="0"/>
        <cfvo type="num" val="3"/>
        <cfvo type="num" val="6"/>
        <color theme="0"/>
        <color rgb="FF00B050"/>
        <color theme="6" tint="-0.499984740745262"/>
      </colorScale>
    </cfRule>
  </conditionalFormatting>
  <conditionalFormatting sqref="CJ15">
    <cfRule type="colorScale" priority="3983">
      <colorScale>
        <cfvo type="num" val="0"/>
        <cfvo type="num" val="3"/>
        <cfvo type="num" val="6"/>
        <color theme="0"/>
        <color rgb="FF00B050"/>
        <color theme="6" tint="-0.499984740745262"/>
      </colorScale>
    </cfRule>
  </conditionalFormatting>
  <conditionalFormatting sqref="CJ15">
    <cfRule type="colorScale" priority="3981">
      <colorScale>
        <cfvo type="num" val="0"/>
        <cfvo type="num" val="3"/>
        <cfvo type="num" val="6"/>
        <color theme="0"/>
        <color rgb="FF00B050"/>
        <color theme="6" tint="-0.499984740745262"/>
      </colorScale>
    </cfRule>
  </conditionalFormatting>
  <conditionalFormatting sqref="CJ18">
    <cfRule type="colorScale" priority="3977">
      <colorScale>
        <cfvo type="num" val="0"/>
        <cfvo type="num" val="3"/>
        <cfvo type="num" val="6"/>
        <color theme="0"/>
        <color rgb="FF00B050"/>
        <color theme="6" tint="-0.499984740745262"/>
      </colorScale>
    </cfRule>
  </conditionalFormatting>
  <conditionalFormatting sqref="CK15:DY16 CK18:DY19 EG18:EO19 EG15:EO16">
    <cfRule type="colorScale" priority="3976">
      <colorScale>
        <cfvo type="num" val="0"/>
        <cfvo type="num" val="3"/>
        <cfvo type="num" val="6"/>
        <color theme="0"/>
        <color rgb="FF00B050"/>
        <color theme="6" tint="-0.499984740745262"/>
      </colorScale>
    </cfRule>
  </conditionalFormatting>
  <conditionalFormatting sqref="CK15:DY15 EG15:EO15">
    <cfRule type="colorScale" priority="3974">
      <colorScale>
        <cfvo type="num" val="0"/>
        <cfvo type="num" val="3"/>
        <cfvo type="num" val="6"/>
        <color theme="0"/>
        <color rgb="FF00B050"/>
        <color theme="6" tint="-0.499984740745262"/>
      </colorScale>
    </cfRule>
  </conditionalFormatting>
  <conditionalFormatting sqref="CK15:DY15 EG15:EO15">
    <cfRule type="colorScale" priority="3973">
      <colorScale>
        <cfvo type="num" val="0"/>
        <cfvo type="num" val="3"/>
        <cfvo type="num" val="6"/>
        <color theme="0"/>
        <color rgb="FF00B050"/>
        <color theme="6" tint="-0.499984740745262"/>
      </colorScale>
    </cfRule>
  </conditionalFormatting>
  <conditionalFormatting sqref="CK15:DY15 EG15:EO15">
    <cfRule type="colorScale" priority="3972">
      <colorScale>
        <cfvo type="num" val="0"/>
        <cfvo type="num" val="3"/>
        <cfvo type="num" val="6"/>
        <color theme="0"/>
        <color rgb="FF00B050"/>
        <color theme="6" tint="-0.499984740745262"/>
      </colorScale>
    </cfRule>
  </conditionalFormatting>
  <conditionalFormatting sqref="CK15:DY15 EG15:EO15">
    <cfRule type="colorScale" priority="3970">
      <colorScale>
        <cfvo type="num" val="0"/>
        <cfvo type="num" val="3"/>
        <cfvo type="num" val="6"/>
        <color theme="0"/>
        <color rgb="FF00B050"/>
        <color theme="6" tint="-0.499984740745262"/>
      </colorScale>
    </cfRule>
  </conditionalFormatting>
  <conditionalFormatting sqref="CJ11:CJ12">
    <cfRule type="colorScale" priority="3965">
      <colorScale>
        <cfvo type="num" val="0"/>
        <cfvo type="num" val="3"/>
        <cfvo type="num" val="6"/>
        <color theme="0"/>
        <color rgb="FF00B050"/>
        <color theme="6" tint="-0.499984740745262"/>
      </colorScale>
    </cfRule>
  </conditionalFormatting>
  <conditionalFormatting sqref="CP11:CP12">
    <cfRule type="colorScale" priority="3939">
      <colorScale>
        <cfvo type="num" val="0"/>
        <cfvo type="num" val="3"/>
        <cfvo type="num" val="6"/>
        <color theme="0"/>
        <color rgb="FF00B050"/>
        <color theme="6" tint="-0.499984740745262"/>
      </colorScale>
    </cfRule>
  </conditionalFormatting>
  <conditionalFormatting sqref="CK11:CM12">
    <cfRule type="colorScale" priority="3963">
      <colorScale>
        <cfvo type="num" val="0"/>
        <cfvo type="num" val="3"/>
        <cfvo type="num" val="6"/>
        <color theme="0"/>
        <color rgb="FF00B050"/>
        <color theme="6" tint="-0.499984740745262"/>
      </colorScale>
    </cfRule>
  </conditionalFormatting>
  <conditionalFormatting sqref="CO11:CO12">
    <cfRule type="colorScale" priority="3940">
      <colorScale>
        <cfvo type="num" val="0"/>
        <cfvo type="num" val="3"/>
        <cfvo type="num" val="6"/>
        <color theme="0"/>
        <color rgb="FF00B050"/>
        <color theme="6" tint="-0.499984740745262"/>
      </colorScale>
    </cfRule>
  </conditionalFormatting>
  <conditionalFormatting sqref="CQ11:CQ12">
    <cfRule type="colorScale" priority="3938">
      <colorScale>
        <cfvo type="num" val="0"/>
        <cfvo type="num" val="3"/>
        <cfvo type="num" val="6"/>
        <color theme="0"/>
        <color rgb="FF00B050"/>
        <color theme="6" tint="-0.499984740745262"/>
      </colorScale>
    </cfRule>
  </conditionalFormatting>
  <conditionalFormatting sqref="CR12">
    <cfRule type="colorScale" priority="3927">
      <colorScale>
        <cfvo type="num" val="0"/>
        <cfvo type="num" val="3"/>
        <cfvo type="num" val="6"/>
        <color theme="0"/>
        <color rgb="FF00B050"/>
        <color theme="6" tint="-0.499984740745262"/>
      </colorScale>
    </cfRule>
  </conditionalFormatting>
  <conditionalFormatting sqref="CD66:CF68">
    <cfRule type="colorScale" priority="3836">
      <colorScale>
        <cfvo type="num" val="0"/>
        <cfvo type="num" val="3"/>
        <cfvo type="num" val="6"/>
        <color theme="0"/>
        <color rgb="FF00B050"/>
        <color theme="6" tint="-0.499984740745262"/>
      </colorScale>
    </cfRule>
  </conditionalFormatting>
  <conditionalFormatting sqref="CS12">
    <cfRule type="colorScale" priority="3915">
      <colorScale>
        <cfvo type="num" val="0"/>
        <cfvo type="num" val="3"/>
        <cfvo type="num" val="6"/>
        <color theme="0"/>
        <color rgb="FF00B050"/>
        <color theme="6" tint="-0.499984740745262"/>
      </colorScale>
    </cfRule>
  </conditionalFormatting>
  <conditionalFormatting sqref="CH68:CI68">
    <cfRule type="colorScale" priority="3827">
      <colorScale>
        <cfvo type="num" val="0"/>
        <cfvo type="num" val="3"/>
        <cfvo type="num" val="6"/>
        <color theme="0"/>
        <color rgb="FF00B050"/>
        <color theme="6" tint="-0.499984740745262"/>
      </colorScale>
    </cfRule>
  </conditionalFormatting>
  <conditionalFormatting sqref="CS57:CT59 EH57">
    <cfRule type="colorScale" priority="3825">
      <colorScale>
        <cfvo type="num" val="0"/>
        <cfvo type="num" val="3"/>
        <cfvo type="num" val="6"/>
        <color theme="0"/>
        <color rgb="FF00B050"/>
        <color theme="6" tint="-0.499984740745262"/>
      </colorScale>
    </cfRule>
  </conditionalFormatting>
  <conditionalFormatting sqref="CV57:DT59">
    <cfRule type="colorScale" priority="3824">
      <colorScale>
        <cfvo type="num" val="0"/>
        <cfvo type="num" val="3"/>
        <cfvo type="num" val="6"/>
        <color theme="0"/>
        <color rgb="FF00B050"/>
        <color theme="6" tint="-0.499984740745262"/>
      </colorScale>
    </cfRule>
  </conditionalFormatting>
  <conditionalFormatting sqref="CT12">
    <cfRule type="colorScale" priority="3904">
      <colorScale>
        <cfvo type="num" val="0"/>
        <cfvo type="num" val="3"/>
        <cfvo type="num" val="6"/>
        <color theme="0"/>
        <color rgb="FF00B050"/>
        <color theme="6" tint="-0.499984740745262"/>
      </colorScale>
    </cfRule>
  </conditionalFormatting>
  <conditionalFormatting sqref="CC11:CC12 CC15:CC19">
    <cfRule type="colorScale" priority="3812">
      <colorScale>
        <cfvo type="num" val="0"/>
        <cfvo type="num" val="3"/>
        <cfvo type="num" val="6"/>
        <color theme="0"/>
        <color rgb="FF00B050"/>
        <color theme="6" tint="-0.499984740745262"/>
      </colorScale>
    </cfRule>
  </conditionalFormatting>
  <conditionalFormatting sqref="CU12">
    <cfRule type="colorScale" priority="3893">
      <colorScale>
        <cfvo type="num" val="0"/>
        <cfvo type="num" val="3"/>
        <cfvo type="num" val="6"/>
        <color theme="0"/>
        <color rgb="FF00B050"/>
        <color theme="6" tint="-0.499984740745262"/>
      </colorScale>
    </cfRule>
  </conditionalFormatting>
  <conditionalFormatting sqref="CC17">
    <cfRule type="colorScale" priority="3805">
      <colorScale>
        <cfvo type="num" val="0"/>
        <cfvo type="num" val="3"/>
        <cfvo type="num" val="6"/>
        <color theme="0"/>
        <color rgb="FF00B050"/>
        <color theme="6" tint="-0.499984740745262"/>
      </colorScale>
    </cfRule>
  </conditionalFormatting>
  <conditionalFormatting sqref="CC17">
    <cfRule type="colorScale" priority="3803">
      <colorScale>
        <cfvo type="num" val="0"/>
        <cfvo type="num" val="3"/>
        <cfvo type="num" val="6"/>
        <color theme="0"/>
        <color rgb="FF00B050"/>
        <color theme="6" tint="-0.499984740745262"/>
      </colorScale>
    </cfRule>
  </conditionalFormatting>
  <conditionalFormatting sqref="CC18">
    <cfRule type="colorScale" priority="3802">
      <colorScale>
        <cfvo type="num" val="0"/>
        <cfvo type="num" val="3"/>
        <cfvo type="num" val="6"/>
        <color theme="0"/>
        <color rgb="FF00B050"/>
        <color theme="6" tint="-0.499984740745262"/>
      </colorScale>
    </cfRule>
  </conditionalFormatting>
  <conditionalFormatting sqref="CI17">
    <cfRule type="colorScale" priority="3801">
      <colorScale>
        <cfvo type="num" val="0"/>
        <cfvo type="num" val="3"/>
        <cfvo type="num" val="6"/>
        <color theme="0"/>
        <color rgb="FF00B050"/>
        <color theme="6" tint="-0.499984740745262"/>
      </colorScale>
    </cfRule>
  </conditionalFormatting>
  <conditionalFormatting sqref="CI15">
    <cfRule type="colorScale" priority="3794">
      <colorScale>
        <cfvo type="num" val="0"/>
        <cfvo type="num" val="3"/>
        <cfvo type="num" val="6"/>
        <color theme="0"/>
        <color rgb="FF00B050"/>
        <color theme="6" tint="-0.499984740745262"/>
      </colorScale>
    </cfRule>
  </conditionalFormatting>
  <conditionalFormatting sqref="CI15">
    <cfRule type="colorScale" priority="3792">
      <colorScale>
        <cfvo type="num" val="0"/>
        <cfvo type="num" val="3"/>
        <cfvo type="num" val="6"/>
        <color theme="0"/>
        <color rgb="FF00B050"/>
        <color theme="6" tint="-0.499984740745262"/>
      </colorScale>
    </cfRule>
  </conditionalFormatting>
  <conditionalFormatting sqref="CI15">
    <cfRule type="colorScale" priority="3791">
      <colorScale>
        <cfvo type="num" val="0"/>
        <cfvo type="num" val="3"/>
        <cfvo type="num" val="6"/>
        <color theme="0"/>
        <color rgb="FF00B050"/>
        <color theme="6" tint="-0.499984740745262"/>
      </colorScale>
    </cfRule>
  </conditionalFormatting>
  <conditionalFormatting sqref="CI18">
    <cfRule type="colorScale" priority="3790">
      <colorScale>
        <cfvo type="num" val="0"/>
        <cfvo type="num" val="3"/>
        <cfvo type="num" val="6"/>
        <color theme="0"/>
        <color rgb="FF00B050"/>
        <color theme="6" tint="-0.499984740745262"/>
      </colorScale>
    </cfRule>
  </conditionalFormatting>
  <conditionalFormatting sqref="CN20:CN21 CN23:CN26 CN28:CN31 CN33:CN36 CN38:CN41 CN43:CN46 CN48:CN50">
    <cfRule type="colorScale" priority="3783">
      <colorScale>
        <cfvo type="num" val="0"/>
        <cfvo type="num" val="3"/>
        <cfvo type="num" val="6"/>
        <color theme="0"/>
        <color rgb="FF00B050"/>
        <color theme="6" tint="-0.499984740745262"/>
      </colorScale>
    </cfRule>
  </conditionalFormatting>
  <conditionalFormatting sqref="CN25 CN20 CN30 CN35 CN40 CN45 CN50">
    <cfRule type="colorScale" priority="3781">
      <colorScale>
        <cfvo type="num" val="0"/>
        <cfvo type="num" val="3"/>
        <cfvo type="num" val="6"/>
        <color theme="0"/>
        <color rgb="FF00B050"/>
        <color theme="6" tint="-0.499984740745262"/>
      </colorScale>
    </cfRule>
  </conditionalFormatting>
  <conditionalFormatting sqref="CN25 CN20 CN30 CN35 CN40 CN45 CN50">
    <cfRule type="colorScale" priority="3780">
      <colorScale>
        <cfvo type="num" val="0"/>
        <cfvo type="num" val="3"/>
        <cfvo type="num" val="6"/>
        <color theme="0"/>
        <color rgb="FF00B050"/>
        <color theme="6" tint="-0.499984740745262"/>
      </colorScale>
    </cfRule>
  </conditionalFormatting>
  <conditionalFormatting sqref="CN25 CN20 CN30 CN35 CN40 CN45 CN50">
    <cfRule type="colorScale" priority="3779">
      <colorScale>
        <cfvo type="num" val="0"/>
        <cfvo type="num" val="3"/>
        <cfvo type="num" val="6"/>
        <color theme="0"/>
        <color rgb="FF00B050"/>
        <color theme="6" tint="-0.499984740745262"/>
      </colorScale>
    </cfRule>
  </conditionalFormatting>
  <conditionalFormatting sqref="CN23 CN28 CN33 CN38 CN43 CN48">
    <cfRule type="colorScale" priority="3777">
      <colorScale>
        <cfvo type="num" val="0"/>
        <cfvo type="num" val="3"/>
        <cfvo type="num" val="6"/>
        <color theme="0"/>
        <color rgb="FF00B050"/>
        <color theme="6" tint="-0.499984740745262"/>
      </colorScale>
    </cfRule>
  </conditionalFormatting>
  <conditionalFormatting sqref="CQ105">
    <cfRule type="colorScale" priority="3772">
      <colorScale>
        <cfvo type="num" val="0"/>
        <cfvo type="num" val="3"/>
        <cfvo type="num" val="6"/>
        <color theme="0"/>
        <color rgb="FF00B050"/>
        <color theme="6" tint="-0.499984740745262"/>
      </colorScale>
    </cfRule>
  </conditionalFormatting>
  <conditionalFormatting sqref="CQ108">
    <cfRule type="colorScale" priority="3770">
      <colorScale>
        <cfvo type="num" val="0"/>
        <cfvo type="num" val="3"/>
        <cfvo type="num" val="6"/>
        <color theme="0"/>
        <color rgb="FF00B050"/>
        <color theme="6" tint="-0.499984740745262"/>
      </colorScale>
    </cfRule>
  </conditionalFormatting>
  <conditionalFormatting sqref="CS108">
    <cfRule type="colorScale" priority="3769">
      <colorScale>
        <cfvo type="num" val="0"/>
        <cfvo type="num" val="3"/>
        <cfvo type="num" val="6"/>
        <color theme="0"/>
        <color rgb="FF00B050"/>
        <color theme="6" tint="-0.499984740745262"/>
      </colorScale>
    </cfRule>
  </conditionalFormatting>
  <conditionalFormatting sqref="EH105:FT105 CT104 GY105:RE105 FW105">
    <cfRule type="colorScale" priority="3768">
      <colorScale>
        <cfvo type="num" val="0"/>
        <cfvo type="num" val="3"/>
        <cfvo type="num" val="6"/>
        <color theme="0"/>
        <color rgb="FF00B050"/>
        <color theme="6" tint="-0.499984740745262"/>
      </colorScale>
    </cfRule>
  </conditionalFormatting>
  <conditionalFormatting sqref="EH109:FT109 CT108 GY109:RE109 FW109">
    <cfRule type="colorScale" priority="3766">
      <colorScale>
        <cfvo type="num" val="0"/>
        <cfvo type="num" val="3"/>
        <cfvo type="num" val="6"/>
        <color theme="0"/>
        <color rgb="FF00B050"/>
        <color theme="6" tint="-0.499984740745262"/>
      </colorScale>
    </cfRule>
  </conditionalFormatting>
  <conditionalFormatting sqref="RH16">
    <cfRule type="colorScale" priority="3761">
      <colorScale>
        <cfvo type="num" val="0"/>
        <cfvo type="num" val="3"/>
        <cfvo type="num" val="6"/>
        <color theme="0"/>
        <color rgb="FF00B050"/>
        <color theme="6" tint="-0.499984740745262"/>
      </colorScale>
    </cfRule>
  </conditionalFormatting>
  <conditionalFormatting sqref="IG15:RD15">
    <cfRule type="colorScale" priority="3759">
      <colorScale>
        <cfvo type="num" val="0"/>
        <cfvo type="num" val="3"/>
        <cfvo type="num" val="6"/>
        <color theme="0"/>
        <color rgb="FF00B050"/>
        <color theme="6" tint="-0.499984740745262"/>
      </colorScale>
    </cfRule>
  </conditionalFormatting>
  <conditionalFormatting sqref="IG16:RD16">
    <cfRule type="colorScale" priority="3758">
      <colorScale>
        <cfvo type="num" val="0"/>
        <cfvo type="num" val="3"/>
        <cfvo type="num" val="6"/>
        <color theme="0"/>
        <color rgb="FF00B050"/>
        <color theme="6" tint="-0.499984740745262"/>
      </colorScale>
    </cfRule>
  </conditionalFormatting>
  <conditionalFormatting sqref="RE15">
    <cfRule type="colorScale" priority="3757">
      <colorScale>
        <cfvo type="num" val="0"/>
        <cfvo type="num" val="3"/>
        <cfvo type="num" val="6"/>
        <color theme="0"/>
        <color rgb="FF00B050"/>
        <color theme="6" tint="-0.499984740745262"/>
      </colorScale>
    </cfRule>
  </conditionalFormatting>
  <conditionalFormatting sqref="CC67:CC75">
    <cfRule type="colorScale" priority="3834">
      <colorScale>
        <cfvo type="num" val="0"/>
        <cfvo type="num" val="3"/>
        <cfvo type="num" val="6"/>
        <color theme="0"/>
        <color rgb="FF00B050"/>
        <color theme="6" tint="-0.499984740745262"/>
      </colorScale>
    </cfRule>
  </conditionalFormatting>
  <conditionalFormatting sqref="CG74">
    <cfRule type="colorScale" priority="3833">
      <colorScale>
        <cfvo type="num" val="0"/>
        <cfvo type="num" val="3"/>
        <cfvo type="num" val="6"/>
        <color theme="0"/>
        <color rgb="FF00B050"/>
        <color theme="6" tint="-0.499984740745262"/>
      </colorScale>
    </cfRule>
  </conditionalFormatting>
  <conditionalFormatting sqref="CG66:CG68">
    <cfRule type="colorScale" priority="3832">
      <colorScale>
        <cfvo type="num" val="0"/>
        <cfvo type="num" val="3"/>
        <cfvo type="num" val="6"/>
        <color theme="0"/>
        <color rgb="FF00B050"/>
        <color theme="6" tint="-0.499984740745262"/>
      </colorScale>
    </cfRule>
  </conditionalFormatting>
  <conditionalFormatting sqref="CG68">
    <cfRule type="colorScale" priority="3831">
      <colorScale>
        <cfvo type="num" val="0"/>
        <cfvo type="num" val="3"/>
        <cfvo type="num" val="6"/>
        <color theme="0"/>
        <color rgb="FF00B050"/>
        <color theme="6" tint="-0.499984740745262"/>
      </colorScale>
    </cfRule>
  </conditionalFormatting>
  <conditionalFormatting sqref="CG66">
    <cfRule type="colorScale" priority="3830">
      <colorScale>
        <cfvo type="num" val="0"/>
        <cfvo type="num" val="3"/>
        <cfvo type="num" val="6"/>
        <color theme="0"/>
        <color rgb="FF00B050"/>
        <color theme="6" tint="-0.499984740745262"/>
      </colorScale>
    </cfRule>
  </conditionalFormatting>
  <conditionalFormatting sqref="CH74:CI74">
    <cfRule type="colorScale" priority="3829">
      <colorScale>
        <cfvo type="num" val="0"/>
        <cfvo type="num" val="3"/>
        <cfvo type="num" val="6"/>
        <color theme="0"/>
        <color rgb="FF00B050"/>
        <color theme="6" tint="-0.499984740745262"/>
      </colorScale>
    </cfRule>
  </conditionalFormatting>
  <conditionalFormatting sqref="CH66:CI68">
    <cfRule type="colorScale" priority="3828">
      <colorScale>
        <cfvo type="num" val="0"/>
        <cfvo type="num" val="3"/>
        <cfvo type="num" val="6"/>
        <color theme="0"/>
        <color rgb="FF00B050"/>
        <color theme="6" tint="-0.499984740745262"/>
      </colorScale>
    </cfRule>
  </conditionalFormatting>
  <conditionalFormatting sqref="CH66:CI66">
    <cfRule type="colorScale" priority="3826">
      <colorScale>
        <cfvo type="num" val="0"/>
        <cfvo type="num" val="3"/>
        <cfvo type="num" val="6"/>
        <color theme="0"/>
        <color rgb="FF00B050"/>
        <color theme="6" tint="-0.499984740745262"/>
      </colorScale>
    </cfRule>
  </conditionalFormatting>
  <conditionalFormatting sqref="RE35">
    <cfRule type="colorScale" priority="3752">
      <colorScale>
        <cfvo type="num" val="0"/>
        <cfvo type="num" val="3"/>
        <cfvo type="num" val="6"/>
        <color theme="0"/>
        <color rgb="FF00B050"/>
        <color theme="6" tint="-0.499984740745262"/>
      </colorScale>
    </cfRule>
  </conditionalFormatting>
  <conditionalFormatting sqref="CC15">
    <cfRule type="colorScale" priority="3810">
      <colorScale>
        <cfvo type="num" val="0"/>
        <cfvo type="num" val="3"/>
        <cfvo type="num" val="6"/>
        <color theme="0"/>
        <color rgb="FF00B050"/>
        <color theme="6" tint="-0.499984740745262"/>
      </colorScale>
    </cfRule>
  </conditionalFormatting>
  <conditionalFormatting sqref="CC15">
    <cfRule type="colorScale" priority="3809">
      <colorScale>
        <cfvo type="num" val="0"/>
        <cfvo type="num" val="3"/>
        <cfvo type="num" val="6"/>
        <color theme="0"/>
        <color rgb="FF00B050"/>
        <color theme="6" tint="-0.499984740745262"/>
      </colorScale>
    </cfRule>
  </conditionalFormatting>
  <conditionalFormatting sqref="CC15">
    <cfRule type="colorScale" priority="3808">
      <colorScale>
        <cfvo type="num" val="0"/>
        <cfvo type="num" val="3"/>
        <cfvo type="num" val="6"/>
        <color theme="0"/>
        <color rgb="FF00B050"/>
        <color theme="6" tint="-0.499984740745262"/>
      </colorScale>
    </cfRule>
  </conditionalFormatting>
  <conditionalFormatting sqref="CC17">
    <cfRule type="colorScale" priority="3807">
      <colorScale>
        <cfvo type="num" val="0"/>
        <cfvo type="num" val="3"/>
        <cfvo type="num" val="6"/>
        <color theme="0"/>
        <color rgb="FF00B050"/>
        <color theme="6" tint="-0.499984740745262"/>
      </colorScale>
    </cfRule>
  </conditionalFormatting>
  <conditionalFormatting sqref="CC15">
    <cfRule type="colorScale" priority="3806">
      <colorScale>
        <cfvo type="num" val="0"/>
        <cfvo type="num" val="3"/>
        <cfvo type="num" val="6"/>
        <color theme="0"/>
        <color rgb="FF00B050"/>
        <color theme="6" tint="-0.499984740745262"/>
      </colorScale>
    </cfRule>
  </conditionalFormatting>
  <conditionalFormatting sqref="CC17">
    <cfRule type="colorScale" priority="3804">
      <colorScale>
        <cfvo type="num" val="0"/>
        <cfvo type="num" val="3"/>
        <cfvo type="num" val="6"/>
        <color theme="0"/>
        <color rgb="FF00B050"/>
        <color theme="6" tint="-0.499984740745262"/>
      </colorScale>
    </cfRule>
  </conditionalFormatting>
  <conditionalFormatting sqref="CI17">
    <cfRule type="colorScale" priority="3800">
      <colorScale>
        <cfvo type="num" val="0"/>
        <cfvo type="num" val="3"/>
        <cfvo type="num" val="6"/>
        <color theme="0"/>
        <color rgb="FF00B050"/>
        <color theme="6" tint="-0.499984740745262"/>
      </colorScale>
    </cfRule>
  </conditionalFormatting>
  <conditionalFormatting sqref="CI17">
    <cfRule type="colorScale" priority="3799">
      <colorScale>
        <cfvo type="num" val="0"/>
        <cfvo type="num" val="3"/>
        <cfvo type="num" val="6"/>
        <color theme="0"/>
        <color rgb="FF00B050"/>
        <color theme="6" tint="-0.499984740745262"/>
      </colorScale>
    </cfRule>
  </conditionalFormatting>
  <conditionalFormatting sqref="CI17">
    <cfRule type="colorScale" priority="3798">
      <colorScale>
        <cfvo type="num" val="0"/>
        <cfvo type="num" val="3"/>
        <cfvo type="num" val="6"/>
        <color theme="0"/>
        <color rgb="FF00B050"/>
        <color theme="6" tint="-0.499984740745262"/>
      </colorScale>
    </cfRule>
  </conditionalFormatting>
  <conditionalFormatting sqref="CI17">
    <cfRule type="colorScale" priority="3797">
      <colorScale>
        <cfvo type="num" val="0"/>
        <cfvo type="num" val="3"/>
        <cfvo type="num" val="6"/>
        <color theme="0"/>
        <color rgb="FF00B050"/>
        <color theme="6" tint="-0.499984740745262"/>
      </colorScale>
    </cfRule>
  </conditionalFormatting>
  <conditionalFormatting sqref="CI15:CI16 CI18:CI19">
    <cfRule type="colorScale" priority="3796">
      <colorScale>
        <cfvo type="num" val="0"/>
        <cfvo type="num" val="3"/>
        <cfvo type="num" val="6"/>
        <color theme="0"/>
        <color rgb="FF00B050"/>
        <color theme="6" tint="-0.499984740745262"/>
      </colorScale>
    </cfRule>
  </conditionalFormatting>
  <conditionalFormatting sqref="CI15">
    <cfRule type="colorScale" priority="3793">
      <colorScale>
        <cfvo type="num" val="0"/>
        <cfvo type="num" val="3"/>
        <cfvo type="num" val="6"/>
        <color theme="0"/>
        <color rgb="FF00B050"/>
        <color theme="6" tint="-0.499984740745262"/>
      </colorScale>
    </cfRule>
  </conditionalFormatting>
  <conditionalFormatting sqref="CI11:CI12">
    <cfRule type="colorScale" priority="3789">
      <colorScale>
        <cfvo type="num" val="0"/>
        <cfvo type="num" val="3"/>
        <cfvo type="num" val="6"/>
        <color theme="0"/>
        <color rgb="FF00B050"/>
        <color theme="6" tint="-0.499984740745262"/>
      </colorScale>
    </cfRule>
  </conditionalFormatting>
  <conditionalFormatting sqref="CN25 CN20 CN30 CN35 CN40 CN45 CN50">
    <cfRule type="colorScale" priority="3778">
      <colorScale>
        <cfvo type="num" val="0"/>
        <cfvo type="num" val="3"/>
        <cfvo type="num" val="6"/>
        <color theme="0"/>
        <color rgb="FF00B050"/>
        <color theme="6" tint="-0.499984740745262"/>
      </colorScale>
    </cfRule>
  </conditionalFormatting>
  <conditionalFormatting sqref="CN11:CN12">
    <cfRule type="colorScale" priority="3776">
      <colorScale>
        <cfvo type="num" val="0"/>
        <cfvo type="num" val="3"/>
        <cfvo type="num" val="6"/>
        <color theme="0"/>
        <color rgb="FF00B050"/>
        <color theme="6" tint="-0.499984740745262"/>
      </colorScale>
    </cfRule>
  </conditionalFormatting>
  <conditionalFormatting sqref="CD16:CH16">
    <cfRule type="colorScale" priority="3775">
      <colorScale>
        <cfvo type="num" val="0"/>
        <cfvo type="num" val="3"/>
        <cfvo type="num" val="6"/>
        <color theme="0"/>
        <color rgb="FF00B050"/>
        <color theme="6" tint="-0.499984740745262"/>
      </colorScale>
    </cfRule>
  </conditionalFormatting>
  <conditionalFormatting sqref="CJ20">
    <cfRule type="colorScale" priority="3774">
      <colorScale>
        <cfvo type="num" val="0"/>
        <cfvo type="num" val="3"/>
        <cfvo type="num" val="6"/>
        <color theme="0"/>
        <color rgb="FF00B050"/>
        <color theme="6" tint="-0.499984740745262"/>
      </colorScale>
    </cfRule>
  </conditionalFormatting>
  <conditionalFormatting sqref="CP83">
    <cfRule type="colorScale" priority="3773">
      <colorScale>
        <cfvo type="num" val="0"/>
        <cfvo type="num" val="3"/>
        <cfvo type="num" val="6"/>
        <color theme="0"/>
        <color rgb="FF00B050"/>
        <color theme="6" tint="-0.499984740745262"/>
      </colorScale>
    </cfRule>
  </conditionalFormatting>
  <conditionalFormatting sqref="CQ107">
    <cfRule type="colorScale" priority="3771">
      <colorScale>
        <cfvo type="num" val="0"/>
        <cfvo type="num" val="3"/>
        <cfvo type="num" val="6"/>
        <color theme="0"/>
        <color rgb="FF00B050"/>
        <color theme="6" tint="-0.499984740745262"/>
      </colorScale>
    </cfRule>
  </conditionalFormatting>
  <conditionalFormatting sqref="EH107:FT107 CT106 GY107:RE107 FW107">
    <cfRule type="colorScale" priority="3767">
      <colorScale>
        <cfvo type="num" val="0"/>
        <cfvo type="num" val="3"/>
        <cfvo type="num" val="6"/>
        <color theme="0"/>
        <color rgb="FF00B050"/>
        <color theme="6" tint="-0.499984740745262"/>
      </colorScale>
    </cfRule>
  </conditionalFormatting>
  <conditionalFormatting sqref="RF109:RG109">
    <cfRule type="colorScale" priority="3765">
      <colorScale>
        <cfvo type="num" val="0"/>
        <cfvo type="num" val="3"/>
        <cfvo type="num" val="6"/>
        <color theme="0"/>
        <color rgb="FF00B050"/>
        <color theme="6" tint="-0.499984740745262"/>
      </colorScale>
    </cfRule>
  </conditionalFormatting>
  <conditionalFormatting sqref="RF15:RG15">
    <cfRule type="colorScale" priority="3764">
      <colorScale>
        <cfvo type="num" val="0"/>
        <cfvo type="num" val="3"/>
        <cfvo type="num" val="6"/>
        <color theme="0"/>
        <color rgb="FF00B050"/>
        <color theme="6" tint="-0.499984740745262"/>
      </colorScale>
    </cfRule>
  </conditionalFormatting>
  <conditionalFormatting sqref="RF16:RG16">
    <cfRule type="colorScale" priority="3763">
      <colorScale>
        <cfvo type="num" val="0"/>
        <cfvo type="num" val="3"/>
        <cfvo type="num" val="6"/>
        <color theme="0"/>
        <color rgb="FF00B050"/>
        <color theme="6" tint="-0.499984740745262"/>
      </colorScale>
    </cfRule>
  </conditionalFormatting>
  <conditionalFormatting sqref="RH15">
    <cfRule type="colorScale" priority="3762">
      <colorScale>
        <cfvo type="num" val="0"/>
        <cfvo type="num" val="3"/>
        <cfvo type="num" val="6"/>
        <color theme="0"/>
        <color rgb="FF00B050"/>
        <color theme="6" tint="-0.499984740745262"/>
      </colorScale>
    </cfRule>
  </conditionalFormatting>
  <conditionalFormatting sqref="CU108">
    <cfRule type="colorScale" priority="3760">
      <colorScale>
        <cfvo type="num" val="0"/>
        <cfvo type="num" val="3"/>
        <cfvo type="num" val="6"/>
        <color theme="0"/>
        <color rgb="FF00B050"/>
        <color theme="6" tint="-0.499984740745262"/>
      </colorScale>
    </cfRule>
  </conditionalFormatting>
  <conditionalFormatting sqref="RE16">
    <cfRule type="colorScale" priority="3756">
      <colorScale>
        <cfvo type="num" val="0"/>
        <cfvo type="num" val="3"/>
        <cfvo type="num" val="6"/>
        <color theme="0"/>
        <color rgb="FF00B050"/>
        <color theme="6" tint="-0.499984740745262"/>
      </colorScale>
    </cfRule>
  </conditionalFormatting>
  <conditionalFormatting sqref="RE23">
    <cfRule type="colorScale" priority="3755">
      <colorScale>
        <cfvo type="num" val="0"/>
        <cfvo type="num" val="3"/>
        <cfvo type="num" val="6"/>
        <color theme="0"/>
        <color rgb="FF00B050"/>
        <color theme="6" tint="-0.499984740745262"/>
      </colorScale>
    </cfRule>
  </conditionalFormatting>
  <conditionalFormatting sqref="RE37">
    <cfRule type="colorScale" priority="3754">
      <colorScale>
        <cfvo type="num" val="0"/>
        <cfvo type="num" val="3"/>
        <cfvo type="num" val="6"/>
        <color theme="0"/>
        <color rgb="FF00B050"/>
        <color theme="6" tint="-0.499984740745262"/>
      </colorScale>
    </cfRule>
  </conditionalFormatting>
  <conditionalFormatting sqref="RE36">
    <cfRule type="colorScale" priority="3753">
      <colorScale>
        <cfvo type="num" val="0"/>
        <cfvo type="num" val="3"/>
        <cfvo type="num" val="6"/>
        <color theme="0"/>
        <color rgb="FF00B050"/>
        <color theme="6" tint="-0.499984740745262"/>
      </colorScale>
    </cfRule>
  </conditionalFormatting>
  <conditionalFormatting sqref="EH114:FT114 GY114:HI114 FW114 HK114:RD114">
    <cfRule type="colorScale" priority="3751">
      <colorScale>
        <cfvo type="num" val="0"/>
        <cfvo type="num" val="3"/>
        <cfvo type="num" val="6"/>
        <color theme="0"/>
        <color rgb="FF00B050"/>
        <color theme="6" tint="-0.499984740745262"/>
      </colorScale>
    </cfRule>
  </conditionalFormatting>
  <conditionalFormatting sqref="RE114">
    <cfRule type="colorScale" priority="3750">
      <colorScale>
        <cfvo type="num" val="0"/>
        <cfvo type="num" val="3"/>
        <cfvo type="num" val="6"/>
        <color theme="0"/>
        <color rgb="FF00B050"/>
        <color theme="6" tint="-0.499984740745262"/>
      </colorScale>
    </cfRule>
  </conditionalFormatting>
  <conditionalFormatting sqref="DU114:EF114">
    <cfRule type="colorScale" priority="3746">
      <colorScale>
        <cfvo type="num" val="0"/>
        <cfvo type="num" val="3"/>
        <cfvo type="num" val="6"/>
        <color theme="0"/>
        <color rgb="FF00B050"/>
        <color theme="6" tint="-0.499984740745262"/>
      </colorScale>
    </cfRule>
  </conditionalFormatting>
  <conditionalFormatting sqref="CV20:DT20">
    <cfRule type="colorScale" priority="3749">
      <colorScale>
        <cfvo type="num" val="0"/>
        <cfvo type="num" val="3"/>
        <cfvo type="num" val="6"/>
        <color theme="0"/>
        <color rgb="FF00B050"/>
        <color theme="6" tint="-0.499984740745262"/>
      </colorScale>
    </cfRule>
  </conditionalFormatting>
  <conditionalFormatting sqref="EH112:FT112 GY112:HG112 FW112 HI112:RD112">
    <cfRule type="colorScale" priority="3748">
      <colorScale>
        <cfvo type="num" val="0"/>
        <cfvo type="num" val="3"/>
        <cfvo type="num" val="6"/>
        <color theme="0"/>
        <color rgb="FF00B050"/>
        <color theme="6" tint="-0.499984740745262"/>
      </colorScale>
    </cfRule>
  </conditionalFormatting>
  <conditionalFormatting sqref="RE112">
    <cfRule type="colorScale" priority="3747">
      <colorScale>
        <cfvo type="num" val="0"/>
        <cfvo type="num" val="3"/>
        <cfvo type="num" val="6"/>
        <color theme="0"/>
        <color rgb="FF00B050"/>
        <color theme="6" tint="-0.499984740745262"/>
      </colorScale>
    </cfRule>
  </conditionalFormatting>
  <conditionalFormatting sqref="EG120">
    <cfRule type="colorScale" priority="3745">
      <colorScale>
        <cfvo type="num" val="0"/>
        <cfvo type="num" val="3"/>
        <cfvo type="num" val="6"/>
        <color theme="0"/>
        <color rgb="FF00B050"/>
        <color theme="6" tint="-0.499984740745262"/>
      </colorScale>
    </cfRule>
  </conditionalFormatting>
  <conditionalFormatting sqref="EG116">
    <cfRule type="colorScale" priority="3744">
      <colorScale>
        <cfvo type="num" val="0"/>
        <cfvo type="num" val="3"/>
        <cfvo type="num" val="6"/>
        <color theme="0"/>
        <color rgb="FF00B050"/>
        <color theme="6" tint="-0.499984740745262"/>
      </colorScale>
    </cfRule>
  </conditionalFormatting>
  <conditionalFormatting sqref="EG114">
    <cfRule type="colorScale" priority="3743">
      <colorScale>
        <cfvo type="num" val="0"/>
        <cfvo type="num" val="3"/>
        <cfvo type="num" val="6"/>
        <color theme="0"/>
        <color rgb="FF00B050"/>
        <color theme="6" tint="-0.499984740745262"/>
      </colorScale>
    </cfRule>
  </conditionalFormatting>
  <conditionalFormatting sqref="CD16:CH16">
    <cfRule type="colorScale" priority="3742">
      <colorScale>
        <cfvo type="num" val="0"/>
        <cfvo type="num" val="3"/>
        <cfvo type="num" val="6"/>
        <color theme="0"/>
        <color rgb="FF00B050"/>
        <color theme="6" tint="-0.499984740745262"/>
      </colorScale>
    </cfRule>
  </conditionalFormatting>
  <conditionalFormatting sqref="RF16:RG16">
    <cfRule type="colorScale" priority="3741">
      <colorScale>
        <cfvo type="num" val="0"/>
        <cfvo type="num" val="3"/>
        <cfvo type="num" val="6"/>
        <color theme="0"/>
        <color rgb="FF00B050"/>
        <color theme="6" tint="-0.499984740745262"/>
      </colorScale>
    </cfRule>
  </conditionalFormatting>
  <conditionalFormatting sqref="RH16">
    <cfRule type="colorScale" priority="3740">
      <colorScale>
        <cfvo type="num" val="0"/>
        <cfvo type="num" val="3"/>
        <cfvo type="num" val="6"/>
        <color theme="0"/>
        <color rgb="FF00B050"/>
        <color theme="6" tint="-0.499984740745262"/>
      </colorScale>
    </cfRule>
  </conditionalFormatting>
  <conditionalFormatting sqref="IG16:RD16">
    <cfRule type="colorScale" priority="3739">
      <colorScale>
        <cfvo type="num" val="0"/>
        <cfvo type="num" val="3"/>
        <cfvo type="num" val="6"/>
        <color theme="0"/>
        <color rgb="FF00B050"/>
        <color theme="6" tint="-0.499984740745262"/>
      </colorScale>
    </cfRule>
  </conditionalFormatting>
  <conditionalFormatting sqref="RE16">
    <cfRule type="colorScale" priority="3738">
      <colorScale>
        <cfvo type="num" val="0"/>
        <cfvo type="num" val="3"/>
        <cfvo type="num" val="6"/>
        <color theme="0"/>
        <color rgb="FF00B050"/>
        <color theme="6" tint="-0.499984740745262"/>
      </colorScale>
    </cfRule>
  </conditionalFormatting>
  <conditionalFormatting sqref="IG15:RD15">
    <cfRule type="colorScale" priority="3737">
      <colorScale>
        <cfvo type="num" val="0"/>
        <cfvo type="num" val="3"/>
        <cfvo type="num" val="6"/>
        <color theme="0"/>
        <color rgb="FF00B050"/>
        <color theme="6" tint="-0.499984740745262"/>
      </colorScale>
    </cfRule>
  </conditionalFormatting>
  <conditionalFormatting sqref="CD16:CH16">
    <cfRule type="colorScale" priority="3736">
      <colorScale>
        <cfvo type="num" val="0"/>
        <cfvo type="num" val="3"/>
        <cfvo type="num" val="6"/>
        <color theme="0"/>
        <color rgb="FF00B050"/>
        <color theme="6" tint="-0.499984740745262"/>
      </colorScale>
    </cfRule>
  </conditionalFormatting>
  <conditionalFormatting sqref="RF16:RG16">
    <cfRule type="colorScale" priority="3735">
      <colorScale>
        <cfvo type="num" val="0"/>
        <cfvo type="num" val="3"/>
        <cfvo type="num" val="6"/>
        <color theme="0"/>
        <color rgb="FF00B050"/>
        <color theme="6" tint="-0.499984740745262"/>
      </colorScale>
    </cfRule>
  </conditionalFormatting>
  <conditionalFormatting sqref="RH16">
    <cfRule type="colorScale" priority="3734">
      <colorScale>
        <cfvo type="num" val="0"/>
        <cfvo type="num" val="3"/>
        <cfvo type="num" val="6"/>
        <color theme="0"/>
        <color rgb="FF00B050"/>
        <color theme="6" tint="-0.499984740745262"/>
      </colorScale>
    </cfRule>
  </conditionalFormatting>
  <conditionalFormatting sqref="IG16:RD16">
    <cfRule type="colorScale" priority="3733">
      <colorScale>
        <cfvo type="num" val="0"/>
        <cfvo type="num" val="3"/>
        <cfvo type="num" val="6"/>
        <color theme="0"/>
        <color rgb="FF00B050"/>
        <color theme="6" tint="-0.499984740745262"/>
      </colorScale>
    </cfRule>
  </conditionalFormatting>
  <conditionalFormatting sqref="RE16">
    <cfRule type="colorScale" priority="3732">
      <colorScale>
        <cfvo type="num" val="0"/>
        <cfvo type="num" val="3"/>
        <cfvo type="num" val="6"/>
        <color theme="0"/>
        <color rgb="FF00B050"/>
        <color theme="6" tint="-0.499984740745262"/>
      </colorScale>
    </cfRule>
  </conditionalFormatting>
  <conditionalFormatting sqref="IG15:RD15">
    <cfRule type="colorScale" priority="3731">
      <colorScale>
        <cfvo type="num" val="0"/>
        <cfvo type="num" val="3"/>
        <cfvo type="num" val="6"/>
        <color theme="0"/>
        <color rgb="FF00B050"/>
        <color theme="6" tint="-0.499984740745262"/>
      </colorScale>
    </cfRule>
  </conditionalFormatting>
  <conditionalFormatting sqref="CD18:CH18 IG18:RH18 CJ18:DY18 EG18:EO18">
    <cfRule type="colorScale" priority="3730">
      <colorScale>
        <cfvo type="num" val="0"/>
        <cfvo type="num" val="3"/>
        <cfvo type="num" val="6"/>
        <color theme="0"/>
        <color rgb="FF00B050"/>
        <color theme="6" tint="-0.499984740745262"/>
      </colorScale>
    </cfRule>
  </conditionalFormatting>
  <conditionalFormatting sqref="IG16:RD16">
    <cfRule type="colorScale" priority="3729">
      <colorScale>
        <cfvo type="num" val="0"/>
        <cfvo type="num" val="3"/>
        <cfvo type="num" val="6"/>
        <color theme="0"/>
        <color rgb="FF00B050"/>
        <color theme="6" tint="-0.499984740745262"/>
      </colorScale>
    </cfRule>
  </conditionalFormatting>
  <conditionalFormatting sqref="CD16:CH16">
    <cfRule type="colorScale" priority="3728">
      <colorScale>
        <cfvo type="num" val="0"/>
        <cfvo type="num" val="3"/>
        <cfvo type="num" val="6"/>
        <color theme="0"/>
        <color rgb="FF00B050"/>
        <color theme="6" tint="-0.499984740745262"/>
      </colorScale>
    </cfRule>
  </conditionalFormatting>
  <conditionalFormatting sqref="CJ20">
    <cfRule type="colorScale" priority="3727">
      <colorScale>
        <cfvo type="num" val="0"/>
        <cfvo type="num" val="3"/>
        <cfvo type="num" val="6"/>
        <color theme="0"/>
        <color rgb="FF00B050"/>
        <color theme="6" tint="-0.499984740745262"/>
      </colorScale>
    </cfRule>
  </conditionalFormatting>
  <conditionalFormatting sqref="RF16:RG16">
    <cfRule type="colorScale" priority="3726">
      <colorScale>
        <cfvo type="num" val="0"/>
        <cfvo type="num" val="3"/>
        <cfvo type="num" val="6"/>
        <color theme="0"/>
        <color rgb="FF00B050"/>
        <color theme="6" tint="-0.499984740745262"/>
      </colorScale>
    </cfRule>
  </conditionalFormatting>
  <conditionalFormatting sqref="RH16">
    <cfRule type="colorScale" priority="3725">
      <colorScale>
        <cfvo type="num" val="0"/>
        <cfvo type="num" val="3"/>
        <cfvo type="num" val="6"/>
        <color theme="0"/>
        <color rgb="FF00B050"/>
        <color theme="6" tint="-0.499984740745262"/>
      </colorScale>
    </cfRule>
  </conditionalFormatting>
  <conditionalFormatting sqref="IG16:RD16">
    <cfRule type="colorScale" priority="3724">
      <colorScale>
        <cfvo type="num" val="0"/>
        <cfvo type="num" val="3"/>
        <cfvo type="num" val="6"/>
        <color theme="0"/>
        <color rgb="FF00B050"/>
        <color theme="6" tint="-0.499984740745262"/>
      </colorScale>
    </cfRule>
  </conditionalFormatting>
  <conditionalFormatting sqref="RE16">
    <cfRule type="colorScale" priority="3723">
      <colorScale>
        <cfvo type="num" val="0"/>
        <cfvo type="num" val="3"/>
        <cfvo type="num" val="6"/>
        <color theme="0"/>
        <color rgb="FF00B050"/>
        <color theme="6" tint="-0.499984740745262"/>
      </colorScale>
    </cfRule>
  </conditionalFormatting>
  <conditionalFormatting sqref="IG15:RD15">
    <cfRule type="colorScale" priority="3722">
      <colorScale>
        <cfvo type="num" val="0"/>
        <cfvo type="num" val="3"/>
        <cfvo type="num" val="6"/>
        <color theme="0"/>
        <color rgb="FF00B050"/>
        <color theme="6" tint="-0.499984740745262"/>
      </colorScale>
    </cfRule>
  </conditionalFormatting>
  <conditionalFormatting sqref="CV20:DT20">
    <cfRule type="colorScale" priority="3721">
      <colorScale>
        <cfvo type="num" val="0"/>
        <cfvo type="num" val="3"/>
        <cfvo type="num" val="6"/>
        <color theme="0"/>
        <color rgb="FF00B050"/>
        <color theme="6" tint="-0.499984740745262"/>
      </colorScale>
    </cfRule>
  </conditionalFormatting>
  <conditionalFormatting sqref="CD18:CH18 IG18:RH18 CJ18:DY18 EG18:EO18">
    <cfRule type="colorScale" priority="3720">
      <colorScale>
        <cfvo type="num" val="0"/>
        <cfvo type="num" val="3"/>
        <cfvo type="num" val="6"/>
        <color theme="0"/>
        <color rgb="FF00B050"/>
        <color theme="6" tint="-0.499984740745262"/>
      </colorScale>
    </cfRule>
  </conditionalFormatting>
  <conditionalFormatting sqref="IG16:RD16">
    <cfRule type="colorScale" priority="3719">
      <colorScale>
        <cfvo type="num" val="0"/>
        <cfvo type="num" val="3"/>
        <cfvo type="num" val="6"/>
        <color theme="0"/>
        <color rgb="FF00B050"/>
        <color theme="6" tint="-0.499984740745262"/>
      </colorScale>
    </cfRule>
  </conditionalFormatting>
  <conditionalFormatting sqref="CD18:CH18 IG18:RH18 CJ18:DY18 EG18:EO18">
    <cfRule type="colorScale" priority="3718">
      <colorScale>
        <cfvo type="num" val="0"/>
        <cfvo type="num" val="3"/>
        <cfvo type="num" val="6"/>
        <color theme="0"/>
        <color rgb="FF00B050"/>
        <color theme="6" tint="-0.499984740745262"/>
      </colorScale>
    </cfRule>
  </conditionalFormatting>
  <conditionalFormatting sqref="RF19:RG19">
    <cfRule type="colorScale" priority="3717">
      <colorScale>
        <cfvo type="num" val="0"/>
        <cfvo type="num" val="3"/>
        <cfvo type="num" val="6"/>
        <color theme="0"/>
        <color rgb="FF00B050"/>
        <color theme="6" tint="-0.499984740745262"/>
      </colorScale>
    </cfRule>
  </conditionalFormatting>
  <conditionalFormatting sqref="RH19">
    <cfRule type="colorScale" priority="3716">
      <colorScale>
        <cfvo type="num" val="0"/>
        <cfvo type="num" val="3"/>
        <cfvo type="num" val="6"/>
        <color theme="0"/>
        <color rgb="FF00B050"/>
        <color theme="6" tint="-0.499984740745262"/>
      </colorScale>
    </cfRule>
  </conditionalFormatting>
  <conditionalFormatting sqref="IG19:RD19">
    <cfRule type="colorScale" priority="3715">
      <colorScale>
        <cfvo type="num" val="0"/>
        <cfvo type="num" val="3"/>
        <cfvo type="num" val="6"/>
        <color theme="0"/>
        <color rgb="FF00B050"/>
        <color theme="6" tint="-0.499984740745262"/>
      </colorScale>
    </cfRule>
  </conditionalFormatting>
  <conditionalFormatting sqref="RE19">
    <cfRule type="colorScale" priority="3714">
      <colorScale>
        <cfvo type="num" val="0"/>
        <cfvo type="num" val="3"/>
        <cfvo type="num" val="6"/>
        <color theme="0"/>
        <color rgb="FF00B050"/>
        <color theme="6" tint="-0.499984740745262"/>
      </colorScale>
    </cfRule>
  </conditionalFormatting>
  <conditionalFormatting sqref="IG16:RD16">
    <cfRule type="colorScale" priority="3713">
      <colorScale>
        <cfvo type="num" val="0"/>
        <cfvo type="num" val="3"/>
        <cfvo type="num" val="6"/>
        <color theme="0"/>
        <color rgb="FF00B050"/>
        <color theme="6" tint="-0.499984740745262"/>
      </colorScale>
    </cfRule>
  </conditionalFormatting>
  <conditionalFormatting sqref="CD18:CH18 IG18:RH18 CJ18:DY18 EG18:EO18">
    <cfRule type="colorScale" priority="3712">
      <colorScale>
        <cfvo type="num" val="0"/>
        <cfvo type="num" val="3"/>
        <cfvo type="num" val="6"/>
        <color theme="0"/>
        <color rgb="FF00B050"/>
        <color theme="6" tint="-0.499984740745262"/>
      </colorScale>
    </cfRule>
  </conditionalFormatting>
  <conditionalFormatting sqref="CD19:CH19">
    <cfRule type="colorScale" priority="3711">
      <colorScale>
        <cfvo type="num" val="0"/>
        <cfvo type="num" val="3"/>
        <cfvo type="num" val="6"/>
        <color theme="0"/>
        <color rgb="FF00B050"/>
        <color theme="6" tint="-0.499984740745262"/>
      </colorScale>
    </cfRule>
  </conditionalFormatting>
  <conditionalFormatting sqref="RF19:RG19">
    <cfRule type="colorScale" priority="3710">
      <colorScale>
        <cfvo type="num" val="0"/>
        <cfvo type="num" val="3"/>
        <cfvo type="num" val="6"/>
        <color theme="0"/>
        <color rgb="FF00B050"/>
        <color theme="6" tint="-0.499984740745262"/>
      </colorScale>
    </cfRule>
  </conditionalFormatting>
  <conditionalFormatting sqref="RH19">
    <cfRule type="colorScale" priority="3709">
      <colorScale>
        <cfvo type="num" val="0"/>
        <cfvo type="num" val="3"/>
        <cfvo type="num" val="6"/>
        <color theme="0"/>
        <color rgb="FF00B050"/>
        <color theme="6" tint="-0.499984740745262"/>
      </colorScale>
    </cfRule>
  </conditionalFormatting>
  <conditionalFormatting sqref="IG19:RD19">
    <cfRule type="colorScale" priority="3708">
      <colorScale>
        <cfvo type="num" val="0"/>
        <cfvo type="num" val="3"/>
        <cfvo type="num" val="6"/>
        <color theme="0"/>
        <color rgb="FF00B050"/>
        <color theme="6" tint="-0.499984740745262"/>
      </colorScale>
    </cfRule>
  </conditionalFormatting>
  <conditionalFormatting sqref="RE19">
    <cfRule type="colorScale" priority="3707">
      <colorScale>
        <cfvo type="num" val="0"/>
        <cfvo type="num" val="3"/>
        <cfvo type="num" val="6"/>
        <color theme="0"/>
        <color rgb="FF00B050"/>
        <color theme="6" tint="-0.499984740745262"/>
      </colorScale>
    </cfRule>
  </conditionalFormatting>
  <conditionalFormatting sqref="CK19:DY19 EG19:EO19">
    <cfRule type="colorScale" priority="3687">
      <colorScale>
        <cfvo type="num" val="0"/>
        <cfvo type="num" val="3"/>
        <cfvo type="num" val="6"/>
        <color theme="0"/>
        <color rgb="FF00B050"/>
        <color theme="6" tint="-0.499984740745262"/>
      </colorScale>
    </cfRule>
  </conditionalFormatting>
  <conditionalFormatting sqref="CG71">
    <cfRule type="colorScale" priority="3704">
      <colorScale>
        <cfvo type="num" val="0"/>
        <cfvo type="num" val="3"/>
        <cfvo type="num" val="6"/>
        <color theme="0"/>
        <color rgb="FF00B050"/>
        <color theme="6" tint="-0.499984740745262"/>
      </colorScale>
    </cfRule>
  </conditionalFormatting>
  <conditionalFormatting sqref="CG65">
    <cfRule type="colorScale" priority="3703">
      <colorScale>
        <cfvo type="num" val="0"/>
        <cfvo type="num" val="3"/>
        <cfvo type="num" val="6"/>
        <color theme="0"/>
        <color rgb="FF00B050"/>
        <color theme="6" tint="-0.499984740745262"/>
      </colorScale>
    </cfRule>
  </conditionalFormatting>
  <conditionalFormatting sqref="CG63">
    <cfRule type="colorScale" priority="3702">
      <colorScale>
        <cfvo type="num" val="0"/>
        <cfvo type="num" val="3"/>
        <cfvo type="num" val="6"/>
        <color theme="0"/>
        <color rgb="FF00B050"/>
        <color theme="6" tint="-0.499984740745262"/>
      </colorScale>
    </cfRule>
  </conditionalFormatting>
  <conditionalFormatting sqref="CH71:CI71">
    <cfRule type="colorScale" priority="3701">
      <colorScale>
        <cfvo type="num" val="0"/>
        <cfvo type="num" val="3"/>
        <cfvo type="num" val="6"/>
        <color theme="0"/>
        <color rgb="FF00B050"/>
        <color theme="6" tint="-0.499984740745262"/>
      </colorScale>
    </cfRule>
  </conditionalFormatting>
  <conditionalFormatting sqref="CH65:CI65">
    <cfRule type="colorScale" priority="3700">
      <colorScale>
        <cfvo type="num" val="0"/>
        <cfvo type="num" val="3"/>
        <cfvo type="num" val="6"/>
        <color theme="0"/>
        <color rgb="FF00B050"/>
        <color theme="6" tint="-0.499984740745262"/>
      </colorScale>
    </cfRule>
  </conditionalFormatting>
  <conditionalFormatting sqref="CH63:CI63">
    <cfRule type="colorScale" priority="3699">
      <colorScale>
        <cfvo type="num" val="0"/>
        <cfvo type="num" val="3"/>
        <cfvo type="num" val="6"/>
        <color theme="0"/>
        <color rgb="FF00B050"/>
        <color theme="6" tint="-0.499984740745262"/>
      </colorScale>
    </cfRule>
  </conditionalFormatting>
  <conditionalFormatting sqref="CJ15">
    <cfRule type="colorScale" priority="3698">
      <colorScale>
        <cfvo type="num" val="0"/>
        <cfvo type="num" val="3"/>
        <cfvo type="num" val="6"/>
        <color theme="0"/>
        <color rgb="FF00B050"/>
        <color theme="6" tint="-0.499984740745262"/>
      </colorScale>
    </cfRule>
  </conditionalFormatting>
  <conditionalFormatting sqref="CJ16">
    <cfRule type="colorScale" priority="3697">
      <colorScale>
        <cfvo type="num" val="0"/>
        <cfvo type="num" val="3"/>
        <cfvo type="num" val="6"/>
        <color theme="0"/>
        <color rgb="FF00B050"/>
        <color theme="6" tint="-0.499984740745262"/>
      </colorScale>
    </cfRule>
  </conditionalFormatting>
  <conditionalFormatting sqref="CJ16">
    <cfRule type="colorScale" priority="3696">
      <colorScale>
        <cfvo type="num" val="0"/>
        <cfvo type="num" val="3"/>
        <cfvo type="num" val="6"/>
        <color theme="0"/>
        <color rgb="FF00B050"/>
        <color theme="6" tint="-0.499984740745262"/>
      </colorScale>
    </cfRule>
  </conditionalFormatting>
  <conditionalFormatting sqref="CJ16">
    <cfRule type="colorScale" priority="3695">
      <colorScale>
        <cfvo type="num" val="0"/>
        <cfvo type="num" val="3"/>
        <cfvo type="num" val="6"/>
        <color theme="0"/>
        <color rgb="FF00B050"/>
        <color theme="6" tint="-0.499984740745262"/>
      </colorScale>
    </cfRule>
  </conditionalFormatting>
  <conditionalFormatting sqref="CJ16">
    <cfRule type="colorScale" priority="3694">
      <colorScale>
        <cfvo type="num" val="0"/>
        <cfvo type="num" val="3"/>
        <cfvo type="num" val="6"/>
        <color theme="0"/>
        <color rgb="FF00B050"/>
        <color theme="6" tint="-0.499984740745262"/>
      </colorScale>
    </cfRule>
  </conditionalFormatting>
  <conditionalFormatting sqref="CJ19">
    <cfRule type="colorScale" priority="3693">
      <colorScale>
        <cfvo type="num" val="0"/>
        <cfvo type="num" val="3"/>
        <cfvo type="num" val="6"/>
        <color theme="0"/>
        <color rgb="FF00B050"/>
        <color theme="6" tint="-0.499984740745262"/>
      </colorScale>
    </cfRule>
  </conditionalFormatting>
  <conditionalFormatting sqref="CK15:DY15 EG15:EO15">
    <cfRule type="colorScale" priority="3692">
      <colorScale>
        <cfvo type="num" val="0"/>
        <cfvo type="num" val="3"/>
        <cfvo type="num" val="6"/>
        <color theme="0"/>
        <color rgb="FF00B050"/>
        <color theme="6" tint="-0.499984740745262"/>
      </colorScale>
    </cfRule>
  </conditionalFormatting>
  <conditionalFormatting sqref="CK16:DY16 EG16:EO16">
    <cfRule type="colorScale" priority="3691">
      <colorScale>
        <cfvo type="num" val="0"/>
        <cfvo type="num" val="3"/>
        <cfvo type="num" val="6"/>
        <color theme="0"/>
        <color rgb="FF00B050"/>
        <color theme="6" tint="-0.499984740745262"/>
      </colorScale>
    </cfRule>
  </conditionalFormatting>
  <conditionalFormatting sqref="CK16:DY16 EG16:EO16">
    <cfRule type="colorScale" priority="3690">
      <colorScale>
        <cfvo type="num" val="0"/>
        <cfvo type="num" val="3"/>
        <cfvo type="num" val="6"/>
        <color theme="0"/>
        <color rgb="FF00B050"/>
        <color theme="6" tint="-0.499984740745262"/>
      </colorScale>
    </cfRule>
  </conditionalFormatting>
  <conditionalFormatting sqref="CK16:DY16 EG16:EO16">
    <cfRule type="colorScale" priority="3689">
      <colorScale>
        <cfvo type="num" val="0"/>
        <cfvo type="num" val="3"/>
        <cfvo type="num" val="6"/>
        <color theme="0"/>
        <color rgb="FF00B050"/>
        <color theme="6" tint="-0.499984740745262"/>
      </colorScale>
    </cfRule>
  </conditionalFormatting>
  <conditionalFormatting sqref="CK16:DY16 EG16:EO16">
    <cfRule type="colorScale" priority="3688">
      <colorScale>
        <cfvo type="num" val="0"/>
        <cfvo type="num" val="3"/>
        <cfvo type="num" val="6"/>
        <color theme="0"/>
        <color rgb="FF00B050"/>
        <color theme="6" tint="-0.499984740745262"/>
      </colorScale>
    </cfRule>
  </conditionalFormatting>
  <conditionalFormatting sqref="CG75">
    <cfRule type="colorScale" priority="3580">
      <colorScale>
        <cfvo type="num" val="0"/>
        <cfvo type="num" val="3"/>
        <cfvo type="num" val="6"/>
        <color theme="0"/>
        <color rgb="FF00B050"/>
        <color theme="6" tint="-0.499984740745262"/>
      </colorScale>
    </cfRule>
  </conditionalFormatting>
  <conditionalFormatting sqref="CG69">
    <cfRule type="colorScale" priority="3579">
      <colorScale>
        <cfvo type="num" val="0"/>
        <cfvo type="num" val="3"/>
        <cfvo type="num" val="6"/>
        <color theme="0"/>
        <color rgb="FF00B050"/>
        <color theme="6" tint="-0.499984740745262"/>
      </colorScale>
    </cfRule>
  </conditionalFormatting>
  <conditionalFormatting sqref="CG67">
    <cfRule type="colorScale" priority="3578">
      <colorScale>
        <cfvo type="num" val="0"/>
        <cfvo type="num" val="3"/>
        <cfvo type="num" val="6"/>
        <color theme="0"/>
        <color rgb="FF00B050"/>
        <color theme="6" tint="-0.499984740745262"/>
      </colorScale>
    </cfRule>
  </conditionalFormatting>
  <conditionalFormatting sqref="CH75:CI75">
    <cfRule type="colorScale" priority="3577">
      <colorScale>
        <cfvo type="num" val="0"/>
        <cfvo type="num" val="3"/>
        <cfvo type="num" val="6"/>
        <color theme="0"/>
        <color rgb="FF00B050"/>
        <color theme="6" tint="-0.499984740745262"/>
      </colorScale>
    </cfRule>
  </conditionalFormatting>
  <conditionalFormatting sqref="CH69:CI69">
    <cfRule type="colorScale" priority="3576">
      <colorScale>
        <cfvo type="num" val="0"/>
        <cfvo type="num" val="3"/>
        <cfvo type="num" val="6"/>
        <color theme="0"/>
        <color rgb="FF00B050"/>
        <color theme="6" tint="-0.499984740745262"/>
      </colorScale>
    </cfRule>
  </conditionalFormatting>
  <conditionalFormatting sqref="CH67:CI67">
    <cfRule type="colorScale" priority="3575">
      <colorScale>
        <cfvo type="num" val="0"/>
        <cfvo type="num" val="3"/>
        <cfvo type="num" val="6"/>
        <color theme="0"/>
        <color rgb="FF00B050"/>
        <color theme="6" tint="-0.499984740745262"/>
      </colorScale>
    </cfRule>
  </conditionalFormatting>
  <conditionalFormatting sqref="CC15">
    <cfRule type="colorScale" priority="3571">
      <colorScale>
        <cfvo type="num" val="0"/>
        <cfvo type="num" val="3"/>
        <cfvo type="num" val="6"/>
        <color theme="0"/>
        <color rgb="FF00B050"/>
        <color theme="6" tint="-0.499984740745262"/>
      </colorScale>
    </cfRule>
  </conditionalFormatting>
  <conditionalFormatting sqref="CC16">
    <cfRule type="colorScale" priority="3570">
      <colorScale>
        <cfvo type="num" val="0"/>
        <cfvo type="num" val="3"/>
        <cfvo type="num" val="6"/>
        <color theme="0"/>
        <color rgb="FF00B050"/>
        <color theme="6" tint="-0.499984740745262"/>
      </colorScale>
    </cfRule>
  </conditionalFormatting>
  <conditionalFormatting sqref="CC16">
    <cfRule type="colorScale" priority="3569">
      <colorScale>
        <cfvo type="num" val="0"/>
        <cfvo type="num" val="3"/>
        <cfvo type="num" val="6"/>
        <color theme="0"/>
        <color rgb="FF00B050"/>
        <color theme="6" tint="-0.499984740745262"/>
      </colorScale>
    </cfRule>
  </conditionalFormatting>
  <conditionalFormatting sqref="CC16">
    <cfRule type="colorScale" priority="3568">
      <colorScale>
        <cfvo type="num" val="0"/>
        <cfvo type="num" val="3"/>
        <cfvo type="num" val="6"/>
        <color theme="0"/>
        <color rgb="FF00B050"/>
        <color theme="6" tint="-0.499984740745262"/>
      </colorScale>
    </cfRule>
  </conditionalFormatting>
  <conditionalFormatting sqref="CC18">
    <cfRule type="colorScale" priority="3567">
      <colorScale>
        <cfvo type="num" val="0"/>
        <cfvo type="num" val="3"/>
        <cfvo type="num" val="6"/>
        <color theme="0"/>
        <color rgb="FF00B050"/>
        <color theme="6" tint="-0.499984740745262"/>
      </colorScale>
    </cfRule>
  </conditionalFormatting>
  <conditionalFormatting sqref="CC16">
    <cfRule type="colorScale" priority="3566">
      <colorScale>
        <cfvo type="num" val="0"/>
        <cfvo type="num" val="3"/>
        <cfvo type="num" val="6"/>
        <color theme="0"/>
        <color rgb="FF00B050"/>
        <color theme="6" tint="-0.499984740745262"/>
      </colorScale>
    </cfRule>
  </conditionalFormatting>
  <conditionalFormatting sqref="CC18">
    <cfRule type="colorScale" priority="3565">
      <colorScale>
        <cfvo type="num" val="0"/>
        <cfvo type="num" val="3"/>
        <cfvo type="num" val="6"/>
        <color theme="0"/>
        <color rgb="FF00B050"/>
        <color theme="6" tint="-0.499984740745262"/>
      </colorScale>
    </cfRule>
  </conditionalFormatting>
  <conditionalFormatting sqref="CC18">
    <cfRule type="colorScale" priority="3564">
      <colorScale>
        <cfvo type="num" val="0"/>
        <cfvo type="num" val="3"/>
        <cfvo type="num" val="6"/>
        <color theme="0"/>
        <color rgb="FF00B050"/>
        <color theme="6" tint="-0.499984740745262"/>
      </colorScale>
    </cfRule>
  </conditionalFormatting>
  <conditionalFormatting sqref="CC18">
    <cfRule type="colorScale" priority="3563">
      <colorScale>
        <cfvo type="num" val="0"/>
        <cfvo type="num" val="3"/>
        <cfvo type="num" val="6"/>
        <color theme="0"/>
        <color rgb="FF00B050"/>
        <color theme="6" tint="-0.499984740745262"/>
      </colorScale>
    </cfRule>
  </conditionalFormatting>
  <conditionalFormatting sqref="CC19">
    <cfRule type="colorScale" priority="3562">
      <colorScale>
        <cfvo type="num" val="0"/>
        <cfvo type="num" val="3"/>
        <cfvo type="num" val="6"/>
        <color theme="0"/>
        <color rgb="FF00B050"/>
        <color theme="6" tint="-0.499984740745262"/>
      </colorScale>
    </cfRule>
  </conditionalFormatting>
  <conditionalFormatting sqref="CI18">
    <cfRule type="colorScale" priority="3561">
      <colorScale>
        <cfvo type="num" val="0"/>
        <cfvo type="num" val="3"/>
        <cfvo type="num" val="6"/>
        <color theme="0"/>
        <color rgb="FF00B050"/>
        <color theme="6" tint="-0.499984740745262"/>
      </colorScale>
    </cfRule>
  </conditionalFormatting>
  <conditionalFormatting sqref="CI18">
    <cfRule type="colorScale" priority="3560">
      <colorScale>
        <cfvo type="num" val="0"/>
        <cfvo type="num" val="3"/>
        <cfvo type="num" val="6"/>
        <color theme="0"/>
        <color rgb="FF00B050"/>
        <color theme="6" tint="-0.499984740745262"/>
      </colorScale>
    </cfRule>
  </conditionalFormatting>
  <conditionalFormatting sqref="CI18">
    <cfRule type="colorScale" priority="3559">
      <colorScale>
        <cfvo type="num" val="0"/>
        <cfvo type="num" val="3"/>
        <cfvo type="num" val="6"/>
        <color theme="0"/>
        <color rgb="FF00B050"/>
        <color theme="6" tint="-0.499984740745262"/>
      </colorScale>
    </cfRule>
  </conditionalFormatting>
  <conditionalFormatting sqref="CI18">
    <cfRule type="colorScale" priority="3558">
      <colorScale>
        <cfvo type="num" val="0"/>
        <cfvo type="num" val="3"/>
        <cfvo type="num" val="6"/>
        <color theme="0"/>
        <color rgb="FF00B050"/>
        <color theme="6" tint="-0.499984740745262"/>
      </colorScale>
    </cfRule>
  </conditionalFormatting>
  <conditionalFormatting sqref="CI18">
    <cfRule type="colorScale" priority="3557">
      <colorScale>
        <cfvo type="num" val="0"/>
        <cfvo type="num" val="3"/>
        <cfvo type="num" val="6"/>
        <color theme="0"/>
        <color rgb="FF00B050"/>
        <color theme="6" tint="-0.499984740745262"/>
      </colorScale>
    </cfRule>
  </conditionalFormatting>
  <conditionalFormatting sqref="CI15">
    <cfRule type="colorScale" priority="3556">
      <colorScale>
        <cfvo type="num" val="0"/>
        <cfvo type="num" val="3"/>
        <cfvo type="num" val="6"/>
        <color theme="0"/>
        <color rgb="FF00B050"/>
        <color theme="6" tint="-0.499984740745262"/>
      </colorScale>
    </cfRule>
  </conditionalFormatting>
  <conditionalFormatting sqref="CI16">
    <cfRule type="colorScale" priority="3555">
      <colorScale>
        <cfvo type="num" val="0"/>
        <cfvo type="num" val="3"/>
        <cfvo type="num" val="6"/>
        <color theme="0"/>
        <color rgb="FF00B050"/>
        <color theme="6" tint="-0.499984740745262"/>
      </colorScale>
    </cfRule>
  </conditionalFormatting>
  <conditionalFormatting sqref="CI16">
    <cfRule type="colorScale" priority="3554">
      <colorScale>
        <cfvo type="num" val="0"/>
        <cfvo type="num" val="3"/>
        <cfvo type="num" val="6"/>
        <color theme="0"/>
        <color rgb="FF00B050"/>
        <color theme="6" tint="-0.499984740745262"/>
      </colorScale>
    </cfRule>
  </conditionalFormatting>
  <conditionalFormatting sqref="CI16">
    <cfRule type="colorScale" priority="3553">
      <colorScale>
        <cfvo type="num" val="0"/>
        <cfvo type="num" val="3"/>
        <cfvo type="num" val="6"/>
        <color theme="0"/>
        <color rgb="FF00B050"/>
        <color theme="6" tint="-0.499984740745262"/>
      </colorScale>
    </cfRule>
  </conditionalFormatting>
  <conditionalFormatting sqref="CI16">
    <cfRule type="colorScale" priority="3552">
      <colorScale>
        <cfvo type="num" val="0"/>
        <cfvo type="num" val="3"/>
        <cfvo type="num" val="6"/>
        <color theme="0"/>
        <color rgb="FF00B050"/>
        <color theme="6" tint="-0.499984740745262"/>
      </colorScale>
    </cfRule>
  </conditionalFormatting>
  <conditionalFormatting sqref="CI19">
    <cfRule type="colorScale" priority="3551">
      <colorScale>
        <cfvo type="num" val="0"/>
        <cfvo type="num" val="3"/>
        <cfvo type="num" val="6"/>
        <color theme="0"/>
        <color rgb="FF00B050"/>
        <color theme="6" tint="-0.499984740745262"/>
      </colorScale>
    </cfRule>
  </conditionalFormatting>
  <conditionalFormatting sqref="CN23 CN28 CN33 CN38 CN43 CN48">
    <cfRule type="colorScale" priority="3550">
      <colorScale>
        <cfvo type="num" val="0"/>
        <cfvo type="num" val="3"/>
        <cfvo type="num" val="6"/>
        <color theme="0"/>
        <color rgb="FF00B050"/>
        <color theme="6" tint="-0.499984740745262"/>
      </colorScale>
    </cfRule>
  </conditionalFormatting>
  <conditionalFormatting sqref="CN23 CN28 CN33 CN38 CN43 CN48">
    <cfRule type="colorScale" priority="3549">
      <colorScale>
        <cfvo type="num" val="0"/>
        <cfvo type="num" val="3"/>
        <cfvo type="num" val="6"/>
        <color theme="0"/>
        <color rgb="FF00B050"/>
        <color theme="6" tint="-0.499984740745262"/>
      </colorScale>
    </cfRule>
  </conditionalFormatting>
  <conditionalFormatting sqref="CN23 CN28 CN33 CN38 CN43 CN48">
    <cfRule type="colorScale" priority="3548">
      <colorScale>
        <cfvo type="num" val="0"/>
        <cfvo type="num" val="3"/>
        <cfvo type="num" val="6"/>
        <color theme="0"/>
        <color rgb="FF00B050"/>
        <color theme="6" tint="-0.499984740745262"/>
      </colorScale>
    </cfRule>
  </conditionalFormatting>
  <conditionalFormatting sqref="CN23 CN28 CN33 CN38 CN43 CN48">
    <cfRule type="colorScale" priority="3547">
      <colorScale>
        <cfvo type="num" val="0"/>
        <cfvo type="num" val="3"/>
        <cfvo type="num" val="6"/>
        <color theme="0"/>
        <color rgb="FF00B050"/>
        <color theme="6" tint="-0.499984740745262"/>
      </colorScale>
    </cfRule>
  </conditionalFormatting>
  <conditionalFormatting sqref="CN23 CN28 CN33 CN38 CN43 CN48">
    <cfRule type="colorScale" priority="3546">
      <colorScale>
        <cfvo type="num" val="0"/>
        <cfvo type="num" val="3"/>
        <cfvo type="num" val="6"/>
        <color theme="0"/>
        <color rgb="FF00B050"/>
        <color theme="6" tint="-0.499984740745262"/>
      </colorScale>
    </cfRule>
  </conditionalFormatting>
  <conditionalFormatting sqref="CN25 CN20 CN30 CN35 CN40 CN45 CN50">
    <cfRule type="colorScale" priority="3545">
      <colorScale>
        <cfvo type="num" val="0"/>
        <cfvo type="num" val="3"/>
        <cfvo type="num" val="6"/>
        <color theme="0"/>
        <color rgb="FF00B050"/>
        <color theme="6" tint="-0.499984740745262"/>
      </colorScale>
    </cfRule>
  </conditionalFormatting>
  <conditionalFormatting sqref="CN26 CN21 CN31 CN36 CN41 CN46">
    <cfRule type="colorScale" priority="3544">
      <colorScale>
        <cfvo type="num" val="0"/>
        <cfvo type="num" val="3"/>
        <cfvo type="num" val="6"/>
        <color theme="0"/>
        <color rgb="FF00B050"/>
        <color theme="6" tint="-0.499984740745262"/>
      </colorScale>
    </cfRule>
  </conditionalFormatting>
  <conditionalFormatting sqref="CN26 CN21 CN31 CN36 CN41 CN46">
    <cfRule type="colorScale" priority="3543">
      <colorScale>
        <cfvo type="num" val="0"/>
        <cfvo type="num" val="3"/>
        <cfvo type="num" val="6"/>
        <color theme="0"/>
        <color rgb="FF00B050"/>
        <color theme="6" tint="-0.499984740745262"/>
      </colorScale>
    </cfRule>
  </conditionalFormatting>
  <conditionalFormatting sqref="CN26 CN21 CN31 CN36 CN41 CN46">
    <cfRule type="colorScale" priority="3542">
      <colorScale>
        <cfvo type="num" val="0"/>
        <cfvo type="num" val="3"/>
        <cfvo type="num" val="6"/>
        <color theme="0"/>
        <color rgb="FF00B050"/>
        <color theme="6" tint="-0.499984740745262"/>
      </colorScale>
    </cfRule>
  </conditionalFormatting>
  <conditionalFormatting sqref="CN26 CN21 CN31 CN36 CN41 CN46">
    <cfRule type="colorScale" priority="3541">
      <colorScale>
        <cfvo type="num" val="0"/>
        <cfvo type="num" val="3"/>
        <cfvo type="num" val="6"/>
        <color theme="0"/>
        <color rgb="FF00B050"/>
        <color theme="6" tint="-0.499984740745262"/>
      </colorScale>
    </cfRule>
  </conditionalFormatting>
  <conditionalFormatting sqref="CN24 CN29 CN34 CN39 CN44 CN49">
    <cfRule type="colorScale" priority="3540">
      <colorScale>
        <cfvo type="num" val="0"/>
        <cfvo type="num" val="3"/>
        <cfvo type="num" val="6"/>
        <color theme="0"/>
        <color rgb="FF00B050"/>
        <color theme="6" tint="-0.499984740745262"/>
      </colorScale>
    </cfRule>
  </conditionalFormatting>
  <conditionalFormatting sqref="IG13:RD13">
    <cfRule type="colorScale" priority="3517">
      <colorScale>
        <cfvo type="num" val="0"/>
        <cfvo type="num" val="3"/>
        <cfvo type="num" val="6"/>
        <color theme="0"/>
        <color rgb="FF00B050"/>
        <color theme="6" tint="-0.499984740745262"/>
      </colorScale>
    </cfRule>
  </conditionalFormatting>
  <conditionalFormatting sqref="RI14:RJ14">
    <cfRule type="iconSet" priority="3534">
      <iconSet iconSet="3Symbols2" showValue="0">
        <cfvo type="percent" val="0"/>
        <cfvo type="num" val="0"/>
        <cfvo type="num" val="0" gte="0"/>
      </iconSet>
    </cfRule>
  </conditionalFormatting>
  <conditionalFormatting sqref="RI13:RJ13">
    <cfRule type="iconSet" priority="3531">
      <iconSet iconSet="3Symbols2" showValue="0">
        <cfvo type="percent" val="0"/>
        <cfvo type="num" val="0"/>
        <cfvo type="num" val="0" gte="0"/>
      </iconSet>
    </cfRule>
  </conditionalFormatting>
  <conditionalFormatting sqref="RF13:RG13">
    <cfRule type="colorScale" priority="3526">
      <colorScale>
        <cfvo type="num" val="0"/>
        <cfvo type="num" val="3"/>
        <cfvo type="num" val="6"/>
        <color theme="0"/>
        <color rgb="FF00B050"/>
        <color theme="6" tint="-0.499984740745262"/>
      </colorScale>
    </cfRule>
  </conditionalFormatting>
  <conditionalFormatting sqref="RF13:RG13">
    <cfRule type="colorScale" priority="3525">
      <colorScale>
        <cfvo type="num" val="0"/>
        <cfvo type="num" val="3"/>
        <cfvo type="num" val="6"/>
        <color theme="0"/>
        <color rgb="FF00B050"/>
        <color theme="6" tint="-0.499984740745262"/>
      </colorScale>
    </cfRule>
  </conditionalFormatting>
  <conditionalFormatting sqref="RH13">
    <cfRule type="colorScale" priority="3524">
      <colorScale>
        <cfvo type="num" val="0"/>
        <cfvo type="num" val="3"/>
        <cfvo type="num" val="6"/>
        <color theme="0"/>
        <color rgb="FF00B050"/>
        <color theme="6" tint="-0.499984740745262"/>
      </colorScale>
    </cfRule>
  </conditionalFormatting>
  <conditionalFormatting sqref="RH13">
    <cfRule type="colorScale" priority="3523">
      <colorScale>
        <cfvo type="num" val="0"/>
        <cfvo type="num" val="3"/>
        <cfvo type="num" val="6"/>
        <color theme="0"/>
        <color rgb="FF00B050"/>
        <color theme="6" tint="-0.499984740745262"/>
      </colorScale>
    </cfRule>
  </conditionalFormatting>
  <conditionalFormatting sqref="IG13:RH13">
    <cfRule type="colorScale" priority="3522">
      <colorScale>
        <cfvo type="num" val="0"/>
        <cfvo type="num" val="3"/>
        <cfvo type="num" val="6"/>
        <color theme="0"/>
        <color rgb="FF00B050"/>
        <color theme="6" tint="-0.499984740745262"/>
      </colorScale>
    </cfRule>
  </conditionalFormatting>
  <conditionalFormatting sqref="IG13:RD13">
    <cfRule type="colorScale" priority="3521">
      <colorScale>
        <cfvo type="num" val="0"/>
        <cfvo type="num" val="3"/>
        <cfvo type="num" val="6"/>
        <color theme="0"/>
        <color rgb="FF00B050"/>
        <color theme="6" tint="-0.499984740745262"/>
      </colorScale>
    </cfRule>
  </conditionalFormatting>
  <conditionalFormatting sqref="RE13">
    <cfRule type="colorScale" priority="3520">
      <colorScale>
        <cfvo type="num" val="0"/>
        <cfvo type="num" val="3"/>
        <cfvo type="num" val="6"/>
        <color theme="0"/>
        <color rgb="FF00B050"/>
        <color theme="6" tint="-0.499984740745262"/>
      </colorScale>
    </cfRule>
  </conditionalFormatting>
  <conditionalFormatting sqref="RE13">
    <cfRule type="colorScale" priority="3519">
      <colorScale>
        <cfvo type="num" val="0"/>
        <cfvo type="num" val="3"/>
        <cfvo type="num" val="6"/>
        <color theme="0"/>
        <color rgb="FF00B050"/>
        <color theme="6" tint="-0.499984740745262"/>
      </colorScale>
    </cfRule>
  </conditionalFormatting>
  <conditionalFormatting sqref="IG13:RD13">
    <cfRule type="colorScale" priority="3518">
      <colorScale>
        <cfvo type="num" val="0"/>
        <cfvo type="num" val="3"/>
        <cfvo type="num" val="6"/>
        <color theme="0"/>
        <color rgb="FF00B050"/>
        <color theme="6" tint="-0.499984740745262"/>
      </colorScale>
    </cfRule>
  </conditionalFormatting>
  <conditionalFormatting sqref="IG13:RD13">
    <cfRule type="colorScale" priority="3516">
      <colorScale>
        <cfvo type="num" val="0"/>
        <cfvo type="num" val="3"/>
        <cfvo type="num" val="6"/>
        <color theme="0"/>
        <color rgb="FF00B050"/>
        <color theme="6" tint="-0.499984740745262"/>
      </colorScale>
    </cfRule>
  </conditionalFormatting>
  <conditionalFormatting sqref="CN14">
    <cfRule type="colorScale" priority="3473">
      <colorScale>
        <cfvo type="num" val="0"/>
        <cfvo type="num" val="3"/>
        <cfvo type="num" val="6"/>
        <color theme="0"/>
        <color rgb="FF00B050"/>
        <color theme="6" tint="-0.499984740745262"/>
      </colorScale>
    </cfRule>
  </conditionalFormatting>
  <conditionalFormatting sqref="CN14">
    <cfRule type="colorScale" priority="3472">
      <colorScale>
        <cfvo type="num" val="0"/>
        <cfvo type="num" val="3"/>
        <cfvo type="num" val="6"/>
        <color theme="0"/>
        <color rgb="FF00B050"/>
        <color theme="6" tint="-0.499984740745262"/>
      </colorScale>
    </cfRule>
  </conditionalFormatting>
  <conditionalFormatting sqref="IG13:RH13">
    <cfRule type="colorScale" priority="3477">
      <colorScale>
        <cfvo type="num" val="0"/>
        <cfvo type="num" val="3"/>
        <cfvo type="num" val="6"/>
        <color theme="0"/>
        <color rgb="FF00B050"/>
        <color theme="6" tint="-0.499984740745262"/>
      </colorScale>
    </cfRule>
  </conditionalFormatting>
  <conditionalFormatting sqref="RI13:RJ13">
    <cfRule type="iconSet" priority="3476">
      <iconSet iconSet="3Symbols2" showValue="0">
        <cfvo type="percent" val="0"/>
        <cfvo type="num" val="0"/>
        <cfvo type="num" val="0" gte="0"/>
      </iconSet>
    </cfRule>
  </conditionalFormatting>
  <conditionalFormatting sqref="CI14">
    <cfRule type="colorScale" priority="3475">
      <colorScale>
        <cfvo type="num" val="0"/>
        <cfvo type="num" val="3"/>
        <cfvo type="num" val="6"/>
        <color theme="0"/>
        <color rgb="FF00B050"/>
        <color theme="6" tint="-0.499984740745262"/>
      </colorScale>
    </cfRule>
  </conditionalFormatting>
  <conditionalFormatting sqref="CI14">
    <cfRule type="colorScale" priority="3474">
      <colorScale>
        <cfvo type="num" val="0"/>
        <cfvo type="num" val="3"/>
        <cfvo type="num" val="6"/>
        <color theme="0"/>
        <color rgb="FF00B050"/>
        <color theme="6" tint="-0.499984740745262"/>
      </colorScale>
    </cfRule>
  </conditionalFormatting>
  <conditionalFormatting sqref="CJ14">
    <cfRule type="colorScale" priority="3471">
      <colorScale>
        <cfvo type="num" val="0"/>
        <cfvo type="num" val="3"/>
        <cfvo type="num" val="6"/>
        <color theme="0"/>
        <color rgb="FF00B050"/>
        <color theme="6" tint="-0.499984740745262"/>
      </colorScale>
    </cfRule>
  </conditionalFormatting>
  <conditionalFormatting sqref="CJ14">
    <cfRule type="colorScale" priority="3470">
      <colorScale>
        <cfvo type="num" val="0"/>
        <cfvo type="num" val="3"/>
        <cfvo type="num" val="6"/>
        <color theme="0"/>
        <color rgb="FF00B050"/>
        <color theme="6" tint="-0.499984740745262"/>
      </colorScale>
    </cfRule>
  </conditionalFormatting>
  <conditionalFormatting sqref="CK14">
    <cfRule type="colorScale" priority="3469">
      <colorScale>
        <cfvo type="num" val="0"/>
        <cfvo type="num" val="3"/>
        <cfvo type="num" val="6"/>
        <color theme="0"/>
        <color rgb="FF00B050"/>
        <color theme="6" tint="-0.499984740745262"/>
      </colorScale>
    </cfRule>
  </conditionalFormatting>
  <conditionalFormatting sqref="CK14">
    <cfRule type="colorScale" priority="3468">
      <colorScale>
        <cfvo type="num" val="0"/>
        <cfvo type="num" val="3"/>
        <cfvo type="num" val="6"/>
        <color theme="0"/>
        <color rgb="FF00B050"/>
        <color theme="6" tint="-0.499984740745262"/>
      </colorScale>
    </cfRule>
  </conditionalFormatting>
  <conditionalFormatting sqref="CP14">
    <cfRule type="colorScale" priority="3467">
      <colorScale>
        <cfvo type="num" val="0"/>
        <cfvo type="num" val="3"/>
        <cfvo type="num" val="6"/>
        <color theme="0"/>
        <color rgb="FF00B050"/>
        <color theme="6" tint="-0.499984740745262"/>
      </colorScale>
    </cfRule>
  </conditionalFormatting>
  <conditionalFormatting sqref="CP14">
    <cfRule type="colorScale" priority="3466">
      <colorScale>
        <cfvo type="num" val="0"/>
        <cfvo type="num" val="3"/>
        <cfvo type="num" val="6"/>
        <color theme="0"/>
        <color rgb="FF00B050"/>
        <color theme="6" tint="-0.499984740745262"/>
      </colorScale>
    </cfRule>
  </conditionalFormatting>
  <conditionalFormatting sqref="CO14">
    <cfRule type="colorScale" priority="3465">
      <colorScale>
        <cfvo type="num" val="0"/>
        <cfvo type="num" val="3"/>
        <cfvo type="num" val="6"/>
        <color theme="0"/>
        <color rgb="FF00B050"/>
        <color theme="6" tint="-0.499984740745262"/>
      </colorScale>
    </cfRule>
  </conditionalFormatting>
  <conditionalFormatting sqref="CO14">
    <cfRule type="colorScale" priority="3464">
      <colorScale>
        <cfvo type="num" val="0"/>
        <cfvo type="num" val="3"/>
        <cfvo type="num" val="6"/>
        <color theme="0"/>
        <color rgb="FF00B050"/>
        <color theme="6" tint="-0.499984740745262"/>
      </colorScale>
    </cfRule>
  </conditionalFormatting>
  <conditionalFormatting sqref="CC14">
    <cfRule type="colorScale" priority="3463">
      <colorScale>
        <cfvo type="num" val="0"/>
        <cfvo type="num" val="3"/>
        <cfvo type="num" val="6"/>
        <color theme="0"/>
        <color rgb="FF00B050"/>
        <color theme="6" tint="-0.499984740745262"/>
      </colorScale>
    </cfRule>
  </conditionalFormatting>
  <conditionalFormatting sqref="CC14">
    <cfRule type="colorScale" priority="3462">
      <colorScale>
        <cfvo type="num" val="0"/>
        <cfvo type="num" val="3"/>
        <cfvo type="num" val="6"/>
        <color theme="0"/>
        <color rgb="FF00B050"/>
        <color theme="6" tint="-0.499984740745262"/>
      </colorScale>
    </cfRule>
  </conditionalFormatting>
  <conditionalFormatting sqref="CD14">
    <cfRule type="colorScale" priority="3461">
      <colorScale>
        <cfvo type="num" val="0"/>
        <cfvo type="num" val="3"/>
        <cfvo type="num" val="6"/>
        <color theme="0"/>
        <color rgb="FF00B050"/>
        <color theme="6" tint="-0.499984740745262"/>
      </colorScale>
    </cfRule>
  </conditionalFormatting>
  <conditionalFormatting sqref="CD14">
    <cfRule type="colorScale" priority="3460">
      <colorScale>
        <cfvo type="num" val="0"/>
        <cfvo type="num" val="3"/>
        <cfvo type="num" val="6"/>
        <color theme="0"/>
        <color rgb="FF00B050"/>
        <color theme="6" tint="-0.499984740745262"/>
      </colorScale>
    </cfRule>
  </conditionalFormatting>
  <conditionalFormatting sqref="CE14">
    <cfRule type="colorScale" priority="3459">
      <colorScale>
        <cfvo type="num" val="0"/>
        <cfvo type="num" val="3"/>
        <cfvo type="num" val="6"/>
        <color theme="0"/>
        <color rgb="FF00B050"/>
        <color theme="6" tint="-0.499984740745262"/>
      </colorScale>
    </cfRule>
  </conditionalFormatting>
  <conditionalFormatting sqref="CE14">
    <cfRule type="colorScale" priority="3458">
      <colorScale>
        <cfvo type="num" val="0"/>
        <cfvo type="num" val="3"/>
        <cfvo type="num" val="6"/>
        <color theme="0"/>
        <color rgb="FF00B050"/>
        <color theme="6" tint="-0.499984740745262"/>
      </colorScale>
    </cfRule>
  </conditionalFormatting>
  <conditionalFormatting sqref="CF14">
    <cfRule type="colorScale" priority="3457">
      <colorScale>
        <cfvo type="num" val="0"/>
        <cfvo type="num" val="3"/>
        <cfvo type="num" val="6"/>
        <color theme="0"/>
        <color rgb="FF00B050"/>
        <color theme="6" tint="-0.499984740745262"/>
      </colorScale>
    </cfRule>
  </conditionalFormatting>
  <conditionalFormatting sqref="CF14">
    <cfRule type="colorScale" priority="3456">
      <colorScale>
        <cfvo type="num" val="0"/>
        <cfvo type="num" val="3"/>
        <cfvo type="num" val="6"/>
        <color theme="0"/>
        <color rgb="FF00B050"/>
        <color theme="6" tint="-0.499984740745262"/>
      </colorScale>
    </cfRule>
  </conditionalFormatting>
  <conditionalFormatting sqref="CG14">
    <cfRule type="colorScale" priority="3455">
      <colorScale>
        <cfvo type="num" val="0"/>
        <cfvo type="num" val="3"/>
        <cfvo type="num" val="6"/>
        <color theme="0"/>
        <color rgb="FF00B050"/>
        <color theme="6" tint="-0.499984740745262"/>
      </colorScale>
    </cfRule>
  </conditionalFormatting>
  <conditionalFormatting sqref="CG14">
    <cfRule type="colorScale" priority="3454">
      <colorScale>
        <cfvo type="num" val="0"/>
        <cfvo type="num" val="3"/>
        <cfvo type="num" val="6"/>
        <color theme="0"/>
        <color rgb="FF00B050"/>
        <color theme="6" tint="-0.499984740745262"/>
      </colorScale>
    </cfRule>
  </conditionalFormatting>
  <conditionalFormatting sqref="CH14">
    <cfRule type="colorScale" priority="3453">
      <colorScale>
        <cfvo type="num" val="0"/>
        <cfvo type="num" val="3"/>
        <cfvo type="num" val="6"/>
        <color theme="0"/>
        <color rgb="FF00B050"/>
        <color theme="6" tint="-0.499984740745262"/>
      </colorScale>
    </cfRule>
  </conditionalFormatting>
  <conditionalFormatting sqref="CH14">
    <cfRule type="colorScale" priority="3452">
      <colorScale>
        <cfvo type="num" val="0"/>
        <cfvo type="num" val="3"/>
        <cfvo type="num" val="6"/>
        <color theme="0"/>
        <color rgb="FF00B050"/>
        <color theme="6" tint="-0.499984740745262"/>
      </colorScale>
    </cfRule>
  </conditionalFormatting>
  <conditionalFormatting sqref="GH14">
    <cfRule type="colorScale" priority="3451">
      <colorScale>
        <cfvo type="num" val="0"/>
        <cfvo type="num" val="3"/>
        <cfvo type="num" val="6"/>
        <color theme="0"/>
        <color rgb="FF00B050"/>
        <color theme="6" tint="-0.499984740745262"/>
      </colorScale>
    </cfRule>
  </conditionalFormatting>
  <conditionalFormatting sqref="GH14">
    <cfRule type="colorScale" priority="3450">
      <colorScale>
        <cfvo type="num" val="0"/>
        <cfvo type="num" val="3"/>
        <cfvo type="num" val="6"/>
        <color theme="0"/>
        <color rgb="FF00B050"/>
        <color theme="6" tint="-0.499984740745262"/>
      </colorScale>
    </cfRule>
  </conditionalFormatting>
  <conditionalFormatting sqref="ET18">
    <cfRule type="colorScale" priority="3338">
      <colorScale>
        <cfvo type="num" val="0"/>
        <cfvo type="num" val="3"/>
        <cfvo type="num" val="6"/>
        <color theme="0"/>
        <color rgb="FF00B050"/>
        <color theme="6" tint="-0.499984740745262"/>
      </colorScale>
    </cfRule>
  </conditionalFormatting>
  <conditionalFormatting sqref="EV15">
    <cfRule type="colorScale" priority="3332">
      <colorScale>
        <cfvo type="num" val="0"/>
        <cfvo type="num" val="3"/>
        <cfvo type="num" val="6"/>
        <color theme="0"/>
        <color rgb="FF00B050"/>
        <color theme="6" tint="-0.499984740745262"/>
      </colorScale>
    </cfRule>
  </conditionalFormatting>
  <conditionalFormatting sqref="EV15">
    <cfRule type="colorScale" priority="3331">
      <colorScale>
        <cfvo type="num" val="0"/>
        <cfvo type="num" val="3"/>
        <cfvo type="num" val="6"/>
        <color theme="0"/>
        <color rgb="FF00B050"/>
        <color theme="6" tint="-0.499984740745262"/>
      </colorScale>
    </cfRule>
  </conditionalFormatting>
  <conditionalFormatting sqref="ES15">
    <cfRule type="colorScale" priority="3348">
      <colorScale>
        <cfvo type="num" val="0"/>
        <cfvo type="num" val="3"/>
        <cfvo type="num" val="6"/>
        <color theme="0"/>
        <color rgb="FF00B050"/>
        <color theme="6" tint="-0.499984740745262"/>
      </colorScale>
    </cfRule>
  </conditionalFormatting>
  <conditionalFormatting sqref="ES15">
    <cfRule type="colorScale" priority="3347">
      <colorScale>
        <cfvo type="num" val="0"/>
        <cfvo type="num" val="3"/>
        <cfvo type="num" val="6"/>
        <color theme="0"/>
        <color rgb="FF00B050"/>
        <color theme="6" tint="-0.499984740745262"/>
      </colorScale>
    </cfRule>
  </conditionalFormatting>
  <conditionalFormatting sqref="ES15">
    <cfRule type="colorScale" priority="3346">
      <colorScale>
        <cfvo type="num" val="0"/>
        <cfvo type="num" val="3"/>
        <cfvo type="num" val="6"/>
        <color theme="0"/>
        <color rgb="FF00B050"/>
        <color theme="6" tint="-0.499984740745262"/>
      </colorScale>
    </cfRule>
  </conditionalFormatting>
  <conditionalFormatting sqref="ES15">
    <cfRule type="colorScale" priority="3345">
      <colorScale>
        <cfvo type="num" val="0"/>
        <cfvo type="num" val="3"/>
        <cfvo type="num" val="6"/>
        <color theme="0"/>
        <color rgb="FF00B050"/>
        <color theme="6" tint="-0.499984740745262"/>
      </colorScale>
    </cfRule>
  </conditionalFormatting>
  <conditionalFormatting sqref="ES18">
    <cfRule type="colorScale" priority="3344">
      <colorScale>
        <cfvo type="num" val="0"/>
        <cfvo type="num" val="3"/>
        <cfvo type="num" val="6"/>
        <color theme="0"/>
        <color rgb="FF00B050"/>
        <color theme="6" tint="-0.499984740745262"/>
      </colorScale>
    </cfRule>
  </conditionalFormatting>
  <conditionalFormatting sqref="ET15:ET16 ET18:ET19">
    <cfRule type="colorScale" priority="3343">
      <colorScale>
        <cfvo type="num" val="0"/>
        <cfvo type="num" val="3"/>
        <cfvo type="num" val="6"/>
        <color theme="0"/>
        <color rgb="FF00B050"/>
        <color theme="6" tint="-0.499984740745262"/>
      </colorScale>
    </cfRule>
  </conditionalFormatting>
  <conditionalFormatting sqref="ET15">
    <cfRule type="colorScale" priority="3342">
      <colorScale>
        <cfvo type="num" val="0"/>
        <cfvo type="num" val="3"/>
        <cfvo type="num" val="6"/>
        <color theme="0"/>
        <color rgb="FF00B050"/>
        <color theme="6" tint="-0.499984740745262"/>
      </colorScale>
    </cfRule>
  </conditionalFormatting>
  <conditionalFormatting sqref="ET15">
    <cfRule type="colorScale" priority="3341">
      <colorScale>
        <cfvo type="num" val="0"/>
        <cfvo type="num" val="3"/>
        <cfvo type="num" val="6"/>
        <color theme="0"/>
        <color rgb="FF00B050"/>
        <color theme="6" tint="-0.499984740745262"/>
      </colorScale>
    </cfRule>
  </conditionalFormatting>
  <conditionalFormatting sqref="ET15">
    <cfRule type="colorScale" priority="3340">
      <colorScale>
        <cfvo type="num" val="0"/>
        <cfvo type="num" val="3"/>
        <cfvo type="num" val="6"/>
        <color theme="0"/>
        <color rgb="FF00B050"/>
        <color theme="6" tint="-0.499984740745262"/>
      </colorScale>
    </cfRule>
  </conditionalFormatting>
  <conditionalFormatting sqref="ET15">
    <cfRule type="colorScale" priority="3339">
      <colorScale>
        <cfvo type="num" val="0"/>
        <cfvo type="num" val="3"/>
        <cfvo type="num" val="6"/>
        <color theme="0"/>
        <color rgb="FF00B050"/>
        <color theme="6" tint="-0.499984740745262"/>
      </colorScale>
    </cfRule>
  </conditionalFormatting>
  <conditionalFormatting sqref="EV15">
    <cfRule type="colorScale" priority="3334">
      <colorScale>
        <cfvo type="num" val="0"/>
        <cfvo type="num" val="3"/>
        <cfvo type="num" val="6"/>
        <color theme="0"/>
        <color rgb="FF00B050"/>
        <color theme="6" tint="-0.499984740745262"/>
      </colorScale>
    </cfRule>
  </conditionalFormatting>
  <conditionalFormatting sqref="EV18">
    <cfRule type="colorScale" priority="3330">
      <colorScale>
        <cfvo type="num" val="0"/>
        <cfvo type="num" val="3"/>
        <cfvo type="num" val="6"/>
        <color theme="0"/>
        <color rgb="FF00B050"/>
        <color theme="6" tint="-0.499984740745262"/>
      </colorScale>
    </cfRule>
  </conditionalFormatting>
  <conditionalFormatting sqref="EW15:EW16 EW18:EW19">
    <cfRule type="colorScale" priority="3329">
      <colorScale>
        <cfvo type="num" val="0"/>
        <cfvo type="num" val="3"/>
        <cfvo type="num" val="6"/>
        <color theme="0"/>
        <color rgb="FF00B050"/>
        <color theme="6" tint="-0.499984740745262"/>
      </colorScale>
    </cfRule>
  </conditionalFormatting>
  <conditionalFormatting sqref="EW15">
    <cfRule type="colorScale" priority="3328">
      <colorScale>
        <cfvo type="num" val="0"/>
        <cfvo type="num" val="3"/>
        <cfvo type="num" val="6"/>
        <color theme="0"/>
        <color rgb="FF00B050"/>
        <color theme="6" tint="-0.499984740745262"/>
      </colorScale>
    </cfRule>
  </conditionalFormatting>
  <conditionalFormatting sqref="EW15">
    <cfRule type="colorScale" priority="3327">
      <colorScale>
        <cfvo type="num" val="0"/>
        <cfvo type="num" val="3"/>
        <cfvo type="num" val="6"/>
        <color theme="0"/>
        <color rgb="FF00B050"/>
        <color theme="6" tint="-0.499984740745262"/>
      </colorScale>
    </cfRule>
  </conditionalFormatting>
  <conditionalFormatting sqref="EW15">
    <cfRule type="colorScale" priority="3326">
      <colorScale>
        <cfvo type="num" val="0"/>
        <cfvo type="num" val="3"/>
        <cfvo type="num" val="6"/>
        <color theme="0"/>
        <color rgb="FF00B050"/>
        <color theme="6" tint="-0.499984740745262"/>
      </colorScale>
    </cfRule>
  </conditionalFormatting>
  <conditionalFormatting sqref="EW15">
    <cfRule type="colorScale" priority="3325">
      <colorScale>
        <cfvo type="num" val="0"/>
        <cfvo type="num" val="3"/>
        <cfvo type="num" val="6"/>
        <color theme="0"/>
        <color rgb="FF00B050"/>
        <color theme="6" tint="-0.499984740745262"/>
      </colorScale>
    </cfRule>
  </conditionalFormatting>
  <conditionalFormatting sqref="EW18">
    <cfRule type="colorScale" priority="3324">
      <colorScale>
        <cfvo type="num" val="0"/>
        <cfvo type="num" val="3"/>
        <cfvo type="num" val="6"/>
        <color theme="0"/>
        <color rgb="FF00B050"/>
        <color theme="6" tint="-0.499984740745262"/>
      </colorScale>
    </cfRule>
  </conditionalFormatting>
  <conditionalFormatting sqref="EV11">
    <cfRule type="colorScale" priority="3323">
      <colorScale>
        <cfvo type="num" val="0"/>
        <cfvo type="num" val="3"/>
        <cfvo type="num" val="6"/>
        <color theme="0"/>
        <color rgb="FF00B050"/>
        <color theme="6" tint="-0.499984740745262"/>
      </colorScale>
    </cfRule>
  </conditionalFormatting>
  <conditionalFormatting sqref="EW11">
    <cfRule type="colorScale" priority="3322">
      <colorScale>
        <cfvo type="num" val="0"/>
        <cfvo type="num" val="3"/>
        <cfvo type="num" val="6"/>
        <color theme="0"/>
        <color rgb="FF00B050"/>
        <color theme="6" tint="-0.499984740745262"/>
      </colorScale>
    </cfRule>
  </conditionalFormatting>
  <conditionalFormatting sqref="EK32:ER32">
    <cfRule type="colorScale" priority="3321">
      <colorScale>
        <cfvo type="num" val="0"/>
        <cfvo type="num" val="3"/>
        <cfvo type="num" val="6"/>
        <color theme="0"/>
        <color rgb="FF00B050"/>
        <color theme="6" tint="-0.499984740745262"/>
      </colorScale>
    </cfRule>
  </conditionalFormatting>
  <conditionalFormatting sqref="EK33:ER33">
    <cfRule type="colorScale" priority="3320">
      <colorScale>
        <cfvo type="num" val="0"/>
        <cfvo type="num" val="3"/>
        <cfvo type="num" val="6"/>
        <color theme="0"/>
        <color rgb="FF00B050"/>
        <color theme="6" tint="-0.499984740745262"/>
      </colorScale>
    </cfRule>
  </conditionalFormatting>
  <conditionalFormatting sqref="EM67:EO68">
    <cfRule type="colorScale" priority="3319">
      <colorScale>
        <cfvo type="num" val="0"/>
        <cfvo type="num" val="3"/>
        <cfvo type="num" val="6"/>
        <color theme="0"/>
        <color rgb="FF00B050"/>
        <color theme="6" tint="-0.499984740745262"/>
      </colorScale>
    </cfRule>
  </conditionalFormatting>
  <conditionalFormatting sqref="EK68:EO68">
    <cfRule type="colorScale" priority="3318">
      <colorScale>
        <cfvo type="num" val="0"/>
        <cfvo type="num" val="3"/>
        <cfvo type="num" val="6"/>
        <color theme="0"/>
        <color rgb="FF00B050"/>
        <color theme="6" tint="-0.499984740745262"/>
      </colorScale>
    </cfRule>
  </conditionalFormatting>
  <conditionalFormatting sqref="EK67:EO67 EL68:EL75">
    <cfRule type="colorScale" priority="3317">
      <colorScale>
        <cfvo type="num" val="0"/>
        <cfvo type="num" val="3"/>
        <cfvo type="num" val="6"/>
        <color theme="0"/>
        <color rgb="FF00B050"/>
        <color theme="6" tint="-0.499984740745262"/>
      </colorScale>
    </cfRule>
  </conditionalFormatting>
  <conditionalFormatting sqref="EP74">
    <cfRule type="colorScale" priority="3316">
      <colorScale>
        <cfvo type="num" val="0"/>
        <cfvo type="num" val="3"/>
        <cfvo type="num" val="6"/>
        <color theme="0"/>
        <color rgb="FF00B050"/>
        <color theme="6" tint="-0.499984740745262"/>
      </colorScale>
    </cfRule>
  </conditionalFormatting>
  <conditionalFormatting sqref="EP66:EP68">
    <cfRule type="colorScale" priority="3315">
      <colorScale>
        <cfvo type="num" val="0"/>
        <cfvo type="num" val="3"/>
        <cfvo type="num" val="6"/>
        <color theme="0"/>
        <color rgb="FF00B050"/>
        <color theme="6" tint="-0.499984740745262"/>
      </colorScale>
    </cfRule>
  </conditionalFormatting>
  <conditionalFormatting sqref="EP68">
    <cfRule type="colorScale" priority="3314">
      <colorScale>
        <cfvo type="num" val="0"/>
        <cfvo type="num" val="3"/>
        <cfvo type="num" val="6"/>
        <color theme="0"/>
        <color rgb="FF00B050"/>
        <color theme="6" tint="-0.499984740745262"/>
      </colorScale>
    </cfRule>
  </conditionalFormatting>
  <conditionalFormatting sqref="EP66">
    <cfRule type="colorScale" priority="3313">
      <colorScale>
        <cfvo type="num" val="0"/>
        <cfvo type="num" val="3"/>
        <cfvo type="num" val="6"/>
        <color theme="0"/>
        <color rgb="FF00B050"/>
        <color theme="6" tint="-0.499984740745262"/>
      </colorScale>
    </cfRule>
  </conditionalFormatting>
  <conditionalFormatting sqref="EQ74">
    <cfRule type="colorScale" priority="3312">
      <colorScale>
        <cfvo type="num" val="0"/>
        <cfvo type="num" val="3"/>
        <cfvo type="num" val="6"/>
        <color theme="0"/>
        <color rgb="FF00B050"/>
        <color theme="6" tint="-0.499984740745262"/>
      </colorScale>
    </cfRule>
  </conditionalFormatting>
  <conditionalFormatting sqref="EQ66:ER66 EQ67:EQ68">
    <cfRule type="colorScale" priority="3311">
      <colorScale>
        <cfvo type="num" val="0"/>
        <cfvo type="num" val="3"/>
        <cfvo type="num" val="6"/>
        <color theme="0"/>
        <color rgb="FF00B050"/>
        <color theme="6" tint="-0.499984740745262"/>
      </colorScale>
    </cfRule>
  </conditionalFormatting>
  <conditionalFormatting sqref="EQ68">
    <cfRule type="colorScale" priority="3310">
      <colorScale>
        <cfvo type="num" val="0"/>
        <cfvo type="num" val="3"/>
        <cfvo type="num" val="6"/>
        <color theme="0"/>
        <color rgb="FF00B050"/>
        <color theme="6" tint="-0.499984740745262"/>
      </colorScale>
    </cfRule>
  </conditionalFormatting>
  <conditionalFormatting sqref="EQ66:ER66">
    <cfRule type="colorScale" priority="3309">
      <colorScale>
        <cfvo type="num" val="0"/>
        <cfvo type="num" val="3"/>
        <cfvo type="num" val="6"/>
        <color theme="0"/>
        <color rgb="FF00B050"/>
        <color theme="6" tint="-0.499984740745262"/>
      </colorScale>
    </cfRule>
  </conditionalFormatting>
  <conditionalFormatting sqref="EJ11">
    <cfRule type="colorScale" priority="3391">
      <colorScale>
        <cfvo type="num" val="0"/>
        <cfvo type="num" val="3"/>
        <cfvo type="num" val="6"/>
        <color theme="0"/>
        <color rgb="FF00B050"/>
        <color theme="6" tint="-0.499984740745262"/>
      </colorScale>
    </cfRule>
  </conditionalFormatting>
  <conditionalFormatting sqref="EM28:ER32 EM55:EW57 EK24:EL32 ES21:ES22 EK20:EW20 EK21:EL22 EM21:ER21 EM71:EP72 EM70:EO70 EK34:EL36 EM34:ER41 EM74:EO75 ES24:ES28 EM24:ER25 ET24:EW25 EK67:EL80 ES17:ET18 EV17:EW18 EK11 EM11:EQ11 EP15:EQ16 EP19:EW19 EP58:EW62 EP18:EQ18 EQ17">
    <cfRule type="colorScale" priority="3382">
      <colorScale>
        <cfvo type="num" val="0"/>
        <cfvo type="num" val="3"/>
        <cfvo type="num" val="6"/>
        <color theme="0"/>
        <color rgb="FF00B050"/>
        <color theme="6" tint="-0.499984740745262"/>
      </colorScale>
    </cfRule>
  </conditionalFormatting>
  <conditionalFormatting sqref="EM21:ER22 EM25:ER28 EM41:ER55 EP15:EQ15">
    <cfRule type="colorScale" priority="3381">
      <colorScale>
        <cfvo type="num" val="0"/>
        <cfvo type="num" val="3"/>
        <cfvo type="num" val="6"/>
        <color theme="0"/>
        <color rgb="FF00B050"/>
        <color theme="6" tint="-0.499984740745262"/>
      </colorScale>
    </cfRule>
  </conditionalFormatting>
  <conditionalFormatting sqref="EP15:EQ15">
    <cfRule type="colorScale" priority="3380">
      <colorScale>
        <cfvo type="num" val="0"/>
        <cfvo type="num" val="3"/>
        <cfvo type="num" val="6"/>
        <color theme="0"/>
        <color rgb="FF00B050"/>
        <color theme="6" tint="-0.499984740745262"/>
      </colorScale>
    </cfRule>
  </conditionalFormatting>
  <conditionalFormatting sqref="EK36:EL57">
    <cfRule type="colorScale" priority="3379">
      <colorScale>
        <cfvo type="num" val="0"/>
        <cfvo type="num" val="3"/>
        <cfvo type="num" val="6"/>
        <color theme="0"/>
        <color rgb="FF00B050"/>
        <color theme="6" tint="-0.499984740745262"/>
      </colorScale>
    </cfRule>
  </conditionalFormatting>
  <conditionalFormatting sqref="ES20:ES21 ES28:EW35 ET36:EW41 ES37:ES43 ET19:EW21">
    <cfRule type="colorScale" priority="3378">
      <colorScale>
        <cfvo type="num" val="0"/>
        <cfvo type="num" val="3"/>
        <cfvo type="num" val="6"/>
        <color theme="0"/>
        <color rgb="FF00B050"/>
        <color theme="6" tint="-0.499984740745262"/>
      </colorScale>
    </cfRule>
  </conditionalFormatting>
  <conditionalFormatting sqref="ET21:EW22 ET25:EW28 ET41:EW54 ES43:ES54 ES55:EW55">
    <cfRule type="colorScale" priority="3377">
      <colorScale>
        <cfvo type="num" val="0"/>
        <cfvo type="num" val="3"/>
        <cfvo type="num" val="6"/>
        <color theme="0"/>
        <color rgb="FF00B050"/>
        <color theme="6" tint="-0.499984740745262"/>
      </colorScale>
    </cfRule>
  </conditionalFormatting>
  <conditionalFormatting sqref="ES19">
    <cfRule type="colorScale" priority="3376">
      <colorScale>
        <cfvo type="num" val="0"/>
        <cfvo type="num" val="3"/>
        <cfvo type="num" val="6"/>
        <color theme="0"/>
        <color rgb="FF00B050"/>
        <color theme="6" tint="-0.499984740745262"/>
      </colorScale>
    </cfRule>
  </conditionalFormatting>
  <conditionalFormatting sqref="ES35:ES37">
    <cfRule type="colorScale" priority="3375">
      <colorScale>
        <cfvo type="num" val="0"/>
        <cfvo type="num" val="3"/>
        <cfvo type="num" val="6"/>
        <color theme="0"/>
        <color rgb="FF00B050"/>
        <color theme="6" tint="-0.499984740745262"/>
      </colorScale>
    </cfRule>
  </conditionalFormatting>
  <conditionalFormatting sqref="EM76:EW80 EQ71 EM72:EQ75 ES62:EW66 EV67:EW75">
    <cfRule type="colorScale" priority="3374">
      <colorScale>
        <cfvo type="num" val="0"/>
        <cfvo type="num" val="3"/>
        <cfvo type="num" val="6"/>
        <color theme="0"/>
        <color rgb="FF00B050"/>
        <color theme="6" tint="-0.499984740745262"/>
      </colorScale>
    </cfRule>
  </conditionalFormatting>
  <conditionalFormatting sqref="EP15:EQ15">
    <cfRule type="colorScale" priority="3373">
      <colorScale>
        <cfvo type="num" val="0"/>
        <cfvo type="num" val="3"/>
        <cfvo type="num" val="6"/>
        <color theme="0"/>
        <color rgb="FF00B050"/>
        <color theme="6" tint="-0.499984740745262"/>
      </colorScale>
    </cfRule>
  </conditionalFormatting>
  <conditionalFormatting sqref="EP15:EQ15">
    <cfRule type="colorScale" priority="3372">
      <colorScale>
        <cfvo type="num" val="0"/>
        <cfvo type="num" val="3"/>
        <cfvo type="num" val="6"/>
        <color theme="0"/>
        <color rgb="FF00B050"/>
        <color theme="6" tint="-0.499984740745262"/>
      </colorScale>
    </cfRule>
  </conditionalFormatting>
  <conditionalFormatting sqref="ES17:ET17 EQ17 EV17:EW17">
    <cfRule type="colorScale" priority="3371">
      <colorScale>
        <cfvo type="num" val="0"/>
        <cfvo type="num" val="3"/>
        <cfvo type="num" val="6"/>
        <color theme="0"/>
        <color rgb="FF00B050"/>
        <color theme="6" tint="-0.499984740745262"/>
      </colorScale>
    </cfRule>
  </conditionalFormatting>
  <conditionalFormatting sqref="EP15:EQ15">
    <cfRule type="colorScale" priority="3370">
      <colorScale>
        <cfvo type="num" val="0"/>
        <cfvo type="num" val="3"/>
        <cfvo type="num" val="6"/>
        <color theme="0"/>
        <color rgb="FF00B050"/>
        <color theme="6" tint="-0.499984740745262"/>
      </colorScale>
    </cfRule>
  </conditionalFormatting>
  <conditionalFormatting sqref="ES19">
    <cfRule type="colorScale" priority="3369">
      <colorScale>
        <cfvo type="num" val="0"/>
        <cfvo type="num" val="3"/>
        <cfvo type="num" val="6"/>
        <color theme="0"/>
        <color rgb="FF00B050"/>
        <color theme="6" tint="-0.499984740745262"/>
      </colorScale>
    </cfRule>
  </conditionalFormatting>
  <conditionalFormatting sqref="ES17:ET17 EQ17 EV17:EW17">
    <cfRule type="colorScale" priority="3368">
      <colorScale>
        <cfvo type="num" val="0"/>
        <cfvo type="num" val="3"/>
        <cfvo type="num" val="6"/>
        <color theme="0"/>
        <color rgb="FF00B050"/>
        <color theme="6" tint="-0.499984740745262"/>
      </colorScale>
    </cfRule>
  </conditionalFormatting>
  <conditionalFormatting sqref="ES17:ET17 EQ17 EV17:EW17">
    <cfRule type="colorScale" priority="3367">
      <colorScale>
        <cfvo type="num" val="0"/>
        <cfvo type="num" val="3"/>
        <cfvo type="num" val="6"/>
        <color theme="0"/>
        <color rgb="FF00B050"/>
        <color theme="6" tint="-0.499984740745262"/>
      </colorScale>
    </cfRule>
  </conditionalFormatting>
  <conditionalFormatting sqref="ES17:ET17 EQ17 EV17:EW17">
    <cfRule type="colorScale" priority="3366">
      <colorScale>
        <cfvo type="num" val="0"/>
        <cfvo type="num" val="3"/>
        <cfvo type="num" val="6"/>
        <color theme="0"/>
        <color rgb="FF00B050"/>
        <color theme="6" tint="-0.499984740745262"/>
      </colorScale>
    </cfRule>
  </conditionalFormatting>
  <conditionalFormatting sqref="EP18:EQ18">
    <cfRule type="colorScale" priority="3365">
      <colorScale>
        <cfvo type="num" val="0"/>
        <cfvo type="num" val="3"/>
        <cfvo type="num" val="6"/>
        <color theme="0"/>
        <color rgb="FF00B050"/>
        <color theme="6" tint="-0.499984740745262"/>
      </colorScale>
    </cfRule>
  </conditionalFormatting>
  <conditionalFormatting sqref="EM67:EM74">
    <cfRule type="colorScale" priority="3364">
      <colorScale>
        <cfvo type="num" val="0"/>
        <cfvo type="num" val="3"/>
        <cfvo type="num" val="6"/>
        <color theme="0"/>
        <color rgb="FF00B050"/>
        <color theme="6" tint="-0.499984740745262"/>
      </colorScale>
    </cfRule>
  </conditionalFormatting>
  <conditionalFormatting sqref="EN67:EN74">
    <cfRule type="colorScale" priority="3363">
      <colorScale>
        <cfvo type="num" val="0"/>
        <cfvo type="num" val="3"/>
        <cfvo type="num" val="6"/>
        <color theme="0"/>
        <color rgb="FF00B050"/>
        <color theme="6" tint="-0.499984740745262"/>
      </colorScale>
    </cfRule>
  </conditionalFormatting>
  <conditionalFormatting sqref="EO67:EO74">
    <cfRule type="colorScale" priority="3362">
      <colorScale>
        <cfvo type="num" val="0"/>
        <cfvo type="num" val="3"/>
        <cfvo type="num" val="6"/>
        <color theme="0"/>
        <color rgb="FF00B050"/>
        <color theme="6" tint="-0.499984740745262"/>
      </colorScale>
    </cfRule>
  </conditionalFormatting>
  <conditionalFormatting sqref="ER15">
    <cfRule type="colorScale" priority="3290">
      <colorScale>
        <cfvo type="num" val="0"/>
        <cfvo type="num" val="3"/>
        <cfvo type="num" val="6"/>
        <color theme="0"/>
        <color rgb="FF00B050"/>
        <color theme="6" tint="-0.499984740745262"/>
      </colorScale>
    </cfRule>
  </conditionalFormatting>
  <conditionalFormatting sqref="ER15">
    <cfRule type="colorScale" priority="3289">
      <colorScale>
        <cfvo type="num" val="0"/>
        <cfvo type="num" val="3"/>
        <cfvo type="num" val="6"/>
        <color theme="0"/>
        <color rgb="FF00B050"/>
        <color theme="6" tint="-0.499984740745262"/>
      </colorScale>
    </cfRule>
  </conditionalFormatting>
  <conditionalFormatting sqref="EP70">
    <cfRule type="colorScale" priority="3359">
      <colorScale>
        <cfvo type="num" val="0"/>
        <cfvo type="num" val="3"/>
        <cfvo type="num" val="6"/>
        <color theme="0"/>
        <color rgb="FF00B050"/>
        <color theme="6" tint="-0.499984740745262"/>
      </colorScale>
    </cfRule>
  </conditionalFormatting>
  <conditionalFormatting sqref="EP62:EP64">
    <cfRule type="colorScale" priority="3358">
      <colorScale>
        <cfvo type="num" val="0"/>
        <cfvo type="num" val="3"/>
        <cfvo type="num" val="6"/>
        <color theme="0"/>
        <color rgb="FF00B050"/>
        <color theme="6" tint="-0.499984740745262"/>
      </colorScale>
    </cfRule>
  </conditionalFormatting>
  <conditionalFormatting sqref="EP63:EP74">
    <cfRule type="colorScale" priority="3357">
      <colorScale>
        <cfvo type="num" val="0"/>
        <cfvo type="num" val="3"/>
        <cfvo type="num" val="6"/>
        <color theme="0"/>
        <color rgb="FF00B050"/>
        <color theme="6" tint="-0.499984740745262"/>
      </colorScale>
    </cfRule>
  </conditionalFormatting>
  <conditionalFormatting sqref="EP64">
    <cfRule type="colorScale" priority="3356">
      <colorScale>
        <cfvo type="num" val="0"/>
        <cfvo type="num" val="3"/>
        <cfvo type="num" val="6"/>
        <color theme="0"/>
        <color rgb="FF00B050"/>
        <color theme="6" tint="-0.499984740745262"/>
      </colorScale>
    </cfRule>
  </conditionalFormatting>
  <conditionalFormatting sqref="EP62">
    <cfRule type="colorScale" priority="3355">
      <colorScale>
        <cfvo type="num" val="0"/>
        <cfvo type="num" val="3"/>
        <cfvo type="num" val="6"/>
        <color theme="0"/>
        <color rgb="FF00B050"/>
        <color theme="6" tint="-0.499984740745262"/>
      </colorScale>
    </cfRule>
  </conditionalFormatting>
  <conditionalFormatting sqref="EQ70">
    <cfRule type="colorScale" priority="3354">
      <colorScale>
        <cfvo type="num" val="0"/>
        <cfvo type="num" val="3"/>
        <cfvo type="num" val="6"/>
        <color theme="0"/>
        <color rgb="FF00B050"/>
        <color theme="6" tint="-0.499984740745262"/>
      </colorScale>
    </cfRule>
  </conditionalFormatting>
  <conditionalFormatting sqref="EQ62:ER64">
    <cfRule type="colorScale" priority="3353">
      <colorScale>
        <cfvo type="num" val="0"/>
        <cfvo type="num" val="3"/>
        <cfvo type="num" val="6"/>
        <color theme="0"/>
        <color rgb="FF00B050"/>
        <color theme="6" tint="-0.499984740745262"/>
      </colorScale>
    </cfRule>
  </conditionalFormatting>
  <conditionalFormatting sqref="EQ63:ER66 EQ67:EQ74">
    <cfRule type="colorScale" priority="3352">
      <colorScale>
        <cfvo type="num" val="0"/>
        <cfvo type="num" val="3"/>
        <cfvo type="num" val="6"/>
        <color theme="0"/>
        <color rgb="FF00B050"/>
        <color theme="6" tint="-0.499984740745262"/>
      </colorScale>
    </cfRule>
  </conditionalFormatting>
  <conditionalFormatting sqref="EQ64:ER64">
    <cfRule type="colorScale" priority="3351">
      <colorScale>
        <cfvo type="num" val="0"/>
        <cfvo type="num" val="3"/>
        <cfvo type="num" val="6"/>
        <color theme="0"/>
        <color rgb="FF00B050"/>
        <color theme="6" tint="-0.499984740745262"/>
      </colorScale>
    </cfRule>
  </conditionalFormatting>
  <conditionalFormatting sqref="EQ62:ER62">
    <cfRule type="colorScale" priority="3350">
      <colorScale>
        <cfvo type="num" val="0"/>
        <cfvo type="num" val="3"/>
        <cfvo type="num" val="6"/>
        <color theme="0"/>
        <color rgb="FF00B050"/>
        <color theme="6" tint="-0.499984740745262"/>
      </colorScale>
    </cfRule>
  </conditionalFormatting>
  <conditionalFormatting sqref="ES15:ES16 ES18:ES19">
    <cfRule type="colorScale" priority="3349">
      <colorScale>
        <cfvo type="num" val="0"/>
        <cfvo type="num" val="3"/>
        <cfvo type="num" val="6"/>
        <color theme="0"/>
        <color rgb="FF00B050"/>
        <color theme="6" tint="-0.499984740745262"/>
      </colorScale>
    </cfRule>
  </conditionalFormatting>
  <conditionalFormatting sqref="ES11">
    <cfRule type="colorScale" priority="3337">
      <colorScale>
        <cfvo type="num" val="0"/>
        <cfvo type="num" val="3"/>
        <cfvo type="num" val="6"/>
        <color theme="0"/>
        <color rgb="FF00B050"/>
        <color theme="6" tint="-0.499984740745262"/>
      </colorScale>
    </cfRule>
  </conditionalFormatting>
  <conditionalFormatting sqref="ET11">
    <cfRule type="colorScale" priority="3336">
      <colorScale>
        <cfvo type="num" val="0"/>
        <cfvo type="num" val="3"/>
        <cfvo type="num" val="6"/>
        <color theme="0"/>
        <color rgb="FF00B050"/>
        <color theme="6" tint="-0.499984740745262"/>
      </colorScale>
    </cfRule>
  </conditionalFormatting>
  <conditionalFormatting sqref="EV15:EV16 EV18:EV19">
    <cfRule type="colorScale" priority="3335">
      <colorScale>
        <cfvo type="num" val="0"/>
        <cfvo type="num" val="3"/>
        <cfvo type="num" val="6"/>
        <color theme="0"/>
        <color rgb="FF00B050"/>
        <color theme="6" tint="-0.499984740745262"/>
      </colorScale>
    </cfRule>
  </conditionalFormatting>
  <conditionalFormatting sqref="EV15">
    <cfRule type="colorScale" priority="3333">
      <colorScale>
        <cfvo type="num" val="0"/>
        <cfvo type="num" val="3"/>
        <cfvo type="num" val="6"/>
        <color theme="0"/>
        <color rgb="FF00B050"/>
        <color theme="6" tint="-0.499984740745262"/>
      </colorScale>
    </cfRule>
  </conditionalFormatting>
  <conditionalFormatting sqref="EK23:EW23">
    <cfRule type="colorScale" priority="3308">
      <colorScale>
        <cfvo type="num" val="0"/>
        <cfvo type="num" val="3"/>
        <cfvo type="num" val="6"/>
        <color theme="0"/>
        <color rgb="FF00B050"/>
        <color theme="6" tint="-0.499984740745262"/>
      </colorScale>
    </cfRule>
  </conditionalFormatting>
  <conditionalFormatting sqref="EK22:EW22">
    <cfRule type="colorScale" priority="3307">
      <colorScale>
        <cfvo type="num" val="0"/>
        <cfvo type="num" val="3"/>
        <cfvo type="num" val="6"/>
        <color theme="0"/>
        <color rgb="FF00B050"/>
        <color theme="6" tint="-0.499984740745262"/>
      </colorScale>
    </cfRule>
  </conditionalFormatting>
  <conditionalFormatting sqref="EL11">
    <cfRule type="colorScale" priority="3306">
      <colorScale>
        <cfvo type="num" val="0"/>
        <cfvo type="num" val="3"/>
        <cfvo type="num" val="6"/>
        <color theme="0"/>
        <color rgb="FF00B050"/>
        <color theme="6" tint="-0.499984740745262"/>
      </colorScale>
    </cfRule>
  </conditionalFormatting>
  <conditionalFormatting sqref="EQ69">
    <cfRule type="colorScale" priority="3222">
      <colorScale>
        <cfvo type="num" val="0"/>
        <cfvo type="num" val="3"/>
        <cfvo type="num" val="6"/>
        <color theme="0"/>
        <color rgb="FF00B050"/>
        <color theme="6" tint="-0.499984740745262"/>
      </colorScale>
    </cfRule>
  </conditionalFormatting>
  <conditionalFormatting sqref="EQ67">
    <cfRule type="colorScale" priority="3221">
      <colorScale>
        <cfvo type="num" val="0"/>
        <cfvo type="num" val="3"/>
        <cfvo type="num" val="6"/>
        <color theme="0"/>
        <color rgb="FF00B050"/>
        <color theme="6" tint="-0.499984740745262"/>
      </colorScale>
    </cfRule>
  </conditionalFormatting>
  <conditionalFormatting sqref="EK24:EW24">
    <cfRule type="colorScale" priority="3220">
      <colorScale>
        <cfvo type="num" val="0"/>
        <cfvo type="num" val="3"/>
        <cfvo type="num" val="6"/>
        <color theme="0"/>
        <color rgb="FF00B050"/>
        <color theme="6" tint="-0.499984740745262"/>
      </colorScale>
    </cfRule>
  </conditionalFormatting>
  <conditionalFormatting sqref="EK23:EW23">
    <cfRule type="colorScale" priority="3219">
      <colorScale>
        <cfvo type="num" val="0"/>
        <cfvo type="num" val="3"/>
        <cfvo type="num" val="6"/>
        <color theme="0"/>
        <color rgb="FF00B050"/>
        <color theme="6" tint="-0.499984740745262"/>
      </colorScale>
    </cfRule>
  </conditionalFormatting>
  <conditionalFormatting sqref="ER17">
    <cfRule type="colorScale" priority="3296">
      <colorScale>
        <cfvo type="num" val="0"/>
        <cfvo type="num" val="3"/>
        <cfvo type="num" val="6"/>
        <color theme="0"/>
        <color rgb="FF00B050"/>
        <color theme="6" tint="-0.499984740745262"/>
      </colorScale>
    </cfRule>
  </conditionalFormatting>
  <conditionalFormatting sqref="ER17">
    <cfRule type="colorScale" priority="3295">
      <colorScale>
        <cfvo type="num" val="0"/>
        <cfvo type="num" val="3"/>
        <cfvo type="num" val="6"/>
        <color theme="0"/>
        <color rgb="FF00B050"/>
        <color theme="6" tint="-0.499984740745262"/>
      </colorScale>
    </cfRule>
  </conditionalFormatting>
  <conditionalFormatting sqref="ER17">
    <cfRule type="colorScale" priority="3294">
      <colorScale>
        <cfvo type="num" val="0"/>
        <cfvo type="num" val="3"/>
        <cfvo type="num" val="6"/>
        <color theme="0"/>
        <color rgb="FF00B050"/>
        <color theme="6" tint="-0.499984740745262"/>
      </colorScale>
    </cfRule>
  </conditionalFormatting>
  <conditionalFormatting sqref="ER17">
    <cfRule type="colorScale" priority="3293">
      <colorScale>
        <cfvo type="num" val="0"/>
        <cfvo type="num" val="3"/>
        <cfvo type="num" val="6"/>
        <color theme="0"/>
        <color rgb="FF00B050"/>
        <color theme="6" tint="-0.499984740745262"/>
      </colorScale>
    </cfRule>
  </conditionalFormatting>
  <conditionalFormatting sqref="ER17">
    <cfRule type="colorScale" priority="3292">
      <colorScale>
        <cfvo type="num" val="0"/>
        <cfvo type="num" val="3"/>
        <cfvo type="num" val="6"/>
        <color theme="0"/>
        <color rgb="FF00B050"/>
        <color theme="6" tint="-0.499984740745262"/>
      </colorScale>
    </cfRule>
  </conditionalFormatting>
  <conditionalFormatting sqref="ER15:ER16 ER18:ER19">
    <cfRule type="colorScale" priority="3291">
      <colorScale>
        <cfvo type="num" val="0"/>
        <cfvo type="num" val="3"/>
        <cfvo type="num" val="6"/>
        <color theme="0"/>
        <color rgb="FF00B050"/>
        <color theme="6" tint="-0.499984740745262"/>
      </colorScale>
    </cfRule>
  </conditionalFormatting>
  <conditionalFormatting sqref="ER15">
    <cfRule type="colorScale" priority="3288">
      <colorScale>
        <cfvo type="num" val="0"/>
        <cfvo type="num" val="3"/>
        <cfvo type="num" val="6"/>
        <color theme="0"/>
        <color rgb="FF00B050"/>
        <color theme="6" tint="-0.499984740745262"/>
      </colorScale>
    </cfRule>
  </conditionalFormatting>
  <conditionalFormatting sqref="ER15">
    <cfRule type="colorScale" priority="3287">
      <colorScale>
        <cfvo type="num" val="0"/>
        <cfvo type="num" val="3"/>
        <cfvo type="num" val="6"/>
        <color theme="0"/>
        <color rgb="FF00B050"/>
        <color theme="6" tint="-0.499984740745262"/>
      </colorScale>
    </cfRule>
  </conditionalFormatting>
  <conditionalFormatting sqref="ER18">
    <cfRule type="colorScale" priority="3286">
      <colorScale>
        <cfvo type="num" val="0"/>
        <cfvo type="num" val="3"/>
        <cfvo type="num" val="6"/>
        <color theme="0"/>
        <color rgb="FF00B050"/>
        <color theme="6" tint="-0.499984740745262"/>
      </colorScale>
    </cfRule>
  </conditionalFormatting>
  <conditionalFormatting sqref="ER11">
    <cfRule type="colorScale" priority="3285">
      <colorScale>
        <cfvo type="num" val="0"/>
        <cfvo type="num" val="3"/>
        <cfvo type="num" val="6"/>
        <color theme="0"/>
        <color rgb="FF00B050"/>
        <color theme="6" tint="-0.499984740745262"/>
      </colorScale>
    </cfRule>
  </conditionalFormatting>
  <conditionalFormatting sqref="EU17">
    <cfRule type="colorScale" priority="3284">
      <colorScale>
        <cfvo type="num" val="0"/>
        <cfvo type="num" val="3"/>
        <cfvo type="num" val="6"/>
        <color theme="0"/>
        <color rgb="FF00B050"/>
        <color theme="6" tint="-0.499984740745262"/>
      </colorScale>
    </cfRule>
  </conditionalFormatting>
  <conditionalFormatting sqref="EU17">
    <cfRule type="colorScale" priority="3283">
      <colorScale>
        <cfvo type="num" val="0"/>
        <cfvo type="num" val="3"/>
        <cfvo type="num" val="6"/>
        <color theme="0"/>
        <color rgb="FF00B050"/>
        <color theme="6" tint="-0.499984740745262"/>
      </colorScale>
    </cfRule>
  </conditionalFormatting>
  <conditionalFormatting sqref="EU17">
    <cfRule type="colorScale" priority="3282">
      <colorScale>
        <cfvo type="num" val="0"/>
        <cfvo type="num" val="3"/>
        <cfvo type="num" val="6"/>
        <color theme="0"/>
        <color rgb="FF00B050"/>
        <color theme="6" tint="-0.499984740745262"/>
      </colorScale>
    </cfRule>
  </conditionalFormatting>
  <conditionalFormatting sqref="EU17">
    <cfRule type="colorScale" priority="3281">
      <colorScale>
        <cfvo type="num" val="0"/>
        <cfvo type="num" val="3"/>
        <cfvo type="num" val="6"/>
        <color theme="0"/>
        <color rgb="FF00B050"/>
        <color theme="6" tint="-0.499984740745262"/>
      </colorScale>
    </cfRule>
  </conditionalFormatting>
  <conditionalFormatting sqref="EU17">
    <cfRule type="colorScale" priority="3280">
      <colorScale>
        <cfvo type="num" val="0"/>
        <cfvo type="num" val="3"/>
        <cfvo type="num" val="6"/>
        <color theme="0"/>
        <color rgb="FF00B050"/>
        <color theme="6" tint="-0.499984740745262"/>
      </colorScale>
    </cfRule>
  </conditionalFormatting>
  <conditionalFormatting sqref="EU15:EU16 EU18:EU19">
    <cfRule type="colorScale" priority="3279">
      <colorScale>
        <cfvo type="num" val="0"/>
        <cfvo type="num" val="3"/>
        <cfvo type="num" val="6"/>
        <color theme="0"/>
        <color rgb="FF00B050"/>
        <color theme="6" tint="-0.499984740745262"/>
      </colorScale>
    </cfRule>
  </conditionalFormatting>
  <conditionalFormatting sqref="EU15">
    <cfRule type="colorScale" priority="3278">
      <colorScale>
        <cfvo type="num" val="0"/>
        <cfvo type="num" val="3"/>
        <cfvo type="num" val="6"/>
        <color theme="0"/>
        <color rgb="FF00B050"/>
        <color theme="6" tint="-0.499984740745262"/>
      </colorScale>
    </cfRule>
  </conditionalFormatting>
  <conditionalFormatting sqref="EU15">
    <cfRule type="colorScale" priority="3277">
      <colorScale>
        <cfvo type="num" val="0"/>
        <cfvo type="num" val="3"/>
        <cfvo type="num" val="6"/>
        <color theme="0"/>
        <color rgb="FF00B050"/>
        <color theme="6" tint="-0.499984740745262"/>
      </colorScale>
    </cfRule>
  </conditionalFormatting>
  <conditionalFormatting sqref="EU15">
    <cfRule type="colorScale" priority="3276">
      <colorScale>
        <cfvo type="num" val="0"/>
        <cfvo type="num" val="3"/>
        <cfvo type="num" val="6"/>
        <color theme="0"/>
        <color rgb="FF00B050"/>
        <color theme="6" tint="-0.499984740745262"/>
      </colorScale>
    </cfRule>
  </conditionalFormatting>
  <conditionalFormatting sqref="EU15">
    <cfRule type="colorScale" priority="3275">
      <colorScale>
        <cfvo type="num" val="0"/>
        <cfvo type="num" val="3"/>
        <cfvo type="num" val="6"/>
        <color theme="0"/>
        <color rgb="FF00B050"/>
        <color theme="6" tint="-0.499984740745262"/>
      </colorScale>
    </cfRule>
  </conditionalFormatting>
  <conditionalFormatting sqref="EU18">
    <cfRule type="colorScale" priority="3274">
      <colorScale>
        <cfvo type="num" val="0"/>
        <cfvo type="num" val="3"/>
        <cfvo type="num" val="6"/>
        <color theme="0"/>
        <color rgb="FF00B050"/>
        <color theme="6" tint="-0.499984740745262"/>
      </colorScale>
    </cfRule>
  </conditionalFormatting>
  <conditionalFormatting sqref="EU11">
    <cfRule type="colorScale" priority="3273">
      <colorScale>
        <cfvo type="num" val="0"/>
        <cfvo type="num" val="3"/>
        <cfvo type="num" val="6"/>
        <color theme="0"/>
        <color rgb="FF00B050"/>
        <color theme="6" tint="-0.499984740745262"/>
      </colorScale>
    </cfRule>
  </conditionalFormatting>
  <conditionalFormatting sqref="EP16:EQ16">
    <cfRule type="colorScale" priority="3272">
      <colorScale>
        <cfvo type="num" val="0"/>
        <cfvo type="num" val="3"/>
        <cfvo type="num" val="6"/>
        <color theme="0"/>
        <color rgb="FF00B050"/>
        <color theme="6" tint="-0.499984740745262"/>
      </colorScale>
    </cfRule>
  </conditionalFormatting>
  <conditionalFormatting sqref="ES20">
    <cfRule type="colorScale" priority="3271">
      <colorScale>
        <cfvo type="num" val="0"/>
        <cfvo type="num" val="3"/>
        <cfvo type="num" val="6"/>
        <color theme="0"/>
        <color rgb="FF00B050"/>
        <color theme="6" tint="-0.499984740745262"/>
      </colorScale>
    </cfRule>
  </conditionalFormatting>
  <conditionalFormatting sqref="EP16:EQ16">
    <cfRule type="colorScale" priority="3270">
      <colorScale>
        <cfvo type="num" val="0"/>
        <cfvo type="num" val="3"/>
        <cfvo type="num" val="6"/>
        <color theme="0"/>
        <color rgb="FF00B050"/>
        <color theme="6" tint="-0.499984740745262"/>
      </colorScale>
    </cfRule>
  </conditionalFormatting>
  <conditionalFormatting sqref="EP16:EQ16">
    <cfRule type="colorScale" priority="3269">
      <colorScale>
        <cfvo type="num" val="0"/>
        <cfvo type="num" val="3"/>
        <cfvo type="num" val="6"/>
        <color theme="0"/>
        <color rgb="FF00B050"/>
        <color theme="6" tint="-0.499984740745262"/>
      </colorScale>
    </cfRule>
  </conditionalFormatting>
  <conditionalFormatting sqref="EP18:EQ18 ES18:ET18 EV18:EW18">
    <cfRule type="colorScale" priority="3268">
      <colorScale>
        <cfvo type="num" val="0"/>
        <cfvo type="num" val="3"/>
        <cfvo type="num" val="6"/>
        <color theme="0"/>
        <color rgb="FF00B050"/>
        <color theme="6" tint="-0.499984740745262"/>
      </colorScale>
    </cfRule>
  </conditionalFormatting>
  <conditionalFormatting sqref="EP16:EQ16">
    <cfRule type="colorScale" priority="3267">
      <colorScale>
        <cfvo type="num" val="0"/>
        <cfvo type="num" val="3"/>
        <cfvo type="num" val="6"/>
        <color theme="0"/>
        <color rgb="FF00B050"/>
        <color theme="6" tint="-0.499984740745262"/>
      </colorScale>
    </cfRule>
  </conditionalFormatting>
  <conditionalFormatting sqref="ES20">
    <cfRule type="colorScale" priority="3266">
      <colorScale>
        <cfvo type="num" val="0"/>
        <cfvo type="num" val="3"/>
        <cfvo type="num" val="6"/>
        <color theme="0"/>
        <color rgb="FF00B050"/>
        <color theme="6" tint="-0.499984740745262"/>
      </colorScale>
    </cfRule>
  </conditionalFormatting>
  <conditionalFormatting sqref="EP18:EQ18 ES18:ET18 EV18:EW18">
    <cfRule type="colorScale" priority="3265">
      <colorScale>
        <cfvo type="num" val="0"/>
        <cfvo type="num" val="3"/>
        <cfvo type="num" val="6"/>
        <color theme="0"/>
        <color rgb="FF00B050"/>
        <color theme="6" tint="-0.499984740745262"/>
      </colorScale>
    </cfRule>
  </conditionalFormatting>
  <conditionalFormatting sqref="EP18:EQ18 ES18:ET18 EV18:EW18">
    <cfRule type="colorScale" priority="3264">
      <colorScale>
        <cfvo type="num" val="0"/>
        <cfvo type="num" val="3"/>
        <cfvo type="num" val="6"/>
        <color theme="0"/>
        <color rgb="FF00B050"/>
        <color theme="6" tint="-0.499984740745262"/>
      </colorScale>
    </cfRule>
  </conditionalFormatting>
  <conditionalFormatting sqref="EP18:EQ18 ES18:ET18 EV18:EW18">
    <cfRule type="colorScale" priority="3263">
      <colorScale>
        <cfvo type="num" val="0"/>
        <cfvo type="num" val="3"/>
        <cfvo type="num" val="6"/>
        <color theme="0"/>
        <color rgb="FF00B050"/>
        <color theme="6" tint="-0.499984740745262"/>
      </colorScale>
    </cfRule>
  </conditionalFormatting>
  <conditionalFormatting sqref="EP19:EQ19">
    <cfRule type="colorScale" priority="3262">
      <colorScale>
        <cfvo type="num" val="0"/>
        <cfvo type="num" val="3"/>
        <cfvo type="num" val="6"/>
        <color theme="0"/>
        <color rgb="FF00B050"/>
        <color theme="6" tint="-0.499984740745262"/>
      </colorScale>
    </cfRule>
  </conditionalFormatting>
  <conditionalFormatting sqref="ET19">
    <cfRule type="colorScale" priority="3242">
      <colorScale>
        <cfvo type="num" val="0"/>
        <cfvo type="num" val="3"/>
        <cfvo type="num" val="6"/>
        <color theme="0"/>
        <color rgb="FF00B050"/>
        <color theme="6" tint="-0.499984740745262"/>
      </colorScale>
    </cfRule>
  </conditionalFormatting>
  <conditionalFormatting sqref="EU16">
    <cfRule type="colorScale" priority="3190">
      <colorScale>
        <cfvo type="num" val="0"/>
        <cfvo type="num" val="3"/>
        <cfvo type="num" val="6"/>
        <color theme="0"/>
        <color rgb="FF00B050"/>
        <color theme="6" tint="-0.499984740745262"/>
      </colorScale>
    </cfRule>
  </conditionalFormatting>
  <conditionalFormatting sqref="EU16">
    <cfRule type="colorScale" priority="3189">
      <colorScale>
        <cfvo type="num" val="0"/>
        <cfvo type="num" val="3"/>
        <cfvo type="num" val="6"/>
        <color theme="0"/>
        <color rgb="FF00B050"/>
        <color theme="6" tint="-0.499984740745262"/>
      </colorScale>
    </cfRule>
  </conditionalFormatting>
  <conditionalFormatting sqref="EP71">
    <cfRule type="colorScale" priority="3259">
      <colorScale>
        <cfvo type="num" val="0"/>
        <cfvo type="num" val="3"/>
        <cfvo type="num" val="6"/>
        <color theme="0"/>
        <color rgb="FF00B050"/>
        <color theme="6" tint="-0.499984740745262"/>
      </colorScale>
    </cfRule>
  </conditionalFormatting>
  <conditionalFormatting sqref="EP65">
    <cfRule type="colorScale" priority="3258">
      <colorScale>
        <cfvo type="num" val="0"/>
        <cfvo type="num" val="3"/>
        <cfvo type="num" val="6"/>
        <color theme="0"/>
        <color rgb="FF00B050"/>
        <color theme="6" tint="-0.499984740745262"/>
      </colorScale>
    </cfRule>
  </conditionalFormatting>
  <conditionalFormatting sqref="EP63">
    <cfRule type="colorScale" priority="3257">
      <colorScale>
        <cfvo type="num" val="0"/>
        <cfvo type="num" val="3"/>
        <cfvo type="num" val="6"/>
        <color theme="0"/>
        <color rgb="FF00B050"/>
        <color theme="6" tint="-0.499984740745262"/>
      </colorScale>
    </cfRule>
  </conditionalFormatting>
  <conditionalFormatting sqref="EQ71">
    <cfRule type="colorScale" priority="3256">
      <colorScale>
        <cfvo type="num" val="0"/>
        <cfvo type="num" val="3"/>
        <cfvo type="num" val="6"/>
        <color theme="0"/>
        <color rgb="FF00B050"/>
        <color theme="6" tint="-0.499984740745262"/>
      </colorScale>
    </cfRule>
  </conditionalFormatting>
  <conditionalFormatting sqref="EQ65:ER65">
    <cfRule type="colorScale" priority="3255">
      <colorScale>
        <cfvo type="num" val="0"/>
        <cfvo type="num" val="3"/>
        <cfvo type="num" val="6"/>
        <color theme="0"/>
        <color rgb="FF00B050"/>
        <color theme="6" tint="-0.499984740745262"/>
      </colorScale>
    </cfRule>
  </conditionalFormatting>
  <conditionalFormatting sqref="EQ63:ER63">
    <cfRule type="colorScale" priority="3254">
      <colorScale>
        <cfvo type="num" val="0"/>
        <cfvo type="num" val="3"/>
        <cfvo type="num" val="6"/>
        <color theme="0"/>
        <color rgb="FF00B050"/>
        <color theme="6" tint="-0.499984740745262"/>
      </colorScale>
    </cfRule>
  </conditionalFormatting>
  <conditionalFormatting sqref="ES15">
    <cfRule type="colorScale" priority="3253">
      <colorScale>
        <cfvo type="num" val="0"/>
        <cfvo type="num" val="3"/>
        <cfvo type="num" val="6"/>
        <color theme="0"/>
        <color rgb="FF00B050"/>
        <color theme="6" tint="-0.499984740745262"/>
      </colorScale>
    </cfRule>
  </conditionalFormatting>
  <conditionalFormatting sqref="ES16">
    <cfRule type="colorScale" priority="3252">
      <colorScale>
        <cfvo type="num" val="0"/>
        <cfvo type="num" val="3"/>
        <cfvo type="num" val="6"/>
        <color theme="0"/>
        <color rgb="FF00B050"/>
        <color theme="6" tint="-0.499984740745262"/>
      </colorScale>
    </cfRule>
  </conditionalFormatting>
  <conditionalFormatting sqref="ES16">
    <cfRule type="colorScale" priority="3251">
      <colorScale>
        <cfvo type="num" val="0"/>
        <cfvo type="num" val="3"/>
        <cfvo type="num" val="6"/>
        <color theme="0"/>
        <color rgb="FF00B050"/>
        <color theme="6" tint="-0.499984740745262"/>
      </colorScale>
    </cfRule>
  </conditionalFormatting>
  <conditionalFormatting sqref="ES16">
    <cfRule type="colorScale" priority="3250">
      <colorScale>
        <cfvo type="num" val="0"/>
        <cfvo type="num" val="3"/>
        <cfvo type="num" val="6"/>
        <color theme="0"/>
        <color rgb="FF00B050"/>
        <color theme="6" tint="-0.499984740745262"/>
      </colorScale>
    </cfRule>
  </conditionalFormatting>
  <conditionalFormatting sqref="ES16">
    <cfRule type="colorScale" priority="3249">
      <colorScale>
        <cfvo type="num" val="0"/>
        <cfvo type="num" val="3"/>
        <cfvo type="num" val="6"/>
        <color theme="0"/>
        <color rgb="FF00B050"/>
        <color theme="6" tint="-0.499984740745262"/>
      </colorScale>
    </cfRule>
  </conditionalFormatting>
  <conditionalFormatting sqref="ES19">
    <cfRule type="colorScale" priority="3248">
      <colorScale>
        <cfvo type="num" val="0"/>
        <cfvo type="num" val="3"/>
        <cfvo type="num" val="6"/>
        <color theme="0"/>
        <color rgb="FF00B050"/>
        <color theme="6" tint="-0.499984740745262"/>
      </colorScale>
    </cfRule>
  </conditionalFormatting>
  <conditionalFormatting sqref="ET15">
    <cfRule type="colorScale" priority="3247">
      <colorScale>
        <cfvo type="num" val="0"/>
        <cfvo type="num" val="3"/>
        <cfvo type="num" val="6"/>
        <color theme="0"/>
        <color rgb="FF00B050"/>
        <color theme="6" tint="-0.499984740745262"/>
      </colorScale>
    </cfRule>
  </conditionalFormatting>
  <conditionalFormatting sqref="ET16">
    <cfRule type="colorScale" priority="3246">
      <colorScale>
        <cfvo type="num" val="0"/>
        <cfvo type="num" val="3"/>
        <cfvo type="num" val="6"/>
        <color theme="0"/>
        <color rgb="FF00B050"/>
        <color theme="6" tint="-0.499984740745262"/>
      </colorScale>
    </cfRule>
  </conditionalFormatting>
  <conditionalFormatting sqref="ET16">
    <cfRule type="colorScale" priority="3245">
      <colorScale>
        <cfvo type="num" val="0"/>
        <cfvo type="num" val="3"/>
        <cfvo type="num" val="6"/>
        <color theme="0"/>
        <color rgb="FF00B050"/>
        <color theme="6" tint="-0.499984740745262"/>
      </colorScale>
    </cfRule>
  </conditionalFormatting>
  <conditionalFormatting sqref="ET16">
    <cfRule type="colorScale" priority="3244">
      <colorScale>
        <cfvo type="num" val="0"/>
        <cfvo type="num" val="3"/>
        <cfvo type="num" val="6"/>
        <color theme="0"/>
        <color rgb="FF00B050"/>
        <color theme="6" tint="-0.499984740745262"/>
      </colorScale>
    </cfRule>
  </conditionalFormatting>
  <conditionalFormatting sqref="ET16">
    <cfRule type="colorScale" priority="3243">
      <colorScale>
        <cfvo type="num" val="0"/>
        <cfvo type="num" val="3"/>
        <cfvo type="num" val="6"/>
        <color theme="0"/>
        <color rgb="FF00B050"/>
        <color theme="6" tint="-0.499984740745262"/>
      </colorScale>
    </cfRule>
  </conditionalFormatting>
  <conditionalFormatting sqref="EW19">
    <cfRule type="colorScale" priority="3230">
      <colorScale>
        <cfvo type="num" val="0"/>
        <cfvo type="num" val="3"/>
        <cfvo type="num" val="6"/>
        <color theme="0"/>
        <color rgb="FF00B050"/>
        <color theme="6" tint="-0.499984740745262"/>
      </colorScale>
    </cfRule>
  </conditionalFormatting>
  <conditionalFormatting sqref="EV15">
    <cfRule type="colorScale" priority="3241">
      <colorScale>
        <cfvo type="num" val="0"/>
        <cfvo type="num" val="3"/>
        <cfvo type="num" val="6"/>
        <color theme="0"/>
        <color rgb="FF00B050"/>
        <color theme="6" tint="-0.499984740745262"/>
      </colorScale>
    </cfRule>
  </conditionalFormatting>
  <conditionalFormatting sqref="EV16">
    <cfRule type="colorScale" priority="3240">
      <colorScale>
        <cfvo type="num" val="0"/>
        <cfvo type="num" val="3"/>
        <cfvo type="num" val="6"/>
        <color theme="0"/>
        <color rgb="FF00B050"/>
        <color theme="6" tint="-0.499984740745262"/>
      </colorScale>
    </cfRule>
  </conditionalFormatting>
  <conditionalFormatting sqref="EV16">
    <cfRule type="colorScale" priority="3239">
      <colorScale>
        <cfvo type="num" val="0"/>
        <cfvo type="num" val="3"/>
        <cfvo type="num" val="6"/>
        <color theme="0"/>
        <color rgb="FF00B050"/>
        <color theme="6" tint="-0.499984740745262"/>
      </colorScale>
    </cfRule>
  </conditionalFormatting>
  <conditionalFormatting sqref="EV16">
    <cfRule type="colorScale" priority="3238">
      <colorScale>
        <cfvo type="num" val="0"/>
        <cfvo type="num" val="3"/>
        <cfvo type="num" val="6"/>
        <color theme="0"/>
        <color rgb="FF00B050"/>
        <color theme="6" tint="-0.499984740745262"/>
      </colorScale>
    </cfRule>
  </conditionalFormatting>
  <conditionalFormatting sqref="EV16">
    <cfRule type="colorScale" priority="3237">
      <colorScale>
        <cfvo type="num" val="0"/>
        <cfvo type="num" val="3"/>
        <cfvo type="num" val="6"/>
        <color theme="0"/>
        <color rgb="FF00B050"/>
        <color theme="6" tint="-0.499984740745262"/>
      </colorScale>
    </cfRule>
  </conditionalFormatting>
  <conditionalFormatting sqref="EV19">
    <cfRule type="colorScale" priority="3236">
      <colorScale>
        <cfvo type="num" val="0"/>
        <cfvo type="num" val="3"/>
        <cfvo type="num" val="6"/>
        <color theme="0"/>
        <color rgb="FF00B050"/>
        <color theme="6" tint="-0.499984740745262"/>
      </colorScale>
    </cfRule>
  </conditionalFormatting>
  <conditionalFormatting sqref="EW15">
    <cfRule type="colorScale" priority="3235">
      <colorScale>
        <cfvo type="num" val="0"/>
        <cfvo type="num" val="3"/>
        <cfvo type="num" val="6"/>
        <color theme="0"/>
        <color rgb="FF00B050"/>
        <color theme="6" tint="-0.499984740745262"/>
      </colorScale>
    </cfRule>
  </conditionalFormatting>
  <conditionalFormatting sqref="EW16">
    <cfRule type="colorScale" priority="3234">
      <colorScale>
        <cfvo type="num" val="0"/>
        <cfvo type="num" val="3"/>
        <cfvo type="num" val="6"/>
        <color theme="0"/>
        <color rgb="FF00B050"/>
        <color theme="6" tint="-0.499984740745262"/>
      </colorScale>
    </cfRule>
  </conditionalFormatting>
  <conditionalFormatting sqref="EW16">
    <cfRule type="colorScale" priority="3233">
      <colorScale>
        <cfvo type="num" val="0"/>
        <cfvo type="num" val="3"/>
        <cfvo type="num" val="6"/>
        <color theme="0"/>
        <color rgb="FF00B050"/>
        <color theme="6" tint="-0.499984740745262"/>
      </colorScale>
    </cfRule>
  </conditionalFormatting>
  <conditionalFormatting sqref="EW16">
    <cfRule type="colorScale" priority="3232">
      <colorScale>
        <cfvo type="num" val="0"/>
        <cfvo type="num" val="3"/>
        <cfvo type="num" val="6"/>
        <color theme="0"/>
        <color rgb="FF00B050"/>
        <color theme="6" tint="-0.499984740745262"/>
      </colorScale>
    </cfRule>
  </conditionalFormatting>
  <conditionalFormatting sqref="EW16">
    <cfRule type="colorScale" priority="3231">
      <colorScale>
        <cfvo type="num" val="0"/>
        <cfvo type="num" val="3"/>
        <cfvo type="num" val="6"/>
        <color theme="0"/>
        <color rgb="FF00B050"/>
        <color theme="6" tint="-0.499984740745262"/>
      </colorScale>
    </cfRule>
  </conditionalFormatting>
  <conditionalFormatting sqref="EK33:ER33">
    <cfRule type="colorScale" priority="3229">
      <colorScale>
        <cfvo type="num" val="0"/>
        <cfvo type="num" val="3"/>
        <cfvo type="num" val="6"/>
        <color theme="0"/>
        <color rgb="FF00B050"/>
        <color theme="6" tint="-0.499984740745262"/>
      </colorScale>
    </cfRule>
  </conditionalFormatting>
  <conditionalFormatting sqref="EK34:ER34">
    <cfRule type="colorScale" priority="3228">
      <colorScale>
        <cfvo type="num" val="0"/>
        <cfvo type="num" val="3"/>
        <cfvo type="num" val="6"/>
        <color theme="0"/>
        <color rgb="FF00B050"/>
        <color theme="6" tint="-0.499984740745262"/>
      </colorScale>
    </cfRule>
  </conditionalFormatting>
  <conditionalFormatting sqref="EK69:EO69">
    <cfRule type="colorScale" priority="3227">
      <colorScale>
        <cfvo type="num" val="0"/>
        <cfvo type="num" val="3"/>
        <cfvo type="num" val="6"/>
        <color theme="0"/>
        <color rgb="FF00B050"/>
        <color theme="6" tint="-0.499984740745262"/>
      </colorScale>
    </cfRule>
  </conditionalFormatting>
  <conditionalFormatting sqref="EP75">
    <cfRule type="colorScale" priority="3226">
      <colorScale>
        <cfvo type="num" val="0"/>
        <cfvo type="num" val="3"/>
        <cfvo type="num" val="6"/>
        <color theme="0"/>
        <color rgb="FF00B050"/>
        <color theme="6" tint="-0.499984740745262"/>
      </colorScale>
    </cfRule>
  </conditionalFormatting>
  <conditionalFormatting sqref="EP69">
    <cfRule type="colorScale" priority="3225">
      <colorScale>
        <cfvo type="num" val="0"/>
        <cfvo type="num" val="3"/>
        <cfvo type="num" val="6"/>
        <color theme="0"/>
        <color rgb="FF00B050"/>
        <color theme="6" tint="-0.499984740745262"/>
      </colorScale>
    </cfRule>
  </conditionalFormatting>
  <conditionalFormatting sqref="EP67">
    <cfRule type="colorScale" priority="3224">
      <colorScale>
        <cfvo type="num" val="0"/>
        <cfvo type="num" val="3"/>
        <cfvo type="num" val="6"/>
        <color theme="0"/>
        <color rgb="FF00B050"/>
        <color theme="6" tint="-0.499984740745262"/>
      </colorScale>
    </cfRule>
  </conditionalFormatting>
  <conditionalFormatting sqref="EQ75">
    <cfRule type="colorScale" priority="3223">
      <colorScale>
        <cfvo type="num" val="0"/>
        <cfvo type="num" val="3"/>
        <cfvo type="num" val="6"/>
        <color theme="0"/>
        <color rgb="FF00B050"/>
        <color theme="6" tint="-0.499984740745262"/>
      </colorScale>
    </cfRule>
  </conditionalFormatting>
  <conditionalFormatting sqref="FG56:FH63 FG25:FH26 FG20:FH21 FG29:FH42">
    <cfRule type="colorScale" priority="3132">
      <colorScale>
        <cfvo type="num" val="0"/>
        <cfvo type="num" val="3"/>
        <cfvo type="num" val="6"/>
        <color theme="0"/>
        <color rgb="FF00B050"/>
        <color theme="6" tint="-0.499984740745262"/>
      </colorScale>
    </cfRule>
  </conditionalFormatting>
  <conditionalFormatting sqref="FG21:FH22 FG26:FH29 FG42:FH56">
    <cfRule type="colorScale" priority="3131">
      <colorScale>
        <cfvo type="num" val="0"/>
        <cfvo type="num" val="3"/>
        <cfvo type="num" val="6"/>
        <color theme="0"/>
        <color rgb="FF00B050"/>
        <color theme="6" tint="-0.499984740745262"/>
      </colorScale>
    </cfRule>
  </conditionalFormatting>
  <conditionalFormatting sqref="ER18">
    <cfRule type="colorScale" priority="3208">
      <colorScale>
        <cfvo type="num" val="0"/>
        <cfvo type="num" val="3"/>
        <cfvo type="num" val="6"/>
        <color theme="0"/>
        <color rgb="FF00B050"/>
        <color theme="6" tint="-0.499984740745262"/>
      </colorScale>
    </cfRule>
  </conditionalFormatting>
  <conditionalFormatting sqref="ER18">
    <cfRule type="colorScale" priority="3207">
      <colorScale>
        <cfvo type="num" val="0"/>
        <cfvo type="num" val="3"/>
        <cfvo type="num" val="6"/>
        <color theme="0"/>
        <color rgb="FF00B050"/>
        <color theme="6" tint="-0.499984740745262"/>
      </colorScale>
    </cfRule>
  </conditionalFormatting>
  <conditionalFormatting sqref="ER18">
    <cfRule type="colorScale" priority="3206">
      <colorScale>
        <cfvo type="num" val="0"/>
        <cfvo type="num" val="3"/>
        <cfvo type="num" val="6"/>
        <color theme="0"/>
        <color rgb="FF00B050"/>
        <color theme="6" tint="-0.499984740745262"/>
      </colorScale>
    </cfRule>
  </conditionalFormatting>
  <conditionalFormatting sqref="ER18">
    <cfRule type="colorScale" priority="3205">
      <colorScale>
        <cfvo type="num" val="0"/>
        <cfvo type="num" val="3"/>
        <cfvo type="num" val="6"/>
        <color theme="0"/>
        <color rgb="FF00B050"/>
        <color theme="6" tint="-0.499984740745262"/>
      </colorScale>
    </cfRule>
  </conditionalFormatting>
  <conditionalFormatting sqref="ER18">
    <cfRule type="colorScale" priority="3204">
      <colorScale>
        <cfvo type="num" val="0"/>
        <cfvo type="num" val="3"/>
        <cfvo type="num" val="6"/>
        <color theme="0"/>
        <color rgb="FF00B050"/>
        <color theme="6" tint="-0.499984740745262"/>
      </colorScale>
    </cfRule>
  </conditionalFormatting>
  <conditionalFormatting sqref="ER15">
    <cfRule type="colorScale" priority="3203">
      <colorScale>
        <cfvo type="num" val="0"/>
        <cfvo type="num" val="3"/>
        <cfvo type="num" val="6"/>
        <color theme="0"/>
        <color rgb="FF00B050"/>
        <color theme="6" tint="-0.499984740745262"/>
      </colorScale>
    </cfRule>
  </conditionalFormatting>
  <conditionalFormatting sqref="ER16">
    <cfRule type="colorScale" priority="3202">
      <colorScale>
        <cfvo type="num" val="0"/>
        <cfvo type="num" val="3"/>
        <cfvo type="num" val="6"/>
        <color theme="0"/>
        <color rgb="FF00B050"/>
        <color theme="6" tint="-0.499984740745262"/>
      </colorScale>
    </cfRule>
  </conditionalFormatting>
  <conditionalFormatting sqref="ER16">
    <cfRule type="colorScale" priority="3201">
      <colorScale>
        <cfvo type="num" val="0"/>
        <cfvo type="num" val="3"/>
        <cfvo type="num" val="6"/>
        <color theme="0"/>
        <color rgb="FF00B050"/>
        <color theme="6" tint="-0.499984740745262"/>
      </colorScale>
    </cfRule>
  </conditionalFormatting>
  <conditionalFormatting sqref="ER16">
    <cfRule type="colorScale" priority="3200">
      <colorScale>
        <cfvo type="num" val="0"/>
        <cfvo type="num" val="3"/>
        <cfvo type="num" val="6"/>
        <color theme="0"/>
        <color rgb="FF00B050"/>
        <color theme="6" tint="-0.499984740745262"/>
      </colorScale>
    </cfRule>
  </conditionalFormatting>
  <conditionalFormatting sqref="ER16">
    <cfRule type="colorScale" priority="3199">
      <colorScale>
        <cfvo type="num" val="0"/>
        <cfvo type="num" val="3"/>
        <cfvo type="num" val="6"/>
        <color theme="0"/>
        <color rgb="FF00B050"/>
        <color theme="6" tint="-0.499984740745262"/>
      </colorScale>
    </cfRule>
  </conditionalFormatting>
  <conditionalFormatting sqref="ER19">
    <cfRule type="colorScale" priority="3198">
      <colorScale>
        <cfvo type="num" val="0"/>
        <cfvo type="num" val="3"/>
        <cfvo type="num" val="6"/>
        <color theme="0"/>
        <color rgb="FF00B050"/>
        <color theme="6" tint="-0.499984740745262"/>
      </colorScale>
    </cfRule>
  </conditionalFormatting>
  <conditionalFormatting sqref="EU18">
    <cfRule type="colorScale" priority="3197">
      <colorScale>
        <cfvo type="num" val="0"/>
        <cfvo type="num" val="3"/>
        <cfvo type="num" val="6"/>
        <color theme="0"/>
        <color rgb="FF00B050"/>
        <color theme="6" tint="-0.499984740745262"/>
      </colorScale>
    </cfRule>
  </conditionalFormatting>
  <conditionalFormatting sqref="EU18">
    <cfRule type="colorScale" priority="3196">
      <colorScale>
        <cfvo type="num" val="0"/>
        <cfvo type="num" val="3"/>
        <cfvo type="num" val="6"/>
        <color theme="0"/>
        <color rgb="FF00B050"/>
        <color theme="6" tint="-0.499984740745262"/>
      </colorScale>
    </cfRule>
  </conditionalFormatting>
  <conditionalFormatting sqref="EU18">
    <cfRule type="colorScale" priority="3195">
      <colorScale>
        <cfvo type="num" val="0"/>
        <cfvo type="num" val="3"/>
        <cfvo type="num" val="6"/>
        <color theme="0"/>
        <color rgb="FF00B050"/>
        <color theme="6" tint="-0.499984740745262"/>
      </colorScale>
    </cfRule>
  </conditionalFormatting>
  <conditionalFormatting sqref="EU18">
    <cfRule type="colorScale" priority="3194">
      <colorScale>
        <cfvo type="num" val="0"/>
        <cfvo type="num" val="3"/>
        <cfvo type="num" val="6"/>
        <color theme="0"/>
        <color rgb="FF00B050"/>
        <color theme="6" tint="-0.499984740745262"/>
      </colorScale>
    </cfRule>
  </conditionalFormatting>
  <conditionalFormatting sqref="EU18">
    <cfRule type="colorScale" priority="3193">
      <colorScale>
        <cfvo type="num" val="0"/>
        <cfvo type="num" val="3"/>
        <cfvo type="num" val="6"/>
        <color theme="0"/>
        <color rgb="FF00B050"/>
        <color theme="6" tint="-0.499984740745262"/>
      </colorScale>
    </cfRule>
  </conditionalFormatting>
  <conditionalFormatting sqref="EU15">
    <cfRule type="colorScale" priority="3192">
      <colorScale>
        <cfvo type="num" val="0"/>
        <cfvo type="num" val="3"/>
        <cfvo type="num" val="6"/>
        <color theme="0"/>
        <color rgb="FF00B050"/>
        <color theme="6" tint="-0.499984740745262"/>
      </colorScale>
    </cfRule>
  </conditionalFormatting>
  <conditionalFormatting sqref="EU16">
    <cfRule type="colorScale" priority="3191">
      <colorScale>
        <cfvo type="num" val="0"/>
        <cfvo type="num" val="3"/>
        <cfvo type="num" val="6"/>
        <color theme="0"/>
        <color rgb="FF00B050"/>
        <color theme="6" tint="-0.499984740745262"/>
      </colorScale>
    </cfRule>
  </conditionalFormatting>
  <conditionalFormatting sqref="EU16">
    <cfRule type="colorScale" priority="3188">
      <colorScale>
        <cfvo type="num" val="0"/>
        <cfvo type="num" val="3"/>
        <cfvo type="num" val="6"/>
        <color theme="0"/>
        <color rgb="FF00B050"/>
        <color theme="6" tint="-0.499984740745262"/>
      </colorScale>
    </cfRule>
  </conditionalFormatting>
  <conditionalFormatting sqref="EU19">
    <cfRule type="colorScale" priority="3187">
      <colorScale>
        <cfvo type="num" val="0"/>
        <cfvo type="num" val="3"/>
        <cfvo type="num" val="6"/>
        <color theme="0"/>
        <color rgb="FF00B050"/>
        <color theme="6" tint="-0.499984740745262"/>
      </colorScale>
    </cfRule>
  </conditionalFormatting>
  <conditionalFormatting sqref="FG15:FG19 FI15:FI19 FK15:FK19">
    <cfRule type="colorScale" priority="3123">
      <colorScale>
        <cfvo type="num" val="0"/>
        <cfvo type="num" val="3"/>
        <cfvo type="num" val="6"/>
        <color theme="0"/>
        <color rgb="FF00B050"/>
        <color theme="6" tint="-0.499984740745262"/>
      </colorScale>
    </cfRule>
  </conditionalFormatting>
  <conditionalFormatting sqref="FG15 FI15 FK15">
    <cfRule type="colorScale" priority="3122">
      <colorScale>
        <cfvo type="num" val="0"/>
        <cfvo type="num" val="3"/>
        <cfvo type="num" val="6"/>
        <color theme="0"/>
        <color rgb="FF00B050"/>
        <color theme="6" tint="-0.499984740745262"/>
      </colorScale>
    </cfRule>
  </conditionalFormatting>
  <conditionalFormatting sqref="FG15 FI15 FK15">
    <cfRule type="colorScale" priority="3121">
      <colorScale>
        <cfvo type="num" val="0"/>
        <cfvo type="num" val="3"/>
        <cfvo type="num" val="6"/>
        <color theme="0"/>
        <color rgb="FF00B050"/>
        <color theme="6" tint="-0.499984740745262"/>
      </colorScale>
    </cfRule>
  </conditionalFormatting>
  <conditionalFormatting sqref="FH18 FJ18 FL18">
    <cfRule type="colorScale" priority="3089">
      <colorScale>
        <cfvo type="num" val="0"/>
        <cfvo type="num" val="3"/>
        <cfvo type="num" val="6"/>
        <color theme="0"/>
        <color rgb="FF00B050"/>
        <color theme="6" tint="-0.499984740745262"/>
      </colorScale>
    </cfRule>
  </conditionalFormatting>
  <conditionalFormatting sqref="FH16 FJ16 FL16">
    <cfRule type="colorScale" priority="3088">
      <colorScale>
        <cfvo type="num" val="0"/>
        <cfvo type="num" val="3"/>
        <cfvo type="num" val="6"/>
        <color theme="0"/>
        <color rgb="FF00B050"/>
        <color theme="6" tint="-0.499984740745262"/>
      </colorScale>
    </cfRule>
  </conditionalFormatting>
  <conditionalFormatting sqref="FG16 FI16 FK16">
    <cfRule type="colorScale" priority="3112">
      <colorScale>
        <cfvo type="num" val="0"/>
        <cfvo type="num" val="3"/>
        <cfvo type="num" val="6"/>
        <color theme="0"/>
        <color rgb="FF00B050"/>
        <color theme="6" tint="-0.499984740745262"/>
      </colorScale>
    </cfRule>
  </conditionalFormatting>
  <conditionalFormatting sqref="FG16 FI16 FK16">
    <cfRule type="colorScale" priority="3111">
      <colorScale>
        <cfvo type="num" val="0"/>
        <cfvo type="num" val="3"/>
        <cfvo type="num" val="6"/>
        <color theme="0"/>
        <color rgb="FF00B050"/>
        <color theme="6" tint="-0.499984740745262"/>
      </colorScale>
    </cfRule>
  </conditionalFormatting>
  <conditionalFormatting sqref="FG16 FI16 FK16">
    <cfRule type="colorScale" priority="3110">
      <colorScale>
        <cfvo type="num" val="0"/>
        <cfvo type="num" val="3"/>
        <cfvo type="num" val="6"/>
        <color theme="0"/>
        <color rgb="FF00B050"/>
        <color theme="6" tint="-0.499984740745262"/>
      </colorScale>
    </cfRule>
  </conditionalFormatting>
  <conditionalFormatting sqref="FG16 FI16 FK16">
    <cfRule type="colorScale" priority="3108">
      <colorScale>
        <cfvo type="num" val="0"/>
        <cfvo type="num" val="3"/>
        <cfvo type="num" val="6"/>
        <color theme="0"/>
        <color rgb="FF00B050"/>
        <color theme="6" tint="-0.499984740745262"/>
      </colorScale>
    </cfRule>
  </conditionalFormatting>
  <conditionalFormatting sqref="FG18 FI18 FK18">
    <cfRule type="colorScale" priority="3107">
      <colorScale>
        <cfvo type="num" val="0"/>
        <cfvo type="num" val="3"/>
        <cfvo type="num" val="6"/>
        <color theme="0"/>
        <color rgb="FF00B050"/>
        <color theme="6" tint="-0.499984740745262"/>
      </colorScale>
    </cfRule>
  </conditionalFormatting>
  <conditionalFormatting sqref="FH19 FJ19 FL19">
    <cfRule type="colorScale" priority="3084">
      <colorScale>
        <cfvo type="num" val="0"/>
        <cfvo type="num" val="3"/>
        <cfvo type="num" val="6"/>
        <color theme="0"/>
        <color rgb="FF00B050"/>
        <color theme="6" tint="-0.499984740745262"/>
      </colorScale>
    </cfRule>
  </conditionalFormatting>
  <conditionalFormatting sqref="FG15 FI15 FK15">
    <cfRule type="colorScale" priority="3120">
      <colorScale>
        <cfvo type="num" val="0"/>
        <cfvo type="num" val="3"/>
        <cfvo type="num" val="6"/>
        <color theme="0"/>
        <color rgb="FF00B050"/>
        <color theme="6" tint="-0.499984740745262"/>
      </colorScale>
    </cfRule>
  </conditionalFormatting>
  <conditionalFormatting sqref="FG15 FI15 FK15">
    <cfRule type="colorScale" priority="3119">
      <colorScale>
        <cfvo type="num" val="0"/>
        <cfvo type="num" val="3"/>
        <cfvo type="num" val="6"/>
        <color theme="0"/>
        <color rgb="FF00B050"/>
        <color theme="6" tint="-0.499984740745262"/>
      </colorScale>
    </cfRule>
  </conditionalFormatting>
  <conditionalFormatting sqref="FG17 FI17 FK17">
    <cfRule type="colorScale" priority="3118">
      <colorScale>
        <cfvo type="num" val="0"/>
        <cfvo type="num" val="3"/>
        <cfvo type="num" val="6"/>
        <color theme="0"/>
        <color rgb="FF00B050"/>
        <color theme="6" tint="-0.499984740745262"/>
      </colorScale>
    </cfRule>
  </conditionalFormatting>
  <conditionalFormatting sqref="FG15 FI15 FK15">
    <cfRule type="colorScale" priority="3117">
      <colorScale>
        <cfvo type="num" val="0"/>
        <cfvo type="num" val="3"/>
        <cfvo type="num" val="6"/>
        <color theme="0"/>
        <color rgb="FF00B050"/>
        <color theme="6" tint="-0.499984740745262"/>
      </colorScale>
    </cfRule>
  </conditionalFormatting>
  <conditionalFormatting sqref="FG17 FI17 FK17">
    <cfRule type="colorScale" priority="3116">
      <colorScale>
        <cfvo type="num" val="0"/>
        <cfvo type="num" val="3"/>
        <cfvo type="num" val="6"/>
        <color theme="0"/>
        <color rgb="FF00B050"/>
        <color theme="6" tint="-0.499984740745262"/>
      </colorScale>
    </cfRule>
  </conditionalFormatting>
  <conditionalFormatting sqref="FG17 FI17 FK17">
    <cfRule type="colorScale" priority="3115">
      <colorScale>
        <cfvo type="num" val="0"/>
        <cfvo type="num" val="3"/>
        <cfvo type="num" val="6"/>
        <color theme="0"/>
        <color rgb="FF00B050"/>
        <color theme="6" tint="-0.499984740745262"/>
      </colorScale>
    </cfRule>
  </conditionalFormatting>
  <conditionalFormatting sqref="FG17 FI17 FK17">
    <cfRule type="colorScale" priority="3114">
      <colorScale>
        <cfvo type="num" val="0"/>
        <cfvo type="num" val="3"/>
        <cfvo type="num" val="6"/>
        <color theme="0"/>
        <color rgb="FF00B050"/>
        <color theme="6" tint="-0.499984740745262"/>
      </colorScale>
    </cfRule>
  </conditionalFormatting>
  <conditionalFormatting sqref="FG18 FI18 FK18">
    <cfRule type="colorScale" priority="3113">
      <colorScale>
        <cfvo type="num" val="0"/>
        <cfvo type="num" val="3"/>
        <cfvo type="num" val="6"/>
        <color theme="0"/>
        <color rgb="FF00B050"/>
        <color theme="6" tint="-0.499984740745262"/>
      </colorScale>
    </cfRule>
  </conditionalFormatting>
  <conditionalFormatting sqref="FG18 FI18 FK18">
    <cfRule type="colorScale" priority="3109">
      <colorScale>
        <cfvo type="num" val="0"/>
        <cfvo type="num" val="3"/>
        <cfvo type="num" val="6"/>
        <color theme="0"/>
        <color rgb="FF00B050"/>
        <color theme="6" tint="-0.499984740745262"/>
      </colorScale>
    </cfRule>
  </conditionalFormatting>
  <conditionalFormatting sqref="FG18 FI18 FK18">
    <cfRule type="colorScale" priority="3106">
      <colorScale>
        <cfvo type="num" val="0"/>
        <cfvo type="num" val="3"/>
        <cfvo type="num" val="6"/>
        <color theme="0"/>
        <color rgb="FF00B050"/>
        <color theme="6" tint="-0.499984740745262"/>
      </colorScale>
    </cfRule>
  </conditionalFormatting>
  <conditionalFormatting sqref="FG18 FI18 FK18">
    <cfRule type="colorScale" priority="3105">
      <colorScale>
        <cfvo type="num" val="0"/>
        <cfvo type="num" val="3"/>
        <cfvo type="num" val="6"/>
        <color theme="0"/>
        <color rgb="FF00B050"/>
        <color theme="6" tint="-0.499984740745262"/>
      </colorScale>
    </cfRule>
  </conditionalFormatting>
  <conditionalFormatting sqref="FG19 FI19 FK19">
    <cfRule type="colorScale" priority="3104">
      <colorScale>
        <cfvo type="num" val="0"/>
        <cfvo type="num" val="3"/>
        <cfvo type="num" val="6"/>
        <color theme="0"/>
        <color rgb="FF00B050"/>
        <color theme="6" tint="-0.499984740745262"/>
      </colorScale>
    </cfRule>
  </conditionalFormatting>
  <conditionalFormatting sqref="FH15:FH19 FJ15:FJ19 FL15:FL19">
    <cfRule type="colorScale" priority="3103">
      <colorScale>
        <cfvo type="num" val="0"/>
        <cfvo type="num" val="3"/>
        <cfvo type="num" val="6"/>
        <color theme="0"/>
        <color rgb="FF00B050"/>
        <color theme="6" tint="-0.499984740745262"/>
      </colorScale>
    </cfRule>
  </conditionalFormatting>
  <conditionalFormatting sqref="FH15 FJ15 FL15">
    <cfRule type="colorScale" priority="3102">
      <colorScale>
        <cfvo type="num" val="0"/>
        <cfvo type="num" val="3"/>
        <cfvo type="num" val="6"/>
        <color theme="0"/>
        <color rgb="FF00B050"/>
        <color theme="6" tint="-0.499984740745262"/>
      </colorScale>
    </cfRule>
  </conditionalFormatting>
  <conditionalFormatting sqref="FH15 FJ15 FL15">
    <cfRule type="colorScale" priority="3101">
      <colorScale>
        <cfvo type="num" val="0"/>
        <cfvo type="num" val="3"/>
        <cfvo type="num" val="6"/>
        <color theme="0"/>
        <color rgb="FF00B050"/>
        <color theme="6" tint="-0.499984740745262"/>
      </colorScale>
    </cfRule>
  </conditionalFormatting>
  <conditionalFormatting sqref="FH15 FJ15 FL15">
    <cfRule type="colorScale" priority="3100">
      <colorScale>
        <cfvo type="num" val="0"/>
        <cfvo type="num" val="3"/>
        <cfvo type="num" val="6"/>
        <color theme="0"/>
        <color rgb="FF00B050"/>
        <color theme="6" tint="-0.499984740745262"/>
      </colorScale>
    </cfRule>
  </conditionalFormatting>
  <conditionalFormatting sqref="FH15 FJ15 FL15">
    <cfRule type="colorScale" priority="3099">
      <colorScale>
        <cfvo type="num" val="0"/>
        <cfvo type="num" val="3"/>
        <cfvo type="num" val="6"/>
        <color theme="0"/>
        <color rgb="FF00B050"/>
        <color theme="6" tint="-0.499984740745262"/>
      </colorScale>
    </cfRule>
  </conditionalFormatting>
  <conditionalFormatting sqref="FH17 FJ17 FL17">
    <cfRule type="colorScale" priority="3098">
      <colorScale>
        <cfvo type="num" val="0"/>
        <cfvo type="num" val="3"/>
        <cfvo type="num" val="6"/>
        <color theme="0"/>
        <color rgb="FF00B050"/>
        <color theme="6" tint="-0.499984740745262"/>
      </colorScale>
    </cfRule>
  </conditionalFormatting>
  <conditionalFormatting sqref="FH15 FJ15 FL15">
    <cfRule type="colorScale" priority="3097">
      <colorScale>
        <cfvo type="num" val="0"/>
        <cfvo type="num" val="3"/>
        <cfvo type="num" val="6"/>
        <color theme="0"/>
        <color rgb="FF00B050"/>
        <color theme="6" tint="-0.499984740745262"/>
      </colorScale>
    </cfRule>
  </conditionalFormatting>
  <conditionalFormatting sqref="FH17 FJ17 FL17">
    <cfRule type="colorScale" priority="3096">
      <colorScale>
        <cfvo type="num" val="0"/>
        <cfvo type="num" val="3"/>
        <cfvo type="num" val="6"/>
        <color theme="0"/>
        <color rgb="FF00B050"/>
        <color theme="6" tint="-0.499984740745262"/>
      </colorScale>
    </cfRule>
  </conditionalFormatting>
  <conditionalFormatting sqref="FH17 FJ17 FL17">
    <cfRule type="colorScale" priority="3095">
      <colorScale>
        <cfvo type="num" val="0"/>
        <cfvo type="num" val="3"/>
        <cfvo type="num" val="6"/>
        <color theme="0"/>
        <color rgb="FF00B050"/>
        <color theme="6" tint="-0.499984740745262"/>
      </colorScale>
    </cfRule>
  </conditionalFormatting>
  <conditionalFormatting sqref="FH17 FJ17 FL17">
    <cfRule type="colorScale" priority="3094">
      <colorScale>
        <cfvo type="num" val="0"/>
        <cfvo type="num" val="3"/>
        <cfvo type="num" val="6"/>
        <color theme="0"/>
        <color rgb="FF00B050"/>
        <color theme="6" tint="-0.499984740745262"/>
      </colorScale>
    </cfRule>
  </conditionalFormatting>
  <conditionalFormatting sqref="FH18 FJ18 FL18">
    <cfRule type="colorScale" priority="3093">
      <colorScale>
        <cfvo type="num" val="0"/>
        <cfvo type="num" val="3"/>
        <cfvo type="num" val="6"/>
        <color theme="0"/>
        <color rgb="FF00B050"/>
        <color theme="6" tint="-0.499984740745262"/>
      </colorScale>
    </cfRule>
  </conditionalFormatting>
  <conditionalFormatting sqref="FH16 FJ16 FL16">
    <cfRule type="colorScale" priority="3092">
      <colorScale>
        <cfvo type="num" val="0"/>
        <cfvo type="num" val="3"/>
        <cfvo type="num" val="6"/>
        <color theme="0"/>
        <color rgb="FF00B050"/>
        <color theme="6" tint="-0.499984740745262"/>
      </colorScale>
    </cfRule>
  </conditionalFormatting>
  <conditionalFormatting sqref="FH16 FJ16 FL16">
    <cfRule type="colorScale" priority="3091">
      <colorScale>
        <cfvo type="num" val="0"/>
        <cfvo type="num" val="3"/>
        <cfvo type="num" val="6"/>
        <color theme="0"/>
        <color rgb="FF00B050"/>
        <color theme="6" tint="-0.499984740745262"/>
      </colorScale>
    </cfRule>
  </conditionalFormatting>
  <conditionalFormatting sqref="FH16 FJ16 FL16">
    <cfRule type="colorScale" priority="3090">
      <colorScale>
        <cfvo type="num" val="0"/>
        <cfvo type="num" val="3"/>
        <cfvo type="num" val="6"/>
        <color theme="0"/>
        <color rgb="FF00B050"/>
        <color theme="6" tint="-0.499984740745262"/>
      </colorScale>
    </cfRule>
  </conditionalFormatting>
  <conditionalFormatting sqref="FH18 FJ18 FL18">
    <cfRule type="colorScale" priority="3087">
      <colorScale>
        <cfvo type="num" val="0"/>
        <cfvo type="num" val="3"/>
        <cfvo type="num" val="6"/>
        <color theme="0"/>
        <color rgb="FF00B050"/>
        <color theme="6" tint="-0.499984740745262"/>
      </colorScale>
    </cfRule>
  </conditionalFormatting>
  <conditionalFormatting sqref="FH18 FJ18 FL18">
    <cfRule type="colorScale" priority="3086">
      <colorScale>
        <cfvo type="num" val="0"/>
        <cfvo type="num" val="3"/>
        <cfvo type="num" val="6"/>
        <color theme="0"/>
        <color rgb="FF00B050"/>
        <color theme="6" tint="-0.499984740745262"/>
      </colorScale>
    </cfRule>
  </conditionalFormatting>
  <conditionalFormatting sqref="FH18 FJ18 FL18">
    <cfRule type="colorScale" priority="3085">
      <colorScale>
        <cfvo type="num" val="0"/>
        <cfvo type="num" val="3"/>
        <cfvo type="num" val="6"/>
        <color theme="0"/>
        <color rgb="FF00B050"/>
        <color theme="6" tint="-0.499984740745262"/>
      </colorScale>
    </cfRule>
  </conditionalFormatting>
  <conditionalFormatting sqref="EZ28:FA41 EZ24:FA25 FF25:FF26 EZ19:FA21 EX19:EY20 FD19:FD22 FB19:FB22 FF19:FF21 FF29:FF42">
    <cfRule type="colorScale" priority="3065">
      <colorScale>
        <cfvo type="num" val="0"/>
        <cfvo type="num" val="3"/>
        <cfvo type="num" val="6"/>
        <color theme="0"/>
        <color rgb="FF00B050"/>
        <color theme="6" tint="-0.499984740745262"/>
      </colorScale>
    </cfRule>
  </conditionalFormatting>
  <conditionalFormatting sqref="EZ41:FA55 EZ25:FA28 EZ21:FA22 FF21:FF22 FF26:FF29 FF42:FF56">
    <cfRule type="colorScale" priority="3064">
      <colorScale>
        <cfvo type="num" val="0"/>
        <cfvo type="num" val="3"/>
        <cfvo type="num" val="6"/>
        <color theme="0"/>
        <color rgb="FF00B050"/>
        <color theme="6" tint="-0.499984740745262"/>
      </colorScale>
    </cfRule>
  </conditionalFormatting>
  <conditionalFormatting sqref="EX24:EY25 EX28:EY41 EX19:EY21">
    <cfRule type="colorScale" priority="3063">
      <colorScale>
        <cfvo type="num" val="0"/>
        <cfvo type="num" val="3"/>
        <cfvo type="num" val="6"/>
        <color theme="0"/>
        <color rgb="FF00B050"/>
        <color theme="6" tint="-0.499984740745262"/>
      </colorScale>
    </cfRule>
  </conditionalFormatting>
  <conditionalFormatting sqref="EX21:EY22 EX25:EY28 EX41:EY54 EX55 EX59 EY55:EY56">
    <cfRule type="colorScale" priority="3062">
      <colorScale>
        <cfvo type="num" val="0"/>
        <cfvo type="num" val="3"/>
        <cfvo type="num" val="6"/>
        <color theme="0"/>
        <color rgb="FF00B050"/>
        <color theme="6" tint="-0.499984740745262"/>
      </colorScale>
    </cfRule>
  </conditionalFormatting>
  <conditionalFormatting sqref="EZ62:FA64 EX62:EX64 EX65:FA71">
    <cfRule type="colorScale" priority="3061">
      <colorScale>
        <cfvo type="num" val="0"/>
        <cfvo type="num" val="3"/>
        <cfvo type="num" val="6"/>
        <color theme="0"/>
        <color rgb="FF00B050"/>
        <color theme="6" tint="-0.499984740745262"/>
      </colorScale>
    </cfRule>
  </conditionalFormatting>
  <conditionalFormatting sqref="FC24:FC28 FC19:FC22">
    <cfRule type="colorScale" priority="3060">
      <colorScale>
        <cfvo type="num" val="0"/>
        <cfvo type="num" val="3"/>
        <cfvo type="num" val="6"/>
        <color theme="0"/>
        <color rgb="FF00B050"/>
        <color theme="6" tint="-0.499984740745262"/>
      </colorScale>
    </cfRule>
  </conditionalFormatting>
  <conditionalFormatting sqref="FC28:FC35 FC20:FC21 FC37:FC43">
    <cfRule type="colorScale" priority="3059">
      <colorScale>
        <cfvo type="num" val="0"/>
        <cfvo type="num" val="3"/>
        <cfvo type="num" val="6"/>
        <color theme="0"/>
        <color rgb="FF00B050"/>
        <color theme="6" tint="-0.499984740745262"/>
      </colorScale>
    </cfRule>
  </conditionalFormatting>
  <conditionalFormatting sqref="FC43:FC55">
    <cfRule type="colorScale" priority="3058">
      <colorScale>
        <cfvo type="num" val="0"/>
        <cfvo type="num" val="3"/>
        <cfvo type="num" val="6"/>
        <color theme="0"/>
        <color rgb="FF00B050"/>
        <color theme="6" tint="-0.499984740745262"/>
      </colorScale>
    </cfRule>
  </conditionalFormatting>
  <conditionalFormatting sqref="FC19">
    <cfRule type="colorScale" priority="3057">
      <colorScale>
        <cfvo type="num" val="0"/>
        <cfvo type="num" val="3"/>
        <cfvo type="num" val="6"/>
        <color theme="0"/>
        <color rgb="FF00B050"/>
        <color theme="6" tint="-0.499984740745262"/>
      </colorScale>
    </cfRule>
  </conditionalFormatting>
  <conditionalFormatting sqref="FC35:FC37">
    <cfRule type="colorScale" priority="3056">
      <colorScale>
        <cfvo type="num" val="0"/>
        <cfvo type="num" val="3"/>
        <cfvo type="num" val="6"/>
        <color theme="0"/>
        <color rgb="FF00B050"/>
        <color theme="6" tint="-0.499984740745262"/>
      </colorScale>
    </cfRule>
  </conditionalFormatting>
  <conditionalFormatting sqref="FC19">
    <cfRule type="colorScale" priority="3054">
      <colorScale>
        <cfvo type="num" val="0"/>
        <cfvo type="num" val="3"/>
        <cfvo type="num" val="6"/>
        <color theme="0"/>
        <color rgb="FF00B050"/>
        <color theme="6" tint="-0.499984740745262"/>
      </colorScale>
    </cfRule>
  </conditionalFormatting>
  <conditionalFormatting sqref="EX11:FF11 EX15:EX19 EY15:FF15 EY18:FF18">
    <cfRule type="colorScale" priority="3053">
      <colorScale>
        <cfvo type="num" val="0"/>
        <cfvo type="num" val="3"/>
        <cfvo type="num" val="6"/>
        <color theme="0"/>
        <color rgb="FF00B050"/>
        <color theme="6" tint="-0.499984740745262"/>
      </colorScale>
    </cfRule>
  </conditionalFormatting>
  <conditionalFormatting sqref="EX15:FF15">
    <cfRule type="colorScale" priority="3051">
      <colorScale>
        <cfvo type="num" val="0"/>
        <cfvo type="num" val="3"/>
        <cfvo type="num" val="6"/>
        <color theme="0"/>
        <color rgb="FF00B050"/>
        <color theme="6" tint="-0.499984740745262"/>
      </colorScale>
    </cfRule>
  </conditionalFormatting>
  <conditionalFormatting sqref="EX15:FF15">
    <cfRule type="colorScale" priority="3050">
      <colorScale>
        <cfvo type="num" val="0"/>
        <cfvo type="num" val="3"/>
        <cfvo type="num" val="6"/>
        <color theme="0"/>
        <color rgb="FF00B050"/>
        <color theme="6" tint="-0.499984740745262"/>
      </colorScale>
    </cfRule>
  </conditionalFormatting>
  <conditionalFormatting sqref="EX15:FF15">
    <cfRule type="colorScale" priority="3049">
      <colorScale>
        <cfvo type="num" val="0"/>
        <cfvo type="num" val="3"/>
        <cfvo type="num" val="6"/>
        <color theme="0"/>
        <color rgb="FF00B050"/>
        <color theme="6" tint="-0.499984740745262"/>
      </colorScale>
    </cfRule>
  </conditionalFormatting>
  <conditionalFormatting sqref="EX17">
    <cfRule type="colorScale" priority="3048">
      <colorScale>
        <cfvo type="num" val="0"/>
        <cfvo type="num" val="3"/>
        <cfvo type="num" val="6"/>
        <color theme="0"/>
        <color rgb="FF00B050"/>
        <color theme="6" tint="-0.499984740745262"/>
      </colorScale>
    </cfRule>
  </conditionalFormatting>
  <conditionalFormatting sqref="EX15:FF15">
    <cfRule type="colorScale" priority="3047">
      <colorScale>
        <cfvo type="num" val="0"/>
        <cfvo type="num" val="3"/>
        <cfvo type="num" val="6"/>
        <color theme="0"/>
        <color rgb="FF00B050"/>
        <color theme="6" tint="-0.499984740745262"/>
      </colorScale>
    </cfRule>
  </conditionalFormatting>
  <conditionalFormatting sqref="EX17">
    <cfRule type="colorScale" priority="3046">
      <colorScale>
        <cfvo type="num" val="0"/>
        <cfvo type="num" val="3"/>
        <cfvo type="num" val="6"/>
        <color theme="0"/>
        <color rgb="FF00B050"/>
        <color theme="6" tint="-0.499984740745262"/>
      </colorScale>
    </cfRule>
  </conditionalFormatting>
  <conditionalFormatting sqref="EX17">
    <cfRule type="colorScale" priority="3045">
      <colorScale>
        <cfvo type="num" val="0"/>
        <cfvo type="num" val="3"/>
        <cfvo type="num" val="6"/>
        <color theme="0"/>
        <color rgb="FF00B050"/>
        <color theme="6" tint="-0.499984740745262"/>
      </colorScale>
    </cfRule>
  </conditionalFormatting>
  <conditionalFormatting sqref="EX17">
    <cfRule type="colorScale" priority="3044">
      <colorScale>
        <cfvo type="num" val="0"/>
        <cfvo type="num" val="3"/>
        <cfvo type="num" val="6"/>
        <color theme="0"/>
        <color rgb="FF00B050"/>
        <color theme="6" tint="-0.499984740745262"/>
      </colorScale>
    </cfRule>
  </conditionalFormatting>
  <conditionalFormatting sqref="EX18:FF18">
    <cfRule type="colorScale" priority="3043">
      <colorScale>
        <cfvo type="num" val="0"/>
        <cfvo type="num" val="3"/>
        <cfvo type="num" val="6"/>
        <color theme="0"/>
        <color rgb="FF00B050"/>
        <color theme="6" tint="-0.499984740745262"/>
      </colorScale>
    </cfRule>
  </conditionalFormatting>
  <conditionalFormatting sqref="EY16:EY17 EY19">
    <cfRule type="colorScale" priority="3042">
      <colorScale>
        <cfvo type="num" val="0"/>
        <cfvo type="num" val="3"/>
        <cfvo type="num" val="6"/>
        <color theme="0"/>
        <color rgb="FF00B050"/>
        <color theme="6" tint="-0.499984740745262"/>
      </colorScale>
    </cfRule>
  </conditionalFormatting>
  <conditionalFormatting sqref="EY17">
    <cfRule type="colorScale" priority="3038">
      <colorScale>
        <cfvo type="num" val="0"/>
        <cfvo type="num" val="3"/>
        <cfvo type="num" val="6"/>
        <color theme="0"/>
        <color rgb="FF00B050"/>
        <color theme="6" tint="-0.499984740745262"/>
      </colorScale>
    </cfRule>
  </conditionalFormatting>
  <conditionalFormatting sqref="EY17">
    <cfRule type="colorScale" priority="3036">
      <colorScale>
        <cfvo type="num" val="0"/>
        <cfvo type="num" val="3"/>
        <cfvo type="num" val="6"/>
        <color theme="0"/>
        <color rgb="FF00B050"/>
        <color theme="6" tint="-0.499984740745262"/>
      </colorScale>
    </cfRule>
  </conditionalFormatting>
  <conditionalFormatting sqref="EY17">
    <cfRule type="colorScale" priority="3035">
      <colorScale>
        <cfvo type="num" val="0"/>
        <cfvo type="num" val="3"/>
        <cfvo type="num" val="6"/>
        <color theme="0"/>
        <color rgb="FF00B050"/>
        <color theme="6" tint="-0.499984740745262"/>
      </colorScale>
    </cfRule>
  </conditionalFormatting>
  <conditionalFormatting sqref="EY17">
    <cfRule type="colorScale" priority="3034">
      <colorScale>
        <cfvo type="num" val="0"/>
        <cfvo type="num" val="3"/>
        <cfvo type="num" val="6"/>
        <color theme="0"/>
        <color rgb="FF00B050"/>
        <color theme="6" tint="-0.499984740745262"/>
      </colorScale>
    </cfRule>
  </conditionalFormatting>
  <conditionalFormatting sqref="FE60">
    <cfRule type="colorScale" priority="3032">
      <colorScale>
        <cfvo type="num" val="0"/>
        <cfvo type="num" val="3"/>
        <cfvo type="num" val="6"/>
        <color theme="0"/>
        <color rgb="FF00B050"/>
        <color theme="6" tint="-0.499984740745262"/>
      </colorScale>
    </cfRule>
  </conditionalFormatting>
  <conditionalFormatting sqref="EZ16:EZ17 EZ19">
    <cfRule type="colorScale" priority="3031">
      <colorScale>
        <cfvo type="num" val="0"/>
        <cfvo type="num" val="3"/>
        <cfvo type="num" val="6"/>
        <color theme="0"/>
        <color rgb="FF00B050"/>
        <color theme="6" tint="-0.499984740745262"/>
      </colorScale>
    </cfRule>
  </conditionalFormatting>
  <conditionalFormatting sqref="EZ17">
    <cfRule type="colorScale" priority="3027">
      <colorScale>
        <cfvo type="num" val="0"/>
        <cfvo type="num" val="3"/>
        <cfvo type="num" val="6"/>
        <color theme="0"/>
        <color rgb="FF00B050"/>
        <color theme="6" tint="-0.499984740745262"/>
      </colorScale>
    </cfRule>
  </conditionalFormatting>
  <conditionalFormatting sqref="EZ17">
    <cfRule type="colorScale" priority="3025">
      <colorScale>
        <cfvo type="num" val="0"/>
        <cfvo type="num" val="3"/>
        <cfvo type="num" val="6"/>
        <color theme="0"/>
        <color rgb="FF00B050"/>
        <color theme="6" tint="-0.499984740745262"/>
      </colorScale>
    </cfRule>
  </conditionalFormatting>
  <conditionalFormatting sqref="EZ17">
    <cfRule type="colorScale" priority="3024">
      <colorScale>
        <cfvo type="num" val="0"/>
        <cfvo type="num" val="3"/>
        <cfvo type="num" val="6"/>
        <color theme="0"/>
        <color rgb="FF00B050"/>
        <color theme="6" tint="-0.499984740745262"/>
      </colorScale>
    </cfRule>
  </conditionalFormatting>
  <conditionalFormatting sqref="EZ17">
    <cfRule type="colorScale" priority="3023">
      <colorScale>
        <cfvo type="num" val="0"/>
        <cfvo type="num" val="3"/>
        <cfvo type="num" val="6"/>
        <color theme="0"/>
        <color rgb="FF00B050"/>
        <color theme="6" tint="-0.499984740745262"/>
      </colorScale>
    </cfRule>
  </conditionalFormatting>
  <conditionalFormatting sqref="FA16:FA17 FA19">
    <cfRule type="colorScale" priority="3021">
      <colorScale>
        <cfvo type="num" val="0"/>
        <cfvo type="num" val="3"/>
        <cfvo type="num" val="6"/>
        <color theme="0"/>
        <color rgb="FF00B050"/>
        <color theme="6" tint="-0.499984740745262"/>
      </colorScale>
    </cfRule>
  </conditionalFormatting>
  <conditionalFormatting sqref="FA17">
    <cfRule type="colorScale" priority="3017">
      <colorScale>
        <cfvo type="num" val="0"/>
        <cfvo type="num" val="3"/>
        <cfvo type="num" val="6"/>
        <color theme="0"/>
        <color rgb="FF00B050"/>
        <color theme="6" tint="-0.499984740745262"/>
      </colorScale>
    </cfRule>
  </conditionalFormatting>
  <conditionalFormatting sqref="FA17">
    <cfRule type="colorScale" priority="3015">
      <colorScale>
        <cfvo type="num" val="0"/>
        <cfvo type="num" val="3"/>
        <cfvo type="num" val="6"/>
        <color theme="0"/>
        <color rgb="FF00B050"/>
        <color theme="6" tint="-0.499984740745262"/>
      </colorScale>
    </cfRule>
  </conditionalFormatting>
  <conditionalFormatting sqref="FA17">
    <cfRule type="colorScale" priority="3014">
      <colorScale>
        <cfvo type="num" val="0"/>
        <cfvo type="num" val="3"/>
        <cfvo type="num" val="6"/>
        <color theme="0"/>
        <color rgb="FF00B050"/>
        <color theme="6" tint="-0.499984740745262"/>
      </colorScale>
    </cfRule>
  </conditionalFormatting>
  <conditionalFormatting sqref="FA17">
    <cfRule type="colorScale" priority="3013">
      <colorScale>
        <cfvo type="num" val="0"/>
        <cfvo type="num" val="3"/>
        <cfvo type="num" val="6"/>
        <color theme="0"/>
        <color rgb="FF00B050"/>
        <color theme="6" tint="-0.499984740745262"/>
      </colorScale>
    </cfRule>
  </conditionalFormatting>
  <conditionalFormatting sqref="FB16:FB17 FB19">
    <cfRule type="colorScale" priority="3011">
      <colorScale>
        <cfvo type="num" val="0"/>
        <cfvo type="num" val="3"/>
        <cfvo type="num" val="6"/>
        <color theme="0"/>
        <color rgb="FF00B050"/>
        <color theme="6" tint="-0.499984740745262"/>
      </colorScale>
    </cfRule>
  </conditionalFormatting>
  <conditionalFormatting sqref="FB17">
    <cfRule type="colorScale" priority="3007">
      <colorScale>
        <cfvo type="num" val="0"/>
        <cfvo type="num" val="3"/>
        <cfvo type="num" val="6"/>
        <color theme="0"/>
        <color rgb="FF00B050"/>
        <color theme="6" tint="-0.499984740745262"/>
      </colorScale>
    </cfRule>
  </conditionalFormatting>
  <conditionalFormatting sqref="FB17">
    <cfRule type="colorScale" priority="3005">
      <colorScale>
        <cfvo type="num" val="0"/>
        <cfvo type="num" val="3"/>
        <cfvo type="num" val="6"/>
        <color theme="0"/>
        <color rgb="FF00B050"/>
        <color theme="6" tint="-0.499984740745262"/>
      </colorScale>
    </cfRule>
  </conditionalFormatting>
  <conditionalFormatting sqref="FB17">
    <cfRule type="colorScale" priority="3004">
      <colorScale>
        <cfvo type="num" val="0"/>
        <cfvo type="num" val="3"/>
        <cfvo type="num" val="6"/>
        <color theme="0"/>
        <color rgb="FF00B050"/>
        <color theme="6" tint="-0.499984740745262"/>
      </colorScale>
    </cfRule>
  </conditionalFormatting>
  <conditionalFormatting sqref="FB17">
    <cfRule type="colorScale" priority="3003">
      <colorScale>
        <cfvo type="num" val="0"/>
        <cfvo type="num" val="3"/>
        <cfvo type="num" val="6"/>
        <color theme="0"/>
        <color rgb="FF00B050"/>
        <color theme="6" tint="-0.499984740745262"/>
      </colorScale>
    </cfRule>
  </conditionalFormatting>
  <conditionalFormatting sqref="FC16:FC17 FC19">
    <cfRule type="colorScale" priority="3001">
      <colorScale>
        <cfvo type="num" val="0"/>
        <cfvo type="num" val="3"/>
        <cfvo type="num" val="6"/>
        <color theme="0"/>
        <color rgb="FF00B050"/>
        <color theme="6" tint="-0.499984740745262"/>
      </colorScale>
    </cfRule>
  </conditionalFormatting>
  <conditionalFormatting sqref="FC17">
    <cfRule type="colorScale" priority="2997">
      <colorScale>
        <cfvo type="num" val="0"/>
        <cfvo type="num" val="3"/>
        <cfvo type="num" val="6"/>
        <color theme="0"/>
        <color rgb="FF00B050"/>
        <color theme="6" tint="-0.499984740745262"/>
      </colorScale>
    </cfRule>
  </conditionalFormatting>
  <conditionalFormatting sqref="FC17">
    <cfRule type="colorScale" priority="2995">
      <colorScale>
        <cfvo type="num" val="0"/>
        <cfvo type="num" val="3"/>
        <cfvo type="num" val="6"/>
        <color theme="0"/>
        <color rgb="FF00B050"/>
        <color theme="6" tint="-0.499984740745262"/>
      </colorScale>
    </cfRule>
  </conditionalFormatting>
  <conditionalFormatting sqref="FC17">
    <cfRule type="colorScale" priority="2994">
      <colorScale>
        <cfvo type="num" val="0"/>
        <cfvo type="num" val="3"/>
        <cfvo type="num" val="6"/>
        <color theme="0"/>
        <color rgb="FF00B050"/>
        <color theme="6" tint="-0.499984740745262"/>
      </colorScale>
    </cfRule>
  </conditionalFormatting>
  <conditionalFormatting sqref="FC17">
    <cfRule type="colorScale" priority="2993">
      <colorScale>
        <cfvo type="num" val="0"/>
        <cfvo type="num" val="3"/>
        <cfvo type="num" val="6"/>
        <color theme="0"/>
        <color rgb="FF00B050"/>
        <color theme="6" tint="-0.499984740745262"/>
      </colorScale>
    </cfRule>
  </conditionalFormatting>
  <conditionalFormatting sqref="FD16:FD17 FD19">
    <cfRule type="colorScale" priority="2991">
      <colorScale>
        <cfvo type="num" val="0"/>
        <cfvo type="num" val="3"/>
        <cfvo type="num" val="6"/>
        <color theme="0"/>
        <color rgb="FF00B050"/>
        <color theme="6" tint="-0.499984740745262"/>
      </colorScale>
    </cfRule>
  </conditionalFormatting>
  <conditionalFormatting sqref="FD17">
    <cfRule type="colorScale" priority="2987">
      <colorScale>
        <cfvo type="num" val="0"/>
        <cfvo type="num" val="3"/>
        <cfvo type="num" val="6"/>
        <color theme="0"/>
        <color rgb="FF00B050"/>
        <color theme="6" tint="-0.499984740745262"/>
      </colorScale>
    </cfRule>
  </conditionalFormatting>
  <conditionalFormatting sqref="FD17">
    <cfRule type="colorScale" priority="2985">
      <colorScale>
        <cfvo type="num" val="0"/>
        <cfvo type="num" val="3"/>
        <cfvo type="num" val="6"/>
        <color theme="0"/>
        <color rgb="FF00B050"/>
        <color theme="6" tint="-0.499984740745262"/>
      </colorScale>
    </cfRule>
  </conditionalFormatting>
  <conditionalFormatting sqref="FD17">
    <cfRule type="colorScale" priority="2984">
      <colorScale>
        <cfvo type="num" val="0"/>
        <cfvo type="num" val="3"/>
        <cfvo type="num" val="6"/>
        <color theme="0"/>
        <color rgb="FF00B050"/>
        <color theme="6" tint="-0.499984740745262"/>
      </colorScale>
    </cfRule>
  </conditionalFormatting>
  <conditionalFormatting sqref="FD17">
    <cfRule type="colorScale" priority="2983">
      <colorScale>
        <cfvo type="num" val="0"/>
        <cfvo type="num" val="3"/>
        <cfvo type="num" val="6"/>
        <color theme="0"/>
        <color rgb="FF00B050"/>
        <color theme="6" tint="-0.499984740745262"/>
      </colorScale>
    </cfRule>
  </conditionalFormatting>
  <conditionalFormatting sqref="FE16:FE17 FE19">
    <cfRule type="colorScale" priority="2981">
      <colorScale>
        <cfvo type="num" val="0"/>
        <cfvo type="num" val="3"/>
        <cfvo type="num" val="6"/>
        <color theme="0"/>
        <color rgb="FF00B050"/>
        <color theme="6" tint="-0.499984740745262"/>
      </colorScale>
    </cfRule>
  </conditionalFormatting>
  <conditionalFormatting sqref="FE17">
    <cfRule type="colorScale" priority="2977">
      <colorScale>
        <cfvo type="num" val="0"/>
        <cfvo type="num" val="3"/>
        <cfvo type="num" val="6"/>
        <color theme="0"/>
        <color rgb="FF00B050"/>
        <color theme="6" tint="-0.499984740745262"/>
      </colorScale>
    </cfRule>
  </conditionalFormatting>
  <conditionalFormatting sqref="FE17">
    <cfRule type="colorScale" priority="2975">
      <colorScale>
        <cfvo type="num" val="0"/>
        <cfvo type="num" val="3"/>
        <cfvo type="num" val="6"/>
        <color theme="0"/>
        <color rgb="FF00B050"/>
        <color theme="6" tint="-0.499984740745262"/>
      </colorScale>
    </cfRule>
  </conditionalFormatting>
  <conditionalFormatting sqref="FE17">
    <cfRule type="colorScale" priority="2974">
      <colorScale>
        <cfvo type="num" val="0"/>
        <cfvo type="num" val="3"/>
        <cfvo type="num" val="6"/>
        <color theme="0"/>
        <color rgb="FF00B050"/>
        <color theme="6" tint="-0.499984740745262"/>
      </colorScale>
    </cfRule>
  </conditionalFormatting>
  <conditionalFormatting sqref="FE17">
    <cfRule type="colorScale" priority="2973">
      <colorScale>
        <cfvo type="num" val="0"/>
        <cfvo type="num" val="3"/>
        <cfvo type="num" val="6"/>
        <color theme="0"/>
        <color rgb="FF00B050"/>
        <color theme="6" tint="-0.499984740745262"/>
      </colorScale>
    </cfRule>
  </conditionalFormatting>
  <conditionalFormatting sqref="FF16:FF17 FF19">
    <cfRule type="colorScale" priority="2971">
      <colorScale>
        <cfvo type="num" val="0"/>
        <cfvo type="num" val="3"/>
        <cfvo type="num" val="6"/>
        <color theme="0"/>
        <color rgb="FF00B050"/>
        <color theme="6" tint="-0.499984740745262"/>
      </colorScale>
    </cfRule>
  </conditionalFormatting>
  <conditionalFormatting sqref="FF17">
    <cfRule type="colorScale" priority="2967">
      <colorScale>
        <cfvo type="num" val="0"/>
        <cfvo type="num" val="3"/>
        <cfvo type="num" val="6"/>
        <color theme="0"/>
        <color rgb="FF00B050"/>
        <color theme="6" tint="-0.499984740745262"/>
      </colorScale>
    </cfRule>
  </conditionalFormatting>
  <conditionalFormatting sqref="FF17">
    <cfRule type="colorScale" priority="2965">
      <colorScale>
        <cfvo type="num" val="0"/>
        <cfvo type="num" val="3"/>
        <cfvo type="num" val="6"/>
        <color theme="0"/>
        <color rgb="FF00B050"/>
        <color theme="6" tint="-0.499984740745262"/>
      </colorScale>
    </cfRule>
  </conditionalFormatting>
  <conditionalFormatting sqref="FF17">
    <cfRule type="colorScale" priority="2964">
      <colorScale>
        <cfvo type="num" val="0"/>
        <cfvo type="num" val="3"/>
        <cfvo type="num" val="6"/>
        <color theme="0"/>
        <color rgb="FF00B050"/>
        <color theme="6" tint="-0.499984740745262"/>
      </colorScale>
    </cfRule>
  </conditionalFormatting>
  <conditionalFormatting sqref="FF17">
    <cfRule type="colorScale" priority="2963">
      <colorScale>
        <cfvo type="num" val="0"/>
        <cfvo type="num" val="3"/>
        <cfvo type="num" val="6"/>
        <color theme="0"/>
        <color rgb="FF00B050"/>
        <color theme="6" tint="-0.499984740745262"/>
      </colorScale>
    </cfRule>
  </conditionalFormatting>
  <conditionalFormatting sqref="EZ57:FA59 FF57:FF60">
    <cfRule type="colorScale" priority="2961">
      <colorScale>
        <cfvo type="num" val="0"/>
        <cfvo type="num" val="3"/>
        <cfvo type="num" val="6"/>
        <color theme="0"/>
        <color rgb="FF00B050"/>
        <color theme="6" tint="-0.499984740745262"/>
      </colorScale>
    </cfRule>
  </conditionalFormatting>
  <conditionalFormatting sqref="FC57:FC59">
    <cfRule type="colorScale" priority="2960">
      <colorScale>
        <cfvo type="num" val="0"/>
        <cfvo type="num" val="3"/>
        <cfvo type="num" val="6"/>
        <color theme="0"/>
        <color rgb="FF00B050"/>
        <color theme="6" tint="-0.499984740745262"/>
      </colorScale>
    </cfRule>
  </conditionalFormatting>
  <conditionalFormatting sqref="FE64">
    <cfRule type="colorScale" priority="2959">
      <colorScale>
        <cfvo type="num" val="0"/>
        <cfvo type="num" val="3"/>
        <cfvo type="num" val="6"/>
        <color theme="0"/>
        <color rgb="FF00B050"/>
        <color theme="6" tint="-0.499984740745262"/>
      </colorScale>
    </cfRule>
  </conditionalFormatting>
  <conditionalFormatting sqref="FC20">
    <cfRule type="colorScale" priority="2958">
      <colorScale>
        <cfvo type="num" val="0"/>
        <cfvo type="num" val="3"/>
        <cfvo type="num" val="6"/>
        <color theme="0"/>
        <color rgb="FF00B050"/>
        <color theme="6" tint="-0.499984740745262"/>
      </colorScale>
    </cfRule>
  </conditionalFormatting>
  <conditionalFormatting sqref="FC20">
    <cfRule type="colorScale" priority="2957">
      <colorScale>
        <cfvo type="num" val="0"/>
        <cfvo type="num" val="3"/>
        <cfvo type="num" val="6"/>
        <color theme="0"/>
        <color rgb="FF00B050"/>
        <color theme="6" tint="-0.499984740745262"/>
      </colorScale>
    </cfRule>
  </conditionalFormatting>
  <conditionalFormatting sqref="EX15:FF15">
    <cfRule type="colorScale" priority="2956">
      <colorScale>
        <cfvo type="num" val="0"/>
        <cfvo type="num" val="3"/>
        <cfvo type="num" val="6"/>
        <color theme="0"/>
        <color rgb="FF00B050"/>
        <color theme="6" tint="-0.499984740745262"/>
      </colorScale>
    </cfRule>
  </conditionalFormatting>
  <conditionalFormatting sqref="EX16">
    <cfRule type="colorScale" priority="2955">
      <colorScale>
        <cfvo type="num" val="0"/>
        <cfvo type="num" val="3"/>
        <cfvo type="num" val="6"/>
        <color theme="0"/>
        <color rgb="FF00B050"/>
        <color theme="6" tint="-0.499984740745262"/>
      </colorScale>
    </cfRule>
  </conditionalFormatting>
  <conditionalFormatting sqref="EX16">
    <cfRule type="colorScale" priority="2954">
      <colorScale>
        <cfvo type="num" val="0"/>
        <cfvo type="num" val="3"/>
        <cfvo type="num" val="6"/>
        <color theme="0"/>
        <color rgb="FF00B050"/>
        <color theme="6" tint="-0.499984740745262"/>
      </colorScale>
    </cfRule>
  </conditionalFormatting>
  <conditionalFormatting sqref="EX16">
    <cfRule type="colorScale" priority="2953">
      <colorScale>
        <cfvo type="num" val="0"/>
        <cfvo type="num" val="3"/>
        <cfvo type="num" val="6"/>
        <color theme="0"/>
        <color rgb="FF00B050"/>
        <color theme="6" tint="-0.499984740745262"/>
      </colorScale>
    </cfRule>
  </conditionalFormatting>
  <conditionalFormatting sqref="EX18:FF18">
    <cfRule type="colorScale" priority="2952">
      <colorScale>
        <cfvo type="num" val="0"/>
        <cfvo type="num" val="3"/>
        <cfvo type="num" val="6"/>
        <color theme="0"/>
        <color rgb="FF00B050"/>
        <color theme="6" tint="-0.499984740745262"/>
      </colorScale>
    </cfRule>
  </conditionalFormatting>
  <conditionalFormatting sqref="EX16">
    <cfRule type="colorScale" priority="2951">
      <colorScale>
        <cfvo type="num" val="0"/>
        <cfvo type="num" val="3"/>
        <cfvo type="num" val="6"/>
        <color theme="0"/>
        <color rgb="FF00B050"/>
        <color theme="6" tint="-0.499984740745262"/>
      </colorScale>
    </cfRule>
  </conditionalFormatting>
  <conditionalFormatting sqref="EX18:FF18">
    <cfRule type="colorScale" priority="2950">
      <colorScale>
        <cfvo type="num" val="0"/>
        <cfvo type="num" val="3"/>
        <cfvo type="num" val="6"/>
        <color theme="0"/>
        <color rgb="FF00B050"/>
        <color theme="6" tint="-0.499984740745262"/>
      </colorScale>
    </cfRule>
  </conditionalFormatting>
  <conditionalFormatting sqref="EX18:FF18">
    <cfRule type="colorScale" priority="2949">
      <colorScale>
        <cfvo type="num" val="0"/>
        <cfvo type="num" val="3"/>
        <cfvo type="num" val="6"/>
        <color theme="0"/>
        <color rgb="FF00B050"/>
        <color theme="6" tint="-0.499984740745262"/>
      </colorScale>
    </cfRule>
  </conditionalFormatting>
  <conditionalFormatting sqref="EX18:FF18">
    <cfRule type="colorScale" priority="2948">
      <colorScale>
        <cfvo type="num" val="0"/>
        <cfvo type="num" val="3"/>
        <cfvo type="num" val="6"/>
        <color theme="0"/>
        <color rgb="FF00B050"/>
        <color theme="6" tint="-0.499984740745262"/>
      </colorScale>
    </cfRule>
  </conditionalFormatting>
  <conditionalFormatting sqref="EX19">
    <cfRule type="colorScale" priority="2947">
      <colorScale>
        <cfvo type="num" val="0"/>
        <cfvo type="num" val="3"/>
        <cfvo type="num" val="6"/>
        <color theme="0"/>
        <color rgb="FF00B050"/>
        <color theme="6" tint="-0.499984740745262"/>
      </colorScale>
    </cfRule>
  </conditionalFormatting>
  <conditionalFormatting sqref="EY16">
    <cfRule type="colorScale" priority="2945">
      <colorScale>
        <cfvo type="num" val="0"/>
        <cfvo type="num" val="3"/>
        <cfvo type="num" val="6"/>
        <color theme="0"/>
        <color rgb="FF00B050"/>
        <color theme="6" tint="-0.499984740745262"/>
      </colorScale>
    </cfRule>
  </conditionalFormatting>
  <conditionalFormatting sqref="EY16">
    <cfRule type="colorScale" priority="2944">
      <colorScale>
        <cfvo type="num" val="0"/>
        <cfvo type="num" val="3"/>
        <cfvo type="num" val="6"/>
        <color theme="0"/>
        <color rgb="FF00B050"/>
        <color theme="6" tint="-0.499984740745262"/>
      </colorScale>
    </cfRule>
  </conditionalFormatting>
  <conditionalFormatting sqref="EY16">
    <cfRule type="colorScale" priority="2943">
      <colorScale>
        <cfvo type="num" val="0"/>
        <cfvo type="num" val="3"/>
        <cfvo type="num" val="6"/>
        <color theme="0"/>
        <color rgb="FF00B050"/>
        <color theme="6" tint="-0.499984740745262"/>
      </colorScale>
    </cfRule>
  </conditionalFormatting>
  <conditionalFormatting sqref="EY16">
    <cfRule type="colorScale" priority="2941">
      <colorScale>
        <cfvo type="num" val="0"/>
        <cfvo type="num" val="3"/>
        <cfvo type="num" val="6"/>
        <color theme="0"/>
        <color rgb="FF00B050"/>
        <color theme="6" tint="-0.499984740745262"/>
      </colorScale>
    </cfRule>
  </conditionalFormatting>
  <conditionalFormatting sqref="EY19">
    <cfRule type="colorScale" priority="2937">
      <colorScale>
        <cfvo type="num" val="0"/>
        <cfvo type="num" val="3"/>
        <cfvo type="num" val="6"/>
        <color theme="0"/>
        <color rgb="FF00B050"/>
        <color theme="6" tint="-0.499984740745262"/>
      </colorScale>
    </cfRule>
  </conditionalFormatting>
  <conditionalFormatting sqref="FE61">
    <cfRule type="colorScale" priority="2936">
      <colorScale>
        <cfvo type="num" val="0"/>
        <cfvo type="num" val="3"/>
        <cfvo type="num" val="6"/>
        <color theme="0"/>
        <color rgb="FF00B050"/>
        <color theme="6" tint="-0.499984740745262"/>
      </colorScale>
    </cfRule>
  </conditionalFormatting>
  <conditionalFormatting sqref="EZ16">
    <cfRule type="colorScale" priority="2934">
      <colorScale>
        <cfvo type="num" val="0"/>
        <cfvo type="num" val="3"/>
        <cfvo type="num" val="6"/>
        <color theme="0"/>
        <color rgb="FF00B050"/>
        <color theme="6" tint="-0.499984740745262"/>
      </colorScale>
    </cfRule>
  </conditionalFormatting>
  <conditionalFormatting sqref="EZ16">
    <cfRule type="colorScale" priority="2933">
      <colorScale>
        <cfvo type="num" val="0"/>
        <cfvo type="num" val="3"/>
        <cfvo type="num" val="6"/>
        <color theme="0"/>
        <color rgb="FF00B050"/>
        <color theme="6" tint="-0.499984740745262"/>
      </colorScale>
    </cfRule>
  </conditionalFormatting>
  <conditionalFormatting sqref="EZ16">
    <cfRule type="colorScale" priority="2932">
      <colorScale>
        <cfvo type="num" val="0"/>
        <cfvo type="num" val="3"/>
        <cfvo type="num" val="6"/>
        <color theme="0"/>
        <color rgb="FF00B050"/>
        <color theme="6" tint="-0.499984740745262"/>
      </colorScale>
    </cfRule>
  </conditionalFormatting>
  <conditionalFormatting sqref="EZ16">
    <cfRule type="colorScale" priority="2930">
      <colorScale>
        <cfvo type="num" val="0"/>
        <cfvo type="num" val="3"/>
        <cfvo type="num" val="6"/>
        <color theme="0"/>
        <color rgb="FF00B050"/>
        <color theme="6" tint="-0.499984740745262"/>
      </colorScale>
    </cfRule>
  </conditionalFormatting>
  <conditionalFormatting sqref="EZ19">
    <cfRule type="colorScale" priority="2926">
      <colorScale>
        <cfvo type="num" val="0"/>
        <cfvo type="num" val="3"/>
        <cfvo type="num" val="6"/>
        <color theme="0"/>
        <color rgb="FF00B050"/>
        <color theme="6" tint="-0.499984740745262"/>
      </colorScale>
    </cfRule>
  </conditionalFormatting>
  <conditionalFormatting sqref="FA16">
    <cfRule type="colorScale" priority="2924">
      <colorScale>
        <cfvo type="num" val="0"/>
        <cfvo type="num" val="3"/>
        <cfvo type="num" val="6"/>
        <color theme="0"/>
        <color rgb="FF00B050"/>
        <color theme="6" tint="-0.499984740745262"/>
      </colorScale>
    </cfRule>
  </conditionalFormatting>
  <conditionalFormatting sqref="FA16">
    <cfRule type="colorScale" priority="2923">
      <colorScale>
        <cfvo type="num" val="0"/>
        <cfvo type="num" val="3"/>
        <cfvo type="num" val="6"/>
        <color theme="0"/>
        <color rgb="FF00B050"/>
        <color theme="6" tint="-0.499984740745262"/>
      </colorScale>
    </cfRule>
  </conditionalFormatting>
  <conditionalFormatting sqref="FA16">
    <cfRule type="colorScale" priority="2922">
      <colorScale>
        <cfvo type="num" val="0"/>
        <cfvo type="num" val="3"/>
        <cfvo type="num" val="6"/>
        <color theme="0"/>
        <color rgb="FF00B050"/>
        <color theme="6" tint="-0.499984740745262"/>
      </colorScale>
    </cfRule>
  </conditionalFormatting>
  <conditionalFormatting sqref="FA16">
    <cfRule type="colorScale" priority="2920">
      <colorScale>
        <cfvo type="num" val="0"/>
        <cfvo type="num" val="3"/>
        <cfvo type="num" val="6"/>
        <color theme="0"/>
        <color rgb="FF00B050"/>
        <color theme="6" tint="-0.499984740745262"/>
      </colorScale>
    </cfRule>
  </conditionalFormatting>
  <conditionalFormatting sqref="FA19">
    <cfRule type="colorScale" priority="2916">
      <colorScale>
        <cfvo type="num" val="0"/>
        <cfvo type="num" val="3"/>
        <cfvo type="num" val="6"/>
        <color theme="0"/>
        <color rgb="FF00B050"/>
        <color theme="6" tint="-0.499984740745262"/>
      </colorScale>
    </cfRule>
  </conditionalFormatting>
  <conditionalFormatting sqref="FB16">
    <cfRule type="colorScale" priority="2914">
      <colorScale>
        <cfvo type="num" val="0"/>
        <cfvo type="num" val="3"/>
        <cfvo type="num" val="6"/>
        <color theme="0"/>
        <color rgb="FF00B050"/>
        <color theme="6" tint="-0.499984740745262"/>
      </colorScale>
    </cfRule>
  </conditionalFormatting>
  <conditionalFormatting sqref="FB16">
    <cfRule type="colorScale" priority="2913">
      <colorScale>
        <cfvo type="num" val="0"/>
        <cfvo type="num" val="3"/>
        <cfvo type="num" val="6"/>
        <color theme="0"/>
        <color rgb="FF00B050"/>
        <color theme="6" tint="-0.499984740745262"/>
      </colorScale>
    </cfRule>
  </conditionalFormatting>
  <conditionalFormatting sqref="FB16">
    <cfRule type="colorScale" priority="2912">
      <colorScale>
        <cfvo type="num" val="0"/>
        <cfvo type="num" val="3"/>
        <cfvo type="num" val="6"/>
        <color theme="0"/>
        <color rgb="FF00B050"/>
        <color theme="6" tint="-0.499984740745262"/>
      </colorScale>
    </cfRule>
  </conditionalFormatting>
  <conditionalFormatting sqref="FB16">
    <cfRule type="colorScale" priority="2910">
      <colorScale>
        <cfvo type="num" val="0"/>
        <cfvo type="num" val="3"/>
        <cfvo type="num" val="6"/>
        <color theme="0"/>
        <color rgb="FF00B050"/>
        <color theme="6" tint="-0.499984740745262"/>
      </colorScale>
    </cfRule>
  </conditionalFormatting>
  <conditionalFormatting sqref="FB19">
    <cfRule type="colorScale" priority="2906">
      <colorScale>
        <cfvo type="num" val="0"/>
        <cfvo type="num" val="3"/>
        <cfvo type="num" val="6"/>
        <color theme="0"/>
        <color rgb="FF00B050"/>
        <color theme="6" tint="-0.499984740745262"/>
      </colorScale>
    </cfRule>
  </conditionalFormatting>
  <conditionalFormatting sqref="FC16">
    <cfRule type="colorScale" priority="2904">
      <colorScale>
        <cfvo type="num" val="0"/>
        <cfvo type="num" val="3"/>
        <cfvo type="num" val="6"/>
        <color theme="0"/>
        <color rgb="FF00B050"/>
        <color theme="6" tint="-0.499984740745262"/>
      </colorScale>
    </cfRule>
  </conditionalFormatting>
  <conditionalFormatting sqref="FC16">
    <cfRule type="colorScale" priority="2903">
      <colorScale>
        <cfvo type="num" val="0"/>
        <cfvo type="num" val="3"/>
        <cfvo type="num" val="6"/>
        <color theme="0"/>
        <color rgb="FF00B050"/>
        <color theme="6" tint="-0.499984740745262"/>
      </colorScale>
    </cfRule>
  </conditionalFormatting>
  <conditionalFormatting sqref="FC16">
    <cfRule type="colorScale" priority="2902">
      <colorScale>
        <cfvo type="num" val="0"/>
        <cfvo type="num" val="3"/>
        <cfvo type="num" val="6"/>
        <color theme="0"/>
        <color rgb="FF00B050"/>
        <color theme="6" tint="-0.499984740745262"/>
      </colorScale>
    </cfRule>
  </conditionalFormatting>
  <conditionalFormatting sqref="FC16">
    <cfRule type="colorScale" priority="2900">
      <colorScale>
        <cfvo type="num" val="0"/>
        <cfvo type="num" val="3"/>
        <cfvo type="num" val="6"/>
        <color theme="0"/>
        <color rgb="FF00B050"/>
        <color theme="6" tint="-0.499984740745262"/>
      </colorScale>
    </cfRule>
  </conditionalFormatting>
  <conditionalFormatting sqref="FC19">
    <cfRule type="colorScale" priority="2896">
      <colorScale>
        <cfvo type="num" val="0"/>
        <cfvo type="num" val="3"/>
        <cfvo type="num" val="6"/>
        <color theme="0"/>
        <color rgb="FF00B050"/>
        <color theme="6" tint="-0.499984740745262"/>
      </colorScale>
    </cfRule>
  </conditionalFormatting>
  <conditionalFormatting sqref="FD16">
    <cfRule type="colorScale" priority="2894">
      <colorScale>
        <cfvo type="num" val="0"/>
        <cfvo type="num" val="3"/>
        <cfvo type="num" val="6"/>
        <color theme="0"/>
        <color rgb="FF00B050"/>
        <color theme="6" tint="-0.499984740745262"/>
      </colorScale>
    </cfRule>
  </conditionalFormatting>
  <conditionalFormatting sqref="FD16">
    <cfRule type="colorScale" priority="2893">
      <colorScale>
        <cfvo type="num" val="0"/>
        <cfvo type="num" val="3"/>
        <cfvo type="num" val="6"/>
        <color theme="0"/>
        <color rgb="FF00B050"/>
        <color theme="6" tint="-0.499984740745262"/>
      </colorScale>
    </cfRule>
  </conditionalFormatting>
  <conditionalFormatting sqref="FD16">
    <cfRule type="colorScale" priority="2892">
      <colorScale>
        <cfvo type="num" val="0"/>
        <cfvo type="num" val="3"/>
        <cfvo type="num" val="6"/>
        <color theme="0"/>
        <color rgb="FF00B050"/>
        <color theme="6" tint="-0.499984740745262"/>
      </colorScale>
    </cfRule>
  </conditionalFormatting>
  <conditionalFormatting sqref="FD16">
    <cfRule type="colorScale" priority="2890">
      <colorScale>
        <cfvo type="num" val="0"/>
        <cfvo type="num" val="3"/>
        <cfvo type="num" val="6"/>
        <color theme="0"/>
        <color rgb="FF00B050"/>
        <color theme="6" tint="-0.499984740745262"/>
      </colorScale>
    </cfRule>
  </conditionalFormatting>
  <conditionalFormatting sqref="FD19">
    <cfRule type="colorScale" priority="2886">
      <colorScale>
        <cfvo type="num" val="0"/>
        <cfvo type="num" val="3"/>
        <cfvo type="num" val="6"/>
        <color theme="0"/>
        <color rgb="FF00B050"/>
        <color theme="6" tint="-0.499984740745262"/>
      </colorScale>
    </cfRule>
  </conditionalFormatting>
  <conditionalFormatting sqref="FE16">
    <cfRule type="colorScale" priority="2884">
      <colorScale>
        <cfvo type="num" val="0"/>
        <cfvo type="num" val="3"/>
        <cfvo type="num" val="6"/>
        <color theme="0"/>
        <color rgb="FF00B050"/>
        <color theme="6" tint="-0.499984740745262"/>
      </colorScale>
    </cfRule>
  </conditionalFormatting>
  <conditionalFormatting sqref="FE16">
    <cfRule type="colorScale" priority="2883">
      <colorScale>
        <cfvo type="num" val="0"/>
        <cfvo type="num" val="3"/>
        <cfvo type="num" val="6"/>
        <color theme="0"/>
        <color rgb="FF00B050"/>
        <color theme="6" tint="-0.499984740745262"/>
      </colorScale>
    </cfRule>
  </conditionalFormatting>
  <conditionalFormatting sqref="FE16">
    <cfRule type="colorScale" priority="2882">
      <colorScale>
        <cfvo type="num" val="0"/>
        <cfvo type="num" val="3"/>
        <cfvo type="num" val="6"/>
        <color theme="0"/>
        <color rgb="FF00B050"/>
        <color theme="6" tint="-0.499984740745262"/>
      </colorScale>
    </cfRule>
  </conditionalFormatting>
  <conditionalFormatting sqref="FE16">
    <cfRule type="colorScale" priority="2880">
      <colorScale>
        <cfvo type="num" val="0"/>
        <cfvo type="num" val="3"/>
        <cfvo type="num" val="6"/>
        <color theme="0"/>
        <color rgb="FF00B050"/>
        <color theme="6" tint="-0.499984740745262"/>
      </colorScale>
    </cfRule>
  </conditionalFormatting>
  <conditionalFormatting sqref="FE19">
    <cfRule type="colorScale" priority="2876">
      <colorScale>
        <cfvo type="num" val="0"/>
        <cfvo type="num" val="3"/>
        <cfvo type="num" val="6"/>
        <color theme="0"/>
        <color rgb="FF00B050"/>
        <color theme="6" tint="-0.499984740745262"/>
      </colorScale>
    </cfRule>
  </conditionalFormatting>
  <conditionalFormatting sqref="FF16">
    <cfRule type="colorScale" priority="2874">
      <colorScale>
        <cfvo type="num" val="0"/>
        <cfvo type="num" val="3"/>
        <cfvo type="num" val="6"/>
        <color theme="0"/>
        <color rgb="FF00B050"/>
        <color theme="6" tint="-0.499984740745262"/>
      </colorScale>
    </cfRule>
  </conditionalFormatting>
  <conditionalFormatting sqref="FF16">
    <cfRule type="colorScale" priority="2873">
      <colorScale>
        <cfvo type="num" val="0"/>
        <cfvo type="num" val="3"/>
        <cfvo type="num" val="6"/>
        <color theme="0"/>
        <color rgb="FF00B050"/>
        <color theme="6" tint="-0.499984740745262"/>
      </colorScale>
    </cfRule>
  </conditionalFormatting>
  <conditionalFormatting sqref="FF16">
    <cfRule type="colorScale" priority="2872">
      <colorScale>
        <cfvo type="num" val="0"/>
        <cfvo type="num" val="3"/>
        <cfvo type="num" val="6"/>
        <color theme="0"/>
        <color rgb="FF00B050"/>
        <color theme="6" tint="-0.499984740745262"/>
      </colorScale>
    </cfRule>
  </conditionalFormatting>
  <conditionalFormatting sqref="FF16">
    <cfRule type="colorScale" priority="2870">
      <colorScale>
        <cfvo type="num" val="0"/>
        <cfvo type="num" val="3"/>
        <cfvo type="num" val="6"/>
        <color theme="0"/>
        <color rgb="FF00B050"/>
        <color theme="6" tint="-0.499984740745262"/>
      </colorScale>
    </cfRule>
  </conditionalFormatting>
  <conditionalFormatting sqref="FF19">
    <cfRule type="colorScale" priority="2866">
      <colorScale>
        <cfvo type="num" val="0"/>
        <cfvo type="num" val="3"/>
        <cfvo type="num" val="6"/>
        <color theme="0"/>
        <color rgb="FF00B050"/>
        <color theme="6" tint="-0.499984740745262"/>
      </colorScale>
    </cfRule>
  </conditionalFormatting>
  <conditionalFormatting sqref="FE67:FE75">
    <cfRule type="colorScale" priority="2865">
      <colorScale>
        <cfvo type="num" val="0"/>
        <cfvo type="num" val="3"/>
        <cfvo type="num" val="6"/>
        <color theme="0"/>
        <color rgb="FF00B050"/>
        <color theme="6" tint="-0.499984740745262"/>
      </colorScale>
    </cfRule>
  </conditionalFormatting>
  <conditionalFormatting sqref="FI11:FL11">
    <cfRule type="colorScale" priority="2775">
      <colorScale>
        <cfvo type="num" val="0"/>
        <cfvo type="num" val="3"/>
        <cfvo type="num" val="6"/>
        <color theme="0"/>
        <color rgb="FF00B050"/>
        <color theme="6" tint="-0.499984740745262"/>
      </colorScale>
    </cfRule>
  </conditionalFormatting>
  <conditionalFormatting sqref="IG14:RH14">
    <cfRule type="colorScale" priority="2724">
      <colorScale>
        <cfvo type="num" val="0"/>
        <cfvo type="num" val="3"/>
        <cfvo type="num" val="6"/>
        <color theme="0"/>
        <color rgb="FF00B050"/>
        <color theme="6" tint="-0.499984740745262"/>
      </colorScale>
    </cfRule>
  </conditionalFormatting>
  <conditionalFormatting sqref="IG14:RH14">
    <cfRule type="colorScale" priority="2723">
      <colorScale>
        <cfvo type="num" val="0"/>
        <cfvo type="num" val="3"/>
        <cfvo type="num" val="6"/>
        <color theme="0"/>
        <color rgb="FF00B050"/>
        <color theme="6" tint="-0.499984740745262"/>
      </colorScale>
    </cfRule>
  </conditionalFormatting>
  <conditionalFormatting sqref="IG14:RH14">
    <cfRule type="colorScale" priority="2722">
      <colorScale>
        <cfvo type="num" val="0"/>
        <cfvo type="num" val="3"/>
        <cfvo type="num" val="6"/>
        <color theme="0"/>
        <color rgb="FF00B050"/>
        <color theme="6" tint="-0.499984740745262"/>
      </colorScale>
    </cfRule>
  </conditionalFormatting>
  <conditionalFormatting sqref="IG14:RH14">
    <cfRule type="colorScale" priority="2721">
      <colorScale>
        <cfvo type="num" val="0"/>
        <cfvo type="num" val="3"/>
        <cfvo type="num" val="6"/>
        <color theme="0"/>
        <color rgb="FF00B050"/>
        <color theme="6" tint="-0.499984740745262"/>
      </colorScale>
    </cfRule>
  </conditionalFormatting>
  <conditionalFormatting sqref="IG14:RH14">
    <cfRule type="colorScale" priority="2720">
      <colorScale>
        <cfvo type="num" val="0"/>
        <cfvo type="num" val="3"/>
        <cfvo type="num" val="6"/>
        <color theme="0"/>
        <color rgb="FF00B050"/>
        <color theme="6" tint="-0.499984740745262"/>
      </colorScale>
    </cfRule>
  </conditionalFormatting>
  <conditionalFormatting sqref="IG14:RH14">
    <cfRule type="colorScale" priority="2719">
      <colorScale>
        <cfvo type="num" val="0"/>
        <cfvo type="num" val="3"/>
        <cfvo type="num" val="6"/>
        <color theme="0"/>
        <color rgb="FF00B050"/>
        <color theme="6" tint="-0.499984740745262"/>
      </colorScale>
    </cfRule>
  </conditionalFormatting>
  <conditionalFormatting sqref="FM11">
    <cfRule type="colorScale" priority="2717">
      <colorScale>
        <cfvo type="num" val="0"/>
        <cfvo type="num" val="3"/>
        <cfvo type="num" val="6"/>
        <color theme="0"/>
        <color rgb="FF00B050"/>
        <color theme="6" tint="-0.499984740745262"/>
      </colorScale>
    </cfRule>
  </conditionalFormatting>
  <conditionalFormatting sqref="FM15:FM19">
    <cfRule type="colorScale" priority="2706">
      <colorScale>
        <cfvo type="num" val="0"/>
        <cfvo type="num" val="3"/>
        <cfvo type="num" val="6"/>
        <color theme="0"/>
        <color rgb="FF00B050"/>
        <color theme="6" tint="-0.499984740745262"/>
      </colorScale>
    </cfRule>
  </conditionalFormatting>
  <conditionalFormatting sqref="FM15">
    <cfRule type="colorScale" priority="2705">
      <colorScale>
        <cfvo type="num" val="0"/>
        <cfvo type="num" val="3"/>
        <cfvo type="num" val="6"/>
        <color theme="0"/>
        <color rgb="FF00B050"/>
        <color theme="6" tint="-0.499984740745262"/>
      </colorScale>
    </cfRule>
  </conditionalFormatting>
  <conditionalFormatting sqref="FM15">
    <cfRule type="colorScale" priority="2704">
      <colorScale>
        <cfvo type="num" val="0"/>
        <cfvo type="num" val="3"/>
        <cfvo type="num" val="6"/>
        <color theme="0"/>
        <color rgb="FF00B050"/>
        <color theme="6" tint="-0.499984740745262"/>
      </colorScale>
    </cfRule>
  </conditionalFormatting>
  <conditionalFormatting sqref="FM15">
    <cfRule type="colorScale" priority="2703">
      <colorScale>
        <cfvo type="num" val="0"/>
        <cfvo type="num" val="3"/>
        <cfvo type="num" val="6"/>
        <color theme="0"/>
        <color rgb="FF00B050"/>
        <color theme="6" tint="-0.499984740745262"/>
      </colorScale>
    </cfRule>
  </conditionalFormatting>
  <conditionalFormatting sqref="FM15">
    <cfRule type="colorScale" priority="2702">
      <colorScale>
        <cfvo type="num" val="0"/>
        <cfvo type="num" val="3"/>
        <cfvo type="num" val="6"/>
        <color theme="0"/>
        <color rgb="FF00B050"/>
        <color theme="6" tint="-0.499984740745262"/>
      </colorScale>
    </cfRule>
  </conditionalFormatting>
  <conditionalFormatting sqref="FM17">
    <cfRule type="colorScale" priority="2701">
      <colorScale>
        <cfvo type="num" val="0"/>
        <cfvo type="num" val="3"/>
        <cfvo type="num" val="6"/>
        <color theme="0"/>
        <color rgb="FF00B050"/>
        <color theme="6" tint="-0.499984740745262"/>
      </colorScale>
    </cfRule>
  </conditionalFormatting>
  <conditionalFormatting sqref="FM15">
    <cfRule type="colorScale" priority="2700">
      <colorScale>
        <cfvo type="num" val="0"/>
        <cfvo type="num" val="3"/>
        <cfvo type="num" val="6"/>
        <color theme="0"/>
        <color rgb="FF00B050"/>
        <color theme="6" tint="-0.499984740745262"/>
      </colorScale>
    </cfRule>
  </conditionalFormatting>
  <conditionalFormatting sqref="FM17">
    <cfRule type="colorScale" priority="2699">
      <colorScale>
        <cfvo type="num" val="0"/>
        <cfvo type="num" val="3"/>
        <cfvo type="num" val="6"/>
        <color theme="0"/>
        <color rgb="FF00B050"/>
        <color theme="6" tint="-0.499984740745262"/>
      </colorScale>
    </cfRule>
  </conditionalFormatting>
  <conditionalFormatting sqref="FM17">
    <cfRule type="colorScale" priority="2698">
      <colorScale>
        <cfvo type="num" val="0"/>
        <cfvo type="num" val="3"/>
        <cfvo type="num" val="6"/>
        <color theme="0"/>
        <color rgb="FF00B050"/>
        <color theme="6" tint="-0.499984740745262"/>
      </colorScale>
    </cfRule>
  </conditionalFormatting>
  <conditionalFormatting sqref="FM17">
    <cfRule type="colorScale" priority="2697">
      <colorScale>
        <cfvo type="num" val="0"/>
        <cfvo type="num" val="3"/>
        <cfvo type="num" val="6"/>
        <color theme="0"/>
        <color rgb="FF00B050"/>
        <color theme="6" tint="-0.499984740745262"/>
      </colorScale>
    </cfRule>
  </conditionalFormatting>
  <conditionalFormatting sqref="FM18">
    <cfRule type="colorScale" priority="2696">
      <colorScale>
        <cfvo type="num" val="0"/>
        <cfvo type="num" val="3"/>
        <cfvo type="num" val="6"/>
        <color theme="0"/>
        <color rgb="FF00B050"/>
        <color theme="6" tint="-0.499984740745262"/>
      </colorScale>
    </cfRule>
  </conditionalFormatting>
  <conditionalFormatting sqref="FM16">
    <cfRule type="colorScale" priority="2695">
      <colorScale>
        <cfvo type="num" val="0"/>
        <cfvo type="num" val="3"/>
        <cfvo type="num" val="6"/>
        <color theme="0"/>
        <color rgb="FF00B050"/>
        <color theme="6" tint="-0.499984740745262"/>
      </colorScale>
    </cfRule>
  </conditionalFormatting>
  <conditionalFormatting sqref="FM16">
    <cfRule type="colorScale" priority="2694">
      <colorScale>
        <cfvo type="num" val="0"/>
        <cfvo type="num" val="3"/>
        <cfvo type="num" val="6"/>
        <color theme="0"/>
        <color rgb="FF00B050"/>
        <color theme="6" tint="-0.499984740745262"/>
      </colorScale>
    </cfRule>
  </conditionalFormatting>
  <conditionalFormatting sqref="FM16">
    <cfRule type="colorScale" priority="2693">
      <colorScale>
        <cfvo type="num" val="0"/>
        <cfvo type="num" val="3"/>
        <cfvo type="num" val="6"/>
        <color theme="0"/>
        <color rgb="FF00B050"/>
        <color theme="6" tint="-0.499984740745262"/>
      </colorScale>
    </cfRule>
  </conditionalFormatting>
  <conditionalFormatting sqref="FM18">
    <cfRule type="colorScale" priority="2692">
      <colorScale>
        <cfvo type="num" val="0"/>
        <cfvo type="num" val="3"/>
        <cfvo type="num" val="6"/>
        <color theme="0"/>
        <color rgb="FF00B050"/>
        <color theme="6" tint="-0.499984740745262"/>
      </colorScale>
    </cfRule>
  </conditionalFormatting>
  <conditionalFormatting sqref="FM16">
    <cfRule type="colorScale" priority="2691">
      <colorScale>
        <cfvo type="num" val="0"/>
        <cfvo type="num" val="3"/>
        <cfvo type="num" val="6"/>
        <color theme="0"/>
        <color rgb="FF00B050"/>
        <color theme="6" tint="-0.499984740745262"/>
      </colorScale>
    </cfRule>
  </conditionalFormatting>
  <conditionalFormatting sqref="FM18">
    <cfRule type="colorScale" priority="2690">
      <colorScale>
        <cfvo type="num" val="0"/>
        <cfvo type="num" val="3"/>
        <cfvo type="num" val="6"/>
        <color theme="0"/>
        <color rgb="FF00B050"/>
        <color theme="6" tint="-0.499984740745262"/>
      </colorScale>
    </cfRule>
  </conditionalFormatting>
  <conditionalFormatting sqref="FM18">
    <cfRule type="colorScale" priority="2689">
      <colorScale>
        <cfvo type="num" val="0"/>
        <cfvo type="num" val="3"/>
        <cfvo type="num" val="6"/>
        <color theme="0"/>
        <color rgb="FF00B050"/>
        <color theme="6" tint="-0.499984740745262"/>
      </colorScale>
    </cfRule>
  </conditionalFormatting>
  <conditionalFormatting sqref="FM18">
    <cfRule type="colorScale" priority="2688">
      <colorScale>
        <cfvo type="num" val="0"/>
        <cfvo type="num" val="3"/>
        <cfvo type="num" val="6"/>
        <color theme="0"/>
        <color rgb="FF00B050"/>
        <color theme="6" tint="-0.499984740745262"/>
      </colorScale>
    </cfRule>
  </conditionalFormatting>
  <conditionalFormatting sqref="FM19">
    <cfRule type="colorScale" priority="2687">
      <colorScale>
        <cfvo type="num" val="0"/>
        <cfvo type="num" val="3"/>
        <cfvo type="num" val="6"/>
        <color theme="0"/>
        <color rgb="FF00B050"/>
        <color theme="6" tint="-0.499984740745262"/>
      </colorScale>
    </cfRule>
  </conditionalFormatting>
  <conditionalFormatting sqref="FN15:FN19">
    <cfRule type="colorScale" priority="2675">
      <colorScale>
        <cfvo type="num" val="0"/>
        <cfvo type="num" val="3"/>
        <cfvo type="num" val="6"/>
        <color theme="0"/>
        <color rgb="FF00B050"/>
        <color theme="6" tint="-0.499984740745262"/>
      </colorScale>
    </cfRule>
  </conditionalFormatting>
  <conditionalFormatting sqref="FN15">
    <cfRule type="colorScale" priority="2674">
      <colorScale>
        <cfvo type="num" val="0"/>
        <cfvo type="num" val="3"/>
        <cfvo type="num" val="6"/>
        <color theme="0"/>
        <color rgb="FF00B050"/>
        <color theme="6" tint="-0.499984740745262"/>
      </colorScale>
    </cfRule>
  </conditionalFormatting>
  <conditionalFormatting sqref="FN15">
    <cfRule type="colorScale" priority="2673">
      <colorScale>
        <cfvo type="num" val="0"/>
        <cfvo type="num" val="3"/>
        <cfvo type="num" val="6"/>
        <color theme="0"/>
        <color rgb="FF00B050"/>
        <color theme="6" tint="-0.499984740745262"/>
      </colorScale>
    </cfRule>
  </conditionalFormatting>
  <conditionalFormatting sqref="FN15">
    <cfRule type="colorScale" priority="2672">
      <colorScale>
        <cfvo type="num" val="0"/>
        <cfvo type="num" val="3"/>
        <cfvo type="num" val="6"/>
        <color theme="0"/>
        <color rgb="FF00B050"/>
        <color theme="6" tint="-0.499984740745262"/>
      </colorScale>
    </cfRule>
  </conditionalFormatting>
  <conditionalFormatting sqref="FN15">
    <cfRule type="colorScale" priority="2671">
      <colorScale>
        <cfvo type="num" val="0"/>
        <cfvo type="num" val="3"/>
        <cfvo type="num" val="6"/>
        <color theme="0"/>
        <color rgb="FF00B050"/>
        <color theme="6" tint="-0.499984740745262"/>
      </colorScale>
    </cfRule>
  </conditionalFormatting>
  <conditionalFormatting sqref="FN17">
    <cfRule type="colorScale" priority="2670">
      <colorScale>
        <cfvo type="num" val="0"/>
        <cfvo type="num" val="3"/>
        <cfvo type="num" val="6"/>
        <color theme="0"/>
        <color rgb="FF00B050"/>
        <color theme="6" tint="-0.499984740745262"/>
      </colorScale>
    </cfRule>
  </conditionalFormatting>
  <conditionalFormatting sqref="FN15">
    <cfRule type="colorScale" priority="2669">
      <colorScale>
        <cfvo type="num" val="0"/>
        <cfvo type="num" val="3"/>
        <cfvo type="num" val="6"/>
        <color theme="0"/>
        <color rgb="FF00B050"/>
        <color theme="6" tint="-0.499984740745262"/>
      </colorScale>
    </cfRule>
  </conditionalFormatting>
  <conditionalFormatting sqref="FN17">
    <cfRule type="colorScale" priority="2668">
      <colorScale>
        <cfvo type="num" val="0"/>
        <cfvo type="num" val="3"/>
        <cfvo type="num" val="6"/>
        <color theme="0"/>
        <color rgb="FF00B050"/>
        <color theme="6" tint="-0.499984740745262"/>
      </colorScale>
    </cfRule>
  </conditionalFormatting>
  <conditionalFormatting sqref="FN17">
    <cfRule type="colorScale" priority="2667">
      <colorScale>
        <cfvo type="num" val="0"/>
        <cfvo type="num" val="3"/>
        <cfvo type="num" val="6"/>
        <color theme="0"/>
        <color rgb="FF00B050"/>
        <color theme="6" tint="-0.499984740745262"/>
      </colorScale>
    </cfRule>
  </conditionalFormatting>
  <conditionalFormatting sqref="FN17">
    <cfRule type="colorScale" priority="2666">
      <colorScale>
        <cfvo type="num" val="0"/>
        <cfvo type="num" val="3"/>
        <cfvo type="num" val="6"/>
        <color theme="0"/>
        <color rgb="FF00B050"/>
        <color theme="6" tint="-0.499984740745262"/>
      </colorScale>
    </cfRule>
  </conditionalFormatting>
  <conditionalFormatting sqref="FN18">
    <cfRule type="colorScale" priority="2665">
      <colorScale>
        <cfvo type="num" val="0"/>
        <cfvo type="num" val="3"/>
        <cfvo type="num" val="6"/>
        <color theme="0"/>
        <color rgb="FF00B050"/>
        <color theme="6" tint="-0.499984740745262"/>
      </colorScale>
    </cfRule>
  </conditionalFormatting>
  <conditionalFormatting sqref="FN16">
    <cfRule type="colorScale" priority="2664">
      <colorScale>
        <cfvo type="num" val="0"/>
        <cfvo type="num" val="3"/>
        <cfvo type="num" val="6"/>
        <color theme="0"/>
        <color rgb="FF00B050"/>
        <color theme="6" tint="-0.499984740745262"/>
      </colorScale>
    </cfRule>
  </conditionalFormatting>
  <conditionalFormatting sqref="FN16">
    <cfRule type="colorScale" priority="2663">
      <colorScale>
        <cfvo type="num" val="0"/>
        <cfvo type="num" val="3"/>
        <cfvo type="num" val="6"/>
        <color theme="0"/>
        <color rgb="FF00B050"/>
        <color theme="6" tint="-0.499984740745262"/>
      </colorScale>
    </cfRule>
  </conditionalFormatting>
  <conditionalFormatting sqref="FN16">
    <cfRule type="colorScale" priority="2662">
      <colorScale>
        <cfvo type="num" val="0"/>
        <cfvo type="num" val="3"/>
        <cfvo type="num" val="6"/>
        <color theme="0"/>
        <color rgb="FF00B050"/>
        <color theme="6" tint="-0.499984740745262"/>
      </colorScale>
    </cfRule>
  </conditionalFormatting>
  <conditionalFormatting sqref="FN18">
    <cfRule type="colorScale" priority="2661">
      <colorScale>
        <cfvo type="num" val="0"/>
        <cfvo type="num" val="3"/>
        <cfvo type="num" val="6"/>
        <color theme="0"/>
        <color rgb="FF00B050"/>
        <color theme="6" tint="-0.499984740745262"/>
      </colorScale>
    </cfRule>
  </conditionalFormatting>
  <conditionalFormatting sqref="FN16">
    <cfRule type="colorScale" priority="2660">
      <colorScale>
        <cfvo type="num" val="0"/>
        <cfvo type="num" val="3"/>
        <cfvo type="num" val="6"/>
        <color theme="0"/>
        <color rgb="FF00B050"/>
        <color theme="6" tint="-0.499984740745262"/>
      </colorScale>
    </cfRule>
  </conditionalFormatting>
  <conditionalFormatting sqref="FN18">
    <cfRule type="colorScale" priority="2659">
      <colorScale>
        <cfvo type="num" val="0"/>
        <cfvo type="num" val="3"/>
        <cfvo type="num" val="6"/>
        <color theme="0"/>
        <color rgb="FF00B050"/>
        <color theme="6" tint="-0.499984740745262"/>
      </colorScale>
    </cfRule>
  </conditionalFormatting>
  <conditionalFormatting sqref="FN18">
    <cfRule type="colorScale" priority="2658">
      <colorScale>
        <cfvo type="num" val="0"/>
        <cfvo type="num" val="3"/>
        <cfvo type="num" val="6"/>
        <color theme="0"/>
        <color rgb="FF00B050"/>
        <color theme="6" tint="-0.499984740745262"/>
      </colorScale>
    </cfRule>
  </conditionalFormatting>
  <conditionalFormatting sqref="FN18">
    <cfRule type="colorScale" priority="2657">
      <colorScale>
        <cfvo type="num" val="0"/>
        <cfvo type="num" val="3"/>
        <cfvo type="num" val="6"/>
        <color theme="0"/>
        <color rgb="FF00B050"/>
        <color theme="6" tint="-0.499984740745262"/>
      </colorScale>
    </cfRule>
  </conditionalFormatting>
  <conditionalFormatting sqref="FN19">
    <cfRule type="colorScale" priority="2656">
      <colorScale>
        <cfvo type="num" val="0"/>
        <cfvo type="num" val="3"/>
        <cfvo type="num" val="6"/>
        <color theme="0"/>
        <color rgb="FF00B050"/>
        <color theme="6" tint="-0.499984740745262"/>
      </colorScale>
    </cfRule>
  </conditionalFormatting>
  <conditionalFormatting sqref="FO15:FO19">
    <cfRule type="colorScale" priority="2644">
      <colorScale>
        <cfvo type="num" val="0"/>
        <cfvo type="num" val="3"/>
        <cfvo type="num" val="6"/>
        <color theme="0"/>
        <color rgb="FF00B050"/>
        <color theme="6" tint="-0.499984740745262"/>
      </colorScale>
    </cfRule>
  </conditionalFormatting>
  <conditionalFormatting sqref="FO15">
    <cfRule type="colorScale" priority="2643">
      <colorScale>
        <cfvo type="num" val="0"/>
        <cfvo type="num" val="3"/>
        <cfvo type="num" val="6"/>
        <color theme="0"/>
        <color rgb="FF00B050"/>
        <color theme="6" tint="-0.499984740745262"/>
      </colorScale>
    </cfRule>
  </conditionalFormatting>
  <conditionalFormatting sqref="FO15">
    <cfRule type="colorScale" priority="2642">
      <colorScale>
        <cfvo type="num" val="0"/>
        <cfvo type="num" val="3"/>
        <cfvo type="num" val="6"/>
        <color theme="0"/>
        <color rgb="FF00B050"/>
        <color theme="6" tint="-0.499984740745262"/>
      </colorScale>
    </cfRule>
  </conditionalFormatting>
  <conditionalFormatting sqref="FO15">
    <cfRule type="colorScale" priority="2641">
      <colorScale>
        <cfvo type="num" val="0"/>
        <cfvo type="num" val="3"/>
        <cfvo type="num" val="6"/>
        <color theme="0"/>
        <color rgb="FF00B050"/>
        <color theme="6" tint="-0.499984740745262"/>
      </colorScale>
    </cfRule>
  </conditionalFormatting>
  <conditionalFormatting sqref="FO15">
    <cfRule type="colorScale" priority="2640">
      <colorScale>
        <cfvo type="num" val="0"/>
        <cfvo type="num" val="3"/>
        <cfvo type="num" val="6"/>
        <color theme="0"/>
        <color rgb="FF00B050"/>
        <color theme="6" tint="-0.499984740745262"/>
      </colorScale>
    </cfRule>
  </conditionalFormatting>
  <conditionalFormatting sqref="FO17">
    <cfRule type="colorScale" priority="2639">
      <colorScale>
        <cfvo type="num" val="0"/>
        <cfvo type="num" val="3"/>
        <cfvo type="num" val="6"/>
        <color theme="0"/>
        <color rgb="FF00B050"/>
        <color theme="6" tint="-0.499984740745262"/>
      </colorScale>
    </cfRule>
  </conditionalFormatting>
  <conditionalFormatting sqref="FO15">
    <cfRule type="colorScale" priority="2638">
      <colorScale>
        <cfvo type="num" val="0"/>
        <cfvo type="num" val="3"/>
        <cfvo type="num" val="6"/>
        <color theme="0"/>
        <color rgb="FF00B050"/>
        <color theme="6" tint="-0.499984740745262"/>
      </colorScale>
    </cfRule>
  </conditionalFormatting>
  <conditionalFormatting sqref="FO17">
    <cfRule type="colorScale" priority="2637">
      <colorScale>
        <cfvo type="num" val="0"/>
        <cfvo type="num" val="3"/>
        <cfvo type="num" val="6"/>
        <color theme="0"/>
        <color rgb="FF00B050"/>
        <color theme="6" tint="-0.499984740745262"/>
      </colorScale>
    </cfRule>
  </conditionalFormatting>
  <conditionalFormatting sqref="FO17">
    <cfRule type="colorScale" priority="2636">
      <colorScale>
        <cfvo type="num" val="0"/>
        <cfvo type="num" val="3"/>
        <cfvo type="num" val="6"/>
        <color theme="0"/>
        <color rgb="FF00B050"/>
        <color theme="6" tint="-0.499984740745262"/>
      </colorScale>
    </cfRule>
  </conditionalFormatting>
  <conditionalFormatting sqref="FO17">
    <cfRule type="colorScale" priority="2635">
      <colorScale>
        <cfvo type="num" val="0"/>
        <cfvo type="num" val="3"/>
        <cfvo type="num" val="6"/>
        <color theme="0"/>
        <color rgb="FF00B050"/>
        <color theme="6" tint="-0.499984740745262"/>
      </colorScale>
    </cfRule>
  </conditionalFormatting>
  <conditionalFormatting sqref="FO18">
    <cfRule type="colorScale" priority="2634">
      <colorScale>
        <cfvo type="num" val="0"/>
        <cfvo type="num" val="3"/>
        <cfvo type="num" val="6"/>
        <color theme="0"/>
        <color rgb="FF00B050"/>
        <color theme="6" tint="-0.499984740745262"/>
      </colorScale>
    </cfRule>
  </conditionalFormatting>
  <conditionalFormatting sqref="FO16">
    <cfRule type="colorScale" priority="2633">
      <colorScale>
        <cfvo type="num" val="0"/>
        <cfvo type="num" val="3"/>
        <cfvo type="num" val="6"/>
        <color theme="0"/>
        <color rgb="FF00B050"/>
        <color theme="6" tint="-0.499984740745262"/>
      </colorScale>
    </cfRule>
  </conditionalFormatting>
  <conditionalFormatting sqref="FO16">
    <cfRule type="colorScale" priority="2632">
      <colorScale>
        <cfvo type="num" val="0"/>
        <cfvo type="num" val="3"/>
        <cfvo type="num" val="6"/>
        <color theme="0"/>
        <color rgb="FF00B050"/>
        <color theme="6" tint="-0.499984740745262"/>
      </colorScale>
    </cfRule>
  </conditionalFormatting>
  <conditionalFormatting sqref="FO16">
    <cfRule type="colorScale" priority="2631">
      <colorScale>
        <cfvo type="num" val="0"/>
        <cfvo type="num" val="3"/>
        <cfvo type="num" val="6"/>
        <color theme="0"/>
        <color rgb="FF00B050"/>
        <color theme="6" tint="-0.499984740745262"/>
      </colorScale>
    </cfRule>
  </conditionalFormatting>
  <conditionalFormatting sqref="FO18">
    <cfRule type="colorScale" priority="2630">
      <colorScale>
        <cfvo type="num" val="0"/>
        <cfvo type="num" val="3"/>
        <cfvo type="num" val="6"/>
        <color theme="0"/>
        <color rgb="FF00B050"/>
        <color theme="6" tint="-0.499984740745262"/>
      </colorScale>
    </cfRule>
  </conditionalFormatting>
  <conditionalFormatting sqref="FO16">
    <cfRule type="colorScale" priority="2629">
      <colorScale>
        <cfvo type="num" val="0"/>
        <cfvo type="num" val="3"/>
        <cfvo type="num" val="6"/>
        <color theme="0"/>
        <color rgb="FF00B050"/>
        <color theme="6" tint="-0.499984740745262"/>
      </colorScale>
    </cfRule>
  </conditionalFormatting>
  <conditionalFormatting sqref="FO18">
    <cfRule type="colorScale" priority="2628">
      <colorScale>
        <cfvo type="num" val="0"/>
        <cfvo type="num" val="3"/>
        <cfvo type="num" val="6"/>
        <color theme="0"/>
        <color rgb="FF00B050"/>
        <color theme="6" tint="-0.499984740745262"/>
      </colorScale>
    </cfRule>
  </conditionalFormatting>
  <conditionalFormatting sqref="FO18">
    <cfRule type="colorScale" priority="2627">
      <colorScale>
        <cfvo type="num" val="0"/>
        <cfvo type="num" val="3"/>
        <cfvo type="num" val="6"/>
        <color theme="0"/>
        <color rgb="FF00B050"/>
        <color theme="6" tint="-0.499984740745262"/>
      </colorScale>
    </cfRule>
  </conditionalFormatting>
  <conditionalFormatting sqref="FO18">
    <cfRule type="colorScale" priority="2626">
      <colorScale>
        <cfvo type="num" val="0"/>
        <cfvo type="num" val="3"/>
        <cfvo type="num" val="6"/>
        <color theme="0"/>
        <color rgb="FF00B050"/>
        <color theme="6" tint="-0.499984740745262"/>
      </colorScale>
    </cfRule>
  </conditionalFormatting>
  <conditionalFormatting sqref="FO19">
    <cfRule type="colorScale" priority="2625">
      <colorScale>
        <cfvo type="num" val="0"/>
        <cfvo type="num" val="3"/>
        <cfvo type="num" val="6"/>
        <color theme="0"/>
        <color rgb="FF00B050"/>
        <color theme="6" tint="-0.499984740745262"/>
      </colorScale>
    </cfRule>
  </conditionalFormatting>
  <conditionalFormatting sqref="FP11">
    <cfRule type="colorScale" priority="2624">
      <colorScale>
        <cfvo type="num" val="0"/>
        <cfvo type="num" val="3"/>
        <cfvo type="num" val="6"/>
        <color theme="0"/>
        <color rgb="FF00B050"/>
        <color theme="6" tint="-0.499984740745262"/>
      </colorScale>
    </cfRule>
  </conditionalFormatting>
  <conditionalFormatting sqref="FP15:FP19">
    <cfRule type="colorScale" priority="2613">
      <colorScale>
        <cfvo type="num" val="0"/>
        <cfvo type="num" val="3"/>
        <cfvo type="num" val="6"/>
        <color theme="0"/>
        <color rgb="FF00B050"/>
        <color theme="6" tint="-0.499984740745262"/>
      </colorScale>
    </cfRule>
  </conditionalFormatting>
  <conditionalFormatting sqref="FP15">
    <cfRule type="colorScale" priority="2612">
      <colorScale>
        <cfvo type="num" val="0"/>
        <cfvo type="num" val="3"/>
        <cfvo type="num" val="6"/>
        <color theme="0"/>
        <color rgb="FF00B050"/>
        <color theme="6" tint="-0.499984740745262"/>
      </colorScale>
    </cfRule>
  </conditionalFormatting>
  <conditionalFormatting sqref="FP15">
    <cfRule type="colorScale" priority="2611">
      <colorScale>
        <cfvo type="num" val="0"/>
        <cfvo type="num" val="3"/>
        <cfvo type="num" val="6"/>
        <color theme="0"/>
        <color rgb="FF00B050"/>
        <color theme="6" tint="-0.499984740745262"/>
      </colorScale>
    </cfRule>
  </conditionalFormatting>
  <conditionalFormatting sqref="FP15">
    <cfRule type="colorScale" priority="2610">
      <colorScale>
        <cfvo type="num" val="0"/>
        <cfvo type="num" val="3"/>
        <cfvo type="num" val="6"/>
        <color theme="0"/>
        <color rgb="FF00B050"/>
        <color theme="6" tint="-0.499984740745262"/>
      </colorScale>
    </cfRule>
  </conditionalFormatting>
  <conditionalFormatting sqref="FP15">
    <cfRule type="colorScale" priority="2609">
      <colorScale>
        <cfvo type="num" val="0"/>
        <cfvo type="num" val="3"/>
        <cfvo type="num" val="6"/>
        <color theme="0"/>
        <color rgb="FF00B050"/>
        <color theme="6" tint="-0.499984740745262"/>
      </colorScale>
    </cfRule>
  </conditionalFormatting>
  <conditionalFormatting sqref="FP17">
    <cfRule type="colorScale" priority="2608">
      <colorScale>
        <cfvo type="num" val="0"/>
        <cfvo type="num" val="3"/>
        <cfvo type="num" val="6"/>
        <color theme="0"/>
        <color rgb="FF00B050"/>
        <color theme="6" tint="-0.499984740745262"/>
      </colorScale>
    </cfRule>
  </conditionalFormatting>
  <conditionalFormatting sqref="FP15">
    <cfRule type="colorScale" priority="2607">
      <colorScale>
        <cfvo type="num" val="0"/>
        <cfvo type="num" val="3"/>
        <cfvo type="num" val="6"/>
        <color theme="0"/>
        <color rgb="FF00B050"/>
        <color theme="6" tint="-0.499984740745262"/>
      </colorScale>
    </cfRule>
  </conditionalFormatting>
  <conditionalFormatting sqref="FP17">
    <cfRule type="colorScale" priority="2606">
      <colorScale>
        <cfvo type="num" val="0"/>
        <cfvo type="num" val="3"/>
        <cfvo type="num" val="6"/>
        <color theme="0"/>
        <color rgb="FF00B050"/>
        <color theme="6" tint="-0.499984740745262"/>
      </colorScale>
    </cfRule>
  </conditionalFormatting>
  <conditionalFormatting sqref="FP17">
    <cfRule type="colorScale" priority="2605">
      <colorScale>
        <cfvo type="num" val="0"/>
        <cfvo type="num" val="3"/>
        <cfvo type="num" val="6"/>
        <color theme="0"/>
        <color rgb="FF00B050"/>
        <color theme="6" tint="-0.499984740745262"/>
      </colorScale>
    </cfRule>
  </conditionalFormatting>
  <conditionalFormatting sqref="FP17">
    <cfRule type="colorScale" priority="2604">
      <colorScale>
        <cfvo type="num" val="0"/>
        <cfvo type="num" val="3"/>
        <cfvo type="num" val="6"/>
        <color theme="0"/>
        <color rgb="FF00B050"/>
        <color theme="6" tint="-0.499984740745262"/>
      </colorScale>
    </cfRule>
  </conditionalFormatting>
  <conditionalFormatting sqref="FP18">
    <cfRule type="colorScale" priority="2603">
      <colorScale>
        <cfvo type="num" val="0"/>
        <cfvo type="num" val="3"/>
        <cfvo type="num" val="6"/>
        <color theme="0"/>
        <color rgb="FF00B050"/>
        <color theme="6" tint="-0.499984740745262"/>
      </colorScale>
    </cfRule>
  </conditionalFormatting>
  <conditionalFormatting sqref="FP16">
    <cfRule type="colorScale" priority="2602">
      <colorScale>
        <cfvo type="num" val="0"/>
        <cfvo type="num" val="3"/>
        <cfvo type="num" val="6"/>
        <color theme="0"/>
        <color rgb="FF00B050"/>
        <color theme="6" tint="-0.499984740745262"/>
      </colorScale>
    </cfRule>
  </conditionalFormatting>
  <conditionalFormatting sqref="FP16">
    <cfRule type="colorScale" priority="2601">
      <colorScale>
        <cfvo type="num" val="0"/>
        <cfvo type="num" val="3"/>
        <cfvo type="num" val="6"/>
        <color theme="0"/>
        <color rgb="FF00B050"/>
        <color theme="6" tint="-0.499984740745262"/>
      </colorScale>
    </cfRule>
  </conditionalFormatting>
  <conditionalFormatting sqref="FP16">
    <cfRule type="colorScale" priority="2600">
      <colorScale>
        <cfvo type="num" val="0"/>
        <cfvo type="num" val="3"/>
        <cfvo type="num" val="6"/>
        <color theme="0"/>
        <color rgb="FF00B050"/>
        <color theme="6" tint="-0.499984740745262"/>
      </colorScale>
    </cfRule>
  </conditionalFormatting>
  <conditionalFormatting sqref="FP18">
    <cfRule type="colorScale" priority="2599">
      <colorScale>
        <cfvo type="num" val="0"/>
        <cfvo type="num" val="3"/>
        <cfvo type="num" val="6"/>
        <color theme="0"/>
        <color rgb="FF00B050"/>
        <color theme="6" tint="-0.499984740745262"/>
      </colorScale>
    </cfRule>
  </conditionalFormatting>
  <conditionalFormatting sqref="FP16">
    <cfRule type="colorScale" priority="2598">
      <colorScale>
        <cfvo type="num" val="0"/>
        <cfvo type="num" val="3"/>
        <cfvo type="num" val="6"/>
        <color theme="0"/>
        <color rgb="FF00B050"/>
        <color theme="6" tint="-0.499984740745262"/>
      </colorScale>
    </cfRule>
  </conditionalFormatting>
  <conditionalFormatting sqref="FP18">
    <cfRule type="colorScale" priority="2597">
      <colorScale>
        <cfvo type="num" val="0"/>
        <cfvo type="num" val="3"/>
        <cfvo type="num" val="6"/>
        <color theme="0"/>
        <color rgb="FF00B050"/>
        <color theme="6" tint="-0.499984740745262"/>
      </colorScale>
    </cfRule>
  </conditionalFormatting>
  <conditionalFormatting sqref="FP18">
    <cfRule type="colorScale" priority="2596">
      <colorScale>
        <cfvo type="num" val="0"/>
        <cfvo type="num" val="3"/>
        <cfvo type="num" val="6"/>
        <color theme="0"/>
        <color rgb="FF00B050"/>
        <color theme="6" tint="-0.499984740745262"/>
      </colorScale>
    </cfRule>
  </conditionalFormatting>
  <conditionalFormatting sqref="FP18">
    <cfRule type="colorScale" priority="2595">
      <colorScale>
        <cfvo type="num" val="0"/>
        <cfvo type="num" val="3"/>
        <cfvo type="num" val="6"/>
        <color theme="0"/>
        <color rgb="FF00B050"/>
        <color theme="6" tint="-0.499984740745262"/>
      </colorScale>
    </cfRule>
  </conditionalFormatting>
  <conditionalFormatting sqref="FP19">
    <cfRule type="colorScale" priority="2594">
      <colorScale>
        <cfvo type="num" val="0"/>
        <cfvo type="num" val="3"/>
        <cfvo type="num" val="6"/>
        <color theme="0"/>
        <color rgb="FF00B050"/>
        <color theme="6" tint="-0.499984740745262"/>
      </colorScale>
    </cfRule>
  </conditionalFormatting>
  <conditionalFormatting sqref="FQ11">
    <cfRule type="colorScale" priority="2593">
      <colorScale>
        <cfvo type="num" val="0"/>
        <cfvo type="num" val="3"/>
        <cfvo type="num" val="6"/>
        <color theme="0"/>
        <color rgb="FF00B050"/>
        <color theme="6" tint="-0.499984740745262"/>
      </colorScale>
    </cfRule>
  </conditionalFormatting>
  <conditionalFormatting sqref="FQ15:FQ19">
    <cfRule type="colorScale" priority="2582">
      <colorScale>
        <cfvo type="num" val="0"/>
        <cfvo type="num" val="3"/>
        <cfvo type="num" val="6"/>
        <color theme="0"/>
        <color rgb="FF00B050"/>
        <color theme="6" tint="-0.499984740745262"/>
      </colorScale>
    </cfRule>
  </conditionalFormatting>
  <conditionalFormatting sqref="FQ15">
    <cfRule type="colorScale" priority="2581">
      <colorScale>
        <cfvo type="num" val="0"/>
        <cfvo type="num" val="3"/>
        <cfvo type="num" val="6"/>
        <color theme="0"/>
        <color rgb="FF00B050"/>
        <color theme="6" tint="-0.499984740745262"/>
      </colorScale>
    </cfRule>
  </conditionalFormatting>
  <conditionalFormatting sqref="FQ15">
    <cfRule type="colorScale" priority="2580">
      <colorScale>
        <cfvo type="num" val="0"/>
        <cfvo type="num" val="3"/>
        <cfvo type="num" val="6"/>
        <color theme="0"/>
        <color rgb="FF00B050"/>
        <color theme="6" tint="-0.499984740745262"/>
      </colorScale>
    </cfRule>
  </conditionalFormatting>
  <conditionalFormatting sqref="FQ15">
    <cfRule type="colorScale" priority="2579">
      <colorScale>
        <cfvo type="num" val="0"/>
        <cfvo type="num" val="3"/>
        <cfvo type="num" val="6"/>
        <color theme="0"/>
        <color rgb="FF00B050"/>
        <color theme="6" tint="-0.499984740745262"/>
      </colorScale>
    </cfRule>
  </conditionalFormatting>
  <conditionalFormatting sqref="FQ15">
    <cfRule type="colorScale" priority="2578">
      <colorScale>
        <cfvo type="num" val="0"/>
        <cfvo type="num" val="3"/>
        <cfvo type="num" val="6"/>
        <color theme="0"/>
        <color rgb="FF00B050"/>
        <color theme="6" tint="-0.499984740745262"/>
      </colorScale>
    </cfRule>
  </conditionalFormatting>
  <conditionalFormatting sqref="FQ17">
    <cfRule type="colorScale" priority="2577">
      <colorScale>
        <cfvo type="num" val="0"/>
        <cfvo type="num" val="3"/>
        <cfvo type="num" val="6"/>
        <color theme="0"/>
        <color rgb="FF00B050"/>
        <color theme="6" tint="-0.499984740745262"/>
      </colorScale>
    </cfRule>
  </conditionalFormatting>
  <conditionalFormatting sqref="FQ15">
    <cfRule type="colorScale" priority="2576">
      <colorScale>
        <cfvo type="num" val="0"/>
        <cfvo type="num" val="3"/>
        <cfvo type="num" val="6"/>
        <color theme="0"/>
        <color rgb="FF00B050"/>
        <color theme="6" tint="-0.499984740745262"/>
      </colorScale>
    </cfRule>
  </conditionalFormatting>
  <conditionalFormatting sqref="FQ17">
    <cfRule type="colorScale" priority="2575">
      <colorScale>
        <cfvo type="num" val="0"/>
        <cfvo type="num" val="3"/>
        <cfvo type="num" val="6"/>
        <color theme="0"/>
        <color rgb="FF00B050"/>
        <color theme="6" tint="-0.499984740745262"/>
      </colorScale>
    </cfRule>
  </conditionalFormatting>
  <conditionalFormatting sqref="FQ17">
    <cfRule type="colorScale" priority="2574">
      <colorScale>
        <cfvo type="num" val="0"/>
        <cfvo type="num" val="3"/>
        <cfvo type="num" val="6"/>
        <color theme="0"/>
        <color rgb="FF00B050"/>
        <color theme="6" tint="-0.499984740745262"/>
      </colorScale>
    </cfRule>
  </conditionalFormatting>
  <conditionalFormatting sqref="FQ17">
    <cfRule type="colorScale" priority="2573">
      <colorScale>
        <cfvo type="num" val="0"/>
        <cfvo type="num" val="3"/>
        <cfvo type="num" val="6"/>
        <color theme="0"/>
        <color rgb="FF00B050"/>
        <color theme="6" tint="-0.499984740745262"/>
      </colorScale>
    </cfRule>
  </conditionalFormatting>
  <conditionalFormatting sqref="FQ18">
    <cfRule type="colorScale" priority="2572">
      <colorScale>
        <cfvo type="num" val="0"/>
        <cfvo type="num" val="3"/>
        <cfvo type="num" val="6"/>
        <color theme="0"/>
        <color rgb="FF00B050"/>
        <color theme="6" tint="-0.499984740745262"/>
      </colorScale>
    </cfRule>
  </conditionalFormatting>
  <conditionalFormatting sqref="FQ16">
    <cfRule type="colorScale" priority="2571">
      <colorScale>
        <cfvo type="num" val="0"/>
        <cfvo type="num" val="3"/>
        <cfvo type="num" val="6"/>
        <color theme="0"/>
        <color rgb="FF00B050"/>
        <color theme="6" tint="-0.499984740745262"/>
      </colorScale>
    </cfRule>
  </conditionalFormatting>
  <conditionalFormatting sqref="FQ16">
    <cfRule type="colorScale" priority="2570">
      <colorScale>
        <cfvo type="num" val="0"/>
        <cfvo type="num" val="3"/>
        <cfvo type="num" val="6"/>
        <color theme="0"/>
        <color rgb="FF00B050"/>
        <color theme="6" tint="-0.499984740745262"/>
      </colorScale>
    </cfRule>
  </conditionalFormatting>
  <conditionalFormatting sqref="FQ16">
    <cfRule type="colorScale" priority="2569">
      <colorScale>
        <cfvo type="num" val="0"/>
        <cfvo type="num" val="3"/>
        <cfvo type="num" val="6"/>
        <color theme="0"/>
        <color rgb="FF00B050"/>
        <color theme="6" tint="-0.499984740745262"/>
      </colorScale>
    </cfRule>
  </conditionalFormatting>
  <conditionalFormatting sqref="FQ18">
    <cfRule type="colorScale" priority="2568">
      <colorScale>
        <cfvo type="num" val="0"/>
        <cfvo type="num" val="3"/>
        <cfvo type="num" val="6"/>
        <color theme="0"/>
        <color rgb="FF00B050"/>
        <color theme="6" tint="-0.499984740745262"/>
      </colorScale>
    </cfRule>
  </conditionalFormatting>
  <conditionalFormatting sqref="FQ16">
    <cfRule type="colorScale" priority="2567">
      <colorScale>
        <cfvo type="num" val="0"/>
        <cfvo type="num" val="3"/>
        <cfvo type="num" val="6"/>
        <color theme="0"/>
        <color rgb="FF00B050"/>
        <color theme="6" tint="-0.499984740745262"/>
      </colorScale>
    </cfRule>
  </conditionalFormatting>
  <conditionalFormatting sqref="FQ18">
    <cfRule type="colorScale" priority="2566">
      <colorScale>
        <cfvo type="num" val="0"/>
        <cfvo type="num" val="3"/>
        <cfvo type="num" val="6"/>
        <color theme="0"/>
        <color rgb="FF00B050"/>
        <color theme="6" tint="-0.499984740745262"/>
      </colorScale>
    </cfRule>
  </conditionalFormatting>
  <conditionalFormatting sqref="FQ18">
    <cfRule type="colorScale" priority="2565">
      <colorScale>
        <cfvo type="num" val="0"/>
        <cfvo type="num" val="3"/>
        <cfvo type="num" val="6"/>
        <color theme="0"/>
        <color rgb="FF00B050"/>
        <color theme="6" tint="-0.499984740745262"/>
      </colorScale>
    </cfRule>
  </conditionalFormatting>
  <conditionalFormatting sqref="FQ18">
    <cfRule type="colorScale" priority="2564">
      <colorScale>
        <cfvo type="num" val="0"/>
        <cfvo type="num" val="3"/>
        <cfvo type="num" val="6"/>
        <color theme="0"/>
        <color rgb="FF00B050"/>
        <color theme="6" tint="-0.499984740745262"/>
      </colorScale>
    </cfRule>
  </conditionalFormatting>
  <conditionalFormatting sqref="FQ19">
    <cfRule type="colorScale" priority="2563">
      <colorScale>
        <cfvo type="num" val="0"/>
        <cfvo type="num" val="3"/>
        <cfvo type="num" val="6"/>
        <color theme="0"/>
        <color rgb="FF00B050"/>
        <color theme="6" tint="-0.499984740745262"/>
      </colorScale>
    </cfRule>
  </conditionalFormatting>
  <conditionalFormatting sqref="FK75 FI75">
    <cfRule type="colorScale" priority="2562">
      <colorScale>
        <cfvo type="num" val="0"/>
        <cfvo type="num" val="3"/>
        <cfvo type="num" val="6"/>
        <color theme="0"/>
        <color rgb="FF00B050"/>
        <color theme="6" tint="-0.499984740745262"/>
      </colorScale>
    </cfRule>
  </conditionalFormatting>
  <conditionalFormatting sqref="FN11">
    <cfRule type="colorScale" priority="2560">
      <colorScale>
        <cfvo type="num" val="0"/>
        <cfvo type="num" val="3"/>
        <cfvo type="num" val="6"/>
        <color theme="0"/>
        <color rgb="FF00B050"/>
        <color theme="6" tint="-0.499984740745262"/>
      </colorScale>
    </cfRule>
  </conditionalFormatting>
  <conditionalFormatting sqref="FO11">
    <cfRule type="colorScale" priority="2549">
      <colorScale>
        <cfvo type="num" val="0"/>
        <cfvo type="num" val="3"/>
        <cfvo type="num" val="6"/>
        <color theme="0"/>
        <color rgb="FF00B050"/>
        <color theme="6" tint="-0.499984740745262"/>
      </colorScale>
    </cfRule>
  </conditionalFormatting>
  <conditionalFormatting sqref="FR11">
    <cfRule type="colorScale" priority="2538">
      <colorScale>
        <cfvo type="num" val="0"/>
        <cfvo type="num" val="3"/>
        <cfvo type="num" val="6"/>
        <color theme="0"/>
        <color rgb="FF00B050"/>
        <color theme="6" tint="-0.499984740745262"/>
      </colorScale>
    </cfRule>
  </conditionalFormatting>
  <conditionalFormatting sqref="FW11">
    <cfRule type="colorScale" priority="2529">
      <colorScale>
        <cfvo type="num" val="0"/>
        <cfvo type="num" val="3"/>
        <cfvo type="num" val="6"/>
        <color theme="0"/>
        <color rgb="FF00B050"/>
        <color theme="6" tint="-0.499984740745262"/>
      </colorScale>
    </cfRule>
  </conditionalFormatting>
  <conditionalFormatting sqref="FX36:FY62">
    <cfRule type="colorScale" priority="2503">
      <colorScale>
        <cfvo type="num" val="0"/>
        <cfvo type="num" val="3"/>
        <cfvo type="num" val="6"/>
        <color theme="0"/>
        <color rgb="FF00B050"/>
        <color theme="6" tint="-0.499984740745262"/>
      </colorScale>
    </cfRule>
  </conditionalFormatting>
  <conditionalFormatting sqref="GF36:GP41 GF20:GP21 GF19:GI19">
    <cfRule type="colorScale" priority="2502">
      <colorScale>
        <cfvo type="num" val="0"/>
        <cfvo type="num" val="3"/>
        <cfvo type="num" val="6"/>
        <color theme="0"/>
        <color rgb="FF00B050"/>
        <color theme="6" tint="-0.499984740745262"/>
      </colorScale>
    </cfRule>
  </conditionalFormatting>
  <conditionalFormatting sqref="FZ28:GE32 FX24:FY32 FX21:FY22 FZ21:GE21 FZ71:GC72 FZ70:GB70 FX34:FY36 FZ34:GE41 FZ74:GB75 FZ24:GP25 GH17:GI18 FX11 FZ11:GA11 FZ15:GD18 FX15:FX18 FX62:FY80">
    <cfRule type="colorScale" priority="2506">
      <colorScale>
        <cfvo type="num" val="0"/>
        <cfvo type="num" val="3"/>
        <cfvo type="num" val="6"/>
        <color theme="0"/>
        <color rgb="FF00B050"/>
        <color theme="6" tint="-0.499984740745262"/>
      </colorScale>
    </cfRule>
  </conditionalFormatting>
  <conditionalFormatting sqref="FZ21:GE22 FZ25:GE28 FZ41:GE55 FX15 FZ15:GD15">
    <cfRule type="colorScale" priority="2505">
      <colorScale>
        <cfvo type="num" val="0"/>
        <cfvo type="num" val="3"/>
        <cfvo type="num" val="6"/>
        <color theme="0"/>
        <color rgb="FF00B050"/>
        <color theme="6" tint="-0.499984740745262"/>
      </colorScale>
    </cfRule>
  </conditionalFormatting>
  <conditionalFormatting sqref="FZ15:GD15 FX15">
    <cfRule type="colorScale" priority="2504">
      <colorScale>
        <cfvo type="num" val="0"/>
        <cfvo type="num" val="3"/>
        <cfvo type="num" val="6"/>
        <color theme="0"/>
        <color rgb="FF00B050"/>
        <color theme="6" tint="-0.499984740745262"/>
      </colorScale>
    </cfRule>
  </conditionalFormatting>
  <conditionalFormatting sqref="GF21:GP22 GF25:GP28 GF41:GP54">
    <cfRule type="colorScale" priority="2501">
      <colorScale>
        <cfvo type="num" val="0"/>
        <cfvo type="num" val="3"/>
        <cfvo type="num" val="6"/>
        <color theme="0"/>
        <color rgb="FF00B050"/>
        <color theme="6" tint="-0.499984740745262"/>
      </colorScale>
    </cfRule>
  </conditionalFormatting>
  <conditionalFormatting sqref="FZ62:GB64 GD71 FZ72:GD75 FZ76:GE77 GH76:GP77 GI78:GP78">
    <cfRule type="colorScale" priority="2498">
      <colorScale>
        <cfvo type="num" val="0"/>
        <cfvo type="num" val="3"/>
        <cfvo type="num" val="6"/>
        <color theme="0"/>
        <color rgb="FF00B050"/>
        <color theme="6" tint="-0.499984740745262"/>
      </colorScale>
    </cfRule>
  </conditionalFormatting>
  <conditionalFormatting sqref="FZ15:GD15 FX15">
    <cfRule type="colorScale" priority="2497">
      <colorScale>
        <cfvo type="num" val="0"/>
        <cfvo type="num" val="3"/>
        <cfvo type="num" val="6"/>
        <color theme="0"/>
        <color rgb="FF00B050"/>
        <color theme="6" tint="-0.499984740745262"/>
      </colorScale>
    </cfRule>
  </conditionalFormatting>
  <conditionalFormatting sqref="FZ15:GD15 FX15">
    <cfRule type="colorScale" priority="2496">
      <colorScale>
        <cfvo type="num" val="0"/>
        <cfvo type="num" val="3"/>
        <cfvo type="num" val="6"/>
        <color theme="0"/>
        <color rgb="FF00B050"/>
        <color theme="6" tint="-0.499984740745262"/>
      </colorScale>
    </cfRule>
  </conditionalFormatting>
  <conditionalFormatting sqref="FZ17:GD17 FX17 GH17:GI17">
    <cfRule type="colorScale" priority="2495">
      <colorScale>
        <cfvo type="num" val="0"/>
        <cfvo type="num" val="3"/>
        <cfvo type="num" val="6"/>
        <color theme="0"/>
        <color rgb="FF00B050"/>
        <color theme="6" tint="-0.499984740745262"/>
      </colorScale>
    </cfRule>
  </conditionalFormatting>
  <conditionalFormatting sqref="FZ15:GD15 FX15">
    <cfRule type="colorScale" priority="2494">
      <colorScale>
        <cfvo type="num" val="0"/>
        <cfvo type="num" val="3"/>
        <cfvo type="num" val="6"/>
        <color theme="0"/>
        <color rgb="FF00B050"/>
        <color theme="6" tint="-0.499984740745262"/>
      </colorScale>
    </cfRule>
  </conditionalFormatting>
  <conditionalFormatting sqref="FZ17:GD17 FX17 GH17:GI17">
    <cfRule type="colorScale" priority="2492">
      <colorScale>
        <cfvo type="num" val="0"/>
        <cfvo type="num" val="3"/>
        <cfvo type="num" val="6"/>
        <color theme="0"/>
        <color rgb="FF00B050"/>
        <color theme="6" tint="-0.499984740745262"/>
      </colorScale>
    </cfRule>
  </conditionalFormatting>
  <conditionalFormatting sqref="FZ17:GD17 FX17 GH17:GI17">
    <cfRule type="colorScale" priority="2491">
      <colorScale>
        <cfvo type="num" val="0"/>
        <cfvo type="num" val="3"/>
        <cfvo type="num" val="6"/>
        <color theme="0"/>
        <color rgb="FF00B050"/>
        <color theme="6" tint="-0.499984740745262"/>
      </colorScale>
    </cfRule>
  </conditionalFormatting>
  <conditionalFormatting sqref="FZ17:GD17 FX17 GH17:GI17">
    <cfRule type="colorScale" priority="2490">
      <colorScale>
        <cfvo type="num" val="0"/>
        <cfvo type="num" val="3"/>
        <cfvo type="num" val="6"/>
        <color theme="0"/>
        <color rgb="FF00B050"/>
        <color theme="6" tint="-0.499984740745262"/>
      </colorScale>
    </cfRule>
  </conditionalFormatting>
  <conditionalFormatting sqref="FZ18:GD18 FX18">
    <cfRule type="colorScale" priority="2489">
      <colorScale>
        <cfvo type="num" val="0"/>
        <cfvo type="num" val="3"/>
        <cfvo type="num" val="6"/>
        <color theme="0"/>
        <color rgb="FF00B050"/>
        <color theme="6" tint="-0.499984740745262"/>
      </colorScale>
    </cfRule>
  </conditionalFormatting>
  <conditionalFormatting sqref="FZ63:FZ74">
    <cfRule type="colorScale" priority="2488">
      <colorScale>
        <cfvo type="num" val="0"/>
        <cfvo type="num" val="3"/>
        <cfvo type="num" val="6"/>
        <color theme="0"/>
        <color rgb="FF00B050"/>
        <color theme="6" tint="-0.499984740745262"/>
      </colorScale>
    </cfRule>
  </conditionalFormatting>
  <conditionalFormatting sqref="GA63:GA74">
    <cfRule type="colorScale" priority="2487">
      <colorScale>
        <cfvo type="num" val="0"/>
        <cfvo type="num" val="3"/>
        <cfvo type="num" val="6"/>
        <color theme="0"/>
        <color rgb="FF00B050"/>
        <color theme="6" tint="-0.499984740745262"/>
      </colorScale>
    </cfRule>
  </conditionalFormatting>
  <conditionalFormatting sqref="GB63:GB74">
    <cfRule type="colorScale" priority="2486">
      <colorScale>
        <cfvo type="num" val="0"/>
        <cfvo type="num" val="3"/>
        <cfvo type="num" val="6"/>
        <color theme="0"/>
        <color rgb="FF00B050"/>
        <color theme="6" tint="-0.499984740745262"/>
      </colorScale>
    </cfRule>
  </conditionalFormatting>
  <conditionalFormatting sqref="GF18">
    <cfRule type="colorScale" priority="2462">
      <colorScale>
        <cfvo type="num" val="0"/>
        <cfvo type="num" val="3"/>
        <cfvo type="num" val="6"/>
        <color theme="0"/>
        <color rgb="FF00B050"/>
        <color theme="6" tint="-0.499984740745262"/>
      </colorScale>
    </cfRule>
  </conditionalFormatting>
  <conditionalFormatting sqref="FX64:GB64">
    <cfRule type="colorScale" priority="2485">
      <colorScale>
        <cfvo type="num" val="0"/>
        <cfvo type="num" val="3"/>
        <cfvo type="num" val="6"/>
        <color theme="0"/>
        <color rgb="FF00B050"/>
        <color theme="6" tint="-0.499984740745262"/>
      </colorScale>
    </cfRule>
  </conditionalFormatting>
  <conditionalFormatting sqref="FX62:GB62">
    <cfRule type="colorScale" priority="2484">
      <colorScale>
        <cfvo type="num" val="0"/>
        <cfvo type="num" val="3"/>
        <cfvo type="num" val="6"/>
        <color theme="0"/>
        <color rgb="FF00B050"/>
        <color theme="6" tint="-0.499984740745262"/>
      </colorScale>
    </cfRule>
  </conditionalFormatting>
  <conditionalFormatting sqref="GC70">
    <cfRule type="colorScale" priority="2483">
      <colorScale>
        <cfvo type="num" val="0"/>
        <cfvo type="num" val="3"/>
        <cfvo type="num" val="6"/>
        <color theme="0"/>
        <color rgb="FF00B050"/>
        <color theme="6" tint="-0.499984740745262"/>
      </colorScale>
    </cfRule>
  </conditionalFormatting>
  <conditionalFormatting sqref="GC62:GC64">
    <cfRule type="colorScale" priority="2482">
      <colorScale>
        <cfvo type="num" val="0"/>
        <cfvo type="num" val="3"/>
        <cfvo type="num" val="6"/>
        <color theme="0"/>
        <color rgb="FF00B050"/>
        <color theme="6" tint="-0.499984740745262"/>
      </colorScale>
    </cfRule>
  </conditionalFormatting>
  <conditionalFormatting sqref="GC63:GC74">
    <cfRule type="colorScale" priority="2481">
      <colorScale>
        <cfvo type="num" val="0"/>
        <cfvo type="num" val="3"/>
        <cfvo type="num" val="6"/>
        <color theme="0"/>
        <color rgb="FF00B050"/>
        <color theme="6" tint="-0.499984740745262"/>
      </colorScale>
    </cfRule>
  </conditionalFormatting>
  <conditionalFormatting sqref="GC64">
    <cfRule type="colorScale" priority="2480">
      <colorScale>
        <cfvo type="num" val="0"/>
        <cfvo type="num" val="3"/>
        <cfvo type="num" val="6"/>
        <color theme="0"/>
        <color rgb="FF00B050"/>
        <color theme="6" tint="-0.499984740745262"/>
      </colorScale>
    </cfRule>
  </conditionalFormatting>
  <conditionalFormatting sqref="GC62">
    <cfRule type="colorScale" priority="2479">
      <colorScale>
        <cfvo type="num" val="0"/>
        <cfvo type="num" val="3"/>
        <cfvo type="num" val="6"/>
        <color theme="0"/>
        <color rgb="FF00B050"/>
        <color theme="6" tint="-0.499984740745262"/>
      </colorScale>
    </cfRule>
  </conditionalFormatting>
  <conditionalFormatting sqref="GD70">
    <cfRule type="colorScale" priority="2478">
      <colorScale>
        <cfvo type="num" val="0"/>
        <cfvo type="num" val="3"/>
        <cfvo type="num" val="6"/>
        <color theme="0"/>
        <color rgb="FF00B050"/>
        <color theme="6" tint="-0.499984740745262"/>
      </colorScale>
    </cfRule>
  </conditionalFormatting>
  <conditionalFormatting sqref="GD62:GE64">
    <cfRule type="colorScale" priority="2477">
      <colorScale>
        <cfvo type="num" val="0"/>
        <cfvo type="num" val="3"/>
        <cfvo type="num" val="6"/>
        <color theme="0"/>
        <color rgb="FF00B050"/>
        <color theme="6" tint="-0.499984740745262"/>
      </colorScale>
    </cfRule>
  </conditionalFormatting>
  <conditionalFormatting sqref="GD63:GE66 GD67:GD74">
    <cfRule type="colorScale" priority="2476">
      <colorScale>
        <cfvo type="num" val="0"/>
        <cfvo type="num" val="3"/>
        <cfvo type="num" val="6"/>
        <color theme="0"/>
        <color rgb="FF00B050"/>
        <color theme="6" tint="-0.499984740745262"/>
      </colorScale>
    </cfRule>
  </conditionalFormatting>
  <conditionalFormatting sqref="GD64:GE64">
    <cfRule type="colorScale" priority="2475">
      <colorScale>
        <cfvo type="num" val="0"/>
        <cfvo type="num" val="3"/>
        <cfvo type="num" val="6"/>
        <color theme="0"/>
        <color rgb="FF00B050"/>
        <color theme="6" tint="-0.499984740745262"/>
      </colorScale>
    </cfRule>
  </conditionalFormatting>
  <conditionalFormatting sqref="GD62:GE62">
    <cfRule type="colorScale" priority="2474">
      <colorScale>
        <cfvo type="num" val="0"/>
        <cfvo type="num" val="3"/>
        <cfvo type="num" val="6"/>
        <color theme="0"/>
        <color rgb="FF00B050"/>
        <color theme="6" tint="-0.499984740745262"/>
      </colorScale>
    </cfRule>
  </conditionalFormatting>
  <conditionalFormatting sqref="GF15:GF16 GF18:GF19">
    <cfRule type="colorScale" priority="2467">
      <colorScale>
        <cfvo type="num" val="0"/>
        <cfvo type="num" val="3"/>
        <cfvo type="num" val="6"/>
        <color theme="0"/>
        <color rgb="FF00B050"/>
        <color theme="6" tint="-0.499984740745262"/>
      </colorScale>
    </cfRule>
  </conditionalFormatting>
  <conditionalFormatting sqref="GF15">
    <cfRule type="colorScale" priority="2466">
      <colorScale>
        <cfvo type="num" val="0"/>
        <cfvo type="num" val="3"/>
        <cfvo type="num" val="6"/>
        <color theme="0"/>
        <color rgb="FF00B050"/>
        <color theme="6" tint="-0.499984740745262"/>
      </colorScale>
    </cfRule>
  </conditionalFormatting>
  <conditionalFormatting sqref="GF15">
    <cfRule type="colorScale" priority="2465">
      <colorScale>
        <cfvo type="num" val="0"/>
        <cfvo type="num" val="3"/>
        <cfvo type="num" val="6"/>
        <color theme="0"/>
        <color rgb="FF00B050"/>
        <color theme="6" tint="-0.499984740745262"/>
      </colorScale>
    </cfRule>
  </conditionalFormatting>
  <conditionalFormatting sqref="GF15">
    <cfRule type="colorScale" priority="2464">
      <colorScale>
        <cfvo type="num" val="0"/>
        <cfvo type="num" val="3"/>
        <cfvo type="num" val="6"/>
        <color theme="0"/>
        <color rgb="FF00B050"/>
        <color theme="6" tint="-0.499984740745262"/>
      </colorScale>
    </cfRule>
  </conditionalFormatting>
  <conditionalFormatting sqref="GF15">
    <cfRule type="colorScale" priority="2463">
      <colorScale>
        <cfvo type="num" val="0"/>
        <cfvo type="num" val="3"/>
        <cfvo type="num" val="6"/>
        <color theme="0"/>
        <color rgb="FF00B050"/>
        <color theme="6" tint="-0.499984740745262"/>
      </colorScale>
    </cfRule>
  </conditionalFormatting>
  <conditionalFormatting sqref="GI11:GP11">
    <cfRule type="colorScale" priority="2446">
      <colorScale>
        <cfvo type="num" val="0"/>
        <cfvo type="num" val="3"/>
        <cfvo type="num" val="6"/>
        <color theme="0"/>
        <color rgb="FF00B050"/>
        <color theme="6" tint="-0.499984740745262"/>
      </colorScale>
    </cfRule>
  </conditionalFormatting>
  <conditionalFormatting sqref="GF11">
    <cfRule type="colorScale" priority="2460">
      <colorScale>
        <cfvo type="num" val="0"/>
        <cfvo type="num" val="3"/>
        <cfvo type="num" val="6"/>
        <color theme="0"/>
        <color rgb="FF00B050"/>
        <color theme="6" tint="-0.499984740745262"/>
      </colorScale>
    </cfRule>
  </conditionalFormatting>
  <conditionalFormatting sqref="GI18">
    <cfRule type="colorScale" priority="2448">
      <colorScale>
        <cfvo type="num" val="0"/>
        <cfvo type="num" val="3"/>
        <cfvo type="num" val="6"/>
        <color theme="0"/>
        <color rgb="FF00B050"/>
        <color theme="6" tint="-0.499984740745262"/>
      </colorScale>
    </cfRule>
  </conditionalFormatting>
  <conditionalFormatting sqref="GH15:GH16 GH18:GH19">
    <cfRule type="colorScale" priority="2459">
      <colorScale>
        <cfvo type="num" val="0"/>
        <cfvo type="num" val="3"/>
        <cfvo type="num" val="6"/>
        <color theme="0"/>
        <color rgb="FF00B050"/>
        <color theme="6" tint="-0.499984740745262"/>
      </colorScale>
    </cfRule>
  </conditionalFormatting>
  <conditionalFormatting sqref="GH15">
    <cfRule type="colorScale" priority="2458">
      <colorScale>
        <cfvo type="num" val="0"/>
        <cfvo type="num" val="3"/>
        <cfvo type="num" val="6"/>
        <color theme="0"/>
        <color rgb="FF00B050"/>
        <color theme="6" tint="-0.499984740745262"/>
      </colorScale>
    </cfRule>
  </conditionalFormatting>
  <conditionalFormatting sqref="GH15">
    <cfRule type="colorScale" priority="2457">
      <colorScale>
        <cfvo type="num" val="0"/>
        <cfvo type="num" val="3"/>
        <cfvo type="num" val="6"/>
        <color theme="0"/>
        <color rgb="FF00B050"/>
        <color theme="6" tint="-0.499984740745262"/>
      </colorScale>
    </cfRule>
  </conditionalFormatting>
  <conditionalFormatting sqref="GH15">
    <cfRule type="colorScale" priority="2456">
      <colorScale>
        <cfvo type="num" val="0"/>
        <cfvo type="num" val="3"/>
        <cfvo type="num" val="6"/>
        <color theme="0"/>
        <color rgb="FF00B050"/>
        <color theme="6" tint="-0.499984740745262"/>
      </colorScale>
    </cfRule>
  </conditionalFormatting>
  <conditionalFormatting sqref="GH15">
    <cfRule type="colorScale" priority="2455">
      <colorScale>
        <cfvo type="num" val="0"/>
        <cfvo type="num" val="3"/>
        <cfvo type="num" val="6"/>
        <color theme="0"/>
        <color rgb="FF00B050"/>
        <color theme="6" tint="-0.499984740745262"/>
      </colorScale>
    </cfRule>
  </conditionalFormatting>
  <conditionalFormatting sqref="GH18">
    <cfRule type="colorScale" priority="2454">
      <colorScale>
        <cfvo type="num" val="0"/>
        <cfvo type="num" val="3"/>
        <cfvo type="num" val="6"/>
        <color theme="0"/>
        <color rgb="FF00B050"/>
        <color theme="6" tint="-0.499984740745262"/>
      </colorScale>
    </cfRule>
  </conditionalFormatting>
  <conditionalFormatting sqref="GI15:GI16 GI18:GI19">
    <cfRule type="colorScale" priority="2453">
      <colorScale>
        <cfvo type="num" val="0"/>
        <cfvo type="num" val="3"/>
        <cfvo type="num" val="6"/>
        <color theme="0"/>
        <color rgb="FF00B050"/>
        <color theme="6" tint="-0.499984740745262"/>
      </colorScale>
    </cfRule>
  </conditionalFormatting>
  <conditionalFormatting sqref="GI15">
    <cfRule type="colorScale" priority="2452">
      <colorScale>
        <cfvo type="num" val="0"/>
        <cfvo type="num" val="3"/>
        <cfvo type="num" val="6"/>
        <color theme="0"/>
        <color rgb="FF00B050"/>
        <color theme="6" tint="-0.499984740745262"/>
      </colorScale>
    </cfRule>
  </conditionalFormatting>
  <conditionalFormatting sqref="GI15">
    <cfRule type="colorScale" priority="2451">
      <colorScale>
        <cfvo type="num" val="0"/>
        <cfvo type="num" val="3"/>
        <cfvo type="num" val="6"/>
        <color theme="0"/>
        <color rgb="FF00B050"/>
        <color theme="6" tint="-0.499984740745262"/>
      </colorScale>
    </cfRule>
  </conditionalFormatting>
  <conditionalFormatting sqref="GI15">
    <cfRule type="colorScale" priority="2450">
      <colorScale>
        <cfvo type="num" val="0"/>
        <cfvo type="num" val="3"/>
        <cfvo type="num" val="6"/>
        <color theme="0"/>
        <color rgb="FF00B050"/>
        <color theme="6" tint="-0.499984740745262"/>
      </colorScale>
    </cfRule>
  </conditionalFormatting>
  <conditionalFormatting sqref="GI15">
    <cfRule type="colorScale" priority="2449">
      <colorScale>
        <cfvo type="num" val="0"/>
        <cfvo type="num" val="3"/>
        <cfvo type="num" val="6"/>
        <color theme="0"/>
        <color rgb="FF00B050"/>
        <color theme="6" tint="-0.499984740745262"/>
      </colorScale>
    </cfRule>
  </conditionalFormatting>
  <conditionalFormatting sqref="GH11">
    <cfRule type="colorScale" priority="2447">
      <colorScale>
        <cfvo type="num" val="0"/>
        <cfvo type="num" val="3"/>
        <cfvo type="num" val="6"/>
        <color theme="0"/>
        <color rgb="FF00B050"/>
        <color theme="6" tint="-0.499984740745262"/>
      </colorScale>
    </cfRule>
  </conditionalFormatting>
  <conditionalFormatting sqref="FX32:GE32">
    <cfRule type="colorScale" priority="2445">
      <colorScale>
        <cfvo type="num" val="0"/>
        <cfvo type="num" val="3"/>
        <cfvo type="num" val="6"/>
        <color theme="0"/>
        <color rgb="FF00B050"/>
        <color theme="6" tint="-0.499984740745262"/>
      </colorScale>
    </cfRule>
  </conditionalFormatting>
  <conditionalFormatting sqref="FX33:GE33">
    <cfRule type="colorScale" priority="2444">
      <colorScale>
        <cfvo type="num" val="0"/>
        <cfvo type="num" val="3"/>
        <cfvo type="num" val="6"/>
        <color theme="0"/>
        <color rgb="FF00B050"/>
        <color theme="6" tint="-0.499984740745262"/>
      </colorScale>
    </cfRule>
  </conditionalFormatting>
  <conditionalFormatting sqref="FZ66:GB68">
    <cfRule type="colorScale" priority="2443">
      <colorScale>
        <cfvo type="num" val="0"/>
        <cfvo type="num" val="3"/>
        <cfvo type="num" val="6"/>
        <color theme="0"/>
        <color rgb="FF00B050"/>
        <color theme="6" tint="-0.499984740745262"/>
      </colorScale>
    </cfRule>
  </conditionalFormatting>
  <conditionalFormatting sqref="FX68:GB68">
    <cfRule type="colorScale" priority="2442">
      <colorScale>
        <cfvo type="num" val="0"/>
        <cfvo type="num" val="3"/>
        <cfvo type="num" val="6"/>
        <color theme="0"/>
        <color rgb="FF00B050"/>
        <color theme="6" tint="-0.499984740745262"/>
      </colorScale>
    </cfRule>
  </conditionalFormatting>
  <conditionalFormatting sqref="FX66:GB67 FY68:FY75 FX67:FX75">
    <cfRule type="colorScale" priority="2441">
      <colorScale>
        <cfvo type="num" val="0"/>
        <cfvo type="num" val="3"/>
        <cfvo type="num" val="6"/>
        <color theme="0"/>
        <color rgb="FF00B050"/>
        <color theme="6" tint="-0.499984740745262"/>
      </colorScale>
    </cfRule>
  </conditionalFormatting>
  <conditionalFormatting sqref="GC74">
    <cfRule type="colorScale" priority="2440">
      <colorScale>
        <cfvo type="num" val="0"/>
        <cfvo type="num" val="3"/>
        <cfvo type="num" val="6"/>
        <color theme="0"/>
        <color rgb="FF00B050"/>
        <color theme="6" tint="-0.499984740745262"/>
      </colorScale>
    </cfRule>
  </conditionalFormatting>
  <conditionalFormatting sqref="GC66:GC68">
    <cfRule type="colorScale" priority="2439">
      <colorScale>
        <cfvo type="num" val="0"/>
        <cfvo type="num" val="3"/>
        <cfvo type="num" val="6"/>
        <color theme="0"/>
        <color rgb="FF00B050"/>
        <color theme="6" tint="-0.499984740745262"/>
      </colorScale>
    </cfRule>
  </conditionalFormatting>
  <conditionalFormatting sqref="GC68">
    <cfRule type="colorScale" priority="2438">
      <colorScale>
        <cfvo type="num" val="0"/>
        <cfvo type="num" val="3"/>
        <cfvo type="num" val="6"/>
        <color theme="0"/>
        <color rgb="FF00B050"/>
        <color theme="6" tint="-0.499984740745262"/>
      </colorScale>
    </cfRule>
  </conditionalFormatting>
  <conditionalFormatting sqref="GC66">
    <cfRule type="colorScale" priority="2437">
      <colorScale>
        <cfvo type="num" val="0"/>
        <cfvo type="num" val="3"/>
        <cfvo type="num" val="6"/>
        <color theme="0"/>
        <color rgb="FF00B050"/>
        <color theme="6" tint="-0.499984740745262"/>
      </colorScale>
    </cfRule>
  </conditionalFormatting>
  <conditionalFormatting sqref="GD74">
    <cfRule type="colorScale" priority="2436">
      <colorScale>
        <cfvo type="num" val="0"/>
        <cfvo type="num" val="3"/>
        <cfvo type="num" val="6"/>
        <color theme="0"/>
        <color rgb="FF00B050"/>
        <color theme="6" tint="-0.499984740745262"/>
      </colorScale>
    </cfRule>
  </conditionalFormatting>
  <conditionalFormatting sqref="GD66:GE66 GD67:GD68">
    <cfRule type="colorScale" priority="2435">
      <colorScale>
        <cfvo type="num" val="0"/>
        <cfvo type="num" val="3"/>
        <cfvo type="num" val="6"/>
        <color theme="0"/>
        <color rgb="FF00B050"/>
        <color theme="6" tint="-0.499984740745262"/>
      </colorScale>
    </cfRule>
  </conditionalFormatting>
  <conditionalFormatting sqref="GD68">
    <cfRule type="colorScale" priority="2434">
      <colorScale>
        <cfvo type="num" val="0"/>
        <cfvo type="num" val="3"/>
        <cfvo type="num" val="6"/>
        <color theme="0"/>
        <color rgb="FF00B050"/>
        <color theme="6" tint="-0.499984740745262"/>
      </colorScale>
    </cfRule>
  </conditionalFormatting>
  <conditionalFormatting sqref="GD66:GE66">
    <cfRule type="colorScale" priority="2433">
      <colorScale>
        <cfvo type="num" val="0"/>
        <cfvo type="num" val="3"/>
        <cfvo type="num" val="6"/>
        <color theme="0"/>
        <color rgb="FF00B050"/>
        <color theme="6" tint="-0.499984740745262"/>
      </colorScale>
    </cfRule>
  </conditionalFormatting>
  <conditionalFormatting sqref="FY15:FY19 FY11">
    <cfRule type="colorScale" priority="2430">
      <colorScale>
        <cfvo type="num" val="0"/>
        <cfvo type="num" val="3"/>
        <cfvo type="num" val="6"/>
        <color theme="0"/>
        <color rgb="FF00B050"/>
        <color theme="6" tint="-0.499984740745262"/>
      </colorScale>
    </cfRule>
  </conditionalFormatting>
  <conditionalFormatting sqref="FY15">
    <cfRule type="colorScale" priority="2429">
      <colorScale>
        <cfvo type="num" val="0"/>
        <cfvo type="num" val="3"/>
        <cfvo type="num" val="6"/>
        <color theme="0"/>
        <color rgb="FF00B050"/>
        <color theme="6" tint="-0.499984740745262"/>
      </colorScale>
    </cfRule>
  </conditionalFormatting>
  <conditionalFormatting sqref="FY15">
    <cfRule type="colorScale" priority="2428">
      <colorScale>
        <cfvo type="num" val="0"/>
        <cfvo type="num" val="3"/>
        <cfvo type="num" val="6"/>
        <color theme="0"/>
        <color rgb="FF00B050"/>
        <color theme="6" tint="-0.499984740745262"/>
      </colorScale>
    </cfRule>
  </conditionalFormatting>
  <conditionalFormatting sqref="FY15">
    <cfRule type="colorScale" priority="2427">
      <colorScale>
        <cfvo type="num" val="0"/>
        <cfvo type="num" val="3"/>
        <cfvo type="num" val="6"/>
        <color theme="0"/>
        <color rgb="FF00B050"/>
        <color theme="6" tint="-0.499984740745262"/>
      </colorScale>
    </cfRule>
  </conditionalFormatting>
  <conditionalFormatting sqref="FY17">
    <cfRule type="colorScale" priority="2426">
      <colorScale>
        <cfvo type="num" val="0"/>
        <cfvo type="num" val="3"/>
        <cfvo type="num" val="6"/>
        <color theme="0"/>
        <color rgb="FF00B050"/>
        <color theme="6" tint="-0.499984740745262"/>
      </colorScale>
    </cfRule>
  </conditionalFormatting>
  <conditionalFormatting sqref="FY15">
    <cfRule type="colorScale" priority="2425">
      <colorScale>
        <cfvo type="num" val="0"/>
        <cfvo type="num" val="3"/>
        <cfvo type="num" val="6"/>
        <color theme="0"/>
        <color rgb="FF00B050"/>
        <color theme="6" tint="-0.499984740745262"/>
      </colorScale>
    </cfRule>
  </conditionalFormatting>
  <conditionalFormatting sqref="FY17">
    <cfRule type="colorScale" priority="2424">
      <colorScale>
        <cfvo type="num" val="0"/>
        <cfvo type="num" val="3"/>
        <cfvo type="num" val="6"/>
        <color theme="0"/>
        <color rgb="FF00B050"/>
        <color theme="6" tint="-0.499984740745262"/>
      </colorScale>
    </cfRule>
  </conditionalFormatting>
  <conditionalFormatting sqref="FY17">
    <cfRule type="colorScale" priority="2423">
      <colorScale>
        <cfvo type="num" val="0"/>
        <cfvo type="num" val="3"/>
        <cfvo type="num" val="6"/>
        <color theme="0"/>
        <color rgb="FF00B050"/>
        <color theme="6" tint="-0.499984740745262"/>
      </colorScale>
    </cfRule>
  </conditionalFormatting>
  <conditionalFormatting sqref="FY17">
    <cfRule type="colorScale" priority="2422">
      <colorScale>
        <cfvo type="num" val="0"/>
        <cfvo type="num" val="3"/>
        <cfvo type="num" val="6"/>
        <color theme="0"/>
        <color rgb="FF00B050"/>
        <color theme="6" tint="-0.499984740745262"/>
      </colorScale>
    </cfRule>
  </conditionalFormatting>
  <conditionalFormatting sqref="FY18">
    <cfRule type="colorScale" priority="2421">
      <colorScale>
        <cfvo type="num" val="0"/>
        <cfvo type="num" val="3"/>
        <cfvo type="num" val="6"/>
        <color theme="0"/>
        <color rgb="FF00B050"/>
        <color theme="6" tint="-0.499984740745262"/>
      </colorScale>
    </cfRule>
  </conditionalFormatting>
  <conditionalFormatting sqref="GE17">
    <cfRule type="colorScale" priority="2420">
      <colorScale>
        <cfvo type="num" val="0"/>
        <cfvo type="num" val="3"/>
        <cfvo type="num" val="6"/>
        <color theme="0"/>
        <color rgb="FF00B050"/>
        <color theme="6" tint="-0.499984740745262"/>
      </colorScale>
    </cfRule>
  </conditionalFormatting>
  <conditionalFormatting sqref="GE17">
    <cfRule type="colorScale" priority="2419">
      <colorScale>
        <cfvo type="num" val="0"/>
        <cfvo type="num" val="3"/>
        <cfvo type="num" val="6"/>
        <color theme="0"/>
        <color rgb="FF00B050"/>
        <color theme="6" tint="-0.499984740745262"/>
      </colorScale>
    </cfRule>
  </conditionalFormatting>
  <conditionalFormatting sqref="GE17">
    <cfRule type="colorScale" priority="2418">
      <colorScale>
        <cfvo type="num" val="0"/>
        <cfvo type="num" val="3"/>
        <cfvo type="num" val="6"/>
        <color theme="0"/>
        <color rgb="FF00B050"/>
        <color theme="6" tint="-0.499984740745262"/>
      </colorScale>
    </cfRule>
  </conditionalFormatting>
  <conditionalFormatting sqref="GE17">
    <cfRule type="colorScale" priority="2417">
      <colorScale>
        <cfvo type="num" val="0"/>
        <cfvo type="num" val="3"/>
        <cfvo type="num" val="6"/>
        <color theme="0"/>
        <color rgb="FF00B050"/>
        <color theme="6" tint="-0.499984740745262"/>
      </colorScale>
    </cfRule>
  </conditionalFormatting>
  <conditionalFormatting sqref="GE17">
    <cfRule type="colorScale" priority="2416">
      <colorScale>
        <cfvo type="num" val="0"/>
        <cfvo type="num" val="3"/>
        <cfvo type="num" val="6"/>
        <color theme="0"/>
        <color rgb="FF00B050"/>
        <color theme="6" tint="-0.499984740745262"/>
      </colorScale>
    </cfRule>
  </conditionalFormatting>
  <conditionalFormatting sqref="GE15:GE16 GE18:GE19">
    <cfRule type="colorScale" priority="2415">
      <colorScale>
        <cfvo type="num" val="0"/>
        <cfvo type="num" val="3"/>
        <cfvo type="num" val="6"/>
        <color theme="0"/>
        <color rgb="FF00B050"/>
        <color theme="6" tint="-0.499984740745262"/>
      </colorScale>
    </cfRule>
  </conditionalFormatting>
  <conditionalFormatting sqref="GE15">
    <cfRule type="colorScale" priority="2414">
      <colorScale>
        <cfvo type="num" val="0"/>
        <cfvo type="num" val="3"/>
        <cfvo type="num" val="6"/>
        <color theme="0"/>
        <color rgb="FF00B050"/>
        <color theme="6" tint="-0.499984740745262"/>
      </colorScale>
    </cfRule>
  </conditionalFormatting>
  <conditionalFormatting sqref="GE15">
    <cfRule type="colorScale" priority="2413">
      <colorScale>
        <cfvo type="num" val="0"/>
        <cfvo type="num" val="3"/>
        <cfvo type="num" val="6"/>
        <color theme="0"/>
        <color rgb="FF00B050"/>
        <color theme="6" tint="-0.499984740745262"/>
      </colorScale>
    </cfRule>
  </conditionalFormatting>
  <conditionalFormatting sqref="GE15">
    <cfRule type="colorScale" priority="2412">
      <colorScale>
        <cfvo type="num" val="0"/>
        <cfvo type="num" val="3"/>
        <cfvo type="num" val="6"/>
        <color theme="0"/>
        <color rgb="FF00B050"/>
        <color theme="6" tint="-0.499984740745262"/>
      </colorScale>
    </cfRule>
  </conditionalFormatting>
  <conditionalFormatting sqref="GE15">
    <cfRule type="colorScale" priority="2411">
      <colorScale>
        <cfvo type="num" val="0"/>
        <cfvo type="num" val="3"/>
        <cfvo type="num" val="6"/>
        <color theme="0"/>
        <color rgb="FF00B050"/>
        <color theme="6" tint="-0.499984740745262"/>
      </colorScale>
    </cfRule>
  </conditionalFormatting>
  <conditionalFormatting sqref="GE18">
    <cfRule type="colorScale" priority="2410">
      <colorScale>
        <cfvo type="num" val="0"/>
        <cfvo type="num" val="3"/>
        <cfvo type="num" val="6"/>
        <color theme="0"/>
        <color rgb="FF00B050"/>
        <color theme="6" tint="-0.499984740745262"/>
      </colorScale>
    </cfRule>
  </conditionalFormatting>
  <conditionalFormatting sqref="GG17">
    <cfRule type="colorScale" priority="2408">
      <colorScale>
        <cfvo type="num" val="0"/>
        <cfvo type="num" val="3"/>
        <cfvo type="num" val="6"/>
        <color theme="0"/>
        <color rgb="FF00B050"/>
        <color theme="6" tint="-0.499984740745262"/>
      </colorScale>
    </cfRule>
  </conditionalFormatting>
  <conditionalFormatting sqref="GG17">
    <cfRule type="colorScale" priority="2407">
      <colorScale>
        <cfvo type="num" val="0"/>
        <cfvo type="num" val="3"/>
        <cfvo type="num" val="6"/>
        <color theme="0"/>
        <color rgb="FF00B050"/>
        <color theme="6" tint="-0.499984740745262"/>
      </colorScale>
    </cfRule>
  </conditionalFormatting>
  <conditionalFormatting sqref="GG17">
    <cfRule type="colorScale" priority="2406">
      <colorScale>
        <cfvo type="num" val="0"/>
        <cfvo type="num" val="3"/>
        <cfvo type="num" val="6"/>
        <color theme="0"/>
        <color rgb="FF00B050"/>
        <color theme="6" tint="-0.499984740745262"/>
      </colorScale>
    </cfRule>
  </conditionalFormatting>
  <conditionalFormatting sqref="GG17">
    <cfRule type="colorScale" priority="2405">
      <colorScale>
        <cfvo type="num" val="0"/>
        <cfvo type="num" val="3"/>
        <cfvo type="num" val="6"/>
        <color theme="0"/>
        <color rgb="FF00B050"/>
        <color theme="6" tint="-0.499984740745262"/>
      </colorScale>
    </cfRule>
  </conditionalFormatting>
  <conditionalFormatting sqref="GG17">
    <cfRule type="colorScale" priority="2404">
      <colorScale>
        <cfvo type="num" val="0"/>
        <cfvo type="num" val="3"/>
        <cfvo type="num" val="6"/>
        <color theme="0"/>
        <color rgb="FF00B050"/>
        <color theme="6" tint="-0.499984740745262"/>
      </colorScale>
    </cfRule>
  </conditionalFormatting>
  <conditionalFormatting sqref="GG15:GG16 GG18:GG19">
    <cfRule type="colorScale" priority="2403">
      <colorScale>
        <cfvo type="num" val="0"/>
        <cfvo type="num" val="3"/>
        <cfvo type="num" val="6"/>
        <color theme="0"/>
        <color rgb="FF00B050"/>
        <color theme="6" tint="-0.499984740745262"/>
      </colorScale>
    </cfRule>
  </conditionalFormatting>
  <conditionalFormatting sqref="GG15">
    <cfRule type="colorScale" priority="2402">
      <colorScale>
        <cfvo type="num" val="0"/>
        <cfvo type="num" val="3"/>
        <cfvo type="num" val="6"/>
        <color theme="0"/>
        <color rgb="FF00B050"/>
        <color theme="6" tint="-0.499984740745262"/>
      </colorScale>
    </cfRule>
  </conditionalFormatting>
  <conditionalFormatting sqref="GG15">
    <cfRule type="colorScale" priority="2401">
      <colorScale>
        <cfvo type="num" val="0"/>
        <cfvo type="num" val="3"/>
        <cfvo type="num" val="6"/>
        <color theme="0"/>
        <color rgb="FF00B050"/>
        <color theme="6" tint="-0.499984740745262"/>
      </colorScale>
    </cfRule>
  </conditionalFormatting>
  <conditionalFormatting sqref="GG15">
    <cfRule type="colorScale" priority="2400">
      <colorScale>
        <cfvo type="num" val="0"/>
        <cfvo type="num" val="3"/>
        <cfvo type="num" val="6"/>
        <color theme="0"/>
        <color rgb="FF00B050"/>
        <color theme="6" tint="-0.499984740745262"/>
      </colorScale>
    </cfRule>
  </conditionalFormatting>
  <conditionalFormatting sqref="GG15">
    <cfRule type="colorScale" priority="2399">
      <colorScale>
        <cfvo type="num" val="0"/>
        <cfvo type="num" val="3"/>
        <cfvo type="num" val="6"/>
        <color theme="0"/>
        <color rgb="FF00B050"/>
        <color theme="6" tint="-0.499984740745262"/>
      </colorScale>
    </cfRule>
  </conditionalFormatting>
  <conditionalFormatting sqref="GG18">
    <cfRule type="colorScale" priority="2398">
      <colorScale>
        <cfvo type="num" val="0"/>
        <cfvo type="num" val="3"/>
        <cfvo type="num" val="6"/>
        <color theme="0"/>
        <color rgb="FF00B050"/>
        <color theme="6" tint="-0.499984740745262"/>
      </colorScale>
    </cfRule>
  </conditionalFormatting>
  <conditionalFormatting sqref="GG11">
    <cfRule type="colorScale" priority="2397">
      <colorScale>
        <cfvo type="num" val="0"/>
        <cfvo type="num" val="3"/>
        <cfvo type="num" val="6"/>
        <color theme="0"/>
        <color rgb="FF00B050"/>
        <color theme="6" tint="-0.499984740745262"/>
      </colorScale>
    </cfRule>
  </conditionalFormatting>
  <conditionalFormatting sqref="FZ16:GD16 FX16">
    <cfRule type="colorScale" priority="2396">
      <colorScale>
        <cfvo type="num" val="0"/>
        <cfvo type="num" val="3"/>
        <cfvo type="num" val="6"/>
        <color theme="0"/>
        <color rgb="FF00B050"/>
        <color theme="6" tint="-0.499984740745262"/>
      </colorScale>
    </cfRule>
  </conditionalFormatting>
  <conditionalFormatting sqref="FZ16:GD16 FX16">
    <cfRule type="colorScale" priority="2394">
      <colorScale>
        <cfvo type="num" val="0"/>
        <cfvo type="num" val="3"/>
        <cfvo type="num" val="6"/>
        <color theme="0"/>
        <color rgb="FF00B050"/>
        <color theme="6" tint="-0.499984740745262"/>
      </colorScale>
    </cfRule>
  </conditionalFormatting>
  <conditionalFormatting sqref="FZ16:GD16 FX16">
    <cfRule type="colorScale" priority="2393">
      <colorScale>
        <cfvo type="num" val="0"/>
        <cfvo type="num" val="3"/>
        <cfvo type="num" val="6"/>
        <color theme="0"/>
        <color rgb="FF00B050"/>
        <color theme="6" tint="-0.499984740745262"/>
      </colorScale>
    </cfRule>
  </conditionalFormatting>
  <conditionalFormatting sqref="FZ18:GD18 FX18 GH18:GI18">
    <cfRule type="colorScale" priority="2392">
      <colorScale>
        <cfvo type="num" val="0"/>
        <cfvo type="num" val="3"/>
        <cfvo type="num" val="6"/>
        <color theme="0"/>
        <color rgb="FF00B050"/>
        <color theme="6" tint="-0.499984740745262"/>
      </colorScale>
    </cfRule>
  </conditionalFormatting>
  <conditionalFormatting sqref="FZ16:GD16 FX16">
    <cfRule type="colorScale" priority="2391">
      <colorScale>
        <cfvo type="num" val="0"/>
        <cfvo type="num" val="3"/>
        <cfvo type="num" val="6"/>
        <color theme="0"/>
        <color rgb="FF00B050"/>
        <color theme="6" tint="-0.499984740745262"/>
      </colorScale>
    </cfRule>
  </conditionalFormatting>
  <conditionalFormatting sqref="FZ18:GD18 FX18 GH18:GI18">
    <cfRule type="colorScale" priority="2389">
      <colorScale>
        <cfvo type="num" val="0"/>
        <cfvo type="num" val="3"/>
        <cfvo type="num" val="6"/>
        <color theme="0"/>
        <color rgb="FF00B050"/>
        <color theme="6" tint="-0.499984740745262"/>
      </colorScale>
    </cfRule>
  </conditionalFormatting>
  <conditionalFormatting sqref="FZ18:GD18 FX18 GH18:GI18">
    <cfRule type="colorScale" priority="2388">
      <colorScale>
        <cfvo type="num" val="0"/>
        <cfvo type="num" val="3"/>
        <cfvo type="num" val="6"/>
        <color theme="0"/>
        <color rgb="FF00B050"/>
        <color theme="6" tint="-0.499984740745262"/>
      </colorScale>
    </cfRule>
  </conditionalFormatting>
  <conditionalFormatting sqref="FZ18:GD18 FX18 GH18:GI18">
    <cfRule type="colorScale" priority="2387">
      <colorScale>
        <cfvo type="num" val="0"/>
        <cfvo type="num" val="3"/>
        <cfvo type="num" val="6"/>
        <color theme="0"/>
        <color rgb="FF00B050"/>
        <color theme="6" tint="-0.499984740745262"/>
      </colorScale>
    </cfRule>
  </conditionalFormatting>
  <conditionalFormatting sqref="FZ19:GD19 FX19">
    <cfRule type="colorScale" priority="2386">
      <colorScale>
        <cfvo type="num" val="0"/>
        <cfvo type="num" val="3"/>
        <cfvo type="num" val="6"/>
        <color theme="0"/>
        <color rgb="FF00B050"/>
        <color theme="6" tint="-0.499984740745262"/>
      </colorScale>
    </cfRule>
  </conditionalFormatting>
  <conditionalFormatting sqref="GF19">
    <cfRule type="colorScale" priority="2366">
      <colorScale>
        <cfvo type="num" val="0"/>
        <cfvo type="num" val="3"/>
        <cfvo type="num" val="6"/>
        <color theme="0"/>
        <color rgb="FF00B050"/>
        <color theme="6" tint="-0.499984740745262"/>
      </colorScale>
    </cfRule>
  </conditionalFormatting>
  <conditionalFormatting sqref="FX65:GB65">
    <cfRule type="colorScale" priority="2385">
      <colorScale>
        <cfvo type="num" val="0"/>
        <cfvo type="num" val="3"/>
        <cfvo type="num" val="6"/>
        <color theme="0"/>
        <color rgb="FF00B050"/>
        <color theme="6" tint="-0.499984740745262"/>
      </colorScale>
    </cfRule>
  </conditionalFormatting>
  <conditionalFormatting sqref="FX63:GB63">
    <cfRule type="colorScale" priority="2384">
      <colorScale>
        <cfvo type="num" val="0"/>
        <cfvo type="num" val="3"/>
        <cfvo type="num" val="6"/>
        <color theme="0"/>
        <color rgb="FF00B050"/>
        <color theme="6" tint="-0.499984740745262"/>
      </colorScale>
    </cfRule>
  </conditionalFormatting>
  <conditionalFormatting sqref="GC71">
    <cfRule type="colorScale" priority="2383">
      <colorScale>
        <cfvo type="num" val="0"/>
        <cfvo type="num" val="3"/>
        <cfvo type="num" val="6"/>
        <color theme="0"/>
        <color rgb="FF00B050"/>
        <color theme="6" tint="-0.499984740745262"/>
      </colorScale>
    </cfRule>
  </conditionalFormatting>
  <conditionalFormatting sqref="GC65">
    <cfRule type="colorScale" priority="2382">
      <colorScale>
        <cfvo type="num" val="0"/>
        <cfvo type="num" val="3"/>
        <cfvo type="num" val="6"/>
        <color theme="0"/>
        <color rgb="FF00B050"/>
        <color theme="6" tint="-0.499984740745262"/>
      </colorScale>
    </cfRule>
  </conditionalFormatting>
  <conditionalFormatting sqref="GC63">
    <cfRule type="colorScale" priority="2381">
      <colorScale>
        <cfvo type="num" val="0"/>
        <cfvo type="num" val="3"/>
        <cfvo type="num" val="6"/>
        <color theme="0"/>
        <color rgb="FF00B050"/>
        <color theme="6" tint="-0.499984740745262"/>
      </colorScale>
    </cfRule>
  </conditionalFormatting>
  <conditionalFormatting sqref="GD71">
    <cfRule type="colorScale" priority="2380">
      <colorScale>
        <cfvo type="num" val="0"/>
        <cfvo type="num" val="3"/>
        <cfvo type="num" val="6"/>
        <color theme="0"/>
        <color rgb="FF00B050"/>
        <color theme="6" tint="-0.499984740745262"/>
      </colorScale>
    </cfRule>
  </conditionalFormatting>
  <conditionalFormatting sqref="GD65:GE65">
    <cfRule type="colorScale" priority="2379">
      <colorScale>
        <cfvo type="num" val="0"/>
        <cfvo type="num" val="3"/>
        <cfvo type="num" val="6"/>
        <color theme="0"/>
        <color rgb="FF00B050"/>
        <color theme="6" tint="-0.499984740745262"/>
      </colorScale>
    </cfRule>
  </conditionalFormatting>
  <conditionalFormatting sqref="GD63:GE63">
    <cfRule type="colorScale" priority="2378">
      <colorScale>
        <cfvo type="num" val="0"/>
        <cfvo type="num" val="3"/>
        <cfvo type="num" val="6"/>
        <color theme="0"/>
        <color rgb="FF00B050"/>
        <color theme="6" tint="-0.499984740745262"/>
      </colorScale>
    </cfRule>
  </conditionalFormatting>
  <conditionalFormatting sqref="GF15">
    <cfRule type="colorScale" priority="2371">
      <colorScale>
        <cfvo type="num" val="0"/>
        <cfvo type="num" val="3"/>
        <cfvo type="num" val="6"/>
        <color theme="0"/>
        <color rgb="FF00B050"/>
        <color theme="6" tint="-0.499984740745262"/>
      </colorScale>
    </cfRule>
  </conditionalFormatting>
  <conditionalFormatting sqref="GF16">
    <cfRule type="colorScale" priority="2370">
      <colorScale>
        <cfvo type="num" val="0"/>
        <cfvo type="num" val="3"/>
        <cfvo type="num" val="6"/>
        <color theme="0"/>
        <color rgb="FF00B050"/>
        <color theme="6" tint="-0.499984740745262"/>
      </colorScale>
    </cfRule>
  </conditionalFormatting>
  <conditionalFormatting sqref="GF16">
    <cfRule type="colorScale" priority="2369">
      <colorScale>
        <cfvo type="num" val="0"/>
        <cfvo type="num" val="3"/>
        <cfvo type="num" val="6"/>
        <color theme="0"/>
        <color rgb="FF00B050"/>
        <color theme="6" tint="-0.499984740745262"/>
      </colorScale>
    </cfRule>
  </conditionalFormatting>
  <conditionalFormatting sqref="GF16">
    <cfRule type="colorScale" priority="2368">
      <colorScale>
        <cfvo type="num" val="0"/>
        <cfvo type="num" val="3"/>
        <cfvo type="num" val="6"/>
        <color theme="0"/>
        <color rgb="FF00B050"/>
        <color theme="6" tint="-0.499984740745262"/>
      </colorScale>
    </cfRule>
  </conditionalFormatting>
  <conditionalFormatting sqref="GF16">
    <cfRule type="colorScale" priority="2367">
      <colorScale>
        <cfvo type="num" val="0"/>
        <cfvo type="num" val="3"/>
        <cfvo type="num" val="6"/>
        <color theme="0"/>
        <color rgb="FF00B050"/>
        <color theme="6" tint="-0.499984740745262"/>
      </colorScale>
    </cfRule>
  </conditionalFormatting>
  <conditionalFormatting sqref="GI19">
    <cfRule type="colorScale" priority="2354">
      <colorScale>
        <cfvo type="num" val="0"/>
        <cfvo type="num" val="3"/>
        <cfvo type="num" val="6"/>
        <color theme="0"/>
        <color rgb="FF00B050"/>
        <color theme="6" tint="-0.499984740745262"/>
      </colorScale>
    </cfRule>
  </conditionalFormatting>
  <conditionalFormatting sqref="GH15">
    <cfRule type="colorScale" priority="2365">
      <colorScale>
        <cfvo type="num" val="0"/>
        <cfvo type="num" val="3"/>
        <cfvo type="num" val="6"/>
        <color theme="0"/>
        <color rgb="FF00B050"/>
        <color theme="6" tint="-0.499984740745262"/>
      </colorScale>
    </cfRule>
  </conditionalFormatting>
  <conditionalFormatting sqref="GH16">
    <cfRule type="colorScale" priority="2364">
      <colorScale>
        <cfvo type="num" val="0"/>
        <cfvo type="num" val="3"/>
        <cfvo type="num" val="6"/>
        <color theme="0"/>
        <color rgb="FF00B050"/>
        <color theme="6" tint="-0.499984740745262"/>
      </colorScale>
    </cfRule>
  </conditionalFormatting>
  <conditionalFormatting sqref="GH16">
    <cfRule type="colorScale" priority="2363">
      <colorScale>
        <cfvo type="num" val="0"/>
        <cfvo type="num" val="3"/>
        <cfvo type="num" val="6"/>
        <color theme="0"/>
        <color rgb="FF00B050"/>
        <color theme="6" tint="-0.499984740745262"/>
      </colorScale>
    </cfRule>
  </conditionalFormatting>
  <conditionalFormatting sqref="GH16">
    <cfRule type="colorScale" priority="2362">
      <colorScale>
        <cfvo type="num" val="0"/>
        <cfvo type="num" val="3"/>
        <cfvo type="num" val="6"/>
        <color theme="0"/>
        <color rgb="FF00B050"/>
        <color theme="6" tint="-0.499984740745262"/>
      </colorScale>
    </cfRule>
  </conditionalFormatting>
  <conditionalFormatting sqref="GH16">
    <cfRule type="colorScale" priority="2361">
      <colorScale>
        <cfvo type="num" val="0"/>
        <cfvo type="num" val="3"/>
        <cfvo type="num" val="6"/>
        <color theme="0"/>
        <color rgb="FF00B050"/>
        <color theme="6" tint="-0.499984740745262"/>
      </colorScale>
    </cfRule>
  </conditionalFormatting>
  <conditionalFormatting sqref="GH19">
    <cfRule type="colorScale" priority="2360">
      <colorScale>
        <cfvo type="num" val="0"/>
        <cfvo type="num" val="3"/>
        <cfvo type="num" val="6"/>
        <color theme="0"/>
        <color rgb="FF00B050"/>
        <color theme="6" tint="-0.499984740745262"/>
      </colorScale>
    </cfRule>
  </conditionalFormatting>
  <conditionalFormatting sqref="GI15">
    <cfRule type="colorScale" priority="2359">
      <colorScale>
        <cfvo type="num" val="0"/>
        <cfvo type="num" val="3"/>
        <cfvo type="num" val="6"/>
        <color theme="0"/>
        <color rgb="FF00B050"/>
        <color theme="6" tint="-0.499984740745262"/>
      </colorScale>
    </cfRule>
  </conditionalFormatting>
  <conditionalFormatting sqref="GI16">
    <cfRule type="colorScale" priority="2358">
      <colorScale>
        <cfvo type="num" val="0"/>
        <cfvo type="num" val="3"/>
        <cfvo type="num" val="6"/>
        <color theme="0"/>
        <color rgb="FF00B050"/>
        <color theme="6" tint="-0.499984740745262"/>
      </colorScale>
    </cfRule>
  </conditionalFormatting>
  <conditionalFormatting sqref="GI16">
    <cfRule type="colorScale" priority="2357">
      <colorScale>
        <cfvo type="num" val="0"/>
        <cfvo type="num" val="3"/>
        <cfvo type="num" val="6"/>
        <color theme="0"/>
        <color rgb="FF00B050"/>
        <color theme="6" tint="-0.499984740745262"/>
      </colorScale>
    </cfRule>
  </conditionalFormatting>
  <conditionalFormatting sqref="GI16">
    <cfRule type="colorScale" priority="2356">
      <colorScale>
        <cfvo type="num" val="0"/>
        <cfvo type="num" val="3"/>
        <cfvo type="num" val="6"/>
        <color theme="0"/>
        <color rgb="FF00B050"/>
        <color theme="6" tint="-0.499984740745262"/>
      </colorScale>
    </cfRule>
  </conditionalFormatting>
  <conditionalFormatting sqref="GI16">
    <cfRule type="colorScale" priority="2355">
      <colorScale>
        <cfvo type="num" val="0"/>
        <cfvo type="num" val="3"/>
        <cfvo type="num" val="6"/>
        <color theme="0"/>
        <color rgb="FF00B050"/>
        <color theme="6" tint="-0.499984740745262"/>
      </colorScale>
    </cfRule>
  </conditionalFormatting>
  <conditionalFormatting sqref="FX33:GE33">
    <cfRule type="colorScale" priority="2353">
      <colorScale>
        <cfvo type="num" val="0"/>
        <cfvo type="num" val="3"/>
        <cfvo type="num" val="6"/>
        <color theme="0"/>
        <color rgb="FF00B050"/>
        <color theme="6" tint="-0.499984740745262"/>
      </colorScale>
    </cfRule>
  </conditionalFormatting>
  <conditionalFormatting sqref="FX34:GE34">
    <cfRule type="colorScale" priority="2352">
      <colorScale>
        <cfvo type="num" val="0"/>
        <cfvo type="num" val="3"/>
        <cfvo type="num" val="6"/>
        <color theme="0"/>
        <color rgb="FF00B050"/>
        <color theme="6" tint="-0.499984740745262"/>
      </colorScale>
    </cfRule>
  </conditionalFormatting>
  <conditionalFormatting sqref="FX69:GB69">
    <cfRule type="colorScale" priority="2351">
      <colorScale>
        <cfvo type="num" val="0"/>
        <cfvo type="num" val="3"/>
        <cfvo type="num" val="6"/>
        <color theme="0"/>
        <color rgb="FF00B050"/>
        <color theme="6" tint="-0.499984740745262"/>
      </colorScale>
    </cfRule>
  </conditionalFormatting>
  <conditionalFormatting sqref="GC75">
    <cfRule type="colorScale" priority="2350">
      <colorScale>
        <cfvo type="num" val="0"/>
        <cfvo type="num" val="3"/>
        <cfvo type="num" val="6"/>
        <color theme="0"/>
        <color rgb="FF00B050"/>
        <color theme="6" tint="-0.499984740745262"/>
      </colorScale>
    </cfRule>
  </conditionalFormatting>
  <conditionalFormatting sqref="GC69">
    <cfRule type="colorScale" priority="2349">
      <colorScale>
        <cfvo type="num" val="0"/>
        <cfvo type="num" val="3"/>
        <cfvo type="num" val="6"/>
        <color theme="0"/>
        <color rgb="FF00B050"/>
        <color theme="6" tint="-0.499984740745262"/>
      </colorScale>
    </cfRule>
  </conditionalFormatting>
  <conditionalFormatting sqref="GC67">
    <cfRule type="colorScale" priority="2348">
      <colorScale>
        <cfvo type="num" val="0"/>
        <cfvo type="num" val="3"/>
        <cfvo type="num" val="6"/>
        <color theme="0"/>
        <color rgb="FF00B050"/>
        <color theme="6" tint="-0.499984740745262"/>
      </colorScale>
    </cfRule>
  </conditionalFormatting>
  <conditionalFormatting sqref="GD75">
    <cfRule type="colorScale" priority="2347">
      <colorScale>
        <cfvo type="num" val="0"/>
        <cfvo type="num" val="3"/>
        <cfvo type="num" val="6"/>
        <color theme="0"/>
        <color rgb="FF00B050"/>
        <color theme="6" tint="-0.499984740745262"/>
      </colorScale>
    </cfRule>
  </conditionalFormatting>
  <conditionalFormatting sqref="GD69">
    <cfRule type="colorScale" priority="2346">
      <colorScale>
        <cfvo type="num" val="0"/>
        <cfvo type="num" val="3"/>
        <cfvo type="num" val="6"/>
        <color theme="0"/>
        <color rgb="FF00B050"/>
        <color theme="6" tint="-0.499984740745262"/>
      </colorScale>
    </cfRule>
  </conditionalFormatting>
  <conditionalFormatting sqref="GD67">
    <cfRule type="colorScale" priority="2345">
      <colorScale>
        <cfvo type="num" val="0"/>
        <cfvo type="num" val="3"/>
        <cfvo type="num" val="6"/>
        <color theme="0"/>
        <color rgb="FF00B050"/>
        <color theme="6" tint="-0.499984740745262"/>
      </colorScale>
    </cfRule>
  </conditionalFormatting>
  <conditionalFormatting sqref="FY15">
    <cfRule type="colorScale" priority="2342">
      <colorScale>
        <cfvo type="num" val="0"/>
        <cfvo type="num" val="3"/>
        <cfvo type="num" val="6"/>
        <color theme="0"/>
        <color rgb="FF00B050"/>
        <color theme="6" tint="-0.499984740745262"/>
      </colorScale>
    </cfRule>
  </conditionalFormatting>
  <conditionalFormatting sqref="FY16">
    <cfRule type="colorScale" priority="2341">
      <colorScale>
        <cfvo type="num" val="0"/>
        <cfvo type="num" val="3"/>
        <cfvo type="num" val="6"/>
        <color theme="0"/>
        <color rgb="FF00B050"/>
        <color theme="6" tint="-0.499984740745262"/>
      </colorScale>
    </cfRule>
  </conditionalFormatting>
  <conditionalFormatting sqref="FY16">
    <cfRule type="colorScale" priority="2340">
      <colorScale>
        <cfvo type="num" val="0"/>
        <cfvo type="num" val="3"/>
        <cfvo type="num" val="6"/>
        <color theme="0"/>
        <color rgb="FF00B050"/>
        <color theme="6" tint="-0.499984740745262"/>
      </colorScale>
    </cfRule>
  </conditionalFormatting>
  <conditionalFormatting sqref="FY16">
    <cfRule type="colorScale" priority="2339">
      <colorScale>
        <cfvo type="num" val="0"/>
        <cfvo type="num" val="3"/>
        <cfvo type="num" val="6"/>
        <color theme="0"/>
        <color rgb="FF00B050"/>
        <color theme="6" tint="-0.499984740745262"/>
      </colorScale>
    </cfRule>
  </conditionalFormatting>
  <conditionalFormatting sqref="FY18">
    <cfRule type="colorScale" priority="2338">
      <colorScale>
        <cfvo type="num" val="0"/>
        <cfvo type="num" val="3"/>
        <cfvo type="num" val="6"/>
        <color theme="0"/>
        <color rgb="FF00B050"/>
        <color theme="6" tint="-0.499984740745262"/>
      </colorScale>
    </cfRule>
  </conditionalFormatting>
  <conditionalFormatting sqref="FY16">
    <cfRule type="colorScale" priority="2337">
      <colorScale>
        <cfvo type="num" val="0"/>
        <cfvo type="num" val="3"/>
        <cfvo type="num" val="6"/>
        <color theme="0"/>
        <color rgb="FF00B050"/>
        <color theme="6" tint="-0.499984740745262"/>
      </colorScale>
    </cfRule>
  </conditionalFormatting>
  <conditionalFormatting sqref="FY18">
    <cfRule type="colorScale" priority="2336">
      <colorScale>
        <cfvo type="num" val="0"/>
        <cfvo type="num" val="3"/>
        <cfvo type="num" val="6"/>
        <color theme="0"/>
        <color rgb="FF00B050"/>
        <color theme="6" tint="-0.499984740745262"/>
      </colorScale>
    </cfRule>
  </conditionalFormatting>
  <conditionalFormatting sqref="FY18">
    <cfRule type="colorScale" priority="2335">
      <colorScale>
        <cfvo type="num" val="0"/>
        <cfvo type="num" val="3"/>
        <cfvo type="num" val="6"/>
        <color theme="0"/>
        <color rgb="FF00B050"/>
        <color theme="6" tint="-0.499984740745262"/>
      </colorScale>
    </cfRule>
  </conditionalFormatting>
  <conditionalFormatting sqref="FY18">
    <cfRule type="colorScale" priority="2334">
      <colorScale>
        <cfvo type="num" val="0"/>
        <cfvo type="num" val="3"/>
        <cfvo type="num" val="6"/>
        <color theme="0"/>
        <color rgb="FF00B050"/>
        <color theme="6" tint="-0.499984740745262"/>
      </colorScale>
    </cfRule>
  </conditionalFormatting>
  <conditionalFormatting sqref="FY19">
    <cfRule type="colorScale" priority="2333">
      <colorScale>
        <cfvo type="num" val="0"/>
        <cfvo type="num" val="3"/>
        <cfvo type="num" val="6"/>
        <color theme="0"/>
        <color rgb="FF00B050"/>
        <color theme="6" tint="-0.499984740745262"/>
      </colorScale>
    </cfRule>
  </conditionalFormatting>
  <conditionalFormatting sqref="GE18">
    <cfRule type="colorScale" priority="2332">
      <colorScale>
        <cfvo type="num" val="0"/>
        <cfvo type="num" val="3"/>
        <cfvo type="num" val="6"/>
        <color theme="0"/>
        <color rgb="FF00B050"/>
        <color theme="6" tint="-0.499984740745262"/>
      </colorScale>
    </cfRule>
  </conditionalFormatting>
  <conditionalFormatting sqref="GE18">
    <cfRule type="colorScale" priority="2331">
      <colorScale>
        <cfvo type="num" val="0"/>
        <cfvo type="num" val="3"/>
        <cfvo type="num" val="6"/>
        <color theme="0"/>
        <color rgb="FF00B050"/>
        <color theme="6" tint="-0.499984740745262"/>
      </colorScale>
    </cfRule>
  </conditionalFormatting>
  <conditionalFormatting sqref="GE18">
    <cfRule type="colorScale" priority="2330">
      <colorScale>
        <cfvo type="num" val="0"/>
        <cfvo type="num" val="3"/>
        <cfvo type="num" val="6"/>
        <color theme="0"/>
        <color rgb="FF00B050"/>
        <color theme="6" tint="-0.499984740745262"/>
      </colorScale>
    </cfRule>
  </conditionalFormatting>
  <conditionalFormatting sqref="GE18">
    <cfRule type="colorScale" priority="2329">
      <colorScale>
        <cfvo type="num" val="0"/>
        <cfvo type="num" val="3"/>
        <cfvo type="num" val="6"/>
        <color theme="0"/>
        <color rgb="FF00B050"/>
        <color theme="6" tint="-0.499984740745262"/>
      </colorScale>
    </cfRule>
  </conditionalFormatting>
  <conditionalFormatting sqref="GE18">
    <cfRule type="colorScale" priority="2328">
      <colorScale>
        <cfvo type="num" val="0"/>
        <cfvo type="num" val="3"/>
        <cfvo type="num" val="6"/>
        <color theme="0"/>
        <color rgb="FF00B050"/>
        <color theme="6" tint="-0.499984740745262"/>
      </colorScale>
    </cfRule>
  </conditionalFormatting>
  <conditionalFormatting sqref="GE15">
    <cfRule type="colorScale" priority="2327">
      <colorScale>
        <cfvo type="num" val="0"/>
        <cfvo type="num" val="3"/>
        <cfvo type="num" val="6"/>
        <color theme="0"/>
        <color rgb="FF00B050"/>
        <color theme="6" tint="-0.499984740745262"/>
      </colorScale>
    </cfRule>
  </conditionalFormatting>
  <conditionalFormatting sqref="GE16">
    <cfRule type="colorScale" priority="2326">
      <colorScale>
        <cfvo type="num" val="0"/>
        <cfvo type="num" val="3"/>
        <cfvo type="num" val="6"/>
        <color theme="0"/>
        <color rgb="FF00B050"/>
        <color theme="6" tint="-0.499984740745262"/>
      </colorScale>
    </cfRule>
  </conditionalFormatting>
  <conditionalFormatting sqref="GE16">
    <cfRule type="colorScale" priority="2325">
      <colorScale>
        <cfvo type="num" val="0"/>
        <cfvo type="num" val="3"/>
        <cfvo type="num" val="6"/>
        <color theme="0"/>
        <color rgb="FF00B050"/>
        <color theme="6" tint="-0.499984740745262"/>
      </colorScale>
    </cfRule>
  </conditionalFormatting>
  <conditionalFormatting sqref="GE16">
    <cfRule type="colorScale" priority="2324">
      <colorScale>
        <cfvo type="num" val="0"/>
        <cfvo type="num" val="3"/>
        <cfvo type="num" val="6"/>
        <color theme="0"/>
        <color rgb="FF00B050"/>
        <color theme="6" tint="-0.499984740745262"/>
      </colorScale>
    </cfRule>
  </conditionalFormatting>
  <conditionalFormatting sqref="GE16">
    <cfRule type="colorScale" priority="2323">
      <colorScale>
        <cfvo type="num" val="0"/>
        <cfvo type="num" val="3"/>
        <cfvo type="num" val="6"/>
        <color theme="0"/>
        <color rgb="FF00B050"/>
        <color theme="6" tint="-0.499984740745262"/>
      </colorScale>
    </cfRule>
  </conditionalFormatting>
  <conditionalFormatting sqref="GE19">
    <cfRule type="colorScale" priority="2322">
      <colorScale>
        <cfvo type="num" val="0"/>
        <cfvo type="num" val="3"/>
        <cfvo type="num" val="6"/>
        <color theme="0"/>
        <color rgb="FF00B050"/>
        <color theme="6" tint="-0.499984740745262"/>
      </colorScale>
    </cfRule>
  </conditionalFormatting>
  <conditionalFormatting sqref="GG18">
    <cfRule type="colorScale" priority="2321">
      <colorScale>
        <cfvo type="num" val="0"/>
        <cfvo type="num" val="3"/>
        <cfvo type="num" val="6"/>
        <color theme="0"/>
        <color rgb="FF00B050"/>
        <color theme="6" tint="-0.499984740745262"/>
      </colorScale>
    </cfRule>
  </conditionalFormatting>
  <conditionalFormatting sqref="GG18">
    <cfRule type="colorScale" priority="2320">
      <colorScale>
        <cfvo type="num" val="0"/>
        <cfvo type="num" val="3"/>
        <cfvo type="num" val="6"/>
        <color theme="0"/>
        <color rgb="FF00B050"/>
        <color theme="6" tint="-0.499984740745262"/>
      </colorScale>
    </cfRule>
  </conditionalFormatting>
  <conditionalFormatting sqref="GG18">
    <cfRule type="colorScale" priority="2319">
      <colorScale>
        <cfvo type="num" val="0"/>
        <cfvo type="num" val="3"/>
        <cfvo type="num" val="6"/>
        <color theme="0"/>
        <color rgb="FF00B050"/>
        <color theme="6" tint="-0.499984740745262"/>
      </colorScale>
    </cfRule>
  </conditionalFormatting>
  <conditionalFormatting sqref="GG18">
    <cfRule type="colorScale" priority="2318">
      <colorScale>
        <cfvo type="num" val="0"/>
        <cfvo type="num" val="3"/>
        <cfvo type="num" val="6"/>
        <color theme="0"/>
        <color rgb="FF00B050"/>
        <color theme="6" tint="-0.499984740745262"/>
      </colorScale>
    </cfRule>
  </conditionalFormatting>
  <conditionalFormatting sqref="GG18">
    <cfRule type="colorScale" priority="2317">
      <colorScale>
        <cfvo type="num" val="0"/>
        <cfvo type="num" val="3"/>
        <cfvo type="num" val="6"/>
        <color theme="0"/>
        <color rgb="FF00B050"/>
        <color theme="6" tint="-0.499984740745262"/>
      </colorScale>
    </cfRule>
  </conditionalFormatting>
  <conditionalFormatting sqref="GG15">
    <cfRule type="colorScale" priority="2316">
      <colorScale>
        <cfvo type="num" val="0"/>
        <cfvo type="num" val="3"/>
        <cfvo type="num" val="6"/>
        <color theme="0"/>
        <color rgb="FF00B050"/>
        <color theme="6" tint="-0.499984740745262"/>
      </colorScale>
    </cfRule>
  </conditionalFormatting>
  <conditionalFormatting sqref="GG16">
    <cfRule type="colorScale" priority="2315">
      <colorScale>
        <cfvo type="num" val="0"/>
        <cfvo type="num" val="3"/>
        <cfvo type="num" val="6"/>
        <color theme="0"/>
        <color rgb="FF00B050"/>
        <color theme="6" tint="-0.499984740745262"/>
      </colorScale>
    </cfRule>
  </conditionalFormatting>
  <conditionalFormatting sqref="GG16">
    <cfRule type="colorScale" priority="2314">
      <colorScale>
        <cfvo type="num" val="0"/>
        <cfvo type="num" val="3"/>
        <cfvo type="num" val="6"/>
        <color theme="0"/>
        <color rgb="FF00B050"/>
        <color theme="6" tint="-0.499984740745262"/>
      </colorScale>
    </cfRule>
  </conditionalFormatting>
  <conditionalFormatting sqref="GG16">
    <cfRule type="colorScale" priority="2313">
      <colorScale>
        <cfvo type="num" val="0"/>
        <cfvo type="num" val="3"/>
        <cfvo type="num" val="6"/>
        <color theme="0"/>
        <color rgb="FF00B050"/>
        <color theme="6" tint="-0.499984740745262"/>
      </colorScale>
    </cfRule>
  </conditionalFormatting>
  <conditionalFormatting sqref="GG16">
    <cfRule type="colorScale" priority="2312">
      <colorScale>
        <cfvo type="num" val="0"/>
        <cfvo type="num" val="3"/>
        <cfvo type="num" val="6"/>
        <color theme="0"/>
        <color rgb="FF00B050"/>
        <color theme="6" tint="-0.499984740745262"/>
      </colorScale>
    </cfRule>
  </conditionalFormatting>
  <conditionalFormatting sqref="GG19">
    <cfRule type="colorScale" priority="2311">
      <colorScale>
        <cfvo type="num" val="0"/>
        <cfvo type="num" val="3"/>
        <cfvo type="num" val="6"/>
        <color theme="0"/>
        <color rgb="FF00B050"/>
        <color theme="6" tint="-0.499984740745262"/>
      </colorScale>
    </cfRule>
  </conditionalFormatting>
  <conditionalFormatting sqref="FS11">
    <cfRule type="colorScale" priority="2260">
      <colorScale>
        <cfvo type="num" val="0"/>
        <cfvo type="num" val="3"/>
        <cfvo type="num" val="6"/>
        <color theme="0"/>
        <color rgb="FF00B050"/>
        <color theme="6" tint="-0.499984740745262"/>
      </colorScale>
    </cfRule>
  </conditionalFormatting>
  <conditionalFormatting sqref="FT11">
    <cfRule type="colorScale" priority="2253">
      <colorScale>
        <cfvo type="num" val="0"/>
        <cfvo type="num" val="3"/>
        <cfvo type="num" val="6"/>
        <color theme="0"/>
        <color rgb="FF00B050"/>
        <color theme="6" tint="-0.499984740745262"/>
      </colorScale>
    </cfRule>
  </conditionalFormatting>
  <conditionalFormatting sqref="FR15:FR19">
    <cfRule type="colorScale" priority="2250">
      <colorScale>
        <cfvo type="num" val="0"/>
        <cfvo type="num" val="3"/>
        <cfvo type="num" val="6"/>
        <color theme="0"/>
        <color rgb="FF00B050"/>
        <color theme="6" tint="-0.499984740745262"/>
      </colorScale>
    </cfRule>
  </conditionalFormatting>
  <conditionalFormatting sqref="FR15">
    <cfRule type="colorScale" priority="2249">
      <colorScale>
        <cfvo type="num" val="0"/>
        <cfvo type="num" val="3"/>
        <cfvo type="num" val="6"/>
        <color theme="0"/>
        <color rgb="FF00B050"/>
        <color theme="6" tint="-0.499984740745262"/>
      </colorScale>
    </cfRule>
  </conditionalFormatting>
  <conditionalFormatting sqref="FR15">
    <cfRule type="colorScale" priority="2248">
      <colorScale>
        <cfvo type="num" val="0"/>
        <cfvo type="num" val="3"/>
        <cfvo type="num" val="6"/>
        <color theme="0"/>
        <color rgb="FF00B050"/>
        <color theme="6" tint="-0.499984740745262"/>
      </colorScale>
    </cfRule>
  </conditionalFormatting>
  <conditionalFormatting sqref="FR15">
    <cfRule type="colorScale" priority="2247">
      <colorScale>
        <cfvo type="num" val="0"/>
        <cfvo type="num" val="3"/>
        <cfvo type="num" val="6"/>
        <color theme="0"/>
        <color rgb="FF00B050"/>
        <color theme="6" tint="-0.499984740745262"/>
      </colorScale>
    </cfRule>
  </conditionalFormatting>
  <conditionalFormatting sqref="FR15">
    <cfRule type="colorScale" priority="2246">
      <colorScale>
        <cfvo type="num" val="0"/>
        <cfvo type="num" val="3"/>
        <cfvo type="num" val="6"/>
        <color theme="0"/>
        <color rgb="FF00B050"/>
        <color theme="6" tint="-0.499984740745262"/>
      </colorScale>
    </cfRule>
  </conditionalFormatting>
  <conditionalFormatting sqref="FR17">
    <cfRule type="colorScale" priority="2245">
      <colorScale>
        <cfvo type="num" val="0"/>
        <cfvo type="num" val="3"/>
        <cfvo type="num" val="6"/>
        <color theme="0"/>
        <color rgb="FF00B050"/>
        <color theme="6" tint="-0.499984740745262"/>
      </colorScale>
    </cfRule>
  </conditionalFormatting>
  <conditionalFormatting sqref="FR15">
    <cfRule type="colorScale" priority="2244">
      <colorScale>
        <cfvo type="num" val="0"/>
        <cfvo type="num" val="3"/>
        <cfvo type="num" val="6"/>
        <color theme="0"/>
        <color rgb="FF00B050"/>
        <color theme="6" tint="-0.499984740745262"/>
      </colorScale>
    </cfRule>
  </conditionalFormatting>
  <conditionalFormatting sqref="FR17">
    <cfRule type="colorScale" priority="2243">
      <colorScale>
        <cfvo type="num" val="0"/>
        <cfvo type="num" val="3"/>
        <cfvo type="num" val="6"/>
        <color theme="0"/>
        <color rgb="FF00B050"/>
        <color theme="6" tint="-0.499984740745262"/>
      </colorScale>
    </cfRule>
  </conditionalFormatting>
  <conditionalFormatting sqref="FR17">
    <cfRule type="colorScale" priority="2242">
      <colorScale>
        <cfvo type="num" val="0"/>
        <cfvo type="num" val="3"/>
        <cfvo type="num" val="6"/>
        <color theme="0"/>
        <color rgb="FF00B050"/>
        <color theme="6" tint="-0.499984740745262"/>
      </colorScale>
    </cfRule>
  </conditionalFormatting>
  <conditionalFormatting sqref="FR17">
    <cfRule type="colorScale" priority="2241">
      <colorScale>
        <cfvo type="num" val="0"/>
        <cfvo type="num" val="3"/>
        <cfvo type="num" val="6"/>
        <color theme="0"/>
        <color rgb="FF00B050"/>
        <color theme="6" tint="-0.499984740745262"/>
      </colorScale>
    </cfRule>
  </conditionalFormatting>
  <conditionalFormatting sqref="FR18">
    <cfRule type="colorScale" priority="2240">
      <colorScale>
        <cfvo type="num" val="0"/>
        <cfvo type="num" val="3"/>
        <cfvo type="num" val="6"/>
        <color theme="0"/>
        <color rgb="FF00B050"/>
        <color theme="6" tint="-0.499984740745262"/>
      </colorScale>
    </cfRule>
  </conditionalFormatting>
  <conditionalFormatting sqref="FR16">
    <cfRule type="colorScale" priority="2239">
      <colorScale>
        <cfvo type="num" val="0"/>
        <cfvo type="num" val="3"/>
        <cfvo type="num" val="6"/>
        <color theme="0"/>
        <color rgb="FF00B050"/>
        <color theme="6" tint="-0.499984740745262"/>
      </colorScale>
    </cfRule>
  </conditionalFormatting>
  <conditionalFormatting sqref="FR16">
    <cfRule type="colorScale" priority="2238">
      <colorScale>
        <cfvo type="num" val="0"/>
        <cfvo type="num" val="3"/>
        <cfvo type="num" val="6"/>
        <color theme="0"/>
        <color rgb="FF00B050"/>
        <color theme="6" tint="-0.499984740745262"/>
      </colorScale>
    </cfRule>
  </conditionalFormatting>
  <conditionalFormatting sqref="FR16">
    <cfRule type="colorScale" priority="2237">
      <colorScale>
        <cfvo type="num" val="0"/>
        <cfvo type="num" val="3"/>
        <cfvo type="num" val="6"/>
        <color theme="0"/>
        <color rgb="FF00B050"/>
        <color theme="6" tint="-0.499984740745262"/>
      </colorScale>
    </cfRule>
  </conditionalFormatting>
  <conditionalFormatting sqref="FR18">
    <cfRule type="colorScale" priority="2236">
      <colorScale>
        <cfvo type="num" val="0"/>
        <cfvo type="num" val="3"/>
        <cfvo type="num" val="6"/>
        <color theme="0"/>
        <color rgb="FF00B050"/>
        <color theme="6" tint="-0.499984740745262"/>
      </colorScale>
    </cfRule>
  </conditionalFormatting>
  <conditionalFormatting sqref="FR16">
    <cfRule type="colorScale" priority="2235">
      <colorScale>
        <cfvo type="num" val="0"/>
        <cfvo type="num" val="3"/>
        <cfvo type="num" val="6"/>
        <color theme="0"/>
        <color rgb="FF00B050"/>
        <color theme="6" tint="-0.499984740745262"/>
      </colorScale>
    </cfRule>
  </conditionalFormatting>
  <conditionalFormatting sqref="FR18">
    <cfRule type="colorScale" priority="2234">
      <colorScale>
        <cfvo type="num" val="0"/>
        <cfvo type="num" val="3"/>
        <cfvo type="num" val="6"/>
        <color theme="0"/>
        <color rgb="FF00B050"/>
        <color theme="6" tint="-0.499984740745262"/>
      </colorScale>
    </cfRule>
  </conditionalFormatting>
  <conditionalFormatting sqref="FR18">
    <cfRule type="colorScale" priority="2233">
      <colorScale>
        <cfvo type="num" val="0"/>
        <cfvo type="num" val="3"/>
        <cfvo type="num" val="6"/>
        <color theme="0"/>
        <color rgb="FF00B050"/>
        <color theme="6" tint="-0.499984740745262"/>
      </colorScale>
    </cfRule>
  </conditionalFormatting>
  <conditionalFormatting sqref="FR18">
    <cfRule type="colorScale" priority="2232">
      <colorScale>
        <cfvo type="num" val="0"/>
        <cfvo type="num" val="3"/>
        <cfvo type="num" val="6"/>
        <color theme="0"/>
        <color rgb="FF00B050"/>
        <color theme="6" tint="-0.499984740745262"/>
      </colorScale>
    </cfRule>
  </conditionalFormatting>
  <conditionalFormatting sqref="FR19">
    <cfRule type="colorScale" priority="2231">
      <colorScale>
        <cfvo type="num" val="0"/>
        <cfvo type="num" val="3"/>
        <cfvo type="num" val="6"/>
        <color theme="0"/>
        <color rgb="FF00B050"/>
        <color theme="6" tint="-0.499984740745262"/>
      </colorScale>
    </cfRule>
  </conditionalFormatting>
  <conditionalFormatting sqref="FS15:FS19">
    <cfRule type="colorScale" priority="2230">
      <colorScale>
        <cfvo type="num" val="0"/>
        <cfvo type="num" val="3"/>
        <cfvo type="num" val="6"/>
        <color theme="0"/>
        <color rgb="FF00B050"/>
        <color theme="6" tint="-0.499984740745262"/>
      </colorScale>
    </cfRule>
  </conditionalFormatting>
  <conditionalFormatting sqref="FS15">
    <cfRule type="colorScale" priority="2229">
      <colorScale>
        <cfvo type="num" val="0"/>
        <cfvo type="num" val="3"/>
        <cfvo type="num" val="6"/>
        <color theme="0"/>
        <color rgb="FF00B050"/>
        <color theme="6" tint="-0.499984740745262"/>
      </colorScale>
    </cfRule>
  </conditionalFormatting>
  <conditionalFormatting sqref="FS15">
    <cfRule type="colorScale" priority="2228">
      <colorScale>
        <cfvo type="num" val="0"/>
        <cfvo type="num" val="3"/>
        <cfvo type="num" val="6"/>
        <color theme="0"/>
        <color rgb="FF00B050"/>
        <color theme="6" tint="-0.499984740745262"/>
      </colorScale>
    </cfRule>
  </conditionalFormatting>
  <conditionalFormatting sqref="FS15">
    <cfRule type="colorScale" priority="2227">
      <colorScale>
        <cfvo type="num" val="0"/>
        <cfvo type="num" val="3"/>
        <cfvo type="num" val="6"/>
        <color theme="0"/>
        <color rgb="FF00B050"/>
        <color theme="6" tint="-0.499984740745262"/>
      </colorScale>
    </cfRule>
  </conditionalFormatting>
  <conditionalFormatting sqref="FS15">
    <cfRule type="colorScale" priority="2226">
      <colorScale>
        <cfvo type="num" val="0"/>
        <cfvo type="num" val="3"/>
        <cfvo type="num" val="6"/>
        <color theme="0"/>
        <color rgb="FF00B050"/>
        <color theme="6" tint="-0.499984740745262"/>
      </colorScale>
    </cfRule>
  </conditionalFormatting>
  <conditionalFormatting sqref="FS17">
    <cfRule type="colorScale" priority="2225">
      <colorScale>
        <cfvo type="num" val="0"/>
        <cfvo type="num" val="3"/>
        <cfvo type="num" val="6"/>
        <color theme="0"/>
        <color rgb="FF00B050"/>
        <color theme="6" tint="-0.499984740745262"/>
      </colorScale>
    </cfRule>
  </conditionalFormatting>
  <conditionalFormatting sqref="FS15">
    <cfRule type="colorScale" priority="2224">
      <colorScale>
        <cfvo type="num" val="0"/>
        <cfvo type="num" val="3"/>
        <cfvo type="num" val="6"/>
        <color theme="0"/>
        <color rgb="FF00B050"/>
        <color theme="6" tint="-0.499984740745262"/>
      </colorScale>
    </cfRule>
  </conditionalFormatting>
  <conditionalFormatting sqref="FS17">
    <cfRule type="colorScale" priority="2223">
      <colorScale>
        <cfvo type="num" val="0"/>
        <cfvo type="num" val="3"/>
        <cfvo type="num" val="6"/>
        <color theme="0"/>
        <color rgb="FF00B050"/>
        <color theme="6" tint="-0.499984740745262"/>
      </colorScale>
    </cfRule>
  </conditionalFormatting>
  <conditionalFormatting sqref="FS17">
    <cfRule type="colorScale" priority="2222">
      <colorScale>
        <cfvo type="num" val="0"/>
        <cfvo type="num" val="3"/>
        <cfvo type="num" val="6"/>
        <color theme="0"/>
        <color rgb="FF00B050"/>
        <color theme="6" tint="-0.499984740745262"/>
      </colorScale>
    </cfRule>
  </conditionalFormatting>
  <conditionalFormatting sqref="FS17">
    <cfRule type="colorScale" priority="2221">
      <colorScale>
        <cfvo type="num" val="0"/>
        <cfvo type="num" val="3"/>
        <cfvo type="num" val="6"/>
        <color theme="0"/>
        <color rgb="FF00B050"/>
        <color theme="6" tint="-0.499984740745262"/>
      </colorScale>
    </cfRule>
  </conditionalFormatting>
  <conditionalFormatting sqref="FS18">
    <cfRule type="colorScale" priority="2220">
      <colorScale>
        <cfvo type="num" val="0"/>
        <cfvo type="num" val="3"/>
        <cfvo type="num" val="6"/>
        <color theme="0"/>
        <color rgb="FF00B050"/>
        <color theme="6" tint="-0.499984740745262"/>
      </colorScale>
    </cfRule>
  </conditionalFormatting>
  <conditionalFormatting sqref="FS16">
    <cfRule type="colorScale" priority="2219">
      <colorScale>
        <cfvo type="num" val="0"/>
        <cfvo type="num" val="3"/>
        <cfvo type="num" val="6"/>
        <color theme="0"/>
        <color rgb="FF00B050"/>
        <color theme="6" tint="-0.499984740745262"/>
      </colorScale>
    </cfRule>
  </conditionalFormatting>
  <conditionalFormatting sqref="FS16">
    <cfRule type="colorScale" priority="2218">
      <colorScale>
        <cfvo type="num" val="0"/>
        <cfvo type="num" val="3"/>
        <cfvo type="num" val="6"/>
        <color theme="0"/>
        <color rgb="FF00B050"/>
        <color theme="6" tint="-0.499984740745262"/>
      </colorScale>
    </cfRule>
  </conditionalFormatting>
  <conditionalFormatting sqref="FS16">
    <cfRule type="colorScale" priority="2217">
      <colorScale>
        <cfvo type="num" val="0"/>
        <cfvo type="num" val="3"/>
        <cfvo type="num" val="6"/>
        <color theme="0"/>
        <color rgb="FF00B050"/>
        <color theme="6" tint="-0.499984740745262"/>
      </colorScale>
    </cfRule>
  </conditionalFormatting>
  <conditionalFormatting sqref="FS18">
    <cfRule type="colorScale" priority="2216">
      <colorScale>
        <cfvo type="num" val="0"/>
        <cfvo type="num" val="3"/>
        <cfvo type="num" val="6"/>
        <color theme="0"/>
        <color rgb="FF00B050"/>
        <color theme="6" tint="-0.499984740745262"/>
      </colorScale>
    </cfRule>
  </conditionalFormatting>
  <conditionalFormatting sqref="FS16">
    <cfRule type="colorScale" priority="2215">
      <colorScale>
        <cfvo type="num" val="0"/>
        <cfvo type="num" val="3"/>
        <cfvo type="num" val="6"/>
        <color theme="0"/>
        <color rgb="FF00B050"/>
        <color theme="6" tint="-0.499984740745262"/>
      </colorScale>
    </cfRule>
  </conditionalFormatting>
  <conditionalFormatting sqref="FS18">
    <cfRule type="colorScale" priority="2214">
      <colorScale>
        <cfvo type="num" val="0"/>
        <cfvo type="num" val="3"/>
        <cfvo type="num" val="6"/>
        <color theme="0"/>
        <color rgb="FF00B050"/>
        <color theme="6" tint="-0.499984740745262"/>
      </colorScale>
    </cfRule>
  </conditionalFormatting>
  <conditionalFormatting sqref="FS18">
    <cfRule type="colorScale" priority="2213">
      <colorScale>
        <cfvo type="num" val="0"/>
        <cfvo type="num" val="3"/>
        <cfvo type="num" val="6"/>
        <color theme="0"/>
        <color rgb="FF00B050"/>
        <color theme="6" tint="-0.499984740745262"/>
      </colorScale>
    </cfRule>
  </conditionalFormatting>
  <conditionalFormatting sqref="FS18">
    <cfRule type="colorScale" priority="2212">
      <colorScale>
        <cfvo type="num" val="0"/>
        <cfvo type="num" val="3"/>
        <cfvo type="num" val="6"/>
        <color theme="0"/>
        <color rgb="FF00B050"/>
        <color theme="6" tint="-0.499984740745262"/>
      </colorScale>
    </cfRule>
  </conditionalFormatting>
  <conditionalFormatting sqref="FS19">
    <cfRule type="colorScale" priority="2211">
      <colorScale>
        <cfvo type="num" val="0"/>
        <cfvo type="num" val="3"/>
        <cfvo type="num" val="6"/>
        <color theme="0"/>
        <color rgb="FF00B050"/>
        <color theme="6" tint="-0.499984740745262"/>
      </colorScale>
    </cfRule>
  </conditionalFormatting>
  <conditionalFormatting sqref="FT15:FT19">
    <cfRule type="colorScale" priority="2210">
      <colorScale>
        <cfvo type="num" val="0"/>
        <cfvo type="num" val="3"/>
        <cfvo type="num" val="6"/>
        <color theme="0"/>
        <color rgb="FF00B050"/>
        <color theme="6" tint="-0.499984740745262"/>
      </colorScale>
    </cfRule>
  </conditionalFormatting>
  <conditionalFormatting sqref="FT15">
    <cfRule type="colorScale" priority="2209">
      <colorScale>
        <cfvo type="num" val="0"/>
        <cfvo type="num" val="3"/>
        <cfvo type="num" val="6"/>
        <color theme="0"/>
        <color rgb="FF00B050"/>
        <color theme="6" tint="-0.499984740745262"/>
      </colorScale>
    </cfRule>
  </conditionalFormatting>
  <conditionalFormatting sqref="FT15">
    <cfRule type="colorScale" priority="2208">
      <colorScale>
        <cfvo type="num" val="0"/>
        <cfvo type="num" val="3"/>
        <cfvo type="num" val="6"/>
        <color theme="0"/>
        <color rgb="FF00B050"/>
        <color theme="6" tint="-0.499984740745262"/>
      </colorScale>
    </cfRule>
  </conditionalFormatting>
  <conditionalFormatting sqref="FT15">
    <cfRule type="colorScale" priority="2207">
      <colorScale>
        <cfvo type="num" val="0"/>
        <cfvo type="num" val="3"/>
        <cfvo type="num" val="6"/>
        <color theme="0"/>
        <color rgb="FF00B050"/>
        <color theme="6" tint="-0.499984740745262"/>
      </colorScale>
    </cfRule>
  </conditionalFormatting>
  <conditionalFormatting sqref="FT15">
    <cfRule type="colorScale" priority="2206">
      <colorScale>
        <cfvo type="num" val="0"/>
        <cfvo type="num" val="3"/>
        <cfvo type="num" val="6"/>
        <color theme="0"/>
        <color rgb="FF00B050"/>
        <color theme="6" tint="-0.499984740745262"/>
      </colorScale>
    </cfRule>
  </conditionalFormatting>
  <conditionalFormatting sqref="FT17">
    <cfRule type="colorScale" priority="2205">
      <colorScale>
        <cfvo type="num" val="0"/>
        <cfvo type="num" val="3"/>
        <cfvo type="num" val="6"/>
        <color theme="0"/>
        <color rgb="FF00B050"/>
        <color theme="6" tint="-0.499984740745262"/>
      </colorScale>
    </cfRule>
  </conditionalFormatting>
  <conditionalFormatting sqref="FT15">
    <cfRule type="colorScale" priority="2204">
      <colorScale>
        <cfvo type="num" val="0"/>
        <cfvo type="num" val="3"/>
        <cfvo type="num" val="6"/>
        <color theme="0"/>
        <color rgb="FF00B050"/>
        <color theme="6" tint="-0.499984740745262"/>
      </colorScale>
    </cfRule>
  </conditionalFormatting>
  <conditionalFormatting sqref="FT17">
    <cfRule type="colorScale" priority="2203">
      <colorScale>
        <cfvo type="num" val="0"/>
        <cfvo type="num" val="3"/>
        <cfvo type="num" val="6"/>
        <color theme="0"/>
        <color rgb="FF00B050"/>
        <color theme="6" tint="-0.499984740745262"/>
      </colorScale>
    </cfRule>
  </conditionalFormatting>
  <conditionalFormatting sqref="FT17">
    <cfRule type="colorScale" priority="2202">
      <colorScale>
        <cfvo type="num" val="0"/>
        <cfvo type="num" val="3"/>
        <cfvo type="num" val="6"/>
        <color theme="0"/>
        <color rgb="FF00B050"/>
        <color theme="6" tint="-0.499984740745262"/>
      </colorScale>
    </cfRule>
  </conditionalFormatting>
  <conditionalFormatting sqref="FT17">
    <cfRule type="colorScale" priority="2201">
      <colorScale>
        <cfvo type="num" val="0"/>
        <cfvo type="num" val="3"/>
        <cfvo type="num" val="6"/>
        <color theme="0"/>
        <color rgb="FF00B050"/>
        <color theme="6" tint="-0.499984740745262"/>
      </colorScale>
    </cfRule>
  </conditionalFormatting>
  <conditionalFormatting sqref="FT18">
    <cfRule type="colorScale" priority="2200">
      <colorScale>
        <cfvo type="num" val="0"/>
        <cfvo type="num" val="3"/>
        <cfvo type="num" val="6"/>
        <color theme="0"/>
        <color rgb="FF00B050"/>
        <color theme="6" tint="-0.499984740745262"/>
      </colorScale>
    </cfRule>
  </conditionalFormatting>
  <conditionalFormatting sqref="FT16">
    <cfRule type="colorScale" priority="2199">
      <colorScale>
        <cfvo type="num" val="0"/>
        <cfvo type="num" val="3"/>
        <cfvo type="num" val="6"/>
        <color theme="0"/>
        <color rgb="FF00B050"/>
        <color theme="6" tint="-0.499984740745262"/>
      </colorScale>
    </cfRule>
  </conditionalFormatting>
  <conditionalFormatting sqref="FT16">
    <cfRule type="colorScale" priority="2198">
      <colorScale>
        <cfvo type="num" val="0"/>
        <cfvo type="num" val="3"/>
        <cfvo type="num" val="6"/>
        <color theme="0"/>
        <color rgb="FF00B050"/>
        <color theme="6" tint="-0.499984740745262"/>
      </colorScale>
    </cfRule>
  </conditionalFormatting>
  <conditionalFormatting sqref="FT16">
    <cfRule type="colorScale" priority="2197">
      <colorScale>
        <cfvo type="num" val="0"/>
        <cfvo type="num" val="3"/>
        <cfvo type="num" val="6"/>
        <color theme="0"/>
        <color rgb="FF00B050"/>
        <color theme="6" tint="-0.499984740745262"/>
      </colorScale>
    </cfRule>
  </conditionalFormatting>
  <conditionalFormatting sqref="FT18">
    <cfRule type="colorScale" priority="2196">
      <colorScale>
        <cfvo type="num" val="0"/>
        <cfvo type="num" val="3"/>
        <cfvo type="num" val="6"/>
        <color theme="0"/>
        <color rgb="FF00B050"/>
        <color theme="6" tint="-0.499984740745262"/>
      </colorScale>
    </cfRule>
  </conditionalFormatting>
  <conditionalFormatting sqref="FT16">
    <cfRule type="colorScale" priority="2195">
      <colorScale>
        <cfvo type="num" val="0"/>
        <cfvo type="num" val="3"/>
        <cfvo type="num" val="6"/>
        <color theme="0"/>
        <color rgb="FF00B050"/>
        <color theme="6" tint="-0.499984740745262"/>
      </colorScale>
    </cfRule>
  </conditionalFormatting>
  <conditionalFormatting sqref="FT18">
    <cfRule type="colorScale" priority="2194">
      <colorScale>
        <cfvo type="num" val="0"/>
        <cfvo type="num" val="3"/>
        <cfvo type="num" val="6"/>
        <color theme="0"/>
        <color rgb="FF00B050"/>
        <color theme="6" tint="-0.499984740745262"/>
      </colorScale>
    </cfRule>
  </conditionalFormatting>
  <conditionalFormatting sqref="FT18">
    <cfRule type="colorScale" priority="2193">
      <colorScale>
        <cfvo type="num" val="0"/>
        <cfvo type="num" val="3"/>
        <cfvo type="num" val="6"/>
        <color theme="0"/>
        <color rgb="FF00B050"/>
        <color theme="6" tint="-0.499984740745262"/>
      </colorScale>
    </cfRule>
  </conditionalFormatting>
  <conditionalFormatting sqref="FT18">
    <cfRule type="colorScale" priority="2192">
      <colorScale>
        <cfvo type="num" val="0"/>
        <cfvo type="num" val="3"/>
        <cfvo type="num" val="6"/>
        <color theme="0"/>
        <color rgb="FF00B050"/>
        <color theme="6" tint="-0.499984740745262"/>
      </colorScale>
    </cfRule>
  </conditionalFormatting>
  <conditionalFormatting sqref="FT19">
    <cfRule type="colorScale" priority="2191">
      <colorScale>
        <cfvo type="num" val="0"/>
        <cfvo type="num" val="3"/>
        <cfvo type="num" val="6"/>
        <color theme="0"/>
        <color rgb="FF00B050"/>
        <color theme="6" tint="-0.499984740745262"/>
      </colorScale>
    </cfRule>
  </conditionalFormatting>
  <conditionalFormatting sqref="FW15:FW19">
    <cfRule type="colorScale" priority="2190">
      <colorScale>
        <cfvo type="num" val="0"/>
        <cfvo type="num" val="3"/>
        <cfvo type="num" val="6"/>
        <color theme="0"/>
        <color rgb="FF00B050"/>
        <color theme="6" tint="-0.499984740745262"/>
      </colorScale>
    </cfRule>
  </conditionalFormatting>
  <conditionalFormatting sqref="FW15">
    <cfRule type="colorScale" priority="2189">
      <colorScale>
        <cfvo type="num" val="0"/>
        <cfvo type="num" val="3"/>
        <cfvo type="num" val="6"/>
        <color theme="0"/>
        <color rgb="FF00B050"/>
        <color theme="6" tint="-0.499984740745262"/>
      </colorScale>
    </cfRule>
  </conditionalFormatting>
  <conditionalFormatting sqref="FW15">
    <cfRule type="colorScale" priority="2188">
      <colorScale>
        <cfvo type="num" val="0"/>
        <cfvo type="num" val="3"/>
        <cfvo type="num" val="6"/>
        <color theme="0"/>
        <color rgb="FF00B050"/>
        <color theme="6" tint="-0.499984740745262"/>
      </colorScale>
    </cfRule>
  </conditionalFormatting>
  <conditionalFormatting sqref="FW15">
    <cfRule type="colorScale" priority="2187">
      <colorScale>
        <cfvo type="num" val="0"/>
        <cfvo type="num" val="3"/>
        <cfvo type="num" val="6"/>
        <color theme="0"/>
        <color rgb="FF00B050"/>
        <color theme="6" tint="-0.499984740745262"/>
      </colorScale>
    </cfRule>
  </conditionalFormatting>
  <conditionalFormatting sqref="FW15">
    <cfRule type="colorScale" priority="2186">
      <colorScale>
        <cfvo type="num" val="0"/>
        <cfvo type="num" val="3"/>
        <cfvo type="num" val="6"/>
        <color theme="0"/>
        <color rgb="FF00B050"/>
        <color theme="6" tint="-0.499984740745262"/>
      </colorScale>
    </cfRule>
  </conditionalFormatting>
  <conditionalFormatting sqref="FW17">
    <cfRule type="colorScale" priority="2185">
      <colorScale>
        <cfvo type="num" val="0"/>
        <cfvo type="num" val="3"/>
        <cfvo type="num" val="6"/>
        <color theme="0"/>
        <color rgb="FF00B050"/>
        <color theme="6" tint="-0.499984740745262"/>
      </colorScale>
    </cfRule>
  </conditionalFormatting>
  <conditionalFormatting sqref="FW15">
    <cfRule type="colorScale" priority="2184">
      <colorScale>
        <cfvo type="num" val="0"/>
        <cfvo type="num" val="3"/>
        <cfvo type="num" val="6"/>
        <color theme="0"/>
        <color rgb="FF00B050"/>
        <color theme="6" tint="-0.499984740745262"/>
      </colorScale>
    </cfRule>
  </conditionalFormatting>
  <conditionalFormatting sqref="FW17">
    <cfRule type="colorScale" priority="2183">
      <colorScale>
        <cfvo type="num" val="0"/>
        <cfvo type="num" val="3"/>
        <cfvo type="num" val="6"/>
        <color theme="0"/>
        <color rgb="FF00B050"/>
        <color theme="6" tint="-0.499984740745262"/>
      </colorScale>
    </cfRule>
  </conditionalFormatting>
  <conditionalFormatting sqref="FW17">
    <cfRule type="colorScale" priority="2182">
      <colorScale>
        <cfvo type="num" val="0"/>
        <cfvo type="num" val="3"/>
        <cfvo type="num" val="6"/>
        <color theme="0"/>
        <color rgb="FF00B050"/>
        <color theme="6" tint="-0.499984740745262"/>
      </colorScale>
    </cfRule>
  </conditionalFormatting>
  <conditionalFormatting sqref="FW17">
    <cfRule type="colorScale" priority="2181">
      <colorScale>
        <cfvo type="num" val="0"/>
        <cfvo type="num" val="3"/>
        <cfvo type="num" val="6"/>
        <color theme="0"/>
        <color rgb="FF00B050"/>
        <color theme="6" tint="-0.499984740745262"/>
      </colorScale>
    </cfRule>
  </conditionalFormatting>
  <conditionalFormatting sqref="FW18">
    <cfRule type="colorScale" priority="2180">
      <colorScale>
        <cfvo type="num" val="0"/>
        <cfvo type="num" val="3"/>
        <cfvo type="num" val="6"/>
        <color theme="0"/>
        <color rgb="FF00B050"/>
        <color theme="6" tint="-0.499984740745262"/>
      </colorScale>
    </cfRule>
  </conditionalFormatting>
  <conditionalFormatting sqref="FW16">
    <cfRule type="colorScale" priority="2179">
      <colorScale>
        <cfvo type="num" val="0"/>
        <cfvo type="num" val="3"/>
        <cfvo type="num" val="6"/>
        <color theme="0"/>
        <color rgb="FF00B050"/>
        <color theme="6" tint="-0.499984740745262"/>
      </colorScale>
    </cfRule>
  </conditionalFormatting>
  <conditionalFormatting sqref="FW16">
    <cfRule type="colorScale" priority="2178">
      <colorScale>
        <cfvo type="num" val="0"/>
        <cfvo type="num" val="3"/>
        <cfvo type="num" val="6"/>
        <color theme="0"/>
        <color rgb="FF00B050"/>
        <color theme="6" tint="-0.499984740745262"/>
      </colorScale>
    </cfRule>
  </conditionalFormatting>
  <conditionalFormatting sqref="FW16">
    <cfRule type="colorScale" priority="2177">
      <colorScale>
        <cfvo type="num" val="0"/>
        <cfvo type="num" val="3"/>
        <cfvo type="num" val="6"/>
        <color theme="0"/>
        <color rgb="FF00B050"/>
        <color theme="6" tint="-0.499984740745262"/>
      </colorScale>
    </cfRule>
  </conditionalFormatting>
  <conditionalFormatting sqref="FW18">
    <cfRule type="colorScale" priority="2176">
      <colorScale>
        <cfvo type="num" val="0"/>
        <cfvo type="num" val="3"/>
        <cfvo type="num" val="6"/>
        <color theme="0"/>
        <color rgb="FF00B050"/>
        <color theme="6" tint="-0.499984740745262"/>
      </colorScale>
    </cfRule>
  </conditionalFormatting>
  <conditionalFormatting sqref="FW16">
    <cfRule type="colorScale" priority="2175">
      <colorScale>
        <cfvo type="num" val="0"/>
        <cfvo type="num" val="3"/>
        <cfvo type="num" val="6"/>
        <color theme="0"/>
        <color rgb="FF00B050"/>
        <color theme="6" tint="-0.499984740745262"/>
      </colorScale>
    </cfRule>
  </conditionalFormatting>
  <conditionalFormatting sqref="FW18">
    <cfRule type="colorScale" priority="2174">
      <colorScale>
        <cfvo type="num" val="0"/>
        <cfvo type="num" val="3"/>
        <cfvo type="num" val="6"/>
        <color theme="0"/>
        <color rgb="FF00B050"/>
        <color theme="6" tint="-0.499984740745262"/>
      </colorScale>
    </cfRule>
  </conditionalFormatting>
  <conditionalFormatting sqref="FW18">
    <cfRule type="colorScale" priority="2173">
      <colorScale>
        <cfvo type="num" val="0"/>
        <cfvo type="num" val="3"/>
        <cfvo type="num" val="6"/>
        <color theme="0"/>
        <color rgb="FF00B050"/>
        <color theme="6" tint="-0.499984740745262"/>
      </colorScale>
    </cfRule>
  </conditionalFormatting>
  <conditionalFormatting sqref="FW18">
    <cfRule type="colorScale" priority="2172">
      <colorScale>
        <cfvo type="num" val="0"/>
        <cfvo type="num" val="3"/>
        <cfvo type="num" val="6"/>
        <color theme="0"/>
        <color rgb="FF00B050"/>
        <color theme="6" tint="-0.499984740745262"/>
      </colorScale>
    </cfRule>
  </conditionalFormatting>
  <conditionalFormatting sqref="FW19">
    <cfRule type="colorScale" priority="2171">
      <colorScale>
        <cfvo type="num" val="0"/>
        <cfvo type="num" val="3"/>
        <cfvo type="num" val="6"/>
        <color theme="0"/>
        <color rgb="FF00B050"/>
        <color theme="6" tint="-0.499984740745262"/>
      </colorScale>
    </cfRule>
  </conditionalFormatting>
  <conditionalFormatting sqref="FU113">
    <cfRule type="colorScale" priority="2138">
      <colorScale>
        <cfvo type="num" val="0"/>
        <cfvo type="num" val="3"/>
        <cfvo type="num" val="6"/>
        <color theme="0"/>
        <color rgb="FF00B050"/>
        <color theme="6" tint="-0.499984740745262"/>
      </colorScale>
    </cfRule>
  </conditionalFormatting>
  <conditionalFormatting sqref="FW75">
    <cfRule type="colorScale" priority="2149">
      <colorScale>
        <cfvo type="num" val="0"/>
        <cfvo type="num" val="3"/>
        <cfvo type="num" val="6"/>
        <color theme="0"/>
        <color rgb="FF00B050"/>
        <color theme="6" tint="-0.499984740745262"/>
      </colorScale>
    </cfRule>
  </conditionalFormatting>
  <conditionalFormatting sqref="FT75">
    <cfRule type="colorScale" priority="2148">
      <colorScale>
        <cfvo type="num" val="0"/>
        <cfvo type="num" val="3"/>
        <cfvo type="num" val="6"/>
        <color theme="0"/>
        <color rgb="FF00B050"/>
        <color theme="6" tint="-0.499984740745262"/>
      </colorScale>
    </cfRule>
  </conditionalFormatting>
  <conditionalFormatting sqref="FS75">
    <cfRule type="colorScale" priority="2147">
      <colorScale>
        <cfvo type="num" val="0"/>
        <cfvo type="num" val="3"/>
        <cfvo type="num" val="6"/>
        <color theme="0"/>
        <color rgb="FF00B050"/>
        <color theme="6" tint="-0.499984740745262"/>
      </colorScale>
    </cfRule>
  </conditionalFormatting>
  <conditionalFormatting sqref="FR75">
    <cfRule type="colorScale" priority="2146">
      <colorScale>
        <cfvo type="num" val="0"/>
        <cfvo type="num" val="3"/>
        <cfvo type="num" val="6"/>
        <color theme="0"/>
        <color rgb="FF00B050"/>
        <color theme="6" tint="-0.499984740745262"/>
      </colorScale>
    </cfRule>
  </conditionalFormatting>
  <conditionalFormatting sqref="FU20:FU21 FU25:FU26 FU56:FU63 FU29:FU42 FU81:FU104">
    <cfRule type="colorScale" priority="2144">
      <colorScale>
        <cfvo type="num" val="0"/>
        <cfvo type="num" val="3"/>
        <cfvo type="num" val="6"/>
        <color theme="0"/>
        <color rgb="FF00B050"/>
        <color theme="6" tint="-0.499984740745262"/>
      </colorScale>
    </cfRule>
  </conditionalFormatting>
  <conditionalFormatting sqref="FU42:FU56 FU26:FU29 FU21:FU22">
    <cfRule type="colorScale" priority="2143">
      <colorScale>
        <cfvo type="num" val="0"/>
        <cfvo type="num" val="3"/>
        <cfvo type="num" val="6"/>
        <color theme="0"/>
        <color rgb="FF00B050"/>
        <color theme="6" tint="-0.499984740745262"/>
      </colorScale>
    </cfRule>
  </conditionalFormatting>
  <conditionalFormatting sqref="FU108">
    <cfRule type="colorScale" priority="2139">
      <colorScale>
        <cfvo type="num" val="0"/>
        <cfvo type="num" val="3"/>
        <cfvo type="num" val="6"/>
        <color theme="0"/>
        <color rgb="FF00B050"/>
        <color theme="6" tint="-0.499984740745262"/>
      </colorScale>
    </cfRule>
  </conditionalFormatting>
  <conditionalFormatting sqref="FU63:FU74 FU76:FU80">
    <cfRule type="colorScale" priority="2142">
      <colorScale>
        <cfvo type="num" val="0"/>
        <cfvo type="num" val="3"/>
        <cfvo type="num" val="6"/>
        <color theme="0"/>
        <color rgb="FF00B050"/>
        <color theme="6" tint="-0.499984740745262"/>
      </colorScale>
    </cfRule>
  </conditionalFormatting>
  <conditionalFormatting sqref="FU104">
    <cfRule type="colorScale" priority="2141">
      <colorScale>
        <cfvo type="num" val="0"/>
        <cfvo type="num" val="3"/>
        <cfvo type="num" val="6"/>
        <color theme="0"/>
        <color rgb="FF00B050"/>
        <color theme="6" tint="-0.499984740745262"/>
      </colorScale>
    </cfRule>
  </conditionalFormatting>
  <conditionalFormatting sqref="FU106">
    <cfRule type="colorScale" priority="2140">
      <colorScale>
        <cfvo type="num" val="0"/>
        <cfvo type="num" val="3"/>
        <cfvo type="num" val="6"/>
        <color theme="0"/>
        <color rgb="FF00B050"/>
        <color theme="6" tint="-0.499984740745262"/>
      </colorScale>
    </cfRule>
  </conditionalFormatting>
  <conditionalFormatting sqref="FU111">
    <cfRule type="colorScale" priority="2137">
      <colorScale>
        <cfvo type="num" val="0"/>
        <cfvo type="num" val="3"/>
        <cfvo type="num" val="6"/>
        <color theme="0"/>
        <color rgb="FF00B050"/>
        <color theme="6" tint="-0.499984740745262"/>
      </colorScale>
    </cfRule>
  </conditionalFormatting>
  <conditionalFormatting sqref="FU109">
    <cfRule type="colorScale" priority="2134">
      <colorScale>
        <cfvo type="num" val="0"/>
        <cfvo type="num" val="3"/>
        <cfvo type="num" val="6"/>
        <color theme="0"/>
        <color rgb="FF00B050"/>
        <color theme="6" tint="-0.499984740745262"/>
      </colorScale>
    </cfRule>
  </conditionalFormatting>
  <conditionalFormatting sqref="FU105">
    <cfRule type="colorScale" priority="2136">
      <colorScale>
        <cfvo type="num" val="0"/>
        <cfvo type="num" val="3"/>
        <cfvo type="num" val="6"/>
        <color theme="0"/>
        <color rgb="FF00B050"/>
        <color theme="6" tint="-0.499984740745262"/>
      </colorScale>
    </cfRule>
  </conditionalFormatting>
  <conditionalFormatting sqref="FU107">
    <cfRule type="colorScale" priority="2135">
      <colorScale>
        <cfvo type="num" val="0"/>
        <cfvo type="num" val="3"/>
        <cfvo type="num" val="6"/>
        <color theme="0"/>
        <color rgb="FF00B050"/>
        <color theme="6" tint="-0.499984740745262"/>
      </colorScale>
    </cfRule>
  </conditionalFormatting>
  <conditionalFormatting sqref="FU114">
    <cfRule type="colorScale" priority="2133">
      <colorScale>
        <cfvo type="num" val="0"/>
        <cfvo type="num" val="3"/>
        <cfvo type="num" val="6"/>
        <color theme="0"/>
        <color rgb="FF00B050"/>
        <color theme="6" tint="-0.499984740745262"/>
      </colorScale>
    </cfRule>
  </conditionalFormatting>
  <conditionalFormatting sqref="FU112">
    <cfRule type="colorScale" priority="2132">
      <colorScale>
        <cfvo type="num" val="0"/>
        <cfvo type="num" val="3"/>
        <cfvo type="num" val="6"/>
        <color theme="0"/>
        <color rgb="FF00B050"/>
        <color theme="6" tint="-0.499984740745262"/>
      </colorScale>
    </cfRule>
  </conditionalFormatting>
  <conditionalFormatting sqref="FU11">
    <cfRule type="colorScale" priority="2127">
      <colorScale>
        <cfvo type="num" val="0"/>
        <cfvo type="num" val="3"/>
        <cfvo type="num" val="6"/>
        <color theme="0"/>
        <color rgb="FF00B050"/>
        <color theme="6" tint="-0.499984740745262"/>
      </colorScale>
    </cfRule>
  </conditionalFormatting>
  <conditionalFormatting sqref="FU15:FU19">
    <cfRule type="colorScale" priority="2124">
      <colorScale>
        <cfvo type="num" val="0"/>
        <cfvo type="num" val="3"/>
        <cfvo type="num" val="6"/>
        <color theme="0"/>
        <color rgb="FF00B050"/>
        <color theme="6" tint="-0.499984740745262"/>
      </colorScale>
    </cfRule>
  </conditionalFormatting>
  <conditionalFormatting sqref="FU15">
    <cfRule type="colorScale" priority="2123">
      <colorScale>
        <cfvo type="num" val="0"/>
        <cfvo type="num" val="3"/>
        <cfvo type="num" val="6"/>
        <color theme="0"/>
        <color rgb="FF00B050"/>
        <color theme="6" tint="-0.499984740745262"/>
      </colorScale>
    </cfRule>
  </conditionalFormatting>
  <conditionalFormatting sqref="FU15">
    <cfRule type="colorScale" priority="2122">
      <colorScale>
        <cfvo type="num" val="0"/>
        <cfvo type="num" val="3"/>
        <cfvo type="num" val="6"/>
        <color theme="0"/>
        <color rgb="FF00B050"/>
        <color theme="6" tint="-0.499984740745262"/>
      </colorScale>
    </cfRule>
  </conditionalFormatting>
  <conditionalFormatting sqref="FU15">
    <cfRule type="colorScale" priority="2121">
      <colorScale>
        <cfvo type="num" val="0"/>
        <cfvo type="num" val="3"/>
        <cfvo type="num" val="6"/>
        <color theme="0"/>
        <color rgb="FF00B050"/>
        <color theme="6" tint="-0.499984740745262"/>
      </colorScale>
    </cfRule>
  </conditionalFormatting>
  <conditionalFormatting sqref="FU15">
    <cfRule type="colorScale" priority="2120">
      <colorScale>
        <cfvo type="num" val="0"/>
        <cfvo type="num" val="3"/>
        <cfvo type="num" val="6"/>
        <color theme="0"/>
        <color rgb="FF00B050"/>
        <color theme="6" tint="-0.499984740745262"/>
      </colorScale>
    </cfRule>
  </conditionalFormatting>
  <conditionalFormatting sqref="FU17">
    <cfRule type="colorScale" priority="2119">
      <colorScale>
        <cfvo type="num" val="0"/>
        <cfvo type="num" val="3"/>
        <cfvo type="num" val="6"/>
        <color theme="0"/>
        <color rgb="FF00B050"/>
        <color theme="6" tint="-0.499984740745262"/>
      </colorScale>
    </cfRule>
  </conditionalFormatting>
  <conditionalFormatting sqref="FU15">
    <cfRule type="colorScale" priority="2118">
      <colorScale>
        <cfvo type="num" val="0"/>
        <cfvo type="num" val="3"/>
        <cfvo type="num" val="6"/>
        <color theme="0"/>
        <color rgb="FF00B050"/>
        <color theme="6" tint="-0.499984740745262"/>
      </colorScale>
    </cfRule>
  </conditionalFormatting>
  <conditionalFormatting sqref="FU17">
    <cfRule type="colorScale" priority="2117">
      <colorScale>
        <cfvo type="num" val="0"/>
        <cfvo type="num" val="3"/>
        <cfvo type="num" val="6"/>
        <color theme="0"/>
        <color rgb="FF00B050"/>
        <color theme="6" tint="-0.499984740745262"/>
      </colorScale>
    </cfRule>
  </conditionalFormatting>
  <conditionalFormatting sqref="FU17">
    <cfRule type="colorScale" priority="2116">
      <colorScale>
        <cfvo type="num" val="0"/>
        <cfvo type="num" val="3"/>
        <cfvo type="num" val="6"/>
        <color theme="0"/>
        <color rgb="FF00B050"/>
        <color theme="6" tint="-0.499984740745262"/>
      </colorScale>
    </cfRule>
  </conditionalFormatting>
  <conditionalFormatting sqref="FU17">
    <cfRule type="colorScale" priority="2115">
      <colorScale>
        <cfvo type="num" val="0"/>
        <cfvo type="num" val="3"/>
        <cfvo type="num" val="6"/>
        <color theme="0"/>
        <color rgb="FF00B050"/>
        <color theme="6" tint="-0.499984740745262"/>
      </colorScale>
    </cfRule>
  </conditionalFormatting>
  <conditionalFormatting sqref="FU18">
    <cfRule type="colorScale" priority="2114">
      <colorScale>
        <cfvo type="num" val="0"/>
        <cfvo type="num" val="3"/>
        <cfvo type="num" val="6"/>
        <color theme="0"/>
        <color rgb="FF00B050"/>
        <color theme="6" tint="-0.499984740745262"/>
      </colorScale>
    </cfRule>
  </conditionalFormatting>
  <conditionalFormatting sqref="FU16">
    <cfRule type="colorScale" priority="2113">
      <colorScale>
        <cfvo type="num" val="0"/>
        <cfvo type="num" val="3"/>
        <cfvo type="num" val="6"/>
        <color theme="0"/>
        <color rgb="FF00B050"/>
        <color theme="6" tint="-0.499984740745262"/>
      </colorScale>
    </cfRule>
  </conditionalFormatting>
  <conditionalFormatting sqref="FU16">
    <cfRule type="colorScale" priority="2112">
      <colorScale>
        <cfvo type="num" val="0"/>
        <cfvo type="num" val="3"/>
        <cfvo type="num" val="6"/>
        <color theme="0"/>
        <color rgb="FF00B050"/>
        <color theme="6" tint="-0.499984740745262"/>
      </colorScale>
    </cfRule>
  </conditionalFormatting>
  <conditionalFormatting sqref="FU16">
    <cfRule type="colorScale" priority="2111">
      <colorScale>
        <cfvo type="num" val="0"/>
        <cfvo type="num" val="3"/>
        <cfvo type="num" val="6"/>
        <color theme="0"/>
        <color rgb="FF00B050"/>
        <color theme="6" tint="-0.499984740745262"/>
      </colorScale>
    </cfRule>
  </conditionalFormatting>
  <conditionalFormatting sqref="FU18">
    <cfRule type="colorScale" priority="2110">
      <colorScale>
        <cfvo type="num" val="0"/>
        <cfvo type="num" val="3"/>
        <cfvo type="num" val="6"/>
        <color theme="0"/>
        <color rgb="FF00B050"/>
        <color theme="6" tint="-0.499984740745262"/>
      </colorScale>
    </cfRule>
  </conditionalFormatting>
  <conditionalFormatting sqref="FU16">
    <cfRule type="colorScale" priority="2109">
      <colorScale>
        <cfvo type="num" val="0"/>
        <cfvo type="num" val="3"/>
        <cfvo type="num" val="6"/>
        <color theme="0"/>
        <color rgb="FF00B050"/>
        <color theme="6" tint="-0.499984740745262"/>
      </colorScale>
    </cfRule>
  </conditionalFormatting>
  <conditionalFormatting sqref="FU18">
    <cfRule type="colorScale" priority="2108">
      <colorScale>
        <cfvo type="num" val="0"/>
        <cfvo type="num" val="3"/>
        <cfvo type="num" val="6"/>
        <color theme="0"/>
        <color rgb="FF00B050"/>
        <color theme="6" tint="-0.499984740745262"/>
      </colorScale>
    </cfRule>
  </conditionalFormatting>
  <conditionalFormatting sqref="FU18">
    <cfRule type="colorScale" priority="2107">
      <colorScale>
        <cfvo type="num" val="0"/>
        <cfvo type="num" val="3"/>
        <cfvo type="num" val="6"/>
        <color theme="0"/>
        <color rgb="FF00B050"/>
        <color theme="6" tint="-0.499984740745262"/>
      </colorScale>
    </cfRule>
  </conditionalFormatting>
  <conditionalFormatting sqref="FU18">
    <cfRule type="colorScale" priority="2106">
      <colorScale>
        <cfvo type="num" val="0"/>
        <cfvo type="num" val="3"/>
        <cfvo type="num" val="6"/>
        <color theme="0"/>
        <color rgb="FF00B050"/>
        <color theme="6" tint="-0.499984740745262"/>
      </colorScale>
    </cfRule>
  </conditionalFormatting>
  <conditionalFormatting sqref="FU19">
    <cfRule type="colorScale" priority="2105">
      <colorScale>
        <cfvo type="num" val="0"/>
        <cfvo type="num" val="3"/>
        <cfvo type="num" val="6"/>
        <color theme="0"/>
        <color rgb="FF00B050"/>
        <color theme="6" tint="-0.499984740745262"/>
      </colorScale>
    </cfRule>
  </conditionalFormatting>
  <conditionalFormatting sqref="FU75">
    <cfRule type="colorScale" priority="2104">
      <colorScale>
        <cfvo type="num" val="0"/>
        <cfvo type="num" val="3"/>
        <cfvo type="num" val="6"/>
        <color theme="0"/>
        <color rgb="FF00B050"/>
        <color theme="6" tint="-0.499984740745262"/>
      </colorScale>
    </cfRule>
  </conditionalFormatting>
  <conditionalFormatting sqref="FV20:FV21 FV25:FV26 FV56:FV63 FV29:FV42 FV81:FV104">
    <cfRule type="colorScale" priority="2102">
      <colorScale>
        <cfvo type="num" val="0"/>
        <cfvo type="num" val="3"/>
        <cfvo type="num" val="6"/>
        <color theme="0"/>
        <color rgb="FF00B050"/>
        <color theme="6" tint="-0.499984740745262"/>
      </colorScale>
    </cfRule>
  </conditionalFormatting>
  <conditionalFormatting sqref="FV42:FV56 FV26:FV29 FV21:FV22">
    <cfRule type="colorScale" priority="2101">
      <colorScale>
        <cfvo type="num" val="0"/>
        <cfvo type="num" val="3"/>
        <cfvo type="num" val="6"/>
        <color theme="0"/>
        <color rgb="FF00B050"/>
        <color theme="6" tint="-0.499984740745262"/>
      </colorScale>
    </cfRule>
  </conditionalFormatting>
  <conditionalFormatting sqref="FV108">
    <cfRule type="colorScale" priority="2097">
      <colorScale>
        <cfvo type="num" val="0"/>
        <cfvo type="num" val="3"/>
        <cfvo type="num" val="6"/>
        <color theme="0"/>
        <color rgb="FF00B050"/>
        <color theme="6" tint="-0.499984740745262"/>
      </colorScale>
    </cfRule>
  </conditionalFormatting>
  <conditionalFormatting sqref="FV63:FV74 FV76:FV80">
    <cfRule type="colorScale" priority="2100">
      <colorScale>
        <cfvo type="num" val="0"/>
        <cfvo type="num" val="3"/>
        <cfvo type="num" val="6"/>
        <color theme="0"/>
        <color rgb="FF00B050"/>
        <color theme="6" tint="-0.499984740745262"/>
      </colorScale>
    </cfRule>
  </conditionalFormatting>
  <conditionalFormatting sqref="FV104">
    <cfRule type="colorScale" priority="2099">
      <colorScale>
        <cfvo type="num" val="0"/>
        <cfvo type="num" val="3"/>
        <cfvo type="num" val="6"/>
        <color theme="0"/>
        <color rgb="FF00B050"/>
        <color theme="6" tint="-0.499984740745262"/>
      </colorScale>
    </cfRule>
  </conditionalFormatting>
  <conditionalFormatting sqref="FV106">
    <cfRule type="colorScale" priority="2098">
      <colorScale>
        <cfvo type="num" val="0"/>
        <cfvo type="num" val="3"/>
        <cfvo type="num" val="6"/>
        <color theme="0"/>
        <color rgb="FF00B050"/>
        <color theme="6" tint="-0.499984740745262"/>
      </colorScale>
    </cfRule>
  </conditionalFormatting>
  <conditionalFormatting sqref="FV113">
    <cfRule type="colorScale" priority="2096">
      <colorScale>
        <cfvo type="num" val="0"/>
        <cfvo type="num" val="3"/>
        <cfvo type="num" val="6"/>
        <color theme="0"/>
        <color rgb="FF00B050"/>
        <color theme="6" tint="-0.499984740745262"/>
      </colorScale>
    </cfRule>
  </conditionalFormatting>
  <conditionalFormatting sqref="FV111">
    <cfRule type="colorScale" priority="2095">
      <colorScale>
        <cfvo type="num" val="0"/>
        <cfvo type="num" val="3"/>
        <cfvo type="num" val="6"/>
        <color theme="0"/>
        <color rgb="FF00B050"/>
        <color theme="6" tint="-0.499984740745262"/>
      </colorScale>
    </cfRule>
  </conditionalFormatting>
  <conditionalFormatting sqref="FV109">
    <cfRule type="colorScale" priority="2092">
      <colorScale>
        <cfvo type="num" val="0"/>
        <cfvo type="num" val="3"/>
        <cfvo type="num" val="6"/>
        <color theme="0"/>
        <color rgb="FF00B050"/>
        <color theme="6" tint="-0.499984740745262"/>
      </colorScale>
    </cfRule>
  </conditionalFormatting>
  <conditionalFormatting sqref="FV105">
    <cfRule type="colorScale" priority="2094">
      <colorScale>
        <cfvo type="num" val="0"/>
        <cfvo type="num" val="3"/>
        <cfvo type="num" val="6"/>
        <color theme="0"/>
        <color rgb="FF00B050"/>
        <color theme="6" tint="-0.499984740745262"/>
      </colorScale>
    </cfRule>
  </conditionalFormatting>
  <conditionalFormatting sqref="FV107">
    <cfRule type="colorScale" priority="2093">
      <colorScale>
        <cfvo type="num" val="0"/>
        <cfvo type="num" val="3"/>
        <cfvo type="num" val="6"/>
        <color theme="0"/>
        <color rgb="FF00B050"/>
        <color theme="6" tint="-0.499984740745262"/>
      </colorScale>
    </cfRule>
  </conditionalFormatting>
  <conditionalFormatting sqref="FV114">
    <cfRule type="colorScale" priority="2091">
      <colorScale>
        <cfvo type="num" val="0"/>
        <cfvo type="num" val="3"/>
        <cfvo type="num" val="6"/>
        <color theme="0"/>
        <color rgb="FF00B050"/>
        <color theme="6" tint="-0.499984740745262"/>
      </colorScale>
    </cfRule>
  </conditionalFormatting>
  <conditionalFormatting sqref="FV112">
    <cfRule type="colorScale" priority="2090">
      <colorScale>
        <cfvo type="num" val="0"/>
        <cfvo type="num" val="3"/>
        <cfvo type="num" val="6"/>
        <color theme="0"/>
        <color rgb="FF00B050"/>
        <color theme="6" tint="-0.499984740745262"/>
      </colorScale>
    </cfRule>
  </conditionalFormatting>
  <conditionalFormatting sqref="FV11">
    <cfRule type="colorScale" priority="2085">
      <colorScale>
        <cfvo type="num" val="0"/>
        <cfvo type="num" val="3"/>
        <cfvo type="num" val="6"/>
        <color theme="0"/>
        <color rgb="FF00B050"/>
        <color theme="6" tint="-0.499984740745262"/>
      </colorScale>
    </cfRule>
  </conditionalFormatting>
  <conditionalFormatting sqref="FV15:FV19">
    <cfRule type="colorScale" priority="2082">
      <colorScale>
        <cfvo type="num" val="0"/>
        <cfvo type="num" val="3"/>
        <cfvo type="num" val="6"/>
        <color theme="0"/>
        <color rgb="FF00B050"/>
        <color theme="6" tint="-0.499984740745262"/>
      </colorScale>
    </cfRule>
  </conditionalFormatting>
  <conditionalFormatting sqref="FV15">
    <cfRule type="colorScale" priority="2081">
      <colorScale>
        <cfvo type="num" val="0"/>
        <cfvo type="num" val="3"/>
        <cfvo type="num" val="6"/>
        <color theme="0"/>
        <color rgb="FF00B050"/>
        <color theme="6" tint="-0.499984740745262"/>
      </colorScale>
    </cfRule>
  </conditionalFormatting>
  <conditionalFormatting sqref="FV15">
    <cfRule type="colorScale" priority="2080">
      <colorScale>
        <cfvo type="num" val="0"/>
        <cfvo type="num" val="3"/>
        <cfvo type="num" val="6"/>
        <color theme="0"/>
        <color rgb="FF00B050"/>
        <color theme="6" tint="-0.499984740745262"/>
      </colorScale>
    </cfRule>
  </conditionalFormatting>
  <conditionalFormatting sqref="FV15">
    <cfRule type="colorScale" priority="2079">
      <colorScale>
        <cfvo type="num" val="0"/>
        <cfvo type="num" val="3"/>
        <cfvo type="num" val="6"/>
        <color theme="0"/>
        <color rgb="FF00B050"/>
        <color theme="6" tint="-0.499984740745262"/>
      </colorScale>
    </cfRule>
  </conditionalFormatting>
  <conditionalFormatting sqref="FV15">
    <cfRule type="colorScale" priority="2078">
      <colorScale>
        <cfvo type="num" val="0"/>
        <cfvo type="num" val="3"/>
        <cfvo type="num" val="6"/>
        <color theme="0"/>
        <color rgb="FF00B050"/>
        <color theme="6" tint="-0.499984740745262"/>
      </colorScale>
    </cfRule>
  </conditionalFormatting>
  <conditionalFormatting sqref="FV17">
    <cfRule type="colorScale" priority="2077">
      <colorScale>
        <cfvo type="num" val="0"/>
        <cfvo type="num" val="3"/>
        <cfvo type="num" val="6"/>
        <color theme="0"/>
        <color rgb="FF00B050"/>
        <color theme="6" tint="-0.499984740745262"/>
      </colorScale>
    </cfRule>
  </conditionalFormatting>
  <conditionalFormatting sqref="FV15">
    <cfRule type="colorScale" priority="2076">
      <colorScale>
        <cfvo type="num" val="0"/>
        <cfvo type="num" val="3"/>
        <cfvo type="num" val="6"/>
        <color theme="0"/>
        <color rgb="FF00B050"/>
        <color theme="6" tint="-0.499984740745262"/>
      </colorScale>
    </cfRule>
  </conditionalFormatting>
  <conditionalFormatting sqref="FV17">
    <cfRule type="colorScale" priority="2075">
      <colorScale>
        <cfvo type="num" val="0"/>
        <cfvo type="num" val="3"/>
        <cfvo type="num" val="6"/>
        <color theme="0"/>
        <color rgb="FF00B050"/>
        <color theme="6" tint="-0.499984740745262"/>
      </colorScale>
    </cfRule>
  </conditionalFormatting>
  <conditionalFormatting sqref="FV17">
    <cfRule type="colorScale" priority="2074">
      <colorScale>
        <cfvo type="num" val="0"/>
        <cfvo type="num" val="3"/>
        <cfvo type="num" val="6"/>
        <color theme="0"/>
        <color rgb="FF00B050"/>
        <color theme="6" tint="-0.499984740745262"/>
      </colorScale>
    </cfRule>
  </conditionalFormatting>
  <conditionalFormatting sqref="FV17">
    <cfRule type="colorScale" priority="2073">
      <colorScale>
        <cfvo type="num" val="0"/>
        <cfvo type="num" val="3"/>
        <cfvo type="num" val="6"/>
        <color theme="0"/>
        <color rgb="FF00B050"/>
        <color theme="6" tint="-0.499984740745262"/>
      </colorScale>
    </cfRule>
  </conditionalFormatting>
  <conditionalFormatting sqref="FV18">
    <cfRule type="colorScale" priority="2072">
      <colorScale>
        <cfvo type="num" val="0"/>
        <cfvo type="num" val="3"/>
        <cfvo type="num" val="6"/>
        <color theme="0"/>
        <color rgb="FF00B050"/>
        <color theme="6" tint="-0.499984740745262"/>
      </colorScale>
    </cfRule>
  </conditionalFormatting>
  <conditionalFormatting sqref="FV16">
    <cfRule type="colorScale" priority="2071">
      <colorScale>
        <cfvo type="num" val="0"/>
        <cfvo type="num" val="3"/>
        <cfvo type="num" val="6"/>
        <color theme="0"/>
        <color rgb="FF00B050"/>
        <color theme="6" tint="-0.499984740745262"/>
      </colorScale>
    </cfRule>
  </conditionalFormatting>
  <conditionalFormatting sqref="FV16">
    <cfRule type="colorScale" priority="2070">
      <colorScale>
        <cfvo type="num" val="0"/>
        <cfvo type="num" val="3"/>
        <cfvo type="num" val="6"/>
        <color theme="0"/>
        <color rgb="FF00B050"/>
        <color theme="6" tint="-0.499984740745262"/>
      </colorScale>
    </cfRule>
  </conditionalFormatting>
  <conditionalFormatting sqref="FV16">
    <cfRule type="colorScale" priority="2069">
      <colorScale>
        <cfvo type="num" val="0"/>
        <cfvo type="num" val="3"/>
        <cfvo type="num" val="6"/>
        <color theme="0"/>
        <color rgb="FF00B050"/>
        <color theme="6" tint="-0.499984740745262"/>
      </colorScale>
    </cfRule>
  </conditionalFormatting>
  <conditionalFormatting sqref="FV18">
    <cfRule type="colorScale" priority="2068">
      <colorScale>
        <cfvo type="num" val="0"/>
        <cfvo type="num" val="3"/>
        <cfvo type="num" val="6"/>
        <color theme="0"/>
        <color rgb="FF00B050"/>
        <color theme="6" tint="-0.499984740745262"/>
      </colorScale>
    </cfRule>
  </conditionalFormatting>
  <conditionalFormatting sqref="FV16">
    <cfRule type="colorScale" priority="2067">
      <colorScale>
        <cfvo type="num" val="0"/>
        <cfvo type="num" val="3"/>
        <cfvo type="num" val="6"/>
        <color theme="0"/>
        <color rgb="FF00B050"/>
        <color theme="6" tint="-0.499984740745262"/>
      </colorScale>
    </cfRule>
  </conditionalFormatting>
  <conditionalFormatting sqref="FV18">
    <cfRule type="colorScale" priority="2066">
      <colorScale>
        <cfvo type="num" val="0"/>
        <cfvo type="num" val="3"/>
        <cfvo type="num" val="6"/>
        <color theme="0"/>
        <color rgb="FF00B050"/>
        <color theme="6" tint="-0.499984740745262"/>
      </colorScale>
    </cfRule>
  </conditionalFormatting>
  <conditionalFormatting sqref="FV18">
    <cfRule type="colorScale" priority="2065">
      <colorScale>
        <cfvo type="num" val="0"/>
        <cfvo type="num" val="3"/>
        <cfvo type="num" val="6"/>
        <color theme="0"/>
        <color rgb="FF00B050"/>
        <color theme="6" tint="-0.499984740745262"/>
      </colorScale>
    </cfRule>
  </conditionalFormatting>
  <conditionalFormatting sqref="FV18">
    <cfRule type="colorScale" priority="2064">
      <colorScale>
        <cfvo type="num" val="0"/>
        <cfvo type="num" val="3"/>
        <cfvo type="num" val="6"/>
        <color theme="0"/>
        <color rgb="FF00B050"/>
        <color theme="6" tint="-0.499984740745262"/>
      </colorScale>
    </cfRule>
  </conditionalFormatting>
  <conditionalFormatting sqref="FV19">
    <cfRule type="colorScale" priority="2063">
      <colorScale>
        <cfvo type="num" val="0"/>
        <cfvo type="num" val="3"/>
        <cfvo type="num" val="6"/>
        <color theme="0"/>
        <color rgb="FF00B050"/>
        <color theme="6" tint="-0.499984740745262"/>
      </colorScale>
    </cfRule>
  </conditionalFormatting>
  <conditionalFormatting sqref="FV75">
    <cfRule type="colorScale" priority="2062">
      <colorScale>
        <cfvo type="num" val="0"/>
        <cfvo type="num" val="3"/>
        <cfvo type="num" val="6"/>
        <color theme="0"/>
        <color rgb="FF00B050"/>
        <color theme="6" tint="-0.499984740745262"/>
      </colorScale>
    </cfRule>
  </conditionalFormatting>
  <conditionalFormatting sqref="GQ108:GR108">
    <cfRule type="colorScale" priority="2057">
      <colorScale>
        <cfvo type="num" val="0"/>
        <cfvo type="num" val="3"/>
        <cfvo type="num" val="6"/>
        <color theme="0"/>
        <color rgb="FF00B050"/>
        <color theme="6" tint="-0.499984740745262"/>
      </colorScale>
    </cfRule>
  </conditionalFormatting>
  <conditionalFormatting sqref="GQ104:GR104">
    <cfRule type="colorScale" priority="2059">
      <colorScale>
        <cfvo type="num" val="0"/>
        <cfvo type="num" val="3"/>
        <cfvo type="num" val="6"/>
        <color theme="0"/>
        <color rgb="FF00B050"/>
        <color theme="6" tint="-0.499984740745262"/>
      </colorScale>
    </cfRule>
  </conditionalFormatting>
  <conditionalFormatting sqref="GQ106:GR106">
    <cfRule type="colorScale" priority="2058">
      <colorScale>
        <cfvo type="num" val="0"/>
        <cfvo type="num" val="3"/>
        <cfvo type="num" val="6"/>
        <color theme="0"/>
        <color rgb="FF00B050"/>
        <color theme="6" tint="-0.499984740745262"/>
      </colorScale>
    </cfRule>
  </conditionalFormatting>
  <conditionalFormatting sqref="GQ11:GR11">
    <cfRule type="colorScale" priority="2056">
      <colorScale>
        <cfvo type="num" val="0"/>
        <cfvo type="num" val="3"/>
        <cfvo type="num" val="6"/>
        <color theme="0"/>
        <color rgb="FF00B050"/>
        <color theme="6" tint="-0.499984740745262"/>
      </colorScale>
    </cfRule>
  </conditionalFormatting>
  <conditionalFormatting sqref="GQ113:GR113">
    <cfRule type="colorScale" priority="2055">
      <colorScale>
        <cfvo type="num" val="0"/>
        <cfvo type="num" val="3"/>
        <cfvo type="num" val="6"/>
        <color theme="0"/>
        <color rgb="FF00B050"/>
        <color theme="6" tint="-0.499984740745262"/>
      </colorScale>
    </cfRule>
  </conditionalFormatting>
  <conditionalFormatting sqref="GQ111:GR111">
    <cfRule type="colorScale" priority="2054">
      <colorScale>
        <cfvo type="num" val="0"/>
        <cfvo type="num" val="3"/>
        <cfvo type="num" val="6"/>
        <color theme="0"/>
        <color rgb="FF00B050"/>
        <color theme="6" tint="-0.499984740745262"/>
      </colorScale>
    </cfRule>
  </conditionalFormatting>
  <conditionalFormatting sqref="GQ109:GR109">
    <cfRule type="colorScale" priority="2051">
      <colorScale>
        <cfvo type="num" val="0"/>
        <cfvo type="num" val="3"/>
        <cfvo type="num" val="6"/>
        <color theme="0"/>
        <color rgb="FF00B050"/>
        <color theme="6" tint="-0.499984740745262"/>
      </colorScale>
    </cfRule>
  </conditionalFormatting>
  <conditionalFormatting sqref="GQ105:GR105">
    <cfRule type="colorScale" priority="2053">
      <colorScale>
        <cfvo type="num" val="0"/>
        <cfvo type="num" val="3"/>
        <cfvo type="num" val="6"/>
        <color theme="0"/>
        <color rgb="FF00B050"/>
        <color theme="6" tint="-0.499984740745262"/>
      </colorScale>
    </cfRule>
  </conditionalFormatting>
  <conditionalFormatting sqref="GQ107:GR107">
    <cfRule type="colorScale" priority="2052">
      <colorScale>
        <cfvo type="num" val="0"/>
        <cfvo type="num" val="3"/>
        <cfvo type="num" val="6"/>
        <color theme="0"/>
        <color rgb="FF00B050"/>
        <color theme="6" tint="-0.499984740745262"/>
      </colorScale>
    </cfRule>
  </conditionalFormatting>
  <conditionalFormatting sqref="GQ114:GR114">
    <cfRule type="colorScale" priority="2050">
      <colorScale>
        <cfvo type="num" val="0"/>
        <cfvo type="num" val="3"/>
        <cfvo type="num" val="6"/>
        <color theme="0"/>
        <color rgb="FF00B050"/>
        <color theme="6" tint="-0.499984740745262"/>
      </colorScale>
    </cfRule>
  </conditionalFormatting>
  <conditionalFormatting sqref="GQ112:GR112">
    <cfRule type="colorScale" priority="2049">
      <colorScale>
        <cfvo type="num" val="0"/>
        <cfvo type="num" val="3"/>
        <cfvo type="num" val="6"/>
        <color theme="0"/>
        <color rgb="FF00B050"/>
        <color theme="6" tint="-0.499984740745262"/>
      </colorScale>
    </cfRule>
  </conditionalFormatting>
  <conditionalFormatting sqref="GQ56:GR57 GQ25:GR26 GQ20:GR21 GQ29:GR42">
    <cfRule type="colorScale" priority="2040">
      <colorScale>
        <cfvo type="num" val="0"/>
        <cfvo type="num" val="3"/>
        <cfvo type="num" val="6"/>
        <color theme="0"/>
        <color rgb="FF00B050"/>
        <color theme="6" tint="-0.499984740745262"/>
      </colorScale>
    </cfRule>
  </conditionalFormatting>
  <conditionalFormatting sqref="GQ21:GR22 GQ26:GR29 GQ42:GR56">
    <cfRule type="colorScale" priority="2039">
      <colorScale>
        <cfvo type="num" val="0"/>
        <cfvo type="num" val="3"/>
        <cfvo type="num" val="6"/>
        <color theme="0"/>
        <color rgb="FF00B050"/>
        <color theme="6" tint="-0.499984740745262"/>
      </colorScale>
    </cfRule>
  </conditionalFormatting>
  <conditionalFormatting sqref="GQ15:GQ19">
    <cfRule type="colorScale" priority="2038">
      <colorScale>
        <cfvo type="num" val="0"/>
        <cfvo type="num" val="3"/>
        <cfvo type="num" val="6"/>
        <color theme="0"/>
        <color rgb="FF00B050"/>
        <color theme="6" tint="-0.499984740745262"/>
      </colorScale>
    </cfRule>
  </conditionalFormatting>
  <conditionalFormatting sqref="GQ15">
    <cfRule type="colorScale" priority="2037">
      <colorScale>
        <cfvo type="num" val="0"/>
        <cfvo type="num" val="3"/>
        <cfvo type="num" val="6"/>
        <color theme="0"/>
        <color rgb="FF00B050"/>
        <color theme="6" tint="-0.499984740745262"/>
      </colorScale>
    </cfRule>
  </conditionalFormatting>
  <conditionalFormatting sqref="GQ15">
    <cfRule type="colorScale" priority="2036">
      <colorScale>
        <cfvo type="num" val="0"/>
        <cfvo type="num" val="3"/>
        <cfvo type="num" val="6"/>
        <color theme="0"/>
        <color rgb="FF00B050"/>
        <color theme="6" tint="-0.499984740745262"/>
      </colorScale>
    </cfRule>
  </conditionalFormatting>
  <conditionalFormatting sqref="GQ15">
    <cfRule type="colorScale" priority="2035">
      <colorScale>
        <cfvo type="num" val="0"/>
        <cfvo type="num" val="3"/>
        <cfvo type="num" val="6"/>
        <color theme="0"/>
        <color rgb="FF00B050"/>
        <color theme="6" tint="-0.499984740745262"/>
      </colorScale>
    </cfRule>
  </conditionalFormatting>
  <conditionalFormatting sqref="GQ15">
    <cfRule type="colorScale" priority="2034">
      <colorScale>
        <cfvo type="num" val="0"/>
        <cfvo type="num" val="3"/>
        <cfvo type="num" val="6"/>
        <color theme="0"/>
        <color rgb="FF00B050"/>
        <color theme="6" tint="-0.499984740745262"/>
      </colorScale>
    </cfRule>
  </conditionalFormatting>
  <conditionalFormatting sqref="GQ17">
    <cfRule type="colorScale" priority="2033">
      <colorScale>
        <cfvo type="num" val="0"/>
        <cfvo type="num" val="3"/>
        <cfvo type="num" val="6"/>
        <color theme="0"/>
        <color rgb="FF00B050"/>
        <color theme="6" tint="-0.499984740745262"/>
      </colorScale>
    </cfRule>
  </conditionalFormatting>
  <conditionalFormatting sqref="GQ15">
    <cfRule type="colorScale" priority="2032">
      <colorScale>
        <cfvo type="num" val="0"/>
        <cfvo type="num" val="3"/>
        <cfvo type="num" val="6"/>
        <color theme="0"/>
        <color rgb="FF00B050"/>
        <color theme="6" tint="-0.499984740745262"/>
      </colorScale>
    </cfRule>
  </conditionalFormatting>
  <conditionalFormatting sqref="GQ17">
    <cfRule type="colorScale" priority="2031">
      <colorScale>
        <cfvo type="num" val="0"/>
        <cfvo type="num" val="3"/>
        <cfvo type="num" val="6"/>
        <color theme="0"/>
        <color rgb="FF00B050"/>
        <color theme="6" tint="-0.499984740745262"/>
      </colorScale>
    </cfRule>
  </conditionalFormatting>
  <conditionalFormatting sqref="GQ17">
    <cfRule type="colorScale" priority="2030">
      <colorScale>
        <cfvo type="num" val="0"/>
        <cfvo type="num" val="3"/>
        <cfvo type="num" val="6"/>
        <color theme="0"/>
        <color rgb="FF00B050"/>
        <color theme="6" tint="-0.499984740745262"/>
      </colorScale>
    </cfRule>
  </conditionalFormatting>
  <conditionalFormatting sqref="GQ17">
    <cfRule type="colorScale" priority="2029">
      <colorScale>
        <cfvo type="num" val="0"/>
        <cfvo type="num" val="3"/>
        <cfvo type="num" val="6"/>
        <color theme="0"/>
        <color rgb="FF00B050"/>
        <color theme="6" tint="-0.499984740745262"/>
      </colorScale>
    </cfRule>
  </conditionalFormatting>
  <conditionalFormatting sqref="GQ18">
    <cfRule type="colorScale" priority="2028">
      <colorScale>
        <cfvo type="num" val="0"/>
        <cfvo type="num" val="3"/>
        <cfvo type="num" val="6"/>
        <color theme="0"/>
        <color rgb="FF00B050"/>
        <color theme="6" tint="-0.499984740745262"/>
      </colorScale>
    </cfRule>
  </conditionalFormatting>
  <conditionalFormatting sqref="GQ16">
    <cfRule type="colorScale" priority="2027">
      <colorScale>
        <cfvo type="num" val="0"/>
        <cfvo type="num" val="3"/>
        <cfvo type="num" val="6"/>
        <color theme="0"/>
        <color rgb="FF00B050"/>
        <color theme="6" tint="-0.499984740745262"/>
      </colorScale>
    </cfRule>
  </conditionalFormatting>
  <conditionalFormatting sqref="GQ16">
    <cfRule type="colorScale" priority="2026">
      <colorScale>
        <cfvo type="num" val="0"/>
        <cfvo type="num" val="3"/>
        <cfvo type="num" val="6"/>
        <color theme="0"/>
        <color rgb="FF00B050"/>
        <color theme="6" tint="-0.499984740745262"/>
      </colorScale>
    </cfRule>
  </conditionalFormatting>
  <conditionalFormatting sqref="GQ16">
    <cfRule type="colorScale" priority="2025">
      <colorScale>
        <cfvo type="num" val="0"/>
        <cfvo type="num" val="3"/>
        <cfvo type="num" val="6"/>
        <color theme="0"/>
        <color rgb="FF00B050"/>
        <color theme="6" tint="-0.499984740745262"/>
      </colorScale>
    </cfRule>
  </conditionalFormatting>
  <conditionalFormatting sqref="GQ18">
    <cfRule type="colorScale" priority="2024">
      <colorScale>
        <cfvo type="num" val="0"/>
        <cfvo type="num" val="3"/>
        <cfvo type="num" val="6"/>
        <color theme="0"/>
        <color rgb="FF00B050"/>
        <color theme="6" tint="-0.499984740745262"/>
      </colorScale>
    </cfRule>
  </conditionalFormatting>
  <conditionalFormatting sqref="GQ16">
    <cfRule type="colorScale" priority="2023">
      <colorScale>
        <cfvo type="num" val="0"/>
        <cfvo type="num" val="3"/>
        <cfvo type="num" val="6"/>
        <color theme="0"/>
        <color rgb="FF00B050"/>
        <color theme="6" tint="-0.499984740745262"/>
      </colorScale>
    </cfRule>
  </conditionalFormatting>
  <conditionalFormatting sqref="GQ18">
    <cfRule type="colorScale" priority="2022">
      <colorScale>
        <cfvo type="num" val="0"/>
        <cfvo type="num" val="3"/>
        <cfvo type="num" val="6"/>
        <color theme="0"/>
        <color rgb="FF00B050"/>
        <color theme="6" tint="-0.499984740745262"/>
      </colorScale>
    </cfRule>
  </conditionalFormatting>
  <conditionalFormatting sqref="GQ18">
    <cfRule type="colorScale" priority="2021">
      <colorScale>
        <cfvo type="num" val="0"/>
        <cfvo type="num" val="3"/>
        <cfvo type="num" val="6"/>
        <color theme="0"/>
        <color rgb="FF00B050"/>
        <color theme="6" tint="-0.499984740745262"/>
      </colorScale>
    </cfRule>
  </conditionalFormatting>
  <conditionalFormatting sqref="GQ18">
    <cfRule type="colorScale" priority="2020">
      <colorScale>
        <cfvo type="num" val="0"/>
        <cfvo type="num" val="3"/>
        <cfvo type="num" val="6"/>
        <color theme="0"/>
        <color rgb="FF00B050"/>
        <color theme="6" tint="-0.499984740745262"/>
      </colorScale>
    </cfRule>
  </conditionalFormatting>
  <conditionalFormatting sqref="GQ19">
    <cfRule type="colorScale" priority="2019">
      <colorScale>
        <cfvo type="num" val="0"/>
        <cfvo type="num" val="3"/>
        <cfvo type="num" val="6"/>
        <color theme="0"/>
        <color rgb="FF00B050"/>
        <color theme="6" tint="-0.499984740745262"/>
      </colorScale>
    </cfRule>
  </conditionalFormatting>
  <conditionalFormatting sqref="GR15:GR19">
    <cfRule type="colorScale" priority="2018">
      <colorScale>
        <cfvo type="num" val="0"/>
        <cfvo type="num" val="3"/>
        <cfvo type="num" val="6"/>
        <color theme="0"/>
        <color rgb="FF00B050"/>
        <color theme="6" tint="-0.499984740745262"/>
      </colorScale>
    </cfRule>
  </conditionalFormatting>
  <conditionalFormatting sqref="GR15">
    <cfRule type="colorScale" priority="2017">
      <colorScale>
        <cfvo type="num" val="0"/>
        <cfvo type="num" val="3"/>
        <cfvo type="num" val="6"/>
        <color theme="0"/>
        <color rgb="FF00B050"/>
        <color theme="6" tint="-0.499984740745262"/>
      </colorScale>
    </cfRule>
  </conditionalFormatting>
  <conditionalFormatting sqref="GR15">
    <cfRule type="colorScale" priority="2016">
      <colorScale>
        <cfvo type="num" val="0"/>
        <cfvo type="num" val="3"/>
        <cfvo type="num" val="6"/>
        <color theme="0"/>
        <color rgb="FF00B050"/>
        <color theme="6" tint="-0.499984740745262"/>
      </colorScale>
    </cfRule>
  </conditionalFormatting>
  <conditionalFormatting sqref="GR15">
    <cfRule type="colorScale" priority="2015">
      <colorScale>
        <cfvo type="num" val="0"/>
        <cfvo type="num" val="3"/>
        <cfvo type="num" val="6"/>
        <color theme="0"/>
        <color rgb="FF00B050"/>
        <color theme="6" tint="-0.499984740745262"/>
      </colorScale>
    </cfRule>
  </conditionalFormatting>
  <conditionalFormatting sqref="GR15">
    <cfRule type="colorScale" priority="2014">
      <colorScale>
        <cfvo type="num" val="0"/>
        <cfvo type="num" val="3"/>
        <cfvo type="num" val="6"/>
        <color theme="0"/>
        <color rgb="FF00B050"/>
        <color theme="6" tint="-0.499984740745262"/>
      </colorScale>
    </cfRule>
  </conditionalFormatting>
  <conditionalFormatting sqref="GR17">
    <cfRule type="colorScale" priority="2013">
      <colorScale>
        <cfvo type="num" val="0"/>
        <cfvo type="num" val="3"/>
        <cfvo type="num" val="6"/>
        <color theme="0"/>
        <color rgb="FF00B050"/>
        <color theme="6" tint="-0.499984740745262"/>
      </colorScale>
    </cfRule>
  </conditionalFormatting>
  <conditionalFormatting sqref="GR15">
    <cfRule type="colorScale" priority="2012">
      <colorScale>
        <cfvo type="num" val="0"/>
        <cfvo type="num" val="3"/>
        <cfvo type="num" val="6"/>
        <color theme="0"/>
        <color rgb="FF00B050"/>
        <color theme="6" tint="-0.499984740745262"/>
      </colorScale>
    </cfRule>
  </conditionalFormatting>
  <conditionalFormatting sqref="GR17">
    <cfRule type="colorScale" priority="2011">
      <colorScale>
        <cfvo type="num" val="0"/>
        <cfvo type="num" val="3"/>
        <cfvo type="num" val="6"/>
        <color theme="0"/>
        <color rgb="FF00B050"/>
        <color theme="6" tint="-0.499984740745262"/>
      </colorScale>
    </cfRule>
  </conditionalFormatting>
  <conditionalFormatting sqref="GR17">
    <cfRule type="colorScale" priority="2010">
      <colorScale>
        <cfvo type="num" val="0"/>
        <cfvo type="num" val="3"/>
        <cfvo type="num" val="6"/>
        <color theme="0"/>
        <color rgb="FF00B050"/>
        <color theme="6" tint="-0.499984740745262"/>
      </colorScale>
    </cfRule>
  </conditionalFormatting>
  <conditionalFormatting sqref="GR17">
    <cfRule type="colorScale" priority="2009">
      <colorScale>
        <cfvo type="num" val="0"/>
        <cfvo type="num" val="3"/>
        <cfvo type="num" val="6"/>
        <color theme="0"/>
        <color rgb="FF00B050"/>
        <color theme="6" tint="-0.499984740745262"/>
      </colorScale>
    </cfRule>
  </conditionalFormatting>
  <conditionalFormatting sqref="GR18">
    <cfRule type="colorScale" priority="2008">
      <colorScale>
        <cfvo type="num" val="0"/>
        <cfvo type="num" val="3"/>
        <cfvo type="num" val="6"/>
        <color theme="0"/>
        <color rgb="FF00B050"/>
        <color theme="6" tint="-0.499984740745262"/>
      </colorScale>
    </cfRule>
  </conditionalFormatting>
  <conditionalFormatting sqref="GR16">
    <cfRule type="colorScale" priority="2007">
      <colorScale>
        <cfvo type="num" val="0"/>
        <cfvo type="num" val="3"/>
        <cfvo type="num" val="6"/>
        <color theme="0"/>
        <color rgb="FF00B050"/>
        <color theme="6" tint="-0.499984740745262"/>
      </colorScale>
    </cfRule>
  </conditionalFormatting>
  <conditionalFormatting sqref="GR16">
    <cfRule type="colorScale" priority="2006">
      <colorScale>
        <cfvo type="num" val="0"/>
        <cfvo type="num" val="3"/>
        <cfvo type="num" val="6"/>
        <color theme="0"/>
        <color rgb="FF00B050"/>
        <color theme="6" tint="-0.499984740745262"/>
      </colorScale>
    </cfRule>
  </conditionalFormatting>
  <conditionalFormatting sqref="GR16">
    <cfRule type="colorScale" priority="2005">
      <colorScale>
        <cfvo type="num" val="0"/>
        <cfvo type="num" val="3"/>
        <cfvo type="num" val="6"/>
        <color theme="0"/>
        <color rgb="FF00B050"/>
        <color theme="6" tint="-0.499984740745262"/>
      </colorScale>
    </cfRule>
  </conditionalFormatting>
  <conditionalFormatting sqref="GR18">
    <cfRule type="colorScale" priority="2004">
      <colorScale>
        <cfvo type="num" val="0"/>
        <cfvo type="num" val="3"/>
        <cfvo type="num" val="6"/>
        <color theme="0"/>
        <color rgb="FF00B050"/>
        <color theme="6" tint="-0.499984740745262"/>
      </colorScale>
    </cfRule>
  </conditionalFormatting>
  <conditionalFormatting sqref="GR16">
    <cfRule type="colorScale" priority="2003">
      <colorScale>
        <cfvo type="num" val="0"/>
        <cfvo type="num" val="3"/>
        <cfvo type="num" val="6"/>
        <color theme="0"/>
        <color rgb="FF00B050"/>
        <color theme="6" tint="-0.499984740745262"/>
      </colorScale>
    </cfRule>
  </conditionalFormatting>
  <conditionalFormatting sqref="GR18">
    <cfRule type="colorScale" priority="2002">
      <colorScale>
        <cfvo type="num" val="0"/>
        <cfvo type="num" val="3"/>
        <cfvo type="num" val="6"/>
        <color theme="0"/>
        <color rgb="FF00B050"/>
        <color theme="6" tint="-0.499984740745262"/>
      </colorScale>
    </cfRule>
  </conditionalFormatting>
  <conditionalFormatting sqref="GR18">
    <cfRule type="colorScale" priority="2001">
      <colorScale>
        <cfvo type="num" val="0"/>
        <cfvo type="num" val="3"/>
        <cfvo type="num" val="6"/>
        <color theme="0"/>
        <color rgb="FF00B050"/>
        <color theme="6" tint="-0.499984740745262"/>
      </colorScale>
    </cfRule>
  </conditionalFormatting>
  <conditionalFormatting sqref="GR18">
    <cfRule type="colorScale" priority="2000">
      <colorScale>
        <cfvo type="num" val="0"/>
        <cfvo type="num" val="3"/>
        <cfvo type="num" val="6"/>
        <color theme="0"/>
        <color rgb="FF00B050"/>
        <color theme="6" tint="-0.499984740745262"/>
      </colorScale>
    </cfRule>
  </conditionalFormatting>
  <conditionalFormatting sqref="GR19">
    <cfRule type="colorScale" priority="1999">
      <colorScale>
        <cfvo type="num" val="0"/>
        <cfvo type="num" val="3"/>
        <cfvo type="num" val="6"/>
        <color theme="0"/>
        <color rgb="FF00B050"/>
        <color theme="6" tint="-0.499984740745262"/>
      </colorScale>
    </cfRule>
  </conditionalFormatting>
  <conditionalFormatting sqref="GS108:GV108">
    <cfRule type="colorScale" priority="1980">
      <colorScale>
        <cfvo type="num" val="0"/>
        <cfvo type="num" val="3"/>
        <cfvo type="num" val="6"/>
        <color theme="0"/>
        <color rgb="FF00B050"/>
        <color theme="6" tint="-0.499984740745262"/>
      </colorScale>
    </cfRule>
  </conditionalFormatting>
  <conditionalFormatting sqref="GS113:GV113">
    <cfRule type="colorScale" priority="1979">
      <colorScale>
        <cfvo type="num" val="0"/>
        <cfvo type="num" val="3"/>
        <cfvo type="num" val="6"/>
        <color theme="0"/>
        <color rgb="FF00B050"/>
        <color theme="6" tint="-0.499984740745262"/>
      </colorScale>
    </cfRule>
  </conditionalFormatting>
  <conditionalFormatting sqref="GS111:GV111">
    <cfRule type="colorScale" priority="1978">
      <colorScale>
        <cfvo type="num" val="0"/>
        <cfvo type="num" val="3"/>
        <cfvo type="num" val="6"/>
        <color theme="0"/>
        <color rgb="FF00B050"/>
        <color theme="6" tint="-0.499984740745262"/>
      </colorScale>
    </cfRule>
  </conditionalFormatting>
  <conditionalFormatting sqref="GS105:GV105">
    <cfRule type="colorScale" priority="1977">
      <colorScale>
        <cfvo type="num" val="0"/>
        <cfvo type="num" val="3"/>
        <cfvo type="num" val="6"/>
        <color theme="0"/>
        <color rgb="FF00B050"/>
        <color theme="6" tint="-0.499984740745262"/>
      </colorScale>
    </cfRule>
  </conditionalFormatting>
  <conditionalFormatting sqref="GS107:GV107">
    <cfRule type="colorScale" priority="1976">
      <colorScale>
        <cfvo type="num" val="0"/>
        <cfvo type="num" val="3"/>
        <cfvo type="num" val="6"/>
        <color theme="0"/>
        <color rgb="FF00B050"/>
        <color theme="6" tint="-0.499984740745262"/>
      </colorScale>
    </cfRule>
  </conditionalFormatting>
  <conditionalFormatting sqref="GS109:GV109">
    <cfRule type="colorScale" priority="1975">
      <colorScale>
        <cfvo type="num" val="0"/>
        <cfvo type="num" val="3"/>
        <cfvo type="num" val="6"/>
        <color theme="0"/>
        <color rgb="FF00B050"/>
        <color theme="6" tint="-0.499984740745262"/>
      </colorScale>
    </cfRule>
  </conditionalFormatting>
  <conditionalFormatting sqref="GS114:GV114">
    <cfRule type="colorScale" priority="1974">
      <colorScale>
        <cfvo type="num" val="0"/>
        <cfvo type="num" val="3"/>
        <cfvo type="num" val="6"/>
        <color theme="0"/>
        <color rgb="FF00B050"/>
        <color theme="6" tint="-0.499984740745262"/>
      </colorScale>
    </cfRule>
  </conditionalFormatting>
  <conditionalFormatting sqref="GS112:GV112">
    <cfRule type="colorScale" priority="1973">
      <colorScale>
        <cfvo type="num" val="0"/>
        <cfvo type="num" val="3"/>
        <cfvo type="num" val="6"/>
        <color theme="0"/>
        <color rgb="FF00B050"/>
        <color theme="6" tint="-0.499984740745262"/>
      </colorScale>
    </cfRule>
  </conditionalFormatting>
  <conditionalFormatting sqref="GU20:GV21 GU25:GV26 GU56:GV57 GU29:GV42 GS87:GV104 GU81:GV86">
    <cfRule type="colorScale" priority="1985">
      <colorScale>
        <cfvo type="num" val="0"/>
        <cfvo type="num" val="3"/>
        <cfvo type="num" val="6"/>
        <color theme="0"/>
        <color rgb="FF00B050"/>
        <color theme="6" tint="-0.499984740745262"/>
      </colorScale>
    </cfRule>
  </conditionalFormatting>
  <conditionalFormatting sqref="GU42:GV56 GU26:GV29 GU21:GV22">
    <cfRule type="colorScale" priority="1984">
      <colorScale>
        <cfvo type="num" val="0"/>
        <cfvo type="num" val="3"/>
        <cfvo type="num" val="6"/>
        <color theme="0"/>
        <color rgb="FF00B050"/>
        <color theme="6" tint="-0.499984740745262"/>
      </colorScale>
    </cfRule>
  </conditionalFormatting>
  <conditionalFormatting sqref="GU63 GV62">
    <cfRule type="colorScale" priority="1983">
      <colorScale>
        <cfvo type="num" val="0"/>
        <cfvo type="num" val="3"/>
        <cfvo type="num" val="6"/>
        <color theme="0"/>
        <color rgb="FF00B050"/>
        <color theme="6" tint="-0.499984740745262"/>
      </colorScale>
    </cfRule>
  </conditionalFormatting>
  <conditionalFormatting sqref="GS104:GV104">
    <cfRule type="colorScale" priority="1982">
      <colorScale>
        <cfvo type="num" val="0"/>
        <cfvo type="num" val="3"/>
        <cfvo type="num" val="6"/>
        <color theme="0"/>
        <color rgb="FF00B050"/>
        <color theme="6" tint="-0.499984740745262"/>
      </colorScale>
    </cfRule>
  </conditionalFormatting>
  <conditionalFormatting sqref="GS106:GV106">
    <cfRule type="colorScale" priority="1981">
      <colorScale>
        <cfvo type="num" val="0"/>
        <cfvo type="num" val="3"/>
        <cfvo type="num" val="6"/>
        <color theme="0"/>
        <color rgb="FF00B050"/>
        <color theme="6" tint="-0.499984740745262"/>
      </colorScale>
    </cfRule>
  </conditionalFormatting>
  <conditionalFormatting sqref="GS11">
    <cfRule type="colorScale" priority="1968">
      <colorScale>
        <cfvo type="num" val="0"/>
        <cfvo type="num" val="3"/>
        <cfvo type="num" val="6"/>
        <color theme="0"/>
        <color rgb="FF00B050"/>
        <color theme="6" tint="-0.499984740745262"/>
      </colorScale>
    </cfRule>
  </conditionalFormatting>
  <conditionalFormatting sqref="GS15:GS19">
    <cfRule type="colorScale" priority="1967">
      <colorScale>
        <cfvo type="num" val="0"/>
        <cfvo type="num" val="3"/>
        <cfvo type="num" val="6"/>
        <color theme="0"/>
        <color rgb="FF00B050"/>
        <color theme="6" tint="-0.499984740745262"/>
      </colorScale>
    </cfRule>
  </conditionalFormatting>
  <conditionalFormatting sqref="GS15">
    <cfRule type="colorScale" priority="1966">
      <colorScale>
        <cfvo type="num" val="0"/>
        <cfvo type="num" val="3"/>
        <cfvo type="num" val="6"/>
        <color theme="0"/>
        <color rgb="FF00B050"/>
        <color theme="6" tint="-0.499984740745262"/>
      </colorScale>
    </cfRule>
  </conditionalFormatting>
  <conditionalFormatting sqref="GS15">
    <cfRule type="colorScale" priority="1965">
      <colorScale>
        <cfvo type="num" val="0"/>
        <cfvo type="num" val="3"/>
        <cfvo type="num" val="6"/>
        <color theme="0"/>
        <color rgb="FF00B050"/>
        <color theme="6" tint="-0.499984740745262"/>
      </colorScale>
    </cfRule>
  </conditionalFormatting>
  <conditionalFormatting sqref="GS15">
    <cfRule type="colorScale" priority="1964">
      <colorScale>
        <cfvo type="num" val="0"/>
        <cfvo type="num" val="3"/>
        <cfvo type="num" val="6"/>
        <color theme="0"/>
        <color rgb="FF00B050"/>
        <color theme="6" tint="-0.499984740745262"/>
      </colorScale>
    </cfRule>
  </conditionalFormatting>
  <conditionalFormatting sqref="GS15">
    <cfRule type="colorScale" priority="1963">
      <colorScale>
        <cfvo type="num" val="0"/>
        <cfvo type="num" val="3"/>
        <cfvo type="num" val="6"/>
        <color theme="0"/>
        <color rgb="FF00B050"/>
        <color theme="6" tint="-0.499984740745262"/>
      </colorScale>
    </cfRule>
  </conditionalFormatting>
  <conditionalFormatting sqref="GS17">
    <cfRule type="colorScale" priority="1962">
      <colorScale>
        <cfvo type="num" val="0"/>
        <cfvo type="num" val="3"/>
        <cfvo type="num" val="6"/>
        <color theme="0"/>
        <color rgb="FF00B050"/>
        <color theme="6" tint="-0.499984740745262"/>
      </colorScale>
    </cfRule>
  </conditionalFormatting>
  <conditionalFormatting sqref="GS15">
    <cfRule type="colorScale" priority="1961">
      <colorScale>
        <cfvo type="num" val="0"/>
        <cfvo type="num" val="3"/>
        <cfvo type="num" val="6"/>
        <color theme="0"/>
        <color rgb="FF00B050"/>
        <color theme="6" tint="-0.499984740745262"/>
      </colorScale>
    </cfRule>
  </conditionalFormatting>
  <conditionalFormatting sqref="GS17">
    <cfRule type="colorScale" priority="1960">
      <colorScale>
        <cfvo type="num" val="0"/>
        <cfvo type="num" val="3"/>
        <cfvo type="num" val="6"/>
        <color theme="0"/>
        <color rgb="FF00B050"/>
        <color theme="6" tint="-0.499984740745262"/>
      </colorScale>
    </cfRule>
  </conditionalFormatting>
  <conditionalFormatting sqref="GS17">
    <cfRule type="colorScale" priority="1959">
      <colorScale>
        <cfvo type="num" val="0"/>
        <cfvo type="num" val="3"/>
        <cfvo type="num" val="6"/>
        <color theme="0"/>
        <color rgb="FF00B050"/>
        <color theme="6" tint="-0.499984740745262"/>
      </colorScale>
    </cfRule>
  </conditionalFormatting>
  <conditionalFormatting sqref="GS17">
    <cfRule type="colorScale" priority="1958">
      <colorScale>
        <cfvo type="num" val="0"/>
        <cfvo type="num" val="3"/>
        <cfvo type="num" val="6"/>
        <color theme="0"/>
        <color rgb="FF00B050"/>
        <color theme="6" tint="-0.499984740745262"/>
      </colorScale>
    </cfRule>
  </conditionalFormatting>
  <conditionalFormatting sqref="GS18">
    <cfRule type="colorScale" priority="1957">
      <colorScale>
        <cfvo type="num" val="0"/>
        <cfvo type="num" val="3"/>
        <cfvo type="num" val="6"/>
        <color theme="0"/>
        <color rgb="FF00B050"/>
        <color theme="6" tint="-0.499984740745262"/>
      </colorScale>
    </cfRule>
  </conditionalFormatting>
  <conditionalFormatting sqref="GS16">
    <cfRule type="colorScale" priority="1956">
      <colorScale>
        <cfvo type="num" val="0"/>
        <cfvo type="num" val="3"/>
        <cfvo type="num" val="6"/>
        <color theme="0"/>
        <color rgb="FF00B050"/>
        <color theme="6" tint="-0.499984740745262"/>
      </colorScale>
    </cfRule>
  </conditionalFormatting>
  <conditionalFormatting sqref="GS16">
    <cfRule type="colorScale" priority="1955">
      <colorScale>
        <cfvo type="num" val="0"/>
        <cfvo type="num" val="3"/>
        <cfvo type="num" val="6"/>
        <color theme="0"/>
        <color rgb="FF00B050"/>
        <color theme="6" tint="-0.499984740745262"/>
      </colorScale>
    </cfRule>
  </conditionalFormatting>
  <conditionalFormatting sqref="GS16">
    <cfRule type="colorScale" priority="1954">
      <colorScale>
        <cfvo type="num" val="0"/>
        <cfvo type="num" val="3"/>
        <cfvo type="num" val="6"/>
        <color theme="0"/>
        <color rgb="FF00B050"/>
        <color theme="6" tint="-0.499984740745262"/>
      </colorScale>
    </cfRule>
  </conditionalFormatting>
  <conditionalFormatting sqref="GS18">
    <cfRule type="colorScale" priority="1953">
      <colorScale>
        <cfvo type="num" val="0"/>
        <cfvo type="num" val="3"/>
        <cfvo type="num" val="6"/>
        <color theme="0"/>
        <color rgb="FF00B050"/>
        <color theme="6" tint="-0.499984740745262"/>
      </colorScale>
    </cfRule>
  </conditionalFormatting>
  <conditionalFormatting sqref="GS16">
    <cfRule type="colorScale" priority="1952">
      <colorScale>
        <cfvo type="num" val="0"/>
        <cfvo type="num" val="3"/>
        <cfvo type="num" val="6"/>
        <color theme="0"/>
        <color rgb="FF00B050"/>
        <color theme="6" tint="-0.499984740745262"/>
      </colorScale>
    </cfRule>
  </conditionalFormatting>
  <conditionalFormatting sqref="GS18">
    <cfRule type="colorScale" priority="1951">
      <colorScale>
        <cfvo type="num" val="0"/>
        <cfvo type="num" val="3"/>
        <cfvo type="num" val="6"/>
        <color theme="0"/>
        <color rgb="FF00B050"/>
        <color theme="6" tint="-0.499984740745262"/>
      </colorScale>
    </cfRule>
  </conditionalFormatting>
  <conditionalFormatting sqref="GS18">
    <cfRule type="colorScale" priority="1950">
      <colorScale>
        <cfvo type="num" val="0"/>
        <cfvo type="num" val="3"/>
        <cfvo type="num" val="6"/>
        <color theme="0"/>
        <color rgb="FF00B050"/>
        <color theme="6" tint="-0.499984740745262"/>
      </colorScale>
    </cfRule>
  </conditionalFormatting>
  <conditionalFormatting sqref="GS18">
    <cfRule type="colorScale" priority="1949">
      <colorScale>
        <cfvo type="num" val="0"/>
        <cfvo type="num" val="3"/>
        <cfvo type="num" val="6"/>
        <color theme="0"/>
        <color rgb="FF00B050"/>
        <color theme="6" tint="-0.499984740745262"/>
      </colorScale>
    </cfRule>
  </conditionalFormatting>
  <conditionalFormatting sqref="GS19">
    <cfRule type="colorScale" priority="1948">
      <colorScale>
        <cfvo type="num" val="0"/>
        <cfvo type="num" val="3"/>
        <cfvo type="num" val="6"/>
        <color theme="0"/>
        <color rgb="FF00B050"/>
        <color theme="6" tint="-0.499984740745262"/>
      </colorScale>
    </cfRule>
  </conditionalFormatting>
  <conditionalFormatting sqref="GT17">
    <cfRule type="colorScale" priority="1929">
      <colorScale>
        <cfvo type="num" val="0"/>
        <cfvo type="num" val="3"/>
        <cfvo type="num" val="6"/>
        <color theme="0"/>
        <color rgb="FF00B050"/>
        <color theme="6" tint="-0.499984740745262"/>
      </colorScale>
    </cfRule>
  </conditionalFormatting>
  <conditionalFormatting sqref="GT15">
    <cfRule type="colorScale" priority="1928">
      <colorScale>
        <cfvo type="num" val="0"/>
        <cfvo type="num" val="3"/>
        <cfvo type="num" val="6"/>
        <color theme="0"/>
        <color rgb="FF00B050"/>
        <color theme="6" tint="-0.499984740745262"/>
      </colorScale>
    </cfRule>
  </conditionalFormatting>
  <conditionalFormatting sqref="GT17">
    <cfRule type="colorScale" priority="1927">
      <colorScale>
        <cfvo type="num" val="0"/>
        <cfvo type="num" val="3"/>
        <cfvo type="num" val="6"/>
        <color theme="0"/>
        <color rgb="FF00B050"/>
        <color theme="6" tint="-0.499984740745262"/>
      </colorScale>
    </cfRule>
  </conditionalFormatting>
  <conditionalFormatting sqref="GT17">
    <cfRule type="colorScale" priority="1926">
      <colorScale>
        <cfvo type="num" val="0"/>
        <cfvo type="num" val="3"/>
        <cfvo type="num" val="6"/>
        <color theme="0"/>
        <color rgb="FF00B050"/>
        <color theme="6" tint="-0.499984740745262"/>
      </colorScale>
    </cfRule>
  </conditionalFormatting>
  <conditionalFormatting sqref="GT17">
    <cfRule type="colorScale" priority="1925">
      <colorScale>
        <cfvo type="num" val="0"/>
        <cfvo type="num" val="3"/>
        <cfvo type="num" val="6"/>
        <color theme="0"/>
        <color rgb="FF00B050"/>
        <color theme="6" tint="-0.499984740745262"/>
      </colorScale>
    </cfRule>
  </conditionalFormatting>
  <conditionalFormatting sqref="GT18">
    <cfRule type="colorScale" priority="1924">
      <colorScale>
        <cfvo type="num" val="0"/>
        <cfvo type="num" val="3"/>
        <cfvo type="num" val="6"/>
        <color theme="0"/>
        <color rgb="FF00B050"/>
        <color theme="6" tint="-0.499984740745262"/>
      </colorScale>
    </cfRule>
  </conditionalFormatting>
  <conditionalFormatting sqref="GT11">
    <cfRule type="colorScale" priority="1941">
      <colorScale>
        <cfvo type="num" val="0"/>
        <cfvo type="num" val="3"/>
        <cfvo type="num" val="6"/>
        <color theme="0"/>
        <color rgb="FF00B050"/>
        <color theme="6" tint="-0.499984740745262"/>
      </colorScale>
    </cfRule>
  </conditionalFormatting>
  <conditionalFormatting sqref="GT16">
    <cfRule type="colorScale" priority="1922">
      <colorScale>
        <cfvo type="num" val="0"/>
        <cfvo type="num" val="3"/>
        <cfvo type="num" val="6"/>
        <color theme="0"/>
        <color rgb="FF00B050"/>
        <color theme="6" tint="-0.499984740745262"/>
      </colorScale>
    </cfRule>
  </conditionalFormatting>
  <conditionalFormatting sqref="GT16">
    <cfRule type="colorScale" priority="1921">
      <colorScale>
        <cfvo type="num" val="0"/>
        <cfvo type="num" val="3"/>
        <cfvo type="num" val="6"/>
        <color theme="0"/>
        <color rgb="FF00B050"/>
        <color theme="6" tint="-0.499984740745262"/>
      </colorScale>
    </cfRule>
  </conditionalFormatting>
  <conditionalFormatting sqref="GT18">
    <cfRule type="colorScale" priority="1920">
      <colorScale>
        <cfvo type="num" val="0"/>
        <cfvo type="num" val="3"/>
        <cfvo type="num" val="6"/>
        <color theme="0"/>
        <color rgb="FF00B050"/>
        <color theme="6" tint="-0.499984740745262"/>
      </colorScale>
    </cfRule>
  </conditionalFormatting>
  <conditionalFormatting sqref="GT16">
    <cfRule type="colorScale" priority="1919">
      <colorScale>
        <cfvo type="num" val="0"/>
        <cfvo type="num" val="3"/>
        <cfvo type="num" val="6"/>
        <color theme="0"/>
        <color rgb="FF00B050"/>
        <color theme="6" tint="-0.499984740745262"/>
      </colorScale>
    </cfRule>
  </conditionalFormatting>
  <conditionalFormatting sqref="GT18">
    <cfRule type="colorScale" priority="1918">
      <colorScale>
        <cfvo type="num" val="0"/>
        <cfvo type="num" val="3"/>
        <cfvo type="num" val="6"/>
        <color theme="0"/>
        <color rgb="FF00B050"/>
        <color theme="6" tint="-0.499984740745262"/>
      </colorScale>
    </cfRule>
  </conditionalFormatting>
  <conditionalFormatting sqref="GT18">
    <cfRule type="colorScale" priority="1917">
      <colorScale>
        <cfvo type="num" val="0"/>
        <cfvo type="num" val="3"/>
        <cfvo type="num" val="6"/>
        <color theme="0"/>
        <color rgb="FF00B050"/>
        <color theme="6" tint="-0.499984740745262"/>
      </colorScale>
    </cfRule>
  </conditionalFormatting>
  <conditionalFormatting sqref="GT15:GT19">
    <cfRule type="colorScale" priority="1934">
      <colorScale>
        <cfvo type="num" val="0"/>
        <cfvo type="num" val="3"/>
        <cfvo type="num" val="6"/>
        <color theme="0"/>
        <color rgb="FF00B050"/>
        <color theme="6" tint="-0.499984740745262"/>
      </colorScale>
    </cfRule>
  </conditionalFormatting>
  <conditionalFormatting sqref="GT15">
    <cfRule type="colorScale" priority="1933">
      <colorScale>
        <cfvo type="num" val="0"/>
        <cfvo type="num" val="3"/>
        <cfvo type="num" val="6"/>
        <color theme="0"/>
        <color rgb="FF00B050"/>
        <color theme="6" tint="-0.499984740745262"/>
      </colorScale>
    </cfRule>
  </conditionalFormatting>
  <conditionalFormatting sqref="GT15">
    <cfRule type="colorScale" priority="1932">
      <colorScale>
        <cfvo type="num" val="0"/>
        <cfvo type="num" val="3"/>
        <cfvo type="num" val="6"/>
        <color theme="0"/>
        <color rgb="FF00B050"/>
        <color theme="6" tint="-0.499984740745262"/>
      </colorScale>
    </cfRule>
  </conditionalFormatting>
  <conditionalFormatting sqref="GT15">
    <cfRule type="colorScale" priority="1931">
      <colorScale>
        <cfvo type="num" val="0"/>
        <cfvo type="num" val="3"/>
        <cfvo type="num" val="6"/>
        <color theme="0"/>
        <color rgb="FF00B050"/>
        <color theme="6" tint="-0.499984740745262"/>
      </colorScale>
    </cfRule>
  </conditionalFormatting>
  <conditionalFormatting sqref="GT15">
    <cfRule type="colorScale" priority="1930">
      <colorScale>
        <cfvo type="num" val="0"/>
        <cfvo type="num" val="3"/>
        <cfvo type="num" val="6"/>
        <color theme="0"/>
        <color rgb="FF00B050"/>
        <color theme="6" tint="-0.499984740745262"/>
      </colorScale>
    </cfRule>
  </conditionalFormatting>
  <conditionalFormatting sqref="GT16">
    <cfRule type="colorScale" priority="1923">
      <colorScale>
        <cfvo type="num" val="0"/>
        <cfvo type="num" val="3"/>
        <cfvo type="num" val="6"/>
        <color theme="0"/>
        <color rgb="FF00B050"/>
        <color theme="6" tint="-0.499984740745262"/>
      </colorScale>
    </cfRule>
  </conditionalFormatting>
  <conditionalFormatting sqref="GT18">
    <cfRule type="colorScale" priority="1916">
      <colorScale>
        <cfvo type="num" val="0"/>
        <cfvo type="num" val="3"/>
        <cfvo type="num" val="6"/>
        <color theme="0"/>
        <color rgb="FF00B050"/>
        <color theme="6" tint="-0.499984740745262"/>
      </colorScale>
    </cfRule>
  </conditionalFormatting>
  <conditionalFormatting sqref="GT19">
    <cfRule type="colorScale" priority="1915">
      <colorScale>
        <cfvo type="num" val="0"/>
        <cfvo type="num" val="3"/>
        <cfvo type="num" val="6"/>
        <color theme="0"/>
        <color rgb="FF00B050"/>
        <color theme="6" tint="-0.499984740745262"/>
      </colorScale>
    </cfRule>
  </conditionalFormatting>
  <conditionalFormatting sqref="GU15:GU19">
    <cfRule type="colorScale" priority="1914">
      <colorScale>
        <cfvo type="num" val="0"/>
        <cfvo type="num" val="3"/>
        <cfvo type="num" val="6"/>
        <color theme="0"/>
        <color rgb="FF00B050"/>
        <color theme="6" tint="-0.499984740745262"/>
      </colorScale>
    </cfRule>
  </conditionalFormatting>
  <conditionalFormatting sqref="GU15">
    <cfRule type="colorScale" priority="1913">
      <colorScale>
        <cfvo type="num" val="0"/>
        <cfvo type="num" val="3"/>
        <cfvo type="num" val="6"/>
        <color theme="0"/>
        <color rgb="FF00B050"/>
        <color theme="6" tint="-0.499984740745262"/>
      </colorScale>
    </cfRule>
  </conditionalFormatting>
  <conditionalFormatting sqref="GU15">
    <cfRule type="colorScale" priority="1912">
      <colorScale>
        <cfvo type="num" val="0"/>
        <cfvo type="num" val="3"/>
        <cfvo type="num" val="6"/>
        <color theme="0"/>
        <color rgb="FF00B050"/>
        <color theme="6" tint="-0.499984740745262"/>
      </colorScale>
    </cfRule>
  </conditionalFormatting>
  <conditionalFormatting sqref="GU15">
    <cfRule type="colorScale" priority="1911">
      <colorScale>
        <cfvo type="num" val="0"/>
        <cfvo type="num" val="3"/>
        <cfvo type="num" val="6"/>
        <color theme="0"/>
        <color rgb="FF00B050"/>
        <color theme="6" tint="-0.499984740745262"/>
      </colorScale>
    </cfRule>
  </conditionalFormatting>
  <conditionalFormatting sqref="GU15">
    <cfRule type="colorScale" priority="1910">
      <colorScale>
        <cfvo type="num" val="0"/>
        <cfvo type="num" val="3"/>
        <cfvo type="num" val="6"/>
        <color theme="0"/>
        <color rgb="FF00B050"/>
        <color theme="6" tint="-0.499984740745262"/>
      </colorScale>
    </cfRule>
  </conditionalFormatting>
  <conditionalFormatting sqref="GU17">
    <cfRule type="colorScale" priority="1909">
      <colorScale>
        <cfvo type="num" val="0"/>
        <cfvo type="num" val="3"/>
        <cfvo type="num" val="6"/>
        <color theme="0"/>
        <color rgb="FF00B050"/>
        <color theme="6" tint="-0.499984740745262"/>
      </colorScale>
    </cfRule>
  </conditionalFormatting>
  <conditionalFormatting sqref="GU15">
    <cfRule type="colorScale" priority="1908">
      <colorScale>
        <cfvo type="num" val="0"/>
        <cfvo type="num" val="3"/>
        <cfvo type="num" val="6"/>
        <color theme="0"/>
        <color rgb="FF00B050"/>
        <color theme="6" tint="-0.499984740745262"/>
      </colorScale>
    </cfRule>
  </conditionalFormatting>
  <conditionalFormatting sqref="GU17">
    <cfRule type="colorScale" priority="1907">
      <colorScale>
        <cfvo type="num" val="0"/>
        <cfvo type="num" val="3"/>
        <cfvo type="num" val="6"/>
        <color theme="0"/>
        <color rgb="FF00B050"/>
        <color theme="6" tint="-0.499984740745262"/>
      </colorScale>
    </cfRule>
  </conditionalFormatting>
  <conditionalFormatting sqref="GU17">
    <cfRule type="colorScale" priority="1906">
      <colorScale>
        <cfvo type="num" val="0"/>
        <cfvo type="num" val="3"/>
        <cfvo type="num" val="6"/>
        <color theme="0"/>
        <color rgb="FF00B050"/>
        <color theme="6" tint="-0.499984740745262"/>
      </colorScale>
    </cfRule>
  </conditionalFormatting>
  <conditionalFormatting sqref="GU17">
    <cfRule type="colorScale" priority="1905">
      <colorScale>
        <cfvo type="num" val="0"/>
        <cfvo type="num" val="3"/>
        <cfvo type="num" val="6"/>
        <color theme="0"/>
        <color rgb="FF00B050"/>
        <color theme="6" tint="-0.499984740745262"/>
      </colorScale>
    </cfRule>
  </conditionalFormatting>
  <conditionalFormatting sqref="GU18">
    <cfRule type="colorScale" priority="1904">
      <colorScale>
        <cfvo type="num" val="0"/>
        <cfvo type="num" val="3"/>
        <cfvo type="num" val="6"/>
        <color theme="0"/>
        <color rgb="FF00B050"/>
        <color theme="6" tint="-0.499984740745262"/>
      </colorScale>
    </cfRule>
  </conditionalFormatting>
  <conditionalFormatting sqref="GU16">
    <cfRule type="colorScale" priority="1903">
      <colorScale>
        <cfvo type="num" val="0"/>
        <cfvo type="num" val="3"/>
        <cfvo type="num" val="6"/>
        <color theme="0"/>
        <color rgb="FF00B050"/>
        <color theme="6" tint="-0.499984740745262"/>
      </colorScale>
    </cfRule>
  </conditionalFormatting>
  <conditionalFormatting sqref="GU16">
    <cfRule type="colorScale" priority="1902">
      <colorScale>
        <cfvo type="num" val="0"/>
        <cfvo type="num" val="3"/>
        <cfvo type="num" val="6"/>
        <color theme="0"/>
        <color rgb="FF00B050"/>
        <color theme="6" tint="-0.499984740745262"/>
      </colorScale>
    </cfRule>
  </conditionalFormatting>
  <conditionalFormatting sqref="GU16">
    <cfRule type="colorScale" priority="1901">
      <colorScale>
        <cfvo type="num" val="0"/>
        <cfvo type="num" val="3"/>
        <cfvo type="num" val="6"/>
        <color theme="0"/>
        <color rgb="FF00B050"/>
        <color theme="6" tint="-0.499984740745262"/>
      </colorScale>
    </cfRule>
  </conditionalFormatting>
  <conditionalFormatting sqref="GU18">
    <cfRule type="colorScale" priority="1900">
      <colorScale>
        <cfvo type="num" val="0"/>
        <cfvo type="num" val="3"/>
        <cfvo type="num" val="6"/>
        <color theme="0"/>
        <color rgb="FF00B050"/>
        <color theme="6" tint="-0.499984740745262"/>
      </colorScale>
    </cfRule>
  </conditionalFormatting>
  <conditionalFormatting sqref="GU16">
    <cfRule type="colorScale" priority="1899">
      <colorScale>
        <cfvo type="num" val="0"/>
        <cfvo type="num" val="3"/>
        <cfvo type="num" val="6"/>
        <color theme="0"/>
        <color rgb="FF00B050"/>
        <color theme="6" tint="-0.499984740745262"/>
      </colorScale>
    </cfRule>
  </conditionalFormatting>
  <conditionalFormatting sqref="GU18">
    <cfRule type="colorScale" priority="1898">
      <colorScale>
        <cfvo type="num" val="0"/>
        <cfvo type="num" val="3"/>
        <cfvo type="num" val="6"/>
        <color theme="0"/>
        <color rgb="FF00B050"/>
        <color theme="6" tint="-0.499984740745262"/>
      </colorScale>
    </cfRule>
  </conditionalFormatting>
  <conditionalFormatting sqref="GU18">
    <cfRule type="colorScale" priority="1897">
      <colorScale>
        <cfvo type="num" val="0"/>
        <cfvo type="num" val="3"/>
        <cfvo type="num" val="6"/>
        <color theme="0"/>
        <color rgb="FF00B050"/>
        <color theme="6" tint="-0.499984740745262"/>
      </colorScale>
    </cfRule>
  </conditionalFormatting>
  <conditionalFormatting sqref="GU18">
    <cfRule type="colorScale" priority="1896">
      <colorScale>
        <cfvo type="num" val="0"/>
        <cfvo type="num" val="3"/>
        <cfvo type="num" val="6"/>
        <color theme="0"/>
        <color rgb="FF00B050"/>
        <color theme="6" tint="-0.499984740745262"/>
      </colorScale>
    </cfRule>
  </conditionalFormatting>
  <conditionalFormatting sqref="GU19">
    <cfRule type="colorScale" priority="1895">
      <colorScale>
        <cfvo type="num" val="0"/>
        <cfvo type="num" val="3"/>
        <cfvo type="num" val="6"/>
        <color theme="0"/>
        <color rgb="FF00B050"/>
        <color theme="6" tint="-0.499984740745262"/>
      </colorScale>
    </cfRule>
  </conditionalFormatting>
  <conditionalFormatting sqref="GV15:GV19">
    <cfRule type="colorScale" priority="1894">
      <colorScale>
        <cfvo type="num" val="0"/>
        <cfvo type="num" val="3"/>
        <cfvo type="num" val="6"/>
        <color theme="0"/>
        <color rgb="FF00B050"/>
        <color theme="6" tint="-0.499984740745262"/>
      </colorScale>
    </cfRule>
  </conditionalFormatting>
  <conditionalFormatting sqref="GV15">
    <cfRule type="colorScale" priority="1893">
      <colorScale>
        <cfvo type="num" val="0"/>
        <cfvo type="num" val="3"/>
        <cfvo type="num" val="6"/>
        <color theme="0"/>
        <color rgb="FF00B050"/>
        <color theme="6" tint="-0.499984740745262"/>
      </colorScale>
    </cfRule>
  </conditionalFormatting>
  <conditionalFormatting sqref="GV15">
    <cfRule type="colorScale" priority="1892">
      <colorScale>
        <cfvo type="num" val="0"/>
        <cfvo type="num" val="3"/>
        <cfvo type="num" val="6"/>
        <color theme="0"/>
        <color rgb="FF00B050"/>
        <color theme="6" tint="-0.499984740745262"/>
      </colorScale>
    </cfRule>
  </conditionalFormatting>
  <conditionalFormatting sqref="GV15">
    <cfRule type="colorScale" priority="1891">
      <colorScale>
        <cfvo type="num" val="0"/>
        <cfvo type="num" val="3"/>
        <cfvo type="num" val="6"/>
        <color theme="0"/>
        <color rgb="FF00B050"/>
        <color theme="6" tint="-0.499984740745262"/>
      </colorScale>
    </cfRule>
  </conditionalFormatting>
  <conditionalFormatting sqref="GV15">
    <cfRule type="colorScale" priority="1890">
      <colorScale>
        <cfvo type="num" val="0"/>
        <cfvo type="num" val="3"/>
        <cfvo type="num" val="6"/>
        <color theme="0"/>
        <color rgb="FF00B050"/>
        <color theme="6" tint="-0.499984740745262"/>
      </colorScale>
    </cfRule>
  </conditionalFormatting>
  <conditionalFormatting sqref="GV17">
    <cfRule type="colorScale" priority="1889">
      <colorScale>
        <cfvo type="num" val="0"/>
        <cfvo type="num" val="3"/>
        <cfvo type="num" val="6"/>
        <color theme="0"/>
        <color rgb="FF00B050"/>
        <color theme="6" tint="-0.499984740745262"/>
      </colorScale>
    </cfRule>
  </conditionalFormatting>
  <conditionalFormatting sqref="GV15">
    <cfRule type="colorScale" priority="1888">
      <colorScale>
        <cfvo type="num" val="0"/>
        <cfvo type="num" val="3"/>
        <cfvo type="num" val="6"/>
        <color theme="0"/>
        <color rgb="FF00B050"/>
        <color theme="6" tint="-0.499984740745262"/>
      </colorScale>
    </cfRule>
  </conditionalFormatting>
  <conditionalFormatting sqref="GV17">
    <cfRule type="colorScale" priority="1887">
      <colorScale>
        <cfvo type="num" val="0"/>
        <cfvo type="num" val="3"/>
        <cfvo type="num" val="6"/>
        <color theme="0"/>
        <color rgb="FF00B050"/>
        <color theme="6" tint="-0.499984740745262"/>
      </colorScale>
    </cfRule>
  </conditionalFormatting>
  <conditionalFormatting sqref="GV17">
    <cfRule type="colorScale" priority="1886">
      <colorScale>
        <cfvo type="num" val="0"/>
        <cfvo type="num" val="3"/>
        <cfvo type="num" val="6"/>
        <color theme="0"/>
        <color rgb="FF00B050"/>
        <color theme="6" tint="-0.499984740745262"/>
      </colorScale>
    </cfRule>
  </conditionalFormatting>
  <conditionalFormatting sqref="GV17">
    <cfRule type="colorScale" priority="1885">
      <colorScale>
        <cfvo type="num" val="0"/>
        <cfvo type="num" val="3"/>
        <cfvo type="num" val="6"/>
        <color theme="0"/>
        <color rgb="FF00B050"/>
        <color theme="6" tint="-0.499984740745262"/>
      </colorScale>
    </cfRule>
  </conditionalFormatting>
  <conditionalFormatting sqref="GV18">
    <cfRule type="colorScale" priority="1884">
      <colorScale>
        <cfvo type="num" val="0"/>
        <cfvo type="num" val="3"/>
        <cfvo type="num" val="6"/>
        <color theme="0"/>
        <color rgb="FF00B050"/>
        <color theme="6" tint="-0.499984740745262"/>
      </colorScale>
    </cfRule>
  </conditionalFormatting>
  <conditionalFormatting sqref="GV16">
    <cfRule type="colorScale" priority="1883">
      <colorScale>
        <cfvo type="num" val="0"/>
        <cfvo type="num" val="3"/>
        <cfvo type="num" val="6"/>
        <color theme="0"/>
        <color rgb="FF00B050"/>
        <color theme="6" tint="-0.499984740745262"/>
      </colorScale>
    </cfRule>
  </conditionalFormatting>
  <conditionalFormatting sqref="GV16">
    <cfRule type="colorScale" priority="1882">
      <colorScale>
        <cfvo type="num" val="0"/>
        <cfvo type="num" val="3"/>
        <cfvo type="num" val="6"/>
        <color theme="0"/>
        <color rgb="FF00B050"/>
        <color theme="6" tint="-0.499984740745262"/>
      </colorScale>
    </cfRule>
  </conditionalFormatting>
  <conditionalFormatting sqref="GV16">
    <cfRule type="colorScale" priority="1881">
      <colorScale>
        <cfvo type="num" val="0"/>
        <cfvo type="num" val="3"/>
        <cfvo type="num" val="6"/>
        <color theme="0"/>
        <color rgb="FF00B050"/>
        <color theme="6" tint="-0.499984740745262"/>
      </colorScale>
    </cfRule>
  </conditionalFormatting>
  <conditionalFormatting sqref="GV18">
    <cfRule type="colorScale" priority="1880">
      <colorScale>
        <cfvo type="num" val="0"/>
        <cfvo type="num" val="3"/>
        <cfvo type="num" val="6"/>
        <color theme="0"/>
        <color rgb="FF00B050"/>
        <color theme="6" tint="-0.499984740745262"/>
      </colorScale>
    </cfRule>
  </conditionalFormatting>
  <conditionalFormatting sqref="GV16">
    <cfRule type="colorScale" priority="1879">
      <colorScale>
        <cfvo type="num" val="0"/>
        <cfvo type="num" val="3"/>
        <cfvo type="num" val="6"/>
        <color theme="0"/>
        <color rgb="FF00B050"/>
        <color theme="6" tint="-0.499984740745262"/>
      </colorScale>
    </cfRule>
  </conditionalFormatting>
  <conditionalFormatting sqref="GV18">
    <cfRule type="colorScale" priority="1878">
      <colorScale>
        <cfvo type="num" val="0"/>
        <cfvo type="num" val="3"/>
        <cfvo type="num" val="6"/>
        <color theme="0"/>
        <color rgb="FF00B050"/>
        <color theme="6" tint="-0.499984740745262"/>
      </colorScale>
    </cfRule>
  </conditionalFormatting>
  <conditionalFormatting sqref="GV18">
    <cfRule type="colorScale" priority="1877">
      <colorScale>
        <cfvo type="num" val="0"/>
        <cfvo type="num" val="3"/>
        <cfvo type="num" val="6"/>
        <color theme="0"/>
        <color rgb="FF00B050"/>
        <color theme="6" tint="-0.499984740745262"/>
      </colorScale>
    </cfRule>
  </conditionalFormatting>
  <conditionalFormatting sqref="GV18">
    <cfRule type="colorScale" priority="1876">
      <colorScale>
        <cfvo type="num" val="0"/>
        <cfvo type="num" val="3"/>
        <cfvo type="num" val="6"/>
        <color theme="0"/>
        <color rgb="FF00B050"/>
        <color theme="6" tint="-0.499984740745262"/>
      </colorScale>
    </cfRule>
  </conditionalFormatting>
  <conditionalFormatting sqref="GV19">
    <cfRule type="colorScale" priority="1875">
      <colorScale>
        <cfvo type="num" val="0"/>
        <cfvo type="num" val="3"/>
        <cfvo type="num" val="6"/>
        <color theme="0"/>
        <color rgb="FF00B050"/>
        <color theme="6" tint="-0.499984740745262"/>
      </colorScale>
    </cfRule>
  </conditionalFormatting>
  <conditionalFormatting sqref="GS75">
    <cfRule type="colorScale" priority="1874">
      <colorScale>
        <cfvo type="num" val="0"/>
        <cfvo type="num" val="3"/>
        <cfvo type="num" val="6"/>
        <color theme="0"/>
        <color rgb="FF00B050"/>
        <color theme="6" tint="-0.499984740745262"/>
      </colorScale>
    </cfRule>
  </conditionalFormatting>
  <conditionalFormatting sqref="GT75">
    <cfRule type="colorScale" priority="1873">
      <colorScale>
        <cfvo type="num" val="0"/>
        <cfvo type="num" val="3"/>
        <cfvo type="num" val="6"/>
        <color theme="0"/>
        <color rgb="FF00B050"/>
        <color theme="6" tint="-0.499984740745262"/>
      </colorScale>
    </cfRule>
  </conditionalFormatting>
  <conditionalFormatting sqref="GU11">
    <cfRule type="colorScale" priority="1872">
      <colorScale>
        <cfvo type="num" val="0"/>
        <cfvo type="num" val="3"/>
        <cfvo type="num" val="6"/>
        <color theme="0"/>
        <color rgb="FF00B050"/>
        <color theme="6" tint="-0.499984740745262"/>
      </colorScale>
    </cfRule>
  </conditionalFormatting>
  <conditionalFormatting sqref="GW106:GX106">
    <cfRule type="colorScale" priority="1853">
      <colorScale>
        <cfvo type="num" val="0"/>
        <cfvo type="num" val="3"/>
        <cfvo type="num" val="6"/>
        <color theme="0"/>
        <color rgb="FF00B050"/>
        <color theme="6" tint="-0.499984740745262"/>
      </colorScale>
    </cfRule>
  </conditionalFormatting>
  <conditionalFormatting sqref="GW108:GX108">
    <cfRule type="colorScale" priority="1852">
      <colorScale>
        <cfvo type="num" val="0"/>
        <cfvo type="num" val="3"/>
        <cfvo type="num" val="6"/>
        <color theme="0"/>
        <color rgb="FF00B050"/>
        <color theme="6" tint="-0.499984740745262"/>
      </colorScale>
    </cfRule>
  </conditionalFormatting>
  <conditionalFormatting sqref="GW113:GX113">
    <cfRule type="colorScale" priority="1851">
      <colorScale>
        <cfvo type="num" val="0"/>
        <cfvo type="num" val="3"/>
        <cfvo type="num" val="6"/>
        <color theme="0"/>
        <color rgb="FF00B050"/>
        <color theme="6" tint="-0.499984740745262"/>
      </colorScale>
    </cfRule>
  </conditionalFormatting>
  <conditionalFormatting sqref="GW111:GX111">
    <cfRule type="colorScale" priority="1850">
      <colorScale>
        <cfvo type="num" val="0"/>
        <cfvo type="num" val="3"/>
        <cfvo type="num" val="6"/>
        <color theme="0"/>
        <color rgb="FF00B050"/>
        <color theme="6" tint="-0.499984740745262"/>
      </colorScale>
    </cfRule>
  </conditionalFormatting>
  <conditionalFormatting sqref="GW105:GX105">
    <cfRule type="colorScale" priority="1849">
      <colorScale>
        <cfvo type="num" val="0"/>
        <cfvo type="num" val="3"/>
        <cfvo type="num" val="6"/>
        <color theme="0"/>
        <color rgb="FF00B050"/>
        <color theme="6" tint="-0.499984740745262"/>
      </colorScale>
    </cfRule>
  </conditionalFormatting>
  <conditionalFormatting sqref="GW107:GX107">
    <cfRule type="colorScale" priority="1848">
      <colorScale>
        <cfvo type="num" val="0"/>
        <cfvo type="num" val="3"/>
        <cfvo type="num" val="6"/>
        <color theme="0"/>
        <color rgb="FF00B050"/>
        <color theme="6" tint="-0.499984740745262"/>
      </colorScale>
    </cfRule>
  </conditionalFormatting>
  <conditionalFormatting sqref="GV11">
    <cfRule type="colorScale" priority="1865">
      <colorScale>
        <cfvo type="num" val="0"/>
        <cfvo type="num" val="3"/>
        <cfvo type="num" val="6"/>
        <color theme="0"/>
        <color rgb="FF00B050"/>
        <color theme="6" tint="-0.499984740745262"/>
      </colorScale>
    </cfRule>
  </conditionalFormatting>
  <conditionalFormatting sqref="GW114:GX114">
    <cfRule type="colorScale" priority="1846">
      <colorScale>
        <cfvo type="num" val="0"/>
        <cfvo type="num" val="3"/>
        <cfvo type="num" val="6"/>
        <color theme="0"/>
        <color rgb="FF00B050"/>
        <color theme="6" tint="-0.499984740745262"/>
      </colorScale>
    </cfRule>
  </conditionalFormatting>
  <conditionalFormatting sqref="GW112:GX112">
    <cfRule type="colorScale" priority="1845">
      <colorScale>
        <cfvo type="num" val="0"/>
        <cfvo type="num" val="3"/>
        <cfvo type="num" val="6"/>
        <color theme="0"/>
        <color rgb="FF00B050"/>
        <color theme="6" tint="-0.499984740745262"/>
      </colorScale>
    </cfRule>
  </conditionalFormatting>
  <conditionalFormatting sqref="GW20:GX21 GW25:GX26 GW56:GX57 GW29:GX42 GW81:GX104">
    <cfRule type="colorScale" priority="1857">
      <colorScale>
        <cfvo type="num" val="0"/>
        <cfvo type="num" val="3"/>
        <cfvo type="num" val="6"/>
        <color theme="0"/>
        <color rgb="FF00B050"/>
        <color theme="6" tint="-0.499984740745262"/>
      </colorScale>
    </cfRule>
  </conditionalFormatting>
  <conditionalFormatting sqref="GW42:GX56 GW26:GX29 GW21:GX22">
    <cfRule type="colorScale" priority="1856">
      <colorScale>
        <cfvo type="num" val="0"/>
        <cfvo type="num" val="3"/>
        <cfvo type="num" val="6"/>
        <color theme="0"/>
        <color rgb="FF00B050"/>
        <color theme="6" tint="-0.499984740745262"/>
      </colorScale>
    </cfRule>
  </conditionalFormatting>
  <conditionalFormatting sqref="GW75:GX80 GX64 GW65">
    <cfRule type="colorScale" priority="1855">
      <colorScale>
        <cfvo type="num" val="0"/>
        <cfvo type="num" val="3"/>
        <cfvo type="num" val="6"/>
        <color theme="0"/>
        <color rgb="FF00B050"/>
        <color theme="6" tint="-0.499984740745262"/>
      </colorScale>
    </cfRule>
  </conditionalFormatting>
  <conditionalFormatting sqref="GW104:GX104">
    <cfRule type="colorScale" priority="1854">
      <colorScale>
        <cfvo type="num" val="0"/>
        <cfvo type="num" val="3"/>
        <cfvo type="num" val="6"/>
        <color theme="0"/>
        <color rgb="FF00B050"/>
        <color theme="6" tint="-0.499984740745262"/>
      </colorScale>
    </cfRule>
  </conditionalFormatting>
  <conditionalFormatting sqref="GW109:GX109">
    <cfRule type="colorScale" priority="1847">
      <colorScale>
        <cfvo type="num" val="0"/>
        <cfvo type="num" val="3"/>
        <cfvo type="num" val="6"/>
        <color theme="0"/>
        <color rgb="FF00B050"/>
        <color theme="6" tint="-0.499984740745262"/>
      </colorScale>
    </cfRule>
  </conditionalFormatting>
  <conditionalFormatting sqref="GW11">
    <cfRule type="colorScale" priority="1840">
      <colorScale>
        <cfvo type="num" val="0"/>
        <cfvo type="num" val="3"/>
        <cfvo type="num" val="6"/>
        <color theme="0"/>
        <color rgb="FF00B050"/>
        <color theme="6" tint="-0.499984740745262"/>
      </colorScale>
    </cfRule>
  </conditionalFormatting>
  <conditionalFormatting sqref="GW16">
    <cfRule type="colorScale" priority="1821">
      <colorScale>
        <cfvo type="num" val="0"/>
        <cfvo type="num" val="3"/>
        <cfvo type="num" val="6"/>
        <color theme="0"/>
        <color rgb="FF00B050"/>
        <color theme="6" tint="-0.499984740745262"/>
      </colorScale>
    </cfRule>
  </conditionalFormatting>
  <conditionalFormatting sqref="GW16">
    <cfRule type="colorScale" priority="1820">
      <colorScale>
        <cfvo type="num" val="0"/>
        <cfvo type="num" val="3"/>
        <cfvo type="num" val="6"/>
        <color theme="0"/>
        <color rgb="FF00B050"/>
        <color theme="6" tint="-0.499984740745262"/>
      </colorScale>
    </cfRule>
  </conditionalFormatting>
  <conditionalFormatting sqref="GW18">
    <cfRule type="colorScale" priority="1819">
      <colorScale>
        <cfvo type="num" val="0"/>
        <cfvo type="num" val="3"/>
        <cfvo type="num" val="6"/>
        <color theme="0"/>
        <color rgb="FF00B050"/>
        <color theme="6" tint="-0.499984740745262"/>
      </colorScale>
    </cfRule>
  </conditionalFormatting>
  <conditionalFormatting sqref="GW16">
    <cfRule type="colorScale" priority="1818">
      <colorScale>
        <cfvo type="num" val="0"/>
        <cfvo type="num" val="3"/>
        <cfvo type="num" val="6"/>
        <color theme="0"/>
        <color rgb="FF00B050"/>
        <color theme="6" tint="-0.499984740745262"/>
      </colorScale>
    </cfRule>
  </conditionalFormatting>
  <conditionalFormatting sqref="GW18">
    <cfRule type="colorScale" priority="1817">
      <colorScale>
        <cfvo type="num" val="0"/>
        <cfvo type="num" val="3"/>
        <cfvo type="num" val="6"/>
        <color theme="0"/>
        <color rgb="FF00B050"/>
        <color theme="6" tint="-0.499984740745262"/>
      </colorScale>
    </cfRule>
  </conditionalFormatting>
  <conditionalFormatting sqref="GW18">
    <cfRule type="colorScale" priority="1816">
      <colorScale>
        <cfvo type="num" val="0"/>
        <cfvo type="num" val="3"/>
        <cfvo type="num" val="6"/>
        <color theme="0"/>
        <color rgb="FF00B050"/>
        <color theme="6" tint="-0.499984740745262"/>
      </colorScale>
    </cfRule>
  </conditionalFormatting>
  <conditionalFormatting sqref="GW15:GW19">
    <cfRule type="colorScale" priority="1833">
      <colorScale>
        <cfvo type="num" val="0"/>
        <cfvo type="num" val="3"/>
        <cfvo type="num" val="6"/>
        <color theme="0"/>
        <color rgb="FF00B050"/>
        <color theme="6" tint="-0.499984740745262"/>
      </colorScale>
    </cfRule>
  </conditionalFormatting>
  <conditionalFormatting sqref="GW15">
    <cfRule type="colorScale" priority="1832">
      <colorScale>
        <cfvo type="num" val="0"/>
        <cfvo type="num" val="3"/>
        <cfvo type="num" val="6"/>
        <color theme="0"/>
        <color rgb="FF00B050"/>
        <color theme="6" tint="-0.499984740745262"/>
      </colorScale>
    </cfRule>
  </conditionalFormatting>
  <conditionalFormatting sqref="GW15">
    <cfRule type="colorScale" priority="1831">
      <colorScale>
        <cfvo type="num" val="0"/>
        <cfvo type="num" val="3"/>
        <cfvo type="num" val="6"/>
        <color theme="0"/>
        <color rgb="FF00B050"/>
        <color theme="6" tint="-0.499984740745262"/>
      </colorScale>
    </cfRule>
  </conditionalFormatting>
  <conditionalFormatting sqref="GW15">
    <cfRule type="colorScale" priority="1830">
      <colorScale>
        <cfvo type="num" val="0"/>
        <cfvo type="num" val="3"/>
        <cfvo type="num" val="6"/>
        <color theme="0"/>
        <color rgb="FF00B050"/>
        <color theme="6" tint="-0.499984740745262"/>
      </colorScale>
    </cfRule>
  </conditionalFormatting>
  <conditionalFormatting sqref="GW15">
    <cfRule type="colorScale" priority="1829">
      <colorScale>
        <cfvo type="num" val="0"/>
        <cfvo type="num" val="3"/>
        <cfvo type="num" val="6"/>
        <color theme="0"/>
        <color rgb="FF00B050"/>
        <color theme="6" tint="-0.499984740745262"/>
      </colorScale>
    </cfRule>
  </conditionalFormatting>
  <conditionalFormatting sqref="GW17">
    <cfRule type="colorScale" priority="1828">
      <colorScale>
        <cfvo type="num" val="0"/>
        <cfvo type="num" val="3"/>
        <cfvo type="num" val="6"/>
        <color theme="0"/>
        <color rgb="FF00B050"/>
        <color theme="6" tint="-0.499984740745262"/>
      </colorScale>
    </cfRule>
  </conditionalFormatting>
  <conditionalFormatting sqref="GW15">
    <cfRule type="colorScale" priority="1827">
      <colorScale>
        <cfvo type="num" val="0"/>
        <cfvo type="num" val="3"/>
        <cfvo type="num" val="6"/>
        <color theme="0"/>
        <color rgb="FF00B050"/>
        <color theme="6" tint="-0.499984740745262"/>
      </colorScale>
    </cfRule>
  </conditionalFormatting>
  <conditionalFormatting sqref="GW17">
    <cfRule type="colorScale" priority="1826">
      <colorScale>
        <cfvo type="num" val="0"/>
        <cfvo type="num" val="3"/>
        <cfvo type="num" val="6"/>
        <color theme="0"/>
        <color rgb="FF00B050"/>
        <color theme="6" tint="-0.499984740745262"/>
      </colorScale>
    </cfRule>
  </conditionalFormatting>
  <conditionalFormatting sqref="GW17">
    <cfRule type="colorScale" priority="1825">
      <colorScale>
        <cfvo type="num" val="0"/>
        <cfvo type="num" val="3"/>
        <cfvo type="num" val="6"/>
        <color theme="0"/>
        <color rgb="FF00B050"/>
        <color theme="6" tint="-0.499984740745262"/>
      </colorScale>
    </cfRule>
  </conditionalFormatting>
  <conditionalFormatting sqref="GW17">
    <cfRule type="colorScale" priority="1824">
      <colorScale>
        <cfvo type="num" val="0"/>
        <cfvo type="num" val="3"/>
        <cfvo type="num" val="6"/>
        <color theme="0"/>
        <color rgb="FF00B050"/>
        <color theme="6" tint="-0.499984740745262"/>
      </colorScale>
    </cfRule>
  </conditionalFormatting>
  <conditionalFormatting sqref="GW18">
    <cfRule type="colorScale" priority="1823">
      <colorScale>
        <cfvo type="num" val="0"/>
        <cfvo type="num" val="3"/>
        <cfvo type="num" val="6"/>
        <color theme="0"/>
        <color rgb="FF00B050"/>
        <color theme="6" tint="-0.499984740745262"/>
      </colorScale>
    </cfRule>
  </conditionalFormatting>
  <conditionalFormatting sqref="GW16">
    <cfRule type="colorScale" priority="1822">
      <colorScale>
        <cfvo type="num" val="0"/>
        <cfvo type="num" val="3"/>
        <cfvo type="num" val="6"/>
        <color theme="0"/>
        <color rgb="FF00B050"/>
        <color theme="6" tint="-0.499984740745262"/>
      </colorScale>
    </cfRule>
  </conditionalFormatting>
  <conditionalFormatting sqref="GW18">
    <cfRule type="colorScale" priority="1815">
      <colorScale>
        <cfvo type="num" val="0"/>
        <cfvo type="num" val="3"/>
        <cfvo type="num" val="6"/>
        <color theme="0"/>
        <color rgb="FF00B050"/>
        <color theme="6" tint="-0.499984740745262"/>
      </colorScale>
    </cfRule>
  </conditionalFormatting>
  <conditionalFormatting sqref="GW19">
    <cfRule type="colorScale" priority="1814">
      <colorScale>
        <cfvo type="num" val="0"/>
        <cfvo type="num" val="3"/>
        <cfvo type="num" val="6"/>
        <color theme="0"/>
        <color rgb="FF00B050"/>
        <color theme="6" tint="-0.499984740745262"/>
      </colorScale>
    </cfRule>
  </conditionalFormatting>
  <conditionalFormatting sqref="GX11">
    <cfRule type="colorScale" priority="1813">
      <colorScale>
        <cfvo type="num" val="0"/>
        <cfvo type="num" val="3"/>
        <cfvo type="num" val="6"/>
        <color theme="0"/>
        <color rgb="FF00B050"/>
        <color theme="6" tint="-0.499984740745262"/>
      </colorScale>
    </cfRule>
  </conditionalFormatting>
  <conditionalFormatting sqref="GX16">
    <cfRule type="colorScale" priority="1794">
      <colorScale>
        <cfvo type="num" val="0"/>
        <cfvo type="num" val="3"/>
        <cfvo type="num" val="6"/>
        <color theme="0"/>
        <color rgb="FF00B050"/>
        <color theme="6" tint="-0.499984740745262"/>
      </colorScale>
    </cfRule>
  </conditionalFormatting>
  <conditionalFormatting sqref="GX16">
    <cfRule type="colorScale" priority="1793">
      <colorScale>
        <cfvo type="num" val="0"/>
        <cfvo type="num" val="3"/>
        <cfvo type="num" val="6"/>
        <color theme="0"/>
        <color rgb="FF00B050"/>
        <color theme="6" tint="-0.499984740745262"/>
      </colorScale>
    </cfRule>
  </conditionalFormatting>
  <conditionalFormatting sqref="GX18">
    <cfRule type="colorScale" priority="1792">
      <colorScale>
        <cfvo type="num" val="0"/>
        <cfvo type="num" val="3"/>
        <cfvo type="num" val="6"/>
        <color theme="0"/>
        <color rgb="FF00B050"/>
        <color theme="6" tint="-0.499984740745262"/>
      </colorScale>
    </cfRule>
  </conditionalFormatting>
  <conditionalFormatting sqref="GX16">
    <cfRule type="colorScale" priority="1791">
      <colorScale>
        <cfvo type="num" val="0"/>
        <cfvo type="num" val="3"/>
        <cfvo type="num" val="6"/>
        <color theme="0"/>
        <color rgb="FF00B050"/>
        <color theme="6" tint="-0.499984740745262"/>
      </colorScale>
    </cfRule>
  </conditionalFormatting>
  <conditionalFormatting sqref="GX18">
    <cfRule type="colorScale" priority="1790">
      <colorScale>
        <cfvo type="num" val="0"/>
        <cfvo type="num" val="3"/>
        <cfvo type="num" val="6"/>
        <color theme="0"/>
        <color rgb="FF00B050"/>
        <color theme="6" tint="-0.499984740745262"/>
      </colorScale>
    </cfRule>
  </conditionalFormatting>
  <conditionalFormatting sqref="GX18">
    <cfRule type="colorScale" priority="1789">
      <colorScale>
        <cfvo type="num" val="0"/>
        <cfvo type="num" val="3"/>
        <cfvo type="num" val="6"/>
        <color theme="0"/>
        <color rgb="FF00B050"/>
        <color theme="6" tint="-0.499984740745262"/>
      </colorScale>
    </cfRule>
  </conditionalFormatting>
  <conditionalFormatting sqref="GX15:GX19">
    <cfRule type="colorScale" priority="1806">
      <colorScale>
        <cfvo type="num" val="0"/>
        <cfvo type="num" val="3"/>
        <cfvo type="num" val="6"/>
        <color theme="0"/>
        <color rgb="FF00B050"/>
        <color theme="6" tint="-0.499984740745262"/>
      </colorScale>
    </cfRule>
  </conditionalFormatting>
  <conditionalFormatting sqref="GX15">
    <cfRule type="colorScale" priority="1805">
      <colorScale>
        <cfvo type="num" val="0"/>
        <cfvo type="num" val="3"/>
        <cfvo type="num" val="6"/>
        <color theme="0"/>
        <color rgb="FF00B050"/>
        <color theme="6" tint="-0.499984740745262"/>
      </colorScale>
    </cfRule>
  </conditionalFormatting>
  <conditionalFormatting sqref="GX15">
    <cfRule type="colorScale" priority="1804">
      <colorScale>
        <cfvo type="num" val="0"/>
        <cfvo type="num" val="3"/>
        <cfvo type="num" val="6"/>
        <color theme="0"/>
        <color rgb="FF00B050"/>
        <color theme="6" tint="-0.499984740745262"/>
      </colorScale>
    </cfRule>
  </conditionalFormatting>
  <conditionalFormatting sqref="GX15">
    <cfRule type="colorScale" priority="1803">
      <colorScale>
        <cfvo type="num" val="0"/>
        <cfvo type="num" val="3"/>
        <cfvo type="num" val="6"/>
        <color theme="0"/>
        <color rgb="FF00B050"/>
        <color theme="6" tint="-0.499984740745262"/>
      </colorScale>
    </cfRule>
  </conditionalFormatting>
  <conditionalFormatting sqref="GX15">
    <cfRule type="colorScale" priority="1802">
      <colorScale>
        <cfvo type="num" val="0"/>
        <cfvo type="num" val="3"/>
        <cfvo type="num" val="6"/>
        <color theme="0"/>
        <color rgb="FF00B050"/>
        <color theme="6" tint="-0.499984740745262"/>
      </colorScale>
    </cfRule>
  </conditionalFormatting>
  <conditionalFormatting sqref="GX17">
    <cfRule type="colorScale" priority="1801">
      <colorScale>
        <cfvo type="num" val="0"/>
        <cfvo type="num" val="3"/>
        <cfvo type="num" val="6"/>
        <color theme="0"/>
        <color rgb="FF00B050"/>
        <color theme="6" tint="-0.499984740745262"/>
      </colorScale>
    </cfRule>
  </conditionalFormatting>
  <conditionalFormatting sqref="GX15">
    <cfRule type="colorScale" priority="1800">
      <colorScale>
        <cfvo type="num" val="0"/>
        <cfvo type="num" val="3"/>
        <cfvo type="num" val="6"/>
        <color theme="0"/>
        <color rgb="FF00B050"/>
        <color theme="6" tint="-0.499984740745262"/>
      </colorScale>
    </cfRule>
  </conditionalFormatting>
  <conditionalFormatting sqref="GX17">
    <cfRule type="colorScale" priority="1799">
      <colorScale>
        <cfvo type="num" val="0"/>
        <cfvo type="num" val="3"/>
        <cfvo type="num" val="6"/>
        <color theme="0"/>
        <color rgb="FF00B050"/>
        <color theme="6" tint="-0.499984740745262"/>
      </colorScale>
    </cfRule>
  </conditionalFormatting>
  <conditionalFormatting sqref="GX17">
    <cfRule type="colorScale" priority="1798">
      <colorScale>
        <cfvo type="num" val="0"/>
        <cfvo type="num" val="3"/>
        <cfvo type="num" val="6"/>
        <color theme="0"/>
        <color rgb="FF00B050"/>
        <color theme="6" tint="-0.499984740745262"/>
      </colorScale>
    </cfRule>
  </conditionalFormatting>
  <conditionalFormatting sqref="GX17">
    <cfRule type="colorScale" priority="1797">
      <colorScale>
        <cfvo type="num" val="0"/>
        <cfvo type="num" val="3"/>
        <cfvo type="num" val="6"/>
        <color theme="0"/>
        <color rgb="FF00B050"/>
        <color theme="6" tint="-0.499984740745262"/>
      </colorScale>
    </cfRule>
  </conditionalFormatting>
  <conditionalFormatting sqref="GX18">
    <cfRule type="colorScale" priority="1796">
      <colorScale>
        <cfvo type="num" val="0"/>
        <cfvo type="num" val="3"/>
        <cfvo type="num" val="6"/>
        <color theme="0"/>
        <color rgb="FF00B050"/>
        <color theme="6" tint="-0.499984740745262"/>
      </colorScale>
    </cfRule>
  </conditionalFormatting>
  <conditionalFormatting sqref="GX16">
    <cfRule type="colorScale" priority="1795">
      <colorScale>
        <cfvo type="num" val="0"/>
        <cfvo type="num" val="3"/>
        <cfvo type="num" val="6"/>
        <color theme="0"/>
        <color rgb="FF00B050"/>
        <color theme="6" tint="-0.499984740745262"/>
      </colorScale>
    </cfRule>
  </conditionalFormatting>
  <conditionalFormatting sqref="GX18">
    <cfRule type="colorScale" priority="1788">
      <colorScale>
        <cfvo type="num" val="0"/>
        <cfvo type="num" val="3"/>
        <cfvo type="num" val="6"/>
        <color theme="0"/>
        <color rgb="FF00B050"/>
        <color theme="6" tint="-0.499984740745262"/>
      </colorScale>
    </cfRule>
  </conditionalFormatting>
  <conditionalFormatting sqref="GX19">
    <cfRule type="colorScale" priority="1787">
      <colorScale>
        <cfvo type="num" val="0"/>
        <cfvo type="num" val="3"/>
        <cfvo type="num" val="6"/>
        <color theme="0"/>
        <color rgb="FF00B050"/>
        <color theme="6" tint="-0.499984740745262"/>
      </colorScale>
    </cfRule>
  </conditionalFormatting>
  <conditionalFormatting sqref="IF12">
    <cfRule type="colorScale" priority="1786">
      <colorScale>
        <cfvo type="num" val="0"/>
        <cfvo type="num" val="3"/>
        <cfvo type="num" val="6"/>
        <color theme="0"/>
        <color rgb="FF00B050"/>
        <color theme="6" tint="-0.499984740745262"/>
      </colorScale>
    </cfRule>
  </conditionalFormatting>
  <conditionalFormatting sqref="IF13">
    <cfRule type="colorScale" priority="1783">
      <colorScale>
        <cfvo type="num" val="0"/>
        <cfvo type="num" val="3"/>
        <cfvo type="num" val="6"/>
        <color theme="0"/>
        <color rgb="FF00B050"/>
        <color theme="6" tint="-0.499984740745262"/>
      </colorScale>
    </cfRule>
  </conditionalFormatting>
  <conditionalFormatting sqref="IF13">
    <cfRule type="colorScale" priority="1785">
      <colorScale>
        <cfvo type="num" val="0"/>
        <cfvo type="num" val="3"/>
        <cfvo type="num" val="6"/>
        <color theme="0"/>
        <color rgb="FF00B050"/>
        <color theme="6" tint="-0.499984740745262"/>
      </colorScale>
    </cfRule>
  </conditionalFormatting>
  <conditionalFormatting sqref="IF13">
    <cfRule type="colorScale" priority="1784">
      <colorScale>
        <cfvo type="num" val="0"/>
        <cfvo type="num" val="3"/>
        <cfvo type="num" val="6"/>
        <color theme="0"/>
        <color rgb="FF00B050"/>
        <color theme="6" tint="-0.499984740745262"/>
      </colorScale>
    </cfRule>
  </conditionalFormatting>
  <conditionalFormatting sqref="GY11:HB11 HG11:HL11">
    <cfRule type="colorScale" priority="1782">
      <colorScale>
        <cfvo type="num" val="0"/>
        <cfvo type="num" val="3"/>
        <cfvo type="num" val="6"/>
        <color theme="0"/>
        <color rgb="FF00B050"/>
        <color theme="6" tint="-0.499984740745262"/>
      </colorScale>
    </cfRule>
  </conditionalFormatting>
  <conditionalFormatting sqref="GY16:HB16">
    <cfRule type="colorScale" priority="1763">
      <colorScale>
        <cfvo type="num" val="0"/>
        <cfvo type="num" val="3"/>
        <cfvo type="num" val="6"/>
        <color theme="0"/>
        <color rgb="FF00B050"/>
        <color theme="6" tint="-0.499984740745262"/>
      </colorScale>
    </cfRule>
  </conditionalFormatting>
  <conditionalFormatting sqref="GY16:HB16">
    <cfRule type="colorScale" priority="1762">
      <colorScale>
        <cfvo type="num" val="0"/>
        <cfvo type="num" val="3"/>
        <cfvo type="num" val="6"/>
        <color theme="0"/>
        <color rgb="FF00B050"/>
        <color theme="6" tint="-0.499984740745262"/>
      </colorScale>
    </cfRule>
  </conditionalFormatting>
  <conditionalFormatting sqref="GY18:HB18">
    <cfRule type="colorScale" priority="1761">
      <colorScale>
        <cfvo type="num" val="0"/>
        <cfvo type="num" val="3"/>
        <cfvo type="num" val="6"/>
        <color theme="0"/>
        <color rgb="FF00B050"/>
        <color theme="6" tint="-0.499984740745262"/>
      </colorScale>
    </cfRule>
  </conditionalFormatting>
  <conditionalFormatting sqref="GY16:HB16">
    <cfRule type="colorScale" priority="1760">
      <colorScale>
        <cfvo type="num" val="0"/>
        <cfvo type="num" val="3"/>
        <cfvo type="num" val="6"/>
        <color theme="0"/>
        <color rgb="FF00B050"/>
        <color theme="6" tint="-0.499984740745262"/>
      </colorScale>
    </cfRule>
  </conditionalFormatting>
  <conditionalFormatting sqref="GY18:HB18">
    <cfRule type="colorScale" priority="1759">
      <colorScale>
        <cfvo type="num" val="0"/>
        <cfvo type="num" val="3"/>
        <cfvo type="num" val="6"/>
        <color theme="0"/>
        <color rgb="FF00B050"/>
        <color theme="6" tint="-0.499984740745262"/>
      </colorScale>
    </cfRule>
  </conditionalFormatting>
  <conditionalFormatting sqref="GY18:HB18">
    <cfRule type="colorScale" priority="1758">
      <colorScale>
        <cfvo type="num" val="0"/>
        <cfvo type="num" val="3"/>
        <cfvo type="num" val="6"/>
        <color theme="0"/>
        <color rgb="FF00B050"/>
        <color theme="6" tint="-0.499984740745262"/>
      </colorScale>
    </cfRule>
  </conditionalFormatting>
  <conditionalFormatting sqref="GY15:HB19 HE19 HM19 HP19 HR19">
    <cfRule type="colorScale" priority="1775">
      <colorScale>
        <cfvo type="num" val="0"/>
        <cfvo type="num" val="3"/>
        <cfvo type="num" val="6"/>
        <color theme="0"/>
        <color rgb="FF00B050"/>
        <color theme="6" tint="-0.499984740745262"/>
      </colorScale>
    </cfRule>
  </conditionalFormatting>
  <conditionalFormatting sqref="GY15:HB15">
    <cfRule type="colorScale" priority="1774">
      <colorScale>
        <cfvo type="num" val="0"/>
        <cfvo type="num" val="3"/>
        <cfvo type="num" val="6"/>
        <color theme="0"/>
        <color rgb="FF00B050"/>
        <color theme="6" tint="-0.499984740745262"/>
      </colorScale>
    </cfRule>
  </conditionalFormatting>
  <conditionalFormatting sqref="GY15:HB15">
    <cfRule type="colorScale" priority="1773">
      <colorScale>
        <cfvo type="num" val="0"/>
        <cfvo type="num" val="3"/>
        <cfvo type="num" val="6"/>
        <color theme="0"/>
        <color rgb="FF00B050"/>
        <color theme="6" tint="-0.499984740745262"/>
      </colorScale>
    </cfRule>
  </conditionalFormatting>
  <conditionalFormatting sqref="GY15:HB15">
    <cfRule type="colorScale" priority="1772">
      <colorScale>
        <cfvo type="num" val="0"/>
        <cfvo type="num" val="3"/>
        <cfvo type="num" val="6"/>
        <color theme="0"/>
        <color rgb="FF00B050"/>
        <color theme="6" tint="-0.499984740745262"/>
      </colorScale>
    </cfRule>
  </conditionalFormatting>
  <conditionalFormatting sqref="GY15:HB15">
    <cfRule type="colorScale" priority="1771">
      <colorScale>
        <cfvo type="num" val="0"/>
        <cfvo type="num" val="3"/>
        <cfvo type="num" val="6"/>
        <color theme="0"/>
        <color rgb="FF00B050"/>
        <color theme="6" tint="-0.499984740745262"/>
      </colorScale>
    </cfRule>
  </conditionalFormatting>
  <conditionalFormatting sqref="GY17:HB17">
    <cfRule type="colorScale" priority="1770">
      <colorScale>
        <cfvo type="num" val="0"/>
        <cfvo type="num" val="3"/>
        <cfvo type="num" val="6"/>
        <color theme="0"/>
        <color rgb="FF00B050"/>
        <color theme="6" tint="-0.499984740745262"/>
      </colorScale>
    </cfRule>
  </conditionalFormatting>
  <conditionalFormatting sqref="GY15:HB15">
    <cfRule type="colorScale" priority="1769">
      <colorScale>
        <cfvo type="num" val="0"/>
        <cfvo type="num" val="3"/>
        <cfvo type="num" val="6"/>
        <color theme="0"/>
        <color rgb="FF00B050"/>
        <color theme="6" tint="-0.499984740745262"/>
      </colorScale>
    </cfRule>
  </conditionalFormatting>
  <conditionalFormatting sqref="GY17:HB17">
    <cfRule type="colorScale" priority="1768">
      <colorScale>
        <cfvo type="num" val="0"/>
        <cfvo type="num" val="3"/>
        <cfvo type="num" val="6"/>
        <color theme="0"/>
        <color rgb="FF00B050"/>
        <color theme="6" tint="-0.499984740745262"/>
      </colorScale>
    </cfRule>
  </conditionalFormatting>
  <conditionalFormatting sqref="GY17:HB17">
    <cfRule type="colorScale" priority="1767">
      <colorScale>
        <cfvo type="num" val="0"/>
        <cfvo type="num" val="3"/>
        <cfvo type="num" val="6"/>
        <color theme="0"/>
        <color rgb="FF00B050"/>
        <color theme="6" tint="-0.499984740745262"/>
      </colorScale>
    </cfRule>
  </conditionalFormatting>
  <conditionalFormatting sqref="GY17:HB17">
    <cfRule type="colorScale" priority="1766">
      <colorScale>
        <cfvo type="num" val="0"/>
        <cfvo type="num" val="3"/>
        <cfvo type="num" val="6"/>
        <color theme="0"/>
        <color rgb="FF00B050"/>
        <color theme="6" tint="-0.499984740745262"/>
      </colorScale>
    </cfRule>
  </conditionalFormatting>
  <conditionalFormatting sqref="GY18:HB18">
    <cfRule type="colorScale" priority="1765">
      <colorScale>
        <cfvo type="num" val="0"/>
        <cfvo type="num" val="3"/>
        <cfvo type="num" val="6"/>
        <color theme="0"/>
        <color rgb="FF00B050"/>
        <color theme="6" tint="-0.499984740745262"/>
      </colorScale>
    </cfRule>
  </conditionalFormatting>
  <conditionalFormatting sqref="GY16:HB16">
    <cfRule type="colorScale" priority="1764">
      <colorScale>
        <cfvo type="num" val="0"/>
        <cfvo type="num" val="3"/>
        <cfvo type="num" val="6"/>
        <color theme="0"/>
        <color rgb="FF00B050"/>
        <color theme="6" tint="-0.499984740745262"/>
      </colorScale>
    </cfRule>
  </conditionalFormatting>
  <conditionalFormatting sqref="GY18:HB18">
    <cfRule type="colorScale" priority="1757">
      <colorScale>
        <cfvo type="num" val="0"/>
        <cfvo type="num" val="3"/>
        <cfvo type="num" val="6"/>
        <color theme="0"/>
        <color rgb="FF00B050"/>
        <color theme="6" tint="-0.499984740745262"/>
      </colorScale>
    </cfRule>
  </conditionalFormatting>
  <conditionalFormatting sqref="GY19:HB19 HE19 HM19 HP19 HR19">
    <cfRule type="colorScale" priority="1756">
      <colorScale>
        <cfvo type="num" val="0"/>
        <cfvo type="num" val="3"/>
        <cfvo type="num" val="6"/>
        <color theme="0"/>
        <color rgb="FF00B050"/>
        <color theme="6" tint="-0.499984740745262"/>
      </colorScale>
    </cfRule>
  </conditionalFormatting>
  <conditionalFormatting sqref="IF11">
    <cfRule type="colorScale" priority="1755">
      <colorScale>
        <cfvo type="num" val="0"/>
        <cfvo type="num" val="3"/>
        <cfvo type="num" val="6"/>
        <color theme="0"/>
        <color rgb="FF00B050"/>
        <color theme="6" tint="-0.499984740745262"/>
      </colorScale>
    </cfRule>
  </conditionalFormatting>
  <conditionalFormatting sqref="IF14">
    <cfRule type="colorScale" priority="1754">
      <colorScale>
        <cfvo type="num" val="0"/>
        <cfvo type="num" val="3"/>
        <cfvo type="num" val="6"/>
        <color theme="0"/>
        <color rgb="FF00B050"/>
        <color theme="6" tint="-0.499984740745262"/>
      </colorScale>
    </cfRule>
  </conditionalFormatting>
  <conditionalFormatting sqref="IF14">
    <cfRule type="colorScale" priority="1753">
      <colorScale>
        <cfvo type="num" val="0"/>
        <cfvo type="num" val="3"/>
        <cfvo type="num" val="6"/>
        <color theme="0"/>
        <color rgb="FF00B050"/>
        <color theme="6" tint="-0.499984740745262"/>
      </colorScale>
    </cfRule>
  </conditionalFormatting>
  <conditionalFormatting sqref="IF14">
    <cfRule type="colorScale" priority="1752">
      <colorScale>
        <cfvo type="num" val="0"/>
        <cfvo type="num" val="3"/>
        <cfvo type="num" val="6"/>
        <color theme="0"/>
        <color rgb="FF00B050"/>
        <color theme="6" tint="-0.499984740745262"/>
      </colorScale>
    </cfRule>
  </conditionalFormatting>
  <conditionalFormatting sqref="IF14">
    <cfRule type="colorScale" priority="1751">
      <colorScale>
        <cfvo type="num" val="0"/>
        <cfvo type="num" val="3"/>
        <cfvo type="num" val="6"/>
        <color theme="0"/>
        <color rgb="FF00B050"/>
        <color theme="6" tint="-0.499984740745262"/>
      </colorScale>
    </cfRule>
  </conditionalFormatting>
  <conditionalFormatting sqref="IF14">
    <cfRule type="colorScale" priority="1750">
      <colorScale>
        <cfvo type="num" val="0"/>
        <cfvo type="num" val="3"/>
        <cfvo type="num" val="6"/>
        <color theme="0"/>
        <color rgb="FF00B050"/>
        <color theme="6" tint="-0.499984740745262"/>
      </colorScale>
    </cfRule>
  </conditionalFormatting>
  <conditionalFormatting sqref="IF14">
    <cfRule type="colorScale" priority="1749">
      <colorScale>
        <cfvo type="num" val="0"/>
        <cfvo type="num" val="3"/>
        <cfvo type="num" val="6"/>
        <color theme="0"/>
        <color rgb="FF00B050"/>
        <color theme="6" tint="-0.499984740745262"/>
      </colorScale>
    </cfRule>
  </conditionalFormatting>
  <conditionalFormatting sqref="IF15:IF19">
    <cfRule type="colorScale" priority="1748">
      <colorScale>
        <cfvo type="num" val="0"/>
        <cfvo type="num" val="3"/>
        <cfvo type="num" val="6"/>
        <color theme="0"/>
        <color rgb="FF00B050"/>
        <color theme="6" tint="-0.499984740745262"/>
      </colorScale>
    </cfRule>
  </conditionalFormatting>
  <conditionalFormatting sqref="IF15">
    <cfRule type="colorScale" priority="1747">
      <colorScale>
        <cfvo type="num" val="0"/>
        <cfvo type="num" val="3"/>
        <cfvo type="num" val="6"/>
        <color theme="0"/>
        <color rgb="FF00B050"/>
        <color theme="6" tint="-0.499984740745262"/>
      </colorScale>
    </cfRule>
  </conditionalFormatting>
  <conditionalFormatting sqref="IF15">
    <cfRule type="colorScale" priority="1746">
      <colorScale>
        <cfvo type="num" val="0"/>
        <cfvo type="num" val="3"/>
        <cfvo type="num" val="6"/>
        <color theme="0"/>
        <color rgb="FF00B050"/>
        <color theme="6" tint="-0.499984740745262"/>
      </colorScale>
    </cfRule>
  </conditionalFormatting>
  <conditionalFormatting sqref="IF15">
    <cfRule type="colorScale" priority="1745">
      <colorScale>
        <cfvo type="num" val="0"/>
        <cfvo type="num" val="3"/>
        <cfvo type="num" val="6"/>
        <color theme="0"/>
        <color rgb="FF00B050"/>
        <color theme="6" tint="-0.499984740745262"/>
      </colorScale>
    </cfRule>
  </conditionalFormatting>
  <conditionalFormatting sqref="IF15">
    <cfRule type="colorScale" priority="1744">
      <colorScale>
        <cfvo type="num" val="0"/>
        <cfvo type="num" val="3"/>
        <cfvo type="num" val="6"/>
        <color theme="0"/>
        <color rgb="FF00B050"/>
        <color theme="6" tint="-0.499984740745262"/>
      </colorScale>
    </cfRule>
  </conditionalFormatting>
  <conditionalFormatting sqref="IF17">
    <cfRule type="colorScale" priority="1743">
      <colorScale>
        <cfvo type="num" val="0"/>
        <cfvo type="num" val="3"/>
        <cfvo type="num" val="6"/>
        <color theme="0"/>
        <color rgb="FF00B050"/>
        <color theme="6" tint="-0.499984740745262"/>
      </colorScale>
    </cfRule>
  </conditionalFormatting>
  <conditionalFormatting sqref="IF15">
    <cfRule type="colorScale" priority="1742">
      <colorScale>
        <cfvo type="num" val="0"/>
        <cfvo type="num" val="3"/>
        <cfvo type="num" val="6"/>
        <color theme="0"/>
        <color rgb="FF00B050"/>
        <color theme="6" tint="-0.499984740745262"/>
      </colorScale>
    </cfRule>
  </conditionalFormatting>
  <conditionalFormatting sqref="IF17">
    <cfRule type="colorScale" priority="1741">
      <colorScale>
        <cfvo type="num" val="0"/>
        <cfvo type="num" val="3"/>
        <cfvo type="num" val="6"/>
        <color theme="0"/>
        <color rgb="FF00B050"/>
        <color theme="6" tint="-0.499984740745262"/>
      </colorScale>
    </cfRule>
  </conditionalFormatting>
  <conditionalFormatting sqref="IF17">
    <cfRule type="colorScale" priority="1740">
      <colorScale>
        <cfvo type="num" val="0"/>
        <cfvo type="num" val="3"/>
        <cfvo type="num" val="6"/>
        <color theme="0"/>
        <color rgb="FF00B050"/>
        <color theme="6" tint="-0.499984740745262"/>
      </colorScale>
    </cfRule>
  </conditionalFormatting>
  <conditionalFormatting sqref="IF17">
    <cfRule type="colorScale" priority="1739">
      <colorScale>
        <cfvo type="num" val="0"/>
        <cfvo type="num" val="3"/>
        <cfvo type="num" val="6"/>
        <color theme="0"/>
        <color rgb="FF00B050"/>
        <color theme="6" tint="-0.499984740745262"/>
      </colorScale>
    </cfRule>
  </conditionalFormatting>
  <conditionalFormatting sqref="IF18">
    <cfRule type="colorScale" priority="1738">
      <colorScale>
        <cfvo type="num" val="0"/>
        <cfvo type="num" val="3"/>
        <cfvo type="num" val="6"/>
        <color theme="0"/>
        <color rgb="FF00B050"/>
        <color theme="6" tint="-0.499984740745262"/>
      </colorScale>
    </cfRule>
  </conditionalFormatting>
  <conditionalFormatting sqref="IF16">
    <cfRule type="colorScale" priority="1737">
      <colorScale>
        <cfvo type="num" val="0"/>
        <cfvo type="num" val="3"/>
        <cfvo type="num" val="6"/>
        <color theme="0"/>
        <color rgb="FF00B050"/>
        <color theme="6" tint="-0.499984740745262"/>
      </colorScale>
    </cfRule>
  </conditionalFormatting>
  <conditionalFormatting sqref="IF16">
    <cfRule type="colorScale" priority="1736">
      <colorScale>
        <cfvo type="num" val="0"/>
        <cfvo type="num" val="3"/>
        <cfvo type="num" val="6"/>
        <color theme="0"/>
        <color rgb="FF00B050"/>
        <color theme="6" tint="-0.499984740745262"/>
      </colorScale>
    </cfRule>
  </conditionalFormatting>
  <conditionalFormatting sqref="IF16">
    <cfRule type="colorScale" priority="1735">
      <colorScale>
        <cfvo type="num" val="0"/>
        <cfvo type="num" val="3"/>
        <cfvo type="num" val="6"/>
        <color theme="0"/>
        <color rgb="FF00B050"/>
        <color theme="6" tint="-0.499984740745262"/>
      </colorScale>
    </cfRule>
  </conditionalFormatting>
  <conditionalFormatting sqref="IF18">
    <cfRule type="colorScale" priority="1734">
      <colorScale>
        <cfvo type="num" val="0"/>
        <cfvo type="num" val="3"/>
        <cfvo type="num" val="6"/>
        <color theme="0"/>
        <color rgb="FF00B050"/>
        <color theme="6" tint="-0.499984740745262"/>
      </colorScale>
    </cfRule>
  </conditionalFormatting>
  <conditionalFormatting sqref="IF16">
    <cfRule type="colorScale" priority="1733">
      <colorScale>
        <cfvo type="num" val="0"/>
        <cfvo type="num" val="3"/>
        <cfvo type="num" val="6"/>
        <color theme="0"/>
        <color rgb="FF00B050"/>
        <color theme="6" tint="-0.499984740745262"/>
      </colorScale>
    </cfRule>
  </conditionalFormatting>
  <conditionalFormatting sqref="IF18">
    <cfRule type="colorScale" priority="1732">
      <colorScale>
        <cfvo type="num" val="0"/>
        <cfvo type="num" val="3"/>
        <cfvo type="num" val="6"/>
        <color theme="0"/>
        <color rgb="FF00B050"/>
        <color theme="6" tint="-0.499984740745262"/>
      </colorScale>
    </cfRule>
  </conditionalFormatting>
  <conditionalFormatting sqref="IF18">
    <cfRule type="colorScale" priority="1731">
      <colorScale>
        <cfvo type="num" val="0"/>
        <cfvo type="num" val="3"/>
        <cfvo type="num" val="6"/>
        <color theme="0"/>
        <color rgb="FF00B050"/>
        <color theme="6" tint="-0.499984740745262"/>
      </colorScale>
    </cfRule>
  </conditionalFormatting>
  <conditionalFormatting sqref="IF18">
    <cfRule type="colorScale" priority="1730">
      <colorScale>
        <cfvo type="num" val="0"/>
        <cfvo type="num" val="3"/>
        <cfvo type="num" val="6"/>
        <color theme="0"/>
        <color rgb="FF00B050"/>
        <color theme="6" tint="-0.499984740745262"/>
      </colorScale>
    </cfRule>
  </conditionalFormatting>
  <conditionalFormatting sqref="IF19">
    <cfRule type="colorScale" priority="1729">
      <colorScale>
        <cfvo type="num" val="0"/>
        <cfvo type="num" val="3"/>
        <cfvo type="num" val="6"/>
        <color theme="0"/>
        <color rgb="FF00B050"/>
        <color theme="6" tint="-0.499984740745262"/>
      </colorScale>
    </cfRule>
  </conditionalFormatting>
  <conditionalFormatting sqref="GI14">
    <cfRule type="colorScale" priority="1726">
      <colorScale>
        <cfvo type="num" val="0"/>
        <cfvo type="num" val="3"/>
        <cfvo type="num" val="6"/>
        <color theme="0"/>
        <color rgb="FF00B050"/>
        <color theme="6" tint="-0.499984740745262"/>
      </colorScale>
    </cfRule>
  </conditionalFormatting>
  <conditionalFormatting sqref="GI14">
    <cfRule type="colorScale" priority="1725">
      <colorScale>
        <cfvo type="num" val="0"/>
        <cfvo type="num" val="3"/>
        <cfvo type="num" val="6"/>
        <color theme="0"/>
        <color rgb="FF00B050"/>
        <color theme="6" tint="-0.499984740745262"/>
      </colorScale>
    </cfRule>
  </conditionalFormatting>
  <conditionalFormatting sqref="CR79">
    <cfRule type="colorScale" priority="1724">
      <colorScale>
        <cfvo type="num" val="0"/>
        <cfvo type="num" val="3"/>
        <cfvo type="num" val="6"/>
        <color theme="0"/>
        <color rgb="FF00B050"/>
        <color theme="6" tint="-0.499984740745262"/>
      </colorScale>
    </cfRule>
  </conditionalFormatting>
  <conditionalFormatting sqref="CS14">
    <cfRule type="colorScale" priority="1723">
      <colorScale>
        <cfvo type="num" val="0"/>
        <cfvo type="num" val="3"/>
        <cfvo type="num" val="6"/>
        <color theme="0"/>
        <color rgb="FF00B050"/>
        <color theme="6" tint="-0.499984740745262"/>
      </colorScale>
    </cfRule>
  </conditionalFormatting>
  <conditionalFormatting sqref="CS14">
    <cfRule type="colorScale" priority="1722">
      <colorScale>
        <cfvo type="num" val="0"/>
        <cfvo type="num" val="3"/>
        <cfvo type="num" val="6"/>
        <color theme="0"/>
        <color rgb="FF00B050"/>
        <color theme="6" tint="-0.499984740745262"/>
      </colorScale>
    </cfRule>
  </conditionalFormatting>
  <conditionalFormatting sqref="CT68">
    <cfRule type="colorScale" priority="1717">
      <colorScale>
        <cfvo type="num" val="0"/>
        <cfvo type="num" val="3"/>
        <cfvo type="num" val="6"/>
        <color theme="0"/>
        <color rgb="FF00B050"/>
        <color theme="6" tint="-0.499984740745262"/>
      </colorScale>
    </cfRule>
  </conditionalFormatting>
  <conditionalFormatting sqref="CU14">
    <cfRule type="colorScale" priority="1710">
      <colorScale>
        <cfvo type="num" val="0"/>
        <cfvo type="num" val="3"/>
        <cfvo type="num" val="6"/>
        <color theme="0"/>
        <color rgb="FF00B050"/>
        <color theme="6" tint="-0.499984740745262"/>
      </colorScale>
    </cfRule>
  </conditionalFormatting>
  <conditionalFormatting sqref="CU14">
    <cfRule type="colorScale" priority="1709">
      <colorScale>
        <cfvo type="num" val="0"/>
        <cfvo type="num" val="3"/>
        <cfvo type="num" val="6"/>
        <color theme="0"/>
        <color rgb="FF00B050"/>
        <color theme="6" tint="-0.499984740745262"/>
      </colorScale>
    </cfRule>
  </conditionalFormatting>
  <conditionalFormatting sqref="CT69">
    <cfRule type="colorScale" priority="1715">
      <colorScale>
        <cfvo type="num" val="0"/>
        <cfvo type="num" val="3"/>
        <cfvo type="num" val="6"/>
        <color theme="0"/>
        <color rgb="FF00B050"/>
        <color theme="6" tint="-0.499984740745262"/>
      </colorScale>
    </cfRule>
  </conditionalFormatting>
  <conditionalFormatting sqref="CT14">
    <cfRule type="colorScale" priority="1714">
      <colorScale>
        <cfvo type="num" val="0"/>
        <cfvo type="num" val="3"/>
        <cfvo type="num" val="6"/>
        <color theme="0"/>
        <color rgb="FF00B050"/>
        <color theme="6" tint="-0.499984740745262"/>
      </colorScale>
    </cfRule>
  </conditionalFormatting>
  <conditionalFormatting sqref="CT14">
    <cfRule type="colorScale" priority="1713">
      <colorScale>
        <cfvo type="num" val="0"/>
        <cfvo type="num" val="3"/>
        <cfvo type="num" val="6"/>
        <color theme="0"/>
        <color rgb="FF00B050"/>
        <color theme="6" tint="-0.499984740745262"/>
      </colorScale>
    </cfRule>
  </conditionalFormatting>
  <conditionalFormatting sqref="CV14">
    <cfRule type="colorScale" priority="1706">
      <colorScale>
        <cfvo type="num" val="0"/>
        <cfvo type="num" val="3"/>
        <cfvo type="num" val="6"/>
        <color theme="0"/>
        <color rgb="FF00B050"/>
        <color theme="6" tint="-0.499984740745262"/>
      </colorScale>
    </cfRule>
  </conditionalFormatting>
  <conditionalFormatting sqref="CV14">
    <cfRule type="colorScale" priority="1705">
      <colorScale>
        <cfvo type="num" val="0"/>
        <cfvo type="num" val="3"/>
        <cfvo type="num" val="6"/>
        <color theme="0"/>
        <color rgb="FF00B050"/>
        <color theme="6" tint="-0.499984740745262"/>
      </colorScale>
    </cfRule>
  </conditionalFormatting>
  <conditionalFormatting sqref="DJ68:DO68 CU68:DD68">
    <cfRule type="colorScale" priority="1708">
      <colorScale>
        <cfvo type="num" val="0"/>
        <cfvo type="num" val="3"/>
        <cfvo type="num" val="6"/>
        <color theme="0"/>
        <color rgb="FF00B050"/>
        <color theme="6" tint="-0.499984740745262"/>
      </colorScale>
    </cfRule>
  </conditionalFormatting>
  <conditionalFormatting sqref="DJ69:DO69 CU69:DD69">
    <cfRule type="colorScale" priority="1707">
      <colorScale>
        <cfvo type="num" val="0"/>
        <cfvo type="num" val="3"/>
        <cfvo type="num" val="6"/>
        <color theme="0"/>
        <color rgb="FF00B050"/>
        <color theme="6" tint="-0.499984740745262"/>
      </colorScale>
    </cfRule>
  </conditionalFormatting>
  <conditionalFormatting sqref="CY14">
    <cfRule type="colorScale" priority="1704">
      <colorScale>
        <cfvo type="num" val="0"/>
        <cfvo type="num" val="3"/>
        <cfvo type="num" val="6"/>
        <color theme="0"/>
        <color rgb="FF00B050"/>
        <color theme="6" tint="-0.499984740745262"/>
      </colorScale>
    </cfRule>
  </conditionalFormatting>
  <conditionalFormatting sqref="CY14">
    <cfRule type="colorScale" priority="1703">
      <colorScale>
        <cfvo type="num" val="0"/>
        <cfvo type="num" val="3"/>
        <cfvo type="num" val="6"/>
        <color theme="0"/>
        <color rgb="FF00B050"/>
        <color theme="6" tint="-0.499984740745262"/>
      </colorScale>
    </cfRule>
  </conditionalFormatting>
  <conditionalFormatting sqref="CZ14">
    <cfRule type="colorScale" priority="1700">
      <colorScale>
        <cfvo type="num" val="0"/>
        <cfvo type="num" val="3"/>
        <cfvo type="num" val="6"/>
        <color theme="0"/>
        <color rgb="FF00B050"/>
        <color theme="6" tint="-0.499984740745262"/>
      </colorScale>
    </cfRule>
  </conditionalFormatting>
  <conditionalFormatting sqref="CZ14">
    <cfRule type="colorScale" priority="1699">
      <colorScale>
        <cfvo type="num" val="0"/>
        <cfvo type="num" val="3"/>
        <cfvo type="num" val="6"/>
        <color theme="0"/>
        <color rgb="FF00B050"/>
        <color theme="6" tint="-0.499984740745262"/>
      </colorScale>
    </cfRule>
  </conditionalFormatting>
  <conditionalFormatting sqref="DD14 DA14 DL14">
    <cfRule type="colorScale" priority="1698">
      <colorScale>
        <cfvo type="num" val="0"/>
        <cfvo type="num" val="3"/>
        <cfvo type="num" val="6"/>
        <color theme="0"/>
        <color rgb="FF00B050"/>
        <color theme="6" tint="-0.499984740745262"/>
      </colorScale>
    </cfRule>
  </conditionalFormatting>
  <conditionalFormatting sqref="DD14 DA14 DL14">
    <cfRule type="colorScale" priority="1697">
      <colorScale>
        <cfvo type="num" val="0"/>
        <cfvo type="num" val="3"/>
        <cfvo type="num" val="6"/>
        <color theme="0"/>
        <color rgb="FF00B050"/>
        <color theme="6" tint="-0.499984740745262"/>
      </colorScale>
    </cfRule>
  </conditionalFormatting>
  <conditionalFormatting sqref="DB14">
    <cfRule type="colorScale" priority="1696">
      <colorScale>
        <cfvo type="num" val="0"/>
        <cfvo type="num" val="3"/>
        <cfvo type="num" val="6"/>
        <color theme="0"/>
        <color rgb="FF00B050"/>
        <color theme="6" tint="-0.499984740745262"/>
      </colorScale>
    </cfRule>
  </conditionalFormatting>
  <conditionalFormatting sqref="DB14">
    <cfRule type="colorScale" priority="1695">
      <colorScale>
        <cfvo type="num" val="0"/>
        <cfvo type="num" val="3"/>
        <cfvo type="num" val="6"/>
        <color theme="0"/>
        <color rgb="FF00B050"/>
        <color theme="6" tint="-0.499984740745262"/>
      </colorScale>
    </cfRule>
  </conditionalFormatting>
  <conditionalFormatting sqref="DC14">
    <cfRule type="colorScale" priority="1694">
      <colorScale>
        <cfvo type="num" val="0"/>
        <cfvo type="num" val="3"/>
        <cfvo type="num" val="6"/>
        <color theme="0"/>
        <color rgb="FF00B050"/>
        <color theme="6" tint="-0.499984740745262"/>
      </colorScale>
    </cfRule>
  </conditionalFormatting>
  <conditionalFormatting sqref="DC14">
    <cfRule type="colorScale" priority="1693">
      <colorScale>
        <cfvo type="num" val="0"/>
        <cfvo type="num" val="3"/>
        <cfvo type="num" val="6"/>
        <color theme="0"/>
        <color rgb="FF00B050"/>
        <color theme="6" tint="-0.499984740745262"/>
      </colorScale>
    </cfRule>
  </conditionalFormatting>
  <conditionalFormatting sqref="DE67:DI75">
    <cfRule type="colorScale" priority="1692">
      <colorScale>
        <cfvo type="num" val="0"/>
        <cfvo type="num" val="3"/>
        <cfvo type="num" val="6"/>
        <color theme="0"/>
        <color rgb="FF00B050"/>
        <color theme="6" tint="-0.499984740745262"/>
      </colorScale>
    </cfRule>
  </conditionalFormatting>
  <conditionalFormatting sqref="DE68">
    <cfRule type="colorScale" priority="1691">
      <colorScale>
        <cfvo type="num" val="0"/>
        <cfvo type="num" val="3"/>
        <cfvo type="num" val="6"/>
        <color theme="0"/>
        <color rgb="FF00B050"/>
        <color theme="6" tint="-0.499984740745262"/>
      </colorScale>
    </cfRule>
  </conditionalFormatting>
  <conditionalFormatting sqref="DE69">
    <cfRule type="colorScale" priority="1690">
      <colorScale>
        <cfvo type="num" val="0"/>
        <cfvo type="num" val="3"/>
        <cfvo type="num" val="6"/>
        <color theme="0"/>
        <color rgb="FF00B050"/>
        <color theme="6" tint="-0.499984740745262"/>
      </colorScale>
    </cfRule>
  </conditionalFormatting>
  <conditionalFormatting sqref="DF68:DI68">
    <cfRule type="colorScale" priority="1689">
      <colorScale>
        <cfvo type="num" val="0"/>
        <cfvo type="num" val="3"/>
        <cfvo type="num" val="6"/>
        <color theme="0"/>
        <color rgb="FF00B050"/>
        <color theme="6" tint="-0.499984740745262"/>
      </colorScale>
    </cfRule>
  </conditionalFormatting>
  <conditionalFormatting sqref="DF69:DI69">
    <cfRule type="colorScale" priority="1688">
      <colorScale>
        <cfvo type="num" val="0"/>
        <cfvo type="num" val="3"/>
        <cfvo type="num" val="6"/>
        <color theme="0"/>
        <color rgb="FF00B050"/>
        <color theme="6" tint="-0.499984740745262"/>
      </colorScale>
    </cfRule>
  </conditionalFormatting>
  <conditionalFormatting sqref="DE14">
    <cfRule type="colorScale" priority="1687">
      <colorScale>
        <cfvo type="num" val="0"/>
        <cfvo type="num" val="3"/>
        <cfvo type="num" val="6"/>
        <color theme="0"/>
        <color rgb="FF00B050"/>
        <color theme="6" tint="-0.499984740745262"/>
      </colorScale>
    </cfRule>
  </conditionalFormatting>
  <conditionalFormatting sqref="DE14">
    <cfRule type="colorScale" priority="1686">
      <colorScale>
        <cfvo type="num" val="0"/>
        <cfvo type="num" val="3"/>
        <cfvo type="num" val="6"/>
        <color theme="0"/>
        <color rgb="FF00B050"/>
        <color theme="6" tint="-0.499984740745262"/>
      </colorScale>
    </cfRule>
  </conditionalFormatting>
  <conditionalFormatting sqref="DF14">
    <cfRule type="colorScale" priority="1685">
      <colorScale>
        <cfvo type="num" val="0"/>
        <cfvo type="num" val="3"/>
        <cfvo type="num" val="6"/>
        <color theme="0"/>
        <color rgb="FF00B050"/>
        <color theme="6" tint="-0.499984740745262"/>
      </colorScale>
    </cfRule>
  </conditionalFormatting>
  <conditionalFormatting sqref="DF14">
    <cfRule type="colorScale" priority="1684">
      <colorScale>
        <cfvo type="num" val="0"/>
        <cfvo type="num" val="3"/>
        <cfvo type="num" val="6"/>
        <color theme="0"/>
        <color rgb="FF00B050"/>
        <color theme="6" tint="-0.499984740745262"/>
      </colorScale>
    </cfRule>
  </conditionalFormatting>
  <conditionalFormatting sqref="DG14">
    <cfRule type="colorScale" priority="1683">
      <colorScale>
        <cfvo type="num" val="0"/>
        <cfvo type="num" val="3"/>
        <cfvo type="num" val="6"/>
        <color theme="0"/>
        <color rgb="FF00B050"/>
        <color theme="6" tint="-0.499984740745262"/>
      </colorScale>
    </cfRule>
  </conditionalFormatting>
  <conditionalFormatting sqref="DG14">
    <cfRule type="colorScale" priority="1682">
      <colorScale>
        <cfvo type="num" val="0"/>
        <cfvo type="num" val="3"/>
        <cfvo type="num" val="6"/>
        <color theme="0"/>
        <color rgb="FF00B050"/>
        <color theme="6" tint="-0.499984740745262"/>
      </colorScale>
    </cfRule>
  </conditionalFormatting>
  <conditionalFormatting sqref="DO14">
    <cfRule type="colorScale" priority="1671">
      <colorScale>
        <cfvo type="num" val="0"/>
        <cfvo type="num" val="3"/>
        <cfvo type="num" val="6"/>
        <color theme="0"/>
        <color rgb="FF00B050"/>
        <color theme="6" tint="-0.499984740745262"/>
      </colorScale>
    </cfRule>
  </conditionalFormatting>
  <conditionalFormatting sqref="DO14">
    <cfRule type="colorScale" priority="1670">
      <colorScale>
        <cfvo type="num" val="0"/>
        <cfvo type="num" val="3"/>
        <cfvo type="num" val="6"/>
        <color theme="0"/>
        <color rgb="FF00B050"/>
        <color theme="6" tint="-0.499984740745262"/>
      </colorScale>
    </cfRule>
  </conditionalFormatting>
  <conditionalFormatting sqref="DJ14">
    <cfRule type="colorScale" priority="1679">
      <colorScale>
        <cfvo type="num" val="0"/>
        <cfvo type="num" val="3"/>
        <cfvo type="num" val="6"/>
        <color theme="0"/>
        <color rgb="FF00B050"/>
        <color theme="6" tint="-0.499984740745262"/>
      </colorScale>
    </cfRule>
  </conditionalFormatting>
  <conditionalFormatting sqref="DJ14">
    <cfRule type="colorScale" priority="1678">
      <colorScale>
        <cfvo type="num" val="0"/>
        <cfvo type="num" val="3"/>
        <cfvo type="num" val="6"/>
        <color theme="0"/>
        <color rgb="FF00B050"/>
        <color theme="6" tint="-0.499984740745262"/>
      </colorScale>
    </cfRule>
  </conditionalFormatting>
  <conditionalFormatting sqref="DK14">
    <cfRule type="colorScale" priority="1677">
      <colorScale>
        <cfvo type="num" val="0"/>
        <cfvo type="num" val="3"/>
        <cfvo type="num" val="6"/>
        <color theme="0"/>
        <color rgb="FF00B050"/>
        <color theme="6" tint="-0.499984740745262"/>
      </colorScale>
    </cfRule>
  </conditionalFormatting>
  <conditionalFormatting sqref="DK14">
    <cfRule type="colorScale" priority="1676">
      <colorScale>
        <cfvo type="num" val="0"/>
        <cfvo type="num" val="3"/>
        <cfvo type="num" val="6"/>
        <color theme="0"/>
        <color rgb="FF00B050"/>
        <color theme="6" tint="-0.499984740745262"/>
      </colorScale>
    </cfRule>
  </conditionalFormatting>
  <conditionalFormatting sqref="DM14">
    <cfRule type="colorScale" priority="1675">
      <colorScale>
        <cfvo type="num" val="0"/>
        <cfvo type="num" val="3"/>
        <cfvo type="num" val="6"/>
        <color theme="0"/>
        <color rgb="FF00B050"/>
        <color theme="6" tint="-0.499984740745262"/>
      </colorScale>
    </cfRule>
  </conditionalFormatting>
  <conditionalFormatting sqref="DM14">
    <cfRule type="colorScale" priority="1674">
      <colorScale>
        <cfvo type="num" val="0"/>
        <cfvo type="num" val="3"/>
        <cfvo type="num" val="6"/>
        <color theme="0"/>
        <color rgb="FF00B050"/>
        <color theme="6" tint="-0.499984740745262"/>
      </colorScale>
    </cfRule>
  </conditionalFormatting>
  <conditionalFormatting sqref="DN14">
    <cfRule type="colorScale" priority="1673">
      <colorScale>
        <cfvo type="num" val="0"/>
        <cfvo type="num" val="3"/>
        <cfvo type="num" val="6"/>
        <color theme="0"/>
        <color rgb="FF00B050"/>
        <color theme="6" tint="-0.499984740745262"/>
      </colorScale>
    </cfRule>
  </conditionalFormatting>
  <conditionalFormatting sqref="DN14">
    <cfRule type="colorScale" priority="1672">
      <colorScale>
        <cfvo type="num" val="0"/>
        <cfvo type="num" val="3"/>
        <cfvo type="num" val="6"/>
        <color theme="0"/>
        <color rgb="FF00B050"/>
        <color theme="6" tint="-0.499984740745262"/>
      </colorScale>
    </cfRule>
  </conditionalFormatting>
  <conditionalFormatting sqref="CW14">
    <cfRule type="colorScale" priority="1669">
      <colorScale>
        <cfvo type="num" val="0"/>
        <cfvo type="num" val="3"/>
        <cfvo type="num" val="6"/>
        <color theme="0"/>
        <color rgb="FF00B050"/>
        <color theme="6" tint="-0.499984740745262"/>
      </colorScale>
    </cfRule>
  </conditionalFormatting>
  <conditionalFormatting sqref="CW14">
    <cfRule type="colorScale" priority="1668">
      <colorScale>
        <cfvo type="num" val="0"/>
        <cfvo type="num" val="3"/>
        <cfvo type="num" val="6"/>
        <color theme="0"/>
        <color rgb="FF00B050"/>
        <color theme="6" tint="-0.499984740745262"/>
      </colorScale>
    </cfRule>
  </conditionalFormatting>
  <conditionalFormatting sqref="CX14">
    <cfRule type="colorScale" priority="1667">
      <colorScale>
        <cfvo type="num" val="0"/>
        <cfvo type="num" val="3"/>
        <cfvo type="num" val="6"/>
        <color theme="0"/>
        <color rgb="FF00B050"/>
        <color theme="6" tint="-0.499984740745262"/>
      </colorScale>
    </cfRule>
  </conditionalFormatting>
  <conditionalFormatting sqref="CX14">
    <cfRule type="colorScale" priority="1666">
      <colorScale>
        <cfvo type="num" val="0"/>
        <cfvo type="num" val="3"/>
        <cfvo type="num" val="6"/>
        <color theme="0"/>
        <color rgb="FF00B050"/>
        <color theme="6" tint="-0.499984740745262"/>
      </colorScale>
    </cfRule>
  </conditionalFormatting>
  <conditionalFormatting sqref="DH14">
    <cfRule type="colorScale" priority="1665">
      <colorScale>
        <cfvo type="num" val="0"/>
        <cfvo type="num" val="3"/>
        <cfvo type="num" val="6"/>
        <color theme="0"/>
        <color rgb="FF00B050"/>
        <color theme="6" tint="-0.499984740745262"/>
      </colorScale>
    </cfRule>
  </conditionalFormatting>
  <conditionalFormatting sqref="DH14">
    <cfRule type="colorScale" priority="1664">
      <colorScale>
        <cfvo type="num" val="0"/>
        <cfvo type="num" val="3"/>
        <cfvo type="num" val="6"/>
        <color theme="0"/>
        <color rgb="FF00B050"/>
        <color theme="6" tint="-0.499984740745262"/>
      </colorScale>
    </cfRule>
  </conditionalFormatting>
  <conditionalFormatting sqref="DI14">
    <cfRule type="colorScale" priority="1663">
      <colorScale>
        <cfvo type="num" val="0"/>
        <cfvo type="num" val="3"/>
        <cfvo type="num" val="6"/>
        <color theme="0"/>
        <color rgb="FF00B050"/>
        <color theme="6" tint="-0.499984740745262"/>
      </colorScale>
    </cfRule>
  </conditionalFormatting>
  <conditionalFormatting sqref="DI14">
    <cfRule type="colorScale" priority="1662">
      <colorScale>
        <cfvo type="num" val="0"/>
        <cfvo type="num" val="3"/>
        <cfvo type="num" val="6"/>
        <color theme="0"/>
        <color rgb="FF00B050"/>
        <color theme="6" tint="-0.499984740745262"/>
      </colorScale>
    </cfRule>
  </conditionalFormatting>
  <conditionalFormatting sqref="CL14">
    <cfRule type="colorScale" priority="1661">
      <colorScale>
        <cfvo type="num" val="0"/>
        <cfvo type="num" val="3"/>
        <cfvo type="num" val="6"/>
        <color theme="0"/>
        <color rgb="FF00B050"/>
        <color theme="6" tint="-0.499984740745262"/>
      </colorScale>
    </cfRule>
  </conditionalFormatting>
  <conditionalFormatting sqref="CL14">
    <cfRule type="colorScale" priority="1660">
      <colorScale>
        <cfvo type="num" val="0"/>
        <cfvo type="num" val="3"/>
        <cfvo type="num" val="6"/>
        <color theme="0"/>
        <color rgb="FF00B050"/>
        <color theme="6" tint="-0.499984740745262"/>
      </colorScale>
    </cfRule>
  </conditionalFormatting>
  <conditionalFormatting sqref="CM14">
    <cfRule type="colorScale" priority="1659">
      <colorScale>
        <cfvo type="num" val="0"/>
        <cfvo type="num" val="3"/>
        <cfvo type="num" val="6"/>
        <color theme="0"/>
        <color rgb="FF00B050"/>
        <color theme="6" tint="-0.499984740745262"/>
      </colorScale>
    </cfRule>
  </conditionalFormatting>
  <conditionalFormatting sqref="CM14">
    <cfRule type="colorScale" priority="1658">
      <colorScale>
        <cfvo type="num" val="0"/>
        <cfvo type="num" val="3"/>
        <cfvo type="num" val="6"/>
        <color theme="0"/>
        <color rgb="FF00B050"/>
        <color theme="6" tint="-0.499984740745262"/>
      </colorScale>
    </cfRule>
  </conditionalFormatting>
  <conditionalFormatting sqref="DP14:DS14">
    <cfRule type="colorScale" priority="1657">
      <colorScale>
        <cfvo type="num" val="0"/>
        <cfvo type="num" val="3"/>
        <cfvo type="num" val="6"/>
        <color theme="0"/>
        <color rgb="FF00B050"/>
        <color theme="6" tint="-0.499984740745262"/>
      </colorScale>
    </cfRule>
  </conditionalFormatting>
  <conditionalFormatting sqref="DP14:DS14">
    <cfRule type="colorScale" priority="1656">
      <colorScale>
        <cfvo type="num" val="0"/>
        <cfvo type="num" val="3"/>
        <cfvo type="num" val="6"/>
        <color theme="0"/>
        <color rgb="FF00B050"/>
        <color theme="6" tint="-0.499984740745262"/>
      </colorScale>
    </cfRule>
  </conditionalFormatting>
  <conditionalFormatting sqref="DP14:DS14">
    <cfRule type="colorScale" priority="1655">
      <colorScale>
        <cfvo type="num" val="0"/>
        <cfvo type="num" val="3"/>
        <cfvo type="num" val="6"/>
        <color theme="0"/>
        <color rgb="FF00B050"/>
        <color theme="6" tint="-0.499984740745262"/>
      </colorScale>
    </cfRule>
  </conditionalFormatting>
  <conditionalFormatting sqref="DP14:DS14">
    <cfRule type="colorScale" priority="1654">
      <colorScale>
        <cfvo type="num" val="0"/>
        <cfvo type="num" val="3"/>
        <cfvo type="num" val="6"/>
        <color theme="0"/>
        <color rgb="FF00B050"/>
        <color theme="6" tint="-0.499984740745262"/>
      </colorScale>
    </cfRule>
  </conditionalFormatting>
  <conditionalFormatting sqref="DP14:DS14">
    <cfRule type="colorScale" priority="1653">
      <colorScale>
        <cfvo type="num" val="0"/>
        <cfvo type="num" val="3"/>
        <cfvo type="num" val="6"/>
        <color theme="0"/>
        <color rgb="FF00B050"/>
        <color theme="6" tint="-0.499984740745262"/>
      </colorScale>
    </cfRule>
  </conditionalFormatting>
  <conditionalFormatting sqref="DP14:DS14">
    <cfRule type="colorScale" priority="1652">
      <colorScale>
        <cfvo type="num" val="0"/>
        <cfvo type="num" val="3"/>
        <cfvo type="num" val="6"/>
        <color theme="0"/>
        <color rgb="FF00B050"/>
        <color theme="6" tint="-0.499984740745262"/>
      </colorScale>
    </cfRule>
  </conditionalFormatting>
  <conditionalFormatting sqref="DT14:DW14">
    <cfRule type="colorScale" priority="1651">
      <colorScale>
        <cfvo type="num" val="0"/>
        <cfvo type="num" val="3"/>
        <cfvo type="num" val="6"/>
        <color theme="0"/>
        <color rgb="FF00B050"/>
        <color theme="6" tint="-0.499984740745262"/>
      </colorScale>
    </cfRule>
  </conditionalFormatting>
  <conditionalFormatting sqref="DT14:DW14">
    <cfRule type="colorScale" priority="1650">
      <colorScale>
        <cfvo type="num" val="0"/>
        <cfvo type="num" val="3"/>
        <cfvo type="num" val="6"/>
        <color theme="0"/>
        <color rgb="FF00B050"/>
        <color theme="6" tint="-0.499984740745262"/>
      </colorScale>
    </cfRule>
  </conditionalFormatting>
  <conditionalFormatting sqref="DT14:DW14">
    <cfRule type="colorScale" priority="1649">
      <colorScale>
        <cfvo type="num" val="0"/>
        <cfvo type="num" val="3"/>
        <cfvo type="num" val="6"/>
        <color theme="0"/>
        <color rgb="FF00B050"/>
        <color theme="6" tint="-0.499984740745262"/>
      </colorScale>
    </cfRule>
  </conditionalFormatting>
  <conditionalFormatting sqref="DT14:DW14">
    <cfRule type="colorScale" priority="1648">
      <colorScale>
        <cfvo type="num" val="0"/>
        <cfvo type="num" val="3"/>
        <cfvo type="num" val="6"/>
        <color theme="0"/>
        <color rgb="FF00B050"/>
        <color theme="6" tint="-0.499984740745262"/>
      </colorScale>
    </cfRule>
  </conditionalFormatting>
  <conditionalFormatting sqref="DT14:DW14">
    <cfRule type="colorScale" priority="1647">
      <colorScale>
        <cfvo type="num" val="0"/>
        <cfvo type="num" val="3"/>
        <cfvo type="num" val="6"/>
        <color theme="0"/>
        <color rgb="FF00B050"/>
        <color theme="6" tint="-0.499984740745262"/>
      </colorScale>
    </cfRule>
  </conditionalFormatting>
  <conditionalFormatting sqref="DT14:DW14">
    <cfRule type="colorScale" priority="1646">
      <colorScale>
        <cfvo type="num" val="0"/>
        <cfvo type="num" val="3"/>
        <cfvo type="num" val="6"/>
        <color theme="0"/>
        <color rgb="FF00B050"/>
        <color theme="6" tint="-0.499984740745262"/>
      </colorScale>
    </cfRule>
  </conditionalFormatting>
  <conditionalFormatting sqref="EG14">
    <cfRule type="colorScale" priority="1645">
      <colorScale>
        <cfvo type="num" val="0"/>
        <cfvo type="num" val="3"/>
        <cfvo type="num" val="6"/>
        <color theme="0"/>
        <color rgb="FF00B050"/>
        <color theme="6" tint="-0.499984740745262"/>
      </colorScale>
    </cfRule>
  </conditionalFormatting>
  <conditionalFormatting sqref="EG14">
    <cfRule type="colorScale" priority="1644">
      <colorScale>
        <cfvo type="num" val="0"/>
        <cfvo type="num" val="3"/>
        <cfvo type="num" val="6"/>
        <color theme="0"/>
        <color rgb="FF00B050"/>
        <color theme="6" tint="-0.499984740745262"/>
      </colorScale>
    </cfRule>
  </conditionalFormatting>
  <conditionalFormatting sqref="EH14">
    <cfRule type="colorScale" priority="1643">
      <colorScale>
        <cfvo type="num" val="0"/>
        <cfvo type="num" val="3"/>
        <cfvo type="num" val="6"/>
        <color theme="0"/>
        <color rgb="FF00B050"/>
        <color theme="6" tint="-0.499984740745262"/>
      </colorScale>
    </cfRule>
  </conditionalFormatting>
  <conditionalFormatting sqref="EH14">
    <cfRule type="colorScale" priority="1642">
      <colorScale>
        <cfvo type="num" val="0"/>
        <cfvo type="num" val="3"/>
        <cfvo type="num" val="6"/>
        <color theme="0"/>
        <color rgb="FF00B050"/>
        <color theme="6" tint="-0.499984740745262"/>
      </colorScale>
    </cfRule>
  </conditionalFormatting>
  <conditionalFormatting sqref="EI14">
    <cfRule type="colorScale" priority="1641">
      <colorScale>
        <cfvo type="num" val="0"/>
        <cfvo type="num" val="3"/>
        <cfvo type="num" val="6"/>
        <color theme="0"/>
        <color rgb="FF00B050"/>
        <color theme="6" tint="-0.499984740745262"/>
      </colorScale>
    </cfRule>
  </conditionalFormatting>
  <conditionalFormatting sqref="EI14">
    <cfRule type="colorScale" priority="1640">
      <colorScale>
        <cfvo type="num" val="0"/>
        <cfvo type="num" val="3"/>
        <cfvo type="num" val="6"/>
        <color theme="0"/>
        <color rgb="FF00B050"/>
        <color theme="6" tint="-0.499984740745262"/>
      </colorScale>
    </cfRule>
  </conditionalFormatting>
  <conditionalFormatting sqref="EJ14">
    <cfRule type="colorScale" priority="1639">
      <colorScale>
        <cfvo type="num" val="0"/>
        <cfvo type="num" val="3"/>
        <cfvo type="num" val="6"/>
        <color theme="0"/>
        <color rgb="FF00B050"/>
        <color theme="6" tint="-0.499984740745262"/>
      </colorScale>
    </cfRule>
  </conditionalFormatting>
  <conditionalFormatting sqref="EJ14">
    <cfRule type="colorScale" priority="1638">
      <colorScale>
        <cfvo type="num" val="0"/>
        <cfvo type="num" val="3"/>
        <cfvo type="num" val="6"/>
        <color theme="0"/>
        <color rgb="FF00B050"/>
        <color theme="6" tint="-0.499984740745262"/>
      </colorScale>
    </cfRule>
  </conditionalFormatting>
  <conditionalFormatting sqref="EK14">
    <cfRule type="colorScale" priority="1637">
      <colorScale>
        <cfvo type="num" val="0"/>
        <cfvo type="num" val="3"/>
        <cfvo type="num" val="6"/>
        <color theme="0"/>
        <color rgb="FF00B050"/>
        <color theme="6" tint="-0.499984740745262"/>
      </colorScale>
    </cfRule>
  </conditionalFormatting>
  <conditionalFormatting sqref="EK14">
    <cfRule type="colorScale" priority="1636">
      <colorScale>
        <cfvo type="num" val="0"/>
        <cfvo type="num" val="3"/>
        <cfvo type="num" val="6"/>
        <color theme="0"/>
        <color rgb="FF00B050"/>
        <color theme="6" tint="-0.499984740745262"/>
      </colorScale>
    </cfRule>
  </conditionalFormatting>
  <conditionalFormatting sqref="EN14">
    <cfRule type="colorScale" priority="1635">
      <colorScale>
        <cfvo type="num" val="0"/>
        <cfvo type="num" val="3"/>
        <cfvo type="num" val="6"/>
        <color theme="0"/>
        <color rgb="FF00B050"/>
        <color theme="6" tint="-0.499984740745262"/>
      </colorScale>
    </cfRule>
  </conditionalFormatting>
  <conditionalFormatting sqref="EN14">
    <cfRule type="colorScale" priority="1634">
      <colorScale>
        <cfvo type="num" val="0"/>
        <cfvo type="num" val="3"/>
        <cfvo type="num" val="6"/>
        <color theme="0"/>
        <color rgb="FF00B050"/>
        <color theme="6" tint="-0.499984740745262"/>
      </colorScale>
    </cfRule>
  </conditionalFormatting>
  <conditionalFormatting sqref="EO14">
    <cfRule type="colorScale" priority="1633">
      <colorScale>
        <cfvo type="num" val="0"/>
        <cfvo type="num" val="3"/>
        <cfvo type="num" val="6"/>
        <color theme="0"/>
        <color rgb="FF00B050"/>
        <color theme="6" tint="-0.499984740745262"/>
      </colorScale>
    </cfRule>
  </conditionalFormatting>
  <conditionalFormatting sqref="EO14">
    <cfRule type="colorScale" priority="1632">
      <colorScale>
        <cfvo type="num" val="0"/>
        <cfvo type="num" val="3"/>
        <cfvo type="num" val="6"/>
        <color theme="0"/>
        <color rgb="FF00B050"/>
        <color theme="6" tint="-0.499984740745262"/>
      </colorScale>
    </cfRule>
  </conditionalFormatting>
  <conditionalFormatting sqref="EL14">
    <cfRule type="colorScale" priority="1631">
      <colorScale>
        <cfvo type="num" val="0"/>
        <cfvo type="num" val="3"/>
        <cfvo type="num" val="6"/>
        <color theme="0"/>
        <color rgb="FF00B050"/>
        <color theme="6" tint="-0.499984740745262"/>
      </colorScale>
    </cfRule>
  </conditionalFormatting>
  <conditionalFormatting sqref="EL14">
    <cfRule type="colorScale" priority="1630">
      <colorScale>
        <cfvo type="num" val="0"/>
        <cfvo type="num" val="3"/>
        <cfvo type="num" val="6"/>
        <color theme="0"/>
        <color rgb="FF00B050"/>
        <color theme="6" tint="-0.499984740745262"/>
      </colorScale>
    </cfRule>
  </conditionalFormatting>
  <conditionalFormatting sqref="EM14">
    <cfRule type="colorScale" priority="1629">
      <colorScale>
        <cfvo type="num" val="0"/>
        <cfvo type="num" val="3"/>
        <cfvo type="num" val="6"/>
        <color theme="0"/>
        <color rgb="FF00B050"/>
        <color theme="6" tint="-0.499984740745262"/>
      </colorScale>
    </cfRule>
  </conditionalFormatting>
  <conditionalFormatting sqref="EM14">
    <cfRule type="colorScale" priority="1628">
      <colorScale>
        <cfvo type="num" val="0"/>
        <cfvo type="num" val="3"/>
        <cfvo type="num" val="6"/>
        <color theme="0"/>
        <color rgb="FF00B050"/>
        <color theme="6" tint="-0.499984740745262"/>
      </colorScale>
    </cfRule>
  </conditionalFormatting>
  <conditionalFormatting sqref="DX14">
    <cfRule type="colorScale" priority="1627">
      <colorScale>
        <cfvo type="num" val="0"/>
        <cfvo type="num" val="3"/>
        <cfvo type="num" val="6"/>
        <color theme="0"/>
        <color rgb="FF00B050"/>
        <color theme="6" tint="-0.499984740745262"/>
      </colorScale>
    </cfRule>
  </conditionalFormatting>
  <conditionalFormatting sqref="DX14">
    <cfRule type="colorScale" priority="1626">
      <colorScale>
        <cfvo type="num" val="0"/>
        <cfvo type="num" val="3"/>
        <cfvo type="num" val="6"/>
        <color theme="0"/>
        <color rgb="FF00B050"/>
        <color theme="6" tint="-0.499984740745262"/>
      </colorScale>
    </cfRule>
  </conditionalFormatting>
  <conditionalFormatting sqref="DX14">
    <cfRule type="colorScale" priority="1625">
      <colorScale>
        <cfvo type="num" val="0"/>
        <cfvo type="num" val="3"/>
        <cfvo type="num" val="6"/>
        <color theme="0"/>
        <color rgb="FF00B050"/>
        <color theme="6" tint="-0.499984740745262"/>
      </colorScale>
    </cfRule>
  </conditionalFormatting>
  <conditionalFormatting sqref="DX14">
    <cfRule type="colorScale" priority="1624">
      <colorScale>
        <cfvo type="num" val="0"/>
        <cfvo type="num" val="3"/>
        <cfvo type="num" val="6"/>
        <color theme="0"/>
        <color rgb="FF00B050"/>
        <color theme="6" tint="-0.499984740745262"/>
      </colorScale>
    </cfRule>
  </conditionalFormatting>
  <conditionalFormatting sqref="DX14">
    <cfRule type="colorScale" priority="1623">
      <colorScale>
        <cfvo type="num" val="0"/>
        <cfvo type="num" val="3"/>
        <cfvo type="num" val="6"/>
        <color theme="0"/>
        <color rgb="FF00B050"/>
        <color theme="6" tint="-0.499984740745262"/>
      </colorScale>
    </cfRule>
  </conditionalFormatting>
  <conditionalFormatting sqref="DX14">
    <cfRule type="colorScale" priority="1622">
      <colorScale>
        <cfvo type="num" val="0"/>
        <cfvo type="num" val="3"/>
        <cfvo type="num" val="6"/>
        <color theme="0"/>
        <color rgb="FF00B050"/>
        <color theme="6" tint="-0.499984740745262"/>
      </colorScale>
    </cfRule>
  </conditionalFormatting>
  <conditionalFormatting sqref="EB14:EF14 DY14">
    <cfRule type="colorScale" priority="1621">
      <colorScale>
        <cfvo type="num" val="0"/>
        <cfvo type="num" val="3"/>
        <cfvo type="num" val="6"/>
        <color theme="0"/>
        <color rgb="FF00B050"/>
        <color theme="6" tint="-0.499984740745262"/>
      </colorScale>
    </cfRule>
  </conditionalFormatting>
  <conditionalFormatting sqref="EB14:EF14 DY14">
    <cfRule type="colorScale" priority="1620">
      <colorScale>
        <cfvo type="num" val="0"/>
        <cfvo type="num" val="3"/>
        <cfvo type="num" val="6"/>
        <color theme="0"/>
        <color rgb="FF00B050"/>
        <color theme="6" tint="-0.499984740745262"/>
      </colorScale>
    </cfRule>
  </conditionalFormatting>
  <conditionalFormatting sqref="EB14:EF14 DY14">
    <cfRule type="colorScale" priority="1619">
      <colorScale>
        <cfvo type="num" val="0"/>
        <cfvo type="num" val="3"/>
        <cfvo type="num" val="6"/>
        <color theme="0"/>
        <color rgb="FF00B050"/>
        <color theme="6" tint="-0.499984740745262"/>
      </colorScale>
    </cfRule>
  </conditionalFormatting>
  <conditionalFormatting sqref="EB14:EF14 DY14">
    <cfRule type="colorScale" priority="1618">
      <colorScale>
        <cfvo type="num" val="0"/>
        <cfvo type="num" val="3"/>
        <cfvo type="num" val="6"/>
        <color theme="0"/>
        <color rgb="FF00B050"/>
        <color theme="6" tint="-0.499984740745262"/>
      </colorScale>
    </cfRule>
  </conditionalFormatting>
  <conditionalFormatting sqref="EB14:EF14 DY14">
    <cfRule type="colorScale" priority="1617">
      <colorScale>
        <cfvo type="num" val="0"/>
        <cfvo type="num" val="3"/>
        <cfvo type="num" val="6"/>
        <color theme="0"/>
        <color rgb="FF00B050"/>
        <color theme="6" tint="-0.499984740745262"/>
      </colorScale>
    </cfRule>
  </conditionalFormatting>
  <conditionalFormatting sqref="EB14:EF14 DY14">
    <cfRule type="colorScale" priority="1616">
      <colorScale>
        <cfvo type="num" val="0"/>
        <cfvo type="num" val="3"/>
        <cfvo type="num" val="6"/>
        <color theme="0"/>
        <color rgb="FF00B050"/>
        <color theme="6" tint="-0.499984740745262"/>
      </colorScale>
    </cfRule>
  </conditionalFormatting>
  <conditionalFormatting sqref="EG58:EG66 EM58:EM66 EI58:EK66 EO58:EO66">
    <cfRule type="colorScale" priority="1615">
      <colorScale>
        <cfvo type="num" val="0"/>
        <cfvo type="num" val="3"/>
        <cfvo type="num" val="6"/>
        <color theme="0"/>
        <color rgb="FF00B050"/>
        <color theme="6" tint="-0.499984740745262"/>
      </colorScale>
    </cfRule>
  </conditionalFormatting>
  <conditionalFormatting sqref="EG58:EH58 EG59 EH59:EH66">
    <cfRule type="colorScale" priority="1614">
      <colorScale>
        <cfvo type="num" val="0"/>
        <cfvo type="num" val="3"/>
        <cfvo type="num" val="6"/>
        <color theme="0"/>
        <color rgb="FF00B050"/>
        <color theme="6" tint="-0.499984740745262"/>
      </colorScale>
    </cfRule>
  </conditionalFormatting>
  <conditionalFormatting sqref="EI62:EJ64 EG62:EG64 EG65:EJ66 EO63:EO66">
    <cfRule type="colorScale" priority="1613">
      <colorScale>
        <cfvo type="num" val="0"/>
        <cfvo type="num" val="3"/>
        <cfvo type="num" val="6"/>
        <color theme="0"/>
        <color rgb="FF00B050"/>
        <color theme="6" tint="-0.499984740745262"/>
      </colorScale>
    </cfRule>
  </conditionalFormatting>
  <conditionalFormatting sqref="EL58:EL66">
    <cfRule type="colorScale" priority="1612">
      <colorScale>
        <cfvo type="num" val="0"/>
        <cfvo type="num" val="3"/>
        <cfvo type="num" val="6"/>
        <color theme="0"/>
        <color rgb="FF00B050"/>
        <color theme="6" tint="-0.499984740745262"/>
      </colorScale>
    </cfRule>
  </conditionalFormatting>
  <conditionalFormatting sqref="EL62:EL66">
    <cfRule type="colorScale" priority="1611">
      <colorScale>
        <cfvo type="num" val="0"/>
        <cfvo type="num" val="3"/>
        <cfvo type="num" val="6"/>
        <color theme="0"/>
        <color rgb="FF00B050"/>
        <color theme="6" tint="-0.499984740745262"/>
      </colorScale>
    </cfRule>
  </conditionalFormatting>
  <conditionalFormatting sqref="EN60">
    <cfRule type="colorScale" priority="1610">
      <colorScale>
        <cfvo type="num" val="0"/>
        <cfvo type="num" val="3"/>
        <cfvo type="num" val="6"/>
        <color theme="0"/>
        <color rgb="FF00B050"/>
        <color theme="6" tint="-0.499984740745262"/>
      </colorScale>
    </cfRule>
  </conditionalFormatting>
  <conditionalFormatting sqref="EI58:EJ59 EO58:EO60">
    <cfRule type="colorScale" priority="1609">
      <colorScale>
        <cfvo type="num" val="0"/>
        <cfvo type="num" val="3"/>
        <cfvo type="num" val="6"/>
        <color theme="0"/>
        <color rgb="FF00B050"/>
        <color theme="6" tint="-0.499984740745262"/>
      </colorScale>
    </cfRule>
  </conditionalFormatting>
  <conditionalFormatting sqref="EL58:EL59">
    <cfRule type="colorScale" priority="1608">
      <colorScale>
        <cfvo type="num" val="0"/>
        <cfvo type="num" val="3"/>
        <cfvo type="num" val="6"/>
        <color theme="0"/>
        <color rgb="FF00B050"/>
        <color theme="6" tint="-0.499984740745262"/>
      </colorScale>
    </cfRule>
  </conditionalFormatting>
  <conditionalFormatting sqref="EN64">
    <cfRule type="colorScale" priority="1607">
      <colorScale>
        <cfvo type="num" val="0"/>
        <cfvo type="num" val="3"/>
        <cfvo type="num" val="6"/>
        <color theme="0"/>
        <color rgb="FF00B050"/>
        <color theme="6" tint="-0.499984740745262"/>
      </colorScale>
    </cfRule>
  </conditionalFormatting>
  <conditionalFormatting sqref="EN61">
    <cfRule type="colorScale" priority="1606">
      <colorScale>
        <cfvo type="num" val="0"/>
        <cfvo type="num" val="3"/>
        <cfvo type="num" val="6"/>
        <color theme="0"/>
        <color rgb="FF00B050"/>
        <color theme="6" tint="-0.499984740745262"/>
      </colorScale>
    </cfRule>
  </conditionalFormatting>
  <conditionalFormatting sqref="EN65">
    <cfRule type="colorScale" priority="1605">
      <colorScale>
        <cfvo type="num" val="0"/>
        <cfvo type="num" val="3"/>
        <cfvo type="num" val="6"/>
        <color theme="0"/>
        <color rgb="FF00B050"/>
        <color theme="6" tint="-0.499984740745262"/>
      </colorScale>
    </cfRule>
  </conditionalFormatting>
  <conditionalFormatting sqref="EP14">
    <cfRule type="colorScale" priority="1604">
      <colorScale>
        <cfvo type="num" val="0"/>
        <cfvo type="num" val="3"/>
        <cfvo type="num" val="6"/>
        <color theme="0"/>
        <color rgb="FF00B050"/>
        <color theme="6" tint="-0.499984740745262"/>
      </colorScale>
    </cfRule>
  </conditionalFormatting>
  <conditionalFormatting sqref="EP14">
    <cfRule type="colorScale" priority="1603">
      <colorScale>
        <cfvo type="num" val="0"/>
        <cfvo type="num" val="3"/>
        <cfvo type="num" val="6"/>
        <color theme="0"/>
        <color rgb="FF00B050"/>
        <color theme="6" tint="-0.499984740745262"/>
      </colorScale>
    </cfRule>
  </conditionalFormatting>
  <conditionalFormatting sqref="EQ14">
    <cfRule type="colorScale" priority="1602">
      <colorScale>
        <cfvo type="num" val="0"/>
        <cfvo type="num" val="3"/>
        <cfvo type="num" val="6"/>
        <color theme="0"/>
        <color rgb="FF00B050"/>
        <color theme="6" tint="-0.499984740745262"/>
      </colorScale>
    </cfRule>
  </conditionalFormatting>
  <conditionalFormatting sqref="EQ14">
    <cfRule type="colorScale" priority="1601">
      <colorScale>
        <cfvo type="num" val="0"/>
        <cfvo type="num" val="3"/>
        <cfvo type="num" val="6"/>
        <color theme="0"/>
        <color rgb="FF00B050"/>
        <color theme="6" tint="-0.499984740745262"/>
      </colorScale>
    </cfRule>
  </conditionalFormatting>
  <conditionalFormatting sqref="ER14">
    <cfRule type="colorScale" priority="1600">
      <colorScale>
        <cfvo type="num" val="0"/>
        <cfvo type="num" val="3"/>
        <cfvo type="num" val="6"/>
        <color theme="0"/>
        <color rgb="FF00B050"/>
        <color theme="6" tint="-0.499984740745262"/>
      </colorScale>
    </cfRule>
  </conditionalFormatting>
  <conditionalFormatting sqref="ER14">
    <cfRule type="colorScale" priority="1599">
      <colorScale>
        <cfvo type="num" val="0"/>
        <cfvo type="num" val="3"/>
        <cfvo type="num" val="6"/>
        <color theme="0"/>
        <color rgb="FF00B050"/>
        <color theme="6" tint="-0.499984740745262"/>
      </colorScale>
    </cfRule>
  </conditionalFormatting>
  <conditionalFormatting sqref="ER71:ER75">
    <cfRule type="colorScale" priority="1598">
      <colorScale>
        <cfvo type="num" val="0"/>
        <cfvo type="num" val="3"/>
        <cfvo type="num" val="6"/>
        <color theme="0"/>
        <color rgb="FF00B050"/>
        <color theme="6" tint="-0.499984740745262"/>
      </colorScale>
    </cfRule>
  </conditionalFormatting>
  <conditionalFormatting sqref="ER70">
    <cfRule type="colorScale" priority="1597">
      <colorScale>
        <cfvo type="num" val="0"/>
        <cfvo type="num" val="3"/>
        <cfvo type="num" val="6"/>
        <color theme="0"/>
        <color rgb="FF00B050"/>
        <color theme="6" tint="-0.499984740745262"/>
      </colorScale>
    </cfRule>
  </conditionalFormatting>
  <conditionalFormatting sqref="ER67:ER74">
    <cfRule type="colorScale" priority="1596">
      <colorScale>
        <cfvo type="num" val="0"/>
        <cfvo type="num" val="3"/>
        <cfvo type="num" val="6"/>
        <color theme="0"/>
        <color rgb="FF00B050"/>
        <color theme="6" tint="-0.499984740745262"/>
      </colorScale>
    </cfRule>
  </conditionalFormatting>
  <conditionalFormatting sqref="ER74">
    <cfRule type="colorScale" priority="1595">
      <colorScale>
        <cfvo type="num" val="0"/>
        <cfvo type="num" val="3"/>
        <cfvo type="num" val="6"/>
        <color theme="0"/>
        <color rgb="FF00B050"/>
        <color theme="6" tint="-0.499984740745262"/>
      </colorScale>
    </cfRule>
  </conditionalFormatting>
  <conditionalFormatting sqref="ER67:ER68">
    <cfRule type="colorScale" priority="1594">
      <colorScale>
        <cfvo type="num" val="0"/>
        <cfvo type="num" val="3"/>
        <cfvo type="num" val="6"/>
        <color theme="0"/>
        <color rgb="FF00B050"/>
        <color theme="6" tint="-0.499984740745262"/>
      </colorScale>
    </cfRule>
  </conditionalFormatting>
  <conditionalFormatting sqref="ER68">
    <cfRule type="colorScale" priority="1593">
      <colorScale>
        <cfvo type="num" val="0"/>
        <cfvo type="num" val="3"/>
        <cfvo type="num" val="6"/>
        <color theme="0"/>
        <color rgb="FF00B050"/>
        <color theme="6" tint="-0.499984740745262"/>
      </colorScale>
    </cfRule>
  </conditionalFormatting>
  <conditionalFormatting sqref="ER71">
    <cfRule type="colorScale" priority="1592">
      <colorScale>
        <cfvo type="num" val="0"/>
        <cfvo type="num" val="3"/>
        <cfvo type="num" val="6"/>
        <color theme="0"/>
        <color rgb="FF00B050"/>
        <color theme="6" tint="-0.499984740745262"/>
      </colorScale>
    </cfRule>
  </conditionalFormatting>
  <conditionalFormatting sqref="ER75">
    <cfRule type="colorScale" priority="1591">
      <colorScale>
        <cfvo type="num" val="0"/>
        <cfvo type="num" val="3"/>
        <cfvo type="num" val="6"/>
        <color theme="0"/>
        <color rgb="FF00B050"/>
        <color theme="6" tint="-0.499984740745262"/>
      </colorScale>
    </cfRule>
  </conditionalFormatting>
  <conditionalFormatting sqref="ER69">
    <cfRule type="colorScale" priority="1590">
      <colorScale>
        <cfvo type="num" val="0"/>
        <cfvo type="num" val="3"/>
        <cfvo type="num" val="6"/>
        <color theme="0"/>
        <color rgb="FF00B050"/>
        <color theme="6" tint="-0.499984740745262"/>
      </colorScale>
    </cfRule>
  </conditionalFormatting>
  <conditionalFormatting sqref="ER67">
    <cfRule type="colorScale" priority="1589">
      <colorScale>
        <cfvo type="num" val="0"/>
        <cfvo type="num" val="3"/>
        <cfvo type="num" val="6"/>
        <color theme="0"/>
        <color rgb="FF00B050"/>
        <color theme="6" tint="-0.499984740745262"/>
      </colorScale>
    </cfRule>
  </conditionalFormatting>
  <conditionalFormatting sqref="ES71:ES75">
    <cfRule type="colorScale" priority="1588">
      <colorScale>
        <cfvo type="num" val="0"/>
        <cfvo type="num" val="3"/>
        <cfvo type="num" val="6"/>
        <color theme="0"/>
        <color rgb="FF00B050"/>
        <color theme="6" tint="-0.499984740745262"/>
      </colorScale>
    </cfRule>
  </conditionalFormatting>
  <conditionalFormatting sqref="ES70">
    <cfRule type="colorScale" priority="1587">
      <colorScale>
        <cfvo type="num" val="0"/>
        <cfvo type="num" val="3"/>
        <cfvo type="num" val="6"/>
        <color theme="0"/>
        <color rgb="FF00B050"/>
        <color theme="6" tint="-0.499984740745262"/>
      </colorScale>
    </cfRule>
  </conditionalFormatting>
  <conditionalFormatting sqref="ES67:ES74">
    <cfRule type="colorScale" priority="1586">
      <colorScale>
        <cfvo type="num" val="0"/>
        <cfvo type="num" val="3"/>
        <cfvo type="num" val="6"/>
        <color theme="0"/>
        <color rgb="FF00B050"/>
        <color theme="6" tint="-0.499984740745262"/>
      </colorScale>
    </cfRule>
  </conditionalFormatting>
  <conditionalFormatting sqref="ES74">
    <cfRule type="colorScale" priority="1585">
      <colorScale>
        <cfvo type="num" val="0"/>
        <cfvo type="num" val="3"/>
        <cfvo type="num" val="6"/>
        <color theme="0"/>
        <color rgb="FF00B050"/>
        <color theme="6" tint="-0.499984740745262"/>
      </colorScale>
    </cfRule>
  </conditionalFormatting>
  <conditionalFormatting sqref="ES67:ES68">
    <cfRule type="colorScale" priority="1584">
      <colorScale>
        <cfvo type="num" val="0"/>
        <cfvo type="num" val="3"/>
        <cfvo type="num" val="6"/>
        <color theme="0"/>
        <color rgb="FF00B050"/>
        <color theme="6" tint="-0.499984740745262"/>
      </colorScale>
    </cfRule>
  </conditionalFormatting>
  <conditionalFormatting sqref="ES68">
    <cfRule type="colorScale" priority="1583">
      <colorScale>
        <cfvo type="num" val="0"/>
        <cfvo type="num" val="3"/>
        <cfvo type="num" val="6"/>
        <color theme="0"/>
        <color rgb="FF00B050"/>
        <color theme="6" tint="-0.499984740745262"/>
      </colorScale>
    </cfRule>
  </conditionalFormatting>
  <conditionalFormatting sqref="ES71">
    <cfRule type="colorScale" priority="1582">
      <colorScale>
        <cfvo type="num" val="0"/>
        <cfvo type="num" val="3"/>
        <cfvo type="num" val="6"/>
        <color theme="0"/>
        <color rgb="FF00B050"/>
        <color theme="6" tint="-0.499984740745262"/>
      </colorScale>
    </cfRule>
  </conditionalFormatting>
  <conditionalFormatting sqref="ES75">
    <cfRule type="colorScale" priority="1581">
      <colorScale>
        <cfvo type="num" val="0"/>
        <cfvo type="num" val="3"/>
        <cfvo type="num" val="6"/>
        <color theme="0"/>
        <color rgb="FF00B050"/>
        <color theme="6" tint="-0.499984740745262"/>
      </colorScale>
    </cfRule>
  </conditionalFormatting>
  <conditionalFormatting sqref="ES69">
    <cfRule type="colorScale" priority="1580">
      <colorScale>
        <cfvo type="num" val="0"/>
        <cfvo type="num" val="3"/>
        <cfvo type="num" val="6"/>
        <color theme="0"/>
        <color rgb="FF00B050"/>
        <color theme="6" tint="-0.499984740745262"/>
      </colorScale>
    </cfRule>
  </conditionalFormatting>
  <conditionalFormatting sqref="ES67">
    <cfRule type="colorScale" priority="1579">
      <colorScale>
        <cfvo type="num" val="0"/>
        <cfvo type="num" val="3"/>
        <cfvo type="num" val="6"/>
        <color theme="0"/>
        <color rgb="FF00B050"/>
        <color theme="6" tint="-0.499984740745262"/>
      </colorScale>
    </cfRule>
  </conditionalFormatting>
  <conditionalFormatting sqref="ES14">
    <cfRule type="colorScale" priority="1578">
      <colorScale>
        <cfvo type="num" val="0"/>
        <cfvo type="num" val="3"/>
        <cfvo type="num" val="6"/>
        <color theme="0"/>
        <color rgb="FF00B050"/>
        <color theme="6" tint="-0.499984740745262"/>
      </colorScale>
    </cfRule>
  </conditionalFormatting>
  <conditionalFormatting sqref="ES14">
    <cfRule type="colorScale" priority="1577">
      <colorScale>
        <cfvo type="num" val="0"/>
        <cfvo type="num" val="3"/>
        <cfvo type="num" val="6"/>
        <color theme="0"/>
        <color rgb="FF00B050"/>
        <color theme="6" tint="-0.499984740745262"/>
      </colorScale>
    </cfRule>
  </conditionalFormatting>
  <conditionalFormatting sqref="ET14">
    <cfRule type="colorScale" priority="1576">
      <colorScale>
        <cfvo type="num" val="0"/>
        <cfvo type="num" val="3"/>
        <cfvo type="num" val="6"/>
        <color theme="0"/>
        <color rgb="FF00B050"/>
        <color theme="6" tint="-0.499984740745262"/>
      </colorScale>
    </cfRule>
  </conditionalFormatting>
  <conditionalFormatting sqref="ET14">
    <cfRule type="colorScale" priority="1575">
      <colorScale>
        <cfvo type="num" val="0"/>
        <cfvo type="num" val="3"/>
        <cfvo type="num" val="6"/>
        <color theme="0"/>
        <color rgb="FF00B050"/>
        <color theme="6" tint="-0.499984740745262"/>
      </colorScale>
    </cfRule>
  </conditionalFormatting>
  <conditionalFormatting sqref="ET71:ET75">
    <cfRule type="colorScale" priority="1574">
      <colorScale>
        <cfvo type="num" val="0"/>
        <cfvo type="num" val="3"/>
        <cfvo type="num" val="6"/>
        <color theme="0"/>
        <color rgb="FF00B050"/>
        <color theme="6" tint="-0.499984740745262"/>
      </colorScale>
    </cfRule>
  </conditionalFormatting>
  <conditionalFormatting sqref="ET70">
    <cfRule type="colorScale" priority="1573">
      <colorScale>
        <cfvo type="num" val="0"/>
        <cfvo type="num" val="3"/>
        <cfvo type="num" val="6"/>
        <color theme="0"/>
        <color rgb="FF00B050"/>
        <color theme="6" tint="-0.499984740745262"/>
      </colorScale>
    </cfRule>
  </conditionalFormatting>
  <conditionalFormatting sqref="ET67:ET74">
    <cfRule type="colorScale" priority="1572">
      <colorScale>
        <cfvo type="num" val="0"/>
        <cfvo type="num" val="3"/>
        <cfvo type="num" val="6"/>
        <color theme="0"/>
        <color rgb="FF00B050"/>
        <color theme="6" tint="-0.499984740745262"/>
      </colorScale>
    </cfRule>
  </conditionalFormatting>
  <conditionalFormatting sqref="ET74">
    <cfRule type="colorScale" priority="1571">
      <colorScale>
        <cfvo type="num" val="0"/>
        <cfvo type="num" val="3"/>
        <cfvo type="num" val="6"/>
        <color theme="0"/>
        <color rgb="FF00B050"/>
        <color theme="6" tint="-0.499984740745262"/>
      </colorScale>
    </cfRule>
  </conditionalFormatting>
  <conditionalFormatting sqref="ET67:ET68">
    <cfRule type="colorScale" priority="1570">
      <colorScale>
        <cfvo type="num" val="0"/>
        <cfvo type="num" val="3"/>
        <cfvo type="num" val="6"/>
        <color theme="0"/>
        <color rgb="FF00B050"/>
        <color theme="6" tint="-0.499984740745262"/>
      </colorScale>
    </cfRule>
  </conditionalFormatting>
  <conditionalFormatting sqref="ET68">
    <cfRule type="colorScale" priority="1569">
      <colorScale>
        <cfvo type="num" val="0"/>
        <cfvo type="num" val="3"/>
        <cfvo type="num" val="6"/>
        <color theme="0"/>
        <color rgb="FF00B050"/>
        <color theme="6" tint="-0.499984740745262"/>
      </colorScale>
    </cfRule>
  </conditionalFormatting>
  <conditionalFormatting sqref="ET71">
    <cfRule type="colorScale" priority="1568">
      <colorScale>
        <cfvo type="num" val="0"/>
        <cfvo type="num" val="3"/>
        <cfvo type="num" val="6"/>
        <color theme="0"/>
        <color rgb="FF00B050"/>
        <color theme="6" tint="-0.499984740745262"/>
      </colorScale>
    </cfRule>
  </conditionalFormatting>
  <conditionalFormatting sqref="ET75">
    <cfRule type="colorScale" priority="1567">
      <colorScale>
        <cfvo type="num" val="0"/>
        <cfvo type="num" val="3"/>
        <cfvo type="num" val="6"/>
        <color theme="0"/>
        <color rgb="FF00B050"/>
        <color theme="6" tint="-0.499984740745262"/>
      </colorScale>
    </cfRule>
  </conditionalFormatting>
  <conditionalFormatting sqref="ET69">
    <cfRule type="colorScale" priority="1566">
      <colorScale>
        <cfvo type="num" val="0"/>
        <cfvo type="num" val="3"/>
        <cfvo type="num" val="6"/>
        <color theme="0"/>
        <color rgb="FF00B050"/>
        <color theme="6" tint="-0.499984740745262"/>
      </colorScale>
    </cfRule>
  </conditionalFormatting>
  <conditionalFormatting sqref="ET67">
    <cfRule type="colorScale" priority="1565">
      <colorScale>
        <cfvo type="num" val="0"/>
        <cfvo type="num" val="3"/>
        <cfvo type="num" val="6"/>
        <color theme="0"/>
        <color rgb="FF00B050"/>
        <color theme="6" tint="-0.499984740745262"/>
      </colorScale>
    </cfRule>
  </conditionalFormatting>
  <conditionalFormatting sqref="EU71:EU75">
    <cfRule type="colorScale" priority="1564">
      <colorScale>
        <cfvo type="num" val="0"/>
        <cfvo type="num" val="3"/>
        <cfvo type="num" val="6"/>
        <color theme="0"/>
        <color rgb="FF00B050"/>
        <color theme="6" tint="-0.499984740745262"/>
      </colorScale>
    </cfRule>
  </conditionalFormatting>
  <conditionalFormatting sqref="EU70">
    <cfRule type="colorScale" priority="1563">
      <colorScale>
        <cfvo type="num" val="0"/>
        <cfvo type="num" val="3"/>
        <cfvo type="num" val="6"/>
        <color theme="0"/>
        <color rgb="FF00B050"/>
        <color theme="6" tint="-0.499984740745262"/>
      </colorScale>
    </cfRule>
  </conditionalFormatting>
  <conditionalFormatting sqref="EU67:EU74">
    <cfRule type="colorScale" priority="1562">
      <colorScale>
        <cfvo type="num" val="0"/>
        <cfvo type="num" val="3"/>
        <cfvo type="num" val="6"/>
        <color theme="0"/>
        <color rgb="FF00B050"/>
        <color theme="6" tint="-0.499984740745262"/>
      </colorScale>
    </cfRule>
  </conditionalFormatting>
  <conditionalFormatting sqref="EU74">
    <cfRule type="colorScale" priority="1561">
      <colorScale>
        <cfvo type="num" val="0"/>
        <cfvo type="num" val="3"/>
        <cfvo type="num" val="6"/>
        <color theme="0"/>
        <color rgb="FF00B050"/>
        <color theme="6" tint="-0.499984740745262"/>
      </colorScale>
    </cfRule>
  </conditionalFormatting>
  <conditionalFormatting sqref="EU67:EU68">
    <cfRule type="colorScale" priority="1560">
      <colorScale>
        <cfvo type="num" val="0"/>
        <cfvo type="num" val="3"/>
        <cfvo type="num" val="6"/>
        <color theme="0"/>
        <color rgb="FF00B050"/>
        <color theme="6" tint="-0.499984740745262"/>
      </colorScale>
    </cfRule>
  </conditionalFormatting>
  <conditionalFormatting sqref="EU68">
    <cfRule type="colorScale" priority="1559">
      <colorScale>
        <cfvo type="num" val="0"/>
        <cfvo type="num" val="3"/>
        <cfvo type="num" val="6"/>
        <color theme="0"/>
        <color rgb="FF00B050"/>
        <color theme="6" tint="-0.499984740745262"/>
      </colorScale>
    </cfRule>
  </conditionalFormatting>
  <conditionalFormatting sqref="EU71">
    <cfRule type="colorScale" priority="1558">
      <colorScale>
        <cfvo type="num" val="0"/>
        <cfvo type="num" val="3"/>
        <cfvo type="num" val="6"/>
        <color theme="0"/>
        <color rgb="FF00B050"/>
        <color theme="6" tint="-0.499984740745262"/>
      </colorScale>
    </cfRule>
  </conditionalFormatting>
  <conditionalFormatting sqref="EU75">
    <cfRule type="colorScale" priority="1557">
      <colorScale>
        <cfvo type="num" val="0"/>
        <cfvo type="num" val="3"/>
        <cfvo type="num" val="6"/>
        <color theme="0"/>
        <color rgb="FF00B050"/>
        <color theme="6" tint="-0.499984740745262"/>
      </colorScale>
    </cfRule>
  </conditionalFormatting>
  <conditionalFormatting sqref="EU69">
    <cfRule type="colorScale" priority="1556">
      <colorScale>
        <cfvo type="num" val="0"/>
        <cfvo type="num" val="3"/>
        <cfvo type="num" val="6"/>
        <color theme="0"/>
        <color rgb="FF00B050"/>
        <color theme="6" tint="-0.499984740745262"/>
      </colorScale>
    </cfRule>
  </conditionalFormatting>
  <conditionalFormatting sqref="EU67">
    <cfRule type="colorScale" priority="1555">
      <colorScale>
        <cfvo type="num" val="0"/>
        <cfvo type="num" val="3"/>
        <cfvo type="num" val="6"/>
        <color theme="0"/>
        <color rgb="FF00B050"/>
        <color theme="6" tint="-0.499984740745262"/>
      </colorScale>
    </cfRule>
  </conditionalFormatting>
  <conditionalFormatting sqref="EU14">
    <cfRule type="colorScale" priority="1554">
      <colorScale>
        <cfvo type="num" val="0"/>
        <cfvo type="num" val="3"/>
        <cfvo type="num" val="6"/>
        <color theme="0"/>
        <color rgb="FF00B050"/>
        <color theme="6" tint="-0.499984740745262"/>
      </colorScale>
    </cfRule>
  </conditionalFormatting>
  <conditionalFormatting sqref="EU14">
    <cfRule type="colorScale" priority="1553">
      <colorScale>
        <cfvo type="num" val="0"/>
        <cfvo type="num" val="3"/>
        <cfvo type="num" val="6"/>
        <color theme="0"/>
        <color rgb="FF00B050"/>
        <color theme="6" tint="-0.499984740745262"/>
      </colorScale>
    </cfRule>
  </conditionalFormatting>
  <conditionalFormatting sqref="EV14">
    <cfRule type="colorScale" priority="1552">
      <colorScale>
        <cfvo type="num" val="0"/>
        <cfvo type="num" val="3"/>
        <cfvo type="num" val="6"/>
        <color theme="0"/>
        <color rgb="FF00B050"/>
        <color theme="6" tint="-0.499984740745262"/>
      </colorScale>
    </cfRule>
  </conditionalFormatting>
  <conditionalFormatting sqref="EV14">
    <cfRule type="colorScale" priority="1551">
      <colorScale>
        <cfvo type="num" val="0"/>
        <cfvo type="num" val="3"/>
        <cfvo type="num" val="6"/>
        <color theme="0"/>
        <color rgb="FF00B050"/>
        <color theme="6" tint="-0.499984740745262"/>
      </colorScale>
    </cfRule>
  </conditionalFormatting>
  <conditionalFormatting sqref="EW14">
    <cfRule type="colorScale" priority="1550">
      <colorScale>
        <cfvo type="num" val="0"/>
        <cfvo type="num" val="3"/>
        <cfvo type="num" val="6"/>
        <color theme="0"/>
        <color rgb="FF00B050"/>
        <color theme="6" tint="-0.499984740745262"/>
      </colorScale>
    </cfRule>
  </conditionalFormatting>
  <conditionalFormatting sqref="EW14">
    <cfRule type="colorScale" priority="1549">
      <colorScale>
        <cfvo type="num" val="0"/>
        <cfvo type="num" val="3"/>
        <cfvo type="num" val="6"/>
        <color theme="0"/>
        <color rgb="FF00B050"/>
        <color theme="6" tint="-0.499984740745262"/>
      </colorScale>
    </cfRule>
  </conditionalFormatting>
  <conditionalFormatting sqref="EX14">
    <cfRule type="colorScale" priority="1548">
      <colorScale>
        <cfvo type="num" val="0"/>
        <cfvo type="num" val="3"/>
        <cfvo type="num" val="6"/>
        <color theme="0"/>
        <color rgb="FF00B050"/>
        <color theme="6" tint="-0.499984740745262"/>
      </colorScale>
    </cfRule>
  </conditionalFormatting>
  <conditionalFormatting sqref="EX14">
    <cfRule type="colorScale" priority="1547">
      <colorScale>
        <cfvo type="num" val="0"/>
        <cfvo type="num" val="3"/>
        <cfvo type="num" val="6"/>
        <color theme="0"/>
        <color rgb="FF00B050"/>
        <color theme="6" tint="-0.499984740745262"/>
      </colorScale>
    </cfRule>
  </conditionalFormatting>
  <conditionalFormatting sqref="EY14">
    <cfRule type="colorScale" priority="1546">
      <colorScale>
        <cfvo type="num" val="0"/>
        <cfvo type="num" val="3"/>
        <cfvo type="num" val="6"/>
        <color theme="0"/>
        <color rgb="FF00B050"/>
        <color theme="6" tint="-0.499984740745262"/>
      </colorScale>
    </cfRule>
  </conditionalFormatting>
  <conditionalFormatting sqref="EY14">
    <cfRule type="colorScale" priority="1545">
      <colorScale>
        <cfvo type="num" val="0"/>
        <cfvo type="num" val="3"/>
        <cfvo type="num" val="6"/>
        <color theme="0"/>
        <color rgb="FF00B050"/>
        <color theme="6" tint="-0.499984740745262"/>
      </colorScale>
    </cfRule>
  </conditionalFormatting>
  <conditionalFormatting sqref="EZ14">
    <cfRule type="colorScale" priority="1544">
      <colorScale>
        <cfvo type="num" val="0"/>
        <cfvo type="num" val="3"/>
        <cfvo type="num" val="6"/>
        <color theme="0"/>
        <color rgb="FF00B050"/>
        <color theme="6" tint="-0.499984740745262"/>
      </colorScale>
    </cfRule>
  </conditionalFormatting>
  <conditionalFormatting sqref="EZ14">
    <cfRule type="colorScale" priority="1543">
      <colorScale>
        <cfvo type="num" val="0"/>
        <cfvo type="num" val="3"/>
        <cfvo type="num" val="6"/>
        <color theme="0"/>
        <color rgb="FF00B050"/>
        <color theme="6" tint="-0.499984740745262"/>
      </colorScale>
    </cfRule>
  </conditionalFormatting>
  <conditionalFormatting sqref="FA14">
    <cfRule type="colorScale" priority="1542">
      <colorScale>
        <cfvo type="num" val="0"/>
        <cfvo type="num" val="3"/>
        <cfvo type="num" val="6"/>
        <color theme="0"/>
        <color rgb="FF00B050"/>
        <color theme="6" tint="-0.499984740745262"/>
      </colorScale>
    </cfRule>
  </conditionalFormatting>
  <conditionalFormatting sqref="FA14">
    <cfRule type="colorScale" priority="1541">
      <colorScale>
        <cfvo type="num" val="0"/>
        <cfvo type="num" val="3"/>
        <cfvo type="num" val="6"/>
        <color theme="0"/>
        <color rgb="FF00B050"/>
        <color theme="6" tint="-0.499984740745262"/>
      </colorScale>
    </cfRule>
  </conditionalFormatting>
  <conditionalFormatting sqref="FB14">
    <cfRule type="colorScale" priority="1540">
      <colorScale>
        <cfvo type="num" val="0"/>
        <cfvo type="num" val="3"/>
        <cfvo type="num" val="6"/>
        <color theme="0"/>
        <color rgb="FF00B050"/>
        <color theme="6" tint="-0.499984740745262"/>
      </colorScale>
    </cfRule>
  </conditionalFormatting>
  <conditionalFormatting sqref="FB14">
    <cfRule type="colorScale" priority="1539">
      <colorScale>
        <cfvo type="num" val="0"/>
        <cfvo type="num" val="3"/>
        <cfvo type="num" val="6"/>
        <color theme="0"/>
        <color rgb="FF00B050"/>
        <color theme="6" tint="-0.499984740745262"/>
      </colorScale>
    </cfRule>
  </conditionalFormatting>
  <conditionalFormatting sqref="FC14">
    <cfRule type="colorScale" priority="1538">
      <colorScale>
        <cfvo type="num" val="0"/>
        <cfvo type="num" val="3"/>
        <cfvo type="num" val="6"/>
        <color theme="0"/>
        <color rgb="FF00B050"/>
        <color theme="6" tint="-0.499984740745262"/>
      </colorScale>
    </cfRule>
  </conditionalFormatting>
  <conditionalFormatting sqref="FC14">
    <cfRule type="colorScale" priority="1537">
      <colorScale>
        <cfvo type="num" val="0"/>
        <cfvo type="num" val="3"/>
        <cfvo type="num" val="6"/>
        <color theme="0"/>
        <color rgb="FF00B050"/>
        <color theme="6" tint="-0.499984740745262"/>
      </colorScale>
    </cfRule>
  </conditionalFormatting>
  <conditionalFormatting sqref="FD14">
    <cfRule type="colorScale" priority="1536">
      <colorScale>
        <cfvo type="num" val="0"/>
        <cfvo type="num" val="3"/>
        <cfvo type="num" val="6"/>
        <color theme="0"/>
        <color rgb="FF00B050"/>
        <color theme="6" tint="-0.499984740745262"/>
      </colorScale>
    </cfRule>
  </conditionalFormatting>
  <conditionalFormatting sqref="FD14">
    <cfRule type="colorScale" priority="1535">
      <colorScale>
        <cfvo type="num" val="0"/>
        <cfvo type="num" val="3"/>
        <cfvo type="num" val="6"/>
        <color theme="0"/>
        <color rgb="FF00B050"/>
        <color theme="6" tint="-0.499984740745262"/>
      </colorScale>
    </cfRule>
  </conditionalFormatting>
  <conditionalFormatting sqref="FE14">
    <cfRule type="colorScale" priority="1534">
      <colorScale>
        <cfvo type="num" val="0"/>
        <cfvo type="num" val="3"/>
        <cfvo type="num" val="6"/>
        <color theme="0"/>
        <color rgb="FF00B050"/>
        <color theme="6" tint="-0.499984740745262"/>
      </colorScale>
    </cfRule>
  </conditionalFormatting>
  <conditionalFormatting sqref="FE14">
    <cfRule type="colorScale" priority="1533">
      <colorScale>
        <cfvo type="num" val="0"/>
        <cfvo type="num" val="3"/>
        <cfvo type="num" val="6"/>
        <color theme="0"/>
        <color rgb="FF00B050"/>
        <color theme="6" tint="-0.499984740745262"/>
      </colorScale>
    </cfRule>
  </conditionalFormatting>
  <conditionalFormatting sqref="FF14">
    <cfRule type="colorScale" priority="1532">
      <colorScale>
        <cfvo type="num" val="0"/>
        <cfvo type="num" val="3"/>
        <cfvo type="num" val="6"/>
        <color theme="0"/>
        <color rgb="FF00B050"/>
        <color theme="6" tint="-0.499984740745262"/>
      </colorScale>
    </cfRule>
  </conditionalFormatting>
  <conditionalFormatting sqref="FF14">
    <cfRule type="colorScale" priority="1531">
      <colorScale>
        <cfvo type="num" val="0"/>
        <cfvo type="num" val="3"/>
        <cfvo type="num" val="6"/>
        <color theme="0"/>
        <color rgb="FF00B050"/>
        <color theme="6" tint="-0.499984740745262"/>
      </colorScale>
    </cfRule>
  </conditionalFormatting>
  <conditionalFormatting sqref="FG14">
    <cfRule type="colorScale" priority="1530">
      <colorScale>
        <cfvo type="num" val="0"/>
        <cfvo type="num" val="3"/>
        <cfvo type="num" val="6"/>
        <color theme="0"/>
        <color rgb="FF00B050"/>
        <color theme="6" tint="-0.499984740745262"/>
      </colorScale>
    </cfRule>
  </conditionalFormatting>
  <conditionalFormatting sqref="FG14">
    <cfRule type="colorScale" priority="1529">
      <colorScale>
        <cfvo type="num" val="0"/>
        <cfvo type="num" val="3"/>
        <cfvo type="num" val="6"/>
        <color theme="0"/>
        <color rgb="FF00B050"/>
        <color theme="6" tint="-0.499984740745262"/>
      </colorScale>
    </cfRule>
  </conditionalFormatting>
  <conditionalFormatting sqref="FH14">
    <cfRule type="colorScale" priority="1528">
      <colorScale>
        <cfvo type="num" val="0"/>
        <cfvo type="num" val="3"/>
        <cfvo type="num" val="6"/>
        <color theme="0"/>
        <color rgb="FF00B050"/>
        <color theme="6" tint="-0.499984740745262"/>
      </colorScale>
    </cfRule>
  </conditionalFormatting>
  <conditionalFormatting sqref="FH14">
    <cfRule type="colorScale" priority="1527">
      <colorScale>
        <cfvo type="num" val="0"/>
        <cfvo type="num" val="3"/>
        <cfvo type="num" val="6"/>
        <color theme="0"/>
        <color rgb="FF00B050"/>
        <color theme="6" tint="-0.499984740745262"/>
      </colorScale>
    </cfRule>
  </conditionalFormatting>
  <conditionalFormatting sqref="FI14">
    <cfRule type="colorScale" priority="1526">
      <colorScale>
        <cfvo type="num" val="0"/>
        <cfvo type="num" val="3"/>
        <cfvo type="num" val="6"/>
        <color theme="0"/>
        <color rgb="FF00B050"/>
        <color theme="6" tint="-0.499984740745262"/>
      </colorScale>
    </cfRule>
  </conditionalFormatting>
  <conditionalFormatting sqref="FI14">
    <cfRule type="colorScale" priority="1525">
      <colorScale>
        <cfvo type="num" val="0"/>
        <cfvo type="num" val="3"/>
        <cfvo type="num" val="6"/>
        <color theme="0"/>
        <color rgb="FF00B050"/>
        <color theme="6" tint="-0.499984740745262"/>
      </colorScale>
    </cfRule>
  </conditionalFormatting>
  <conditionalFormatting sqref="FN67:FN75">
    <cfRule type="colorScale" priority="1524">
      <colorScale>
        <cfvo type="num" val="0"/>
        <cfvo type="num" val="3"/>
        <cfvo type="num" val="6"/>
        <color theme="0"/>
        <color rgb="FF00B050"/>
        <color theme="6" tint="-0.499984740745262"/>
      </colorScale>
    </cfRule>
  </conditionalFormatting>
  <conditionalFormatting sqref="FO67:FO75">
    <cfRule type="colorScale" priority="1523">
      <colorScale>
        <cfvo type="num" val="0"/>
        <cfvo type="num" val="3"/>
        <cfvo type="num" val="6"/>
        <color theme="0"/>
        <color rgb="FF00B050"/>
        <color theme="6" tint="-0.499984740745262"/>
      </colorScale>
    </cfRule>
  </conditionalFormatting>
  <conditionalFormatting sqref="FP67:FP75">
    <cfRule type="colorScale" priority="1522">
      <colorScale>
        <cfvo type="num" val="0"/>
        <cfvo type="num" val="3"/>
        <cfvo type="num" val="6"/>
        <color theme="0"/>
        <color rgb="FF00B050"/>
        <color theme="6" tint="-0.499984740745262"/>
      </colorScale>
    </cfRule>
  </conditionalFormatting>
  <conditionalFormatting sqref="FM67:FM75">
    <cfRule type="colorScale" priority="1521">
      <colorScale>
        <cfvo type="num" val="0"/>
        <cfvo type="num" val="3"/>
        <cfvo type="num" val="6"/>
        <color theme="0"/>
        <color rgb="FF00B050"/>
        <color theme="6" tint="-0.499984740745262"/>
      </colorScale>
    </cfRule>
  </conditionalFormatting>
  <conditionalFormatting sqref="FM14">
    <cfRule type="colorScale" priority="1520">
      <colorScale>
        <cfvo type="num" val="0"/>
        <cfvo type="num" val="3"/>
        <cfvo type="num" val="6"/>
        <color theme="0"/>
        <color rgb="FF00B050"/>
        <color theme="6" tint="-0.499984740745262"/>
      </colorScale>
    </cfRule>
  </conditionalFormatting>
  <conditionalFormatting sqref="FM14">
    <cfRule type="colorScale" priority="1519">
      <colorScale>
        <cfvo type="num" val="0"/>
        <cfvo type="num" val="3"/>
        <cfvo type="num" val="6"/>
        <color theme="0"/>
        <color rgb="FF00B050"/>
        <color theme="6" tint="-0.499984740745262"/>
      </colorScale>
    </cfRule>
  </conditionalFormatting>
  <conditionalFormatting sqref="FN14">
    <cfRule type="colorScale" priority="1518">
      <colorScale>
        <cfvo type="num" val="0"/>
        <cfvo type="num" val="3"/>
        <cfvo type="num" val="6"/>
        <color theme="0"/>
        <color rgb="FF00B050"/>
        <color theme="6" tint="-0.499984740745262"/>
      </colorScale>
    </cfRule>
  </conditionalFormatting>
  <conditionalFormatting sqref="FN14">
    <cfRule type="colorScale" priority="1517">
      <colorScale>
        <cfvo type="num" val="0"/>
        <cfvo type="num" val="3"/>
        <cfvo type="num" val="6"/>
        <color theme="0"/>
        <color rgb="FF00B050"/>
        <color theme="6" tint="-0.499984740745262"/>
      </colorScale>
    </cfRule>
  </conditionalFormatting>
  <conditionalFormatting sqref="FO14">
    <cfRule type="colorScale" priority="1516">
      <colorScale>
        <cfvo type="num" val="0"/>
        <cfvo type="num" val="3"/>
        <cfvo type="num" val="6"/>
        <color theme="0"/>
        <color rgb="FF00B050"/>
        <color theme="6" tint="-0.499984740745262"/>
      </colorScale>
    </cfRule>
  </conditionalFormatting>
  <conditionalFormatting sqref="FO14">
    <cfRule type="colorScale" priority="1515">
      <colorScale>
        <cfvo type="num" val="0"/>
        <cfvo type="num" val="3"/>
        <cfvo type="num" val="6"/>
        <color theme="0"/>
        <color rgb="FF00B050"/>
        <color theme="6" tint="-0.499984740745262"/>
      </colorScale>
    </cfRule>
  </conditionalFormatting>
  <conditionalFormatting sqref="FQ67:FQ75">
    <cfRule type="colorScale" priority="1514">
      <colorScale>
        <cfvo type="num" val="0"/>
        <cfvo type="num" val="3"/>
        <cfvo type="num" val="6"/>
        <color theme="0"/>
        <color rgb="FF00B050"/>
        <color theme="6" tint="-0.499984740745262"/>
      </colorScale>
    </cfRule>
  </conditionalFormatting>
  <conditionalFormatting sqref="FP14">
    <cfRule type="colorScale" priority="1513">
      <colorScale>
        <cfvo type="num" val="0"/>
        <cfvo type="num" val="3"/>
        <cfvo type="num" val="6"/>
        <color theme="0"/>
        <color rgb="FF00B050"/>
        <color theme="6" tint="-0.499984740745262"/>
      </colorScale>
    </cfRule>
  </conditionalFormatting>
  <conditionalFormatting sqref="FP14">
    <cfRule type="colorScale" priority="1512">
      <colorScale>
        <cfvo type="num" val="0"/>
        <cfvo type="num" val="3"/>
        <cfvo type="num" val="6"/>
        <color theme="0"/>
        <color rgb="FF00B050"/>
        <color theme="6" tint="-0.499984740745262"/>
      </colorScale>
    </cfRule>
  </conditionalFormatting>
  <conditionalFormatting sqref="FQ14">
    <cfRule type="colorScale" priority="1511">
      <colorScale>
        <cfvo type="num" val="0"/>
        <cfvo type="num" val="3"/>
        <cfvo type="num" val="6"/>
        <color theme="0"/>
        <color rgb="FF00B050"/>
        <color theme="6" tint="-0.499984740745262"/>
      </colorScale>
    </cfRule>
  </conditionalFormatting>
  <conditionalFormatting sqref="FQ14">
    <cfRule type="colorScale" priority="1510">
      <colorScale>
        <cfvo type="num" val="0"/>
        <cfvo type="num" val="3"/>
        <cfvo type="num" val="6"/>
        <color theme="0"/>
        <color rgb="FF00B050"/>
        <color theme="6" tint="-0.499984740745262"/>
      </colorScale>
    </cfRule>
  </conditionalFormatting>
  <conditionalFormatting sqref="FR14">
    <cfRule type="colorScale" priority="1509">
      <colorScale>
        <cfvo type="num" val="0"/>
        <cfvo type="num" val="3"/>
        <cfvo type="num" val="6"/>
        <color theme="0"/>
        <color rgb="FF00B050"/>
        <color theme="6" tint="-0.499984740745262"/>
      </colorScale>
    </cfRule>
  </conditionalFormatting>
  <conditionalFormatting sqref="FR14">
    <cfRule type="colorScale" priority="1508">
      <colorScale>
        <cfvo type="num" val="0"/>
        <cfvo type="num" val="3"/>
        <cfvo type="num" val="6"/>
        <color theme="0"/>
        <color rgb="FF00B050"/>
        <color theme="6" tint="-0.499984740745262"/>
      </colorScale>
    </cfRule>
  </conditionalFormatting>
  <conditionalFormatting sqref="FS14">
    <cfRule type="colorScale" priority="1507">
      <colorScale>
        <cfvo type="num" val="0"/>
        <cfvo type="num" val="3"/>
        <cfvo type="num" val="6"/>
        <color theme="0"/>
        <color rgb="FF00B050"/>
        <color theme="6" tint="-0.499984740745262"/>
      </colorScale>
    </cfRule>
  </conditionalFormatting>
  <conditionalFormatting sqref="FS14">
    <cfRule type="colorScale" priority="1506">
      <colorScale>
        <cfvo type="num" val="0"/>
        <cfvo type="num" val="3"/>
        <cfvo type="num" val="6"/>
        <color theme="0"/>
        <color rgb="FF00B050"/>
        <color theme="6" tint="-0.499984740745262"/>
      </colorScale>
    </cfRule>
  </conditionalFormatting>
  <conditionalFormatting sqref="FT14">
    <cfRule type="colorScale" priority="1505">
      <colorScale>
        <cfvo type="num" val="0"/>
        <cfvo type="num" val="3"/>
        <cfvo type="num" val="6"/>
        <color theme="0"/>
        <color rgb="FF00B050"/>
        <color theme="6" tint="-0.499984740745262"/>
      </colorScale>
    </cfRule>
  </conditionalFormatting>
  <conditionalFormatting sqref="FT14">
    <cfRule type="colorScale" priority="1504">
      <colorScale>
        <cfvo type="num" val="0"/>
        <cfvo type="num" val="3"/>
        <cfvo type="num" val="6"/>
        <color theme="0"/>
        <color rgb="FF00B050"/>
        <color theme="6" tint="-0.499984740745262"/>
      </colorScale>
    </cfRule>
  </conditionalFormatting>
  <conditionalFormatting sqref="FU14">
    <cfRule type="colorScale" priority="1503">
      <colorScale>
        <cfvo type="num" val="0"/>
        <cfvo type="num" val="3"/>
        <cfvo type="num" val="6"/>
        <color theme="0"/>
        <color rgb="FF00B050"/>
        <color theme="6" tint="-0.499984740745262"/>
      </colorScale>
    </cfRule>
  </conditionalFormatting>
  <conditionalFormatting sqref="FU14">
    <cfRule type="colorScale" priority="1502">
      <colorScale>
        <cfvo type="num" val="0"/>
        <cfvo type="num" val="3"/>
        <cfvo type="num" val="6"/>
        <color theme="0"/>
        <color rgb="FF00B050"/>
        <color theme="6" tint="-0.499984740745262"/>
      </colorScale>
    </cfRule>
  </conditionalFormatting>
  <conditionalFormatting sqref="FV14">
    <cfRule type="colorScale" priority="1501">
      <colorScale>
        <cfvo type="num" val="0"/>
        <cfvo type="num" val="3"/>
        <cfvo type="num" val="6"/>
        <color theme="0"/>
        <color rgb="FF00B050"/>
        <color theme="6" tint="-0.499984740745262"/>
      </colorScale>
    </cfRule>
  </conditionalFormatting>
  <conditionalFormatting sqref="FV14">
    <cfRule type="colorScale" priority="1500">
      <colorScale>
        <cfvo type="num" val="0"/>
        <cfvo type="num" val="3"/>
        <cfvo type="num" val="6"/>
        <color theme="0"/>
        <color rgb="FF00B050"/>
        <color theme="6" tint="-0.499984740745262"/>
      </colorScale>
    </cfRule>
  </conditionalFormatting>
  <conditionalFormatting sqref="FW14">
    <cfRule type="colorScale" priority="1499">
      <colorScale>
        <cfvo type="num" val="0"/>
        <cfvo type="num" val="3"/>
        <cfvo type="num" val="6"/>
        <color theme="0"/>
        <color rgb="FF00B050"/>
        <color theme="6" tint="-0.499984740745262"/>
      </colorScale>
    </cfRule>
  </conditionalFormatting>
  <conditionalFormatting sqref="FW14">
    <cfRule type="colorScale" priority="1498">
      <colorScale>
        <cfvo type="num" val="0"/>
        <cfvo type="num" val="3"/>
        <cfvo type="num" val="6"/>
        <color theme="0"/>
        <color rgb="FF00B050"/>
        <color theme="6" tint="-0.499984740745262"/>
      </colorScale>
    </cfRule>
  </conditionalFormatting>
  <conditionalFormatting sqref="FJ14">
    <cfRule type="colorScale" priority="1497">
      <colorScale>
        <cfvo type="num" val="0"/>
        <cfvo type="num" val="3"/>
        <cfvo type="num" val="6"/>
        <color theme="0"/>
        <color rgb="FF00B050"/>
        <color theme="6" tint="-0.499984740745262"/>
      </colorScale>
    </cfRule>
  </conditionalFormatting>
  <conditionalFormatting sqref="FJ14">
    <cfRule type="colorScale" priority="1496">
      <colorScale>
        <cfvo type="num" val="0"/>
        <cfvo type="num" val="3"/>
        <cfvo type="num" val="6"/>
        <color theme="0"/>
        <color rgb="FF00B050"/>
        <color theme="6" tint="-0.499984740745262"/>
      </colorScale>
    </cfRule>
  </conditionalFormatting>
  <conditionalFormatting sqref="FK14">
    <cfRule type="colorScale" priority="1495">
      <colorScale>
        <cfvo type="num" val="0"/>
        <cfvo type="num" val="3"/>
        <cfvo type="num" val="6"/>
        <color theme="0"/>
        <color rgb="FF00B050"/>
        <color theme="6" tint="-0.499984740745262"/>
      </colorScale>
    </cfRule>
  </conditionalFormatting>
  <conditionalFormatting sqref="FK14">
    <cfRule type="colorScale" priority="1494">
      <colorScale>
        <cfvo type="num" val="0"/>
        <cfvo type="num" val="3"/>
        <cfvo type="num" val="6"/>
        <color theme="0"/>
        <color rgb="FF00B050"/>
        <color theme="6" tint="-0.499984740745262"/>
      </colorScale>
    </cfRule>
  </conditionalFormatting>
  <conditionalFormatting sqref="FL14">
    <cfRule type="colorScale" priority="1493">
      <colorScale>
        <cfvo type="num" val="0"/>
        <cfvo type="num" val="3"/>
        <cfvo type="num" val="6"/>
        <color theme="0"/>
        <color rgb="FF00B050"/>
        <color theme="6" tint="-0.499984740745262"/>
      </colorScale>
    </cfRule>
  </conditionalFormatting>
  <conditionalFormatting sqref="FL14">
    <cfRule type="colorScale" priority="1492">
      <colorScale>
        <cfvo type="num" val="0"/>
        <cfvo type="num" val="3"/>
        <cfvo type="num" val="6"/>
        <color theme="0"/>
        <color rgb="FF00B050"/>
        <color theme="6" tint="-0.499984740745262"/>
      </colorScale>
    </cfRule>
  </conditionalFormatting>
  <conditionalFormatting sqref="GE67:GE75">
    <cfRule type="colorScale" priority="1481">
      <colorScale>
        <cfvo type="num" val="0"/>
        <cfvo type="num" val="3"/>
        <cfvo type="num" val="6"/>
        <color theme="0"/>
        <color rgb="FF00B050"/>
        <color theme="6" tint="-0.499984740745262"/>
      </colorScale>
    </cfRule>
  </conditionalFormatting>
  <conditionalFormatting sqref="GE68">
    <cfRule type="colorScale" priority="1480">
      <colorScale>
        <cfvo type="num" val="0"/>
        <cfvo type="num" val="3"/>
        <cfvo type="num" val="6"/>
        <color theme="0"/>
        <color rgb="FF00B050"/>
        <color theme="6" tint="-0.499984740745262"/>
      </colorScale>
    </cfRule>
  </conditionalFormatting>
  <conditionalFormatting sqref="GE67:GE75">
    <cfRule type="colorScale" priority="1479">
      <colorScale>
        <cfvo type="num" val="0"/>
        <cfvo type="num" val="3"/>
        <cfvo type="num" val="6"/>
        <color theme="0"/>
        <color rgb="FF00B050"/>
        <color theme="6" tint="-0.499984740745262"/>
      </colorScale>
    </cfRule>
  </conditionalFormatting>
  <conditionalFormatting sqref="GE69">
    <cfRule type="colorScale" priority="1478">
      <colorScale>
        <cfvo type="num" val="0"/>
        <cfvo type="num" val="3"/>
        <cfvo type="num" val="6"/>
        <color theme="0"/>
        <color rgb="FF00B050"/>
        <color theme="6" tint="-0.499984740745262"/>
      </colorScale>
    </cfRule>
  </conditionalFormatting>
  <conditionalFormatting sqref="GD11:GE11 GB11">
    <cfRule type="colorScale" priority="1473">
      <colorScale>
        <cfvo type="num" val="0"/>
        <cfvo type="num" val="3"/>
        <cfvo type="num" val="6"/>
        <color theme="0"/>
        <color rgb="FF00B050"/>
        <color theme="6" tint="-0.499984740745262"/>
      </colorScale>
    </cfRule>
  </conditionalFormatting>
  <conditionalFormatting sqref="GC11">
    <cfRule type="colorScale" priority="1472">
      <colorScale>
        <cfvo type="num" val="0"/>
        <cfvo type="num" val="3"/>
        <cfvo type="num" val="6"/>
        <color theme="0"/>
        <color rgb="FF00B050"/>
        <color theme="6" tint="-0.499984740745262"/>
      </colorScale>
    </cfRule>
  </conditionalFormatting>
  <conditionalFormatting sqref="GG14">
    <cfRule type="colorScale" priority="1471">
      <colorScale>
        <cfvo type="num" val="0"/>
        <cfvo type="num" val="3"/>
        <cfvo type="num" val="6"/>
        <color theme="0"/>
        <color rgb="FF00B050"/>
        <color theme="6" tint="-0.499984740745262"/>
      </colorScale>
    </cfRule>
  </conditionalFormatting>
  <conditionalFormatting sqref="GG14">
    <cfRule type="colorScale" priority="1470">
      <colorScale>
        <cfvo type="num" val="0"/>
        <cfvo type="num" val="3"/>
        <cfvo type="num" val="6"/>
        <color theme="0"/>
        <color rgb="FF00B050"/>
        <color theme="6" tint="-0.499984740745262"/>
      </colorScale>
    </cfRule>
  </conditionalFormatting>
  <conditionalFormatting sqref="GG14">
    <cfRule type="colorScale" priority="1469">
      <colorScale>
        <cfvo type="num" val="0"/>
        <cfvo type="num" val="3"/>
        <cfvo type="num" val="6"/>
        <color theme="0"/>
        <color rgb="FF00B050"/>
        <color theme="6" tint="-0.499984740745262"/>
      </colorScale>
    </cfRule>
  </conditionalFormatting>
  <conditionalFormatting sqref="GG14">
    <cfRule type="colorScale" priority="1468">
      <colorScale>
        <cfvo type="num" val="0"/>
        <cfvo type="num" val="3"/>
        <cfvo type="num" val="6"/>
        <color theme="0"/>
        <color rgb="FF00B050"/>
        <color theme="6" tint="-0.499984740745262"/>
      </colorScale>
    </cfRule>
  </conditionalFormatting>
  <conditionalFormatting sqref="GG14">
    <cfRule type="colorScale" priority="1467">
      <colorScale>
        <cfvo type="num" val="0"/>
        <cfvo type="num" val="3"/>
        <cfvo type="num" val="6"/>
        <color theme="0"/>
        <color rgb="FF00B050"/>
        <color theme="6" tint="-0.499984740745262"/>
      </colorScale>
    </cfRule>
  </conditionalFormatting>
  <conditionalFormatting sqref="GG14">
    <cfRule type="colorScale" priority="1466">
      <colorScale>
        <cfvo type="num" val="0"/>
        <cfvo type="num" val="3"/>
        <cfvo type="num" val="6"/>
        <color theme="0"/>
        <color rgb="FF00B050"/>
        <color theme="6" tint="-0.499984740745262"/>
      </colorScale>
    </cfRule>
  </conditionalFormatting>
  <conditionalFormatting sqref="GF14">
    <cfRule type="colorScale" priority="1465">
      <colorScale>
        <cfvo type="num" val="0"/>
        <cfvo type="num" val="3"/>
        <cfvo type="num" val="6"/>
        <color theme="0"/>
        <color rgb="FF00B050"/>
        <color theme="6" tint="-0.499984740745262"/>
      </colorScale>
    </cfRule>
  </conditionalFormatting>
  <conditionalFormatting sqref="GF14">
    <cfRule type="colorScale" priority="1464">
      <colorScale>
        <cfvo type="num" val="0"/>
        <cfvo type="num" val="3"/>
        <cfvo type="num" val="6"/>
        <color theme="0"/>
        <color rgb="FF00B050"/>
        <color theme="6" tint="-0.499984740745262"/>
      </colorScale>
    </cfRule>
  </conditionalFormatting>
  <conditionalFormatting sqref="GF14">
    <cfRule type="colorScale" priority="1463">
      <colorScale>
        <cfvo type="num" val="0"/>
        <cfvo type="num" val="3"/>
        <cfvo type="num" val="6"/>
        <color theme="0"/>
        <color rgb="FF00B050"/>
        <color theme="6" tint="-0.499984740745262"/>
      </colorScale>
    </cfRule>
  </conditionalFormatting>
  <conditionalFormatting sqref="GF14">
    <cfRule type="colorScale" priority="1462">
      <colorScale>
        <cfvo type="num" val="0"/>
        <cfvo type="num" val="3"/>
        <cfvo type="num" val="6"/>
        <color theme="0"/>
        <color rgb="FF00B050"/>
        <color theme="6" tint="-0.499984740745262"/>
      </colorScale>
    </cfRule>
  </conditionalFormatting>
  <conditionalFormatting sqref="GF14">
    <cfRule type="colorScale" priority="1461">
      <colorScale>
        <cfvo type="num" val="0"/>
        <cfvo type="num" val="3"/>
        <cfvo type="num" val="6"/>
        <color theme="0"/>
        <color rgb="FF00B050"/>
        <color theme="6" tint="-0.499984740745262"/>
      </colorScale>
    </cfRule>
  </conditionalFormatting>
  <conditionalFormatting sqref="GF14">
    <cfRule type="colorScale" priority="1460">
      <colorScale>
        <cfvo type="num" val="0"/>
        <cfvo type="num" val="3"/>
        <cfvo type="num" val="6"/>
        <color theme="0"/>
        <color rgb="FF00B050"/>
        <color theme="6" tint="-0.499984740745262"/>
      </colorScale>
    </cfRule>
  </conditionalFormatting>
  <conditionalFormatting sqref="GS60">
    <cfRule type="colorScale" priority="1459">
      <colorScale>
        <cfvo type="num" val="0"/>
        <cfvo type="num" val="3"/>
        <cfvo type="num" val="6"/>
        <color theme="0"/>
        <color rgb="FF00B050"/>
        <color theme="6" tint="-0.499984740745262"/>
      </colorScale>
    </cfRule>
  </conditionalFormatting>
  <conditionalFormatting sqref="GT61">
    <cfRule type="colorScale" priority="1458">
      <colorScale>
        <cfvo type="num" val="0"/>
        <cfvo type="num" val="3"/>
        <cfvo type="num" val="6"/>
        <color theme="0"/>
        <color rgb="FF00B050"/>
        <color theme="6" tint="-0.499984740745262"/>
      </colorScale>
    </cfRule>
  </conditionalFormatting>
  <conditionalFormatting sqref="GU62">
    <cfRule type="colorScale" priority="1457">
      <colorScale>
        <cfvo type="num" val="0"/>
        <cfvo type="num" val="3"/>
        <cfvo type="num" val="6"/>
        <color theme="0"/>
        <color rgb="FF00B050"/>
        <color theme="6" tint="-0.499984740745262"/>
      </colorScale>
    </cfRule>
  </conditionalFormatting>
  <conditionalFormatting sqref="GV63">
    <cfRule type="colorScale" priority="1456">
      <colorScale>
        <cfvo type="num" val="0"/>
        <cfvo type="num" val="3"/>
        <cfvo type="num" val="6"/>
        <color theme="0"/>
        <color rgb="FF00B050"/>
        <color theme="6" tint="-0.499984740745262"/>
      </colorScale>
    </cfRule>
  </conditionalFormatting>
  <conditionalFormatting sqref="GW64">
    <cfRule type="colorScale" priority="1455">
      <colorScale>
        <cfvo type="num" val="0"/>
        <cfvo type="num" val="3"/>
        <cfvo type="num" val="6"/>
        <color theme="0"/>
        <color rgb="FF00B050"/>
        <color theme="6" tint="-0.499984740745262"/>
      </colorScale>
    </cfRule>
  </conditionalFormatting>
  <conditionalFormatting sqref="GX65">
    <cfRule type="colorScale" priority="1454">
      <colorScale>
        <cfvo type="num" val="0"/>
        <cfvo type="num" val="3"/>
        <cfvo type="num" val="6"/>
        <color theme="0"/>
        <color rgb="FF00B050"/>
        <color theme="6" tint="-0.499984740745262"/>
      </colorScale>
    </cfRule>
  </conditionalFormatting>
  <conditionalFormatting sqref="GQ14">
    <cfRule type="colorScale" priority="1453">
      <colorScale>
        <cfvo type="num" val="0"/>
        <cfvo type="num" val="3"/>
        <cfvo type="num" val="6"/>
        <color theme="0"/>
        <color rgb="FF00B050"/>
        <color theme="6" tint="-0.499984740745262"/>
      </colorScale>
    </cfRule>
  </conditionalFormatting>
  <conditionalFormatting sqref="GQ14">
    <cfRule type="colorScale" priority="1452">
      <colorScale>
        <cfvo type="num" val="0"/>
        <cfvo type="num" val="3"/>
        <cfvo type="num" val="6"/>
        <color theme="0"/>
        <color rgb="FF00B050"/>
        <color theme="6" tint="-0.499984740745262"/>
      </colorScale>
    </cfRule>
  </conditionalFormatting>
  <conditionalFormatting sqref="GR14">
    <cfRule type="colorScale" priority="1451">
      <colorScale>
        <cfvo type="num" val="0"/>
        <cfvo type="num" val="3"/>
        <cfvo type="num" val="6"/>
        <color theme="0"/>
        <color rgb="FF00B050"/>
        <color theme="6" tint="-0.499984740745262"/>
      </colorScale>
    </cfRule>
  </conditionalFormatting>
  <conditionalFormatting sqref="GR14">
    <cfRule type="colorScale" priority="1450">
      <colorScale>
        <cfvo type="num" val="0"/>
        <cfvo type="num" val="3"/>
        <cfvo type="num" val="6"/>
        <color theme="0"/>
        <color rgb="FF00B050"/>
        <color theme="6" tint="-0.499984740745262"/>
      </colorScale>
    </cfRule>
  </conditionalFormatting>
  <conditionalFormatting sqref="GS14">
    <cfRule type="colorScale" priority="1449">
      <colorScale>
        <cfvo type="num" val="0"/>
        <cfvo type="num" val="3"/>
        <cfvo type="num" val="6"/>
        <color theme="0"/>
        <color rgb="FF00B050"/>
        <color theme="6" tint="-0.499984740745262"/>
      </colorScale>
    </cfRule>
  </conditionalFormatting>
  <conditionalFormatting sqref="GS14">
    <cfRule type="colorScale" priority="1448">
      <colorScale>
        <cfvo type="num" val="0"/>
        <cfvo type="num" val="3"/>
        <cfvo type="num" val="6"/>
        <color theme="0"/>
        <color rgb="FF00B050"/>
        <color theme="6" tint="-0.499984740745262"/>
      </colorScale>
    </cfRule>
  </conditionalFormatting>
  <conditionalFormatting sqref="GT14">
    <cfRule type="colorScale" priority="1447">
      <colorScale>
        <cfvo type="num" val="0"/>
        <cfvo type="num" val="3"/>
        <cfvo type="num" val="6"/>
        <color theme="0"/>
        <color rgb="FF00B050"/>
        <color theme="6" tint="-0.499984740745262"/>
      </colorScale>
    </cfRule>
  </conditionalFormatting>
  <conditionalFormatting sqref="GT14">
    <cfRule type="colorScale" priority="1446">
      <colorScale>
        <cfvo type="num" val="0"/>
        <cfvo type="num" val="3"/>
        <cfvo type="num" val="6"/>
        <color theme="0"/>
        <color rgb="FF00B050"/>
        <color theme="6" tint="-0.499984740745262"/>
      </colorScale>
    </cfRule>
  </conditionalFormatting>
  <conditionalFormatting sqref="GU14">
    <cfRule type="colorScale" priority="1445">
      <colorScale>
        <cfvo type="num" val="0"/>
        <cfvo type="num" val="3"/>
        <cfvo type="num" val="6"/>
        <color theme="0"/>
        <color rgb="FF00B050"/>
        <color theme="6" tint="-0.499984740745262"/>
      </colorScale>
    </cfRule>
  </conditionalFormatting>
  <conditionalFormatting sqref="GU14">
    <cfRule type="colorScale" priority="1444">
      <colorScale>
        <cfvo type="num" val="0"/>
        <cfvo type="num" val="3"/>
        <cfvo type="num" val="6"/>
        <color theme="0"/>
        <color rgb="FF00B050"/>
        <color theme="6" tint="-0.499984740745262"/>
      </colorScale>
    </cfRule>
  </conditionalFormatting>
  <conditionalFormatting sqref="GX14">
    <cfRule type="colorScale" priority="1443">
      <colorScale>
        <cfvo type="num" val="0"/>
        <cfvo type="num" val="3"/>
        <cfvo type="num" val="6"/>
        <color theme="0"/>
        <color rgb="FF00B050"/>
        <color theme="6" tint="-0.499984740745262"/>
      </colorScale>
    </cfRule>
  </conditionalFormatting>
  <conditionalFormatting sqref="GX14">
    <cfRule type="colorScale" priority="1442">
      <colorScale>
        <cfvo type="num" val="0"/>
        <cfvo type="num" val="3"/>
        <cfvo type="num" val="6"/>
        <color theme="0"/>
        <color rgb="FF00B050"/>
        <color theme="6" tint="-0.499984740745262"/>
      </colorScale>
    </cfRule>
  </conditionalFormatting>
  <conditionalFormatting sqref="GY14:HE14 HK14:HL14">
    <cfRule type="colorScale" priority="1441">
      <colorScale>
        <cfvo type="num" val="0"/>
        <cfvo type="num" val="3"/>
        <cfvo type="num" val="6"/>
        <color theme="0"/>
        <color rgb="FF00B050"/>
        <color theme="6" tint="-0.499984740745262"/>
      </colorScale>
    </cfRule>
  </conditionalFormatting>
  <conditionalFormatting sqref="GY14:HE14 HK14:HL14">
    <cfRule type="colorScale" priority="1440">
      <colorScale>
        <cfvo type="num" val="0"/>
        <cfvo type="num" val="3"/>
        <cfvo type="num" val="6"/>
        <color theme="0"/>
        <color rgb="FF00B050"/>
        <color theme="6" tint="-0.499984740745262"/>
      </colorScale>
    </cfRule>
  </conditionalFormatting>
  <conditionalFormatting sqref="GV14">
    <cfRule type="colorScale" priority="1439">
      <colorScale>
        <cfvo type="num" val="0"/>
        <cfvo type="num" val="3"/>
        <cfvo type="num" val="6"/>
        <color theme="0"/>
        <color rgb="FF00B050"/>
        <color theme="6" tint="-0.499984740745262"/>
      </colorScale>
    </cfRule>
  </conditionalFormatting>
  <conditionalFormatting sqref="GV14">
    <cfRule type="colorScale" priority="1438">
      <colorScale>
        <cfvo type="num" val="0"/>
        <cfvo type="num" val="3"/>
        <cfvo type="num" val="6"/>
        <color theme="0"/>
        <color rgb="FF00B050"/>
        <color theme="6" tint="-0.499984740745262"/>
      </colorScale>
    </cfRule>
  </conditionalFormatting>
  <conditionalFormatting sqref="GW14">
    <cfRule type="colorScale" priority="1437">
      <colorScale>
        <cfvo type="num" val="0"/>
        <cfvo type="num" val="3"/>
        <cfvo type="num" val="6"/>
        <color theme="0"/>
        <color rgb="FF00B050"/>
        <color theme="6" tint="-0.499984740745262"/>
      </colorScale>
    </cfRule>
  </conditionalFormatting>
  <conditionalFormatting sqref="GW14">
    <cfRule type="colorScale" priority="1436">
      <colorScale>
        <cfvo type="num" val="0"/>
        <cfvo type="num" val="3"/>
        <cfvo type="num" val="6"/>
        <color theme="0"/>
        <color rgb="FF00B050"/>
        <color theme="6" tint="-0.499984740745262"/>
      </colorScale>
    </cfRule>
  </conditionalFormatting>
  <conditionalFormatting sqref="GY66:IE66">
    <cfRule type="colorScale" priority="1435">
      <colorScale>
        <cfvo type="num" val="0"/>
        <cfvo type="num" val="3"/>
        <cfvo type="num" val="6"/>
        <color theme="0"/>
        <color rgb="FF00B050"/>
        <color theme="6" tint="-0.499984740745262"/>
      </colorScale>
    </cfRule>
  </conditionalFormatting>
  <conditionalFormatting sqref="CQ14">
    <cfRule type="colorScale" priority="1434">
      <colorScale>
        <cfvo type="num" val="0"/>
        <cfvo type="num" val="3"/>
        <cfvo type="num" val="6"/>
        <color theme="0"/>
        <color rgb="FF00B050"/>
        <color theme="6" tint="-0.499984740745262"/>
      </colorScale>
    </cfRule>
  </conditionalFormatting>
  <conditionalFormatting sqref="CQ14">
    <cfRule type="colorScale" priority="1433">
      <colorScale>
        <cfvo type="num" val="0"/>
        <cfvo type="num" val="3"/>
        <cfvo type="num" val="6"/>
        <color theme="0"/>
        <color rgb="FF00B050"/>
        <color theme="6" tint="-0.499984740745262"/>
      </colorScale>
    </cfRule>
  </conditionalFormatting>
  <conditionalFormatting sqref="CR14">
    <cfRule type="colorScale" priority="1432">
      <colorScale>
        <cfvo type="num" val="0"/>
        <cfvo type="num" val="3"/>
        <cfvo type="num" val="6"/>
        <color theme="0"/>
        <color rgb="FF00B050"/>
        <color theme="6" tint="-0.499984740745262"/>
      </colorScale>
    </cfRule>
  </conditionalFormatting>
  <conditionalFormatting sqref="CR14">
    <cfRule type="colorScale" priority="1431">
      <colorScale>
        <cfvo type="num" val="0"/>
        <cfvo type="num" val="3"/>
        <cfvo type="num" val="6"/>
        <color theme="0"/>
        <color rgb="FF00B050"/>
        <color theme="6" tint="-0.499984740745262"/>
      </colorScale>
    </cfRule>
  </conditionalFormatting>
  <conditionalFormatting sqref="DZ17:DZ19">
    <cfRule type="colorScale" priority="1430">
      <colorScale>
        <cfvo type="num" val="0"/>
        <cfvo type="num" val="3"/>
        <cfvo type="num" val="6"/>
        <color theme="0"/>
        <color rgb="FF00B050"/>
        <color theme="6" tint="-0.499984740745262"/>
      </colorScale>
    </cfRule>
  </conditionalFormatting>
  <conditionalFormatting sqref="DZ19">
    <cfRule type="colorScale" priority="1429">
      <colorScale>
        <cfvo type="num" val="0"/>
        <cfvo type="num" val="3"/>
        <cfvo type="num" val="6"/>
        <color theme="0"/>
        <color rgb="FF00B050"/>
        <color theme="6" tint="-0.499984740745262"/>
      </colorScale>
    </cfRule>
  </conditionalFormatting>
  <conditionalFormatting sqref="DZ17">
    <cfRule type="colorScale" priority="1428">
      <colorScale>
        <cfvo type="num" val="0"/>
        <cfvo type="num" val="3"/>
        <cfvo type="num" val="6"/>
        <color theme="0"/>
        <color rgb="FF00B050"/>
        <color theme="6" tint="-0.499984740745262"/>
      </colorScale>
    </cfRule>
  </conditionalFormatting>
  <conditionalFormatting sqref="DZ17">
    <cfRule type="colorScale" priority="1427">
      <colorScale>
        <cfvo type="num" val="0"/>
        <cfvo type="num" val="3"/>
        <cfvo type="num" val="6"/>
        <color theme="0"/>
        <color rgb="FF00B050"/>
        <color theme="6" tint="-0.499984740745262"/>
      </colorScale>
    </cfRule>
  </conditionalFormatting>
  <conditionalFormatting sqref="DZ17">
    <cfRule type="colorScale" priority="1426">
      <colorScale>
        <cfvo type="num" val="0"/>
        <cfvo type="num" val="3"/>
        <cfvo type="num" val="6"/>
        <color theme="0"/>
        <color rgb="FF00B050"/>
        <color theme="6" tint="-0.499984740745262"/>
      </colorScale>
    </cfRule>
  </conditionalFormatting>
  <conditionalFormatting sqref="DZ17">
    <cfRule type="colorScale" priority="1425">
      <colorScale>
        <cfvo type="num" val="0"/>
        <cfvo type="num" val="3"/>
        <cfvo type="num" val="6"/>
        <color theme="0"/>
        <color rgb="FF00B050"/>
        <color theme="6" tint="-0.499984740745262"/>
      </colorScale>
    </cfRule>
  </conditionalFormatting>
  <conditionalFormatting sqref="DZ18">
    <cfRule type="colorScale" priority="1419">
      <colorScale>
        <cfvo type="num" val="0"/>
        <cfvo type="num" val="3"/>
        <cfvo type="num" val="6"/>
        <color theme="0"/>
        <color rgb="FF00B050"/>
        <color theme="6" tint="-0.499984740745262"/>
      </colorScale>
    </cfRule>
  </conditionalFormatting>
  <conditionalFormatting sqref="DZ15:DZ16 DZ18:DZ19">
    <cfRule type="colorScale" priority="1424">
      <colorScale>
        <cfvo type="num" val="0"/>
        <cfvo type="num" val="3"/>
        <cfvo type="num" val="6"/>
        <color theme="0"/>
        <color rgb="FF00B050"/>
        <color theme="6" tint="-0.499984740745262"/>
      </colorScale>
    </cfRule>
  </conditionalFormatting>
  <conditionalFormatting sqref="DZ15">
    <cfRule type="colorScale" priority="1423">
      <colorScale>
        <cfvo type="num" val="0"/>
        <cfvo type="num" val="3"/>
        <cfvo type="num" val="6"/>
        <color theme="0"/>
        <color rgb="FF00B050"/>
        <color theme="6" tint="-0.499984740745262"/>
      </colorScale>
    </cfRule>
  </conditionalFormatting>
  <conditionalFormatting sqref="DZ15">
    <cfRule type="colorScale" priority="1422">
      <colorScale>
        <cfvo type="num" val="0"/>
        <cfvo type="num" val="3"/>
        <cfvo type="num" val="6"/>
        <color theme="0"/>
        <color rgb="FF00B050"/>
        <color theme="6" tint="-0.499984740745262"/>
      </colorScale>
    </cfRule>
  </conditionalFormatting>
  <conditionalFormatting sqref="DZ15">
    <cfRule type="colorScale" priority="1421">
      <colorScale>
        <cfvo type="num" val="0"/>
        <cfvo type="num" val="3"/>
        <cfvo type="num" val="6"/>
        <color theme="0"/>
        <color rgb="FF00B050"/>
        <color theme="6" tint="-0.499984740745262"/>
      </colorScale>
    </cfRule>
  </conditionalFormatting>
  <conditionalFormatting sqref="DZ15">
    <cfRule type="colorScale" priority="1420">
      <colorScale>
        <cfvo type="num" val="0"/>
        <cfvo type="num" val="3"/>
        <cfvo type="num" val="6"/>
        <color theme="0"/>
        <color rgb="FF00B050"/>
        <color theme="6" tint="-0.499984740745262"/>
      </colorScale>
    </cfRule>
  </conditionalFormatting>
  <conditionalFormatting sqref="DZ18">
    <cfRule type="colorScale" priority="1418">
      <colorScale>
        <cfvo type="num" val="0"/>
        <cfvo type="num" val="3"/>
        <cfvo type="num" val="6"/>
        <color theme="0"/>
        <color rgb="FF00B050"/>
        <color theme="6" tint="-0.499984740745262"/>
      </colorScale>
    </cfRule>
  </conditionalFormatting>
  <conditionalFormatting sqref="DZ18">
    <cfRule type="colorScale" priority="1417">
      <colorScale>
        <cfvo type="num" val="0"/>
        <cfvo type="num" val="3"/>
        <cfvo type="num" val="6"/>
        <color theme="0"/>
        <color rgb="FF00B050"/>
        <color theme="6" tint="-0.499984740745262"/>
      </colorScale>
    </cfRule>
  </conditionalFormatting>
  <conditionalFormatting sqref="DZ18">
    <cfRule type="colorScale" priority="1416">
      <colorScale>
        <cfvo type="num" val="0"/>
        <cfvo type="num" val="3"/>
        <cfvo type="num" val="6"/>
        <color theme="0"/>
        <color rgb="FF00B050"/>
        <color theme="6" tint="-0.499984740745262"/>
      </colorScale>
    </cfRule>
  </conditionalFormatting>
  <conditionalFormatting sqref="DZ18">
    <cfRule type="colorScale" priority="1415">
      <colorScale>
        <cfvo type="num" val="0"/>
        <cfvo type="num" val="3"/>
        <cfvo type="num" val="6"/>
        <color theme="0"/>
        <color rgb="FF00B050"/>
        <color theme="6" tint="-0.499984740745262"/>
      </colorScale>
    </cfRule>
  </conditionalFormatting>
  <conditionalFormatting sqref="DZ19">
    <cfRule type="colorScale" priority="1409">
      <colorScale>
        <cfvo type="num" val="0"/>
        <cfvo type="num" val="3"/>
        <cfvo type="num" val="6"/>
        <color theme="0"/>
        <color rgb="FF00B050"/>
        <color theme="6" tint="-0.499984740745262"/>
      </colorScale>
    </cfRule>
  </conditionalFormatting>
  <conditionalFormatting sqref="DZ15">
    <cfRule type="colorScale" priority="1414">
      <colorScale>
        <cfvo type="num" val="0"/>
        <cfvo type="num" val="3"/>
        <cfvo type="num" val="6"/>
        <color theme="0"/>
        <color rgb="FF00B050"/>
        <color theme="6" tint="-0.499984740745262"/>
      </colorScale>
    </cfRule>
  </conditionalFormatting>
  <conditionalFormatting sqref="DZ16">
    <cfRule type="colorScale" priority="1413">
      <colorScale>
        <cfvo type="num" val="0"/>
        <cfvo type="num" val="3"/>
        <cfvo type="num" val="6"/>
        <color theme="0"/>
        <color rgb="FF00B050"/>
        <color theme="6" tint="-0.499984740745262"/>
      </colorScale>
    </cfRule>
  </conditionalFormatting>
  <conditionalFormatting sqref="DZ16">
    <cfRule type="colorScale" priority="1412">
      <colorScale>
        <cfvo type="num" val="0"/>
        <cfvo type="num" val="3"/>
        <cfvo type="num" val="6"/>
        <color theme="0"/>
        <color rgb="FF00B050"/>
        <color theme="6" tint="-0.499984740745262"/>
      </colorScale>
    </cfRule>
  </conditionalFormatting>
  <conditionalFormatting sqref="DZ16">
    <cfRule type="colorScale" priority="1411">
      <colorScale>
        <cfvo type="num" val="0"/>
        <cfvo type="num" val="3"/>
        <cfvo type="num" val="6"/>
        <color theme="0"/>
        <color rgb="FF00B050"/>
        <color theme="6" tint="-0.499984740745262"/>
      </colorScale>
    </cfRule>
  </conditionalFormatting>
  <conditionalFormatting sqref="DZ16">
    <cfRule type="colorScale" priority="1410">
      <colorScale>
        <cfvo type="num" val="0"/>
        <cfvo type="num" val="3"/>
        <cfvo type="num" val="6"/>
        <color theme="0"/>
        <color rgb="FF00B050"/>
        <color theme="6" tint="-0.499984740745262"/>
      </colorScale>
    </cfRule>
  </conditionalFormatting>
  <conditionalFormatting sqref="EA17:EA19">
    <cfRule type="colorScale" priority="1408">
      <colorScale>
        <cfvo type="num" val="0"/>
        <cfvo type="num" val="3"/>
        <cfvo type="num" val="6"/>
        <color theme="0"/>
        <color rgb="FF00B050"/>
        <color theme="6" tint="-0.499984740745262"/>
      </colorScale>
    </cfRule>
  </conditionalFormatting>
  <conditionalFormatting sqref="EA19">
    <cfRule type="colorScale" priority="1407">
      <colorScale>
        <cfvo type="num" val="0"/>
        <cfvo type="num" val="3"/>
        <cfvo type="num" val="6"/>
        <color theme="0"/>
        <color rgb="FF00B050"/>
        <color theme="6" tint="-0.499984740745262"/>
      </colorScale>
    </cfRule>
  </conditionalFormatting>
  <conditionalFormatting sqref="EA17">
    <cfRule type="colorScale" priority="1406">
      <colorScale>
        <cfvo type="num" val="0"/>
        <cfvo type="num" val="3"/>
        <cfvo type="num" val="6"/>
        <color theme="0"/>
        <color rgb="FF00B050"/>
        <color theme="6" tint="-0.499984740745262"/>
      </colorScale>
    </cfRule>
  </conditionalFormatting>
  <conditionalFormatting sqref="EA17">
    <cfRule type="colorScale" priority="1405">
      <colorScale>
        <cfvo type="num" val="0"/>
        <cfvo type="num" val="3"/>
        <cfvo type="num" val="6"/>
        <color theme="0"/>
        <color rgb="FF00B050"/>
        <color theme="6" tint="-0.499984740745262"/>
      </colorScale>
    </cfRule>
  </conditionalFormatting>
  <conditionalFormatting sqref="EA17">
    <cfRule type="colorScale" priority="1404">
      <colorScale>
        <cfvo type="num" val="0"/>
        <cfvo type="num" val="3"/>
        <cfvo type="num" val="6"/>
        <color theme="0"/>
        <color rgb="FF00B050"/>
        <color theme="6" tint="-0.499984740745262"/>
      </colorScale>
    </cfRule>
  </conditionalFormatting>
  <conditionalFormatting sqref="EA17">
    <cfRule type="colorScale" priority="1403">
      <colorScale>
        <cfvo type="num" val="0"/>
        <cfvo type="num" val="3"/>
        <cfvo type="num" val="6"/>
        <color theme="0"/>
        <color rgb="FF00B050"/>
        <color theme="6" tint="-0.499984740745262"/>
      </colorScale>
    </cfRule>
  </conditionalFormatting>
  <conditionalFormatting sqref="EA18">
    <cfRule type="colorScale" priority="1397">
      <colorScale>
        <cfvo type="num" val="0"/>
        <cfvo type="num" val="3"/>
        <cfvo type="num" val="6"/>
        <color theme="0"/>
        <color rgb="FF00B050"/>
        <color theme="6" tint="-0.499984740745262"/>
      </colorScale>
    </cfRule>
  </conditionalFormatting>
  <conditionalFormatting sqref="EA15:EA16 EA18:EA19">
    <cfRule type="colorScale" priority="1402">
      <colorScale>
        <cfvo type="num" val="0"/>
        <cfvo type="num" val="3"/>
        <cfvo type="num" val="6"/>
        <color theme="0"/>
        <color rgb="FF00B050"/>
        <color theme="6" tint="-0.499984740745262"/>
      </colorScale>
    </cfRule>
  </conditionalFormatting>
  <conditionalFormatting sqref="EA15">
    <cfRule type="colorScale" priority="1401">
      <colorScale>
        <cfvo type="num" val="0"/>
        <cfvo type="num" val="3"/>
        <cfvo type="num" val="6"/>
        <color theme="0"/>
        <color rgb="FF00B050"/>
        <color theme="6" tint="-0.499984740745262"/>
      </colorScale>
    </cfRule>
  </conditionalFormatting>
  <conditionalFormatting sqref="EA15">
    <cfRule type="colorScale" priority="1400">
      <colorScale>
        <cfvo type="num" val="0"/>
        <cfvo type="num" val="3"/>
        <cfvo type="num" val="6"/>
        <color theme="0"/>
        <color rgb="FF00B050"/>
        <color theme="6" tint="-0.499984740745262"/>
      </colorScale>
    </cfRule>
  </conditionalFormatting>
  <conditionalFormatting sqref="EA15">
    <cfRule type="colorScale" priority="1399">
      <colorScale>
        <cfvo type="num" val="0"/>
        <cfvo type="num" val="3"/>
        <cfvo type="num" val="6"/>
        <color theme="0"/>
        <color rgb="FF00B050"/>
        <color theme="6" tint="-0.499984740745262"/>
      </colorScale>
    </cfRule>
  </conditionalFormatting>
  <conditionalFormatting sqref="EA15">
    <cfRule type="colorScale" priority="1398">
      <colorScale>
        <cfvo type="num" val="0"/>
        <cfvo type="num" val="3"/>
        <cfvo type="num" val="6"/>
        <color theme="0"/>
        <color rgb="FF00B050"/>
        <color theme="6" tint="-0.499984740745262"/>
      </colorScale>
    </cfRule>
  </conditionalFormatting>
  <conditionalFormatting sqref="EA18">
    <cfRule type="colorScale" priority="1396">
      <colorScale>
        <cfvo type="num" val="0"/>
        <cfvo type="num" val="3"/>
        <cfvo type="num" val="6"/>
        <color theme="0"/>
        <color rgb="FF00B050"/>
        <color theme="6" tint="-0.499984740745262"/>
      </colorScale>
    </cfRule>
  </conditionalFormatting>
  <conditionalFormatting sqref="EA18">
    <cfRule type="colorScale" priority="1395">
      <colorScale>
        <cfvo type="num" val="0"/>
        <cfvo type="num" val="3"/>
        <cfvo type="num" val="6"/>
        <color theme="0"/>
        <color rgb="FF00B050"/>
        <color theme="6" tint="-0.499984740745262"/>
      </colorScale>
    </cfRule>
  </conditionalFormatting>
  <conditionalFormatting sqref="EA18">
    <cfRule type="colorScale" priority="1394">
      <colorScale>
        <cfvo type="num" val="0"/>
        <cfvo type="num" val="3"/>
        <cfvo type="num" val="6"/>
        <color theme="0"/>
        <color rgb="FF00B050"/>
        <color theme="6" tint="-0.499984740745262"/>
      </colorScale>
    </cfRule>
  </conditionalFormatting>
  <conditionalFormatting sqref="EA18">
    <cfRule type="colorScale" priority="1393">
      <colorScale>
        <cfvo type="num" val="0"/>
        <cfvo type="num" val="3"/>
        <cfvo type="num" val="6"/>
        <color theme="0"/>
        <color rgb="FF00B050"/>
        <color theme="6" tint="-0.499984740745262"/>
      </colorScale>
    </cfRule>
  </conditionalFormatting>
  <conditionalFormatting sqref="EA19">
    <cfRule type="colorScale" priority="1387">
      <colorScale>
        <cfvo type="num" val="0"/>
        <cfvo type="num" val="3"/>
        <cfvo type="num" val="6"/>
        <color theme="0"/>
        <color rgb="FF00B050"/>
        <color theme="6" tint="-0.499984740745262"/>
      </colorScale>
    </cfRule>
  </conditionalFormatting>
  <conditionalFormatting sqref="EA15">
    <cfRule type="colorScale" priority="1392">
      <colorScale>
        <cfvo type="num" val="0"/>
        <cfvo type="num" val="3"/>
        <cfvo type="num" val="6"/>
        <color theme="0"/>
        <color rgb="FF00B050"/>
        <color theme="6" tint="-0.499984740745262"/>
      </colorScale>
    </cfRule>
  </conditionalFormatting>
  <conditionalFormatting sqref="EA16">
    <cfRule type="colorScale" priority="1391">
      <colorScale>
        <cfvo type="num" val="0"/>
        <cfvo type="num" val="3"/>
        <cfvo type="num" val="6"/>
        <color theme="0"/>
        <color rgb="FF00B050"/>
        <color theme="6" tint="-0.499984740745262"/>
      </colorScale>
    </cfRule>
  </conditionalFormatting>
  <conditionalFormatting sqref="EA16">
    <cfRule type="colorScale" priority="1390">
      <colorScale>
        <cfvo type="num" val="0"/>
        <cfvo type="num" val="3"/>
        <cfvo type="num" val="6"/>
        <color theme="0"/>
        <color rgb="FF00B050"/>
        <color theme="6" tint="-0.499984740745262"/>
      </colorScale>
    </cfRule>
  </conditionalFormatting>
  <conditionalFormatting sqref="EA16">
    <cfRule type="colorScale" priority="1389">
      <colorScale>
        <cfvo type="num" val="0"/>
        <cfvo type="num" val="3"/>
        <cfvo type="num" val="6"/>
        <color theme="0"/>
        <color rgb="FF00B050"/>
        <color theme="6" tint="-0.499984740745262"/>
      </colorScale>
    </cfRule>
  </conditionalFormatting>
  <conditionalFormatting sqref="EA16">
    <cfRule type="colorScale" priority="1388">
      <colorScale>
        <cfvo type="num" val="0"/>
        <cfvo type="num" val="3"/>
        <cfvo type="num" val="6"/>
        <color theme="0"/>
        <color rgb="FF00B050"/>
        <color theme="6" tint="-0.499984740745262"/>
      </colorScale>
    </cfRule>
  </conditionalFormatting>
  <conditionalFormatting sqref="EB17:EB19 ED17 EF17">
    <cfRule type="colorScale" priority="1386">
      <colorScale>
        <cfvo type="num" val="0"/>
        <cfvo type="num" val="3"/>
        <cfvo type="num" val="6"/>
        <color theme="0"/>
        <color rgb="FF00B050"/>
        <color theme="6" tint="-0.499984740745262"/>
      </colorScale>
    </cfRule>
  </conditionalFormatting>
  <conditionalFormatting sqref="EB19">
    <cfRule type="colorScale" priority="1385">
      <colorScale>
        <cfvo type="num" val="0"/>
        <cfvo type="num" val="3"/>
        <cfvo type="num" val="6"/>
        <color theme="0"/>
        <color rgb="FF00B050"/>
        <color theme="6" tint="-0.499984740745262"/>
      </colorScale>
    </cfRule>
  </conditionalFormatting>
  <conditionalFormatting sqref="EB17 ED17 EF17">
    <cfRule type="colorScale" priority="1384">
      <colorScale>
        <cfvo type="num" val="0"/>
        <cfvo type="num" val="3"/>
        <cfvo type="num" val="6"/>
        <color theme="0"/>
        <color rgb="FF00B050"/>
        <color theme="6" tint="-0.499984740745262"/>
      </colorScale>
    </cfRule>
  </conditionalFormatting>
  <conditionalFormatting sqref="EB17 ED17 EF17">
    <cfRule type="colorScale" priority="1383">
      <colorScale>
        <cfvo type="num" val="0"/>
        <cfvo type="num" val="3"/>
        <cfvo type="num" val="6"/>
        <color theme="0"/>
        <color rgb="FF00B050"/>
        <color theme="6" tint="-0.499984740745262"/>
      </colorScale>
    </cfRule>
  </conditionalFormatting>
  <conditionalFormatting sqref="ED17 EB17 EF17">
    <cfRule type="colorScale" priority="1382">
      <colorScale>
        <cfvo type="num" val="0"/>
        <cfvo type="num" val="3"/>
        <cfvo type="num" val="6"/>
        <color theme="0"/>
        <color rgb="FF00B050"/>
        <color theme="6" tint="-0.499984740745262"/>
      </colorScale>
    </cfRule>
  </conditionalFormatting>
  <conditionalFormatting sqref="ED17 EB17 EF17">
    <cfRule type="colorScale" priority="1381">
      <colorScale>
        <cfvo type="num" val="0"/>
        <cfvo type="num" val="3"/>
        <cfvo type="num" val="6"/>
        <color theme="0"/>
        <color rgb="FF00B050"/>
        <color theme="6" tint="-0.499984740745262"/>
      </colorScale>
    </cfRule>
  </conditionalFormatting>
  <conditionalFormatting sqref="EB18">
    <cfRule type="colorScale" priority="1375">
      <colorScale>
        <cfvo type="num" val="0"/>
        <cfvo type="num" val="3"/>
        <cfvo type="num" val="6"/>
        <color theme="0"/>
        <color rgb="FF00B050"/>
        <color theme="6" tint="-0.499984740745262"/>
      </colorScale>
    </cfRule>
  </conditionalFormatting>
  <conditionalFormatting sqref="EB15:EB16 EB18:EB19">
    <cfRule type="colorScale" priority="1380">
      <colorScale>
        <cfvo type="num" val="0"/>
        <cfvo type="num" val="3"/>
        <cfvo type="num" val="6"/>
        <color theme="0"/>
        <color rgb="FF00B050"/>
        <color theme="6" tint="-0.499984740745262"/>
      </colorScale>
    </cfRule>
  </conditionalFormatting>
  <conditionalFormatting sqref="EB15">
    <cfRule type="colorScale" priority="1379">
      <colorScale>
        <cfvo type="num" val="0"/>
        <cfvo type="num" val="3"/>
        <cfvo type="num" val="6"/>
        <color theme="0"/>
        <color rgb="FF00B050"/>
        <color theme="6" tint="-0.499984740745262"/>
      </colorScale>
    </cfRule>
  </conditionalFormatting>
  <conditionalFormatting sqref="EB15">
    <cfRule type="colorScale" priority="1378">
      <colorScale>
        <cfvo type="num" val="0"/>
        <cfvo type="num" val="3"/>
        <cfvo type="num" val="6"/>
        <color theme="0"/>
        <color rgb="FF00B050"/>
        <color theme="6" tint="-0.499984740745262"/>
      </colorScale>
    </cfRule>
  </conditionalFormatting>
  <conditionalFormatting sqref="EB15">
    <cfRule type="colorScale" priority="1377">
      <colorScale>
        <cfvo type="num" val="0"/>
        <cfvo type="num" val="3"/>
        <cfvo type="num" val="6"/>
        <color theme="0"/>
        <color rgb="FF00B050"/>
        <color theme="6" tint="-0.499984740745262"/>
      </colorScale>
    </cfRule>
  </conditionalFormatting>
  <conditionalFormatting sqref="EB15">
    <cfRule type="colorScale" priority="1376">
      <colorScale>
        <cfvo type="num" val="0"/>
        <cfvo type="num" val="3"/>
        <cfvo type="num" val="6"/>
        <color theme="0"/>
        <color rgb="FF00B050"/>
        <color theme="6" tint="-0.499984740745262"/>
      </colorScale>
    </cfRule>
  </conditionalFormatting>
  <conditionalFormatting sqref="EB18">
    <cfRule type="colorScale" priority="1374">
      <colorScale>
        <cfvo type="num" val="0"/>
        <cfvo type="num" val="3"/>
        <cfvo type="num" val="6"/>
        <color theme="0"/>
        <color rgb="FF00B050"/>
        <color theme="6" tint="-0.499984740745262"/>
      </colorScale>
    </cfRule>
  </conditionalFormatting>
  <conditionalFormatting sqref="EB18">
    <cfRule type="colorScale" priority="1373">
      <colorScale>
        <cfvo type="num" val="0"/>
        <cfvo type="num" val="3"/>
        <cfvo type="num" val="6"/>
        <color theme="0"/>
        <color rgb="FF00B050"/>
        <color theme="6" tint="-0.499984740745262"/>
      </colorScale>
    </cfRule>
  </conditionalFormatting>
  <conditionalFormatting sqref="EB18">
    <cfRule type="colorScale" priority="1372">
      <colorScale>
        <cfvo type="num" val="0"/>
        <cfvo type="num" val="3"/>
        <cfvo type="num" val="6"/>
        <color theme="0"/>
        <color rgb="FF00B050"/>
        <color theme="6" tint="-0.499984740745262"/>
      </colorScale>
    </cfRule>
  </conditionalFormatting>
  <conditionalFormatting sqref="EB18">
    <cfRule type="colorScale" priority="1371">
      <colorScale>
        <cfvo type="num" val="0"/>
        <cfvo type="num" val="3"/>
        <cfvo type="num" val="6"/>
        <color theme="0"/>
        <color rgb="FF00B050"/>
        <color theme="6" tint="-0.499984740745262"/>
      </colorScale>
    </cfRule>
  </conditionalFormatting>
  <conditionalFormatting sqref="EB19">
    <cfRule type="colorScale" priority="1365">
      <colorScale>
        <cfvo type="num" val="0"/>
        <cfvo type="num" val="3"/>
        <cfvo type="num" val="6"/>
        <color theme="0"/>
        <color rgb="FF00B050"/>
        <color theme="6" tint="-0.499984740745262"/>
      </colorScale>
    </cfRule>
  </conditionalFormatting>
  <conditionalFormatting sqref="EB15">
    <cfRule type="colorScale" priority="1370">
      <colorScale>
        <cfvo type="num" val="0"/>
        <cfvo type="num" val="3"/>
        <cfvo type="num" val="6"/>
        <color theme="0"/>
        <color rgb="FF00B050"/>
        <color theme="6" tint="-0.499984740745262"/>
      </colorScale>
    </cfRule>
  </conditionalFormatting>
  <conditionalFormatting sqref="EB16">
    <cfRule type="colorScale" priority="1369">
      <colorScale>
        <cfvo type="num" val="0"/>
        <cfvo type="num" val="3"/>
        <cfvo type="num" val="6"/>
        <color theme="0"/>
        <color rgb="FF00B050"/>
        <color theme="6" tint="-0.499984740745262"/>
      </colorScale>
    </cfRule>
  </conditionalFormatting>
  <conditionalFormatting sqref="EB16">
    <cfRule type="colorScale" priority="1368">
      <colorScale>
        <cfvo type="num" val="0"/>
        <cfvo type="num" val="3"/>
        <cfvo type="num" val="6"/>
        <color theme="0"/>
        <color rgb="FF00B050"/>
        <color theme="6" tint="-0.499984740745262"/>
      </colorScale>
    </cfRule>
  </conditionalFormatting>
  <conditionalFormatting sqref="EB16">
    <cfRule type="colorScale" priority="1367">
      <colorScale>
        <cfvo type="num" val="0"/>
        <cfvo type="num" val="3"/>
        <cfvo type="num" val="6"/>
        <color theme="0"/>
        <color rgb="FF00B050"/>
        <color theme="6" tint="-0.499984740745262"/>
      </colorScale>
    </cfRule>
  </conditionalFormatting>
  <conditionalFormatting sqref="EB16">
    <cfRule type="colorScale" priority="1366">
      <colorScale>
        <cfvo type="num" val="0"/>
        <cfvo type="num" val="3"/>
        <cfvo type="num" val="6"/>
        <color theme="0"/>
        <color rgb="FF00B050"/>
        <color theme="6" tint="-0.499984740745262"/>
      </colorScale>
    </cfRule>
  </conditionalFormatting>
  <conditionalFormatting sqref="EC18:EF19 EC17 EE17">
    <cfRule type="colorScale" priority="1364">
      <colorScale>
        <cfvo type="num" val="0"/>
        <cfvo type="num" val="3"/>
        <cfvo type="num" val="6"/>
        <color theme="0"/>
        <color rgb="FF00B050"/>
        <color theme="6" tint="-0.499984740745262"/>
      </colorScale>
    </cfRule>
  </conditionalFormatting>
  <conditionalFormatting sqref="EC24 EC29 EC34 EC39 EC44 EC49 EC54 EC59 EC19:EF19">
    <cfRule type="colorScale" priority="1363">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2">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1">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0">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59">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3">
      <colorScale>
        <cfvo type="num" val="0"/>
        <cfvo type="num" val="3"/>
        <cfvo type="num" val="6"/>
        <color theme="0"/>
        <color rgb="FF00B050"/>
        <color theme="6" tint="-0.499984740745262"/>
      </colorScale>
    </cfRule>
  </conditionalFormatting>
  <conditionalFormatting sqref="EC18:EC21 EC23:EC26 EC28:EC31 EC33:EC36 EC38:EC41 EC43:EC46 EC48:EC51 EC53:EC56 EC58:EC61 EC15:EF16 ED18:EF19">
    <cfRule type="colorScale" priority="1358">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7">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6">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5">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4">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2">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1">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0">
      <colorScale>
        <cfvo type="num" val="0"/>
        <cfvo type="num" val="3"/>
        <cfvo type="num" val="6"/>
        <color theme="0"/>
        <color rgb="FF00B050"/>
        <color theme="6" tint="-0.499984740745262"/>
      </colorScale>
    </cfRule>
  </conditionalFormatting>
  <conditionalFormatting sqref="EC23 EC28 EC33 EC38 EC43 EC48 EC53 EC58 EC18:EF18">
    <cfRule type="colorScale" priority="1349">
      <colorScale>
        <cfvo type="num" val="0"/>
        <cfvo type="num" val="3"/>
        <cfvo type="num" val="6"/>
        <color theme="0"/>
        <color rgb="FF00B050"/>
        <color theme="6" tint="-0.499984740745262"/>
      </colorScale>
    </cfRule>
  </conditionalFormatting>
  <conditionalFormatting sqref="EC24 EC29 EC34 EC39 EC44 EC49 EC54 EC59 EC19:EF19">
    <cfRule type="colorScale" priority="1343">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48">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7">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6">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5">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4">
      <colorScale>
        <cfvo type="num" val="0"/>
        <cfvo type="num" val="3"/>
        <cfvo type="num" val="6"/>
        <color theme="0"/>
        <color rgb="FF00B050"/>
        <color theme="6" tint="-0.499984740745262"/>
      </colorScale>
    </cfRule>
  </conditionalFormatting>
  <conditionalFormatting sqref="GJ19">
    <cfRule type="colorScale" priority="1342">
      <colorScale>
        <cfvo type="num" val="0"/>
        <cfvo type="num" val="3"/>
        <cfvo type="num" val="6"/>
        <color theme="0"/>
        <color rgb="FF00B050"/>
        <color theme="6" tint="-0.499984740745262"/>
      </colorScale>
    </cfRule>
  </conditionalFormatting>
  <conditionalFormatting sqref="GJ19">
    <cfRule type="colorScale" priority="1340">
      <colorScale>
        <cfvo type="num" val="0"/>
        <cfvo type="num" val="3"/>
        <cfvo type="num" val="6"/>
        <color theme="0"/>
        <color rgb="FF00B050"/>
        <color theme="6" tint="-0.499984740745262"/>
      </colorScale>
    </cfRule>
  </conditionalFormatting>
  <conditionalFormatting sqref="GJ17:GJ18">
    <cfRule type="colorScale" priority="1341">
      <colorScale>
        <cfvo type="num" val="0"/>
        <cfvo type="num" val="3"/>
        <cfvo type="num" val="6"/>
        <color theme="0"/>
        <color rgb="FF00B050"/>
        <color theme="6" tint="-0.499984740745262"/>
      </colorScale>
    </cfRule>
  </conditionalFormatting>
  <conditionalFormatting sqref="GJ17">
    <cfRule type="colorScale" priority="1339">
      <colorScale>
        <cfvo type="num" val="0"/>
        <cfvo type="num" val="3"/>
        <cfvo type="num" val="6"/>
        <color theme="0"/>
        <color rgb="FF00B050"/>
        <color theme="6" tint="-0.499984740745262"/>
      </colorScale>
    </cfRule>
  </conditionalFormatting>
  <conditionalFormatting sqref="GJ17">
    <cfRule type="colorScale" priority="1338">
      <colorScale>
        <cfvo type="num" val="0"/>
        <cfvo type="num" val="3"/>
        <cfvo type="num" val="6"/>
        <color theme="0"/>
        <color rgb="FF00B050"/>
        <color theme="6" tint="-0.499984740745262"/>
      </colorScale>
    </cfRule>
  </conditionalFormatting>
  <conditionalFormatting sqref="GJ17">
    <cfRule type="colorScale" priority="1337">
      <colorScale>
        <cfvo type="num" val="0"/>
        <cfvo type="num" val="3"/>
        <cfvo type="num" val="6"/>
        <color theme="0"/>
        <color rgb="FF00B050"/>
        <color theme="6" tint="-0.499984740745262"/>
      </colorScale>
    </cfRule>
  </conditionalFormatting>
  <conditionalFormatting sqref="GJ17">
    <cfRule type="colorScale" priority="1336">
      <colorScale>
        <cfvo type="num" val="0"/>
        <cfvo type="num" val="3"/>
        <cfvo type="num" val="6"/>
        <color theme="0"/>
        <color rgb="FF00B050"/>
        <color theme="6" tint="-0.499984740745262"/>
      </colorScale>
    </cfRule>
  </conditionalFormatting>
  <conditionalFormatting sqref="GJ18">
    <cfRule type="colorScale" priority="1330">
      <colorScale>
        <cfvo type="num" val="0"/>
        <cfvo type="num" val="3"/>
        <cfvo type="num" val="6"/>
        <color theme="0"/>
        <color rgb="FF00B050"/>
        <color theme="6" tint="-0.499984740745262"/>
      </colorScale>
    </cfRule>
  </conditionalFormatting>
  <conditionalFormatting sqref="GJ15:GJ16 GJ18:GJ19">
    <cfRule type="colorScale" priority="1335">
      <colorScale>
        <cfvo type="num" val="0"/>
        <cfvo type="num" val="3"/>
        <cfvo type="num" val="6"/>
        <color theme="0"/>
        <color rgb="FF00B050"/>
        <color theme="6" tint="-0.499984740745262"/>
      </colorScale>
    </cfRule>
  </conditionalFormatting>
  <conditionalFormatting sqref="GJ15">
    <cfRule type="colorScale" priority="1334">
      <colorScale>
        <cfvo type="num" val="0"/>
        <cfvo type="num" val="3"/>
        <cfvo type="num" val="6"/>
        <color theme="0"/>
        <color rgb="FF00B050"/>
        <color theme="6" tint="-0.499984740745262"/>
      </colorScale>
    </cfRule>
  </conditionalFormatting>
  <conditionalFormatting sqref="GJ15">
    <cfRule type="colorScale" priority="1333">
      <colorScale>
        <cfvo type="num" val="0"/>
        <cfvo type="num" val="3"/>
        <cfvo type="num" val="6"/>
        <color theme="0"/>
        <color rgb="FF00B050"/>
        <color theme="6" tint="-0.499984740745262"/>
      </colorScale>
    </cfRule>
  </conditionalFormatting>
  <conditionalFormatting sqref="GJ15">
    <cfRule type="colorScale" priority="1332">
      <colorScale>
        <cfvo type="num" val="0"/>
        <cfvo type="num" val="3"/>
        <cfvo type="num" val="6"/>
        <color theme="0"/>
        <color rgb="FF00B050"/>
        <color theme="6" tint="-0.499984740745262"/>
      </colorScale>
    </cfRule>
  </conditionalFormatting>
  <conditionalFormatting sqref="GJ15">
    <cfRule type="colorScale" priority="1331">
      <colorScale>
        <cfvo type="num" val="0"/>
        <cfvo type="num" val="3"/>
        <cfvo type="num" val="6"/>
        <color theme="0"/>
        <color rgb="FF00B050"/>
        <color theme="6" tint="-0.499984740745262"/>
      </colorScale>
    </cfRule>
  </conditionalFormatting>
  <conditionalFormatting sqref="GJ18">
    <cfRule type="colorScale" priority="1329">
      <colorScale>
        <cfvo type="num" val="0"/>
        <cfvo type="num" val="3"/>
        <cfvo type="num" val="6"/>
        <color theme="0"/>
        <color rgb="FF00B050"/>
        <color theme="6" tint="-0.499984740745262"/>
      </colorScale>
    </cfRule>
  </conditionalFormatting>
  <conditionalFormatting sqref="GJ18">
    <cfRule type="colorScale" priority="1328">
      <colorScale>
        <cfvo type="num" val="0"/>
        <cfvo type="num" val="3"/>
        <cfvo type="num" val="6"/>
        <color theme="0"/>
        <color rgb="FF00B050"/>
        <color theme="6" tint="-0.499984740745262"/>
      </colorScale>
    </cfRule>
  </conditionalFormatting>
  <conditionalFormatting sqref="GJ18">
    <cfRule type="colorScale" priority="1327">
      <colorScale>
        <cfvo type="num" val="0"/>
        <cfvo type="num" val="3"/>
        <cfvo type="num" val="6"/>
        <color theme="0"/>
        <color rgb="FF00B050"/>
        <color theme="6" tint="-0.499984740745262"/>
      </colorScale>
    </cfRule>
  </conditionalFormatting>
  <conditionalFormatting sqref="GJ18">
    <cfRule type="colorScale" priority="1326">
      <colorScale>
        <cfvo type="num" val="0"/>
        <cfvo type="num" val="3"/>
        <cfvo type="num" val="6"/>
        <color theme="0"/>
        <color rgb="FF00B050"/>
        <color theme="6" tint="-0.499984740745262"/>
      </colorScale>
    </cfRule>
  </conditionalFormatting>
  <conditionalFormatting sqref="GJ19">
    <cfRule type="colorScale" priority="1320">
      <colorScale>
        <cfvo type="num" val="0"/>
        <cfvo type="num" val="3"/>
        <cfvo type="num" val="6"/>
        <color theme="0"/>
        <color rgb="FF00B050"/>
        <color theme="6" tint="-0.499984740745262"/>
      </colorScale>
    </cfRule>
  </conditionalFormatting>
  <conditionalFormatting sqref="GJ15">
    <cfRule type="colorScale" priority="1325">
      <colorScale>
        <cfvo type="num" val="0"/>
        <cfvo type="num" val="3"/>
        <cfvo type="num" val="6"/>
        <color theme="0"/>
        <color rgb="FF00B050"/>
        <color theme="6" tint="-0.499984740745262"/>
      </colorScale>
    </cfRule>
  </conditionalFormatting>
  <conditionalFormatting sqref="GJ16">
    <cfRule type="colorScale" priority="1324">
      <colorScale>
        <cfvo type="num" val="0"/>
        <cfvo type="num" val="3"/>
        <cfvo type="num" val="6"/>
        <color theme="0"/>
        <color rgb="FF00B050"/>
        <color theme="6" tint="-0.499984740745262"/>
      </colorScale>
    </cfRule>
  </conditionalFormatting>
  <conditionalFormatting sqref="GJ16">
    <cfRule type="colorScale" priority="1323">
      <colorScale>
        <cfvo type="num" val="0"/>
        <cfvo type="num" val="3"/>
        <cfvo type="num" val="6"/>
        <color theme="0"/>
        <color rgb="FF00B050"/>
        <color theme="6" tint="-0.499984740745262"/>
      </colorScale>
    </cfRule>
  </conditionalFormatting>
  <conditionalFormatting sqref="GJ16">
    <cfRule type="colorScale" priority="1322">
      <colorScale>
        <cfvo type="num" val="0"/>
        <cfvo type="num" val="3"/>
        <cfvo type="num" val="6"/>
        <color theme="0"/>
        <color rgb="FF00B050"/>
        <color theme="6" tint="-0.499984740745262"/>
      </colorScale>
    </cfRule>
  </conditionalFormatting>
  <conditionalFormatting sqref="GJ16">
    <cfRule type="colorScale" priority="1321">
      <colorScale>
        <cfvo type="num" val="0"/>
        <cfvo type="num" val="3"/>
        <cfvo type="num" val="6"/>
        <color theme="0"/>
        <color rgb="FF00B050"/>
        <color theme="6" tint="-0.499984740745262"/>
      </colorScale>
    </cfRule>
  </conditionalFormatting>
  <conditionalFormatting sqref="GK19">
    <cfRule type="colorScale" priority="1319">
      <colorScale>
        <cfvo type="num" val="0"/>
        <cfvo type="num" val="3"/>
        <cfvo type="num" val="6"/>
        <color theme="0"/>
        <color rgb="FF00B050"/>
        <color theme="6" tint="-0.499984740745262"/>
      </colorScale>
    </cfRule>
  </conditionalFormatting>
  <conditionalFormatting sqref="GK19">
    <cfRule type="colorScale" priority="1317">
      <colorScale>
        <cfvo type="num" val="0"/>
        <cfvo type="num" val="3"/>
        <cfvo type="num" val="6"/>
        <color theme="0"/>
        <color rgb="FF00B050"/>
        <color theme="6" tint="-0.499984740745262"/>
      </colorScale>
    </cfRule>
  </conditionalFormatting>
  <conditionalFormatting sqref="GK17:GK18">
    <cfRule type="colorScale" priority="1318">
      <colorScale>
        <cfvo type="num" val="0"/>
        <cfvo type="num" val="3"/>
        <cfvo type="num" val="6"/>
        <color theme="0"/>
        <color rgb="FF00B050"/>
        <color theme="6" tint="-0.499984740745262"/>
      </colorScale>
    </cfRule>
  </conditionalFormatting>
  <conditionalFormatting sqref="GK17">
    <cfRule type="colorScale" priority="1316">
      <colorScale>
        <cfvo type="num" val="0"/>
        <cfvo type="num" val="3"/>
        <cfvo type="num" val="6"/>
        <color theme="0"/>
        <color rgb="FF00B050"/>
        <color theme="6" tint="-0.499984740745262"/>
      </colorScale>
    </cfRule>
  </conditionalFormatting>
  <conditionalFormatting sqref="GK17">
    <cfRule type="colorScale" priority="1315">
      <colorScale>
        <cfvo type="num" val="0"/>
        <cfvo type="num" val="3"/>
        <cfvo type="num" val="6"/>
        <color theme="0"/>
        <color rgb="FF00B050"/>
        <color theme="6" tint="-0.499984740745262"/>
      </colorScale>
    </cfRule>
  </conditionalFormatting>
  <conditionalFormatting sqref="GK17">
    <cfRule type="colorScale" priority="1314">
      <colorScale>
        <cfvo type="num" val="0"/>
        <cfvo type="num" val="3"/>
        <cfvo type="num" val="6"/>
        <color theme="0"/>
        <color rgb="FF00B050"/>
        <color theme="6" tint="-0.499984740745262"/>
      </colorScale>
    </cfRule>
  </conditionalFormatting>
  <conditionalFormatting sqref="GK17">
    <cfRule type="colorScale" priority="1313">
      <colorScale>
        <cfvo type="num" val="0"/>
        <cfvo type="num" val="3"/>
        <cfvo type="num" val="6"/>
        <color theme="0"/>
        <color rgb="FF00B050"/>
        <color theme="6" tint="-0.499984740745262"/>
      </colorScale>
    </cfRule>
  </conditionalFormatting>
  <conditionalFormatting sqref="GK18">
    <cfRule type="colorScale" priority="1307">
      <colorScale>
        <cfvo type="num" val="0"/>
        <cfvo type="num" val="3"/>
        <cfvo type="num" val="6"/>
        <color theme="0"/>
        <color rgb="FF00B050"/>
        <color theme="6" tint="-0.499984740745262"/>
      </colorScale>
    </cfRule>
  </conditionalFormatting>
  <conditionalFormatting sqref="GK15:GK16 GK18:GK19">
    <cfRule type="colorScale" priority="1312">
      <colorScale>
        <cfvo type="num" val="0"/>
        <cfvo type="num" val="3"/>
        <cfvo type="num" val="6"/>
        <color theme="0"/>
        <color rgb="FF00B050"/>
        <color theme="6" tint="-0.499984740745262"/>
      </colorScale>
    </cfRule>
  </conditionalFormatting>
  <conditionalFormatting sqref="GK15">
    <cfRule type="colorScale" priority="1311">
      <colorScale>
        <cfvo type="num" val="0"/>
        <cfvo type="num" val="3"/>
        <cfvo type="num" val="6"/>
        <color theme="0"/>
        <color rgb="FF00B050"/>
        <color theme="6" tint="-0.499984740745262"/>
      </colorScale>
    </cfRule>
  </conditionalFormatting>
  <conditionalFormatting sqref="GK15">
    <cfRule type="colorScale" priority="1310">
      <colorScale>
        <cfvo type="num" val="0"/>
        <cfvo type="num" val="3"/>
        <cfvo type="num" val="6"/>
        <color theme="0"/>
        <color rgb="FF00B050"/>
        <color theme="6" tint="-0.499984740745262"/>
      </colorScale>
    </cfRule>
  </conditionalFormatting>
  <conditionalFormatting sqref="GK15">
    <cfRule type="colorScale" priority="1309">
      <colorScale>
        <cfvo type="num" val="0"/>
        <cfvo type="num" val="3"/>
        <cfvo type="num" val="6"/>
        <color theme="0"/>
        <color rgb="FF00B050"/>
        <color theme="6" tint="-0.499984740745262"/>
      </colorScale>
    </cfRule>
  </conditionalFormatting>
  <conditionalFormatting sqref="GK15">
    <cfRule type="colorScale" priority="1308">
      <colorScale>
        <cfvo type="num" val="0"/>
        <cfvo type="num" val="3"/>
        <cfvo type="num" val="6"/>
        <color theme="0"/>
        <color rgb="FF00B050"/>
        <color theme="6" tint="-0.499984740745262"/>
      </colorScale>
    </cfRule>
  </conditionalFormatting>
  <conditionalFormatting sqref="GK18">
    <cfRule type="colorScale" priority="1306">
      <colorScale>
        <cfvo type="num" val="0"/>
        <cfvo type="num" val="3"/>
        <cfvo type="num" val="6"/>
        <color theme="0"/>
        <color rgb="FF00B050"/>
        <color theme="6" tint="-0.499984740745262"/>
      </colorScale>
    </cfRule>
  </conditionalFormatting>
  <conditionalFormatting sqref="GK18">
    <cfRule type="colorScale" priority="1305">
      <colorScale>
        <cfvo type="num" val="0"/>
        <cfvo type="num" val="3"/>
        <cfvo type="num" val="6"/>
        <color theme="0"/>
        <color rgb="FF00B050"/>
        <color theme="6" tint="-0.499984740745262"/>
      </colorScale>
    </cfRule>
  </conditionalFormatting>
  <conditionalFormatting sqref="GK18">
    <cfRule type="colorScale" priority="1304">
      <colorScale>
        <cfvo type="num" val="0"/>
        <cfvo type="num" val="3"/>
        <cfvo type="num" val="6"/>
        <color theme="0"/>
        <color rgb="FF00B050"/>
        <color theme="6" tint="-0.499984740745262"/>
      </colorScale>
    </cfRule>
  </conditionalFormatting>
  <conditionalFormatting sqref="GK18">
    <cfRule type="colorScale" priority="1303">
      <colorScale>
        <cfvo type="num" val="0"/>
        <cfvo type="num" val="3"/>
        <cfvo type="num" val="6"/>
        <color theme="0"/>
        <color rgb="FF00B050"/>
        <color theme="6" tint="-0.499984740745262"/>
      </colorScale>
    </cfRule>
  </conditionalFormatting>
  <conditionalFormatting sqref="GK19">
    <cfRule type="colorScale" priority="1297">
      <colorScale>
        <cfvo type="num" val="0"/>
        <cfvo type="num" val="3"/>
        <cfvo type="num" val="6"/>
        <color theme="0"/>
        <color rgb="FF00B050"/>
        <color theme="6" tint="-0.499984740745262"/>
      </colorScale>
    </cfRule>
  </conditionalFormatting>
  <conditionalFormatting sqref="GK15">
    <cfRule type="colorScale" priority="1302">
      <colorScale>
        <cfvo type="num" val="0"/>
        <cfvo type="num" val="3"/>
        <cfvo type="num" val="6"/>
        <color theme="0"/>
        <color rgb="FF00B050"/>
        <color theme="6" tint="-0.499984740745262"/>
      </colorScale>
    </cfRule>
  </conditionalFormatting>
  <conditionalFormatting sqref="GK16">
    <cfRule type="colorScale" priority="1301">
      <colorScale>
        <cfvo type="num" val="0"/>
        <cfvo type="num" val="3"/>
        <cfvo type="num" val="6"/>
        <color theme="0"/>
        <color rgb="FF00B050"/>
        <color theme="6" tint="-0.499984740745262"/>
      </colorScale>
    </cfRule>
  </conditionalFormatting>
  <conditionalFormatting sqref="GK16">
    <cfRule type="colorScale" priority="1300">
      <colorScale>
        <cfvo type="num" val="0"/>
        <cfvo type="num" val="3"/>
        <cfvo type="num" val="6"/>
        <color theme="0"/>
        <color rgb="FF00B050"/>
        <color theme="6" tint="-0.499984740745262"/>
      </colorScale>
    </cfRule>
  </conditionalFormatting>
  <conditionalFormatting sqref="GK16">
    <cfRule type="colorScale" priority="1299">
      <colorScale>
        <cfvo type="num" val="0"/>
        <cfvo type="num" val="3"/>
        <cfvo type="num" val="6"/>
        <color theme="0"/>
        <color rgb="FF00B050"/>
        <color theme="6" tint="-0.499984740745262"/>
      </colorScale>
    </cfRule>
  </conditionalFormatting>
  <conditionalFormatting sqref="GK16">
    <cfRule type="colorScale" priority="1298">
      <colorScale>
        <cfvo type="num" val="0"/>
        <cfvo type="num" val="3"/>
        <cfvo type="num" val="6"/>
        <color theme="0"/>
        <color rgb="FF00B050"/>
        <color theme="6" tint="-0.499984740745262"/>
      </colorScale>
    </cfRule>
  </conditionalFormatting>
  <conditionalFormatting sqref="GL19 GN19 GP19">
    <cfRule type="colorScale" priority="1296">
      <colorScale>
        <cfvo type="num" val="0"/>
        <cfvo type="num" val="3"/>
        <cfvo type="num" val="6"/>
        <color theme="0"/>
        <color rgb="FF00B050"/>
        <color theme="6" tint="-0.499984740745262"/>
      </colorScale>
    </cfRule>
  </conditionalFormatting>
  <conditionalFormatting sqref="GL19 GN19 GP19">
    <cfRule type="colorScale" priority="1294">
      <colorScale>
        <cfvo type="num" val="0"/>
        <cfvo type="num" val="3"/>
        <cfvo type="num" val="6"/>
        <color theme="0"/>
        <color rgb="FF00B050"/>
        <color theme="6" tint="-0.499984740745262"/>
      </colorScale>
    </cfRule>
  </conditionalFormatting>
  <conditionalFormatting sqref="GL17:GL18 GN17:GN18 GP17:GP18">
    <cfRule type="colorScale" priority="1295">
      <colorScale>
        <cfvo type="num" val="0"/>
        <cfvo type="num" val="3"/>
        <cfvo type="num" val="6"/>
        <color theme="0"/>
        <color rgb="FF00B050"/>
        <color theme="6" tint="-0.499984740745262"/>
      </colorScale>
    </cfRule>
  </conditionalFormatting>
  <conditionalFormatting sqref="GL17 GN17 GP17">
    <cfRule type="colorScale" priority="1293">
      <colorScale>
        <cfvo type="num" val="0"/>
        <cfvo type="num" val="3"/>
        <cfvo type="num" val="6"/>
        <color theme="0"/>
        <color rgb="FF00B050"/>
        <color theme="6" tint="-0.499984740745262"/>
      </colorScale>
    </cfRule>
  </conditionalFormatting>
  <conditionalFormatting sqref="GN17 GL17 GP17">
    <cfRule type="colorScale" priority="1292">
      <colorScale>
        <cfvo type="num" val="0"/>
        <cfvo type="num" val="3"/>
        <cfvo type="num" val="6"/>
        <color theme="0"/>
        <color rgb="FF00B050"/>
        <color theme="6" tint="-0.499984740745262"/>
      </colorScale>
    </cfRule>
  </conditionalFormatting>
  <conditionalFormatting sqref="GN17 GL17 GP17">
    <cfRule type="colorScale" priority="1291">
      <colorScale>
        <cfvo type="num" val="0"/>
        <cfvo type="num" val="3"/>
        <cfvo type="num" val="6"/>
        <color theme="0"/>
        <color rgb="FF00B050"/>
        <color theme="6" tint="-0.499984740745262"/>
      </colorScale>
    </cfRule>
  </conditionalFormatting>
  <conditionalFormatting sqref="GN17 GL17 GP17">
    <cfRule type="colorScale" priority="1290">
      <colorScale>
        <cfvo type="num" val="0"/>
        <cfvo type="num" val="3"/>
        <cfvo type="num" val="6"/>
        <color theme="0"/>
        <color rgb="FF00B050"/>
        <color theme="6" tint="-0.499984740745262"/>
      </colorScale>
    </cfRule>
  </conditionalFormatting>
  <conditionalFormatting sqref="GL18 GN18 GP18">
    <cfRule type="colorScale" priority="1284">
      <colorScale>
        <cfvo type="num" val="0"/>
        <cfvo type="num" val="3"/>
        <cfvo type="num" val="6"/>
        <color theme="0"/>
        <color rgb="FF00B050"/>
        <color theme="6" tint="-0.499984740745262"/>
      </colorScale>
    </cfRule>
  </conditionalFormatting>
  <conditionalFormatting sqref="GL15:GL16 GL18:GL19 GN15:GN16 GP15:GP16 GN18:GN19 GP18:GP19">
    <cfRule type="colorScale" priority="1289">
      <colorScale>
        <cfvo type="num" val="0"/>
        <cfvo type="num" val="3"/>
        <cfvo type="num" val="6"/>
        <color theme="0"/>
        <color rgb="FF00B050"/>
        <color theme="6" tint="-0.499984740745262"/>
      </colorScale>
    </cfRule>
  </conditionalFormatting>
  <conditionalFormatting sqref="GL15 GN15 GP15">
    <cfRule type="colorScale" priority="1288">
      <colorScale>
        <cfvo type="num" val="0"/>
        <cfvo type="num" val="3"/>
        <cfvo type="num" val="6"/>
        <color theme="0"/>
        <color rgb="FF00B050"/>
        <color theme="6" tint="-0.499984740745262"/>
      </colorScale>
    </cfRule>
  </conditionalFormatting>
  <conditionalFormatting sqref="GL15 GN15 GP15">
    <cfRule type="colorScale" priority="1287">
      <colorScale>
        <cfvo type="num" val="0"/>
        <cfvo type="num" val="3"/>
        <cfvo type="num" val="6"/>
        <color theme="0"/>
        <color rgb="FF00B050"/>
        <color theme="6" tint="-0.499984740745262"/>
      </colorScale>
    </cfRule>
  </conditionalFormatting>
  <conditionalFormatting sqref="GL15 GN15 GP15">
    <cfRule type="colorScale" priority="1286">
      <colorScale>
        <cfvo type="num" val="0"/>
        <cfvo type="num" val="3"/>
        <cfvo type="num" val="6"/>
        <color theme="0"/>
        <color rgb="FF00B050"/>
        <color theme="6" tint="-0.499984740745262"/>
      </colorScale>
    </cfRule>
  </conditionalFormatting>
  <conditionalFormatting sqref="GL15 GN15 GP15">
    <cfRule type="colorScale" priority="1285">
      <colorScale>
        <cfvo type="num" val="0"/>
        <cfvo type="num" val="3"/>
        <cfvo type="num" val="6"/>
        <color theme="0"/>
        <color rgb="FF00B050"/>
        <color theme="6" tint="-0.499984740745262"/>
      </colorScale>
    </cfRule>
  </conditionalFormatting>
  <conditionalFormatting sqref="GL18 GN18 GP18">
    <cfRule type="colorScale" priority="1283">
      <colorScale>
        <cfvo type="num" val="0"/>
        <cfvo type="num" val="3"/>
        <cfvo type="num" val="6"/>
        <color theme="0"/>
        <color rgb="FF00B050"/>
        <color theme="6" tint="-0.499984740745262"/>
      </colorScale>
    </cfRule>
  </conditionalFormatting>
  <conditionalFormatting sqref="GL18 GN18 GP18">
    <cfRule type="colorScale" priority="1282">
      <colorScale>
        <cfvo type="num" val="0"/>
        <cfvo type="num" val="3"/>
        <cfvo type="num" val="6"/>
        <color theme="0"/>
        <color rgb="FF00B050"/>
        <color theme="6" tint="-0.499984740745262"/>
      </colorScale>
    </cfRule>
  </conditionalFormatting>
  <conditionalFormatting sqref="GL18 GN18 GP18">
    <cfRule type="colorScale" priority="1281">
      <colorScale>
        <cfvo type="num" val="0"/>
        <cfvo type="num" val="3"/>
        <cfvo type="num" val="6"/>
        <color theme="0"/>
        <color rgb="FF00B050"/>
        <color theme="6" tint="-0.499984740745262"/>
      </colorScale>
    </cfRule>
  </conditionalFormatting>
  <conditionalFormatting sqref="GL18 GN18 GP18">
    <cfRule type="colorScale" priority="1280">
      <colorScale>
        <cfvo type="num" val="0"/>
        <cfvo type="num" val="3"/>
        <cfvo type="num" val="6"/>
        <color theme="0"/>
        <color rgb="FF00B050"/>
        <color theme="6" tint="-0.499984740745262"/>
      </colorScale>
    </cfRule>
  </conditionalFormatting>
  <conditionalFormatting sqref="GL19 GN19 GP19">
    <cfRule type="colorScale" priority="1274">
      <colorScale>
        <cfvo type="num" val="0"/>
        <cfvo type="num" val="3"/>
        <cfvo type="num" val="6"/>
        <color theme="0"/>
        <color rgb="FF00B050"/>
        <color theme="6" tint="-0.499984740745262"/>
      </colorScale>
    </cfRule>
  </conditionalFormatting>
  <conditionalFormatting sqref="GL15 GN15 GP15">
    <cfRule type="colorScale" priority="1279">
      <colorScale>
        <cfvo type="num" val="0"/>
        <cfvo type="num" val="3"/>
        <cfvo type="num" val="6"/>
        <color theme="0"/>
        <color rgb="FF00B050"/>
        <color theme="6" tint="-0.499984740745262"/>
      </colorScale>
    </cfRule>
  </conditionalFormatting>
  <conditionalFormatting sqref="GN16 GL16 GP16">
    <cfRule type="colorScale" priority="1278">
      <colorScale>
        <cfvo type="num" val="0"/>
        <cfvo type="num" val="3"/>
        <cfvo type="num" val="6"/>
        <color theme="0"/>
        <color rgb="FF00B050"/>
        <color theme="6" tint="-0.499984740745262"/>
      </colorScale>
    </cfRule>
  </conditionalFormatting>
  <conditionalFormatting sqref="GN16 GL16 GP16">
    <cfRule type="colorScale" priority="1277">
      <colorScale>
        <cfvo type="num" val="0"/>
        <cfvo type="num" val="3"/>
        <cfvo type="num" val="6"/>
        <color theme="0"/>
        <color rgb="FF00B050"/>
        <color theme="6" tint="-0.499984740745262"/>
      </colorScale>
    </cfRule>
  </conditionalFormatting>
  <conditionalFormatting sqref="GN16 GL16 GP16">
    <cfRule type="colorScale" priority="1276">
      <colorScale>
        <cfvo type="num" val="0"/>
        <cfvo type="num" val="3"/>
        <cfvo type="num" val="6"/>
        <color theme="0"/>
        <color rgb="FF00B050"/>
        <color theme="6" tint="-0.499984740745262"/>
      </colorScale>
    </cfRule>
  </conditionalFormatting>
  <conditionalFormatting sqref="GN16 GL16 GP16">
    <cfRule type="colorScale" priority="1275">
      <colorScale>
        <cfvo type="num" val="0"/>
        <cfvo type="num" val="3"/>
        <cfvo type="num" val="6"/>
        <color theme="0"/>
        <color rgb="FF00B050"/>
        <color theme="6" tint="-0.499984740745262"/>
      </colorScale>
    </cfRule>
  </conditionalFormatting>
  <conditionalFormatting sqref="GO19 GM19">
    <cfRule type="colorScale" priority="1273">
      <colorScale>
        <cfvo type="num" val="0"/>
        <cfvo type="num" val="3"/>
        <cfvo type="num" val="6"/>
        <color theme="0"/>
        <color rgb="FF00B050"/>
        <color theme="6" tint="-0.499984740745262"/>
      </colorScale>
    </cfRule>
  </conditionalFormatting>
  <conditionalFormatting sqref="GM19 GO19">
    <cfRule type="colorScale" priority="1271">
      <colorScale>
        <cfvo type="num" val="0"/>
        <cfvo type="num" val="3"/>
        <cfvo type="num" val="6"/>
        <color theme="0"/>
        <color rgb="FF00B050"/>
        <color theme="6" tint="-0.499984740745262"/>
      </colorScale>
    </cfRule>
  </conditionalFormatting>
  <conditionalFormatting sqref="GM17:GM18 GO17:GO18">
    <cfRule type="colorScale" priority="1272">
      <colorScale>
        <cfvo type="num" val="0"/>
        <cfvo type="num" val="3"/>
        <cfvo type="num" val="6"/>
        <color theme="0"/>
        <color rgb="FF00B050"/>
        <color theme="6" tint="-0.499984740745262"/>
      </colorScale>
    </cfRule>
  </conditionalFormatting>
  <conditionalFormatting sqref="GM17 GO17">
    <cfRule type="colorScale" priority="1270">
      <colorScale>
        <cfvo type="num" val="0"/>
        <cfvo type="num" val="3"/>
        <cfvo type="num" val="6"/>
        <color theme="0"/>
        <color rgb="FF00B050"/>
        <color theme="6" tint="-0.499984740745262"/>
      </colorScale>
    </cfRule>
  </conditionalFormatting>
  <conditionalFormatting sqref="GM17 GO17">
    <cfRule type="colorScale" priority="1269">
      <colorScale>
        <cfvo type="num" val="0"/>
        <cfvo type="num" val="3"/>
        <cfvo type="num" val="6"/>
        <color theme="0"/>
        <color rgb="FF00B050"/>
        <color theme="6" tint="-0.499984740745262"/>
      </colorScale>
    </cfRule>
  </conditionalFormatting>
  <conditionalFormatting sqref="GM17 GO17">
    <cfRule type="colorScale" priority="1268">
      <colorScale>
        <cfvo type="num" val="0"/>
        <cfvo type="num" val="3"/>
        <cfvo type="num" val="6"/>
        <color theme="0"/>
        <color rgb="FF00B050"/>
        <color theme="6" tint="-0.499984740745262"/>
      </colorScale>
    </cfRule>
  </conditionalFormatting>
  <conditionalFormatting sqref="GM17 GO17">
    <cfRule type="colorScale" priority="1267">
      <colorScale>
        <cfvo type="num" val="0"/>
        <cfvo type="num" val="3"/>
        <cfvo type="num" val="6"/>
        <color theme="0"/>
        <color rgb="FF00B050"/>
        <color theme="6" tint="-0.499984740745262"/>
      </colorScale>
    </cfRule>
  </conditionalFormatting>
  <conditionalFormatting sqref="GM18 GO18">
    <cfRule type="colorScale" priority="1261">
      <colorScale>
        <cfvo type="num" val="0"/>
        <cfvo type="num" val="3"/>
        <cfvo type="num" val="6"/>
        <color theme="0"/>
        <color rgb="FF00B050"/>
        <color theme="6" tint="-0.499984740745262"/>
      </colorScale>
    </cfRule>
  </conditionalFormatting>
  <conditionalFormatting sqref="GM15:GM16 GM18:GM19 GO15:GO16 GO18:GO19">
    <cfRule type="colorScale" priority="1266">
      <colorScale>
        <cfvo type="num" val="0"/>
        <cfvo type="num" val="3"/>
        <cfvo type="num" val="6"/>
        <color theme="0"/>
        <color rgb="FF00B050"/>
        <color theme="6" tint="-0.499984740745262"/>
      </colorScale>
    </cfRule>
  </conditionalFormatting>
  <conditionalFormatting sqref="GO15 GM15">
    <cfRule type="colorScale" priority="1265">
      <colorScale>
        <cfvo type="num" val="0"/>
        <cfvo type="num" val="3"/>
        <cfvo type="num" val="6"/>
        <color theme="0"/>
        <color rgb="FF00B050"/>
        <color theme="6" tint="-0.499984740745262"/>
      </colorScale>
    </cfRule>
  </conditionalFormatting>
  <conditionalFormatting sqref="GM15 GO15">
    <cfRule type="colorScale" priority="1264">
      <colorScale>
        <cfvo type="num" val="0"/>
        <cfvo type="num" val="3"/>
        <cfvo type="num" val="6"/>
        <color theme="0"/>
        <color rgb="FF00B050"/>
        <color theme="6" tint="-0.499984740745262"/>
      </colorScale>
    </cfRule>
  </conditionalFormatting>
  <conditionalFormatting sqref="GM15 GO15">
    <cfRule type="colorScale" priority="1263">
      <colorScale>
        <cfvo type="num" val="0"/>
        <cfvo type="num" val="3"/>
        <cfvo type="num" val="6"/>
        <color theme="0"/>
        <color rgb="FF00B050"/>
        <color theme="6" tint="-0.499984740745262"/>
      </colorScale>
    </cfRule>
  </conditionalFormatting>
  <conditionalFormatting sqref="GM15 GO15">
    <cfRule type="colorScale" priority="1262">
      <colorScale>
        <cfvo type="num" val="0"/>
        <cfvo type="num" val="3"/>
        <cfvo type="num" val="6"/>
        <color theme="0"/>
        <color rgb="FF00B050"/>
        <color theme="6" tint="-0.499984740745262"/>
      </colorScale>
    </cfRule>
  </conditionalFormatting>
  <conditionalFormatting sqref="GM18 GO18">
    <cfRule type="colorScale" priority="1260">
      <colorScale>
        <cfvo type="num" val="0"/>
        <cfvo type="num" val="3"/>
        <cfvo type="num" val="6"/>
        <color theme="0"/>
        <color rgb="FF00B050"/>
        <color theme="6" tint="-0.499984740745262"/>
      </colorScale>
    </cfRule>
  </conditionalFormatting>
  <conditionalFormatting sqref="GM18 GO18">
    <cfRule type="colorScale" priority="1259">
      <colorScale>
        <cfvo type="num" val="0"/>
        <cfvo type="num" val="3"/>
        <cfvo type="num" val="6"/>
        <color theme="0"/>
        <color rgb="FF00B050"/>
        <color theme="6" tint="-0.499984740745262"/>
      </colorScale>
    </cfRule>
  </conditionalFormatting>
  <conditionalFormatting sqref="GM18 GO18">
    <cfRule type="colorScale" priority="1258">
      <colorScale>
        <cfvo type="num" val="0"/>
        <cfvo type="num" val="3"/>
        <cfvo type="num" val="6"/>
        <color theme="0"/>
        <color rgb="FF00B050"/>
        <color theme="6" tint="-0.499984740745262"/>
      </colorScale>
    </cfRule>
  </conditionalFormatting>
  <conditionalFormatting sqref="GM18 GO18">
    <cfRule type="colorScale" priority="1257">
      <colorScale>
        <cfvo type="num" val="0"/>
        <cfvo type="num" val="3"/>
        <cfvo type="num" val="6"/>
        <color theme="0"/>
        <color rgb="FF00B050"/>
        <color theme="6" tint="-0.499984740745262"/>
      </colorScale>
    </cfRule>
  </conditionalFormatting>
  <conditionalFormatting sqref="GM19 GO19">
    <cfRule type="colorScale" priority="1251">
      <colorScale>
        <cfvo type="num" val="0"/>
        <cfvo type="num" val="3"/>
        <cfvo type="num" val="6"/>
        <color theme="0"/>
        <color rgb="FF00B050"/>
        <color theme="6" tint="-0.499984740745262"/>
      </colorScale>
    </cfRule>
  </conditionalFormatting>
  <conditionalFormatting sqref="GM15 GO15">
    <cfRule type="colorScale" priority="1256">
      <colorScale>
        <cfvo type="num" val="0"/>
        <cfvo type="num" val="3"/>
        <cfvo type="num" val="6"/>
        <color theme="0"/>
        <color rgb="FF00B050"/>
        <color theme="6" tint="-0.499984740745262"/>
      </colorScale>
    </cfRule>
  </conditionalFormatting>
  <conditionalFormatting sqref="GO16 GM16">
    <cfRule type="colorScale" priority="1255">
      <colorScale>
        <cfvo type="num" val="0"/>
        <cfvo type="num" val="3"/>
        <cfvo type="num" val="6"/>
        <color theme="0"/>
        <color rgb="FF00B050"/>
        <color theme="6" tint="-0.499984740745262"/>
      </colorScale>
    </cfRule>
  </conditionalFormatting>
  <conditionalFormatting sqref="GO16 GM16">
    <cfRule type="colorScale" priority="1254">
      <colorScale>
        <cfvo type="num" val="0"/>
        <cfvo type="num" val="3"/>
        <cfvo type="num" val="6"/>
        <color theme="0"/>
        <color rgb="FF00B050"/>
        <color theme="6" tint="-0.499984740745262"/>
      </colorScale>
    </cfRule>
  </conditionalFormatting>
  <conditionalFormatting sqref="GO16 GM16">
    <cfRule type="colorScale" priority="1253">
      <colorScale>
        <cfvo type="num" val="0"/>
        <cfvo type="num" val="3"/>
        <cfvo type="num" val="6"/>
        <color theme="0"/>
        <color rgb="FF00B050"/>
        <color theme="6" tint="-0.499984740745262"/>
      </colorScale>
    </cfRule>
  </conditionalFormatting>
  <conditionalFormatting sqref="GO16 GM16">
    <cfRule type="colorScale" priority="1252">
      <colorScale>
        <cfvo type="num" val="0"/>
        <cfvo type="num" val="3"/>
        <cfvo type="num" val="6"/>
        <color theme="0"/>
        <color rgb="FF00B050"/>
        <color theme="6" tint="-0.499984740745262"/>
      </colorScale>
    </cfRule>
  </conditionalFormatting>
  <conditionalFormatting sqref="GL14:GM14">
    <cfRule type="colorScale" priority="1250">
      <colorScale>
        <cfvo type="num" val="0"/>
        <cfvo type="num" val="3"/>
        <cfvo type="num" val="6"/>
        <color theme="0"/>
        <color rgb="FF00B050"/>
        <color theme="6" tint="-0.499984740745262"/>
      </colorScale>
    </cfRule>
  </conditionalFormatting>
  <conditionalFormatting sqref="GL14:GM14">
    <cfRule type="colorScale" priority="1249">
      <colorScale>
        <cfvo type="num" val="0"/>
        <cfvo type="num" val="3"/>
        <cfvo type="num" val="6"/>
        <color theme="0"/>
        <color rgb="FF00B050"/>
        <color theme="6" tint="-0.499984740745262"/>
      </colorScale>
    </cfRule>
  </conditionalFormatting>
  <conditionalFormatting sqref="GL14:GM14">
    <cfRule type="colorScale" priority="1248">
      <colorScale>
        <cfvo type="num" val="0"/>
        <cfvo type="num" val="3"/>
        <cfvo type="num" val="6"/>
        <color theme="0"/>
        <color rgb="FF00B050"/>
        <color theme="6" tint="-0.499984740745262"/>
      </colorScale>
    </cfRule>
  </conditionalFormatting>
  <conditionalFormatting sqref="GL14:GM14">
    <cfRule type="colorScale" priority="1247">
      <colorScale>
        <cfvo type="num" val="0"/>
        <cfvo type="num" val="3"/>
        <cfvo type="num" val="6"/>
        <color theme="0"/>
        <color rgb="FF00B050"/>
        <color theme="6" tint="-0.499984740745262"/>
      </colorScale>
    </cfRule>
  </conditionalFormatting>
  <conditionalFormatting sqref="GL14:GM14">
    <cfRule type="colorScale" priority="1246">
      <colorScale>
        <cfvo type="num" val="0"/>
        <cfvo type="num" val="3"/>
        <cfvo type="num" val="6"/>
        <color theme="0"/>
        <color rgb="FF00B050"/>
        <color theme="6" tint="-0.499984740745262"/>
      </colorScale>
    </cfRule>
  </conditionalFormatting>
  <conditionalFormatting sqref="GL14:GM14">
    <cfRule type="colorScale" priority="1245">
      <colorScale>
        <cfvo type="num" val="0"/>
        <cfvo type="num" val="3"/>
        <cfvo type="num" val="6"/>
        <color theme="0"/>
        <color rgb="FF00B050"/>
        <color theme="6" tint="-0.499984740745262"/>
      </colorScale>
    </cfRule>
  </conditionalFormatting>
  <conditionalFormatting sqref="GJ75:GP75">
    <cfRule type="colorScale" priority="1244">
      <colorScale>
        <cfvo type="num" val="0"/>
        <cfvo type="num" val="3"/>
        <cfvo type="num" val="6"/>
        <color theme="0"/>
        <color rgb="FF00B050"/>
        <color theme="6" tint="-0.499984740745262"/>
      </colorScale>
    </cfRule>
  </conditionalFormatting>
  <conditionalFormatting sqref="GN14:GP14">
    <cfRule type="colorScale" priority="1243">
      <colorScale>
        <cfvo type="num" val="0"/>
        <cfvo type="num" val="3"/>
        <cfvo type="num" val="6"/>
        <color theme="0"/>
        <color rgb="FF00B050"/>
        <color theme="6" tint="-0.499984740745262"/>
      </colorScale>
    </cfRule>
  </conditionalFormatting>
  <conditionalFormatting sqref="GN14:GP14">
    <cfRule type="colorScale" priority="1242">
      <colorScale>
        <cfvo type="num" val="0"/>
        <cfvo type="num" val="3"/>
        <cfvo type="num" val="6"/>
        <color theme="0"/>
        <color rgb="FF00B050"/>
        <color theme="6" tint="-0.499984740745262"/>
      </colorScale>
    </cfRule>
  </conditionalFormatting>
  <conditionalFormatting sqref="GN14:GP14">
    <cfRule type="colorScale" priority="1241">
      <colorScale>
        <cfvo type="num" val="0"/>
        <cfvo type="num" val="3"/>
        <cfvo type="num" val="6"/>
        <color theme="0"/>
        <color rgb="FF00B050"/>
        <color theme="6" tint="-0.499984740745262"/>
      </colorScale>
    </cfRule>
  </conditionalFormatting>
  <conditionalFormatting sqref="GN14:GP14">
    <cfRule type="colorScale" priority="1240">
      <colorScale>
        <cfvo type="num" val="0"/>
        <cfvo type="num" val="3"/>
        <cfvo type="num" val="6"/>
        <color theme="0"/>
        <color rgb="FF00B050"/>
        <color theme="6" tint="-0.499984740745262"/>
      </colorScale>
    </cfRule>
  </conditionalFormatting>
  <conditionalFormatting sqref="GN14:GP14">
    <cfRule type="colorScale" priority="1239">
      <colorScale>
        <cfvo type="num" val="0"/>
        <cfvo type="num" val="3"/>
        <cfvo type="num" val="6"/>
        <color theme="0"/>
        <color rgb="FF00B050"/>
        <color theme="6" tint="-0.499984740745262"/>
      </colorScale>
    </cfRule>
  </conditionalFormatting>
  <conditionalFormatting sqref="GN14:GP14">
    <cfRule type="colorScale" priority="1238">
      <colorScale>
        <cfvo type="num" val="0"/>
        <cfvo type="num" val="3"/>
        <cfvo type="num" val="6"/>
        <color theme="0"/>
        <color rgb="FF00B050"/>
        <color theme="6" tint="-0.499984740745262"/>
      </colorScale>
    </cfRule>
  </conditionalFormatting>
  <conditionalFormatting sqref="M11:M14">
    <cfRule type="colorScale" priority="1237">
      <colorScale>
        <cfvo type="num" val="0"/>
        <cfvo type="num" val="3"/>
        <cfvo type="num" val="6"/>
        <color theme="0"/>
        <color rgb="FF00B050"/>
        <color theme="6" tint="-0.499984740745262"/>
      </colorScale>
    </cfRule>
  </conditionalFormatting>
  <conditionalFormatting sqref="BK24:BK26 AA11:AA13 BF11:BT13 AI11:AM13 AC11:AG13 AO11:AZ13">
    <cfRule type="colorScale" priority="1236">
      <colorScale>
        <cfvo type="num" val="0"/>
        <cfvo type="num" val="3"/>
        <cfvo type="num" val="6"/>
        <color theme="0"/>
        <color rgb="FF00B050"/>
        <color theme="6" tint="-0.499984740745262"/>
      </colorScale>
    </cfRule>
  </conditionalFormatting>
  <conditionalFormatting sqref="AA14">
    <cfRule type="colorScale" priority="1235">
      <colorScale>
        <cfvo type="num" val="0"/>
        <cfvo type="num" val="3"/>
        <cfvo type="num" val="6"/>
        <color theme="0"/>
        <color rgb="FF00B050"/>
        <color theme="6" tint="-0.499984740745262"/>
      </colorScale>
    </cfRule>
  </conditionalFormatting>
  <conditionalFormatting sqref="AI20">
    <cfRule type="colorScale" priority="1234">
      <colorScale>
        <cfvo type="num" val="0"/>
        <cfvo type="num" val="3"/>
        <cfvo type="num" val="6"/>
        <color theme="0"/>
        <color rgb="FF00B050"/>
        <color theme="6" tint="-0.499984740745262"/>
      </colorScale>
    </cfRule>
  </conditionalFormatting>
  <conditionalFormatting sqref="AJ20">
    <cfRule type="colorScale" priority="1232">
      <colorScale>
        <cfvo type="num" val="0"/>
        <cfvo type="num" val="3"/>
        <cfvo type="num" val="6"/>
        <color theme="0"/>
        <color rgb="FF00B050"/>
        <color theme="6" tint="-0.499984740745262"/>
      </colorScale>
    </cfRule>
  </conditionalFormatting>
  <conditionalFormatting sqref="AK20">
    <cfRule type="colorScale" priority="1230">
      <colorScale>
        <cfvo type="num" val="0"/>
        <cfvo type="num" val="3"/>
        <cfvo type="num" val="6"/>
        <color theme="0"/>
        <color rgb="FF00B050"/>
        <color theme="6" tint="-0.499984740745262"/>
      </colorScale>
    </cfRule>
  </conditionalFormatting>
  <conditionalFormatting sqref="AL20">
    <cfRule type="colorScale" priority="1228">
      <colorScale>
        <cfvo type="num" val="0"/>
        <cfvo type="num" val="3"/>
        <cfvo type="num" val="6"/>
        <color theme="0"/>
        <color rgb="FF00B050"/>
        <color theme="6" tint="-0.499984740745262"/>
      </colorScale>
    </cfRule>
  </conditionalFormatting>
  <conditionalFormatting sqref="AO20:BT20 AM20">
    <cfRule type="colorScale" priority="1226">
      <colorScale>
        <cfvo type="num" val="0"/>
        <cfvo type="num" val="3"/>
        <cfvo type="num" val="6"/>
        <color theme="0"/>
        <color rgb="FF00B050"/>
        <color theme="6" tint="-0.499984740745262"/>
      </colorScale>
    </cfRule>
  </conditionalFormatting>
  <conditionalFormatting sqref="M24 M29 M34 M39 M44 M49 M54 M59 M64 M19:AA19 AI19:AM19 AC19:AG19 AO19:AT19">
    <cfRule type="colorScale" priority="1223">
      <colorScale>
        <cfvo type="num" val="0"/>
        <cfvo type="num" val="3"/>
        <cfvo type="num" val="6"/>
        <color theme="0"/>
        <color rgb="FF00B050"/>
        <color theme="6" tint="-0.499984740745262"/>
      </colorScale>
    </cfRule>
  </conditionalFormatting>
  <conditionalFormatting sqref="M17:AA19 BK30:BK31 BK17:BL18 AI17:AM19 AC17:AG19 AO17:AT17 AO19:AT19 AO18:AS18">
    <cfRule type="colorScale" priority="1224">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2">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1">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0">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19">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3">
      <colorScale>
        <cfvo type="num" val="0"/>
        <cfvo type="num" val="3"/>
        <cfvo type="num" val="6"/>
        <color theme="0"/>
        <color rgb="FF00B050"/>
        <color theme="6" tint="-0.499984740745262"/>
      </colorScale>
    </cfRule>
  </conditionalFormatting>
  <conditionalFormatting sqref="M18:M21 M68 M23:M26 M28:M31 M33:M36 M38:M41 M43:M46 M48:M51 M53:M56 M58:M61 M63:M66 M15:AA16 N18:AA19 BK31 BK28:BK29 BK18:BL18 BK15:BL16 AI18:AM19 AI15:AM16 AC18:AG19 AC15:AG16 AO15:AT16 AO19:AT19 AO18:AS18">
    <cfRule type="colorScale" priority="1218">
      <colorScale>
        <cfvo type="num" val="0"/>
        <cfvo type="num" val="3"/>
        <cfvo type="num" val="6"/>
        <color theme="0"/>
        <color rgb="FF00B050"/>
        <color theme="6" tint="-0.499984740745262"/>
      </colorScale>
    </cfRule>
  </conditionalFormatting>
  <conditionalFormatting sqref="M20 M25 M30 M35 M40 M45 M50 M55 M60 M65 M15:AA15 BK28 BK15:BL15 AI15:AM15 AC15:AG15 AO15:AT15">
    <cfRule type="colorScale" priority="1217">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6">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5">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4">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2">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1">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0">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09">
      <colorScale>
        <cfvo type="num" val="0"/>
        <cfvo type="num" val="3"/>
        <cfvo type="num" val="6"/>
        <color theme="0"/>
        <color rgb="FF00B050"/>
        <color theme="6" tint="-0.499984740745262"/>
      </colorScale>
    </cfRule>
  </conditionalFormatting>
  <conditionalFormatting sqref="M24 M29 M34 M39 M44 M49 M54 M59 M64 M19:AA19 AI19:AM19 AC19:AG19 AO19:AT19">
    <cfRule type="colorScale" priority="1203">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08">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7">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6">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5">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4">
      <colorScale>
        <cfvo type="num" val="0"/>
        <cfvo type="num" val="3"/>
        <cfvo type="num" val="6"/>
        <color theme="0"/>
        <color rgb="FF00B050"/>
        <color theme="6" tint="-0.499984740745262"/>
      </colorScale>
    </cfRule>
  </conditionalFormatting>
  <conditionalFormatting sqref="AT18">
    <cfRule type="colorScale" priority="1202">
      <colorScale>
        <cfvo type="num" val="0"/>
        <cfvo type="num" val="3"/>
        <cfvo type="num" val="6"/>
        <color theme="0"/>
        <color rgb="FF00B050"/>
        <color theme="6" tint="-0.499984740745262"/>
      </colorScale>
    </cfRule>
  </conditionalFormatting>
  <conditionalFormatting sqref="BH106:BJ107 BK105:CA107 AT105:BJ105">
    <cfRule type="colorScale" priority="1201">
      <colorScale>
        <cfvo type="num" val="0"/>
        <cfvo type="num" val="3"/>
        <cfvo type="num" val="6"/>
        <color theme="0"/>
        <color rgb="FF00B050"/>
        <color theme="6" tint="-0.499984740745262"/>
      </colorScale>
    </cfRule>
  </conditionalFormatting>
  <conditionalFormatting sqref="AU19">
    <cfRule type="colorScale" priority="1199">
      <colorScale>
        <cfvo type="num" val="0"/>
        <cfvo type="num" val="3"/>
        <cfvo type="num" val="6"/>
        <color theme="0"/>
        <color rgb="FF00B050"/>
        <color theme="6" tint="-0.499984740745262"/>
      </colorScale>
    </cfRule>
  </conditionalFormatting>
  <conditionalFormatting sqref="AU17 AU19">
    <cfRule type="colorScale" priority="1200">
      <colorScale>
        <cfvo type="num" val="0"/>
        <cfvo type="num" val="3"/>
        <cfvo type="num" val="6"/>
        <color theme="0"/>
        <color rgb="FF00B050"/>
        <color theme="6" tint="-0.499984740745262"/>
      </colorScale>
    </cfRule>
  </conditionalFormatting>
  <conditionalFormatting sqref="AU17">
    <cfRule type="colorScale" priority="1198">
      <colorScale>
        <cfvo type="num" val="0"/>
        <cfvo type="num" val="3"/>
        <cfvo type="num" val="6"/>
        <color theme="0"/>
        <color rgb="FF00B050"/>
        <color theme="6" tint="-0.499984740745262"/>
      </colorScale>
    </cfRule>
  </conditionalFormatting>
  <conditionalFormatting sqref="AU17">
    <cfRule type="colorScale" priority="1197">
      <colorScale>
        <cfvo type="num" val="0"/>
        <cfvo type="num" val="3"/>
        <cfvo type="num" val="6"/>
        <color theme="0"/>
        <color rgb="FF00B050"/>
        <color theme="6" tint="-0.499984740745262"/>
      </colorScale>
    </cfRule>
  </conditionalFormatting>
  <conditionalFormatting sqref="AU17">
    <cfRule type="colorScale" priority="1196">
      <colorScale>
        <cfvo type="num" val="0"/>
        <cfvo type="num" val="3"/>
        <cfvo type="num" val="6"/>
        <color theme="0"/>
        <color rgb="FF00B050"/>
        <color theme="6" tint="-0.499984740745262"/>
      </colorScale>
    </cfRule>
  </conditionalFormatting>
  <conditionalFormatting sqref="AU17">
    <cfRule type="colorScale" priority="1195">
      <colorScale>
        <cfvo type="num" val="0"/>
        <cfvo type="num" val="3"/>
        <cfvo type="num" val="6"/>
        <color theme="0"/>
        <color rgb="FF00B050"/>
        <color theme="6" tint="-0.499984740745262"/>
      </colorScale>
    </cfRule>
  </conditionalFormatting>
  <conditionalFormatting sqref="AU15:AU16 AU19">
    <cfRule type="colorScale" priority="1194">
      <colorScale>
        <cfvo type="num" val="0"/>
        <cfvo type="num" val="3"/>
        <cfvo type="num" val="6"/>
        <color theme="0"/>
        <color rgb="FF00B050"/>
        <color theme="6" tint="-0.499984740745262"/>
      </colorScale>
    </cfRule>
  </conditionalFormatting>
  <conditionalFormatting sqref="AU15">
    <cfRule type="colorScale" priority="1193">
      <colorScale>
        <cfvo type="num" val="0"/>
        <cfvo type="num" val="3"/>
        <cfvo type="num" val="6"/>
        <color theme="0"/>
        <color rgb="FF00B050"/>
        <color theme="6" tint="-0.499984740745262"/>
      </colorScale>
    </cfRule>
  </conditionalFormatting>
  <conditionalFormatting sqref="AU15">
    <cfRule type="colorScale" priority="1192">
      <colorScale>
        <cfvo type="num" val="0"/>
        <cfvo type="num" val="3"/>
        <cfvo type="num" val="6"/>
        <color theme="0"/>
        <color rgb="FF00B050"/>
        <color theme="6" tint="-0.499984740745262"/>
      </colorScale>
    </cfRule>
  </conditionalFormatting>
  <conditionalFormatting sqref="AU15">
    <cfRule type="colorScale" priority="1191">
      <colorScale>
        <cfvo type="num" val="0"/>
        <cfvo type="num" val="3"/>
        <cfvo type="num" val="6"/>
        <color theme="0"/>
        <color rgb="FF00B050"/>
        <color theme="6" tint="-0.499984740745262"/>
      </colorScale>
    </cfRule>
  </conditionalFormatting>
  <conditionalFormatting sqref="AU15">
    <cfRule type="colorScale" priority="1190">
      <colorScale>
        <cfvo type="num" val="0"/>
        <cfvo type="num" val="3"/>
        <cfvo type="num" val="6"/>
        <color theme="0"/>
        <color rgb="FF00B050"/>
        <color theme="6" tint="-0.499984740745262"/>
      </colorScale>
    </cfRule>
  </conditionalFormatting>
  <conditionalFormatting sqref="AU19">
    <cfRule type="colorScale" priority="1184">
      <colorScale>
        <cfvo type="num" val="0"/>
        <cfvo type="num" val="3"/>
        <cfvo type="num" val="6"/>
        <color theme="0"/>
        <color rgb="FF00B050"/>
        <color theme="6" tint="-0.499984740745262"/>
      </colorScale>
    </cfRule>
  </conditionalFormatting>
  <conditionalFormatting sqref="AU15">
    <cfRule type="colorScale" priority="1189">
      <colorScale>
        <cfvo type="num" val="0"/>
        <cfvo type="num" val="3"/>
        <cfvo type="num" val="6"/>
        <color theme="0"/>
        <color rgb="FF00B050"/>
        <color theme="6" tint="-0.499984740745262"/>
      </colorScale>
    </cfRule>
  </conditionalFormatting>
  <conditionalFormatting sqref="AU16">
    <cfRule type="colorScale" priority="1188">
      <colorScale>
        <cfvo type="num" val="0"/>
        <cfvo type="num" val="3"/>
        <cfvo type="num" val="6"/>
        <color theme="0"/>
        <color rgb="FF00B050"/>
        <color theme="6" tint="-0.499984740745262"/>
      </colorScale>
    </cfRule>
  </conditionalFormatting>
  <conditionalFormatting sqref="AU16">
    <cfRule type="colorScale" priority="1187">
      <colorScale>
        <cfvo type="num" val="0"/>
        <cfvo type="num" val="3"/>
        <cfvo type="num" val="6"/>
        <color theme="0"/>
        <color rgb="FF00B050"/>
        <color theme="6" tint="-0.499984740745262"/>
      </colorScale>
    </cfRule>
  </conditionalFormatting>
  <conditionalFormatting sqref="AU16">
    <cfRule type="colorScale" priority="1186">
      <colorScale>
        <cfvo type="num" val="0"/>
        <cfvo type="num" val="3"/>
        <cfvo type="num" val="6"/>
        <color theme="0"/>
        <color rgb="FF00B050"/>
        <color theme="6" tint="-0.499984740745262"/>
      </colorScale>
    </cfRule>
  </conditionalFormatting>
  <conditionalFormatting sqref="AU16">
    <cfRule type="colorScale" priority="1185">
      <colorScale>
        <cfvo type="num" val="0"/>
        <cfvo type="num" val="3"/>
        <cfvo type="num" val="6"/>
        <color theme="0"/>
        <color rgb="FF00B050"/>
        <color theme="6" tint="-0.499984740745262"/>
      </colorScale>
    </cfRule>
  </conditionalFormatting>
  <conditionalFormatting sqref="AU18">
    <cfRule type="colorScale" priority="1183">
      <colorScale>
        <cfvo type="num" val="0"/>
        <cfvo type="num" val="3"/>
        <cfvo type="num" val="6"/>
        <color theme="0"/>
        <color rgb="FF00B050"/>
        <color theme="6" tint="-0.499984740745262"/>
      </colorScale>
    </cfRule>
  </conditionalFormatting>
  <conditionalFormatting sqref="AV19">
    <cfRule type="colorScale" priority="1181">
      <colorScale>
        <cfvo type="num" val="0"/>
        <cfvo type="num" val="3"/>
        <cfvo type="num" val="6"/>
        <color theme="0"/>
        <color rgb="FF00B050"/>
        <color theme="6" tint="-0.499984740745262"/>
      </colorScale>
    </cfRule>
  </conditionalFormatting>
  <conditionalFormatting sqref="AV17 AV19">
    <cfRule type="colorScale" priority="1182">
      <colorScale>
        <cfvo type="num" val="0"/>
        <cfvo type="num" val="3"/>
        <cfvo type="num" val="6"/>
        <color theme="0"/>
        <color rgb="FF00B050"/>
        <color theme="6" tint="-0.499984740745262"/>
      </colorScale>
    </cfRule>
  </conditionalFormatting>
  <conditionalFormatting sqref="AV17">
    <cfRule type="colorScale" priority="1180">
      <colorScale>
        <cfvo type="num" val="0"/>
        <cfvo type="num" val="3"/>
        <cfvo type="num" val="6"/>
        <color theme="0"/>
        <color rgb="FF00B050"/>
        <color theme="6" tint="-0.499984740745262"/>
      </colorScale>
    </cfRule>
  </conditionalFormatting>
  <conditionalFormatting sqref="AV17">
    <cfRule type="colorScale" priority="1179">
      <colorScale>
        <cfvo type="num" val="0"/>
        <cfvo type="num" val="3"/>
        <cfvo type="num" val="6"/>
        <color theme="0"/>
        <color rgb="FF00B050"/>
        <color theme="6" tint="-0.499984740745262"/>
      </colorScale>
    </cfRule>
  </conditionalFormatting>
  <conditionalFormatting sqref="AV17">
    <cfRule type="colorScale" priority="1178">
      <colorScale>
        <cfvo type="num" val="0"/>
        <cfvo type="num" val="3"/>
        <cfvo type="num" val="6"/>
        <color theme="0"/>
        <color rgb="FF00B050"/>
        <color theme="6" tint="-0.499984740745262"/>
      </colorScale>
    </cfRule>
  </conditionalFormatting>
  <conditionalFormatting sqref="AV17">
    <cfRule type="colorScale" priority="1177">
      <colorScale>
        <cfvo type="num" val="0"/>
        <cfvo type="num" val="3"/>
        <cfvo type="num" val="6"/>
        <color theme="0"/>
        <color rgb="FF00B050"/>
        <color theme="6" tint="-0.499984740745262"/>
      </colorScale>
    </cfRule>
  </conditionalFormatting>
  <conditionalFormatting sqref="AV15:AV16 AV19">
    <cfRule type="colorScale" priority="1176">
      <colorScale>
        <cfvo type="num" val="0"/>
        <cfvo type="num" val="3"/>
        <cfvo type="num" val="6"/>
        <color theme="0"/>
        <color rgb="FF00B050"/>
        <color theme="6" tint="-0.499984740745262"/>
      </colorScale>
    </cfRule>
  </conditionalFormatting>
  <conditionalFormatting sqref="AV15">
    <cfRule type="colorScale" priority="1175">
      <colorScale>
        <cfvo type="num" val="0"/>
        <cfvo type="num" val="3"/>
        <cfvo type="num" val="6"/>
        <color theme="0"/>
        <color rgb="FF00B050"/>
        <color theme="6" tint="-0.499984740745262"/>
      </colorScale>
    </cfRule>
  </conditionalFormatting>
  <conditionalFormatting sqref="AV15">
    <cfRule type="colorScale" priority="1174">
      <colorScale>
        <cfvo type="num" val="0"/>
        <cfvo type="num" val="3"/>
        <cfvo type="num" val="6"/>
        <color theme="0"/>
        <color rgb="FF00B050"/>
        <color theme="6" tint="-0.499984740745262"/>
      </colorScale>
    </cfRule>
  </conditionalFormatting>
  <conditionalFormatting sqref="AV15">
    <cfRule type="colorScale" priority="1173">
      <colorScale>
        <cfvo type="num" val="0"/>
        <cfvo type="num" val="3"/>
        <cfvo type="num" val="6"/>
        <color theme="0"/>
        <color rgb="FF00B050"/>
        <color theme="6" tint="-0.499984740745262"/>
      </colorScale>
    </cfRule>
  </conditionalFormatting>
  <conditionalFormatting sqref="AV15">
    <cfRule type="colorScale" priority="1172">
      <colorScale>
        <cfvo type="num" val="0"/>
        <cfvo type="num" val="3"/>
        <cfvo type="num" val="6"/>
        <color theme="0"/>
        <color rgb="FF00B050"/>
        <color theme="6" tint="-0.499984740745262"/>
      </colorScale>
    </cfRule>
  </conditionalFormatting>
  <conditionalFormatting sqref="AV19">
    <cfRule type="colorScale" priority="1166">
      <colorScale>
        <cfvo type="num" val="0"/>
        <cfvo type="num" val="3"/>
        <cfvo type="num" val="6"/>
        <color theme="0"/>
        <color rgb="FF00B050"/>
        <color theme="6" tint="-0.499984740745262"/>
      </colorScale>
    </cfRule>
  </conditionalFormatting>
  <conditionalFormatting sqref="AV15">
    <cfRule type="colorScale" priority="1171">
      <colorScale>
        <cfvo type="num" val="0"/>
        <cfvo type="num" val="3"/>
        <cfvo type="num" val="6"/>
        <color theme="0"/>
        <color rgb="FF00B050"/>
        <color theme="6" tint="-0.499984740745262"/>
      </colorScale>
    </cfRule>
  </conditionalFormatting>
  <conditionalFormatting sqref="AV16">
    <cfRule type="colorScale" priority="1170">
      <colorScale>
        <cfvo type="num" val="0"/>
        <cfvo type="num" val="3"/>
        <cfvo type="num" val="6"/>
        <color theme="0"/>
        <color rgb="FF00B050"/>
        <color theme="6" tint="-0.499984740745262"/>
      </colorScale>
    </cfRule>
  </conditionalFormatting>
  <conditionalFormatting sqref="AV16">
    <cfRule type="colorScale" priority="1169">
      <colorScale>
        <cfvo type="num" val="0"/>
        <cfvo type="num" val="3"/>
        <cfvo type="num" val="6"/>
        <color theme="0"/>
        <color rgb="FF00B050"/>
        <color theme="6" tint="-0.499984740745262"/>
      </colorScale>
    </cfRule>
  </conditionalFormatting>
  <conditionalFormatting sqref="AV16">
    <cfRule type="colorScale" priority="1168">
      <colorScale>
        <cfvo type="num" val="0"/>
        <cfvo type="num" val="3"/>
        <cfvo type="num" val="6"/>
        <color theme="0"/>
        <color rgb="FF00B050"/>
        <color theme="6" tint="-0.499984740745262"/>
      </colorScale>
    </cfRule>
  </conditionalFormatting>
  <conditionalFormatting sqref="AV16">
    <cfRule type="colorScale" priority="1167">
      <colorScale>
        <cfvo type="num" val="0"/>
        <cfvo type="num" val="3"/>
        <cfvo type="num" val="6"/>
        <color theme="0"/>
        <color rgb="FF00B050"/>
        <color theme="6" tint="-0.499984740745262"/>
      </colorScale>
    </cfRule>
  </conditionalFormatting>
  <conditionalFormatting sqref="AV18">
    <cfRule type="colorScale" priority="1165">
      <colorScale>
        <cfvo type="num" val="0"/>
        <cfvo type="num" val="3"/>
        <cfvo type="num" val="6"/>
        <color theme="0"/>
        <color rgb="FF00B050"/>
        <color theme="6" tint="-0.499984740745262"/>
      </colorScale>
    </cfRule>
  </conditionalFormatting>
  <conditionalFormatting sqref="AW19">
    <cfRule type="colorScale" priority="1163">
      <colorScale>
        <cfvo type="num" val="0"/>
        <cfvo type="num" val="3"/>
        <cfvo type="num" val="6"/>
        <color theme="0"/>
        <color rgb="FF00B050"/>
        <color theme="6" tint="-0.499984740745262"/>
      </colorScale>
    </cfRule>
  </conditionalFormatting>
  <conditionalFormatting sqref="AW17 AW19">
    <cfRule type="colorScale" priority="1164">
      <colorScale>
        <cfvo type="num" val="0"/>
        <cfvo type="num" val="3"/>
        <cfvo type="num" val="6"/>
        <color theme="0"/>
        <color rgb="FF00B050"/>
        <color theme="6" tint="-0.499984740745262"/>
      </colorScale>
    </cfRule>
  </conditionalFormatting>
  <conditionalFormatting sqref="AW17">
    <cfRule type="colorScale" priority="1162">
      <colorScale>
        <cfvo type="num" val="0"/>
        <cfvo type="num" val="3"/>
        <cfvo type="num" val="6"/>
        <color theme="0"/>
        <color rgb="FF00B050"/>
        <color theme="6" tint="-0.499984740745262"/>
      </colorScale>
    </cfRule>
  </conditionalFormatting>
  <conditionalFormatting sqref="AW17">
    <cfRule type="colorScale" priority="1161">
      <colorScale>
        <cfvo type="num" val="0"/>
        <cfvo type="num" val="3"/>
        <cfvo type="num" val="6"/>
        <color theme="0"/>
        <color rgb="FF00B050"/>
        <color theme="6" tint="-0.499984740745262"/>
      </colorScale>
    </cfRule>
  </conditionalFormatting>
  <conditionalFormatting sqref="AW17">
    <cfRule type="colorScale" priority="1160">
      <colorScale>
        <cfvo type="num" val="0"/>
        <cfvo type="num" val="3"/>
        <cfvo type="num" val="6"/>
        <color theme="0"/>
        <color rgb="FF00B050"/>
        <color theme="6" tint="-0.499984740745262"/>
      </colorScale>
    </cfRule>
  </conditionalFormatting>
  <conditionalFormatting sqref="AW17">
    <cfRule type="colorScale" priority="1159">
      <colorScale>
        <cfvo type="num" val="0"/>
        <cfvo type="num" val="3"/>
        <cfvo type="num" val="6"/>
        <color theme="0"/>
        <color rgb="FF00B050"/>
        <color theme="6" tint="-0.499984740745262"/>
      </colorScale>
    </cfRule>
  </conditionalFormatting>
  <conditionalFormatting sqref="AW15:AW16 AW19">
    <cfRule type="colorScale" priority="1158">
      <colorScale>
        <cfvo type="num" val="0"/>
        <cfvo type="num" val="3"/>
        <cfvo type="num" val="6"/>
        <color theme="0"/>
        <color rgb="FF00B050"/>
        <color theme="6" tint="-0.499984740745262"/>
      </colorScale>
    </cfRule>
  </conditionalFormatting>
  <conditionalFormatting sqref="AW15">
    <cfRule type="colorScale" priority="1157">
      <colorScale>
        <cfvo type="num" val="0"/>
        <cfvo type="num" val="3"/>
        <cfvo type="num" val="6"/>
        <color theme="0"/>
        <color rgb="FF00B050"/>
        <color theme="6" tint="-0.499984740745262"/>
      </colorScale>
    </cfRule>
  </conditionalFormatting>
  <conditionalFormatting sqref="AW15">
    <cfRule type="colorScale" priority="1156">
      <colorScale>
        <cfvo type="num" val="0"/>
        <cfvo type="num" val="3"/>
        <cfvo type="num" val="6"/>
        <color theme="0"/>
        <color rgb="FF00B050"/>
        <color theme="6" tint="-0.499984740745262"/>
      </colorScale>
    </cfRule>
  </conditionalFormatting>
  <conditionalFormatting sqref="AW15">
    <cfRule type="colorScale" priority="1155">
      <colorScale>
        <cfvo type="num" val="0"/>
        <cfvo type="num" val="3"/>
        <cfvo type="num" val="6"/>
        <color theme="0"/>
        <color rgb="FF00B050"/>
        <color theme="6" tint="-0.499984740745262"/>
      </colorScale>
    </cfRule>
  </conditionalFormatting>
  <conditionalFormatting sqref="AW15">
    <cfRule type="colorScale" priority="1154">
      <colorScale>
        <cfvo type="num" val="0"/>
        <cfvo type="num" val="3"/>
        <cfvo type="num" val="6"/>
        <color theme="0"/>
        <color rgb="FF00B050"/>
        <color theme="6" tint="-0.499984740745262"/>
      </colorScale>
    </cfRule>
  </conditionalFormatting>
  <conditionalFormatting sqref="AW19">
    <cfRule type="colorScale" priority="1148">
      <colorScale>
        <cfvo type="num" val="0"/>
        <cfvo type="num" val="3"/>
        <cfvo type="num" val="6"/>
        <color theme="0"/>
        <color rgb="FF00B050"/>
        <color theme="6" tint="-0.499984740745262"/>
      </colorScale>
    </cfRule>
  </conditionalFormatting>
  <conditionalFormatting sqref="AW15">
    <cfRule type="colorScale" priority="1153">
      <colorScale>
        <cfvo type="num" val="0"/>
        <cfvo type="num" val="3"/>
        <cfvo type="num" val="6"/>
        <color theme="0"/>
        <color rgb="FF00B050"/>
        <color theme="6" tint="-0.499984740745262"/>
      </colorScale>
    </cfRule>
  </conditionalFormatting>
  <conditionalFormatting sqref="AW16">
    <cfRule type="colorScale" priority="1152">
      <colorScale>
        <cfvo type="num" val="0"/>
        <cfvo type="num" val="3"/>
        <cfvo type="num" val="6"/>
        <color theme="0"/>
        <color rgb="FF00B050"/>
        <color theme="6" tint="-0.499984740745262"/>
      </colorScale>
    </cfRule>
  </conditionalFormatting>
  <conditionalFormatting sqref="AW16">
    <cfRule type="colorScale" priority="1151">
      <colorScale>
        <cfvo type="num" val="0"/>
        <cfvo type="num" val="3"/>
        <cfvo type="num" val="6"/>
        <color theme="0"/>
        <color rgb="FF00B050"/>
        <color theme="6" tint="-0.499984740745262"/>
      </colorScale>
    </cfRule>
  </conditionalFormatting>
  <conditionalFormatting sqref="AW16">
    <cfRule type="colorScale" priority="1150">
      <colorScale>
        <cfvo type="num" val="0"/>
        <cfvo type="num" val="3"/>
        <cfvo type="num" val="6"/>
        <color theme="0"/>
        <color rgb="FF00B050"/>
        <color theme="6" tint="-0.499984740745262"/>
      </colorScale>
    </cfRule>
  </conditionalFormatting>
  <conditionalFormatting sqref="AW16">
    <cfRule type="colorScale" priority="1149">
      <colorScale>
        <cfvo type="num" val="0"/>
        <cfvo type="num" val="3"/>
        <cfvo type="num" val="6"/>
        <color theme="0"/>
        <color rgb="FF00B050"/>
        <color theme="6" tint="-0.499984740745262"/>
      </colorScale>
    </cfRule>
  </conditionalFormatting>
  <conditionalFormatting sqref="AW18">
    <cfRule type="colorScale" priority="1147">
      <colorScale>
        <cfvo type="num" val="0"/>
        <cfvo type="num" val="3"/>
        <cfvo type="num" val="6"/>
        <color theme="0"/>
        <color rgb="FF00B050"/>
        <color theme="6" tint="-0.499984740745262"/>
      </colorScale>
    </cfRule>
  </conditionalFormatting>
  <conditionalFormatting sqref="AX19">
    <cfRule type="colorScale" priority="1145">
      <colorScale>
        <cfvo type="num" val="0"/>
        <cfvo type="num" val="3"/>
        <cfvo type="num" val="6"/>
        <color theme="0"/>
        <color rgb="FF00B050"/>
        <color theme="6" tint="-0.499984740745262"/>
      </colorScale>
    </cfRule>
  </conditionalFormatting>
  <conditionalFormatting sqref="AX17 AX19">
    <cfRule type="colorScale" priority="1146">
      <colorScale>
        <cfvo type="num" val="0"/>
        <cfvo type="num" val="3"/>
        <cfvo type="num" val="6"/>
        <color theme="0"/>
        <color rgb="FF00B050"/>
        <color theme="6" tint="-0.499984740745262"/>
      </colorScale>
    </cfRule>
  </conditionalFormatting>
  <conditionalFormatting sqref="AX17">
    <cfRule type="colorScale" priority="1144">
      <colorScale>
        <cfvo type="num" val="0"/>
        <cfvo type="num" val="3"/>
        <cfvo type="num" val="6"/>
        <color theme="0"/>
        <color rgb="FF00B050"/>
        <color theme="6" tint="-0.499984740745262"/>
      </colorScale>
    </cfRule>
  </conditionalFormatting>
  <conditionalFormatting sqref="AX17">
    <cfRule type="colorScale" priority="1143">
      <colorScale>
        <cfvo type="num" val="0"/>
        <cfvo type="num" val="3"/>
        <cfvo type="num" val="6"/>
        <color theme="0"/>
        <color rgb="FF00B050"/>
        <color theme="6" tint="-0.499984740745262"/>
      </colorScale>
    </cfRule>
  </conditionalFormatting>
  <conditionalFormatting sqref="AX17">
    <cfRule type="colorScale" priority="1142">
      <colorScale>
        <cfvo type="num" val="0"/>
        <cfvo type="num" val="3"/>
        <cfvo type="num" val="6"/>
        <color theme="0"/>
        <color rgb="FF00B050"/>
        <color theme="6" tint="-0.499984740745262"/>
      </colorScale>
    </cfRule>
  </conditionalFormatting>
  <conditionalFormatting sqref="AX17">
    <cfRule type="colorScale" priority="1141">
      <colorScale>
        <cfvo type="num" val="0"/>
        <cfvo type="num" val="3"/>
        <cfvo type="num" val="6"/>
        <color theme="0"/>
        <color rgb="FF00B050"/>
        <color theme="6" tint="-0.499984740745262"/>
      </colorScale>
    </cfRule>
  </conditionalFormatting>
  <conditionalFormatting sqref="AX15:AX16 AX19">
    <cfRule type="colorScale" priority="1140">
      <colorScale>
        <cfvo type="num" val="0"/>
        <cfvo type="num" val="3"/>
        <cfvo type="num" val="6"/>
        <color theme="0"/>
        <color rgb="FF00B050"/>
        <color theme="6" tint="-0.499984740745262"/>
      </colorScale>
    </cfRule>
  </conditionalFormatting>
  <conditionalFormatting sqref="AX15">
    <cfRule type="colorScale" priority="1139">
      <colorScale>
        <cfvo type="num" val="0"/>
        <cfvo type="num" val="3"/>
        <cfvo type="num" val="6"/>
        <color theme="0"/>
        <color rgb="FF00B050"/>
        <color theme="6" tint="-0.499984740745262"/>
      </colorScale>
    </cfRule>
  </conditionalFormatting>
  <conditionalFormatting sqref="AX15">
    <cfRule type="colorScale" priority="1138">
      <colorScale>
        <cfvo type="num" val="0"/>
        <cfvo type="num" val="3"/>
        <cfvo type="num" val="6"/>
        <color theme="0"/>
        <color rgb="FF00B050"/>
        <color theme="6" tint="-0.499984740745262"/>
      </colorScale>
    </cfRule>
  </conditionalFormatting>
  <conditionalFormatting sqref="AX15">
    <cfRule type="colorScale" priority="1137">
      <colorScale>
        <cfvo type="num" val="0"/>
        <cfvo type="num" val="3"/>
        <cfvo type="num" val="6"/>
        <color theme="0"/>
        <color rgb="FF00B050"/>
        <color theme="6" tint="-0.499984740745262"/>
      </colorScale>
    </cfRule>
  </conditionalFormatting>
  <conditionalFormatting sqref="AX15">
    <cfRule type="colorScale" priority="1136">
      <colorScale>
        <cfvo type="num" val="0"/>
        <cfvo type="num" val="3"/>
        <cfvo type="num" val="6"/>
        <color theme="0"/>
        <color rgb="FF00B050"/>
        <color theme="6" tint="-0.499984740745262"/>
      </colorScale>
    </cfRule>
  </conditionalFormatting>
  <conditionalFormatting sqref="AX19">
    <cfRule type="colorScale" priority="1130">
      <colorScale>
        <cfvo type="num" val="0"/>
        <cfvo type="num" val="3"/>
        <cfvo type="num" val="6"/>
        <color theme="0"/>
        <color rgb="FF00B050"/>
        <color theme="6" tint="-0.499984740745262"/>
      </colorScale>
    </cfRule>
  </conditionalFormatting>
  <conditionalFormatting sqref="AX15">
    <cfRule type="colorScale" priority="1135">
      <colorScale>
        <cfvo type="num" val="0"/>
        <cfvo type="num" val="3"/>
        <cfvo type="num" val="6"/>
        <color theme="0"/>
        <color rgb="FF00B050"/>
        <color theme="6" tint="-0.499984740745262"/>
      </colorScale>
    </cfRule>
  </conditionalFormatting>
  <conditionalFormatting sqref="AX16">
    <cfRule type="colorScale" priority="1134">
      <colorScale>
        <cfvo type="num" val="0"/>
        <cfvo type="num" val="3"/>
        <cfvo type="num" val="6"/>
        <color theme="0"/>
        <color rgb="FF00B050"/>
        <color theme="6" tint="-0.499984740745262"/>
      </colorScale>
    </cfRule>
  </conditionalFormatting>
  <conditionalFormatting sqref="AX16">
    <cfRule type="colorScale" priority="1133">
      <colorScale>
        <cfvo type="num" val="0"/>
        <cfvo type="num" val="3"/>
        <cfvo type="num" val="6"/>
        <color theme="0"/>
        <color rgb="FF00B050"/>
        <color theme="6" tint="-0.499984740745262"/>
      </colorScale>
    </cfRule>
  </conditionalFormatting>
  <conditionalFormatting sqref="AX16">
    <cfRule type="colorScale" priority="1132">
      <colorScale>
        <cfvo type="num" val="0"/>
        <cfvo type="num" val="3"/>
        <cfvo type="num" val="6"/>
        <color theme="0"/>
        <color rgb="FF00B050"/>
        <color theme="6" tint="-0.499984740745262"/>
      </colorScale>
    </cfRule>
  </conditionalFormatting>
  <conditionalFormatting sqref="AX16">
    <cfRule type="colorScale" priority="1131">
      <colorScale>
        <cfvo type="num" val="0"/>
        <cfvo type="num" val="3"/>
        <cfvo type="num" val="6"/>
        <color theme="0"/>
        <color rgb="FF00B050"/>
        <color theme="6" tint="-0.499984740745262"/>
      </colorScale>
    </cfRule>
  </conditionalFormatting>
  <conditionalFormatting sqref="AX18">
    <cfRule type="colorScale" priority="1129">
      <colorScale>
        <cfvo type="num" val="0"/>
        <cfvo type="num" val="3"/>
        <cfvo type="num" val="6"/>
        <color theme="0"/>
        <color rgb="FF00B050"/>
        <color theme="6" tint="-0.499984740745262"/>
      </colorScale>
    </cfRule>
  </conditionalFormatting>
  <conditionalFormatting sqref="BF19">
    <cfRule type="colorScale" priority="1127">
      <colorScale>
        <cfvo type="num" val="0"/>
        <cfvo type="num" val="3"/>
        <cfvo type="num" val="6"/>
        <color theme="0"/>
        <color rgb="FF00B050"/>
        <color theme="6" tint="-0.499984740745262"/>
      </colorScale>
    </cfRule>
  </conditionalFormatting>
  <conditionalFormatting sqref="BF19 BF17">
    <cfRule type="colorScale" priority="1128">
      <colorScale>
        <cfvo type="num" val="0"/>
        <cfvo type="num" val="3"/>
        <cfvo type="num" val="6"/>
        <color theme="0"/>
        <color rgb="FF00B050"/>
        <color theme="6" tint="-0.499984740745262"/>
      </colorScale>
    </cfRule>
  </conditionalFormatting>
  <conditionalFormatting sqref="BF17">
    <cfRule type="colorScale" priority="1126">
      <colorScale>
        <cfvo type="num" val="0"/>
        <cfvo type="num" val="3"/>
        <cfvo type="num" val="6"/>
        <color theme="0"/>
        <color rgb="FF00B050"/>
        <color theme="6" tint="-0.499984740745262"/>
      </colorScale>
    </cfRule>
  </conditionalFormatting>
  <conditionalFormatting sqref="BF17">
    <cfRule type="colorScale" priority="1125">
      <colorScale>
        <cfvo type="num" val="0"/>
        <cfvo type="num" val="3"/>
        <cfvo type="num" val="6"/>
        <color theme="0"/>
        <color rgb="FF00B050"/>
        <color theme="6" tint="-0.499984740745262"/>
      </colorScale>
    </cfRule>
  </conditionalFormatting>
  <conditionalFormatting sqref="BF17">
    <cfRule type="colorScale" priority="1124">
      <colorScale>
        <cfvo type="num" val="0"/>
        <cfvo type="num" val="3"/>
        <cfvo type="num" val="6"/>
        <color theme="0"/>
        <color rgb="FF00B050"/>
        <color theme="6" tint="-0.499984740745262"/>
      </colorScale>
    </cfRule>
  </conditionalFormatting>
  <conditionalFormatting sqref="BF17">
    <cfRule type="colorScale" priority="1123">
      <colorScale>
        <cfvo type="num" val="0"/>
        <cfvo type="num" val="3"/>
        <cfvo type="num" val="6"/>
        <color theme="0"/>
        <color rgb="FF00B050"/>
        <color theme="6" tint="-0.499984740745262"/>
      </colorScale>
    </cfRule>
  </conditionalFormatting>
  <conditionalFormatting sqref="BF15:BF16 BF19">
    <cfRule type="colorScale" priority="1122">
      <colorScale>
        <cfvo type="num" val="0"/>
        <cfvo type="num" val="3"/>
        <cfvo type="num" val="6"/>
        <color theme="0"/>
        <color rgb="FF00B050"/>
        <color theme="6" tint="-0.499984740745262"/>
      </colorScale>
    </cfRule>
  </conditionalFormatting>
  <conditionalFormatting sqref="BF15">
    <cfRule type="colorScale" priority="1121">
      <colorScale>
        <cfvo type="num" val="0"/>
        <cfvo type="num" val="3"/>
        <cfvo type="num" val="6"/>
        <color theme="0"/>
        <color rgb="FF00B050"/>
        <color theme="6" tint="-0.499984740745262"/>
      </colorScale>
    </cfRule>
  </conditionalFormatting>
  <conditionalFormatting sqref="BF15">
    <cfRule type="colorScale" priority="1120">
      <colorScale>
        <cfvo type="num" val="0"/>
        <cfvo type="num" val="3"/>
        <cfvo type="num" val="6"/>
        <color theme="0"/>
        <color rgb="FF00B050"/>
        <color theme="6" tint="-0.499984740745262"/>
      </colorScale>
    </cfRule>
  </conditionalFormatting>
  <conditionalFormatting sqref="BF15">
    <cfRule type="colorScale" priority="1119">
      <colorScale>
        <cfvo type="num" val="0"/>
        <cfvo type="num" val="3"/>
        <cfvo type="num" val="6"/>
        <color theme="0"/>
        <color rgb="FF00B050"/>
        <color theme="6" tint="-0.499984740745262"/>
      </colorScale>
    </cfRule>
  </conditionalFormatting>
  <conditionalFormatting sqref="BF15">
    <cfRule type="colorScale" priority="1118">
      <colorScale>
        <cfvo type="num" val="0"/>
        <cfvo type="num" val="3"/>
        <cfvo type="num" val="6"/>
        <color theme="0"/>
        <color rgb="FF00B050"/>
        <color theme="6" tint="-0.499984740745262"/>
      </colorScale>
    </cfRule>
  </conditionalFormatting>
  <conditionalFormatting sqref="BF19">
    <cfRule type="colorScale" priority="1112">
      <colorScale>
        <cfvo type="num" val="0"/>
        <cfvo type="num" val="3"/>
        <cfvo type="num" val="6"/>
        <color theme="0"/>
        <color rgb="FF00B050"/>
        <color theme="6" tint="-0.499984740745262"/>
      </colorScale>
    </cfRule>
  </conditionalFormatting>
  <conditionalFormatting sqref="BF15">
    <cfRule type="colorScale" priority="1117">
      <colorScale>
        <cfvo type="num" val="0"/>
        <cfvo type="num" val="3"/>
        <cfvo type="num" val="6"/>
        <color theme="0"/>
        <color rgb="FF00B050"/>
        <color theme="6" tint="-0.499984740745262"/>
      </colorScale>
    </cfRule>
  </conditionalFormatting>
  <conditionalFormatting sqref="BF16">
    <cfRule type="colorScale" priority="1116">
      <colorScale>
        <cfvo type="num" val="0"/>
        <cfvo type="num" val="3"/>
        <cfvo type="num" val="6"/>
        <color theme="0"/>
        <color rgb="FF00B050"/>
        <color theme="6" tint="-0.499984740745262"/>
      </colorScale>
    </cfRule>
  </conditionalFormatting>
  <conditionalFormatting sqref="BF16">
    <cfRule type="colorScale" priority="1115">
      <colorScale>
        <cfvo type="num" val="0"/>
        <cfvo type="num" val="3"/>
        <cfvo type="num" val="6"/>
        <color theme="0"/>
        <color rgb="FF00B050"/>
        <color theme="6" tint="-0.499984740745262"/>
      </colorScale>
    </cfRule>
  </conditionalFormatting>
  <conditionalFormatting sqref="BF16">
    <cfRule type="colorScale" priority="1114">
      <colorScale>
        <cfvo type="num" val="0"/>
        <cfvo type="num" val="3"/>
        <cfvo type="num" val="6"/>
        <color theme="0"/>
        <color rgb="FF00B050"/>
        <color theme="6" tint="-0.499984740745262"/>
      </colorScale>
    </cfRule>
  </conditionalFormatting>
  <conditionalFormatting sqref="BF16">
    <cfRule type="colorScale" priority="1113">
      <colorScale>
        <cfvo type="num" val="0"/>
        <cfvo type="num" val="3"/>
        <cfvo type="num" val="6"/>
        <color theme="0"/>
        <color rgb="FF00B050"/>
        <color theme="6" tint="-0.499984740745262"/>
      </colorScale>
    </cfRule>
  </conditionalFormatting>
  <conditionalFormatting sqref="BF18">
    <cfRule type="colorScale" priority="1111">
      <colorScale>
        <cfvo type="num" val="0"/>
        <cfvo type="num" val="3"/>
        <cfvo type="num" val="6"/>
        <color theme="0"/>
        <color rgb="FF00B050"/>
        <color theme="6" tint="-0.499984740745262"/>
      </colorScale>
    </cfRule>
  </conditionalFormatting>
  <conditionalFormatting sqref="BG19">
    <cfRule type="colorScale" priority="1109">
      <colorScale>
        <cfvo type="num" val="0"/>
        <cfvo type="num" val="3"/>
        <cfvo type="num" val="6"/>
        <color theme="0"/>
        <color rgb="FF00B050"/>
        <color theme="6" tint="-0.499984740745262"/>
      </colorScale>
    </cfRule>
  </conditionalFormatting>
  <conditionalFormatting sqref="BG19 BG17">
    <cfRule type="colorScale" priority="1110">
      <colorScale>
        <cfvo type="num" val="0"/>
        <cfvo type="num" val="3"/>
        <cfvo type="num" val="6"/>
        <color theme="0"/>
        <color rgb="FF00B050"/>
        <color theme="6" tint="-0.499984740745262"/>
      </colorScale>
    </cfRule>
  </conditionalFormatting>
  <conditionalFormatting sqref="BG17">
    <cfRule type="colorScale" priority="1108">
      <colorScale>
        <cfvo type="num" val="0"/>
        <cfvo type="num" val="3"/>
        <cfvo type="num" val="6"/>
        <color theme="0"/>
        <color rgb="FF00B050"/>
        <color theme="6" tint="-0.499984740745262"/>
      </colorScale>
    </cfRule>
  </conditionalFormatting>
  <conditionalFormatting sqref="BG17">
    <cfRule type="colorScale" priority="1107">
      <colorScale>
        <cfvo type="num" val="0"/>
        <cfvo type="num" val="3"/>
        <cfvo type="num" val="6"/>
        <color theme="0"/>
        <color rgb="FF00B050"/>
        <color theme="6" tint="-0.499984740745262"/>
      </colorScale>
    </cfRule>
  </conditionalFormatting>
  <conditionalFormatting sqref="BG17">
    <cfRule type="colorScale" priority="1106">
      <colorScale>
        <cfvo type="num" val="0"/>
        <cfvo type="num" val="3"/>
        <cfvo type="num" val="6"/>
        <color theme="0"/>
        <color rgb="FF00B050"/>
        <color theme="6" tint="-0.499984740745262"/>
      </colorScale>
    </cfRule>
  </conditionalFormatting>
  <conditionalFormatting sqref="BG17">
    <cfRule type="colorScale" priority="1105">
      <colorScale>
        <cfvo type="num" val="0"/>
        <cfvo type="num" val="3"/>
        <cfvo type="num" val="6"/>
        <color theme="0"/>
        <color rgb="FF00B050"/>
        <color theme="6" tint="-0.499984740745262"/>
      </colorScale>
    </cfRule>
  </conditionalFormatting>
  <conditionalFormatting sqref="BG15:BG16 BG19">
    <cfRule type="colorScale" priority="1104">
      <colorScale>
        <cfvo type="num" val="0"/>
        <cfvo type="num" val="3"/>
        <cfvo type="num" val="6"/>
        <color theme="0"/>
        <color rgb="FF00B050"/>
        <color theme="6" tint="-0.499984740745262"/>
      </colorScale>
    </cfRule>
  </conditionalFormatting>
  <conditionalFormatting sqref="BG15">
    <cfRule type="colorScale" priority="1103">
      <colorScale>
        <cfvo type="num" val="0"/>
        <cfvo type="num" val="3"/>
        <cfvo type="num" val="6"/>
        <color theme="0"/>
        <color rgb="FF00B050"/>
        <color theme="6" tint="-0.499984740745262"/>
      </colorScale>
    </cfRule>
  </conditionalFormatting>
  <conditionalFormatting sqref="BG15">
    <cfRule type="colorScale" priority="1102">
      <colorScale>
        <cfvo type="num" val="0"/>
        <cfvo type="num" val="3"/>
        <cfvo type="num" val="6"/>
        <color theme="0"/>
        <color rgb="FF00B050"/>
        <color theme="6" tint="-0.499984740745262"/>
      </colorScale>
    </cfRule>
  </conditionalFormatting>
  <conditionalFormatting sqref="BG15">
    <cfRule type="colorScale" priority="1101">
      <colorScale>
        <cfvo type="num" val="0"/>
        <cfvo type="num" val="3"/>
        <cfvo type="num" val="6"/>
        <color theme="0"/>
        <color rgb="FF00B050"/>
        <color theme="6" tint="-0.499984740745262"/>
      </colorScale>
    </cfRule>
  </conditionalFormatting>
  <conditionalFormatting sqref="BG15">
    <cfRule type="colorScale" priority="1100">
      <colorScale>
        <cfvo type="num" val="0"/>
        <cfvo type="num" val="3"/>
        <cfvo type="num" val="6"/>
        <color theme="0"/>
        <color rgb="FF00B050"/>
        <color theme="6" tint="-0.499984740745262"/>
      </colorScale>
    </cfRule>
  </conditionalFormatting>
  <conditionalFormatting sqref="BG19">
    <cfRule type="colorScale" priority="1094">
      <colorScale>
        <cfvo type="num" val="0"/>
        <cfvo type="num" val="3"/>
        <cfvo type="num" val="6"/>
        <color theme="0"/>
        <color rgb="FF00B050"/>
        <color theme="6" tint="-0.499984740745262"/>
      </colorScale>
    </cfRule>
  </conditionalFormatting>
  <conditionalFormatting sqref="BG15">
    <cfRule type="colorScale" priority="1099">
      <colorScale>
        <cfvo type="num" val="0"/>
        <cfvo type="num" val="3"/>
        <cfvo type="num" val="6"/>
        <color theme="0"/>
        <color rgb="FF00B050"/>
        <color theme="6" tint="-0.499984740745262"/>
      </colorScale>
    </cfRule>
  </conditionalFormatting>
  <conditionalFormatting sqref="BG16">
    <cfRule type="colorScale" priority="1098">
      <colorScale>
        <cfvo type="num" val="0"/>
        <cfvo type="num" val="3"/>
        <cfvo type="num" val="6"/>
        <color theme="0"/>
        <color rgb="FF00B050"/>
        <color theme="6" tint="-0.499984740745262"/>
      </colorScale>
    </cfRule>
  </conditionalFormatting>
  <conditionalFormatting sqref="BG16">
    <cfRule type="colorScale" priority="1097">
      <colorScale>
        <cfvo type="num" val="0"/>
        <cfvo type="num" val="3"/>
        <cfvo type="num" val="6"/>
        <color theme="0"/>
        <color rgb="FF00B050"/>
        <color theme="6" tint="-0.499984740745262"/>
      </colorScale>
    </cfRule>
  </conditionalFormatting>
  <conditionalFormatting sqref="BG16">
    <cfRule type="colorScale" priority="1096">
      <colorScale>
        <cfvo type="num" val="0"/>
        <cfvo type="num" val="3"/>
        <cfvo type="num" val="6"/>
        <color theme="0"/>
        <color rgb="FF00B050"/>
        <color theme="6" tint="-0.499984740745262"/>
      </colorScale>
    </cfRule>
  </conditionalFormatting>
  <conditionalFormatting sqref="BG16">
    <cfRule type="colorScale" priority="1095">
      <colorScale>
        <cfvo type="num" val="0"/>
        <cfvo type="num" val="3"/>
        <cfvo type="num" val="6"/>
        <color theme="0"/>
        <color rgb="FF00B050"/>
        <color theme="6" tint="-0.499984740745262"/>
      </colorScale>
    </cfRule>
  </conditionalFormatting>
  <conditionalFormatting sqref="BG18">
    <cfRule type="colorScale" priority="1093">
      <colorScale>
        <cfvo type="num" val="0"/>
        <cfvo type="num" val="3"/>
        <cfvo type="num" val="6"/>
        <color theme="0"/>
        <color rgb="FF00B050"/>
        <color theme="6" tint="-0.499984740745262"/>
      </colorScale>
    </cfRule>
  </conditionalFormatting>
  <conditionalFormatting sqref="BH15:BH17 BH19">
    <cfRule type="colorScale" priority="1092">
      <colorScale>
        <cfvo type="num" val="0"/>
        <cfvo type="num" val="3"/>
        <cfvo type="num" val="6"/>
        <color theme="0"/>
        <color rgb="FF00B050"/>
        <color theme="6" tint="-0.499984740745262"/>
      </colorScale>
    </cfRule>
  </conditionalFormatting>
  <conditionalFormatting sqref="BH18">
    <cfRule type="colorScale" priority="1091">
      <colorScale>
        <cfvo type="num" val="0"/>
        <cfvo type="num" val="3"/>
        <cfvo type="num" val="6"/>
        <color theme="0"/>
        <color rgb="FF00B050"/>
        <color theme="6" tint="-0.499984740745262"/>
      </colorScale>
    </cfRule>
  </conditionalFormatting>
  <conditionalFormatting sqref="BH18">
    <cfRule type="colorScale" priority="1089">
      <colorScale>
        <cfvo type="num" val="0"/>
        <cfvo type="num" val="3"/>
        <cfvo type="num" val="6"/>
        <color theme="0"/>
        <color rgb="FF00B050"/>
        <color theme="6" tint="-0.499984740745262"/>
      </colorScale>
    </cfRule>
  </conditionalFormatting>
  <conditionalFormatting sqref="BH18">
    <cfRule type="colorScale" priority="1090">
      <colorScale>
        <cfvo type="num" val="0"/>
        <cfvo type="num" val="3"/>
        <cfvo type="num" val="6"/>
        <color theme="0"/>
        <color rgb="FF00B050"/>
        <color theme="6" tint="-0.499984740745262"/>
      </colorScale>
    </cfRule>
  </conditionalFormatting>
  <conditionalFormatting sqref="BH18">
    <cfRule type="colorScale" priority="1088">
      <colorScale>
        <cfvo type="num" val="0"/>
        <cfvo type="num" val="3"/>
        <cfvo type="num" val="6"/>
        <color theme="0"/>
        <color rgb="FF00B050"/>
        <color theme="6" tint="-0.499984740745262"/>
      </colorScale>
    </cfRule>
  </conditionalFormatting>
  <conditionalFormatting sqref="BH18">
    <cfRule type="colorScale" priority="1087">
      <colorScale>
        <cfvo type="num" val="0"/>
        <cfvo type="num" val="3"/>
        <cfvo type="num" val="6"/>
        <color theme="0"/>
        <color rgb="FF00B050"/>
        <color theme="6" tint="-0.499984740745262"/>
      </colorScale>
    </cfRule>
  </conditionalFormatting>
  <conditionalFormatting sqref="BH18">
    <cfRule type="colorScale" priority="1086">
      <colorScale>
        <cfvo type="num" val="0"/>
        <cfvo type="num" val="3"/>
        <cfvo type="num" val="6"/>
        <color theme="0"/>
        <color rgb="FF00B050"/>
        <color theme="6" tint="-0.499984740745262"/>
      </colorScale>
    </cfRule>
  </conditionalFormatting>
  <conditionalFormatting sqref="BH18">
    <cfRule type="colorScale" priority="1085">
      <colorScale>
        <cfvo type="num" val="0"/>
        <cfvo type="num" val="3"/>
        <cfvo type="num" val="6"/>
        <color theme="0"/>
        <color rgb="FF00B050"/>
        <color theme="6" tint="-0.499984740745262"/>
      </colorScale>
    </cfRule>
  </conditionalFormatting>
  <conditionalFormatting sqref="BI15:BI17 BI19">
    <cfRule type="colorScale" priority="1084">
      <colorScale>
        <cfvo type="num" val="0"/>
        <cfvo type="num" val="3"/>
        <cfvo type="num" val="6"/>
        <color theme="0"/>
        <color rgb="FF00B050"/>
        <color theme="6" tint="-0.499984740745262"/>
      </colorScale>
    </cfRule>
  </conditionalFormatting>
  <conditionalFormatting sqref="BI18">
    <cfRule type="colorScale" priority="1083">
      <colorScale>
        <cfvo type="num" val="0"/>
        <cfvo type="num" val="3"/>
        <cfvo type="num" val="6"/>
        <color theme="0"/>
        <color rgb="FF00B050"/>
        <color theme="6" tint="-0.499984740745262"/>
      </colorScale>
    </cfRule>
  </conditionalFormatting>
  <conditionalFormatting sqref="BI18">
    <cfRule type="colorScale" priority="1081">
      <colorScale>
        <cfvo type="num" val="0"/>
        <cfvo type="num" val="3"/>
        <cfvo type="num" val="6"/>
        <color theme="0"/>
        <color rgb="FF00B050"/>
        <color theme="6" tint="-0.499984740745262"/>
      </colorScale>
    </cfRule>
  </conditionalFormatting>
  <conditionalFormatting sqref="BI18">
    <cfRule type="colorScale" priority="1082">
      <colorScale>
        <cfvo type="num" val="0"/>
        <cfvo type="num" val="3"/>
        <cfvo type="num" val="6"/>
        <color theme="0"/>
        <color rgb="FF00B050"/>
        <color theme="6" tint="-0.499984740745262"/>
      </colorScale>
    </cfRule>
  </conditionalFormatting>
  <conditionalFormatting sqref="BI18">
    <cfRule type="colorScale" priority="1080">
      <colorScale>
        <cfvo type="num" val="0"/>
        <cfvo type="num" val="3"/>
        <cfvo type="num" val="6"/>
        <color theme="0"/>
        <color rgb="FF00B050"/>
        <color theme="6" tint="-0.499984740745262"/>
      </colorScale>
    </cfRule>
  </conditionalFormatting>
  <conditionalFormatting sqref="BI18">
    <cfRule type="colorScale" priority="1079">
      <colorScale>
        <cfvo type="num" val="0"/>
        <cfvo type="num" val="3"/>
        <cfvo type="num" val="6"/>
        <color theme="0"/>
        <color rgb="FF00B050"/>
        <color theme="6" tint="-0.499984740745262"/>
      </colorScale>
    </cfRule>
  </conditionalFormatting>
  <conditionalFormatting sqref="BI18">
    <cfRule type="colorScale" priority="1078">
      <colorScale>
        <cfvo type="num" val="0"/>
        <cfvo type="num" val="3"/>
        <cfvo type="num" val="6"/>
        <color theme="0"/>
        <color rgb="FF00B050"/>
        <color theme="6" tint="-0.499984740745262"/>
      </colorScale>
    </cfRule>
  </conditionalFormatting>
  <conditionalFormatting sqref="BI18">
    <cfRule type="colorScale" priority="1077">
      <colorScale>
        <cfvo type="num" val="0"/>
        <cfvo type="num" val="3"/>
        <cfvo type="num" val="6"/>
        <color theme="0"/>
        <color rgb="FF00B050"/>
        <color theme="6" tint="-0.499984740745262"/>
      </colorScale>
    </cfRule>
  </conditionalFormatting>
  <conditionalFormatting sqref="BJ15:BJ17 BJ19">
    <cfRule type="colorScale" priority="1076">
      <colorScale>
        <cfvo type="num" val="0"/>
        <cfvo type="num" val="3"/>
        <cfvo type="num" val="6"/>
        <color theme="0"/>
        <color rgb="FF00B050"/>
        <color theme="6" tint="-0.499984740745262"/>
      </colorScale>
    </cfRule>
  </conditionalFormatting>
  <conditionalFormatting sqref="BJ18">
    <cfRule type="colorScale" priority="1075">
      <colorScale>
        <cfvo type="num" val="0"/>
        <cfvo type="num" val="3"/>
        <cfvo type="num" val="6"/>
        <color theme="0"/>
        <color rgb="FF00B050"/>
        <color theme="6" tint="-0.499984740745262"/>
      </colorScale>
    </cfRule>
  </conditionalFormatting>
  <conditionalFormatting sqref="BJ18">
    <cfRule type="colorScale" priority="1073">
      <colorScale>
        <cfvo type="num" val="0"/>
        <cfvo type="num" val="3"/>
        <cfvo type="num" val="6"/>
        <color theme="0"/>
        <color rgb="FF00B050"/>
        <color theme="6" tint="-0.499984740745262"/>
      </colorScale>
    </cfRule>
  </conditionalFormatting>
  <conditionalFormatting sqref="BJ18">
    <cfRule type="colorScale" priority="1074">
      <colorScale>
        <cfvo type="num" val="0"/>
        <cfvo type="num" val="3"/>
        <cfvo type="num" val="6"/>
        <color theme="0"/>
        <color rgb="FF00B050"/>
        <color theme="6" tint="-0.499984740745262"/>
      </colorScale>
    </cfRule>
  </conditionalFormatting>
  <conditionalFormatting sqref="BJ18">
    <cfRule type="colorScale" priority="1072">
      <colorScale>
        <cfvo type="num" val="0"/>
        <cfvo type="num" val="3"/>
        <cfvo type="num" val="6"/>
        <color theme="0"/>
        <color rgb="FF00B050"/>
        <color theme="6" tint="-0.499984740745262"/>
      </colorScale>
    </cfRule>
  </conditionalFormatting>
  <conditionalFormatting sqref="BJ18">
    <cfRule type="colorScale" priority="1071">
      <colorScale>
        <cfvo type="num" val="0"/>
        <cfvo type="num" val="3"/>
        <cfvo type="num" val="6"/>
        <color theme="0"/>
        <color rgb="FF00B050"/>
        <color theme="6" tint="-0.499984740745262"/>
      </colorScale>
    </cfRule>
  </conditionalFormatting>
  <conditionalFormatting sqref="BJ18">
    <cfRule type="colorScale" priority="1070">
      <colorScale>
        <cfvo type="num" val="0"/>
        <cfvo type="num" val="3"/>
        <cfvo type="num" val="6"/>
        <color theme="0"/>
        <color rgb="FF00B050"/>
        <color theme="6" tint="-0.499984740745262"/>
      </colorScale>
    </cfRule>
  </conditionalFormatting>
  <conditionalFormatting sqref="BJ18">
    <cfRule type="colorScale" priority="1069">
      <colorScale>
        <cfvo type="num" val="0"/>
        <cfvo type="num" val="3"/>
        <cfvo type="num" val="6"/>
        <color theme="0"/>
        <color rgb="FF00B050"/>
        <color theme="6" tint="-0.499984740745262"/>
      </colorScale>
    </cfRule>
  </conditionalFormatting>
  <conditionalFormatting sqref="BK19:BL19 BK32">
    <cfRule type="colorScale" priority="1068">
      <colorScale>
        <cfvo type="num" val="0"/>
        <cfvo type="num" val="3"/>
        <cfvo type="num" val="6"/>
        <color theme="0"/>
        <color rgb="FF00B050"/>
        <color theme="6" tint="-0.499984740745262"/>
      </colorScale>
    </cfRule>
  </conditionalFormatting>
  <conditionalFormatting sqref="BM17:BN18">
    <cfRule type="colorScale" priority="1067">
      <colorScale>
        <cfvo type="num" val="0"/>
        <cfvo type="num" val="3"/>
        <cfvo type="num" val="6"/>
        <color theme="0"/>
        <color rgb="FF00B050"/>
        <color theme="6" tint="-0.499984740745262"/>
      </colorScale>
    </cfRule>
  </conditionalFormatting>
  <conditionalFormatting sqref="BM17:BN17">
    <cfRule type="colorScale" priority="1066">
      <colorScale>
        <cfvo type="num" val="0"/>
        <cfvo type="num" val="3"/>
        <cfvo type="num" val="6"/>
        <color theme="0"/>
        <color rgb="FF00B050"/>
        <color theme="6" tint="-0.499984740745262"/>
      </colorScale>
    </cfRule>
  </conditionalFormatting>
  <conditionalFormatting sqref="BM17:BN17">
    <cfRule type="colorScale" priority="1065">
      <colorScale>
        <cfvo type="num" val="0"/>
        <cfvo type="num" val="3"/>
        <cfvo type="num" val="6"/>
        <color theme="0"/>
        <color rgb="FF00B050"/>
        <color theme="6" tint="-0.499984740745262"/>
      </colorScale>
    </cfRule>
  </conditionalFormatting>
  <conditionalFormatting sqref="BM17:BN17">
    <cfRule type="colorScale" priority="1064">
      <colorScale>
        <cfvo type="num" val="0"/>
        <cfvo type="num" val="3"/>
        <cfvo type="num" val="6"/>
        <color theme="0"/>
        <color rgb="FF00B050"/>
        <color theme="6" tint="-0.499984740745262"/>
      </colorScale>
    </cfRule>
  </conditionalFormatting>
  <conditionalFormatting sqref="BM17:BN17">
    <cfRule type="colorScale" priority="1063">
      <colorScale>
        <cfvo type="num" val="0"/>
        <cfvo type="num" val="3"/>
        <cfvo type="num" val="6"/>
        <color theme="0"/>
        <color rgb="FF00B050"/>
        <color theme="6" tint="-0.499984740745262"/>
      </colorScale>
    </cfRule>
  </conditionalFormatting>
  <conditionalFormatting sqref="BM18:BN18">
    <cfRule type="colorScale" priority="1057">
      <colorScale>
        <cfvo type="num" val="0"/>
        <cfvo type="num" val="3"/>
        <cfvo type="num" val="6"/>
        <color theme="0"/>
        <color rgb="FF00B050"/>
        <color theme="6" tint="-0.499984740745262"/>
      </colorScale>
    </cfRule>
  </conditionalFormatting>
  <conditionalFormatting sqref="BM15:BN16 BM18:BN18">
    <cfRule type="colorScale" priority="1062">
      <colorScale>
        <cfvo type="num" val="0"/>
        <cfvo type="num" val="3"/>
        <cfvo type="num" val="6"/>
        <color theme="0"/>
        <color rgb="FF00B050"/>
        <color theme="6" tint="-0.499984740745262"/>
      </colorScale>
    </cfRule>
  </conditionalFormatting>
  <conditionalFormatting sqref="BM15:BN15">
    <cfRule type="colorScale" priority="1061">
      <colorScale>
        <cfvo type="num" val="0"/>
        <cfvo type="num" val="3"/>
        <cfvo type="num" val="6"/>
        <color theme="0"/>
        <color rgb="FF00B050"/>
        <color theme="6" tint="-0.499984740745262"/>
      </colorScale>
    </cfRule>
  </conditionalFormatting>
  <conditionalFormatting sqref="BM15:BN15">
    <cfRule type="colorScale" priority="1060">
      <colorScale>
        <cfvo type="num" val="0"/>
        <cfvo type="num" val="3"/>
        <cfvo type="num" val="6"/>
        <color theme="0"/>
        <color rgb="FF00B050"/>
        <color theme="6" tint="-0.499984740745262"/>
      </colorScale>
    </cfRule>
  </conditionalFormatting>
  <conditionalFormatting sqref="BM15:BN15">
    <cfRule type="colorScale" priority="1059">
      <colorScale>
        <cfvo type="num" val="0"/>
        <cfvo type="num" val="3"/>
        <cfvo type="num" val="6"/>
        <color theme="0"/>
        <color rgb="FF00B050"/>
        <color theme="6" tint="-0.499984740745262"/>
      </colorScale>
    </cfRule>
  </conditionalFormatting>
  <conditionalFormatting sqref="BM15:BN15">
    <cfRule type="colorScale" priority="1058">
      <colorScale>
        <cfvo type="num" val="0"/>
        <cfvo type="num" val="3"/>
        <cfvo type="num" val="6"/>
        <color theme="0"/>
        <color rgb="FF00B050"/>
        <color theme="6" tint="-0.499984740745262"/>
      </colorScale>
    </cfRule>
  </conditionalFormatting>
  <conditionalFormatting sqref="BM18:BN18">
    <cfRule type="colorScale" priority="1056">
      <colorScale>
        <cfvo type="num" val="0"/>
        <cfvo type="num" val="3"/>
        <cfvo type="num" val="6"/>
        <color theme="0"/>
        <color rgb="FF00B050"/>
        <color theme="6" tint="-0.499984740745262"/>
      </colorScale>
    </cfRule>
  </conditionalFormatting>
  <conditionalFormatting sqref="BM18:BN18">
    <cfRule type="colorScale" priority="1055">
      <colorScale>
        <cfvo type="num" val="0"/>
        <cfvo type="num" val="3"/>
        <cfvo type="num" val="6"/>
        <color theme="0"/>
        <color rgb="FF00B050"/>
        <color theme="6" tint="-0.499984740745262"/>
      </colorScale>
    </cfRule>
  </conditionalFormatting>
  <conditionalFormatting sqref="BM18:BN18">
    <cfRule type="colorScale" priority="1054">
      <colorScale>
        <cfvo type="num" val="0"/>
        <cfvo type="num" val="3"/>
        <cfvo type="num" val="6"/>
        <color theme="0"/>
        <color rgb="FF00B050"/>
        <color theme="6" tint="-0.499984740745262"/>
      </colorScale>
    </cfRule>
  </conditionalFormatting>
  <conditionalFormatting sqref="BM18:BN18">
    <cfRule type="colorScale" priority="1053">
      <colorScale>
        <cfvo type="num" val="0"/>
        <cfvo type="num" val="3"/>
        <cfvo type="num" val="6"/>
        <color theme="0"/>
        <color rgb="FF00B050"/>
        <color theme="6" tint="-0.499984740745262"/>
      </colorScale>
    </cfRule>
  </conditionalFormatting>
  <conditionalFormatting sqref="BM15:BN15">
    <cfRule type="colorScale" priority="1052">
      <colorScale>
        <cfvo type="num" val="0"/>
        <cfvo type="num" val="3"/>
        <cfvo type="num" val="6"/>
        <color theme="0"/>
        <color rgb="FF00B050"/>
        <color theme="6" tint="-0.499984740745262"/>
      </colorScale>
    </cfRule>
  </conditionalFormatting>
  <conditionalFormatting sqref="BM16:BN16">
    <cfRule type="colorScale" priority="1051">
      <colorScale>
        <cfvo type="num" val="0"/>
        <cfvo type="num" val="3"/>
        <cfvo type="num" val="6"/>
        <color theme="0"/>
        <color rgb="FF00B050"/>
        <color theme="6" tint="-0.499984740745262"/>
      </colorScale>
    </cfRule>
  </conditionalFormatting>
  <conditionalFormatting sqref="BM16:BN16">
    <cfRule type="colorScale" priority="1050">
      <colorScale>
        <cfvo type="num" val="0"/>
        <cfvo type="num" val="3"/>
        <cfvo type="num" val="6"/>
        <color theme="0"/>
        <color rgb="FF00B050"/>
        <color theme="6" tint="-0.499984740745262"/>
      </colorScale>
    </cfRule>
  </conditionalFormatting>
  <conditionalFormatting sqref="BM16:BN16">
    <cfRule type="colorScale" priority="1049">
      <colorScale>
        <cfvo type="num" val="0"/>
        <cfvo type="num" val="3"/>
        <cfvo type="num" val="6"/>
        <color theme="0"/>
        <color rgb="FF00B050"/>
        <color theme="6" tint="-0.499984740745262"/>
      </colorScale>
    </cfRule>
  </conditionalFormatting>
  <conditionalFormatting sqref="BM16:BN16">
    <cfRule type="colorScale" priority="1048">
      <colorScale>
        <cfvo type="num" val="0"/>
        <cfvo type="num" val="3"/>
        <cfvo type="num" val="6"/>
        <color theme="0"/>
        <color rgb="FF00B050"/>
        <color theme="6" tint="-0.499984740745262"/>
      </colorScale>
    </cfRule>
  </conditionalFormatting>
  <conditionalFormatting sqref="BM19:BN19">
    <cfRule type="colorScale" priority="1047">
      <colorScale>
        <cfvo type="num" val="0"/>
        <cfvo type="num" val="3"/>
        <cfvo type="num" val="6"/>
        <color theme="0"/>
        <color rgb="FF00B050"/>
        <color theme="6" tint="-0.499984740745262"/>
      </colorScale>
    </cfRule>
  </conditionalFormatting>
  <conditionalFormatting sqref="BO15:BO17 BO19">
    <cfRule type="colorScale" priority="1046">
      <colorScale>
        <cfvo type="num" val="0"/>
        <cfvo type="num" val="3"/>
        <cfvo type="num" val="6"/>
        <color theme="0"/>
        <color rgb="FF00B050"/>
        <color theme="6" tint="-0.499984740745262"/>
      </colorScale>
    </cfRule>
  </conditionalFormatting>
  <conditionalFormatting sqref="BO18">
    <cfRule type="colorScale" priority="1045">
      <colorScale>
        <cfvo type="num" val="0"/>
        <cfvo type="num" val="3"/>
        <cfvo type="num" val="6"/>
        <color theme="0"/>
        <color rgb="FF00B050"/>
        <color theme="6" tint="-0.499984740745262"/>
      </colorScale>
    </cfRule>
  </conditionalFormatting>
  <conditionalFormatting sqref="BO18">
    <cfRule type="colorScale" priority="1043">
      <colorScale>
        <cfvo type="num" val="0"/>
        <cfvo type="num" val="3"/>
        <cfvo type="num" val="6"/>
        <color theme="0"/>
        <color rgb="FF00B050"/>
        <color theme="6" tint="-0.499984740745262"/>
      </colorScale>
    </cfRule>
  </conditionalFormatting>
  <conditionalFormatting sqref="BO18">
    <cfRule type="colorScale" priority="1044">
      <colorScale>
        <cfvo type="num" val="0"/>
        <cfvo type="num" val="3"/>
        <cfvo type="num" val="6"/>
        <color theme="0"/>
        <color rgb="FF00B050"/>
        <color theme="6" tint="-0.499984740745262"/>
      </colorScale>
    </cfRule>
  </conditionalFormatting>
  <conditionalFormatting sqref="BO18">
    <cfRule type="colorScale" priority="1042">
      <colorScale>
        <cfvo type="num" val="0"/>
        <cfvo type="num" val="3"/>
        <cfvo type="num" val="6"/>
        <color theme="0"/>
        <color rgb="FF00B050"/>
        <color theme="6" tint="-0.499984740745262"/>
      </colorScale>
    </cfRule>
  </conditionalFormatting>
  <conditionalFormatting sqref="BO18">
    <cfRule type="colorScale" priority="1041">
      <colorScale>
        <cfvo type="num" val="0"/>
        <cfvo type="num" val="3"/>
        <cfvo type="num" val="6"/>
        <color theme="0"/>
        <color rgb="FF00B050"/>
        <color theme="6" tint="-0.499984740745262"/>
      </colorScale>
    </cfRule>
  </conditionalFormatting>
  <conditionalFormatting sqref="BO18">
    <cfRule type="colorScale" priority="1040">
      <colorScale>
        <cfvo type="num" val="0"/>
        <cfvo type="num" val="3"/>
        <cfvo type="num" val="6"/>
        <color theme="0"/>
        <color rgb="FF00B050"/>
        <color theme="6" tint="-0.499984740745262"/>
      </colorScale>
    </cfRule>
  </conditionalFormatting>
  <conditionalFormatting sqref="BO18">
    <cfRule type="colorScale" priority="1039">
      <colorScale>
        <cfvo type="num" val="0"/>
        <cfvo type="num" val="3"/>
        <cfvo type="num" val="6"/>
        <color theme="0"/>
        <color rgb="FF00B050"/>
        <color theme="6" tint="-0.499984740745262"/>
      </colorScale>
    </cfRule>
  </conditionalFormatting>
  <conditionalFormatting sqref="BP15:BP17 BP19 BR15:BR17 BR19">
    <cfRule type="colorScale" priority="1038">
      <colorScale>
        <cfvo type="num" val="0"/>
        <cfvo type="num" val="3"/>
        <cfvo type="num" val="6"/>
        <color theme="0"/>
        <color rgb="FF00B050"/>
        <color theme="6" tint="-0.499984740745262"/>
      </colorScale>
    </cfRule>
  </conditionalFormatting>
  <conditionalFormatting sqref="BR18 BP18">
    <cfRule type="colorScale" priority="1037">
      <colorScale>
        <cfvo type="num" val="0"/>
        <cfvo type="num" val="3"/>
        <cfvo type="num" val="6"/>
        <color theme="0"/>
        <color rgb="FF00B050"/>
        <color theme="6" tint="-0.499984740745262"/>
      </colorScale>
    </cfRule>
  </conditionalFormatting>
  <conditionalFormatting sqref="BP18 BR18">
    <cfRule type="colorScale" priority="1035">
      <colorScale>
        <cfvo type="num" val="0"/>
        <cfvo type="num" val="3"/>
        <cfvo type="num" val="6"/>
        <color theme="0"/>
        <color rgb="FF00B050"/>
        <color theme="6" tint="-0.499984740745262"/>
      </colorScale>
    </cfRule>
  </conditionalFormatting>
  <conditionalFormatting sqref="BP18 BR18">
    <cfRule type="colorScale" priority="1036">
      <colorScale>
        <cfvo type="num" val="0"/>
        <cfvo type="num" val="3"/>
        <cfvo type="num" val="6"/>
        <color theme="0"/>
        <color rgb="FF00B050"/>
        <color theme="6" tint="-0.499984740745262"/>
      </colorScale>
    </cfRule>
  </conditionalFormatting>
  <conditionalFormatting sqref="BR18 BP18">
    <cfRule type="colorScale" priority="1034">
      <colorScale>
        <cfvo type="num" val="0"/>
        <cfvo type="num" val="3"/>
        <cfvo type="num" val="6"/>
        <color theme="0"/>
        <color rgb="FF00B050"/>
        <color theme="6" tint="-0.499984740745262"/>
      </colorScale>
    </cfRule>
  </conditionalFormatting>
  <conditionalFormatting sqref="BP18 BR18">
    <cfRule type="colorScale" priority="1033">
      <colorScale>
        <cfvo type="num" val="0"/>
        <cfvo type="num" val="3"/>
        <cfvo type="num" val="6"/>
        <color theme="0"/>
        <color rgb="FF00B050"/>
        <color theme="6" tint="-0.499984740745262"/>
      </colorScale>
    </cfRule>
  </conditionalFormatting>
  <conditionalFormatting sqref="BP18 BR18">
    <cfRule type="colorScale" priority="1032">
      <colorScale>
        <cfvo type="num" val="0"/>
        <cfvo type="num" val="3"/>
        <cfvo type="num" val="6"/>
        <color theme="0"/>
        <color rgb="FF00B050"/>
        <color theme="6" tint="-0.499984740745262"/>
      </colorScale>
    </cfRule>
  </conditionalFormatting>
  <conditionalFormatting sqref="BP18 BR18">
    <cfRule type="colorScale" priority="1031">
      <colorScale>
        <cfvo type="num" val="0"/>
        <cfvo type="num" val="3"/>
        <cfvo type="num" val="6"/>
        <color theme="0"/>
        <color rgb="FF00B050"/>
        <color theme="6" tint="-0.499984740745262"/>
      </colorScale>
    </cfRule>
  </conditionalFormatting>
  <conditionalFormatting sqref="BQ15:BQ17 BQ19 BS15:BS17 BS19">
    <cfRule type="colorScale" priority="1030">
      <colorScale>
        <cfvo type="num" val="0"/>
        <cfvo type="num" val="3"/>
        <cfvo type="num" val="6"/>
        <color theme="0"/>
        <color rgb="FF00B050"/>
        <color theme="6" tint="-0.499984740745262"/>
      </colorScale>
    </cfRule>
  </conditionalFormatting>
  <conditionalFormatting sqref="BS18 BQ18">
    <cfRule type="colorScale" priority="1029">
      <colorScale>
        <cfvo type="num" val="0"/>
        <cfvo type="num" val="3"/>
        <cfvo type="num" val="6"/>
        <color theme="0"/>
        <color rgb="FF00B050"/>
        <color theme="6" tint="-0.499984740745262"/>
      </colorScale>
    </cfRule>
  </conditionalFormatting>
  <conditionalFormatting sqref="BS18 BQ18">
    <cfRule type="colorScale" priority="1027">
      <colorScale>
        <cfvo type="num" val="0"/>
        <cfvo type="num" val="3"/>
        <cfvo type="num" val="6"/>
        <color theme="0"/>
        <color rgb="FF00B050"/>
        <color theme="6" tint="-0.499984740745262"/>
      </colorScale>
    </cfRule>
  </conditionalFormatting>
  <conditionalFormatting sqref="BS18 BQ18">
    <cfRule type="colorScale" priority="1028">
      <colorScale>
        <cfvo type="num" val="0"/>
        <cfvo type="num" val="3"/>
        <cfvo type="num" val="6"/>
        <color theme="0"/>
        <color rgb="FF00B050"/>
        <color theme="6" tint="-0.499984740745262"/>
      </colorScale>
    </cfRule>
  </conditionalFormatting>
  <conditionalFormatting sqref="BS18 BQ18">
    <cfRule type="colorScale" priority="1026">
      <colorScale>
        <cfvo type="num" val="0"/>
        <cfvo type="num" val="3"/>
        <cfvo type="num" val="6"/>
        <color theme="0"/>
        <color rgb="FF00B050"/>
        <color theme="6" tint="-0.499984740745262"/>
      </colorScale>
    </cfRule>
  </conditionalFormatting>
  <conditionalFormatting sqref="BS18 BQ18">
    <cfRule type="colorScale" priority="1025">
      <colorScale>
        <cfvo type="num" val="0"/>
        <cfvo type="num" val="3"/>
        <cfvo type="num" val="6"/>
        <color theme="0"/>
        <color rgb="FF00B050"/>
        <color theme="6" tint="-0.499984740745262"/>
      </colorScale>
    </cfRule>
  </conditionalFormatting>
  <conditionalFormatting sqref="BS18 BQ18">
    <cfRule type="colorScale" priority="1024">
      <colorScale>
        <cfvo type="num" val="0"/>
        <cfvo type="num" val="3"/>
        <cfvo type="num" val="6"/>
        <color theme="0"/>
        <color rgb="FF00B050"/>
        <color theme="6" tint="-0.499984740745262"/>
      </colorScale>
    </cfRule>
  </conditionalFormatting>
  <conditionalFormatting sqref="BS18 BQ18">
    <cfRule type="colorScale" priority="1023">
      <colorScale>
        <cfvo type="num" val="0"/>
        <cfvo type="num" val="3"/>
        <cfvo type="num" val="6"/>
        <color theme="0"/>
        <color rgb="FF00B050"/>
        <color theme="6" tint="-0.499984740745262"/>
      </colorScale>
    </cfRule>
  </conditionalFormatting>
  <conditionalFormatting sqref="BT15:BT17 BT19">
    <cfRule type="colorScale" priority="1022">
      <colorScale>
        <cfvo type="num" val="0"/>
        <cfvo type="num" val="3"/>
        <cfvo type="num" val="6"/>
        <color theme="0"/>
        <color rgb="FF00B050"/>
        <color theme="6" tint="-0.499984740745262"/>
      </colorScale>
    </cfRule>
  </conditionalFormatting>
  <conditionalFormatting sqref="BT18">
    <cfRule type="colorScale" priority="1021">
      <colorScale>
        <cfvo type="num" val="0"/>
        <cfvo type="num" val="3"/>
        <cfvo type="num" val="6"/>
        <color theme="0"/>
        <color rgb="FF00B050"/>
        <color theme="6" tint="-0.499984740745262"/>
      </colorScale>
    </cfRule>
  </conditionalFormatting>
  <conditionalFormatting sqref="BT18">
    <cfRule type="colorScale" priority="1019">
      <colorScale>
        <cfvo type="num" val="0"/>
        <cfvo type="num" val="3"/>
        <cfvo type="num" val="6"/>
        <color theme="0"/>
        <color rgb="FF00B050"/>
        <color theme="6" tint="-0.499984740745262"/>
      </colorScale>
    </cfRule>
  </conditionalFormatting>
  <conditionalFormatting sqref="BT18">
    <cfRule type="colorScale" priority="1020">
      <colorScale>
        <cfvo type="num" val="0"/>
        <cfvo type="num" val="3"/>
        <cfvo type="num" val="6"/>
        <color theme="0"/>
        <color rgb="FF00B050"/>
        <color theme="6" tint="-0.499984740745262"/>
      </colorScale>
    </cfRule>
  </conditionalFormatting>
  <conditionalFormatting sqref="BT18">
    <cfRule type="colorScale" priority="1018">
      <colorScale>
        <cfvo type="num" val="0"/>
        <cfvo type="num" val="3"/>
        <cfvo type="num" val="6"/>
        <color theme="0"/>
        <color rgb="FF00B050"/>
        <color theme="6" tint="-0.499984740745262"/>
      </colorScale>
    </cfRule>
  </conditionalFormatting>
  <conditionalFormatting sqref="BT18">
    <cfRule type="colorScale" priority="1017">
      <colorScale>
        <cfvo type="num" val="0"/>
        <cfvo type="num" val="3"/>
        <cfvo type="num" val="6"/>
        <color theme="0"/>
        <color rgb="FF00B050"/>
        <color theme="6" tint="-0.499984740745262"/>
      </colorScale>
    </cfRule>
  </conditionalFormatting>
  <conditionalFormatting sqref="BT18">
    <cfRule type="colorScale" priority="1016">
      <colorScale>
        <cfvo type="num" val="0"/>
        <cfvo type="num" val="3"/>
        <cfvo type="num" val="6"/>
        <color theme="0"/>
        <color rgb="FF00B050"/>
        <color theme="6" tint="-0.499984740745262"/>
      </colorScale>
    </cfRule>
  </conditionalFormatting>
  <conditionalFormatting sqref="BT18">
    <cfRule type="colorScale" priority="1015">
      <colorScale>
        <cfvo type="num" val="0"/>
        <cfvo type="num" val="3"/>
        <cfvo type="num" val="6"/>
        <color theme="0"/>
        <color rgb="FF00B050"/>
        <color theme="6" tint="-0.499984740745262"/>
      </colorScale>
    </cfRule>
  </conditionalFormatting>
  <conditionalFormatting sqref="BU15:BU17 BU19">
    <cfRule type="colorScale" priority="1014">
      <colorScale>
        <cfvo type="num" val="0"/>
        <cfvo type="num" val="3"/>
        <cfvo type="num" val="6"/>
        <color theme="0"/>
        <color rgb="FF00B050"/>
        <color theme="6" tint="-0.499984740745262"/>
      </colorScale>
    </cfRule>
  </conditionalFormatting>
  <conditionalFormatting sqref="BU18">
    <cfRule type="colorScale" priority="1013">
      <colorScale>
        <cfvo type="num" val="0"/>
        <cfvo type="num" val="3"/>
        <cfvo type="num" val="6"/>
        <color theme="0"/>
        <color rgb="FF00B050"/>
        <color theme="6" tint="-0.499984740745262"/>
      </colorScale>
    </cfRule>
  </conditionalFormatting>
  <conditionalFormatting sqref="BU18">
    <cfRule type="colorScale" priority="1011">
      <colorScale>
        <cfvo type="num" val="0"/>
        <cfvo type="num" val="3"/>
        <cfvo type="num" val="6"/>
        <color theme="0"/>
        <color rgb="FF00B050"/>
        <color theme="6" tint="-0.499984740745262"/>
      </colorScale>
    </cfRule>
  </conditionalFormatting>
  <conditionalFormatting sqref="BU18">
    <cfRule type="colorScale" priority="1012">
      <colorScale>
        <cfvo type="num" val="0"/>
        <cfvo type="num" val="3"/>
        <cfvo type="num" val="6"/>
        <color theme="0"/>
        <color rgb="FF00B050"/>
        <color theme="6" tint="-0.499984740745262"/>
      </colorScale>
    </cfRule>
  </conditionalFormatting>
  <conditionalFormatting sqref="BU18">
    <cfRule type="colorScale" priority="1010">
      <colorScale>
        <cfvo type="num" val="0"/>
        <cfvo type="num" val="3"/>
        <cfvo type="num" val="6"/>
        <color theme="0"/>
        <color rgb="FF00B050"/>
        <color theme="6" tint="-0.499984740745262"/>
      </colorScale>
    </cfRule>
  </conditionalFormatting>
  <conditionalFormatting sqref="BU18">
    <cfRule type="colorScale" priority="1009">
      <colorScale>
        <cfvo type="num" val="0"/>
        <cfvo type="num" val="3"/>
        <cfvo type="num" val="6"/>
        <color theme="0"/>
        <color rgb="FF00B050"/>
        <color theme="6" tint="-0.499984740745262"/>
      </colorScale>
    </cfRule>
  </conditionalFormatting>
  <conditionalFormatting sqref="BU18">
    <cfRule type="colorScale" priority="1008">
      <colorScale>
        <cfvo type="num" val="0"/>
        <cfvo type="num" val="3"/>
        <cfvo type="num" val="6"/>
        <color theme="0"/>
        <color rgb="FF00B050"/>
        <color theme="6" tint="-0.499984740745262"/>
      </colorScale>
    </cfRule>
  </conditionalFormatting>
  <conditionalFormatting sqref="BU18">
    <cfRule type="colorScale" priority="1007">
      <colorScale>
        <cfvo type="num" val="0"/>
        <cfvo type="num" val="3"/>
        <cfvo type="num" val="6"/>
        <color theme="0"/>
        <color rgb="FF00B050"/>
        <color theme="6" tint="-0.499984740745262"/>
      </colorScale>
    </cfRule>
  </conditionalFormatting>
  <conditionalFormatting sqref="BV19:BX19 BV15:BX17">
    <cfRule type="colorScale" priority="1006">
      <colorScale>
        <cfvo type="num" val="0"/>
        <cfvo type="num" val="3"/>
        <cfvo type="num" val="6"/>
        <color theme="0"/>
        <color rgb="FF00B050"/>
        <color theme="6" tint="-0.499984740745262"/>
      </colorScale>
    </cfRule>
  </conditionalFormatting>
  <conditionalFormatting sqref="BV18:BX18">
    <cfRule type="colorScale" priority="1005">
      <colorScale>
        <cfvo type="num" val="0"/>
        <cfvo type="num" val="3"/>
        <cfvo type="num" val="6"/>
        <color theme="0"/>
        <color rgb="FF00B050"/>
        <color theme="6" tint="-0.499984740745262"/>
      </colorScale>
    </cfRule>
  </conditionalFormatting>
  <conditionalFormatting sqref="BV18:BX18">
    <cfRule type="colorScale" priority="1003">
      <colorScale>
        <cfvo type="num" val="0"/>
        <cfvo type="num" val="3"/>
        <cfvo type="num" val="6"/>
        <color theme="0"/>
        <color rgb="FF00B050"/>
        <color theme="6" tint="-0.499984740745262"/>
      </colorScale>
    </cfRule>
  </conditionalFormatting>
  <conditionalFormatting sqref="BV18:BX18">
    <cfRule type="colorScale" priority="1004">
      <colorScale>
        <cfvo type="num" val="0"/>
        <cfvo type="num" val="3"/>
        <cfvo type="num" val="6"/>
        <color theme="0"/>
        <color rgb="FF00B050"/>
        <color theme="6" tint="-0.499984740745262"/>
      </colorScale>
    </cfRule>
  </conditionalFormatting>
  <conditionalFormatting sqref="BV18:BX18">
    <cfRule type="colorScale" priority="1002">
      <colorScale>
        <cfvo type="num" val="0"/>
        <cfvo type="num" val="3"/>
        <cfvo type="num" val="6"/>
        <color theme="0"/>
        <color rgb="FF00B050"/>
        <color theme="6" tint="-0.499984740745262"/>
      </colorScale>
    </cfRule>
  </conditionalFormatting>
  <conditionalFormatting sqref="BV18:BX18">
    <cfRule type="colorScale" priority="1001">
      <colorScale>
        <cfvo type="num" val="0"/>
        <cfvo type="num" val="3"/>
        <cfvo type="num" val="6"/>
        <color theme="0"/>
        <color rgb="FF00B050"/>
        <color theme="6" tint="-0.499984740745262"/>
      </colorScale>
    </cfRule>
  </conditionalFormatting>
  <conditionalFormatting sqref="BV18:BX18">
    <cfRule type="colorScale" priority="1000">
      <colorScale>
        <cfvo type="num" val="0"/>
        <cfvo type="num" val="3"/>
        <cfvo type="num" val="6"/>
        <color theme="0"/>
        <color rgb="FF00B050"/>
        <color theme="6" tint="-0.499984740745262"/>
      </colorScale>
    </cfRule>
  </conditionalFormatting>
  <conditionalFormatting sqref="BV18:BX18">
    <cfRule type="colorScale" priority="999">
      <colorScale>
        <cfvo type="num" val="0"/>
        <cfvo type="num" val="3"/>
        <cfvo type="num" val="6"/>
        <color theme="0"/>
        <color rgb="FF00B050"/>
        <color theme="6" tint="-0.499984740745262"/>
      </colorScale>
    </cfRule>
  </conditionalFormatting>
  <conditionalFormatting sqref="BY11:BY14">
    <cfRule type="colorScale" priority="998">
      <colorScale>
        <cfvo type="num" val="0"/>
        <cfvo type="num" val="3"/>
        <cfvo type="num" val="6"/>
        <color theme="0"/>
        <color rgb="FF00B050"/>
        <color theme="6" tint="-0.499984740745262"/>
      </colorScale>
    </cfRule>
  </conditionalFormatting>
  <conditionalFormatting sqref="BY15:BY17 BY19">
    <cfRule type="colorScale" priority="997">
      <colorScale>
        <cfvo type="num" val="0"/>
        <cfvo type="num" val="3"/>
        <cfvo type="num" val="6"/>
        <color theme="0"/>
        <color rgb="FF00B050"/>
        <color theme="6" tint="-0.499984740745262"/>
      </colorScale>
    </cfRule>
  </conditionalFormatting>
  <conditionalFormatting sqref="BY18">
    <cfRule type="colorScale" priority="996">
      <colorScale>
        <cfvo type="num" val="0"/>
        <cfvo type="num" val="3"/>
        <cfvo type="num" val="6"/>
        <color theme="0"/>
        <color rgb="FF00B050"/>
        <color theme="6" tint="-0.499984740745262"/>
      </colorScale>
    </cfRule>
  </conditionalFormatting>
  <conditionalFormatting sqref="BY18">
    <cfRule type="colorScale" priority="994">
      <colorScale>
        <cfvo type="num" val="0"/>
        <cfvo type="num" val="3"/>
        <cfvo type="num" val="6"/>
        <color theme="0"/>
        <color rgb="FF00B050"/>
        <color theme="6" tint="-0.499984740745262"/>
      </colorScale>
    </cfRule>
  </conditionalFormatting>
  <conditionalFormatting sqref="BY18">
    <cfRule type="colorScale" priority="995">
      <colorScale>
        <cfvo type="num" val="0"/>
        <cfvo type="num" val="3"/>
        <cfvo type="num" val="6"/>
        <color theme="0"/>
        <color rgb="FF00B050"/>
        <color theme="6" tint="-0.499984740745262"/>
      </colorScale>
    </cfRule>
  </conditionalFormatting>
  <conditionalFormatting sqref="BY18">
    <cfRule type="colorScale" priority="993">
      <colorScale>
        <cfvo type="num" val="0"/>
        <cfvo type="num" val="3"/>
        <cfvo type="num" val="6"/>
        <color theme="0"/>
        <color rgb="FF00B050"/>
        <color theme="6" tint="-0.499984740745262"/>
      </colorScale>
    </cfRule>
  </conditionalFormatting>
  <conditionalFormatting sqref="BY18">
    <cfRule type="colorScale" priority="992">
      <colorScale>
        <cfvo type="num" val="0"/>
        <cfvo type="num" val="3"/>
        <cfvo type="num" val="6"/>
        <color theme="0"/>
        <color rgb="FF00B050"/>
        <color theme="6" tint="-0.499984740745262"/>
      </colorScale>
    </cfRule>
  </conditionalFormatting>
  <conditionalFormatting sqref="BY18">
    <cfRule type="colorScale" priority="991">
      <colorScale>
        <cfvo type="num" val="0"/>
        <cfvo type="num" val="3"/>
        <cfvo type="num" val="6"/>
        <color theme="0"/>
        <color rgb="FF00B050"/>
        <color theme="6" tint="-0.499984740745262"/>
      </colorScale>
    </cfRule>
  </conditionalFormatting>
  <conditionalFormatting sqref="BY18">
    <cfRule type="colorScale" priority="990">
      <colorScale>
        <cfvo type="num" val="0"/>
        <cfvo type="num" val="3"/>
        <cfvo type="num" val="6"/>
        <color theme="0"/>
        <color rgb="FF00B050"/>
        <color theme="6" tint="-0.499984740745262"/>
      </colorScale>
    </cfRule>
  </conditionalFormatting>
  <conditionalFormatting sqref="BZ11:CA13 BZ14">
    <cfRule type="colorScale" priority="989">
      <colorScale>
        <cfvo type="num" val="0"/>
        <cfvo type="num" val="3"/>
        <cfvo type="num" val="6"/>
        <color theme="0"/>
        <color rgb="FF00B050"/>
        <color theme="6" tint="-0.499984740745262"/>
      </colorScale>
    </cfRule>
  </conditionalFormatting>
  <conditionalFormatting sqref="BZ15:BZ17 BZ19">
    <cfRule type="colorScale" priority="988">
      <colorScale>
        <cfvo type="num" val="0"/>
        <cfvo type="num" val="3"/>
        <cfvo type="num" val="6"/>
        <color theme="0"/>
        <color rgb="FF00B050"/>
        <color theme="6" tint="-0.499984740745262"/>
      </colorScale>
    </cfRule>
  </conditionalFormatting>
  <conditionalFormatting sqref="BZ18">
    <cfRule type="colorScale" priority="987">
      <colorScale>
        <cfvo type="num" val="0"/>
        <cfvo type="num" val="3"/>
        <cfvo type="num" val="6"/>
        <color theme="0"/>
        <color rgb="FF00B050"/>
        <color theme="6" tint="-0.499984740745262"/>
      </colorScale>
    </cfRule>
  </conditionalFormatting>
  <conditionalFormatting sqref="BZ18">
    <cfRule type="colorScale" priority="985">
      <colorScale>
        <cfvo type="num" val="0"/>
        <cfvo type="num" val="3"/>
        <cfvo type="num" val="6"/>
        <color theme="0"/>
        <color rgb="FF00B050"/>
        <color theme="6" tint="-0.499984740745262"/>
      </colorScale>
    </cfRule>
  </conditionalFormatting>
  <conditionalFormatting sqref="BZ18">
    <cfRule type="colorScale" priority="986">
      <colorScale>
        <cfvo type="num" val="0"/>
        <cfvo type="num" val="3"/>
        <cfvo type="num" val="6"/>
        <color theme="0"/>
        <color rgb="FF00B050"/>
        <color theme="6" tint="-0.499984740745262"/>
      </colorScale>
    </cfRule>
  </conditionalFormatting>
  <conditionalFormatting sqref="BZ18">
    <cfRule type="colorScale" priority="984">
      <colorScale>
        <cfvo type="num" val="0"/>
        <cfvo type="num" val="3"/>
        <cfvo type="num" val="6"/>
        <color theme="0"/>
        <color rgb="FF00B050"/>
        <color theme="6" tint="-0.499984740745262"/>
      </colorScale>
    </cfRule>
  </conditionalFormatting>
  <conditionalFormatting sqref="BZ18">
    <cfRule type="colorScale" priority="983">
      <colorScale>
        <cfvo type="num" val="0"/>
        <cfvo type="num" val="3"/>
        <cfvo type="num" val="6"/>
        <color theme="0"/>
        <color rgb="FF00B050"/>
        <color theme="6" tint="-0.499984740745262"/>
      </colorScale>
    </cfRule>
  </conditionalFormatting>
  <conditionalFormatting sqref="BZ18">
    <cfRule type="colorScale" priority="982">
      <colorScale>
        <cfvo type="num" val="0"/>
        <cfvo type="num" val="3"/>
        <cfvo type="num" val="6"/>
        <color theme="0"/>
        <color rgb="FF00B050"/>
        <color theme="6" tint="-0.499984740745262"/>
      </colorScale>
    </cfRule>
  </conditionalFormatting>
  <conditionalFormatting sqref="BZ18">
    <cfRule type="colorScale" priority="981">
      <colorScale>
        <cfvo type="num" val="0"/>
        <cfvo type="num" val="3"/>
        <cfvo type="num" val="6"/>
        <color theme="0"/>
        <color rgb="FF00B050"/>
        <color theme="6" tint="-0.499984740745262"/>
      </colorScale>
    </cfRule>
  </conditionalFormatting>
  <conditionalFormatting sqref="AY19">
    <cfRule type="colorScale" priority="979">
      <colorScale>
        <cfvo type="num" val="0"/>
        <cfvo type="num" val="3"/>
        <cfvo type="num" val="6"/>
        <color theme="0"/>
        <color rgb="FF00B050"/>
        <color theme="6" tint="-0.499984740745262"/>
      </colorScale>
    </cfRule>
  </conditionalFormatting>
  <conditionalFormatting sqref="AY19 AY17">
    <cfRule type="colorScale" priority="980">
      <colorScale>
        <cfvo type="num" val="0"/>
        <cfvo type="num" val="3"/>
        <cfvo type="num" val="6"/>
        <color theme="0"/>
        <color rgb="FF00B050"/>
        <color theme="6" tint="-0.499984740745262"/>
      </colorScale>
    </cfRule>
  </conditionalFormatting>
  <conditionalFormatting sqref="AY17">
    <cfRule type="colorScale" priority="978">
      <colorScale>
        <cfvo type="num" val="0"/>
        <cfvo type="num" val="3"/>
        <cfvo type="num" val="6"/>
        <color theme="0"/>
        <color rgb="FF00B050"/>
        <color theme="6" tint="-0.499984740745262"/>
      </colorScale>
    </cfRule>
  </conditionalFormatting>
  <conditionalFormatting sqref="AY17">
    <cfRule type="colorScale" priority="977">
      <colorScale>
        <cfvo type="num" val="0"/>
        <cfvo type="num" val="3"/>
        <cfvo type="num" val="6"/>
        <color theme="0"/>
        <color rgb="FF00B050"/>
        <color theme="6" tint="-0.499984740745262"/>
      </colorScale>
    </cfRule>
  </conditionalFormatting>
  <conditionalFormatting sqref="AY17">
    <cfRule type="colorScale" priority="976">
      <colorScale>
        <cfvo type="num" val="0"/>
        <cfvo type="num" val="3"/>
        <cfvo type="num" val="6"/>
        <color theme="0"/>
        <color rgb="FF00B050"/>
        <color theme="6" tint="-0.499984740745262"/>
      </colorScale>
    </cfRule>
  </conditionalFormatting>
  <conditionalFormatting sqref="AY17">
    <cfRule type="colorScale" priority="975">
      <colorScale>
        <cfvo type="num" val="0"/>
        <cfvo type="num" val="3"/>
        <cfvo type="num" val="6"/>
        <color theme="0"/>
        <color rgb="FF00B050"/>
        <color theme="6" tint="-0.499984740745262"/>
      </colorScale>
    </cfRule>
  </conditionalFormatting>
  <conditionalFormatting sqref="AY15:AY16 AY19">
    <cfRule type="colorScale" priority="974">
      <colorScale>
        <cfvo type="num" val="0"/>
        <cfvo type="num" val="3"/>
        <cfvo type="num" val="6"/>
        <color theme="0"/>
        <color rgb="FF00B050"/>
        <color theme="6" tint="-0.499984740745262"/>
      </colorScale>
    </cfRule>
  </conditionalFormatting>
  <conditionalFormatting sqref="AY15">
    <cfRule type="colorScale" priority="973">
      <colorScale>
        <cfvo type="num" val="0"/>
        <cfvo type="num" val="3"/>
        <cfvo type="num" val="6"/>
        <color theme="0"/>
        <color rgb="FF00B050"/>
        <color theme="6" tint="-0.499984740745262"/>
      </colorScale>
    </cfRule>
  </conditionalFormatting>
  <conditionalFormatting sqref="AY15">
    <cfRule type="colorScale" priority="972">
      <colorScale>
        <cfvo type="num" val="0"/>
        <cfvo type="num" val="3"/>
        <cfvo type="num" val="6"/>
        <color theme="0"/>
        <color rgb="FF00B050"/>
        <color theme="6" tint="-0.499984740745262"/>
      </colorScale>
    </cfRule>
  </conditionalFormatting>
  <conditionalFormatting sqref="AY15">
    <cfRule type="colorScale" priority="971">
      <colorScale>
        <cfvo type="num" val="0"/>
        <cfvo type="num" val="3"/>
        <cfvo type="num" val="6"/>
        <color theme="0"/>
        <color rgb="FF00B050"/>
        <color theme="6" tint="-0.499984740745262"/>
      </colorScale>
    </cfRule>
  </conditionalFormatting>
  <conditionalFormatting sqref="AY15">
    <cfRule type="colorScale" priority="970">
      <colorScale>
        <cfvo type="num" val="0"/>
        <cfvo type="num" val="3"/>
        <cfvo type="num" val="6"/>
        <color theme="0"/>
        <color rgb="FF00B050"/>
        <color theme="6" tint="-0.499984740745262"/>
      </colorScale>
    </cfRule>
  </conditionalFormatting>
  <conditionalFormatting sqref="AY19">
    <cfRule type="colorScale" priority="964">
      <colorScale>
        <cfvo type="num" val="0"/>
        <cfvo type="num" val="3"/>
        <cfvo type="num" val="6"/>
        <color theme="0"/>
        <color rgb="FF00B050"/>
        <color theme="6" tint="-0.499984740745262"/>
      </colorScale>
    </cfRule>
  </conditionalFormatting>
  <conditionalFormatting sqref="AY15">
    <cfRule type="colorScale" priority="969">
      <colorScale>
        <cfvo type="num" val="0"/>
        <cfvo type="num" val="3"/>
        <cfvo type="num" val="6"/>
        <color theme="0"/>
        <color rgb="FF00B050"/>
        <color theme="6" tint="-0.499984740745262"/>
      </colorScale>
    </cfRule>
  </conditionalFormatting>
  <conditionalFormatting sqref="AY16">
    <cfRule type="colorScale" priority="968">
      <colorScale>
        <cfvo type="num" val="0"/>
        <cfvo type="num" val="3"/>
        <cfvo type="num" val="6"/>
        <color theme="0"/>
        <color rgb="FF00B050"/>
        <color theme="6" tint="-0.499984740745262"/>
      </colorScale>
    </cfRule>
  </conditionalFormatting>
  <conditionalFormatting sqref="AY16">
    <cfRule type="colorScale" priority="967">
      <colorScale>
        <cfvo type="num" val="0"/>
        <cfvo type="num" val="3"/>
        <cfvo type="num" val="6"/>
        <color theme="0"/>
        <color rgb="FF00B050"/>
        <color theme="6" tint="-0.499984740745262"/>
      </colorScale>
    </cfRule>
  </conditionalFormatting>
  <conditionalFormatting sqref="AY16">
    <cfRule type="colorScale" priority="966">
      <colorScale>
        <cfvo type="num" val="0"/>
        <cfvo type="num" val="3"/>
        <cfvo type="num" val="6"/>
        <color theme="0"/>
        <color rgb="FF00B050"/>
        <color theme="6" tint="-0.499984740745262"/>
      </colorScale>
    </cfRule>
  </conditionalFormatting>
  <conditionalFormatting sqref="AY16">
    <cfRule type="colorScale" priority="965">
      <colorScale>
        <cfvo type="num" val="0"/>
        <cfvo type="num" val="3"/>
        <cfvo type="num" val="6"/>
        <color theme="0"/>
        <color rgb="FF00B050"/>
        <color theme="6" tint="-0.499984740745262"/>
      </colorScale>
    </cfRule>
  </conditionalFormatting>
  <conditionalFormatting sqref="AY18">
    <cfRule type="colorScale" priority="963">
      <colorScale>
        <cfvo type="num" val="0"/>
        <cfvo type="num" val="3"/>
        <cfvo type="num" val="6"/>
        <color theme="0"/>
        <color rgb="FF00B050"/>
        <color theme="6" tint="-0.499984740745262"/>
      </colorScale>
    </cfRule>
  </conditionalFormatting>
  <conditionalFormatting sqref="AZ19">
    <cfRule type="colorScale" priority="961">
      <colorScale>
        <cfvo type="num" val="0"/>
        <cfvo type="num" val="3"/>
        <cfvo type="num" val="6"/>
        <color theme="0"/>
        <color rgb="FF00B050"/>
        <color theme="6" tint="-0.499984740745262"/>
      </colorScale>
    </cfRule>
  </conditionalFormatting>
  <conditionalFormatting sqref="AZ19 AZ17">
    <cfRule type="colorScale" priority="962">
      <colorScale>
        <cfvo type="num" val="0"/>
        <cfvo type="num" val="3"/>
        <cfvo type="num" val="6"/>
        <color theme="0"/>
        <color rgb="FF00B050"/>
        <color theme="6" tint="-0.499984740745262"/>
      </colorScale>
    </cfRule>
  </conditionalFormatting>
  <conditionalFormatting sqref="AZ17">
    <cfRule type="colorScale" priority="960">
      <colorScale>
        <cfvo type="num" val="0"/>
        <cfvo type="num" val="3"/>
        <cfvo type="num" val="6"/>
        <color theme="0"/>
        <color rgb="FF00B050"/>
        <color theme="6" tint="-0.499984740745262"/>
      </colorScale>
    </cfRule>
  </conditionalFormatting>
  <conditionalFormatting sqref="AZ17">
    <cfRule type="colorScale" priority="959">
      <colorScale>
        <cfvo type="num" val="0"/>
        <cfvo type="num" val="3"/>
        <cfvo type="num" val="6"/>
        <color theme="0"/>
        <color rgb="FF00B050"/>
        <color theme="6" tint="-0.499984740745262"/>
      </colorScale>
    </cfRule>
  </conditionalFormatting>
  <conditionalFormatting sqref="AZ17">
    <cfRule type="colorScale" priority="958">
      <colorScale>
        <cfvo type="num" val="0"/>
        <cfvo type="num" val="3"/>
        <cfvo type="num" val="6"/>
        <color theme="0"/>
        <color rgb="FF00B050"/>
        <color theme="6" tint="-0.499984740745262"/>
      </colorScale>
    </cfRule>
  </conditionalFormatting>
  <conditionalFormatting sqref="AZ17">
    <cfRule type="colorScale" priority="957">
      <colorScale>
        <cfvo type="num" val="0"/>
        <cfvo type="num" val="3"/>
        <cfvo type="num" val="6"/>
        <color theme="0"/>
        <color rgb="FF00B050"/>
        <color theme="6" tint="-0.499984740745262"/>
      </colorScale>
    </cfRule>
  </conditionalFormatting>
  <conditionalFormatting sqref="AZ15:AZ16 AZ19">
    <cfRule type="colorScale" priority="956">
      <colorScale>
        <cfvo type="num" val="0"/>
        <cfvo type="num" val="3"/>
        <cfvo type="num" val="6"/>
        <color theme="0"/>
        <color rgb="FF00B050"/>
        <color theme="6" tint="-0.499984740745262"/>
      </colorScale>
    </cfRule>
  </conditionalFormatting>
  <conditionalFormatting sqref="AZ15">
    <cfRule type="colorScale" priority="955">
      <colorScale>
        <cfvo type="num" val="0"/>
        <cfvo type="num" val="3"/>
        <cfvo type="num" val="6"/>
        <color theme="0"/>
        <color rgb="FF00B050"/>
        <color theme="6" tint="-0.499984740745262"/>
      </colorScale>
    </cfRule>
  </conditionalFormatting>
  <conditionalFormatting sqref="AZ15">
    <cfRule type="colorScale" priority="954">
      <colorScale>
        <cfvo type="num" val="0"/>
        <cfvo type="num" val="3"/>
        <cfvo type="num" val="6"/>
        <color theme="0"/>
        <color rgb="FF00B050"/>
        <color theme="6" tint="-0.499984740745262"/>
      </colorScale>
    </cfRule>
  </conditionalFormatting>
  <conditionalFormatting sqref="AZ15">
    <cfRule type="colorScale" priority="953">
      <colorScale>
        <cfvo type="num" val="0"/>
        <cfvo type="num" val="3"/>
        <cfvo type="num" val="6"/>
        <color theme="0"/>
        <color rgb="FF00B050"/>
        <color theme="6" tint="-0.499984740745262"/>
      </colorScale>
    </cfRule>
  </conditionalFormatting>
  <conditionalFormatting sqref="AZ15">
    <cfRule type="colorScale" priority="952">
      <colorScale>
        <cfvo type="num" val="0"/>
        <cfvo type="num" val="3"/>
        <cfvo type="num" val="6"/>
        <color theme="0"/>
        <color rgb="FF00B050"/>
        <color theme="6" tint="-0.499984740745262"/>
      </colorScale>
    </cfRule>
  </conditionalFormatting>
  <conditionalFormatting sqref="AZ19">
    <cfRule type="colorScale" priority="946">
      <colorScale>
        <cfvo type="num" val="0"/>
        <cfvo type="num" val="3"/>
        <cfvo type="num" val="6"/>
        <color theme="0"/>
        <color rgb="FF00B050"/>
        <color theme="6" tint="-0.499984740745262"/>
      </colorScale>
    </cfRule>
  </conditionalFormatting>
  <conditionalFormatting sqref="AZ15">
    <cfRule type="colorScale" priority="951">
      <colorScale>
        <cfvo type="num" val="0"/>
        <cfvo type="num" val="3"/>
        <cfvo type="num" val="6"/>
        <color theme="0"/>
        <color rgb="FF00B050"/>
        <color theme="6" tint="-0.499984740745262"/>
      </colorScale>
    </cfRule>
  </conditionalFormatting>
  <conditionalFormatting sqref="AZ16">
    <cfRule type="colorScale" priority="950">
      <colorScale>
        <cfvo type="num" val="0"/>
        <cfvo type="num" val="3"/>
        <cfvo type="num" val="6"/>
        <color theme="0"/>
        <color rgb="FF00B050"/>
        <color theme="6" tint="-0.499984740745262"/>
      </colorScale>
    </cfRule>
  </conditionalFormatting>
  <conditionalFormatting sqref="AZ16">
    <cfRule type="colorScale" priority="949">
      <colorScale>
        <cfvo type="num" val="0"/>
        <cfvo type="num" val="3"/>
        <cfvo type="num" val="6"/>
        <color theme="0"/>
        <color rgb="FF00B050"/>
        <color theme="6" tint="-0.499984740745262"/>
      </colorScale>
    </cfRule>
  </conditionalFormatting>
  <conditionalFormatting sqref="AZ16">
    <cfRule type="colorScale" priority="948">
      <colorScale>
        <cfvo type="num" val="0"/>
        <cfvo type="num" val="3"/>
        <cfvo type="num" val="6"/>
        <color theme="0"/>
        <color rgb="FF00B050"/>
        <color theme="6" tint="-0.499984740745262"/>
      </colorScale>
    </cfRule>
  </conditionalFormatting>
  <conditionalFormatting sqref="AZ16">
    <cfRule type="colorScale" priority="947">
      <colorScale>
        <cfvo type="num" val="0"/>
        <cfvo type="num" val="3"/>
        <cfvo type="num" val="6"/>
        <color theme="0"/>
        <color rgb="FF00B050"/>
        <color theme="6" tint="-0.499984740745262"/>
      </colorScale>
    </cfRule>
  </conditionalFormatting>
  <conditionalFormatting sqref="AZ18">
    <cfRule type="colorScale" priority="945">
      <colorScale>
        <cfvo type="num" val="0"/>
        <cfvo type="num" val="3"/>
        <cfvo type="num" val="6"/>
        <color theme="0"/>
        <color rgb="FF00B050"/>
        <color theme="6" tint="-0.499984740745262"/>
      </colorScale>
    </cfRule>
  </conditionalFormatting>
  <conditionalFormatting sqref="BA19">
    <cfRule type="colorScale" priority="943">
      <colorScale>
        <cfvo type="num" val="0"/>
        <cfvo type="num" val="3"/>
        <cfvo type="num" val="6"/>
        <color theme="0"/>
        <color rgb="FF00B050"/>
        <color theme="6" tint="-0.499984740745262"/>
      </colorScale>
    </cfRule>
  </conditionalFormatting>
  <conditionalFormatting sqref="BA17 BA19">
    <cfRule type="colorScale" priority="944">
      <colorScale>
        <cfvo type="num" val="0"/>
        <cfvo type="num" val="3"/>
        <cfvo type="num" val="6"/>
        <color theme="0"/>
        <color rgb="FF00B050"/>
        <color theme="6" tint="-0.499984740745262"/>
      </colorScale>
    </cfRule>
  </conditionalFormatting>
  <conditionalFormatting sqref="BA17">
    <cfRule type="colorScale" priority="942">
      <colorScale>
        <cfvo type="num" val="0"/>
        <cfvo type="num" val="3"/>
        <cfvo type="num" val="6"/>
        <color theme="0"/>
        <color rgb="FF00B050"/>
        <color theme="6" tint="-0.499984740745262"/>
      </colorScale>
    </cfRule>
  </conditionalFormatting>
  <conditionalFormatting sqref="BA17">
    <cfRule type="colorScale" priority="941">
      <colorScale>
        <cfvo type="num" val="0"/>
        <cfvo type="num" val="3"/>
        <cfvo type="num" val="6"/>
        <color theme="0"/>
        <color rgb="FF00B050"/>
        <color theme="6" tint="-0.499984740745262"/>
      </colorScale>
    </cfRule>
  </conditionalFormatting>
  <conditionalFormatting sqref="BA17">
    <cfRule type="colorScale" priority="940">
      <colorScale>
        <cfvo type="num" val="0"/>
        <cfvo type="num" val="3"/>
        <cfvo type="num" val="6"/>
        <color theme="0"/>
        <color rgb="FF00B050"/>
        <color theme="6" tint="-0.499984740745262"/>
      </colorScale>
    </cfRule>
  </conditionalFormatting>
  <conditionalFormatting sqref="BA17">
    <cfRule type="colorScale" priority="939">
      <colorScale>
        <cfvo type="num" val="0"/>
        <cfvo type="num" val="3"/>
        <cfvo type="num" val="6"/>
        <color theme="0"/>
        <color rgb="FF00B050"/>
        <color theme="6" tint="-0.499984740745262"/>
      </colorScale>
    </cfRule>
  </conditionalFormatting>
  <conditionalFormatting sqref="BA15:BA16 BA19">
    <cfRule type="colorScale" priority="938">
      <colorScale>
        <cfvo type="num" val="0"/>
        <cfvo type="num" val="3"/>
        <cfvo type="num" val="6"/>
        <color theme="0"/>
        <color rgb="FF00B050"/>
        <color theme="6" tint="-0.499984740745262"/>
      </colorScale>
    </cfRule>
  </conditionalFormatting>
  <conditionalFormatting sqref="BA15">
    <cfRule type="colorScale" priority="937">
      <colorScale>
        <cfvo type="num" val="0"/>
        <cfvo type="num" val="3"/>
        <cfvo type="num" val="6"/>
        <color theme="0"/>
        <color rgb="FF00B050"/>
        <color theme="6" tint="-0.499984740745262"/>
      </colorScale>
    </cfRule>
  </conditionalFormatting>
  <conditionalFormatting sqref="BA15">
    <cfRule type="colorScale" priority="936">
      <colorScale>
        <cfvo type="num" val="0"/>
        <cfvo type="num" val="3"/>
        <cfvo type="num" val="6"/>
        <color theme="0"/>
        <color rgb="FF00B050"/>
        <color theme="6" tint="-0.499984740745262"/>
      </colorScale>
    </cfRule>
  </conditionalFormatting>
  <conditionalFormatting sqref="BA15">
    <cfRule type="colorScale" priority="935">
      <colorScale>
        <cfvo type="num" val="0"/>
        <cfvo type="num" val="3"/>
        <cfvo type="num" val="6"/>
        <color theme="0"/>
        <color rgb="FF00B050"/>
        <color theme="6" tint="-0.499984740745262"/>
      </colorScale>
    </cfRule>
  </conditionalFormatting>
  <conditionalFormatting sqref="BA15">
    <cfRule type="colorScale" priority="934">
      <colorScale>
        <cfvo type="num" val="0"/>
        <cfvo type="num" val="3"/>
        <cfvo type="num" val="6"/>
        <color theme="0"/>
        <color rgb="FF00B050"/>
        <color theme="6" tint="-0.499984740745262"/>
      </colorScale>
    </cfRule>
  </conditionalFormatting>
  <conditionalFormatting sqref="BA19">
    <cfRule type="colorScale" priority="928">
      <colorScale>
        <cfvo type="num" val="0"/>
        <cfvo type="num" val="3"/>
        <cfvo type="num" val="6"/>
        <color theme="0"/>
        <color rgb="FF00B050"/>
        <color theme="6" tint="-0.499984740745262"/>
      </colorScale>
    </cfRule>
  </conditionalFormatting>
  <conditionalFormatting sqref="BA15">
    <cfRule type="colorScale" priority="933">
      <colorScale>
        <cfvo type="num" val="0"/>
        <cfvo type="num" val="3"/>
        <cfvo type="num" val="6"/>
        <color theme="0"/>
        <color rgb="FF00B050"/>
        <color theme="6" tint="-0.499984740745262"/>
      </colorScale>
    </cfRule>
  </conditionalFormatting>
  <conditionalFormatting sqref="BA16">
    <cfRule type="colorScale" priority="932">
      <colorScale>
        <cfvo type="num" val="0"/>
        <cfvo type="num" val="3"/>
        <cfvo type="num" val="6"/>
        <color theme="0"/>
        <color rgb="FF00B050"/>
        <color theme="6" tint="-0.499984740745262"/>
      </colorScale>
    </cfRule>
  </conditionalFormatting>
  <conditionalFormatting sqref="BA16">
    <cfRule type="colorScale" priority="931">
      <colorScale>
        <cfvo type="num" val="0"/>
        <cfvo type="num" val="3"/>
        <cfvo type="num" val="6"/>
        <color theme="0"/>
        <color rgb="FF00B050"/>
        <color theme="6" tint="-0.499984740745262"/>
      </colorScale>
    </cfRule>
  </conditionalFormatting>
  <conditionalFormatting sqref="BA16">
    <cfRule type="colorScale" priority="930">
      <colorScale>
        <cfvo type="num" val="0"/>
        <cfvo type="num" val="3"/>
        <cfvo type="num" val="6"/>
        <color theme="0"/>
        <color rgb="FF00B050"/>
        <color theme="6" tint="-0.499984740745262"/>
      </colorScale>
    </cfRule>
  </conditionalFormatting>
  <conditionalFormatting sqref="BA16">
    <cfRule type="colorScale" priority="929">
      <colorScale>
        <cfvo type="num" val="0"/>
        <cfvo type="num" val="3"/>
        <cfvo type="num" val="6"/>
        <color theme="0"/>
        <color rgb="FF00B050"/>
        <color theme="6" tint="-0.499984740745262"/>
      </colorScale>
    </cfRule>
  </conditionalFormatting>
  <conditionalFormatting sqref="BA18">
    <cfRule type="colorScale" priority="927">
      <colorScale>
        <cfvo type="num" val="0"/>
        <cfvo type="num" val="3"/>
        <cfvo type="num" val="6"/>
        <color theme="0"/>
        <color rgb="FF00B050"/>
        <color theme="6" tint="-0.499984740745262"/>
      </colorScale>
    </cfRule>
  </conditionalFormatting>
  <conditionalFormatting sqref="BA14:BB14">
    <cfRule type="colorScale" priority="926">
      <colorScale>
        <cfvo type="num" val="0"/>
        <cfvo type="num" val="3"/>
        <cfvo type="num" val="6"/>
        <color theme="0"/>
        <color rgb="FF00B050"/>
        <color theme="6" tint="-0.499984740745262"/>
      </colorScale>
    </cfRule>
  </conditionalFormatting>
  <conditionalFormatting sqref="BA11:BB13">
    <cfRule type="colorScale" priority="925">
      <colorScale>
        <cfvo type="num" val="0"/>
        <cfvo type="num" val="3"/>
        <cfvo type="num" val="6"/>
        <color theme="0"/>
        <color rgb="FF00B050"/>
        <color theme="6" tint="-0.499984740745262"/>
      </colorScale>
    </cfRule>
  </conditionalFormatting>
  <conditionalFormatting sqref="BB19">
    <cfRule type="colorScale" priority="923">
      <colorScale>
        <cfvo type="num" val="0"/>
        <cfvo type="num" val="3"/>
        <cfvo type="num" val="6"/>
        <color theme="0"/>
        <color rgb="FF00B050"/>
        <color theme="6" tint="-0.499984740745262"/>
      </colorScale>
    </cfRule>
  </conditionalFormatting>
  <conditionalFormatting sqref="BB19 BB17">
    <cfRule type="colorScale" priority="924">
      <colorScale>
        <cfvo type="num" val="0"/>
        <cfvo type="num" val="3"/>
        <cfvo type="num" val="6"/>
        <color theme="0"/>
        <color rgb="FF00B050"/>
        <color theme="6" tint="-0.499984740745262"/>
      </colorScale>
    </cfRule>
  </conditionalFormatting>
  <conditionalFormatting sqref="BB17">
    <cfRule type="colorScale" priority="922">
      <colorScale>
        <cfvo type="num" val="0"/>
        <cfvo type="num" val="3"/>
        <cfvo type="num" val="6"/>
        <color theme="0"/>
        <color rgb="FF00B050"/>
        <color theme="6" tint="-0.499984740745262"/>
      </colorScale>
    </cfRule>
  </conditionalFormatting>
  <conditionalFormatting sqref="BB17">
    <cfRule type="colorScale" priority="921">
      <colorScale>
        <cfvo type="num" val="0"/>
        <cfvo type="num" val="3"/>
        <cfvo type="num" val="6"/>
        <color theme="0"/>
        <color rgb="FF00B050"/>
        <color theme="6" tint="-0.499984740745262"/>
      </colorScale>
    </cfRule>
  </conditionalFormatting>
  <conditionalFormatting sqref="BB17">
    <cfRule type="colorScale" priority="920">
      <colorScale>
        <cfvo type="num" val="0"/>
        <cfvo type="num" val="3"/>
        <cfvo type="num" val="6"/>
        <color theme="0"/>
        <color rgb="FF00B050"/>
        <color theme="6" tint="-0.499984740745262"/>
      </colorScale>
    </cfRule>
  </conditionalFormatting>
  <conditionalFormatting sqref="BB17">
    <cfRule type="colorScale" priority="919">
      <colorScale>
        <cfvo type="num" val="0"/>
        <cfvo type="num" val="3"/>
        <cfvo type="num" val="6"/>
        <color theme="0"/>
        <color rgb="FF00B050"/>
        <color theme="6" tint="-0.499984740745262"/>
      </colorScale>
    </cfRule>
  </conditionalFormatting>
  <conditionalFormatting sqref="BB15:BB16 BB19">
    <cfRule type="colorScale" priority="918">
      <colorScale>
        <cfvo type="num" val="0"/>
        <cfvo type="num" val="3"/>
        <cfvo type="num" val="6"/>
        <color theme="0"/>
        <color rgb="FF00B050"/>
        <color theme="6" tint="-0.499984740745262"/>
      </colorScale>
    </cfRule>
  </conditionalFormatting>
  <conditionalFormatting sqref="BB15">
    <cfRule type="colorScale" priority="917">
      <colorScale>
        <cfvo type="num" val="0"/>
        <cfvo type="num" val="3"/>
        <cfvo type="num" val="6"/>
        <color theme="0"/>
        <color rgb="FF00B050"/>
        <color theme="6" tint="-0.499984740745262"/>
      </colorScale>
    </cfRule>
  </conditionalFormatting>
  <conditionalFormatting sqref="BB15">
    <cfRule type="colorScale" priority="916">
      <colorScale>
        <cfvo type="num" val="0"/>
        <cfvo type="num" val="3"/>
        <cfvo type="num" val="6"/>
        <color theme="0"/>
        <color rgb="FF00B050"/>
        <color theme="6" tint="-0.499984740745262"/>
      </colorScale>
    </cfRule>
  </conditionalFormatting>
  <conditionalFormatting sqref="BB15">
    <cfRule type="colorScale" priority="915">
      <colorScale>
        <cfvo type="num" val="0"/>
        <cfvo type="num" val="3"/>
        <cfvo type="num" val="6"/>
        <color theme="0"/>
        <color rgb="FF00B050"/>
        <color theme="6" tint="-0.499984740745262"/>
      </colorScale>
    </cfRule>
  </conditionalFormatting>
  <conditionalFormatting sqref="BB15">
    <cfRule type="colorScale" priority="914">
      <colorScale>
        <cfvo type="num" val="0"/>
        <cfvo type="num" val="3"/>
        <cfvo type="num" val="6"/>
        <color theme="0"/>
        <color rgb="FF00B050"/>
        <color theme="6" tint="-0.499984740745262"/>
      </colorScale>
    </cfRule>
  </conditionalFormatting>
  <conditionalFormatting sqref="BB19">
    <cfRule type="colorScale" priority="908">
      <colorScale>
        <cfvo type="num" val="0"/>
        <cfvo type="num" val="3"/>
        <cfvo type="num" val="6"/>
        <color theme="0"/>
        <color rgb="FF00B050"/>
        <color theme="6" tint="-0.499984740745262"/>
      </colorScale>
    </cfRule>
  </conditionalFormatting>
  <conditionalFormatting sqref="BB15">
    <cfRule type="colorScale" priority="913">
      <colorScale>
        <cfvo type="num" val="0"/>
        <cfvo type="num" val="3"/>
        <cfvo type="num" val="6"/>
        <color theme="0"/>
        <color rgb="FF00B050"/>
        <color theme="6" tint="-0.499984740745262"/>
      </colorScale>
    </cfRule>
  </conditionalFormatting>
  <conditionalFormatting sqref="BB16">
    <cfRule type="colorScale" priority="912">
      <colorScale>
        <cfvo type="num" val="0"/>
        <cfvo type="num" val="3"/>
        <cfvo type="num" val="6"/>
        <color theme="0"/>
        <color rgb="FF00B050"/>
        <color theme="6" tint="-0.499984740745262"/>
      </colorScale>
    </cfRule>
  </conditionalFormatting>
  <conditionalFormatting sqref="BB16">
    <cfRule type="colorScale" priority="911">
      <colorScale>
        <cfvo type="num" val="0"/>
        <cfvo type="num" val="3"/>
        <cfvo type="num" val="6"/>
        <color theme="0"/>
        <color rgb="FF00B050"/>
        <color theme="6" tint="-0.499984740745262"/>
      </colorScale>
    </cfRule>
  </conditionalFormatting>
  <conditionalFormatting sqref="BB16">
    <cfRule type="colorScale" priority="910">
      <colorScale>
        <cfvo type="num" val="0"/>
        <cfvo type="num" val="3"/>
        <cfvo type="num" val="6"/>
        <color theme="0"/>
        <color rgb="FF00B050"/>
        <color theme="6" tint="-0.499984740745262"/>
      </colorScale>
    </cfRule>
  </conditionalFormatting>
  <conditionalFormatting sqref="BB16">
    <cfRule type="colorScale" priority="909">
      <colorScale>
        <cfvo type="num" val="0"/>
        <cfvo type="num" val="3"/>
        <cfvo type="num" val="6"/>
        <color theme="0"/>
        <color rgb="FF00B050"/>
        <color theme="6" tint="-0.499984740745262"/>
      </colorScale>
    </cfRule>
  </conditionalFormatting>
  <conditionalFormatting sqref="BB18">
    <cfRule type="colorScale" priority="907">
      <colorScale>
        <cfvo type="num" val="0"/>
        <cfvo type="num" val="3"/>
        <cfvo type="num" val="6"/>
        <color theme="0"/>
        <color rgb="FF00B050"/>
        <color theme="6" tint="-0.499984740745262"/>
      </colorScale>
    </cfRule>
  </conditionalFormatting>
  <conditionalFormatting sqref="BC17">
    <cfRule type="colorScale" priority="845">
      <colorScale>
        <cfvo type="num" val="0"/>
        <cfvo type="num" val="3"/>
        <cfvo type="num" val="6"/>
        <color theme="0"/>
        <color rgb="FF00B050"/>
        <color theme="6" tint="-0.499984740745262"/>
      </colorScale>
    </cfRule>
  </conditionalFormatting>
  <conditionalFormatting sqref="BC17">
    <cfRule type="colorScale" priority="846">
      <colorScale>
        <cfvo type="num" val="0"/>
        <cfvo type="num" val="3"/>
        <cfvo type="num" val="6"/>
        <color theme="0"/>
        <color rgb="FF00B050"/>
        <color theme="6" tint="-0.499984740745262"/>
      </colorScale>
    </cfRule>
  </conditionalFormatting>
  <conditionalFormatting sqref="BC15:BC16 BC19">
    <cfRule type="colorScale" priority="844">
      <colorScale>
        <cfvo type="num" val="0"/>
        <cfvo type="num" val="3"/>
        <cfvo type="num" val="6"/>
        <color theme="0"/>
        <color rgb="FF00B050"/>
        <color theme="6" tint="-0.499984740745262"/>
      </colorScale>
    </cfRule>
  </conditionalFormatting>
  <conditionalFormatting sqref="BC15">
    <cfRule type="colorScale" priority="843">
      <colorScale>
        <cfvo type="num" val="0"/>
        <cfvo type="num" val="3"/>
        <cfvo type="num" val="6"/>
        <color theme="0"/>
        <color rgb="FF00B050"/>
        <color theme="6" tint="-0.499984740745262"/>
      </colorScale>
    </cfRule>
  </conditionalFormatting>
  <conditionalFormatting sqref="BC15">
    <cfRule type="colorScale" priority="842">
      <colorScale>
        <cfvo type="num" val="0"/>
        <cfvo type="num" val="3"/>
        <cfvo type="num" val="6"/>
        <color theme="0"/>
        <color rgb="FF00B050"/>
        <color theme="6" tint="-0.499984740745262"/>
      </colorScale>
    </cfRule>
  </conditionalFormatting>
  <conditionalFormatting sqref="BC15">
    <cfRule type="colorScale" priority="841">
      <colorScale>
        <cfvo type="num" val="0"/>
        <cfvo type="num" val="3"/>
        <cfvo type="num" val="6"/>
        <color theme="0"/>
        <color rgb="FF00B050"/>
        <color theme="6" tint="-0.499984740745262"/>
      </colorScale>
    </cfRule>
  </conditionalFormatting>
  <conditionalFormatting sqref="BC15">
    <cfRule type="colorScale" priority="840">
      <colorScale>
        <cfvo type="num" val="0"/>
        <cfvo type="num" val="3"/>
        <cfvo type="num" val="6"/>
        <color theme="0"/>
        <color rgb="FF00B050"/>
        <color theme="6" tint="-0.499984740745262"/>
      </colorScale>
    </cfRule>
  </conditionalFormatting>
  <conditionalFormatting sqref="BC15">
    <cfRule type="colorScale" priority="839">
      <colorScale>
        <cfvo type="num" val="0"/>
        <cfvo type="num" val="3"/>
        <cfvo type="num" val="6"/>
        <color theme="0"/>
        <color rgb="FF00B050"/>
        <color theme="6" tint="-0.499984740745262"/>
      </colorScale>
    </cfRule>
  </conditionalFormatting>
  <conditionalFormatting sqref="BC16">
    <cfRule type="colorScale" priority="838">
      <colorScale>
        <cfvo type="num" val="0"/>
        <cfvo type="num" val="3"/>
        <cfvo type="num" val="6"/>
        <color theme="0"/>
        <color rgb="FF00B050"/>
        <color theme="6" tint="-0.499984740745262"/>
      </colorScale>
    </cfRule>
  </conditionalFormatting>
  <conditionalFormatting sqref="BC16">
    <cfRule type="colorScale" priority="837">
      <colorScale>
        <cfvo type="num" val="0"/>
        <cfvo type="num" val="3"/>
        <cfvo type="num" val="6"/>
        <color theme="0"/>
        <color rgb="FF00B050"/>
        <color theme="6" tint="-0.499984740745262"/>
      </colorScale>
    </cfRule>
  </conditionalFormatting>
  <conditionalFormatting sqref="BC16">
    <cfRule type="colorScale" priority="836">
      <colorScale>
        <cfvo type="num" val="0"/>
        <cfvo type="num" val="3"/>
        <cfvo type="num" val="6"/>
        <color theme="0"/>
        <color rgb="FF00B050"/>
        <color theme="6" tint="-0.499984740745262"/>
      </colorScale>
    </cfRule>
  </conditionalFormatting>
  <conditionalFormatting sqref="BD19 BD17">
    <cfRule type="colorScale" priority="830">
      <colorScale>
        <cfvo type="num" val="0"/>
        <cfvo type="num" val="3"/>
        <cfvo type="num" val="6"/>
        <color theme="0"/>
        <color rgb="FF00B050"/>
        <color theme="6" tint="-0.499984740745262"/>
      </colorScale>
    </cfRule>
  </conditionalFormatting>
  <conditionalFormatting sqref="BC16">
    <cfRule type="colorScale" priority="835">
      <colorScale>
        <cfvo type="num" val="0"/>
        <cfvo type="num" val="3"/>
        <cfvo type="num" val="6"/>
        <color theme="0"/>
        <color rgb="FF00B050"/>
        <color theme="6" tint="-0.499984740745262"/>
      </colorScale>
    </cfRule>
  </conditionalFormatting>
  <conditionalFormatting sqref="BC19">
    <cfRule type="colorScale" priority="834">
      <colorScale>
        <cfvo type="num" val="0"/>
        <cfvo type="num" val="3"/>
        <cfvo type="num" val="6"/>
        <color theme="0"/>
        <color rgb="FF00B050"/>
        <color theme="6" tint="-0.499984740745262"/>
      </colorScale>
    </cfRule>
  </conditionalFormatting>
  <conditionalFormatting sqref="BC18">
    <cfRule type="colorScale" priority="833">
      <colorScale>
        <cfvo type="num" val="0"/>
        <cfvo type="num" val="3"/>
        <cfvo type="num" val="6"/>
        <color theme="0"/>
        <color rgb="FF00B050"/>
        <color theme="6" tint="-0.499984740745262"/>
      </colorScale>
    </cfRule>
  </conditionalFormatting>
  <conditionalFormatting sqref="BD14">
    <cfRule type="colorScale" priority="832">
      <colorScale>
        <cfvo type="num" val="0"/>
        <cfvo type="num" val="3"/>
        <cfvo type="num" val="6"/>
        <color theme="0"/>
        <color rgb="FF00B050"/>
        <color theme="6" tint="-0.499984740745262"/>
      </colorScale>
    </cfRule>
  </conditionalFormatting>
  <conditionalFormatting sqref="BD11:BD13">
    <cfRule type="colorScale" priority="831">
      <colorScale>
        <cfvo type="num" val="0"/>
        <cfvo type="num" val="3"/>
        <cfvo type="num" val="6"/>
        <color theme="0"/>
        <color rgb="FF00B050"/>
        <color theme="6" tint="-0.499984740745262"/>
      </colorScale>
    </cfRule>
  </conditionalFormatting>
  <conditionalFormatting sqref="BD19">
    <cfRule type="colorScale" priority="829">
      <colorScale>
        <cfvo type="num" val="0"/>
        <cfvo type="num" val="3"/>
        <cfvo type="num" val="6"/>
        <color theme="0"/>
        <color rgb="FF00B050"/>
        <color theme="6" tint="-0.499984740745262"/>
      </colorScale>
    </cfRule>
  </conditionalFormatting>
  <conditionalFormatting sqref="BC17">
    <cfRule type="colorScale" priority="847">
      <colorScale>
        <cfvo type="num" val="0"/>
        <cfvo type="num" val="3"/>
        <cfvo type="num" val="6"/>
        <color theme="0"/>
        <color rgb="FF00B050"/>
        <color theme="6" tint="-0.499984740745262"/>
      </colorScale>
    </cfRule>
  </conditionalFormatting>
  <conditionalFormatting sqref="BC17">
    <cfRule type="colorScale" priority="848">
      <colorScale>
        <cfvo type="num" val="0"/>
        <cfvo type="num" val="3"/>
        <cfvo type="num" val="6"/>
        <color theme="0"/>
        <color rgb="FF00B050"/>
        <color theme="6" tint="-0.499984740745262"/>
      </colorScale>
    </cfRule>
  </conditionalFormatting>
  <conditionalFormatting sqref="BC19">
    <cfRule type="colorScale" priority="849">
      <colorScale>
        <cfvo type="num" val="0"/>
        <cfvo type="num" val="3"/>
        <cfvo type="num" val="6"/>
        <color theme="0"/>
        <color rgb="FF00B050"/>
        <color theme="6" tint="-0.499984740745262"/>
      </colorScale>
    </cfRule>
  </conditionalFormatting>
  <conditionalFormatting sqref="BC19 BC17">
    <cfRule type="colorScale" priority="850">
      <colorScale>
        <cfvo type="num" val="0"/>
        <cfvo type="num" val="3"/>
        <cfvo type="num" val="6"/>
        <color theme="0"/>
        <color rgb="FF00B050"/>
        <color theme="6" tint="-0.499984740745262"/>
      </colorScale>
    </cfRule>
  </conditionalFormatting>
  <conditionalFormatting sqref="BC14">
    <cfRule type="colorScale" priority="852">
      <colorScale>
        <cfvo type="num" val="0"/>
        <cfvo type="num" val="3"/>
        <cfvo type="num" val="6"/>
        <color theme="0"/>
        <color rgb="FF00B050"/>
        <color theme="6" tint="-0.499984740745262"/>
      </colorScale>
    </cfRule>
  </conditionalFormatting>
  <conditionalFormatting sqref="BC11:BC13">
    <cfRule type="colorScale" priority="851">
      <colorScale>
        <cfvo type="num" val="0"/>
        <cfvo type="num" val="3"/>
        <cfvo type="num" val="6"/>
        <color theme="0"/>
        <color rgb="FF00B050"/>
        <color theme="6" tint="-0.499984740745262"/>
      </colorScale>
    </cfRule>
  </conditionalFormatting>
  <conditionalFormatting sqref="BD17">
    <cfRule type="colorScale" priority="828">
      <colorScale>
        <cfvo type="num" val="0"/>
        <cfvo type="num" val="3"/>
        <cfvo type="num" val="6"/>
        <color theme="0"/>
        <color rgb="FF00B050"/>
        <color theme="6" tint="-0.499984740745262"/>
      </colorScale>
    </cfRule>
  </conditionalFormatting>
  <conditionalFormatting sqref="BD17">
    <cfRule type="colorScale" priority="827">
      <colorScale>
        <cfvo type="num" val="0"/>
        <cfvo type="num" val="3"/>
        <cfvo type="num" val="6"/>
        <color theme="0"/>
        <color rgb="FF00B050"/>
        <color theme="6" tint="-0.499984740745262"/>
      </colorScale>
    </cfRule>
  </conditionalFormatting>
  <conditionalFormatting sqref="BD17">
    <cfRule type="colorScale" priority="826">
      <colorScale>
        <cfvo type="num" val="0"/>
        <cfvo type="num" val="3"/>
        <cfvo type="num" val="6"/>
        <color theme="0"/>
        <color rgb="FF00B050"/>
        <color theme="6" tint="-0.499984740745262"/>
      </colorScale>
    </cfRule>
  </conditionalFormatting>
  <conditionalFormatting sqref="BD17">
    <cfRule type="colorScale" priority="825">
      <colorScale>
        <cfvo type="num" val="0"/>
        <cfvo type="num" val="3"/>
        <cfvo type="num" val="6"/>
        <color theme="0"/>
        <color rgb="FF00B050"/>
        <color theme="6" tint="-0.499984740745262"/>
      </colorScale>
    </cfRule>
  </conditionalFormatting>
  <conditionalFormatting sqref="BD15:BD16 BD19">
    <cfRule type="colorScale" priority="824">
      <colorScale>
        <cfvo type="num" val="0"/>
        <cfvo type="num" val="3"/>
        <cfvo type="num" val="6"/>
        <color theme="0"/>
        <color rgb="FF00B050"/>
        <color theme="6" tint="-0.499984740745262"/>
      </colorScale>
    </cfRule>
  </conditionalFormatting>
  <conditionalFormatting sqref="BD15">
    <cfRule type="colorScale" priority="823">
      <colorScale>
        <cfvo type="num" val="0"/>
        <cfvo type="num" val="3"/>
        <cfvo type="num" val="6"/>
        <color theme="0"/>
        <color rgb="FF00B050"/>
        <color theme="6" tint="-0.499984740745262"/>
      </colorScale>
    </cfRule>
  </conditionalFormatting>
  <conditionalFormatting sqref="BD15">
    <cfRule type="colorScale" priority="822">
      <colorScale>
        <cfvo type="num" val="0"/>
        <cfvo type="num" val="3"/>
        <cfvo type="num" val="6"/>
        <color theme="0"/>
        <color rgb="FF00B050"/>
        <color theme="6" tint="-0.499984740745262"/>
      </colorScale>
    </cfRule>
  </conditionalFormatting>
  <conditionalFormatting sqref="BD15">
    <cfRule type="colorScale" priority="821">
      <colorScale>
        <cfvo type="num" val="0"/>
        <cfvo type="num" val="3"/>
        <cfvo type="num" val="6"/>
        <color theme="0"/>
        <color rgb="FF00B050"/>
        <color theme="6" tint="-0.499984740745262"/>
      </colorScale>
    </cfRule>
  </conditionalFormatting>
  <conditionalFormatting sqref="BD15">
    <cfRule type="colorScale" priority="820">
      <colorScale>
        <cfvo type="num" val="0"/>
        <cfvo type="num" val="3"/>
        <cfvo type="num" val="6"/>
        <color theme="0"/>
        <color rgb="FF00B050"/>
        <color theme="6" tint="-0.499984740745262"/>
      </colorScale>
    </cfRule>
  </conditionalFormatting>
  <conditionalFormatting sqref="BD19">
    <cfRule type="colorScale" priority="814">
      <colorScale>
        <cfvo type="num" val="0"/>
        <cfvo type="num" val="3"/>
        <cfvo type="num" val="6"/>
        <color theme="0"/>
        <color rgb="FF00B050"/>
        <color theme="6" tint="-0.499984740745262"/>
      </colorScale>
    </cfRule>
  </conditionalFormatting>
  <conditionalFormatting sqref="BD15">
    <cfRule type="colorScale" priority="819">
      <colorScale>
        <cfvo type="num" val="0"/>
        <cfvo type="num" val="3"/>
        <cfvo type="num" val="6"/>
        <color theme="0"/>
        <color rgb="FF00B050"/>
        <color theme="6" tint="-0.499984740745262"/>
      </colorScale>
    </cfRule>
  </conditionalFormatting>
  <conditionalFormatting sqref="BD16">
    <cfRule type="colorScale" priority="818">
      <colorScale>
        <cfvo type="num" val="0"/>
        <cfvo type="num" val="3"/>
        <cfvo type="num" val="6"/>
        <color theme="0"/>
        <color rgb="FF00B050"/>
        <color theme="6" tint="-0.499984740745262"/>
      </colorScale>
    </cfRule>
  </conditionalFormatting>
  <conditionalFormatting sqref="BD16">
    <cfRule type="colorScale" priority="817">
      <colorScale>
        <cfvo type="num" val="0"/>
        <cfvo type="num" val="3"/>
        <cfvo type="num" val="6"/>
        <color theme="0"/>
        <color rgb="FF00B050"/>
        <color theme="6" tint="-0.499984740745262"/>
      </colorScale>
    </cfRule>
  </conditionalFormatting>
  <conditionalFormatting sqref="BD16">
    <cfRule type="colorScale" priority="816">
      <colorScale>
        <cfvo type="num" val="0"/>
        <cfvo type="num" val="3"/>
        <cfvo type="num" val="6"/>
        <color theme="0"/>
        <color rgb="FF00B050"/>
        <color theme="6" tint="-0.499984740745262"/>
      </colorScale>
    </cfRule>
  </conditionalFormatting>
  <conditionalFormatting sqref="BD16">
    <cfRule type="colorScale" priority="815">
      <colorScale>
        <cfvo type="num" val="0"/>
        <cfvo type="num" val="3"/>
        <cfvo type="num" val="6"/>
        <color theme="0"/>
        <color rgb="FF00B050"/>
        <color theme="6" tint="-0.499984740745262"/>
      </colorScale>
    </cfRule>
  </conditionalFormatting>
  <conditionalFormatting sqref="BD18">
    <cfRule type="colorScale" priority="813">
      <colorScale>
        <cfvo type="num" val="0"/>
        <cfvo type="num" val="3"/>
        <cfvo type="num" val="6"/>
        <color theme="0"/>
        <color rgb="FF00B050"/>
        <color theme="6" tint="-0.499984740745262"/>
      </colorScale>
    </cfRule>
  </conditionalFormatting>
  <conditionalFormatting sqref="BE14">
    <cfRule type="colorScale" priority="812">
      <colorScale>
        <cfvo type="num" val="0"/>
        <cfvo type="num" val="3"/>
        <cfvo type="num" val="6"/>
        <color theme="0"/>
        <color rgb="FF00B050"/>
        <color theme="6" tint="-0.499984740745262"/>
      </colorScale>
    </cfRule>
  </conditionalFormatting>
  <conditionalFormatting sqref="BE11:BE13">
    <cfRule type="colorScale" priority="811">
      <colorScale>
        <cfvo type="num" val="0"/>
        <cfvo type="num" val="3"/>
        <cfvo type="num" val="6"/>
        <color theme="0"/>
        <color rgb="FF00B050"/>
        <color theme="6" tint="-0.499984740745262"/>
      </colorScale>
    </cfRule>
  </conditionalFormatting>
  <conditionalFormatting sqref="BE19">
    <cfRule type="colorScale" priority="809">
      <colorScale>
        <cfvo type="num" val="0"/>
        <cfvo type="num" val="3"/>
        <cfvo type="num" val="6"/>
        <color theme="0"/>
        <color rgb="FF00B050"/>
        <color theme="6" tint="-0.499984740745262"/>
      </colorScale>
    </cfRule>
  </conditionalFormatting>
  <conditionalFormatting sqref="BE19 BE17">
    <cfRule type="colorScale" priority="810">
      <colorScale>
        <cfvo type="num" val="0"/>
        <cfvo type="num" val="3"/>
        <cfvo type="num" val="6"/>
        <color theme="0"/>
        <color rgb="FF00B050"/>
        <color theme="6" tint="-0.499984740745262"/>
      </colorScale>
    </cfRule>
  </conditionalFormatting>
  <conditionalFormatting sqref="BE17">
    <cfRule type="colorScale" priority="808">
      <colorScale>
        <cfvo type="num" val="0"/>
        <cfvo type="num" val="3"/>
        <cfvo type="num" val="6"/>
        <color theme="0"/>
        <color rgb="FF00B050"/>
        <color theme="6" tint="-0.499984740745262"/>
      </colorScale>
    </cfRule>
  </conditionalFormatting>
  <conditionalFormatting sqref="BE17">
    <cfRule type="colorScale" priority="807">
      <colorScale>
        <cfvo type="num" val="0"/>
        <cfvo type="num" val="3"/>
        <cfvo type="num" val="6"/>
        <color theme="0"/>
        <color rgb="FF00B050"/>
        <color theme="6" tint="-0.499984740745262"/>
      </colorScale>
    </cfRule>
  </conditionalFormatting>
  <conditionalFormatting sqref="BE17">
    <cfRule type="colorScale" priority="806">
      <colorScale>
        <cfvo type="num" val="0"/>
        <cfvo type="num" val="3"/>
        <cfvo type="num" val="6"/>
        <color theme="0"/>
        <color rgb="FF00B050"/>
        <color theme="6" tint="-0.499984740745262"/>
      </colorScale>
    </cfRule>
  </conditionalFormatting>
  <conditionalFormatting sqref="BE17">
    <cfRule type="colorScale" priority="805">
      <colorScale>
        <cfvo type="num" val="0"/>
        <cfvo type="num" val="3"/>
        <cfvo type="num" val="6"/>
        <color theme="0"/>
        <color rgb="FF00B050"/>
        <color theme="6" tint="-0.499984740745262"/>
      </colorScale>
    </cfRule>
  </conditionalFormatting>
  <conditionalFormatting sqref="BE15:BE16 BE19">
    <cfRule type="colorScale" priority="804">
      <colorScale>
        <cfvo type="num" val="0"/>
        <cfvo type="num" val="3"/>
        <cfvo type="num" val="6"/>
        <color theme="0"/>
        <color rgb="FF00B050"/>
        <color theme="6" tint="-0.499984740745262"/>
      </colorScale>
    </cfRule>
  </conditionalFormatting>
  <conditionalFormatting sqref="BE15">
    <cfRule type="colorScale" priority="803">
      <colorScale>
        <cfvo type="num" val="0"/>
        <cfvo type="num" val="3"/>
        <cfvo type="num" val="6"/>
        <color theme="0"/>
        <color rgb="FF00B050"/>
        <color theme="6" tint="-0.499984740745262"/>
      </colorScale>
    </cfRule>
  </conditionalFormatting>
  <conditionalFormatting sqref="BE15">
    <cfRule type="colorScale" priority="802">
      <colorScale>
        <cfvo type="num" val="0"/>
        <cfvo type="num" val="3"/>
        <cfvo type="num" val="6"/>
        <color theme="0"/>
        <color rgb="FF00B050"/>
        <color theme="6" tint="-0.499984740745262"/>
      </colorScale>
    </cfRule>
  </conditionalFormatting>
  <conditionalFormatting sqref="BE15">
    <cfRule type="colorScale" priority="801">
      <colorScale>
        <cfvo type="num" val="0"/>
        <cfvo type="num" val="3"/>
        <cfvo type="num" val="6"/>
        <color theme="0"/>
        <color rgb="FF00B050"/>
        <color theme="6" tint="-0.499984740745262"/>
      </colorScale>
    </cfRule>
  </conditionalFormatting>
  <conditionalFormatting sqref="BE15">
    <cfRule type="colorScale" priority="800">
      <colorScale>
        <cfvo type="num" val="0"/>
        <cfvo type="num" val="3"/>
        <cfvo type="num" val="6"/>
        <color theme="0"/>
        <color rgb="FF00B050"/>
        <color theme="6" tint="-0.499984740745262"/>
      </colorScale>
    </cfRule>
  </conditionalFormatting>
  <conditionalFormatting sqref="BE19">
    <cfRule type="colorScale" priority="794">
      <colorScale>
        <cfvo type="num" val="0"/>
        <cfvo type="num" val="3"/>
        <cfvo type="num" val="6"/>
        <color theme="0"/>
        <color rgb="FF00B050"/>
        <color theme="6" tint="-0.499984740745262"/>
      </colorScale>
    </cfRule>
  </conditionalFormatting>
  <conditionalFormatting sqref="BE15">
    <cfRule type="colorScale" priority="799">
      <colorScale>
        <cfvo type="num" val="0"/>
        <cfvo type="num" val="3"/>
        <cfvo type="num" val="6"/>
        <color theme="0"/>
        <color rgb="FF00B050"/>
        <color theme="6" tint="-0.499984740745262"/>
      </colorScale>
    </cfRule>
  </conditionalFormatting>
  <conditionalFormatting sqref="BE16">
    <cfRule type="colorScale" priority="798">
      <colorScale>
        <cfvo type="num" val="0"/>
        <cfvo type="num" val="3"/>
        <cfvo type="num" val="6"/>
        <color theme="0"/>
        <color rgb="FF00B050"/>
        <color theme="6" tint="-0.499984740745262"/>
      </colorScale>
    </cfRule>
  </conditionalFormatting>
  <conditionalFormatting sqref="BE16">
    <cfRule type="colorScale" priority="797">
      <colorScale>
        <cfvo type="num" val="0"/>
        <cfvo type="num" val="3"/>
        <cfvo type="num" val="6"/>
        <color theme="0"/>
        <color rgb="FF00B050"/>
        <color theme="6" tint="-0.499984740745262"/>
      </colorScale>
    </cfRule>
  </conditionalFormatting>
  <conditionalFormatting sqref="BE16">
    <cfRule type="colorScale" priority="796">
      <colorScale>
        <cfvo type="num" val="0"/>
        <cfvo type="num" val="3"/>
        <cfvo type="num" val="6"/>
        <color theme="0"/>
        <color rgb="FF00B050"/>
        <color theme="6" tint="-0.499984740745262"/>
      </colorScale>
    </cfRule>
  </conditionalFormatting>
  <conditionalFormatting sqref="BE16">
    <cfRule type="colorScale" priority="795">
      <colorScale>
        <cfvo type="num" val="0"/>
        <cfvo type="num" val="3"/>
        <cfvo type="num" val="6"/>
        <color theme="0"/>
        <color rgb="FF00B050"/>
        <color theme="6" tint="-0.499984740745262"/>
      </colorScale>
    </cfRule>
  </conditionalFormatting>
  <conditionalFormatting sqref="BE18">
    <cfRule type="colorScale" priority="793">
      <colorScale>
        <cfvo type="num" val="0"/>
        <cfvo type="num" val="3"/>
        <cfvo type="num" val="6"/>
        <color theme="0"/>
        <color rgb="FF00B050"/>
        <color theme="6" tint="-0.499984740745262"/>
      </colorScale>
    </cfRule>
  </conditionalFormatting>
  <conditionalFormatting sqref="AH20:AH104 AH14">
    <cfRule type="colorScale" priority="791">
      <colorScale>
        <cfvo type="num" val="0"/>
        <cfvo type="num" val="3"/>
        <cfvo type="num" val="6"/>
        <color theme="0"/>
        <color rgb="FF00B050"/>
        <color theme="6" tint="-0.499984740745262"/>
      </colorScale>
    </cfRule>
  </conditionalFormatting>
  <conditionalFormatting sqref="AH11:AH13">
    <cfRule type="colorScale" priority="790">
      <colorScale>
        <cfvo type="num" val="0"/>
        <cfvo type="num" val="3"/>
        <cfvo type="num" val="6"/>
        <color theme="0"/>
        <color rgb="FF00B050"/>
        <color theme="6" tint="-0.499984740745262"/>
      </colorScale>
    </cfRule>
  </conditionalFormatting>
  <conditionalFormatting sqref="AH19">
    <cfRule type="colorScale" priority="788">
      <colorScale>
        <cfvo type="num" val="0"/>
        <cfvo type="num" val="3"/>
        <cfvo type="num" val="6"/>
        <color theme="0"/>
        <color rgb="FF00B050"/>
        <color theme="6" tint="-0.499984740745262"/>
      </colorScale>
    </cfRule>
  </conditionalFormatting>
  <conditionalFormatting sqref="AH17:AH19">
    <cfRule type="colorScale" priority="789">
      <colorScale>
        <cfvo type="num" val="0"/>
        <cfvo type="num" val="3"/>
        <cfvo type="num" val="6"/>
        <color theme="0"/>
        <color rgb="FF00B050"/>
        <color theme="6" tint="-0.499984740745262"/>
      </colorScale>
    </cfRule>
  </conditionalFormatting>
  <conditionalFormatting sqref="AH17">
    <cfRule type="colorScale" priority="787">
      <colorScale>
        <cfvo type="num" val="0"/>
        <cfvo type="num" val="3"/>
        <cfvo type="num" val="6"/>
        <color theme="0"/>
        <color rgb="FF00B050"/>
        <color theme="6" tint="-0.499984740745262"/>
      </colorScale>
    </cfRule>
  </conditionalFormatting>
  <conditionalFormatting sqref="AH17">
    <cfRule type="colorScale" priority="786">
      <colorScale>
        <cfvo type="num" val="0"/>
        <cfvo type="num" val="3"/>
        <cfvo type="num" val="6"/>
        <color theme="0"/>
        <color rgb="FF00B050"/>
        <color theme="6" tint="-0.499984740745262"/>
      </colorScale>
    </cfRule>
  </conditionalFormatting>
  <conditionalFormatting sqref="AH17">
    <cfRule type="colorScale" priority="785">
      <colorScale>
        <cfvo type="num" val="0"/>
        <cfvo type="num" val="3"/>
        <cfvo type="num" val="6"/>
        <color theme="0"/>
        <color rgb="FF00B050"/>
        <color theme="6" tint="-0.499984740745262"/>
      </colorScale>
    </cfRule>
  </conditionalFormatting>
  <conditionalFormatting sqref="AH17">
    <cfRule type="colorScale" priority="784">
      <colorScale>
        <cfvo type="num" val="0"/>
        <cfvo type="num" val="3"/>
        <cfvo type="num" val="6"/>
        <color theme="0"/>
        <color rgb="FF00B050"/>
        <color theme="6" tint="-0.499984740745262"/>
      </colorScale>
    </cfRule>
  </conditionalFormatting>
  <conditionalFormatting sqref="AH18">
    <cfRule type="colorScale" priority="778">
      <colorScale>
        <cfvo type="num" val="0"/>
        <cfvo type="num" val="3"/>
        <cfvo type="num" val="6"/>
        <color theme="0"/>
        <color rgb="FF00B050"/>
        <color theme="6" tint="-0.499984740745262"/>
      </colorScale>
    </cfRule>
  </conditionalFormatting>
  <conditionalFormatting sqref="AH15:AH16 AH18:AH19">
    <cfRule type="colorScale" priority="783">
      <colorScale>
        <cfvo type="num" val="0"/>
        <cfvo type="num" val="3"/>
        <cfvo type="num" val="6"/>
        <color theme="0"/>
        <color rgb="FF00B050"/>
        <color theme="6" tint="-0.499984740745262"/>
      </colorScale>
    </cfRule>
  </conditionalFormatting>
  <conditionalFormatting sqref="AH15">
    <cfRule type="colorScale" priority="782">
      <colorScale>
        <cfvo type="num" val="0"/>
        <cfvo type="num" val="3"/>
        <cfvo type="num" val="6"/>
        <color theme="0"/>
        <color rgb="FF00B050"/>
        <color theme="6" tint="-0.499984740745262"/>
      </colorScale>
    </cfRule>
  </conditionalFormatting>
  <conditionalFormatting sqref="AH15">
    <cfRule type="colorScale" priority="781">
      <colorScale>
        <cfvo type="num" val="0"/>
        <cfvo type="num" val="3"/>
        <cfvo type="num" val="6"/>
        <color theme="0"/>
        <color rgb="FF00B050"/>
        <color theme="6" tint="-0.499984740745262"/>
      </colorScale>
    </cfRule>
  </conditionalFormatting>
  <conditionalFormatting sqref="AH15">
    <cfRule type="colorScale" priority="780">
      <colorScale>
        <cfvo type="num" val="0"/>
        <cfvo type="num" val="3"/>
        <cfvo type="num" val="6"/>
        <color theme="0"/>
        <color rgb="FF00B050"/>
        <color theme="6" tint="-0.499984740745262"/>
      </colorScale>
    </cfRule>
  </conditionalFormatting>
  <conditionalFormatting sqref="AH15">
    <cfRule type="colorScale" priority="779">
      <colorScale>
        <cfvo type="num" val="0"/>
        <cfvo type="num" val="3"/>
        <cfvo type="num" val="6"/>
        <color theme="0"/>
        <color rgb="FF00B050"/>
        <color theme="6" tint="-0.499984740745262"/>
      </colorScale>
    </cfRule>
  </conditionalFormatting>
  <conditionalFormatting sqref="AH18">
    <cfRule type="colorScale" priority="777">
      <colorScale>
        <cfvo type="num" val="0"/>
        <cfvo type="num" val="3"/>
        <cfvo type="num" val="6"/>
        <color theme="0"/>
        <color rgb="FF00B050"/>
        <color theme="6" tint="-0.499984740745262"/>
      </colorScale>
    </cfRule>
  </conditionalFormatting>
  <conditionalFormatting sqref="AH18">
    <cfRule type="colorScale" priority="776">
      <colorScale>
        <cfvo type="num" val="0"/>
        <cfvo type="num" val="3"/>
        <cfvo type="num" val="6"/>
        <color theme="0"/>
        <color rgb="FF00B050"/>
        <color theme="6" tint="-0.499984740745262"/>
      </colorScale>
    </cfRule>
  </conditionalFormatting>
  <conditionalFormatting sqref="AH18">
    <cfRule type="colorScale" priority="775">
      <colorScale>
        <cfvo type="num" val="0"/>
        <cfvo type="num" val="3"/>
        <cfvo type="num" val="6"/>
        <color theme="0"/>
        <color rgb="FF00B050"/>
        <color theme="6" tint="-0.499984740745262"/>
      </colorScale>
    </cfRule>
  </conditionalFormatting>
  <conditionalFormatting sqref="AH18">
    <cfRule type="colorScale" priority="774">
      <colorScale>
        <cfvo type="num" val="0"/>
        <cfvo type="num" val="3"/>
        <cfvo type="num" val="6"/>
        <color theme="0"/>
        <color rgb="FF00B050"/>
        <color theme="6" tint="-0.499984740745262"/>
      </colorScale>
    </cfRule>
  </conditionalFormatting>
  <conditionalFormatting sqref="AH19">
    <cfRule type="colorScale" priority="768">
      <colorScale>
        <cfvo type="num" val="0"/>
        <cfvo type="num" val="3"/>
        <cfvo type="num" val="6"/>
        <color theme="0"/>
        <color rgb="FF00B050"/>
        <color theme="6" tint="-0.499984740745262"/>
      </colorScale>
    </cfRule>
  </conditionalFormatting>
  <conditionalFormatting sqref="AH15">
    <cfRule type="colorScale" priority="773">
      <colorScale>
        <cfvo type="num" val="0"/>
        <cfvo type="num" val="3"/>
        <cfvo type="num" val="6"/>
        <color theme="0"/>
        <color rgb="FF00B050"/>
        <color theme="6" tint="-0.499984740745262"/>
      </colorScale>
    </cfRule>
  </conditionalFormatting>
  <conditionalFormatting sqref="AH16">
    <cfRule type="colorScale" priority="772">
      <colorScale>
        <cfvo type="num" val="0"/>
        <cfvo type="num" val="3"/>
        <cfvo type="num" val="6"/>
        <color theme="0"/>
        <color rgb="FF00B050"/>
        <color theme="6" tint="-0.499984740745262"/>
      </colorScale>
    </cfRule>
  </conditionalFormatting>
  <conditionalFormatting sqref="AH16">
    <cfRule type="colorScale" priority="771">
      <colorScale>
        <cfvo type="num" val="0"/>
        <cfvo type="num" val="3"/>
        <cfvo type="num" val="6"/>
        <color theme="0"/>
        <color rgb="FF00B050"/>
        <color theme="6" tint="-0.499984740745262"/>
      </colorScale>
    </cfRule>
  </conditionalFormatting>
  <conditionalFormatting sqref="AH16">
    <cfRule type="colorScale" priority="770">
      <colorScale>
        <cfvo type="num" val="0"/>
        <cfvo type="num" val="3"/>
        <cfvo type="num" val="6"/>
        <color theme="0"/>
        <color rgb="FF00B050"/>
        <color theme="6" tint="-0.499984740745262"/>
      </colorScale>
    </cfRule>
  </conditionalFormatting>
  <conditionalFormatting sqref="AH16">
    <cfRule type="colorScale" priority="769">
      <colorScale>
        <cfvo type="num" val="0"/>
        <cfvo type="num" val="3"/>
        <cfvo type="num" val="6"/>
        <color theme="0"/>
        <color rgb="FF00B050"/>
        <color theme="6" tint="-0.499984740745262"/>
      </colorScale>
    </cfRule>
  </conditionalFormatting>
  <conditionalFormatting sqref="AB20:AB103">
    <cfRule type="colorScale" priority="766">
      <colorScale>
        <cfvo type="num" val="0"/>
        <cfvo type="num" val="3"/>
        <cfvo type="num" val="6"/>
        <color theme="0"/>
        <color rgb="FF00B050"/>
        <color theme="6" tint="-0.499984740745262"/>
      </colorScale>
    </cfRule>
  </conditionalFormatting>
  <conditionalFormatting sqref="AB11:AB13">
    <cfRule type="colorScale" priority="765">
      <colorScale>
        <cfvo type="num" val="0"/>
        <cfvo type="num" val="3"/>
        <cfvo type="num" val="6"/>
        <color theme="0"/>
        <color rgb="FF00B050"/>
        <color theme="6" tint="-0.499984740745262"/>
      </colorScale>
    </cfRule>
  </conditionalFormatting>
  <conditionalFormatting sqref="AB14">
    <cfRule type="colorScale" priority="764">
      <colorScale>
        <cfvo type="num" val="0"/>
        <cfvo type="num" val="3"/>
        <cfvo type="num" val="6"/>
        <color theme="0"/>
        <color rgb="FF00B050"/>
        <color theme="6" tint="-0.499984740745262"/>
      </colorScale>
    </cfRule>
  </conditionalFormatting>
  <conditionalFormatting sqref="AB19">
    <cfRule type="colorScale" priority="762">
      <colorScale>
        <cfvo type="num" val="0"/>
        <cfvo type="num" val="3"/>
        <cfvo type="num" val="6"/>
        <color theme="0"/>
        <color rgb="FF00B050"/>
        <color theme="6" tint="-0.499984740745262"/>
      </colorScale>
    </cfRule>
  </conditionalFormatting>
  <conditionalFormatting sqref="AB17:AB19">
    <cfRule type="colorScale" priority="763">
      <colorScale>
        <cfvo type="num" val="0"/>
        <cfvo type="num" val="3"/>
        <cfvo type="num" val="6"/>
        <color theme="0"/>
        <color rgb="FF00B050"/>
        <color theme="6" tint="-0.499984740745262"/>
      </colorScale>
    </cfRule>
  </conditionalFormatting>
  <conditionalFormatting sqref="AB17">
    <cfRule type="colorScale" priority="761">
      <colorScale>
        <cfvo type="num" val="0"/>
        <cfvo type="num" val="3"/>
        <cfvo type="num" val="6"/>
        <color theme="0"/>
        <color rgb="FF00B050"/>
        <color theme="6" tint="-0.499984740745262"/>
      </colorScale>
    </cfRule>
  </conditionalFormatting>
  <conditionalFormatting sqref="AB17">
    <cfRule type="colorScale" priority="760">
      <colorScale>
        <cfvo type="num" val="0"/>
        <cfvo type="num" val="3"/>
        <cfvo type="num" val="6"/>
        <color theme="0"/>
        <color rgb="FF00B050"/>
        <color theme="6" tint="-0.499984740745262"/>
      </colorScale>
    </cfRule>
  </conditionalFormatting>
  <conditionalFormatting sqref="AB17">
    <cfRule type="colorScale" priority="759">
      <colorScale>
        <cfvo type="num" val="0"/>
        <cfvo type="num" val="3"/>
        <cfvo type="num" val="6"/>
        <color theme="0"/>
        <color rgb="FF00B050"/>
        <color theme="6" tint="-0.499984740745262"/>
      </colorScale>
    </cfRule>
  </conditionalFormatting>
  <conditionalFormatting sqref="AB17">
    <cfRule type="colorScale" priority="758">
      <colorScale>
        <cfvo type="num" val="0"/>
        <cfvo type="num" val="3"/>
        <cfvo type="num" val="6"/>
        <color theme="0"/>
        <color rgb="FF00B050"/>
        <color theme="6" tint="-0.499984740745262"/>
      </colorScale>
    </cfRule>
  </conditionalFormatting>
  <conditionalFormatting sqref="AB18">
    <cfRule type="colorScale" priority="752">
      <colorScale>
        <cfvo type="num" val="0"/>
        <cfvo type="num" val="3"/>
        <cfvo type="num" val="6"/>
        <color theme="0"/>
        <color rgb="FF00B050"/>
        <color theme="6" tint="-0.499984740745262"/>
      </colorScale>
    </cfRule>
  </conditionalFormatting>
  <conditionalFormatting sqref="AB15:AB16 AB18:AB19">
    <cfRule type="colorScale" priority="757">
      <colorScale>
        <cfvo type="num" val="0"/>
        <cfvo type="num" val="3"/>
        <cfvo type="num" val="6"/>
        <color theme="0"/>
        <color rgb="FF00B050"/>
        <color theme="6" tint="-0.499984740745262"/>
      </colorScale>
    </cfRule>
  </conditionalFormatting>
  <conditionalFormatting sqref="AB15">
    <cfRule type="colorScale" priority="756">
      <colorScale>
        <cfvo type="num" val="0"/>
        <cfvo type="num" val="3"/>
        <cfvo type="num" val="6"/>
        <color theme="0"/>
        <color rgb="FF00B050"/>
        <color theme="6" tint="-0.499984740745262"/>
      </colorScale>
    </cfRule>
  </conditionalFormatting>
  <conditionalFormatting sqref="AB15">
    <cfRule type="colorScale" priority="755">
      <colorScale>
        <cfvo type="num" val="0"/>
        <cfvo type="num" val="3"/>
        <cfvo type="num" val="6"/>
        <color theme="0"/>
        <color rgb="FF00B050"/>
        <color theme="6" tint="-0.499984740745262"/>
      </colorScale>
    </cfRule>
  </conditionalFormatting>
  <conditionalFormatting sqref="AB15">
    <cfRule type="colorScale" priority="754">
      <colorScale>
        <cfvo type="num" val="0"/>
        <cfvo type="num" val="3"/>
        <cfvo type="num" val="6"/>
        <color theme="0"/>
        <color rgb="FF00B050"/>
        <color theme="6" tint="-0.499984740745262"/>
      </colorScale>
    </cfRule>
  </conditionalFormatting>
  <conditionalFormatting sqref="AB15">
    <cfRule type="colorScale" priority="753">
      <colorScale>
        <cfvo type="num" val="0"/>
        <cfvo type="num" val="3"/>
        <cfvo type="num" val="6"/>
        <color theme="0"/>
        <color rgb="FF00B050"/>
        <color theme="6" tint="-0.499984740745262"/>
      </colorScale>
    </cfRule>
  </conditionalFormatting>
  <conditionalFormatting sqref="AB18">
    <cfRule type="colorScale" priority="751">
      <colorScale>
        <cfvo type="num" val="0"/>
        <cfvo type="num" val="3"/>
        <cfvo type="num" val="6"/>
        <color theme="0"/>
        <color rgb="FF00B050"/>
        <color theme="6" tint="-0.499984740745262"/>
      </colorScale>
    </cfRule>
  </conditionalFormatting>
  <conditionalFormatting sqref="AB18">
    <cfRule type="colorScale" priority="750">
      <colorScale>
        <cfvo type="num" val="0"/>
        <cfvo type="num" val="3"/>
        <cfvo type="num" val="6"/>
        <color theme="0"/>
        <color rgb="FF00B050"/>
        <color theme="6" tint="-0.499984740745262"/>
      </colorScale>
    </cfRule>
  </conditionalFormatting>
  <conditionalFormatting sqref="AB18">
    <cfRule type="colorScale" priority="749">
      <colorScale>
        <cfvo type="num" val="0"/>
        <cfvo type="num" val="3"/>
        <cfvo type="num" val="6"/>
        <color theme="0"/>
        <color rgb="FF00B050"/>
        <color theme="6" tint="-0.499984740745262"/>
      </colorScale>
    </cfRule>
  </conditionalFormatting>
  <conditionalFormatting sqref="AB18">
    <cfRule type="colorScale" priority="748">
      <colorScale>
        <cfvo type="num" val="0"/>
        <cfvo type="num" val="3"/>
        <cfvo type="num" val="6"/>
        <color theme="0"/>
        <color rgb="FF00B050"/>
        <color theme="6" tint="-0.499984740745262"/>
      </colorScale>
    </cfRule>
  </conditionalFormatting>
  <conditionalFormatting sqref="AB19">
    <cfRule type="colorScale" priority="742">
      <colorScale>
        <cfvo type="num" val="0"/>
        <cfvo type="num" val="3"/>
        <cfvo type="num" val="6"/>
        <color theme="0"/>
        <color rgb="FF00B050"/>
        <color theme="6" tint="-0.499984740745262"/>
      </colorScale>
    </cfRule>
  </conditionalFormatting>
  <conditionalFormatting sqref="AB15">
    <cfRule type="colorScale" priority="747">
      <colorScale>
        <cfvo type="num" val="0"/>
        <cfvo type="num" val="3"/>
        <cfvo type="num" val="6"/>
        <color theme="0"/>
        <color rgb="FF00B050"/>
        <color theme="6" tint="-0.499984740745262"/>
      </colorScale>
    </cfRule>
  </conditionalFormatting>
  <conditionalFormatting sqref="AB16">
    <cfRule type="colorScale" priority="746">
      <colorScale>
        <cfvo type="num" val="0"/>
        <cfvo type="num" val="3"/>
        <cfvo type="num" val="6"/>
        <color theme="0"/>
        <color rgb="FF00B050"/>
        <color theme="6" tint="-0.499984740745262"/>
      </colorScale>
    </cfRule>
  </conditionalFormatting>
  <conditionalFormatting sqref="AB16">
    <cfRule type="colorScale" priority="745">
      <colorScale>
        <cfvo type="num" val="0"/>
        <cfvo type="num" val="3"/>
        <cfvo type="num" val="6"/>
        <color theme="0"/>
        <color rgb="FF00B050"/>
        <color theme="6" tint="-0.499984740745262"/>
      </colorScale>
    </cfRule>
  </conditionalFormatting>
  <conditionalFormatting sqref="AB16">
    <cfRule type="colorScale" priority="744">
      <colorScale>
        <cfvo type="num" val="0"/>
        <cfvo type="num" val="3"/>
        <cfvo type="num" val="6"/>
        <color theme="0"/>
        <color rgb="FF00B050"/>
        <color theme="6" tint="-0.499984740745262"/>
      </colorScale>
    </cfRule>
  </conditionalFormatting>
  <conditionalFormatting sqref="AB16">
    <cfRule type="colorScale" priority="743">
      <colorScale>
        <cfvo type="num" val="0"/>
        <cfvo type="num" val="3"/>
        <cfvo type="num" val="6"/>
        <color theme="0"/>
        <color rgb="FF00B050"/>
        <color theme="6" tint="-0.499984740745262"/>
      </colorScale>
    </cfRule>
  </conditionalFormatting>
  <conditionalFormatting sqref="AN21:AN104 AN14">
    <cfRule type="colorScale" priority="740">
      <colorScale>
        <cfvo type="num" val="0"/>
        <cfvo type="num" val="3"/>
        <cfvo type="num" val="6"/>
        <color theme="0"/>
        <color rgb="FF00B050"/>
        <color theme="6" tint="-0.499984740745262"/>
      </colorScale>
    </cfRule>
  </conditionalFormatting>
  <conditionalFormatting sqref="AN11:AN13">
    <cfRule type="colorScale" priority="739">
      <colorScale>
        <cfvo type="num" val="0"/>
        <cfvo type="num" val="3"/>
        <cfvo type="num" val="6"/>
        <color theme="0"/>
        <color rgb="FF00B050"/>
        <color theme="6" tint="-0.499984740745262"/>
      </colorScale>
    </cfRule>
  </conditionalFormatting>
  <conditionalFormatting sqref="AN20">
    <cfRule type="colorScale" priority="738">
      <colorScale>
        <cfvo type="num" val="0"/>
        <cfvo type="num" val="3"/>
        <cfvo type="num" val="6"/>
        <color theme="0"/>
        <color rgb="FF00B050"/>
        <color theme="6" tint="-0.499984740745262"/>
      </colorScale>
    </cfRule>
  </conditionalFormatting>
  <conditionalFormatting sqref="AN19">
    <cfRule type="colorScale" priority="736">
      <colorScale>
        <cfvo type="num" val="0"/>
        <cfvo type="num" val="3"/>
        <cfvo type="num" val="6"/>
        <color theme="0"/>
        <color rgb="FF00B050"/>
        <color theme="6" tint="-0.499984740745262"/>
      </colorScale>
    </cfRule>
  </conditionalFormatting>
  <conditionalFormatting sqref="AN17:AN19">
    <cfRule type="colorScale" priority="737">
      <colorScale>
        <cfvo type="num" val="0"/>
        <cfvo type="num" val="3"/>
        <cfvo type="num" val="6"/>
        <color theme="0"/>
        <color rgb="FF00B050"/>
        <color theme="6" tint="-0.499984740745262"/>
      </colorScale>
    </cfRule>
  </conditionalFormatting>
  <conditionalFormatting sqref="AN17">
    <cfRule type="colorScale" priority="735">
      <colorScale>
        <cfvo type="num" val="0"/>
        <cfvo type="num" val="3"/>
        <cfvo type="num" val="6"/>
        <color theme="0"/>
        <color rgb="FF00B050"/>
        <color theme="6" tint="-0.499984740745262"/>
      </colorScale>
    </cfRule>
  </conditionalFormatting>
  <conditionalFormatting sqref="AN17">
    <cfRule type="colorScale" priority="734">
      <colorScale>
        <cfvo type="num" val="0"/>
        <cfvo type="num" val="3"/>
        <cfvo type="num" val="6"/>
        <color theme="0"/>
        <color rgb="FF00B050"/>
        <color theme="6" tint="-0.499984740745262"/>
      </colorScale>
    </cfRule>
  </conditionalFormatting>
  <conditionalFormatting sqref="AN17">
    <cfRule type="colorScale" priority="733">
      <colorScale>
        <cfvo type="num" val="0"/>
        <cfvo type="num" val="3"/>
        <cfvo type="num" val="6"/>
        <color theme="0"/>
        <color rgb="FF00B050"/>
        <color theme="6" tint="-0.499984740745262"/>
      </colorScale>
    </cfRule>
  </conditionalFormatting>
  <conditionalFormatting sqref="AN17">
    <cfRule type="colorScale" priority="732">
      <colorScale>
        <cfvo type="num" val="0"/>
        <cfvo type="num" val="3"/>
        <cfvo type="num" val="6"/>
        <color theme="0"/>
        <color rgb="FF00B050"/>
        <color theme="6" tint="-0.499984740745262"/>
      </colorScale>
    </cfRule>
  </conditionalFormatting>
  <conditionalFormatting sqref="AN18">
    <cfRule type="colorScale" priority="726">
      <colorScale>
        <cfvo type="num" val="0"/>
        <cfvo type="num" val="3"/>
        <cfvo type="num" val="6"/>
        <color theme="0"/>
        <color rgb="FF00B050"/>
        <color theme="6" tint="-0.499984740745262"/>
      </colorScale>
    </cfRule>
  </conditionalFormatting>
  <conditionalFormatting sqref="AN18:AN19 AN15:AN16">
    <cfRule type="colorScale" priority="731">
      <colorScale>
        <cfvo type="num" val="0"/>
        <cfvo type="num" val="3"/>
        <cfvo type="num" val="6"/>
        <color theme="0"/>
        <color rgb="FF00B050"/>
        <color theme="6" tint="-0.499984740745262"/>
      </colorScale>
    </cfRule>
  </conditionalFormatting>
  <conditionalFormatting sqref="AN15">
    <cfRule type="colorScale" priority="730">
      <colorScale>
        <cfvo type="num" val="0"/>
        <cfvo type="num" val="3"/>
        <cfvo type="num" val="6"/>
        <color theme="0"/>
        <color rgb="FF00B050"/>
        <color theme="6" tint="-0.499984740745262"/>
      </colorScale>
    </cfRule>
  </conditionalFormatting>
  <conditionalFormatting sqref="AN15">
    <cfRule type="colorScale" priority="729">
      <colorScale>
        <cfvo type="num" val="0"/>
        <cfvo type="num" val="3"/>
        <cfvo type="num" val="6"/>
        <color theme="0"/>
        <color rgb="FF00B050"/>
        <color theme="6" tint="-0.499984740745262"/>
      </colorScale>
    </cfRule>
  </conditionalFormatting>
  <conditionalFormatting sqref="AN15">
    <cfRule type="colorScale" priority="728">
      <colorScale>
        <cfvo type="num" val="0"/>
        <cfvo type="num" val="3"/>
        <cfvo type="num" val="6"/>
        <color theme="0"/>
        <color rgb="FF00B050"/>
        <color theme="6" tint="-0.499984740745262"/>
      </colorScale>
    </cfRule>
  </conditionalFormatting>
  <conditionalFormatting sqref="AN15">
    <cfRule type="colorScale" priority="727">
      <colorScale>
        <cfvo type="num" val="0"/>
        <cfvo type="num" val="3"/>
        <cfvo type="num" val="6"/>
        <color theme="0"/>
        <color rgb="FF00B050"/>
        <color theme="6" tint="-0.499984740745262"/>
      </colorScale>
    </cfRule>
  </conditionalFormatting>
  <conditionalFormatting sqref="AN18">
    <cfRule type="colorScale" priority="725">
      <colorScale>
        <cfvo type="num" val="0"/>
        <cfvo type="num" val="3"/>
        <cfvo type="num" val="6"/>
        <color theme="0"/>
        <color rgb="FF00B050"/>
        <color theme="6" tint="-0.499984740745262"/>
      </colorScale>
    </cfRule>
  </conditionalFormatting>
  <conditionalFormatting sqref="AN18">
    <cfRule type="colorScale" priority="724">
      <colorScale>
        <cfvo type="num" val="0"/>
        <cfvo type="num" val="3"/>
        <cfvo type="num" val="6"/>
        <color theme="0"/>
        <color rgb="FF00B050"/>
        <color theme="6" tint="-0.499984740745262"/>
      </colorScale>
    </cfRule>
  </conditionalFormatting>
  <conditionalFormatting sqref="AN18">
    <cfRule type="colorScale" priority="723">
      <colorScale>
        <cfvo type="num" val="0"/>
        <cfvo type="num" val="3"/>
        <cfvo type="num" val="6"/>
        <color theme="0"/>
        <color rgb="FF00B050"/>
        <color theme="6" tint="-0.499984740745262"/>
      </colorScale>
    </cfRule>
  </conditionalFormatting>
  <conditionalFormatting sqref="AN18">
    <cfRule type="colorScale" priority="722">
      <colorScale>
        <cfvo type="num" val="0"/>
        <cfvo type="num" val="3"/>
        <cfvo type="num" val="6"/>
        <color theme="0"/>
        <color rgb="FF00B050"/>
        <color theme="6" tint="-0.499984740745262"/>
      </colorScale>
    </cfRule>
  </conditionalFormatting>
  <conditionalFormatting sqref="AN19">
    <cfRule type="colorScale" priority="716">
      <colorScale>
        <cfvo type="num" val="0"/>
        <cfvo type="num" val="3"/>
        <cfvo type="num" val="6"/>
        <color theme="0"/>
        <color rgb="FF00B050"/>
        <color theme="6" tint="-0.499984740745262"/>
      </colorScale>
    </cfRule>
  </conditionalFormatting>
  <conditionalFormatting sqref="AN15">
    <cfRule type="colorScale" priority="721">
      <colorScale>
        <cfvo type="num" val="0"/>
        <cfvo type="num" val="3"/>
        <cfvo type="num" val="6"/>
        <color theme="0"/>
        <color rgb="FF00B050"/>
        <color theme="6" tint="-0.499984740745262"/>
      </colorScale>
    </cfRule>
  </conditionalFormatting>
  <conditionalFormatting sqref="AN16">
    <cfRule type="colorScale" priority="720">
      <colorScale>
        <cfvo type="num" val="0"/>
        <cfvo type="num" val="3"/>
        <cfvo type="num" val="6"/>
        <color theme="0"/>
        <color rgb="FF00B050"/>
        <color theme="6" tint="-0.499984740745262"/>
      </colorScale>
    </cfRule>
  </conditionalFormatting>
  <conditionalFormatting sqref="AN16">
    <cfRule type="colorScale" priority="719">
      <colorScale>
        <cfvo type="num" val="0"/>
        <cfvo type="num" val="3"/>
        <cfvo type="num" val="6"/>
        <color theme="0"/>
        <color rgb="FF00B050"/>
        <color theme="6" tint="-0.499984740745262"/>
      </colorScale>
    </cfRule>
  </conditionalFormatting>
  <conditionalFormatting sqref="AN16">
    <cfRule type="colorScale" priority="718">
      <colorScale>
        <cfvo type="num" val="0"/>
        <cfvo type="num" val="3"/>
        <cfvo type="num" val="6"/>
        <color theme="0"/>
        <color rgb="FF00B050"/>
        <color theme="6" tint="-0.499984740745262"/>
      </colorScale>
    </cfRule>
  </conditionalFormatting>
  <conditionalFormatting sqref="AN16">
    <cfRule type="colorScale" priority="717">
      <colorScale>
        <cfvo type="num" val="0"/>
        <cfvo type="num" val="3"/>
        <cfvo type="num" val="6"/>
        <color theme="0"/>
        <color rgb="FF00B050"/>
        <color theme="6" tint="-0.499984740745262"/>
      </colorScale>
    </cfRule>
  </conditionalFormatting>
  <conditionalFormatting sqref="CA15:CA17 CA19">
    <cfRule type="colorScale" priority="691">
      <colorScale>
        <cfvo type="num" val="0"/>
        <cfvo type="num" val="3"/>
        <cfvo type="num" val="6"/>
        <color theme="0"/>
        <color rgb="FF00B050"/>
        <color theme="6" tint="-0.499984740745262"/>
      </colorScale>
    </cfRule>
  </conditionalFormatting>
  <conditionalFormatting sqref="CA18">
    <cfRule type="colorScale" priority="690">
      <colorScale>
        <cfvo type="num" val="0"/>
        <cfvo type="num" val="3"/>
        <cfvo type="num" val="6"/>
        <color theme="0"/>
        <color rgb="FF00B050"/>
        <color theme="6" tint="-0.499984740745262"/>
      </colorScale>
    </cfRule>
  </conditionalFormatting>
  <conditionalFormatting sqref="CA18">
    <cfRule type="colorScale" priority="688">
      <colorScale>
        <cfvo type="num" val="0"/>
        <cfvo type="num" val="3"/>
        <cfvo type="num" val="6"/>
        <color theme="0"/>
        <color rgb="FF00B050"/>
        <color theme="6" tint="-0.499984740745262"/>
      </colorScale>
    </cfRule>
  </conditionalFormatting>
  <conditionalFormatting sqref="CA18">
    <cfRule type="colorScale" priority="689">
      <colorScale>
        <cfvo type="num" val="0"/>
        <cfvo type="num" val="3"/>
        <cfvo type="num" val="6"/>
        <color theme="0"/>
        <color rgb="FF00B050"/>
        <color theme="6" tint="-0.499984740745262"/>
      </colorScale>
    </cfRule>
  </conditionalFormatting>
  <conditionalFormatting sqref="CA18">
    <cfRule type="colorScale" priority="687">
      <colorScale>
        <cfvo type="num" val="0"/>
        <cfvo type="num" val="3"/>
        <cfvo type="num" val="6"/>
        <color theme="0"/>
        <color rgb="FF00B050"/>
        <color theme="6" tint="-0.499984740745262"/>
      </colorScale>
    </cfRule>
  </conditionalFormatting>
  <conditionalFormatting sqref="CA18">
    <cfRule type="colorScale" priority="686">
      <colorScale>
        <cfvo type="num" val="0"/>
        <cfvo type="num" val="3"/>
        <cfvo type="num" val="6"/>
        <color theme="0"/>
        <color rgb="FF00B050"/>
        <color theme="6" tint="-0.499984740745262"/>
      </colorScale>
    </cfRule>
  </conditionalFormatting>
  <conditionalFormatting sqref="CA18">
    <cfRule type="colorScale" priority="685">
      <colorScale>
        <cfvo type="num" val="0"/>
        <cfvo type="num" val="3"/>
        <cfvo type="num" val="6"/>
        <color theme="0"/>
        <color rgb="FF00B050"/>
        <color theme="6" tint="-0.499984740745262"/>
      </colorScale>
    </cfRule>
  </conditionalFormatting>
  <conditionalFormatting sqref="CA18">
    <cfRule type="colorScale" priority="684">
      <colorScale>
        <cfvo type="num" val="0"/>
        <cfvo type="num" val="3"/>
        <cfvo type="num" val="6"/>
        <color theme="0"/>
        <color rgb="FF00B050"/>
        <color theme="6" tint="-0.499984740745262"/>
      </colorScale>
    </cfRule>
  </conditionalFormatting>
  <conditionalFormatting sqref="CA108">
    <cfRule type="colorScale" priority="683">
      <colorScale>
        <cfvo type="num" val="0"/>
        <cfvo type="num" val="3"/>
        <cfvo type="num" val="6"/>
        <color theme="0"/>
        <color rgb="FF00B050"/>
        <color theme="6" tint="-0.499984740745262"/>
      </colorScale>
    </cfRule>
  </conditionalFormatting>
  <conditionalFormatting sqref="HC12:HE13">
    <cfRule type="colorScale" priority="682">
      <colorScale>
        <cfvo type="num" val="0"/>
        <cfvo type="num" val="3"/>
        <cfvo type="num" val="6"/>
        <color theme="0"/>
        <color rgb="FF00B050"/>
        <color theme="6" tint="-0.499984740745262"/>
      </colorScale>
    </cfRule>
  </conditionalFormatting>
  <conditionalFormatting sqref="HC11:HE11">
    <cfRule type="colorScale" priority="681">
      <colorScale>
        <cfvo type="num" val="0"/>
        <cfvo type="num" val="3"/>
        <cfvo type="num" val="6"/>
        <color theme="0"/>
        <color rgb="FF00B050"/>
        <color theme="6" tint="-0.499984740745262"/>
      </colorScale>
    </cfRule>
  </conditionalFormatting>
  <conditionalFormatting sqref="HC17:HC19">
    <cfRule type="colorScale" priority="680">
      <colorScale>
        <cfvo type="num" val="0"/>
        <cfvo type="num" val="3"/>
        <cfvo type="num" val="6"/>
        <color theme="0"/>
        <color rgb="FF00B050"/>
        <color theme="6" tint="-0.499984740745262"/>
      </colorScale>
    </cfRule>
  </conditionalFormatting>
  <conditionalFormatting sqref="HC19">
    <cfRule type="colorScale" priority="679">
      <colorScale>
        <cfvo type="num" val="0"/>
        <cfvo type="num" val="3"/>
        <cfvo type="num" val="6"/>
        <color theme="0"/>
        <color rgb="FF00B050"/>
        <color theme="6" tint="-0.499984740745262"/>
      </colorScale>
    </cfRule>
  </conditionalFormatting>
  <conditionalFormatting sqref="HC17">
    <cfRule type="colorScale" priority="678">
      <colorScale>
        <cfvo type="num" val="0"/>
        <cfvo type="num" val="3"/>
        <cfvo type="num" val="6"/>
        <color theme="0"/>
        <color rgb="FF00B050"/>
        <color theme="6" tint="-0.499984740745262"/>
      </colorScale>
    </cfRule>
  </conditionalFormatting>
  <conditionalFormatting sqref="HC17">
    <cfRule type="colorScale" priority="677">
      <colorScale>
        <cfvo type="num" val="0"/>
        <cfvo type="num" val="3"/>
        <cfvo type="num" val="6"/>
        <color theme="0"/>
        <color rgb="FF00B050"/>
        <color theme="6" tint="-0.499984740745262"/>
      </colorScale>
    </cfRule>
  </conditionalFormatting>
  <conditionalFormatting sqref="HC17">
    <cfRule type="colorScale" priority="676">
      <colorScale>
        <cfvo type="num" val="0"/>
        <cfvo type="num" val="3"/>
        <cfvo type="num" val="6"/>
        <color theme="0"/>
        <color rgb="FF00B050"/>
        <color theme="6" tint="-0.499984740745262"/>
      </colorScale>
    </cfRule>
  </conditionalFormatting>
  <conditionalFormatting sqref="HC17">
    <cfRule type="colorScale" priority="675">
      <colorScale>
        <cfvo type="num" val="0"/>
        <cfvo type="num" val="3"/>
        <cfvo type="num" val="6"/>
        <color theme="0"/>
        <color rgb="FF00B050"/>
        <color theme="6" tint="-0.499984740745262"/>
      </colorScale>
    </cfRule>
  </conditionalFormatting>
  <conditionalFormatting sqref="HC18">
    <cfRule type="colorScale" priority="669">
      <colorScale>
        <cfvo type="num" val="0"/>
        <cfvo type="num" val="3"/>
        <cfvo type="num" val="6"/>
        <color theme="0"/>
        <color rgb="FF00B050"/>
        <color theme="6" tint="-0.499984740745262"/>
      </colorScale>
    </cfRule>
  </conditionalFormatting>
  <conditionalFormatting sqref="HC18:HC19 HC15:HC16">
    <cfRule type="colorScale" priority="674">
      <colorScale>
        <cfvo type="num" val="0"/>
        <cfvo type="num" val="3"/>
        <cfvo type="num" val="6"/>
        <color theme="0"/>
        <color rgb="FF00B050"/>
        <color theme="6" tint="-0.499984740745262"/>
      </colorScale>
    </cfRule>
  </conditionalFormatting>
  <conditionalFormatting sqref="HC15">
    <cfRule type="colorScale" priority="673">
      <colorScale>
        <cfvo type="num" val="0"/>
        <cfvo type="num" val="3"/>
        <cfvo type="num" val="6"/>
        <color theme="0"/>
        <color rgb="FF00B050"/>
        <color theme="6" tint="-0.499984740745262"/>
      </colorScale>
    </cfRule>
  </conditionalFormatting>
  <conditionalFormatting sqref="HC15">
    <cfRule type="colorScale" priority="672">
      <colorScale>
        <cfvo type="num" val="0"/>
        <cfvo type="num" val="3"/>
        <cfvo type="num" val="6"/>
        <color theme="0"/>
        <color rgb="FF00B050"/>
        <color theme="6" tint="-0.499984740745262"/>
      </colorScale>
    </cfRule>
  </conditionalFormatting>
  <conditionalFormatting sqref="HC15">
    <cfRule type="colorScale" priority="671">
      <colorScale>
        <cfvo type="num" val="0"/>
        <cfvo type="num" val="3"/>
        <cfvo type="num" val="6"/>
        <color theme="0"/>
        <color rgb="FF00B050"/>
        <color theme="6" tint="-0.499984740745262"/>
      </colorScale>
    </cfRule>
  </conditionalFormatting>
  <conditionalFormatting sqref="HC15">
    <cfRule type="colorScale" priority="670">
      <colorScale>
        <cfvo type="num" val="0"/>
        <cfvo type="num" val="3"/>
        <cfvo type="num" val="6"/>
        <color theme="0"/>
        <color rgb="FF00B050"/>
        <color theme="6" tint="-0.499984740745262"/>
      </colorScale>
    </cfRule>
  </conditionalFormatting>
  <conditionalFormatting sqref="HC18">
    <cfRule type="colorScale" priority="668">
      <colorScale>
        <cfvo type="num" val="0"/>
        <cfvo type="num" val="3"/>
        <cfvo type="num" val="6"/>
        <color theme="0"/>
        <color rgb="FF00B050"/>
        <color theme="6" tint="-0.499984740745262"/>
      </colorScale>
    </cfRule>
  </conditionalFormatting>
  <conditionalFormatting sqref="HC18">
    <cfRule type="colorScale" priority="667">
      <colorScale>
        <cfvo type="num" val="0"/>
        <cfvo type="num" val="3"/>
        <cfvo type="num" val="6"/>
        <color theme="0"/>
        <color rgb="FF00B050"/>
        <color theme="6" tint="-0.499984740745262"/>
      </colorScale>
    </cfRule>
  </conditionalFormatting>
  <conditionalFormatting sqref="HC18">
    <cfRule type="colorScale" priority="666">
      <colorScale>
        <cfvo type="num" val="0"/>
        <cfvo type="num" val="3"/>
        <cfvo type="num" val="6"/>
        <color theme="0"/>
        <color rgb="FF00B050"/>
        <color theme="6" tint="-0.499984740745262"/>
      </colorScale>
    </cfRule>
  </conditionalFormatting>
  <conditionalFormatting sqref="HC18">
    <cfRule type="colorScale" priority="665">
      <colorScale>
        <cfvo type="num" val="0"/>
        <cfvo type="num" val="3"/>
        <cfvo type="num" val="6"/>
        <color theme="0"/>
        <color rgb="FF00B050"/>
        <color theme="6" tint="-0.499984740745262"/>
      </colorScale>
    </cfRule>
  </conditionalFormatting>
  <conditionalFormatting sqref="HC19">
    <cfRule type="colorScale" priority="659">
      <colorScale>
        <cfvo type="num" val="0"/>
        <cfvo type="num" val="3"/>
        <cfvo type="num" val="6"/>
        <color theme="0"/>
        <color rgb="FF00B050"/>
        <color theme="6" tint="-0.499984740745262"/>
      </colorScale>
    </cfRule>
  </conditionalFormatting>
  <conditionalFormatting sqref="HC15">
    <cfRule type="colorScale" priority="664">
      <colorScale>
        <cfvo type="num" val="0"/>
        <cfvo type="num" val="3"/>
        <cfvo type="num" val="6"/>
        <color theme="0"/>
        <color rgb="FF00B050"/>
        <color theme="6" tint="-0.499984740745262"/>
      </colorScale>
    </cfRule>
  </conditionalFormatting>
  <conditionalFormatting sqref="HC16">
    <cfRule type="colorScale" priority="663">
      <colorScale>
        <cfvo type="num" val="0"/>
        <cfvo type="num" val="3"/>
        <cfvo type="num" val="6"/>
        <color theme="0"/>
        <color rgb="FF00B050"/>
        <color theme="6" tint="-0.499984740745262"/>
      </colorScale>
    </cfRule>
  </conditionalFormatting>
  <conditionalFormatting sqref="HC16">
    <cfRule type="colorScale" priority="662">
      <colorScale>
        <cfvo type="num" val="0"/>
        <cfvo type="num" val="3"/>
        <cfvo type="num" val="6"/>
        <color theme="0"/>
        <color rgb="FF00B050"/>
        <color theme="6" tint="-0.499984740745262"/>
      </colorScale>
    </cfRule>
  </conditionalFormatting>
  <conditionalFormatting sqref="HC16">
    <cfRule type="colorScale" priority="661">
      <colorScale>
        <cfvo type="num" val="0"/>
        <cfvo type="num" val="3"/>
        <cfvo type="num" val="6"/>
        <color theme="0"/>
        <color rgb="FF00B050"/>
        <color theme="6" tint="-0.499984740745262"/>
      </colorScale>
    </cfRule>
  </conditionalFormatting>
  <conditionalFormatting sqref="HC16">
    <cfRule type="colorScale" priority="660">
      <colorScale>
        <cfvo type="num" val="0"/>
        <cfvo type="num" val="3"/>
        <cfvo type="num" val="6"/>
        <color theme="0"/>
        <color rgb="FF00B050"/>
        <color theme="6" tint="-0.499984740745262"/>
      </colorScale>
    </cfRule>
  </conditionalFormatting>
  <conditionalFormatting sqref="HC128">
    <cfRule type="colorScale" priority="658">
      <colorScale>
        <cfvo type="num" val="0"/>
        <cfvo type="num" val="3"/>
        <cfvo type="num" val="6"/>
        <color theme="0"/>
        <color rgb="FF00B050"/>
        <color theme="6" tint="-0.499984740745262"/>
      </colorScale>
    </cfRule>
  </conditionalFormatting>
  <conditionalFormatting sqref="HD17:HD19">
    <cfRule type="colorScale" priority="657">
      <colorScale>
        <cfvo type="num" val="0"/>
        <cfvo type="num" val="3"/>
        <cfvo type="num" val="6"/>
        <color theme="0"/>
        <color rgb="FF00B050"/>
        <color theme="6" tint="-0.499984740745262"/>
      </colorScale>
    </cfRule>
  </conditionalFormatting>
  <conditionalFormatting sqref="HD19">
    <cfRule type="colorScale" priority="656">
      <colorScale>
        <cfvo type="num" val="0"/>
        <cfvo type="num" val="3"/>
        <cfvo type="num" val="6"/>
        <color theme="0"/>
        <color rgb="FF00B050"/>
        <color theme="6" tint="-0.499984740745262"/>
      </colorScale>
    </cfRule>
  </conditionalFormatting>
  <conditionalFormatting sqref="HD17">
    <cfRule type="colorScale" priority="655">
      <colorScale>
        <cfvo type="num" val="0"/>
        <cfvo type="num" val="3"/>
        <cfvo type="num" val="6"/>
        <color theme="0"/>
        <color rgb="FF00B050"/>
        <color theme="6" tint="-0.499984740745262"/>
      </colorScale>
    </cfRule>
  </conditionalFormatting>
  <conditionalFormatting sqref="HD17">
    <cfRule type="colorScale" priority="654">
      <colorScale>
        <cfvo type="num" val="0"/>
        <cfvo type="num" val="3"/>
        <cfvo type="num" val="6"/>
        <color theme="0"/>
        <color rgb="FF00B050"/>
        <color theme="6" tint="-0.499984740745262"/>
      </colorScale>
    </cfRule>
  </conditionalFormatting>
  <conditionalFormatting sqref="HD17">
    <cfRule type="colorScale" priority="653">
      <colorScale>
        <cfvo type="num" val="0"/>
        <cfvo type="num" val="3"/>
        <cfvo type="num" val="6"/>
        <color theme="0"/>
        <color rgb="FF00B050"/>
        <color theme="6" tint="-0.499984740745262"/>
      </colorScale>
    </cfRule>
  </conditionalFormatting>
  <conditionalFormatting sqref="HD17">
    <cfRule type="colorScale" priority="652">
      <colorScale>
        <cfvo type="num" val="0"/>
        <cfvo type="num" val="3"/>
        <cfvo type="num" val="6"/>
        <color theme="0"/>
        <color rgb="FF00B050"/>
        <color theme="6" tint="-0.499984740745262"/>
      </colorScale>
    </cfRule>
  </conditionalFormatting>
  <conditionalFormatting sqref="HD18">
    <cfRule type="colorScale" priority="646">
      <colorScale>
        <cfvo type="num" val="0"/>
        <cfvo type="num" val="3"/>
        <cfvo type="num" val="6"/>
        <color theme="0"/>
        <color rgb="FF00B050"/>
        <color theme="6" tint="-0.499984740745262"/>
      </colorScale>
    </cfRule>
  </conditionalFormatting>
  <conditionalFormatting sqref="HD18:HD19 HD15:HD16">
    <cfRule type="colorScale" priority="651">
      <colorScale>
        <cfvo type="num" val="0"/>
        <cfvo type="num" val="3"/>
        <cfvo type="num" val="6"/>
        <color theme="0"/>
        <color rgb="FF00B050"/>
        <color theme="6" tint="-0.499984740745262"/>
      </colorScale>
    </cfRule>
  </conditionalFormatting>
  <conditionalFormatting sqref="HD15">
    <cfRule type="colorScale" priority="650">
      <colorScale>
        <cfvo type="num" val="0"/>
        <cfvo type="num" val="3"/>
        <cfvo type="num" val="6"/>
        <color theme="0"/>
        <color rgb="FF00B050"/>
        <color theme="6" tint="-0.499984740745262"/>
      </colorScale>
    </cfRule>
  </conditionalFormatting>
  <conditionalFormatting sqref="HD15">
    <cfRule type="colorScale" priority="649">
      <colorScale>
        <cfvo type="num" val="0"/>
        <cfvo type="num" val="3"/>
        <cfvo type="num" val="6"/>
        <color theme="0"/>
        <color rgb="FF00B050"/>
        <color theme="6" tint="-0.499984740745262"/>
      </colorScale>
    </cfRule>
  </conditionalFormatting>
  <conditionalFormatting sqref="HD15">
    <cfRule type="colorScale" priority="648">
      <colorScale>
        <cfvo type="num" val="0"/>
        <cfvo type="num" val="3"/>
        <cfvo type="num" val="6"/>
        <color theme="0"/>
        <color rgb="FF00B050"/>
        <color theme="6" tint="-0.499984740745262"/>
      </colorScale>
    </cfRule>
  </conditionalFormatting>
  <conditionalFormatting sqref="HD15">
    <cfRule type="colorScale" priority="647">
      <colorScale>
        <cfvo type="num" val="0"/>
        <cfvo type="num" val="3"/>
        <cfvo type="num" val="6"/>
        <color theme="0"/>
        <color rgb="FF00B050"/>
        <color theme="6" tint="-0.499984740745262"/>
      </colorScale>
    </cfRule>
  </conditionalFormatting>
  <conditionalFormatting sqref="HD18">
    <cfRule type="colorScale" priority="645">
      <colorScale>
        <cfvo type="num" val="0"/>
        <cfvo type="num" val="3"/>
        <cfvo type="num" val="6"/>
        <color theme="0"/>
        <color rgb="FF00B050"/>
        <color theme="6" tint="-0.499984740745262"/>
      </colorScale>
    </cfRule>
  </conditionalFormatting>
  <conditionalFormatting sqref="HD18">
    <cfRule type="colorScale" priority="644">
      <colorScale>
        <cfvo type="num" val="0"/>
        <cfvo type="num" val="3"/>
        <cfvo type="num" val="6"/>
        <color theme="0"/>
        <color rgb="FF00B050"/>
        <color theme="6" tint="-0.499984740745262"/>
      </colorScale>
    </cfRule>
  </conditionalFormatting>
  <conditionalFormatting sqref="HD18">
    <cfRule type="colorScale" priority="643">
      <colorScale>
        <cfvo type="num" val="0"/>
        <cfvo type="num" val="3"/>
        <cfvo type="num" val="6"/>
        <color theme="0"/>
        <color rgb="FF00B050"/>
        <color theme="6" tint="-0.499984740745262"/>
      </colorScale>
    </cfRule>
  </conditionalFormatting>
  <conditionalFormatting sqref="HD18">
    <cfRule type="colorScale" priority="642">
      <colorScale>
        <cfvo type="num" val="0"/>
        <cfvo type="num" val="3"/>
        <cfvo type="num" val="6"/>
        <color theme="0"/>
        <color rgb="FF00B050"/>
        <color theme="6" tint="-0.499984740745262"/>
      </colorScale>
    </cfRule>
  </conditionalFormatting>
  <conditionalFormatting sqref="HD19">
    <cfRule type="colorScale" priority="636">
      <colorScale>
        <cfvo type="num" val="0"/>
        <cfvo type="num" val="3"/>
        <cfvo type="num" val="6"/>
        <color theme="0"/>
        <color rgb="FF00B050"/>
        <color theme="6" tint="-0.499984740745262"/>
      </colorScale>
    </cfRule>
  </conditionalFormatting>
  <conditionalFormatting sqref="HD15">
    <cfRule type="colorScale" priority="641">
      <colorScale>
        <cfvo type="num" val="0"/>
        <cfvo type="num" val="3"/>
        <cfvo type="num" val="6"/>
        <color theme="0"/>
        <color rgb="FF00B050"/>
        <color theme="6" tint="-0.499984740745262"/>
      </colorScale>
    </cfRule>
  </conditionalFormatting>
  <conditionalFormatting sqref="HD16">
    <cfRule type="colorScale" priority="640">
      <colorScale>
        <cfvo type="num" val="0"/>
        <cfvo type="num" val="3"/>
        <cfvo type="num" val="6"/>
        <color theme="0"/>
        <color rgb="FF00B050"/>
        <color theme="6" tint="-0.499984740745262"/>
      </colorScale>
    </cfRule>
  </conditionalFormatting>
  <conditionalFormatting sqref="HD16">
    <cfRule type="colorScale" priority="639">
      <colorScale>
        <cfvo type="num" val="0"/>
        <cfvo type="num" val="3"/>
        <cfvo type="num" val="6"/>
        <color theme="0"/>
        <color rgb="FF00B050"/>
        <color theme="6" tint="-0.499984740745262"/>
      </colorScale>
    </cfRule>
  </conditionalFormatting>
  <conditionalFormatting sqref="HD16">
    <cfRule type="colorScale" priority="638">
      <colorScale>
        <cfvo type="num" val="0"/>
        <cfvo type="num" val="3"/>
        <cfvo type="num" val="6"/>
        <color theme="0"/>
        <color rgb="FF00B050"/>
        <color theme="6" tint="-0.499984740745262"/>
      </colorScale>
    </cfRule>
  </conditionalFormatting>
  <conditionalFormatting sqref="HD16">
    <cfRule type="colorScale" priority="637">
      <colorScale>
        <cfvo type="num" val="0"/>
        <cfvo type="num" val="3"/>
        <cfvo type="num" val="6"/>
        <color theme="0"/>
        <color rgb="FF00B050"/>
        <color theme="6" tint="-0.499984740745262"/>
      </colorScale>
    </cfRule>
  </conditionalFormatting>
  <conditionalFormatting sqref="HD130">
    <cfRule type="colorScale" priority="635">
      <colorScale>
        <cfvo type="num" val="0"/>
        <cfvo type="num" val="3"/>
        <cfvo type="num" val="6"/>
        <color theme="0"/>
        <color rgb="FF00B050"/>
        <color theme="6" tint="-0.499984740745262"/>
      </colorScale>
    </cfRule>
  </conditionalFormatting>
  <conditionalFormatting sqref="HE17:HE18">
    <cfRule type="colorScale" priority="634">
      <colorScale>
        <cfvo type="num" val="0"/>
        <cfvo type="num" val="3"/>
        <cfvo type="num" val="6"/>
        <color theme="0"/>
        <color rgb="FF00B050"/>
        <color theme="6" tint="-0.499984740745262"/>
      </colorScale>
    </cfRule>
  </conditionalFormatting>
  <conditionalFormatting sqref="HE17">
    <cfRule type="colorScale" priority="633">
      <colorScale>
        <cfvo type="num" val="0"/>
        <cfvo type="num" val="3"/>
        <cfvo type="num" val="6"/>
        <color theme="0"/>
        <color rgb="FF00B050"/>
        <color theme="6" tint="-0.499984740745262"/>
      </colorScale>
    </cfRule>
  </conditionalFormatting>
  <conditionalFormatting sqref="HE17">
    <cfRule type="colorScale" priority="632">
      <colorScale>
        <cfvo type="num" val="0"/>
        <cfvo type="num" val="3"/>
        <cfvo type="num" val="6"/>
        <color theme="0"/>
        <color rgb="FF00B050"/>
        <color theme="6" tint="-0.499984740745262"/>
      </colorScale>
    </cfRule>
  </conditionalFormatting>
  <conditionalFormatting sqref="HE17">
    <cfRule type="colorScale" priority="631">
      <colorScale>
        <cfvo type="num" val="0"/>
        <cfvo type="num" val="3"/>
        <cfvo type="num" val="6"/>
        <color theme="0"/>
        <color rgb="FF00B050"/>
        <color theme="6" tint="-0.499984740745262"/>
      </colorScale>
    </cfRule>
  </conditionalFormatting>
  <conditionalFormatting sqref="HE17">
    <cfRule type="colorScale" priority="630">
      <colorScale>
        <cfvo type="num" val="0"/>
        <cfvo type="num" val="3"/>
        <cfvo type="num" val="6"/>
        <color theme="0"/>
        <color rgb="FF00B050"/>
        <color theme="6" tint="-0.499984740745262"/>
      </colorScale>
    </cfRule>
  </conditionalFormatting>
  <conditionalFormatting sqref="HE18">
    <cfRule type="colorScale" priority="624">
      <colorScale>
        <cfvo type="num" val="0"/>
        <cfvo type="num" val="3"/>
        <cfvo type="num" val="6"/>
        <color theme="0"/>
        <color rgb="FF00B050"/>
        <color theme="6" tint="-0.499984740745262"/>
      </colorScale>
    </cfRule>
  </conditionalFormatting>
  <conditionalFormatting sqref="HE15:HE16 HE18">
    <cfRule type="colorScale" priority="629">
      <colorScale>
        <cfvo type="num" val="0"/>
        <cfvo type="num" val="3"/>
        <cfvo type="num" val="6"/>
        <color theme="0"/>
        <color rgb="FF00B050"/>
        <color theme="6" tint="-0.499984740745262"/>
      </colorScale>
    </cfRule>
  </conditionalFormatting>
  <conditionalFormatting sqref="HE15">
    <cfRule type="colorScale" priority="628">
      <colorScale>
        <cfvo type="num" val="0"/>
        <cfvo type="num" val="3"/>
        <cfvo type="num" val="6"/>
        <color theme="0"/>
        <color rgb="FF00B050"/>
        <color theme="6" tint="-0.499984740745262"/>
      </colorScale>
    </cfRule>
  </conditionalFormatting>
  <conditionalFormatting sqref="HE15">
    <cfRule type="colorScale" priority="627">
      <colorScale>
        <cfvo type="num" val="0"/>
        <cfvo type="num" val="3"/>
        <cfvo type="num" val="6"/>
        <color theme="0"/>
        <color rgb="FF00B050"/>
        <color theme="6" tint="-0.499984740745262"/>
      </colorScale>
    </cfRule>
  </conditionalFormatting>
  <conditionalFormatting sqref="HE15">
    <cfRule type="colorScale" priority="626">
      <colorScale>
        <cfvo type="num" val="0"/>
        <cfvo type="num" val="3"/>
        <cfvo type="num" val="6"/>
        <color theme="0"/>
        <color rgb="FF00B050"/>
        <color theme="6" tint="-0.499984740745262"/>
      </colorScale>
    </cfRule>
  </conditionalFormatting>
  <conditionalFormatting sqref="HE15">
    <cfRule type="colorScale" priority="625">
      <colorScale>
        <cfvo type="num" val="0"/>
        <cfvo type="num" val="3"/>
        <cfvo type="num" val="6"/>
        <color theme="0"/>
        <color rgb="FF00B050"/>
        <color theme="6" tint="-0.499984740745262"/>
      </colorScale>
    </cfRule>
  </conditionalFormatting>
  <conditionalFormatting sqref="HE18">
    <cfRule type="colorScale" priority="623">
      <colorScale>
        <cfvo type="num" val="0"/>
        <cfvo type="num" val="3"/>
        <cfvo type="num" val="6"/>
        <color theme="0"/>
        <color rgb="FF00B050"/>
        <color theme="6" tint="-0.499984740745262"/>
      </colorScale>
    </cfRule>
  </conditionalFormatting>
  <conditionalFormatting sqref="HE18">
    <cfRule type="colorScale" priority="622">
      <colorScale>
        <cfvo type="num" val="0"/>
        <cfvo type="num" val="3"/>
        <cfvo type="num" val="6"/>
        <color theme="0"/>
        <color rgb="FF00B050"/>
        <color theme="6" tint="-0.499984740745262"/>
      </colorScale>
    </cfRule>
  </conditionalFormatting>
  <conditionalFormatting sqref="HE18">
    <cfRule type="colorScale" priority="621">
      <colorScale>
        <cfvo type="num" val="0"/>
        <cfvo type="num" val="3"/>
        <cfvo type="num" val="6"/>
        <color theme="0"/>
        <color rgb="FF00B050"/>
        <color theme="6" tint="-0.499984740745262"/>
      </colorScale>
    </cfRule>
  </conditionalFormatting>
  <conditionalFormatting sqref="HE18">
    <cfRule type="colorScale" priority="620">
      <colorScale>
        <cfvo type="num" val="0"/>
        <cfvo type="num" val="3"/>
        <cfvo type="num" val="6"/>
        <color theme="0"/>
        <color rgb="FF00B050"/>
        <color theme="6" tint="-0.499984740745262"/>
      </colorScale>
    </cfRule>
  </conditionalFormatting>
  <conditionalFormatting sqref="HE15">
    <cfRule type="colorScale" priority="619">
      <colorScale>
        <cfvo type="num" val="0"/>
        <cfvo type="num" val="3"/>
        <cfvo type="num" val="6"/>
        <color theme="0"/>
        <color rgb="FF00B050"/>
        <color theme="6" tint="-0.499984740745262"/>
      </colorScale>
    </cfRule>
  </conditionalFormatting>
  <conditionalFormatting sqref="HE16">
    <cfRule type="colorScale" priority="618">
      <colorScale>
        <cfvo type="num" val="0"/>
        <cfvo type="num" val="3"/>
        <cfvo type="num" val="6"/>
        <color theme="0"/>
        <color rgb="FF00B050"/>
        <color theme="6" tint="-0.499984740745262"/>
      </colorScale>
    </cfRule>
  </conditionalFormatting>
  <conditionalFormatting sqref="HE16">
    <cfRule type="colorScale" priority="617">
      <colorScale>
        <cfvo type="num" val="0"/>
        <cfvo type="num" val="3"/>
        <cfvo type="num" val="6"/>
        <color theme="0"/>
        <color rgb="FF00B050"/>
        <color theme="6" tint="-0.499984740745262"/>
      </colorScale>
    </cfRule>
  </conditionalFormatting>
  <conditionalFormatting sqref="HE16">
    <cfRule type="colorScale" priority="616">
      <colorScale>
        <cfvo type="num" val="0"/>
        <cfvo type="num" val="3"/>
        <cfvo type="num" val="6"/>
        <color theme="0"/>
        <color rgb="FF00B050"/>
        <color theme="6" tint="-0.499984740745262"/>
      </colorScale>
    </cfRule>
  </conditionalFormatting>
  <conditionalFormatting sqref="HE16">
    <cfRule type="colorScale" priority="615">
      <colorScale>
        <cfvo type="num" val="0"/>
        <cfvo type="num" val="3"/>
        <cfvo type="num" val="6"/>
        <color theme="0"/>
        <color rgb="FF00B050"/>
        <color theme="6" tint="-0.499984740745262"/>
      </colorScale>
    </cfRule>
  </conditionalFormatting>
  <conditionalFormatting sqref="HE132">
    <cfRule type="colorScale" priority="614">
      <colorScale>
        <cfvo type="num" val="0"/>
        <cfvo type="num" val="3"/>
        <cfvo type="num" val="6"/>
        <color theme="0"/>
        <color rgb="FF00B050"/>
        <color theme="6" tint="-0.499984740745262"/>
      </colorScale>
    </cfRule>
  </conditionalFormatting>
  <conditionalFormatting sqref="HF19">
    <cfRule type="colorScale" priority="613">
      <colorScale>
        <cfvo type="num" val="0"/>
        <cfvo type="num" val="3"/>
        <cfvo type="num" val="6"/>
        <color theme="0"/>
        <color rgb="FF00B050"/>
        <color theme="6" tint="-0.499984740745262"/>
      </colorScale>
    </cfRule>
  </conditionalFormatting>
  <conditionalFormatting sqref="HF19">
    <cfRule type="colorScale" priority="612">
      <colorScale>
        <cfvo type="num" val="0"/>
        <cfvo type="num" val="3"/>
        <cfvo type="num" val="6"/>
        <color theme="0"/>
        <color rgb="FF00B050"/>
        <color theme="6" tint="-0.499984740745262"/>
      </colorScale>
    </cfRule>
  </conditionalFormatting>
  <conditionalFormatting sqref="HF14">
    <cfRule type="colorScale" priority="611">
      <colorScale>
        <cfvo type="num" val="0"/>
        <cfvo type="num" val="3"/>
        <cfvo type="num" val="6"/>
        <color theme="0"/>
        <color rgb="FF00B050"/>
        <color theme="6" tint="-0.499984740745262"/>
      </colorScale>
    </cfRule>
  </conditionalFormatting>
  <conditionalFormatting sqref="HF14">
    <cfRule type="colorScale" priority="610">
      <colorScale>
        <cfvo type="num" val="0"/>
        <cfvo type="num" val="3"/>
        <cfvo type="num" val="6"/>
        <color theme="0"/>
        <color rgb="FF00B050"/>
        <color theme="6" tint="-0.499984740745262"/>
      </colorScale>
    </cfRule>
  </conditionalFormatting>
  <conditionalFormatting sqref="HF12:HF13">
    <cfRule type="colorScale" priority="609">
      <colorScale>
        <cfvo type="num" val="0"/>
        <cfvo type="num" val="3"/>
        <cfvo type="num" val="6"/>
        <color theme="0"/>
        <color rgb="FF00B050"/>
        <color theme="6" tint="-0.499984740745262"/>
      </colorScale>
    </cfRule>
  </conditionalFormatting>
  <conditionalFormatting sqref="HF11">
    <cfRule type="colorScale" priority="608">
      <colorScale>
        <cfvo type="num" val="0"/>
        <cfvo type="num" val="3"/>
        <cfvo type="num" val="6"/>
        <color theme="0"/>
        <color rgb="FF00B050"/>
        <color theme="6" tint="-0.499984740745262"/>
      </colorScale>
    </cfRule>
  </conditionalFormatting>
  <conditionalFormatting sqref="HF17:HF18">
    <cfRule type="colorScale" priority="607">
      <colorScale>
        <cfvo type="num" val="0"/>
        <cfvo type="num" val="3"/>
        <cfvo type="num" val="6"/>
        <color theme="0"/>
        <color rgb="FF00B050"/>
        <color theme="6" tint="-0.499984740745262"/>
      </colorScale>
    </cfRule>
  </conditionalFormatting>
  <conditionalFormatting sqref="HF17">
    <cfRule type="colorScale" priority="606">
      <colorScale>
        <cfvo type="num" val="0"/>
        <cfvo type="num" val="3"/>
        <cfvo type="num" val="6"/>
        <color theme="0"/>
        <color rgb="FF00B050"/>
        <color theme="6" tint="-0.499984740745262"/>
      </colorScale>
    </cfRule>
  </conditionalFormatting>
  <conditionalFormatting sqref="HF17">
    <cfRule type="colorScale" priority="605">
      <colorScale>
        <cfvo type="num" val="0"/>
        <cfvo type="num" val="3"/>
        <cfvo type="num" val="6"/>
        <color theme="0"/>
        <color rgb="FF00B050"/>
        <color theme="6" tint="-0.499984740745262"/>
      </colorScale>
    </cfRule>
  </conditionalFormatting>
  <conditionalFormatting sqref="HF17">
    <cfRule type="colorScale" priority="604">
      <colorScale>
        <cfvo type="num" val="0"/>
        <cfvo type="num" val="3"/>
        <cfvo type="num" val="6"/>
        <color theme="0"/>
        <color rgb="FF00B050"/>
        <color theme="6" tint="-0.499984740745262"/>
      </colorScale>
    </cfRule>
  </conditionalFormatting>
  <conditionalFormatting sqref="HF17">
    <cfRule type="colorScale" priority="603">
      <colorScale>
        <cfvo type="num" val="0"/>
        <cfvo type="num" val="3"/>
        <cfvo type="num" val="6"/>
        <color theme="0"/>
        <color rgb="FF00B050"/>
        <color theme="6" tint="-0.499984740745262"/>
      </colorScale>
    </cfRule>
  </conditionalFormatting>
  <conditionalFormatting sqref="HF18">
    <cfRule type="colorScale" priority="597">
      <colorScale>
        <cfvo type="num" val="0"/>
        <cfvo type="num" val="3"/>
        <cfvo type="num" val="6"/>
        <color theme="0"/>
        <color rgb="FF00B050"/>
        <color theme="6" tint="-0.499984740745262"/>
      </colorScale>
    </cfRule>
  </conditionalFormatting>
  <conditionalFormatting sqref="HF15:HF16 HF18">
    <cfRule type="colorScale" priority="602">
      <colorScale>
        <cfvo type="num" val="0"/>
        <cfvo type="num" val="3"/>
        <cfvo type="num" val="6"/>
        <color theme="0"/>
        <color rgb="FF00B050"/>
        <color theme="6" tint="-0.499984740745262"/>
      </colorScale>
    </cfRule>
  </conditionalFormatting>
  <conditionalFormatting sqref="HF15">
    <cfRule type="colorScale" priority="601">
      <colorScale>
        <cfvo type="num" val="0"/>
        <cfvo type="num" val="3"/>
        <cfvo type="num" val="6"/>
        <color theme="0"/>
        <color rgb="FF00B050"/>
        <color theme="6" tint="-0.499984740745262"/>
      </colorScale>
    </cfRule>
  </conditionalFormatting>
  <conditionalFormatting sqref="HF15">
    <cfRule type="colorScale" priority="600">
      <colorScale>
        <cfvo type="num" val="0"/>
        <cfvo type="num" val="3"/>
        <cfvo type="num" val="6"/>
        <color theme="0"/>
        <color rgb="FF00B050"/>
        <color theme="6" tint="-0.499984740745262"/>
      </colorScale>
    </cfRule>
  </conditionalFormatting>
  <conditionalFormatting sqref="HF15">
    <cfRule type="colorScale" priority="599">
      <colorScale>
        <cfvo type="num" val="0"/>
        <cfvo type="num" val="3"/>
        <cfvo type="num" val="6"/>
        <color theme="0"/>
        <color rgb="FF00B050"/>
        <color theme="6" tint="-0.499984740745262"/>
      </colorScale>
    </cfRule>
  </conditionalFormatting>
  <conditionalFormatting sqref="HF15">
    <cfRule type="colorScale" priority="598">
      <colorScale>
        <cfvo type="num" val="0"/>
        <cfvo type="num" val="3"/>
        <cfvo type="num" val="6"/>
        <color theme="0"/>
        <color rgb="FF00B050"/>
        <color theme="6" tint="-0.499984740745262"/>
      </colorScale>
    </cfRule>
  </conditionalFormatting>
  <conditionalFormatting sqref="HF18">
    <cfRule type="colorScale" priority="596">
      <colorScale>
        <cfvo type="num" val="0"/>
        <cfvo type="num" val="3"/>
        <cfvo type="num" val="6"/>
        <color theme="0"/>
        <color rgb="FF00B050"/>
        <color theme="6" tint="-0.499984740745262"/>
      </colorScale>
    </cfRule>
  </conditionalFormatting>
  <conditionalFormatting sqref="HF18">
    <cfRule type="colorScale" priority="595">
      <colorScale>
        <cfvo type="num" val="0"/>
        <cfvo type="num" val="3"/>
        <cfvo type="num" val="6"/>
        <color theme="0"/>
        <color rgb="FF00B050"/>
        <color theme="6" tint="-0.499984740745262"/>
      </colorScale>
    </cfRule>
  </conditionalFormatting>
  <conditionalFormatting sqref="HF18">
    <cfRule type="colorScale" priority="594">
      <colorScale>
        <cfvo type="num" val="0"/>
        <cfvo type="num" val="3"/>
        <cfvo type="num" val="6"/>
        <color theme="0"/>
        <color rgb="FF00B050"/>
        <color theme="6" tint="-0.499984740745262"/>
      </colorScale>
    </cfRule>
  </conditionalFormatting>
  <conditionalFormatting sqref="HF18">
    <cfRule type="colorScale" priority="593">
      <colorScale>
        <cfvo type="num" val="0"/>
        <cfvo type="num" val="3"/>
        <cfvo type="num" val="6"/>
        <color theme="0"/>
        <color rgb="FF00B050"/>
        <color theme="6" tint="-0.499984740745262"/>
      </colorScale>
    </cfRule>
  </conditionalFormatting>
  <conditionalFormatting sqref="HF15">
    <cfRule type="colorScale" priority="592">
      <colorScale>
        <cfvo type="num" val="0"/>
        <cfvo type="num" val="3"/>
        <cfvo type="num" val="6"/>
        <color theme="0"/>
        <color rgb="FF00B050"/>
        <color theme="6" tint="-0.499984740745262"/>
      </colorScale>
    </cfRule>
  </conditionalFormatting>
  <conditionalFormatting sqref="HF16">
    <cfRule type="colorScale" priority="591">
      <colorScale>
        <cfvo type="num" val="0"/>
        <cfvo type="num" val="3"/>
        <cfvo type="num" val="6"/>
        <color theme="0"/>
        <color rgb="FF00B050"/>
        <color theme="6" tint="-0.499984740745262"/>
      </colorScale>
    </cfRule>
  </conditionalFormatting>
  <conditionalFormatting sqref="HF16">
    <cfRule type="colorScale" priority="590">
      <colorScale>
        <cfvo type="num" val="0"/>
        <cfvo type="num" val="3"/>
        <cfvo type="num" val="6"/>
        <color theme="0"/>
        <color rgb="FF00B050"/>
        <color theme="6" tint="-0.499984740745262"/>
      </colorScale>
    </cfRule>
  </conditionalFormatting>
  <conditionalFormatting sqref="HF16">
    <cfRule type="colorScale" priority="589">
      <colorScale>
        <cfvo type="num" val="0"/>
        <cfvo type="num" val="3"/>
        <cfvo type="num" val="6"/>
        <color theme="0"/>
        <color rgb="FF00B050"/>
        <color theme="6" tint="-0.499984740745262"/>
      </colorScale>
    </cfRule>
  </conditionalFormatting>
  <conditionalFormatting sqref="HF16">
    <cfRule type="colorScale" priority="588">
      <colorScale>
        <cfvo type="num" val="0"/>
        <cfvo type="num" val="3"/>
        <cfvo type="num" val="6"/>
        <color theme="0"/>
        <color rgb="FF00B050"/>
        <color theme="6" tint="-0.499984740745262"/>
      </colorScale>
    </cfRule>
  </conditionalFormatting>
  <conditionalFormatting sqref="HF133">
    <cfRule type="colorScale" priority="587">
      <colorScale>
        <cfvo type="num" val="0"/>
        <cfvo type="num" val="3"/>
        <cfvo type="num" val="6"/>
        <color theme="0"/>
        <color rgb="FF00B050"/>
        <color theme="6" tint="-0.499984740745262"/>
      </colorScale>
    </cfRule>
  </conditionalFormatting>
  <conditionalFormatting sqref="HG14">
    <cfRule type="colorScale" priority="586">
      <colorScale>
        <cfvo type="num" val="0"/>
        <cfvo type="num" val="3"/>
        <cfvo type="num" val="6"/>
        <color theme="0"/>
        <color rgb="FF00B050"/>
        <color theme="6" tint="-0.499984740745262"/>
      </colorScale>
    </cfRule>
  </conditionalFormatting>
  <conditionalFormatting sqref="HG14">
    <cfRule type="colorScale" priority="585">
      <colorScale>
        <cfvo type="num" val="0"/>
        <cfvo type="num" val="3"/>
        <cfvo type="num" val="6"/>
        <color theme="0"/>
        <color rgb="FF00B050"/>
        <color theme="6" tint="-0.499984740745262"/>
      </colorScale>
    </cfRule>
  </conditionalFormatting>
  <conditionalFormatting sqref="HG12:HG13">
    <cfRule type="colorScale" priority="584">
      <colorScale>
        <cfvo type="num" val="0"/>
        <cfvo type="num" val="3"/>
        <cfvo type="num" val="6"/>
        <color theme="0"/>
        <color rgb="FF00B050"/>
        <color theme="6" tint="-0.499984740745262"/>
      </colorScale>
    </cfRule>
  </conditionalFormatting>
  <conditionalFormatting sqref="HG19">
    <cfRule type="colorScale" priority="583">
      <colorScale>
        <cfvo type="num" val="0"/>
        <cfvo type="num" val="3"/>
        <cfvo type="num" val="6"/>
        <color theme="0"/>
        <color rgb="FF00B050"/>
        <color theme="6" tint="-0.499984740745262"/>
      </colorScale>
    </cfRule>
  </conditionalFormatting>
  <conditionalFormatting sqref="HG19">
    <cfRule type="colorScale" priority="582">
      <colorScale>
        <cfvo type="num" val="0"/>
        <cfvo type="num" val="3"/>
        <cfvo type="num" val="6"/>
        <color theme="0"/>
        <color rgb="FF00B050"/>
        <color theme="6" tint="-0.499984740745262"/>
      </colorScale>
    </cfRule>
  </conditionalFormatting>
  <conditionalFormatting sqref="HG17:HG18">
    <cfRule type="colorScale" priority="581">
      <colorScale>
        <cfvo type="num" val="0"/>
        <cfvo type="num" val="3"/>
        <cfvo type="num" val="6"/>
        <color theme="0"/>
        <color rgb="FF00B050"/>
        <color theme="6" tint="-0.499984740745262"/>
      </colorScale>
    </cfRule>
  </conditionalFormatting>
  <conditionalFormatting sqref="HG17">
    <cfRule type="colorScale" priority="580">
      <colorScale>
        <cfvo type="num" val="0"/>
        <cfvo type="num" val="3"/>
        <cfvo type="num" val="6"/>
        <color theme="0"/>
        <color rgb="FF00B050"/>
        <color theme="6" tint="-0.499984740745262"/>
      </colorScale>
    </cfRule>
  </conditionalFormatting>
  <conditionalFormatting sqref="HG17">
    <cfRule type="colorScale" priority="579">
      <colorScale>
        <cfvo type="num" val="0"/>
        <cfvo type="num" val="3"/>
        <cfvo type="num" val="6"/>
        <color theme="0"/>
        <color rgb="FF00B050"/>
        <color theme="6" tint="-0.499984740745262"/>
      </colorScale>
    </cfRule>
  </conditionalFormatting>
  <conditionalFormatting sqref="HG17">
    <cfRule type="colorScale" priority="578">
      <colorScale>
        <cfvo type="num" val="0"/>
        <cfvo type="num" val="3"/>
        <cfvo type="num" val="6"/>
        <color theme="0"/>
        <color rgb="FF00B050"/>
        <color theme="6" tint="-0.499984740745262"/>
      </colorScale>
    </cfRule>
  </conditionalFormatting>
  <conditionalFormatting sqref="HG17">
    <cfRule type="colorScale" priority="577">
      <colorScale>
        <cfvo type="num" val="0"/>
        <cfvo type="num" val="3"/>
        <cfvo type="num" val="6"/>
        <color theme="0"/>
        <color rgb="FF00B050"/>
        <color theme="6" tint="-0.499984740745262"/>
      </colorScale>
    </cfRule>
  </conditionalFormatting>
  <conditionalFormatting sqref="HG18">
    <cfRule type="colorScale" priority="571">
      <colorScale>
        <cfvo type="num" val="0"/>
        <cfvo type="num" val="3"/>
        <cfvo type="num" val="6"/>
        <color theme="0"/>
        <color rgb="FF00B050"/>
        <color theme="6" tint="-0.499984740745262"/>
      </colorScale>
    </cfRule>
  </conditionalFormatting>
  <conditionalFormatting sqref="HG15:HG16 HG18">
    <cfRule type="colorScale" priority="576">
      <colorScale>
        <cfvo type="num" val="0"/>
        <cfvo type="num" val="3"/>
        <cfvo type="num" val="6"/>
        <color theme="0"/>
        <color rgb="FF00B050"/>
        <color theme="6" tint="-0.499984740745262"/>
      </colorScale>
    </cfRule>
  </conditionalFormatting>
  <conditionalFormatting sqref="HG15">
    <cfRule type="colorScale" priority="575">
      <colorScale>
        <cfvo type="num" val="0"/>
        <cfvo type="num" val="3"/>
        <cfvo type="num" val="6"/>
        <color theme="0"/>
        <color rgb="FF00B050"/>
        <color theme="6" tint="-0.499984740745262"/>
      </colorScale>
    </cfRule>
  </conditionalFormatting>
  <conditionalFormatting sqref="HG15">
    <cfRule type="colorScale" priority="574">
      <colorScale>
        <cfvo type="num" val="0"/>
        <cfvo type="num" val="3"/>
        <cfvo type="num" val="6"/>
        <color theme="0"/>
        <color rgb="FF00B050"/>
        <color theme="6" tint="-0.499984740745262"/>
      </colorScale>
    </cfRule>
  </conditionalFormatting>
  <conditionalFormatting sqref="HG15">
    <cfRule type="colorScale" priority="573">
      <colorScale>
        <cfvo type="num" val="0"/>
        <cfvo type="num" val="3"/>
        <cfvo type="num" val="6"/>
        <color theme="0"/>
        <color rgb="FF00B050"/>
        <color theme="6" tint="-0.499984740745262"/>
      </colorScale>
    </cfRule>
  </conditionalFormatting>
  <conditionalFormatting sqref="HG15">
    <cfRule type="colorScale" priority="572">
      <colorScale>
        <cfvo type="num" val="0"/>
        <cfvo type="num" val="3"/>
        <cfvo type="num" val="6"/>
        <color theme="0"/>
        <color rgb="FF00B050"/>
        <color theme="6" tint="-0.499984740745262"/>
      </colorScale>
    </cfRule>
  </conditionalFormatting>
  <conditionalFormatting sqref="HG18">
    <cfRule type="colorScale" priority="570">
      <colorScale>
        <cfvo type="num" val="0"/>
        <cfvo type="num" val="3"/>
        <cfvo type="num" val="6"/>
        <color theme="0"/>
        <color rgb="FF00B050"/>
        <color theme="6" tint="-0.499984740745262"/>
      </colorScale>
    </cfRule>
  </conditionalFormatting>
  <conditionalFormatting sqref="HG18">
    <cfRule type="colorScale" priority="569">
      <colorScale>
        <cfvo type="num" val="0"/>
        <cfvo type="num" val="3"/>
        <cfvo type="num" val="6"/>
        <color theme="0"/>
        <color rgb="FF00B050"/>
        <color theme="6" tint="-0.499984740745262"/>
      </colorScale>
    </cfRule>
  </conditionalFormatting>
  <conditionalFormatting sqref="HG18">
    <cfRule type="colorScale" priority="568">
      <colorScale>
        <cfvo type="num" val="0"/>
        <cfvo type="num" val="3"/>
        <cfvo type="num" val="6"/>
        <color theme="0"/>
        <color rgb="FF00B050"/>
        <color theme="6" tint="-0.499984740745262"/>
      </colorScale>
    </cfRule>
  </conditionalFormatting>
  <conditionalFormatting sqref="HG18">
    <cfRule type="colorScale" priority="567">
      <colorScale>
        <cfvo type="num" val="0"/>
        <cfvo type="num" val="3"/>
        <cfvo type="num" val="6"/>
        <color theme="0"/>
        <color rgb="FF00B050"/>
        <color theme="6" tint="-0.499984740745262"/>
      </colorScale>
    </cfRule>
  </conditionalFormatting>
  <conditionalFormatting sqref="HG15">
    <cfRule type="colorScale" priority="566">
      <colorScale>
        <cfvo type="num" val="0"/>
        <cfvo type="num" val="3"/>
        <cfvo type="num" val="6"/>
        <color theme="0"/>
        <color rgb="FF00B050"/>
        <color theme="6" tint="-0.499984740745262"/>
      </colorScale>
    </cfRule>
  </conditionalFormatting>
  <conditionalFormatting sqref="HG16">
    <cfRule type="colorScale" priority="565">
      <colorScale>
        <cfvo type="num" val="0"/>
        <cfvo type="num" val="3"/>
        <cfvo type="num" val="6"/>
        <color theme="0"/>
        <color rgb="FF00B050"/>
        <color theme="6" tint="-0.499984740745262"/>
      </colorScale>
    </cfRule>
  </conditionalFormatting>
  <conditionalFormatting sqref="HG16">
    <cfRule type="colorScale" priority="564">
      <colorScale>
        <cfvo type="num" val="0"/>
        <cfvo type="num" val="3"/>
        <cfvo type="num" val="6"/>
        <color theme="0"/>
        <color rgb="FF00B050"/>
        <color theme="6" tint="-0.499984740745262"/>
      </colorScale>
    </cfRule>
  </conditionalFormatting>
  <conditionalFormatting sqref="HG16">
    <cfRule type="colorScale" priority="563">
      <colorScale>
        <cfvo type="num" val="0"/>
        <cfvo type="num" val="3"/>
        <cfvo type="num" val="6"/>
        <color theme="0"/>
        <color rgb="FF00B050"/>
        <color theme="6" tint="-0.499984740745262"/>
      </colorScale>
    </cfRule>
  </conditionalFormatting>
  <conditionalFormatting sqref="HG16">
    <cfRule type="colorScale" priority="562">
      <colorScale>
        <cfvo type="num" val="0"/>
        <cfvo type="num" val="3"/>
        <cfvo type="num" val="6"/>
        <color theme="0"/>
        <color rgb="FF00B050"/>
        <color theme="6" tint="-0.499984740745262"/>
      </colorScale>
    </cfRule>
  </conditionalFormatting>
  <conditionalFormatting sqref="HG111">
    <cfRule type="colorScale" priority="561">
      <colorScale>
        <cfvo type="num" val="0"/>
        <cfvo type="num" val="3"/>
        <cfvo type="num" val="6"/>
        <color theme="0"/>
        <color rgb="FF00B050"/>
        <color theme="6" tint="-0.499984740745262"/>
      </colorScale>
    </cfRule>
  </conditionalFormatting>
  <conditionalFormatting sqref="HH112">
    <cfRule type="colorScale" priority="560">
      <colorScale>
        <cfvo type="num" val="0"/>
        <cfvo type="num" val="3"/>
        <cfvo type="num" val="6"/>
        <color theme="0"/>
        <color rgb="FF00B050"/>
        <color theme="6" tint="-0.499984740745262"/>
      </colorScale>
    </cfRule>
  </conditionalFormatting>
  <conditionalFormatting sqref="HI113">
    <cfRule type="colorScale" priority="559">
      <colorScale>
        <cfvo type="num" val="0"/>
        <cfvo type="num" val="3"/>
        <cfvo type="num" val="6"/>
        <color theme="0"/>
        <color rgb="FF00B050"/>
        <color theme="6" tint="-0.499984740745262"/>
      </colorScale>
    </cfRule>
  </conditionalFormatting>
  <conditionalFormatting sqref="HJ114">
    <cfRule type="colorScale" priority="558">
      <colorScale>
        <cfvo type="num" val="0"/>
        <cfvo type="num" val="3"/>
        <cfvo type="num" val="6"/>
        <color theme="0"/>
        <color rgb="FF00B050"/>
        <color theme="6" tint="-0.499984740745262"/>
      </colorScale>
    </cfRule>
  </conditionalFormatting>
  <conditionalFormatting sqref="HK115:HS115">
    <cfRule type="colorScale" priority="557">
      <colorScale>
        <cfvo type="num" val="0"/>
        <cfvo type="num" val="3"/>
        <cfvo type="num" val="6"/>
        <color theme="0"/>
        <color rgb="FF00B050"/>
        <color theme="6" tint="-0.499984740745262"/>
      </colorScale>
    </cfRule>
  </conditionalFormatting>
  <conditionalFormatting sqref="HL116:HR116">
    <cfRule type="colorScale" priority="556">
      <colorScale>
        <cfvo type="num" val="0"/>
        <cfvo type="num" val="3"/>
        <cfvo type="num" val="6"/>
        <color theme="0"/>
        <color rgb="FF00B050"/>
        <color theme="6" tint="-0.499984740745262"/>
      </colorScale>
    </cfRule>
  </conditionalFormatting>
  <conditionalFormatting sqref="HH19">
    <cfRule type="colorScale" priority="555">
      <colorScale>
        <cfvo type="num" val="0"/>
        <cfvo type="num" val="3"/>
        <cfvo type="num" val="6"/>
        <color theme="0"/>
        <color rgb="FF00B050"/>
        <color theme="6" tint="-0.499984740745262"/>
      </colorScale>
    </cfRule>
  </conditionalFormatting>
  <conditionalFormatting sqref="HH19">
    <cfRule type="colorScale" priority="554">
      <colorScale>
        <cfvo type="num" val="0"/>
        <cfvo type="num" val="3"/>
        <cfvo type="num" val="6"/>
        <color theme="0"/>
        <color rgb="FF00B050"/>
        <color theme="6" tint="-0.499984740745262"/>
      </colorScale>
    </cfRule>
  </conditionalFormatting>
  <conditionalFormatting sqref="HH17:HH18">
    <cfRule type="colorScale" priority="553">
      <colorScale>
        <cfvo type="num" val="0"/>
        <cfvo type="num" val="3"/>
        <cfvo type="num" val="6"/>
        <color theme="0"/>
        <color rgb="FF00B050"/>
        <color theme="6" tint="-0.499984740745262"/>
      </colorScale>
    </cfRule>
  </conditionalFormatting>
  <conditionalFormatting sqref="HH17">
    <cfRule type="colorScale" priority="552">
      <colorScale>
        <cfvo type="num" val="0"/>
        <cfvo type="num" val="3"/>
        <cfvo type="num" val="6"/>
        <color theme="0"/>
        <color rgb="FF00B050"/>
        <color theme="6" tint="-0.499984740745262"/>
      </colorScale>
    </cfRule>
  </conditionalFormatting>
  <conditionalFormatting sqref="HH17">
    <cfRule type="colorScale" priority="551">
      <colorScale>
        <cfvo type="num" val="0"/>
        <cfvo type="num" val="3"/>
        <cfvo type="num" val="6"/>
        <color theme="0"/>
        <color rgb="FF00B050"/>
        <color theme="6" tint="-0.499984740745262"/>
      </colorScale>
    </cfRule>
  </conditionalFormatting>
  <conditionalFormatting sqref="HH17">
    <cfRule type="colorScale" priority="550">
      <colorScale>
        <cfvo type="num" val="0"/>
        <cfvo type="num" val="3"/>
        <cfvo type="num" val="6"/>
        <color theme="0"/>
        <color rgb="FF00B050"/>
        <color theme="6" tint="-0.499984740745262"/>
      </colorScale>
    </cfRule>
  </conditionalFormatting>
  <conditionalFormatting sqref="HH17">
    <cfRule type="colorScale" priority="549">
      <colorScale>
        <cfvo type="num" val="0"/>
        <cfvo type="num" val="3"/>
        <cfvo type="num" val="6"/>
        <color theme="0"/>
        <color rgb="FF00B050"/>
        <color theme="6" tint="-0.499984740745262"/>
      </colorScale>
    </cfRule>
  </conditionalFormatting>
  <conditionalFormatting sqref="HH18">
    <cfRule type="colorScale" priority="543">
      <colorScale>
        <cfvo type="num" val="0"/>
        <cfvo type="num" val="3"/>
        <cfvo type="num" val="6"/>
        <color theme="0"/>
        <color rgb="FF00B050"/>
        <color theme="6" tint="-0.499984740745262"/>
      </colorScale>
    </cfRule>
  </conditionalFormatting>
  <conditionalFormatting sqref="HH15:HH16 HH18">
    <cfRule type="colorScale" priority="548">
      <colorScale>
        <cfvo type="num" val="0"/>
        <cfvo type="num" val="3"/>
        <cfvo type="num" val="6"/>
        <color theme="0"/>
        <color rgb="FF00B050"/>
        <color theme="6" tint="-0.499984740745262"/>
      </colorScale>
    </cfRule>
  </conditionalFormatting>
  <conditionalFormatting sqref="HH15">
    <cfRule type="colorScale" priority="547">
      <colorScale>
        <cfvo type="num" val="0"/>
        <cfvo type="num" val="3"/>
        <cfvo type="num" val="6"/>
        <color theme="0"/>
        <color rgb="FF00B050"/>
        <color theme="6" tint="-0.499984740745262"/>
      </colorScale>
    </cfRule>
  </conditionalFormatting>
  <conditionalFormatting sqref="HH15">
    <cfRule type="colorScale" priority="546">
      <colorScale>
        <cfvo type="num" val="0"/>
        <cfvo type="num" val="3"/>
        <cfvo type="num" val="6"/>
        <color theme="0"/>
        <color rgb="FF00B050"/>
        <color theme="6" tint="-0.499984740745262"/>
      </colorScale>
    </cfRule>
  </conditionalFormatting>
  <conditionalFormatting sqref="HH15">
    <cfRule type="colorScale" priority="545">
      <colorScale>
        <cfvo type="num" val="0"/>
        <cfvo type="num" val="3"/>
        <cfvo type="num" val="6"/>
        <color theme="0"/>
        <color rgb="FF00B050"/>
        <color theme="6" tint="-0.499984740745262"/>
      </colorScale>
    </cfRule>
  </conditionalFormatting>
  <conditionalFormatting sqref="HH15">
    <cfRule type="colorScale" priority="544">
      <colorScale>
        <cfvo type="num" val="0"/>
        <cfvo type="num" val="3"/>
        <cfvo type="num" val="6"/>
        <color theme="0"/>
        <color rgb="FF00B050"/>
        <color theme="6" tint="-0.499984740745262"/>
      </colorScale>
    </cfRule>
  </conditionalFormatting>
  <conditionalFormatting sqref="HH18">
    <cfRule type="colorScale" priority="542">
      <colorScale>
        <cfvo type="num" val="0"/>
        <cfvo type="num" val="3"/>
        <cfvo type="num" val="6"/>
        <color theme="0"/>
        <color rgb="FF00B050"/>
        <color theme="6" tint="-0.499984740745262"/>
      </colorScale>
    </cfRule>
  </conditionalFormatting>
  <conditionalFormatting sqref="HH18">
    <cfRule type="colorScale" priority="541">
      <colorScale>
        <cfvo type="num" val="0"/>
        <cfvo type="num" val="3"/>
        <cfvo type="num" val="6"/>
        <color theme="0"/>
        <color rgb="FF00B050"/>
        <color theme="6" tint="-0.499984740745262"/>
      </colorScale>
    </cfRule>
  </conditionalFormatting>
  <conditionalFormatting sqref="HH18">
    <cfRule type="colorScale" priority="540">
      <colorScale>
        <cfvo type="num" val="0"/>
        <cfvo type="num" val="3"/>
        <cfvo type="num" val="6"/>
        <color theme="0"/>
        <color rgb="FF00B050"/>
        <color theme="6" tint="-0.499984740745262"/>
      </colorScale>
    </cfRule>
  </conditionalFormatting>
  <conditionalFormatting sqref="HH18">
    <cfRule type="colorScale" priority="539">
      <colorScale>
        <cfvo type="num" val="0"/>
        <cfvo type="num" val="3"/>
        <cfvo type="num" val="6"/>
        <color theme="0"/>
        <color rgb="FF00B050"/>
        <color theme="6" tint="-0.499984740745262"/>
      </colorScale>
    </cfRule>
  </conditionalFormatting>
  <conditionalFormatting sqref="HH15">
    <cfRule type="colorScale" priority="538">
      <colorScale>
        <cfvo type="num" val="0"/>
        <cfvo type="num" val="3"/>
        <cfvo type="num" val="6"/>
        <color theme="0"/>
        <color rgb="FF00B050"/>
        <color theme="6" tint="-0.499984740745262"/>
      </colorScale>
    </cfRule>
  </conditionalFormatting>
  <conditionalFormatting sqref="HH16">
    <cfRule type="colorScale" priority="537">
      <colorScale>
        <cfvo type="num" val="0"/>
        <cfvo type="num" val="3"/>
        <cfvo type="num" val="6"/>
        <color theme="0"/>
        <color rgb="FF00B050"/>
        <color theme="6" tint="-0.499984740745262"/>
      </colorScale>
    </cfRule>
  </conditionalFormatting>
  <conditionalFormatting sqref="HH16">
    <cfRule type="colorScale" priority="536">
      <colorScale>
        <cfvo type="num" val="0"/>
        <cfvo type="num" val="3"/>
        <cfvo type="num" val="6"/>
        <color theme="0"/>
        <color rgb="FF00B050"/>
        <color theme="6" tint="-0.499984740745262"/>
      </colorScale>
    </cfRule>
  </conditionalFormatting>
  <conditionalFormatting sqref="HH16">
    <cfRule type="colorScale" priority="535">
      <colorScale>
        <cfvo type="num" val="0"/>
        <cfvo type="num" val="3"/>
        <cfvo type="num" val="6"/>
        <color theme="0"/>
        <color rgb="FF00B050"/>
        <color theme="6" tint="-0.499984740745262"/>
      </colorScale>
    </cfRule>
  </conditionalFormatting>
  <conditionalFormatting sqref="HH16">
    <cfRule type="colorScale" priority="534">
      <colorScale>
        <cfvo type="num" val="0"/>
        <cfvo type="num" val="3"/>
        <cfvo type="num" val="6"/>
        <color theme="0"/>
        <color rgb="FF00B050"/>
        <color theme="6" tint="-0.499984740745262"/>
      </colorScale>
    </cfRule>
  </conditionalFormatting>
  <conditionalFormatting sqref="HI19">
    <cfRule type="colorScale" priority="533">
      <colorScale>
        <cfvo type="num" val="0"/>
        <cfvo type="num" val="3"/>
        <cfvo type="num" val="6"/>
        <color theme="0"/>
        <color rgb="FF00B050"/>
        <color theme="6" tint="-0.499984740745262"/>
      </colorScale>
    </cfRule>
  </conditionalFormatting>
  <conditionalFormatting sqref="HI19">
    <cfRule type="colorScale" priority="532">
      <colorScale>
        <cfvo type="num" val="0"/>
        <cfvo type="num" val="3"/>
        <cfvo type="num" val="6"/>
        <color theme="0"/>
        <color rgb="FF00B050"/>
        <color theme="6" tint="-0.499984740745262"/>
      </colorScale>
    </cfRule>
  </conditionalFormatting>
  <conditionalFormatting sqref="HI17:HI18">
    <cfRule type="colorScale" priority="531">
      <colorScale>
        <cfvo type="num" val="0"/>
        <cfvo type="num" val="3"/>
        <cfvo type="num" val="6"/>
        <color theme="0"/>
        <color rgb="FF00B050"/>
        <color theme="6" tint="-0.499984740745262"/>
      </colorScale>
    </cfRule>
  </conditionalFormatting>
  <conditionalFormatting sqref="HI17">
    <cfRule type="colorScale" priority="530">
      <colorScale>
        <cfvo type="num" val="0"/>
        <cfvo type="num" val="3"/>
        <cfvo type="num" val="6"/>
        <color theme="0"/>
        <color rgb="FF00B050"/>
        <color theme="6" tint="-0.499984740745262"/>
      </colorScale>
    </cfRule>
  </conditionalFormatting>
  <conditionalFormatting sqref="HI17">
    <cfRule type="colorScale" priority="529">
      <colorScale>
        <cfvo type="num" val="0"/>
        <cfvo type="num" val="3"/>
        <cfvo type="num" val="6"/>
        <color theme="0"/>
        <color rgb="FF00B050"/>
        <color theme="6" tint="-0.499984740745262"/>
      </colorScale>
    </cfRule>
  </conditionalFormatting>
  <conditionalFormatting sqref="HI17">
    <cfRule type="colorScale" priority="528">
      <colorScale>
        <cfvo type="num" val="0"/>
        <cfvo type="num" val="3"/>
        <cfvo type="num" val="6"/>
        <color theme="0"/>
        <color rgb="FF00B050"/>
        <color theme="6" tint="-0.499984740745262"/>
      </colorScale>
    </cfRule>
  </conditionalFormatting>
  <conditionalFormatting sqref="HI17">
    <cfRule type="colorScale" priority="527">
      <colorScale>
        <cfvo type="num" val="0"/>
        <cfvo type="num" val="3"/>
        <cfvo type="num" val="6"/>
        <color theme="0"/>
        <color rgb="FF00B050"/>
        <color theme="6" tint="-0.499984740745262"/>
      </colorScale>
    </cfRule>
  </conditionalFormatting>
  <conditionalFormatting sqref="HI18">
    <cfRule type="colorScale" priority="521">
      <colorScale>
        <cfvo type="num" val="0"/>
        <cfvo type="num" val="3"/>
        <cfvo type="num" val="6"/>
        <color theme="0"/>
        <color rgb="FF00B050"/>
        <color theme="6" tint="-0.499984740745262"/>
      </colorScale>
    </cfRule>
  </conditionalFormatting>
  <conditionalFormatting sqref="HI15:HI16 HI18">
    <cfRule type="colorScale" priority="526">
      <colorScale>
        <cfvo type="num" val="0"/>
        <cfvo type="num" val="3"/>
        <cfvo type="num" val="6"/>
        <color theme="0"/>
        <color rgb="FF00B050"/>
        <color theme="6" tint="-0.499984740745262"/>
      </colorScale>
    </cfRule>
  </conditionalFormatting>
  <conditionalFormatting sqref="HI15">
    <cfRule type="colorScale" priority="525">
      <colorScale>
        <cfvo type="num" val="0"/>
        <cfvo type="num" val="3"/>
        <cfvo type="num" val="6"/>
        <color theme="0"/>
        <color rgb="FF00B050"/>
        <color theme="6" tint="-0.499984740745262"/>
      </colorScale>
    </cfRule>
  </conditionalFormatting>
  <conditionalFormatting sqref="HI15">
    <cfRule type="colorScale" priority="524">
      <colorScale>
        <cfvo type="num" val="0"/>
        <cfvo type="num" val="3"/>
        <cfvo type="num" val="6"/>
        <color theme="0"/>
        <color rgb="FF00B050"/>
        <color theme="6" tint="-0.499984740745262"/>
      </colorScale>
    </cfRule>
  </conditionalFormatting>
  <conditionalFormatting sqref="HI15">
    <cfRule type="colorScale" priority="523">
      <colorScale>
        <cfvo type="num" val="0"/>
        <cfvo type="num" val="3"/>
        <cfvo type="num" val="6"/>
        <color theme="0"/>
        <color rgb="FF00B050"/>
        <color theme="6" tint="-0.499984740745262"/>
      </colorScale>
    </cfRule>
  </conditionalFormatting>
  <conditionalFormatting sqref="HI15">
    <cfRule type="colorScale" priority="522">
      <colorScale>
        <cfvo type="num" val="0"/>
        <cfvo type="num" val="3"/>
        <cfvo type="num" val="6"/>
        <color theme="0"/>
        <color rgb="FF00B050"/>
        <color theme="6" tint="-0.499984740745262"/>
      </colorScale>
    </cfRule>
  </conditionalFormatting>
  <conditionalFormatting sqref="HI18">
    <cfRule type="colorScale" priority="520">
      <colorScale>
        <cfvo type="num" val="0"/>
        <cfvo type="num" val="3"/>
        <cfvo type="num" val="6"/>
        <color theme="0"/>
        <color rgb="FF00B050"/>
        <color theme="6" tint="-0.499984740745262"/>
      </colorScale>
    </cfRule>
  </conditionalFormatting>
  <conditionalFormatting sqref="HI18">
    <cfRule type="colorScale" priority="519">
      <colorScale>
        <cfvo type="num" val="0"/>
        <cfvo type="num" val="3"/>
        <cfvo type="num" val="6"/>
        <color theme="0"/>
        <color rgb="FF00B050"/>
        <color theme="6" tint="-0.499984740745262"/>
      </colorScale>
    </cfRule>
  </conditionalFormatting>
  <conditionalFormatting sqref="HI18">
    <cfRule type="colorScale" priority="518">
      <colorScale>
        <cfvo type="num" val="0"/>
        <cfvo type="num" val="3"/>
        <cfvo type="num" val="6"/>
        <color theme="0"/>
        <color rgb="FF00B050"/>
        <color theme="6" tint="-0.499984740745262"/>
      </colorScale>
    </cfRule>
  </conditionalFormatting>
  <conditionalFormatting sqref="HI18">
    <cfRule type="colorScale" priority="517">
      <colorScale>
        <cfvo type="num" val="0"/>
        <cfvo type="num" val="3"/>
        <cfvo type="num" val="6"/>
        <color theme="0"/>
        <color rgb="FF00B050"/>
        <color theme="6" tint="-0.499984740745262"/>
      </colorScale>
    </cfRule>
  </conditionalFormatting>
  <conditionalFormatting sqref="HI15">
    <cfRule type="colorScale" priority="516">
      <colorScale>
        <cfvo type="num" val="0"/>
        <cfvo type="num" val="3"/>
        <cfvo type="num" val="6"/>
        <color theme="0"/>
        <color rgb="FF00B050"/>
        <color theme="6" tint="-0.499984740745262"/>
      </colorScale>
    </cfRule>
  </conditionalFormatting>
  <conditionalFormatting sqref="HI16">
    <cfRule type="colorScale" priority="515">
      <colorScale>
        <cfvo type="num" val="0"/>
        <cfvo type="num" val="3"/>
        <cfvo type="num" val="6"/>
        <color theme="0"/>
        <color rgb="FF00B050"/>
        <color theme="6" tint="-0.499984740745262"/>
      </colorScale>
    </cfRule>
  </conditionalFormatting>
  <conditionalFormatting sqref="HI16">
    <cfRule type="colorScale" priority="514">
      <colorScale>
        <cfvo type="num" val="0"/>
        <cfvo type="num" val="3"/>
        <cfvo type="num" val="6"/>
        <color theme="0"/>
        <color rgb="FF00B050"/>
        <color theme="6" tint="-0.499984740745262"/>
      </colorScale>
    </cfRule>
  </conditionalFormatting>
  <conditionalFormatting sqref="HI16">
    <cfRule type="colorScale" priority="513">
      <colorScale>
        <cfvo type="num" val="0"/>
        <cfvo type="num" val="3"/>
        <cfvo type="num" val="6"/>
        <color theme="0"/>
        <color rgb="FF00B050"/>
        <color theme="6" tint="-0.499984740745262"/>
      </colorScale>
    </cfRule>
  </conditionalFormatting>
  <conditionalFormatting sqref="HI16">
    <cfRule type="colorScale" priority="512">
      <colorScale>
        <cfvo type="num" val="0"/>
        <cfvo type="num" val="3"/>
        <cfvo type="num" val="6"/>
        <color theme="0"/>
        <color rgb="FF00B050"/>
        <color theme="6" tint="-0.499984740745262"/>
      </colorScale>
    </cfRule>
  </conditionalFormatting>
  <conditionalFormatting sqref="HJ19">
    <cfRule type="colorScale" priority="511">
      <colorScale>
        <cfvo type="num" val="0"/>
        <cfvo type="num" val="3"/>
        <cfvo type="num" val="6"/>
        <color theme="0"/>
        <color rgb="FF00B050"/>
        <color theme="6" tint="-0.499984740745262"/>
      </colorScale>
    </cfRule>
  </conditionalFormatting>
  <conditionalFormatting sqref="HJ19">
    <cfRule type="colorScale" priority="510">
      <colorScale>
        <cfvo type="num" val="0"/>
        <cfvo type="num" val="3"/>
        <cfvo type="num" val="6"/>
        <color theme="0"/>
        <color rgb="FF00B050"/>
        <color theme="6" tint="-0.499984740745262"/>
      </colorScale>
    </cfRule>
  </conditionalFormatting>
  <conditionalFormatting sqref="HJ17:HJ18">
    <cfRule type="colorScale" priority="509">
      <colorScale>
        <cfvo type="num" val="0"/>
        <cfvo type="num" val="3"/>
        <cfvo type="num" val="6"/>
        <color theme="0"/>
        <color rgb="FF00B050"/>
        <color theme="6" tint="-0.499984740745262"/>
      </colorScale>
    </cfRule>
  </conditionalFormatting>
  <conditionalFormatting sqref="HJ17">
    <cfRule type="colorScale" priority="508">
      <colorScale>
        <cfvo type="num" val="0"/>
        <cfvo type="num" val="3"/>
        <cfvo type="num" val="6"/>
        <color theme="0"/>
        <color rgb="FF00B050"/>
        <color theme="6" tint="-0.499984740745262"/>
      </colorScale>
    </cfRule>
  </conditionalFormatting>
  <conditionalFormatting sqref="HJ17">
    <cfRule type="colorScale" priority="507">
      <colorScale>
        <cfvo type="num" val="0"/>
        <cfvo type="num" val="3"/>
        <cfvo type="num" val="6"/>
        <color theme="0"/>
        <color rgb="FF00B050"/>
        <color theme="6" tint="-0.499984740745262"/>
      </colorScale>
    </cfRule>
  </conditionalFormatting>
  <conditionalFormatting sqref="HJ17">
    <cfRule type="colorScale" priority="506">
      <colorScale>
        <cfvo type="num" val="0"/>
        <cfvo type="num" val="3"/>
        <cfvo type="num" val="6"/>
        <color theme="0"/>
        <color rgb="FF00B050"/>
        <color theme="6" tint="-0.499984740745262"/>
      </colorScale>
    </cfRule>
  </conditionalFormatting>
  <conditionalFormatting sqref="HJ17">
    <cfRule type="colorScale" priority="505">
      <colorScale>
        <cfvo type="num" val="0"/>
        <cfvo type="num" val="3"/>
        <cfvo type="num" val="6"/>
        <color theme="0"/>
        <color rgb="FF00B050"/>
        <color theme="6" tint="-0.499984740745262"/>
      </colorScale>
    </cfRule>
  </conditionalFormatting>
  <conditionalFormatting sqref="HJ18">
    <cfRule type="colorScale" priority="499">
      <colorScale>
        <cfvo type="num" val="0"/>
        <cfvo type="num" val="3"/>
        <cfvo type="num" val="6"/>
        <color theme="0"/>
        <color rgb="FF00B050"/>
        <color theme="6" tint="-0.499984740745262"/>
      </colorScale>
    </cfRule>
  </conditionalFormatting>
  <conditionalFormatting sqref="HJ15:HJ16 HJ18">
    <cfRule type="colorScale" priority="504">
      <colorScale>
        <cfvo type="num" val="0"/>
        <cfvo type="num" val="3"/>
        <cfvo type="num" val="6"/>
        <color theme="0"/>
        <color rgb="FF00B050"/>
        <color theme="6" tint="-0.499984740745262"/>
      </colorScale>
    </cfRule>
  </conditionalFormatting>
  <conditionalFormatting sqref="HJ15">
    <cfRule type="colorScale" priority="503">
      <colorScale>
        <cfvo type="num" val="0"/>
        <cfvo type="num" val="3"/>
        <cfvo type="num" val="6"/>
        <color theme="0"/>
        <color rgb="FF00B050"/>
        <color theme="6" tint="-0.499984740745262"/>
      </colorScale>
    </cfRule>
  </conditionalFormatting>
  <conditionalFormatting sqref="HJ15">
    <cfRule type="colorScale" priority="502">
      <colorScale>
        <cfvo type="num" val="0"/>
        <cfvo type="num" val="3"/>
        <cfvo type="num" val="6"/>
        <color theme="0"/>
        <color rgb="FF00B050"/>
        <color theme="6" tint="-0.499984740745262"/>
      </colorScale>
    </cfRule>
  </conditionalFormatting>
  <conditionalFormatting sqref="HJ15">
    <cfRule type="colorScale" priority="501">
      <colorScale>
        <cfvo type="num" val="0"/>
        <cfvo type="num" val="3"/>
        <cfvo type="num" val="6"/>
        <color theme="0"/>
        <color rgb="FF00B050"/>
        <color theme="6" tint="-0.499984740745262"/>
      </colorScale>
    </cfRule>
  </conditionalFormatting>
  <conditionalFormatting sqref="HJ15">
    <cfRule type="colorScale" priority="500">
      <colorScale>
        <cfvo type="num" val="0"/>
        <cfvo type="num" val="3"/>
        <cfvo type="num" val="6"/>
        <color theme="0"/>
        <color rgb="FF00B050"/>
        <color theme="6" tint="-0.499984740745262"/>
      </colorScale>
    </cfRule>
  </conditionalFormatting>
  <conditionalFormatting sqref="HJ18">
    <cfRule type="colorScale" priority="498">
      <colorScale>
        <cfvo type="num" val="0"/>
        <cfvo type="num" val="3"/>
        <cfvo type="num" val="6"/>
        <color theme="0"/>
        <color rgb="FF00B050"/>
        <color theme="6" tint="-0.499984740745262"/>
      </colorScale>
    </cfRule>
  </conditionalFormatting>
  <conditionalFormatting sqref="HJ18">
    <cfRule type="colorScale" priority="497">
      <colorScale>
        <cfvo type="num" val="0"/>
        <cfvo type="num" val="3"/>
        <cfvo type="num" val="6"/>
        <color theme="0"/>
        <color rgb="FF00B050"/>
        <color theme="6" tint="-0.499984740745262"/>
      </colorScale>
    </cfRule>
  </conditionalFormatting>
  <conditionalFormatting sqref="HJ18">
    <cfRule type="colorScale" priority="496">
      <colorScale>
        <cfvo type="num" val="0"/>
        <cfvo type="num" val="3"/>
        <cfvo type="num" val="6"/>
        <color theme="0"/>
        <color rgb="FF00B050"/>
        <color theme="6" tint="-0.499984740745262"/>
      </colorScale>
    </cfRule>
  </conditionalFormatting>
  <conditionalFormatting sqref="HJ18">
    <cfRule type="colorScale" priority="495">
      <colorScale>
        <cfvo type="num" val="0"/>
        <cfvo type="num" val="3"/>
        <cfvo type="num" val="6"/>
        <color theme="0"/>
        <color rgb="FF00B050"/>
        <color theme="6" tint="-0.499984740745262"/>
      </colorScale>
    </cfRule>
  </conditionalFormatting>
  <conditionalFormatting sqref="HJ15">
    <cfRule type="colorScale" priority="494">
      <colorScale>
        <cfvo type="num" val="0"/>
        <cfvo type="num" val="3"/>
        <cfvo type="num" val="6"/>
        <color theme="0"/>
        <color rgb="FF00B050"/>
        <color theme="6" tint="-0.499984740745262"/>
      </colorScale>
    </cfRule>
  </conditionalFormatting>
  <conditionalFormatting sqref="HJ16">
    <cfRule type="colorScale" priority="493">
      <colorScale>
        <cfvo type="num" val="0"/>
        <cfvo type="num" val="3"/>
        <cfvo type="num" val="6"/>
        <color theme="0"/>
        <color rgb="FF00B050"/>
        <color theme="6" tint="-0.499984740745262"/>
      </colorScale>
    </cfRule>
  </conditionalFormatting>
  <conditionalFormatting sqref="HJ16">
    <cfRule type="colorScale" priority="492">
      <colorScale>
        <cfvo type="num" val="0"/>
        <cfvo type="num" val="3"/>
        <cfvo type="num" val="6"/>
        <color theme="0"/>
        <color rgb="FF00B050"/>
        <color theme="6" tint="-0.499984740745262"/>
      </colorScale>
    </cfRule>
  </conditionalFormatting>
  <conditionalFormatting sqref="HJ16">
    <cfRule type="colorScale" priority="491">
      <colorScale>
        <cfvo type="num" val="0"/>
        <cfvo type="num" val="3"/>
        <cfvo type="num" val="6"/>
        <color theme="0"/>
        <color rgb="FF00B050"/>
        <color theme="6" tint="-0.499984740745262"/>
      </colorScale>
    </cfRule>
  </conditionalFormatting>
  <conditionalFormatting sqref="HJ16">
    <cfRule type="colorScale" priority="490">
      <colorScale>
        <cfvo type="num" val="0"/>
        <cfvo type="num" val="3"/>
        <cfvo type="num" val="6"/>
        <color theme="0"/>
        <color rgb="FF00B050"/>
        <color theme="6" tint="-0.499984740745262"/>
      </colorScale>
    </cfRule>
  </conditionalFormatting>
  <conditionalFormatting sqref="HK19">
    <cfRule type="colorScale" priority="489">
      <colorScale>
        <cfvo type="num" val="0"/>
        <cfvo type="num" val="3"/>
        <cfvo type="num" val="6"/>
        <color theme="0"/>
        <color rgb="FF00B050"/>
        <color theme="6" tint="-0.499984740745262"/>
      </colorScale>
    </cfRule>
  </conditionalFormatting>
  <conditionalFormatting sqref="HK19">
    <cfRule type="colorScale" priority="488">
      <colorScale>
        <cfvo type="num" val="0"/>
        <cfvo type="num" val="3"/>
        <cfvo type="num" val="6"/>
        <color theme="0"/>
        <color rgb="FF00B050"/>
        <color theme="6" tint="-0.499984740745262"/>
      </colorScale>
    </cfRule>
  </conditionalFormatting>
  <conditionalFormatting sqref="HK17:HK18">
    <cfRule type="colorScale" priority="487">
      <colorScale>
        <cfvo type="num" val="0"/>
        <cfvo type="num" val="3"/>
        <cfvo type="num" val="6"/>
        <color theme="0"/>
        <color rgb="FF00B050"/>
        <color theme="6" tint="-0.499984740745262"/>
      </colorScale>
    </cfRule>
  </conditionalFormatting>
  <conditionalFormatting sqref="HK17">
    <cfRule type="colorScale" priority="486">
      <colorScale>
        <cfvo type="num" val="0"/>
        <cfvo type="num" val="3"/>
        <cfvo type="num" val="6"/>
        <color theme="0"/>
        <color rgb="FF00B050"/>
        <color theme="6" tint="-0.499984740745262"/>
      </colorScale>
    </cfRule>
  </conditionalFormatting>
  <conditionalFormatting sqref="HK17">
    <cfRule type="colorScale" priority="485">
      <colorScale>
        <cfvo type="num" val="0"/>
        <cfvo type="num" val="3"/>
        <cfvo type="num" val="6"/>
        <color theme="0"/>
        <color rgb="FF00B050"/>
        <color theme="6" tint="-0.499984740745262"/>
      </colorScale>
    </cfRule>
  </conditionalFormatting>
  <conditionalFormatting sqref="HK17">
    <cfRule type="colorScale" priority="484">
      <colorScale>
        <cfvo type="num" val="0"/>
        <cfvo type="num" val="3"/>
        <cfvo type="num" val="6"/>
        <color theme="0"/>
        <color rgb="FF00B050"/>
        <color theme="6" tint="-0.499984740745262"/>
      </colorScale>
    </cfRule>
  </conditionalFormatting>
  <conditionalFormatting sqref="HK17">
    <cfRule type="colorScale" priority="483">
      <colorScale>
        <cfvo type="num" val="0"/>
        <cfvo type="num" val="3"/>
        <cfvo type="num" val="6"/>
        <color theme="0"/>
        <color rgb="FF00B050"/>
        <color theme="6" tint="-0.499984740745262"/>
      </colorScale>
    </cfRule>
  </conditionalFormatting>
  <conditionalFormatting sqref="HK18">
    <cfRule type="colorScale" priority="477">
      <colorScale>
        <cfvo type="num" val="0"/>
        <cfvo type="num" val="3"/>
        <cfvo type="num" val="6"/>
        <color theme="0"/>
        <color rgb="FF00B050"/>
        <color theme="6" tint="-0.499984740745262"/>
      </colorScale>
    </cfRule>
  </conditionalFormatting>
  <conditionalFormatting sqref="HK15:HK16 HK18">
    <cfRule type="colorScale" priority="482">
      <colorScale>
        <cfvo type="num" val="0"/>
        <cfvo type="num" val="3"/>
        <cfvo type="num" val="6"/>
        <color theme="0"/>
        <color rgb="FF00B050"/>
        <color theme="6" tint="-0.499984740745262"/>
      </colorScale>
    </cfRule>
  </conditionalFormatting>
  <conditionalFormatting sqref="HK15">
    <cfRule type="colorScale" priority="481">
      <colorScale>
        <cfvo type="num" val="0"/>
        <cfvo type="num" val="3"/>
        <cfvo type="num" val="6"/>
        <color theme="0"/>
        <color rgb="FF00B050"/>
        <color theme="6" tint="-0.499984740745262"/>
      </colorScale>
    </cfRule>
  </conditionalFormatting>
  <conditionalFormatting sqref="HK15">
    <cfRule type="colorScale" priority="480">
      <colorScale>
        <cfvo type="num" val="0"/>
        <cfvo type="num" val="3"/>
        <cfvo type="num" val="6"/>
        <color theme="0"/>
        <color rgb="FF00B050"/>
        <color theme="6" tint="-0.499984740745262"/>
      </colorScale>
    </cfRule>
  </conditionalFormatting>
  <conditionalFormatting sqref="HK15">
    <cfRule type="colorScale" priority="479">
      <colorScale>
        <cfvo type="num" val="0"/>
        <cfvo type="num" val="3"/>
        <cfvo type="num" val="6"/>
        <color theme="0"/>
        <color rgb="FF00B050"/>
        <color theme="6" tint="-0.499984740745262"/>
      </colorScale>
    </cfRule>
  </conditionalFormatting>
  <conditionalFormatting sqref="HK15">
    <cfRule type="colorScale" priority="478">
      <colorScale>
        <cfvo type="num" val="0"/>
        <cfvo type="num" val="3"/>
        <cfvo type="num" val="6"/>
        <color theme="0"/>
        <color rgb="FF00B050"/>
        <color theme="6" tint="-0.499984740745262"/>
      </colorScale>
    </cfRule>
  </conditionalFormatting>
  <conditionalFormatting sqref="HK18">
    <cfRule type="colorScale" priority="476">
      <colorScale>
        <cfvo type="num" val="0"/>
        <cfvo type="num" val="3"/>
        <cfvo type="num" val="6"/>
        <color theme="0"/>
        <color rgb="FF00B050"/>
        <color theme="6" tint="-0.499984740745262"/>
      </colorScale>
    </cfRule>
  </conditionalFormatting>
  <conditionalFormatting sqref="HK18">
    <cfRule type="colorScale" priority="475">
      <colorScale>
        <cfvo type="num" val="0"/>
        <cfvo type="num" val="3"/>
        <cfvo type="num" val="6"/>
        <color theme="0"/>
        <color rgb="FF00B050"/>
        <color theme="6" tint="-0.499984740745262"/>
      </colorScale>
    </cfRule>
  </conditionalFormatting>
  <conditionalFormatting sqref="HK18">
    <cfRule type="colorScale" priority="474">
      <colorScale>
        <cfvo type="num" val="0"/>
        <cfvo type="num" val="3"/>
        <cfvo type="num" val="6"/>
        <color theme="0"/>
        <color rgb="FF00B050"/>
        <color theme="6" tint="-0.499984740745262"/>
      </colorScale>
    </cfRule>
  </conditionalFormatting>
  <conditionalFormatting sqref="HK18">
    <cfRule type="colorScale" priority="473">
      <colorScale>
        <cfvo type="num" val="0"/>
        <cfvo type="num" val="3"/>
        <cfvo type="num" val="6"/>
        <color theme="0"/>
        <color rgb="FF00B050"/>
        <color theme="6" tint="-0.499984740745262"/>
      </colorScale>
    </cfRule>
  </conditionalFormatting>
  <conditionalFormatting sqref="HK15">
    <cfRule type="colorScale" priority="472">
      <colorScale>
        <cfvo type="num" val="0"/>
        <cfvo type="num" val="3"/>
        <cfvo type="num" val="6"/>
        <color theme="0"/>
        <color rgb="FF00B050"/>
        <color theme="6" tint="-0.499984740745262"/>
      </colorScale>
    </cfRule>
  </conditionalFormatting>
  <conditionalFormatting sqref="HK16">
    <cfRule type="colorScale" priority="471">
      <colorScale>
        <cfvo type="num" val="0"/>
        <cfvo type="num" val="3"/>
        <cfvo type="num" val="6"/>
        <color theme="0"/>
        <color rgb="FF00B050"/>
        <color theme="6" tint="-0.499984740745262"/>
      </colorScale>
    </cfRule>
  </conditionalFormatting>
  <conditionalFormatting sqref="HK16">
    <cfRule type="colorScale" priority="470">
      <colorScale>
        <cfvo type="num" val="0"/>
        <cfvo type="num" val="3"/>
        <cfvo type="num" val="6"/>
        <color theme="0"/>
        <color rgb="FF00B050"/>
        <color theme="6" tint="-0.499984740745262"/>
      </colorScale>
    </cfRule>
  </conditionalFormatting>
  <conditionalFormatting sqref="HK16">
    <cfRule type="colorScale" priority="469">
      <colorScale>
        <cfvo type="num" val="0"/>
        <cfvo type="num" val="3"/>
        <cfvo type="num" val="6"/>
        <color theme="0"/>
        <color rgb="FF00B050"/>
        <color theme="6" tint="-0.499984740745262"/>
      </colorScale>
    </cfRule>
  </conditionalFormatting>
  <conditionalFormatting sqref="HK16">
    <cfRule type="colorScale" priority="468">
      <colorScale>
        <cfvo type="num" val="0"/>
        <cfvo type="num" val="3"/>
        <cfvo type="num" val="6"/>
        <color theme="0"/>
        <color rgb="FF00B050"/>
        <color theme="6" tint="-0.499984740745262"/>
      </colorScale>
    </cfRule>
  </conditionalFormatting>
  <conditionalFormatting sqref="HL19">
    <cfRule type="colorScale" priority="467">
      <colorScale>
        <cfvo type="num" val="0"/>
        <cfvo type="num" val="3"/>
        <cfvo type="num" val="6"/>
        <color theme="0"/>
        <color rgb="FF00B050"/>
        <color theme="6" tint="-0.499984740745262"/>
      </colorScale>
    </cfRule>
  </conditionalFormatting>
  <conditionalFormatting sqref="HL19">
    <cfRule type="colorScale" priority="466">
      <colorScale>
        <cfvo type="num" val="0"/>
        <cfvo type="num" val="3"/>
        <cfvo type="num" val="6"/>
        <color theme="0"/>
        <color rgb="FF00B050"/>
        <color theme="6" tint="-0.499984740745262"/>
      </colorScale>
    </cfRule>
  </conditionalFormatting>
  <conditionalFormatting sqref="HL17:HL18">
    <cfRule type="colorScale" priority="465">
      <colorScale>
        <cfvo type="num" val="0"/>
        <cfvo type="num" val="3"/>
        <cfvo type="num" val="6"/>
        <color theme="0"/>
        <color rgb="FF00B050"/>
        <color theme="6" tint="-0.499984740745262"/>
      </colorScale>
    </cfRule>
  </conditionalFormatting>
  <conditionalFormatting sqref="HL17">
    <cfRule type="colorScale" priority="464">
      <colorScale>
        <cfvo type="num" val="0"/>
        <cfvo type="num" val="3"/>
        <cfvo type="num" val="6"/>
        <color theme="0"/>
        <color rgb="FF00B050"/>
        <color theme="6" tint="-0.499984740745262"/>
      </colorScale>
    </cfRule>
  </conditionalFormatting>
  <conditionalFormatting sqref="HL17">
    <cfRule type="colorScale" priority="463">
      <colorScale>
        <cfvo type="num" val="0"/>
        <cfvo type="num" val="3"/>
        <cfvo type="num" val="6"/>
        <color theme="0"/>
        <color rgb="FF00B050"/>
        <color theme="6" tint="-0.499984740745262"/>
      </colorScale>
    </cfRule>
  </conditionalFormatting>
  <conditionalFormatting sqref="HL17">
    <cfRule type="colorScale" priority="462">
      <colorScale>
        <cfvo type="num" val="0"/>
        <cfvo type="num" val="3"/>
        <cfvo type="num" val="6"/>
        <color theme="0"/>
        <color rgb="FF00B050"/>
        <color theme="6" tint="-0.499984740745262"/>
      </colorScale>
    </cfRule>
  </conditionalFormatting>
  <conditionalFormatting sqref="HL17">
    <cfRule type="colorScale" priority="461">
      <colorScale>
        <cfvo type="num" val="0"/>
        <cfvo type="num" val="3"/>
        <cfvo type="num" val="6"/>
        <color theme="0"/>
        <color rgb="FF00B050"/>
        <color theme="6" tint="-0.499984740745262"/>
      </colorScale>
    </cfRule>
  </conditionalFormatting>
  <conditionalFormatting sqref="HL18">
    <cfRule type="colorScale" priority="455">
      <colorScale>
        <cfvo type="num" val="0"/>
        <cfvo type="num" val="3"/>
        <cfvo type="num" val="6"/>
        <color theme="0"/>
        <color rgb="FF00B050"/>
        <color theme="6" tint="-0.499984740745262"/>
      </colorScale>
    </cfRule>
  </conditionalFormatting>
  <conditionalFormatting sqref="HL15:HL16 HL18">
    <cfRule type="colorScale" priority="460">
      <colorScale>
        <cfvo type="num" val="0"/>
        <cfvo type="num" val="3"/>
        <cfvo type="num" val="6"/>
        <color theme="0"/>
        <color rgb="FF00B050"/>
        <color theme="6" tint="-0.499984740745262"/>
      </colorScale>
    </cfRule>
  </conditionalFormatting>
  <conditionalFormatting sqref="HL15">
    <cfRule type="colorScale" priority="459">
      <colorScale>
        <cfvo type="num" val="0"/>
        <cfvo type="num" val="3"/>
        <cfvo type="num" val="6"/>
        <color theme="0"/>
        <color rgb="FF00B050"/>
        <color theme="6" tint="-0.499984740745262"/>
      </colorScale>
    </cfRule>
  </conditionalFormatting>
  <conditionalFormatting sqref="HL15">
    <cfRule type="colorScale" priority="458">
      <colorScale>
        <cfvo type="num" val="0"/>
        <cfvo type="num" val="3"/>
        <cfvo type="num" val="6"/>
        <color theme="0"/>
        <color rgb="FF00B050"/>
        <color theme="6" tint="-0.499984740745262"/>
      </colorScale>
    </cfRule>
  </conditionalFormatting>
  <conditionalFormatting sqref="HL15">
    <cfRule type="colorScale" priority="457">
      <colorScale>
        <cfvo type="num" val="0"/>
        <cfvo type="num" val="3"/>
        <cfvo type="num" val="6"/>
        <color theme="0"/>
        <color rgb="FF00B050"/>
        <color theme="6" tint="-0.499984740745262"/>
      </colorScale>
    </cfRule>
  </conditionalFormatting>
  <conditionalFormatting sqref="HL15">
    <cfRule type="colorScale" priority="456">
      <colorScale>
        <cfvo type="num" val="0"/>
        <cfvo type="num" val="3"/>
        <cfvo type="num" val="6"/>
        <color theme="0"/>
        <color rgb="FF00B050"/>
        <color theme="6" tint="-0.499984740745262"/>
      </colorScale>
    </cfRule>
  </conditionalFormatting>
  <conditionalFormatting sqref="HL18">
    <cfRule type="colorScale" priority="454">
      <colorScale>
        <cfvo type="num" val="0"/>
        <cfvo type="num" val="3"/>
        <cfvo type="num" val="6"/>
        <color theme="0"/>
        <color rgb="FF00B050"/>
        <color theme="6" tint="-0.499984740745262"/>
      </colorScale>
    </cfRule>
  </conditionalFormatting>
  <conditionalFormatting sqref="HL18">
    <cfRule type="colorScale" priority="453">
      <colorScale>
        <cfvo type="num" val="0"/>
        <cfvo type="num" val="3"/>
        <cfvo type="num" val="6"/>
        <color theme="0"/>
        <color rgb="FF00B050"/>
        <color theme="6" tint="-0.499984740745262"/>
      </colorScale>
    </cfRule>
  </conditionalFormatting>
  <conditionalFormatting sqref="HL18">
    <cfRule type="colorScale" priority="452">
      <colorScale>
        <cfvo type="num" val="0"/>
        <cfvo type="num" val="3"/>
        <cfvo type="num" val="6"/>
        <color theme="0"/>
        <color rgb="FF00B050"/>
        <color theme="6" tint="-0.499984740745262"/>
      </colorScale>
    </cfRule>
  </conditionalFormatting>
  <conditionalFormatting sqref="HL18">
    <cfRule type="colorScale" priority="451">
      <colorScale>
        <cfvo type="num" val="0"/>
        <cfvo type="num" val="3"/>
        <cfvo type="num" val="6"/>
        <color theme="0"/>
        <color rgb="FF00B050"/>
        <color theme="6" tint="-0.499984740745262"/>
      </colorScale>
    </cfRule>
  </conditionalFormatting>
  <conditionalFormatting sqref="HL15">
    <cfRule type="colorScale" priority="450">
      <colorScale>
        <cfvo type="num" val="0"/>
        <cfvo type="num" val="3"/>
        <cfvo type="num" val="6"/>
        <color theme="0"/>
        <color rgb="FF00B050"/>
        <color theme="6" tint="-0.499984740745262"/>
      </colorScale>
    </cfRule>
  </conditionalFormatting>
  <conditionalFormatting sqref="HL16">
    <cfRule type="colorScale" priority="449">
      <colorScale>
        <cfvo type="num" val="0"/>
        <cfvo type="num" val="3"/>
        <cfvo type="num" val="6"/>
        <color theme="0"/>
        <color rgb="FF00B050"/>
        <color theme="6" tint="-0.499984740745262"/>
      </colorScale>
    </cfRule>
  </conditionalFormatting>
  <conditionalFormatting sqref="HL16">
    <cfRule type="colorScale" priority="448">
      <colorScale>
        <cfvo type="num" val="0"/>
        <cfvo type="num" val="3"/>
        <cfvo type="num" val="6"/>
        <color theme="0"/>
        <color rgb="FF00B050"/>
        <color theme="6" tint="-0.499984740745262"/>
      </colorScale>
    </cfRule>
  </conditionalFormatting>
  <conditionalFormatting sqref="HL16">
    <cfRule type="colorScale" priority="447">
      <colorScale>
        <cfvo type="num" val="0"/>
        <cfvo type="num" val="3"/>
        <cfvo type="num" val="6"/>
        <color theme="0"/>
        <color rgb="FF00B050"/>
        <color theme="6" tint="-0.499984740745262"/>
      </colorScale>
    </cfRule>
  </conditionalFormatting>
  <conditionalFormatting sqref="HL16">
    <cfRule type="colorScale" priority="446">
      <colorScale>
        <cfvo type="num" val="0"/>
        <cfvo type="num" val="3"/>
        <cfvo type="num" val="6"/>
        <color theme="0"/>
        <color rgb="FF00B050"/>
        <color theme="6" tint="-0.499984740745262"/>
      </colorScale>
    </cfRule>
  </conditionalFormatting>
  <conditionalFormatting sqref="HH12:HH13">
    <cfRule type="colorScale" priority="445">
      <colorScale>
        <cfvo type="num" val="0"/>
        <cfvo type="num" val="3"/>
        <cfvo type="num" val="6"/>
        <color theme="0"/>
        <color rgb="FF00B050"/>
        <color theme="6" tint="-0.499984740745262"/>
      </colorScale>
    </cfRule>
  </conditionalFormatting>
  <conditionalFormatting sqref="HI12:HI13">
    <cfRule type="colorScale" priority="444">
      <colorScale>
        <cfvo type="num" val="0"/>
        <cfvo type="num" val="3"/>
        <cfvo type="num" val="6"/>
        <color theme="0"/>
        <color rgb="FF00B050"/>
        <color theme="6" tint="-0.499984740745262"/>
      </colorScale>
    </cfRule>
  </conditionalFormatting>
  <conditionalFormatting sqref="HJ12:HJ13">
    <cfRule type="colorScale" priority="443">
      <colorScale>
        <cfvo type="num" val="0"/>
        <cfvo type="num" val="3"/>
        <cfvo type="num" val="6"/>
        <color theme="0"/>
        <color rgb="FF00B050"/>
        <color theme="6" tint="-0.499984740745262"/>
      </colorScale>
    </cfRule>
  </conditionalFormatting>
  <conditionalFormatting sqref="HH14">
    <cfRule type="colorScale" priority="442">
      <colorScale>
        <cfvo type="num" val="0"/>
        <cfvo type="num" val="3"/>
        <cfvo type="num" val="6"/>
        <color theme="0"/>
        <color rgb="FF00B050"/>
        <color theme="6" tint="-0.499984740745262"/>
      </colorScale>
    </cfRule>
  </conditionalFormatting>
  <conditionalFormatting sqref="HH14">
    <cfRule type="colorScale" priority="441">
      <colorScale>
        <cfvo type="num" val="0"/>
        <cfvo type="num" val="3"/>
        <cfvo type="num" val="6"/>
        <color theme="0"/>
        <color rgb="FF00B050"/>
        <color theme="6" tint="-0.499984740745262"/>
      </colorScale>
    </cfRule>
  </conditionalFormatting>
  <conditionalFormatting sqref="HI14">
    <cfRule type="colorScale" priority="440">
      <colorScale>
        <cfvo type="num" val="0"/>
        <cfvo type="num" val="3"/>
        <cfvo type="num" val="6"/>
        <color theme="0"/>
        <color rgb="FF00B050"/>
        <color theme="6" tint="-0.499984740745262"/>
      </colorScale>
    </cfRule>
  </conditionalFormatting>
  <conditionalFormatting sqref="HI14">
    <cfRule type="colorScale" priority="439">
      <colorScale>
        <cfvo type="num" val="0"/>
        <cfvo type="num" val="3"/>
        <cfvo type="num" val="6"/>
        <color theme="0"/>
        <color rgb="FF00B050"/>
        <color theme="6" tint="-0.499984740745262"/>
      </colorScale>
    </cfRule>
  </conditionalFormatting>
  <conditionalFormatting sqref="HJ14">
    <cfRule type="colorScale" priority="438">
      <colorScale>
        <cfvo type="num" val="0"/>
        <cfvo type="num" val="3"/>
        <cfvo type="num" val="6"/>
        <color theme="0"/>
        <color rgb="FF00B050"/>
        <color theme="6" tint="-0.499984740745262"/>
      </colorScale>
    </cfRule>
  </conditionalFormatting>
  <conditionalFormatting sqref="HJ14">
    <cfRule type="colorScale" priority="437">
      <colorScale>
        <cfvo type="num" val="0"/>
        <cfvo type="num" val="3"/>
        <cfvo type="num" val="6"/>
        <color theme="0"/>
        <color rgb="FF00B050"/>
        <color theme="6" tint="-0.499984740745262"/>
      </colorScale>
    </cfRule>
  </conditionalFormatting>
  <conditionalFormatting sqref="HK12:HK13">
    <cfRule type="colorScale" priority="436">
      <colorScale>
        <cfvo type="num" val="0"/>
        <cfvo type="num" val="3"/>
        <cfvo type="num" val="6"/>
        <color theme="0"/>
        <color rgb="FF00B050"/>
        <color theme="6" tint="-0.499984740745262"/>
      </colorScale>
    </cfRule>
  </conditionalFormatting>
  <conditionalFormatting sqref="HL12:HL13">
    <cfRule type="colorScale" priority="435">
      <colorScale>
        <cfvo type="num" val="0"/>
        <cfvo type="num" val="3"/>
        <cfvo type="num" val="6"/>
        <color theme="0"/>
        <color rgb="FF00B050"/>
        <color theme="6" tint="-0.499984740745262"/>
      </colorScale>
    </cfRule>
  </conditionalFormatting>
  <conditionalFormatting sqref="HM11">
    <cfRule type="colorScale" priority="434">
      <colorScale>
        <cfvo type="num" val="0"/>
        <cfvo type="num" val="3"/>
        <cfvo type="num" val="6"/>
        <color theme="0"/>
        <color rgb="FF00B050"/>
        <color theme="6" tint="-0.499984740745262"/>
      </colorScale>
    </cfRule>
  </conditionalFormatting>
  <conditionalFormatting sqref="HM17:HM18">
    <cfRule type="colorScale" priority="431">
      <colorScale>
        <cfvo type="num" val="0"/>
        <cfvo type="num" val="3"/>
        <cfvo type="num" val="6"/>
        <color theme="0"/>
        <color rgb="FF00B050"/>
        <color theme="6" tint="-0.499984740745262"/>
      </colorScale>
    </cfRule>
  </conditionalFormatting>
  <conditionalFormatting sqref="HM17">
    <cfRule type="colorScale" priority="430">
      <colorScale>
        <cfvo type="num" val="0"/>
        <cfvo type="num" val="3"/>
        <cfvo type="num" val="6"/>
        <color theme="0"/>
        <color rgb="FF00B050"/>
        <color theme="6" tint="-0.499984740745262"/>
      </colorScale>
    </cfRule>
  </conditionalFormatting>
  <conditionalFormatting sqref="HM17">
    <cfRule type="colorScale" priority="429">
      <colorScale>
        <cfvo type="num" val="0"/>
        <cfvo type="num" val="3"/>
        <cfvo type="num" val="6"/>
        <color theme="0"/>
        <color rgb="FF00B050"/>
        <color theme="6" tint="-0.499984740745262"/>
      </colorScale>
    </cfRule>
  </conditionalFormatting>
  <conditionalFormatting sqref="HM17">
    <cfRule type="colorScale" priority="428">
      <colorScale>
        <cfvo type="num" val="0"/>
        <cfvo type="num" val="3"/>
        <cfvo type="num" val="6"/>
        <color theme="0"/>
        <color rgb="FF00B050"/>
        <color theme="6" tint="-0.499984740745262"/>
      </colorScale>
    </cfRule>
  </conditionalFormatting>
  <conditionalFormatting sqref="HM17">
    <cfRule type="colorScale" priority="427">
      <colorScale>
        <cfvo type="num" val="0"/>
        <cfvo type="num" val="3"/>
        <cfvo type="num" val="6"/>
        <color theme="0"/>
        <color rgb="FF00B050"/>
        <color theme="6" tint="-0.499984740745262"/>
      </colorScale>
    </cfRule>
  </conditionalFormatting>
  <conditionalFormatting sqref="HM18">
    <cfRule type="colorScale" priority="421">
      <colorScale>
        <cfvo type="num" val="0"/>
        <cfvo type="num" val="3"/>
        <cfvo type="num" val="6"/>
        <color theme="0"/>
        <color rgb="FF00B050"/>
        <color theme="6" tint="-0.499984740745262"/>
      </colorScale>
    </cfRule>
  </conditionalFormatting>
  <conditionalFormatting sqref="HM15:HM16 HM18">
    <cfRule type="colorScale" priority="426">
      <colorScale>
        <cfvo type="num" val="0"/>
        <cfvo type="num" val="3"/>
        <cfvo type="num" val="6"/>
        <color theme="0"/>
        <color rgb="FF00B050"/>
        <color theme="6" tint="-0.499984740745262"/>
      </colorScale>
    </cfRule>
  </conditionalFormatting>
  <conditionalFormatting sqref="HM15">
    <cfRule type="colorScale" priority="425">
      <colorScale>
        <cfvo type="num" val="0"/>
        <cfvo type="num" val="3"/>
        <cfvo type="num" val="6"/>
        <color theme="0"/>
        <color rgb="FF00B050"/>
        <color theme="6" tint="-0.499984740745262"/>
      </colorScale>
    </cfRule>
  </conditionalFormatting>
  <conditionalFormatting sqref="HM15">
    <cfRule type="colorScale" priority="424">
      <colorScale>
        <cfvo type="num" val="0"/>
        <cfvo type="num" val="3"/>
        <cfvo type="num" val="6"/>
        <color theme="0"/>
        <color rgb="FF00B050"/>
        <color theme="6" tint="-0.499984740745262"/>
      </colorScale>
    </cfRule>
  </conditionalFormatting>
  <conditionalFormatting sqref="HM15">
    <cfRule type="colorScale" priority="423">
      <colorScale>
        <cfvo type="num" val="0"/>
        <cfvo type="num" val="3"/>
        <cfvo type="num" val="6"/>
        <color theme="0"/>
        <color rgb="FF00B050"/>
        <color theme="6" tint="-0.499984740745262"/>
      </colorScale>
    </cfRule>
  </conditionalFormatting>
  <conditionalFormatting sqref="HM15">
    <cfRule type="colorScale" priority="422">
      <colorScale>
        <cfvo type="num" val="0"/>
        <cfvo type="num" val="3"/>
        <cfvo type="num" val="6"/>
        <color theme="0"/>
        <color rgb="FF00B050"/>
        <color theme="6" tint="-0.499984740745262"/>
      </colorScale>
    </cfRule>
  </conditionalFormatting>
  <conditionalFormatting sqref="HM18">
    <cfRule type="colorScale" priority="420">
      <colorScale>
        <cfvo type="num" val="0"/>
        <cfvo type="num" val="3"/>
        <cfvo type="num" val="6"/>
        <color theme="0"/>
        <color rgb="FF00B050"/>
        <color theme="6" tint="-0.499984740745262"/>
      </colorScale>
    </cfRule>
  </conditionalFormatting>
  <conditionalFormatting sqref="HM18">
    <cfRule type="colorScale" priority="419">
      <colorScale>
        <cfvo type="num" val="0"/>
        <cfvo type="num" val="3"/>
        <cfvo type="num" val="6"/>
        <color theme="0"/>
        <color rgb="FF00B050"/>
        <color theme="6" tint="-0.499984740745262"/>
      </colorScale>
    </cfRule>
  </conditionalFormatting>
  <conditionalFormatting sqref="HM18">
    <cfRule type="colorScale" priority="418">
      <colorScale>
        <cfvo type="num" val="0"/>
        <cfvo type="num" val="3"/>
        <cfvo type="num" val="6"/>
        <color theme="0"/>
        <color rgb="FF00B050"/>
        <color theme="6" tint="-0.499984740745262"/>
      </colorScale>
    </cfRule>
  </conditionalFormatting>
  <conditionalFormatting sqref="HM18">
    <cfRule type="colorScale" priority="417">
      <colorScale>
        <cfvo type="num" val="0"/>
        <cfvo type="num" val="3"/>
        <cfvo type="num" val="6"/>
        <color theme="0"/>
        <color rgb="FF00B050"/>
        <color theme="6" tint="-0.499984740745262"/>
      </colorScale>
    </cfRule>
  </conditionalFormatting>
  <conditionalFormatting sqref="HM15">
    <cfRule type="colorScale" priority="416">
      <colorScale>
        <cfvo type="num" val="0"/>
        <cfvo type="num" val="3"/>
        <cfvo type="num" val="6"/>
        <color theme="0"/>
        <color rgb="FF00B050"/>
        <color theme="6" tint="-0.499984740745262"/>
      </colorScale>
    </cfRule>
  </conditionalFormatting>
  <conditionalFormatting sqref="HM16">
    <cfRule type="colorScale" priority="415">
      <colorScale>
        <cfvo type="num" val="0"/>
        <cfvo type="num" val="3"/>
        <cfvo type="num" val="6"/>
        <color theme="0"/>
        <color rgb="FF00B050"/>
        <color theme="6" tint="-0.499984740745262"/>
      </colorScale>
    </cfRule>
  </conditionalFormatting>
  <conditionalFormatting sqref="HM16">
    <cfRule type="colorScale" priority="414">
      <colorScale>
        <cfvo type="num" val="0"/>
        <cfvo type="num" val="3"/>
        <cfvo type="num" val="6"/>
        <color theme="0"/>
        <color rgb="FF00B050"/>
        <color theme="6" tint="-0.499984740745262"/>
      </colorScale>
    </cfRule>
  </conditionalFormatting>
  <conditionalFormatting sqref="HM16">
    <cfRule type="colorScale" priority="413">
      <colorScale>
        <cfvo type="num" val="0"/>
        <cfvo type="num" val="3"/>
        <cfvo type="num" val="6"/>
        <color theme="0"/>
        <color rgb="FF00B050"/>
        <color theme="6" tint="-0.499984740745262"/>
      </colorScale>
    </cfRule>
  </conditionalFormatting>
  <conditionalFormatting sqref="HM16">
    <cfRule type="colorScale" priority="412">
      <colorScale>
        <cfvo type="num" val="0"/>
        <cfvo type="num" val="3"/>
        <cfvo type="num" val="6"/>
        <color theme="0"/>
        <color rgb="FF00B050"/>
        <color theme="6" tint="-0.499984740745262"/>
      </colorScale>
    </cfRule>
  </conditionalFormatting>
  <conditionalFormatting sqref="HM12:HM13">
    <cfRule type="colorScale" priority="411">
      <colorScale>
        <cfvo type="num" val="0"/>
        <cfvo type="num" val="3"/>
        <cfvo type="num" val="6"/>
        <color theme="0"/>
        <color rgb="FF00B050"/>
        <color theme="6" tint="-0.499984740745262"/>
      </colorScale>
    </cfRule>
  </conditionalFormatting>
  <conditionalFormatting sqref="HM118">
    <cfRule type="colorScale" priority="410">
      <colorScale>
        <cfvo type="num" val="0"/>
        <cfvo type="num" val="3"/>
        <cfvo type="num" val="6"/>
        <color theme="0"/>
        <color rgb="FF00B050"/>
        <color theme="6" tint="-0.499984740745262"/>
      </colorScale>
    </cfRule>
  </conditionalFormatting>
  <conditionalFormatting sqref="HM117">
    <cfRule type="colorScale" priority="409">
      <colorScale>
        <cfvo type="num" val="0"/>
        <cfvo type="num" val="3"/>
        <cfvo type="num" val="6"/>
        <color theme="0"/>
        <color rgb="FF00B050"/>
        <color theme="6" tint="-0.499984740745262"/>
      </colorScale>
    </cfRule>
  </conditionalFormatting>
  <conditionalFormatting sqref="HN118">
    <cfRule type="colorScale" priority="408">
      <colorScale>
        <cfvo type="num" val="0"/>
        <cfvo type="num" val="3"/>
        <cfvo type="num" val="6"/>
        <color theme="0"/>
        <color rgb="FF00B050"/>
        <color theme="6" tint="-0.499984740745262"/>
      </colorScale>
    </cfRule>
  </conditionalFormatting>
  <conditionalFormatting sqref="HN19">
    <cfRule type="colorScale" priority="407">
      <colorScale>
        <cfvo type="num" val="0"/>
        <cfvo type="num" val="3"/>
        <cfvo type="num" val="6"/>
        <color theme="0"/>
        <color rgb="FF00B050"/>
        <color theme="6" tint="-0.499984740745262"/>
      </colorScale>
    </cfRule>
  </conditionalFormatting>
  <conditionalFormatting sqref="HN19">
    <cfRule type="colorScale" priority="406">
      <colorScale>
        <cfvo type="num" val="0"/>
        <cfvo type="num" val="3"/>
        <cfvo type="num" val="6"/>
        <color theme="0"/>
        <color rgb="FF00B050"/>
        <color theme="6" tint="-0.499984740745262"/>
      </colorScale>
    </cfRule>
  </conditionalFormatting>
  <conditionalFormatting sqref="HN17:HN18">
    <cfRule type="colorScale" priority="405">
      <colorScale>
        <cfvo type="num" val="0"/>
        <cfvo type="num" val="3"/>
        <cfvo type="num" val="6"/>
        <color theme="0"/>
        <color rgb="FF00B050"/>
        <color theme="6" tint="-0.499984740745262"/>
      </colorScale>
    </cfRule>
  </conditionalFormatting>
  <conditionalFormatting sqref="HN17">
    <cfRule type="colorScale" priority="404">
      <colorScale>
        <cfvo type="num" val="0"/>
        <cfvo type="num" val="3"/>
        <cfvo type="num" val="6"/>
        <color theme="0"/>
        <color rgb="FF00B050"/>
        <color theme="6" tint="-0.499984740745262"/>
      </colorScale>
    </cfRule>
  </conditionalFormatting>
  <conditionalFormatting sqref="HN17">
    <cfRule type="colorScale" priority="403">
      <colorScale>
        <cfvo type="num" val="0"/>
        <cfvo type="num" val="3"/>
        <cfvo type="num" val="6"/>
        <color theme="0"/>
        <color rgb="FF00B050"/>
        <color theme="6" tint="-0.499984740745262"/>
      </colorScale>
    </cfRule>
  </conditionalFormatting>
  <conditionalFormatting sqref="HN17">
    <cfRule type="colorScale" priority="402">
      <colorScale>
        <cfvo type="num" val="0"/>
        <cfvo type="num" val="3"/>
        <cfvo type="num" val="6"/>
        <color theme="0"/>
        <color rgb="FF00B050"/>
        <color theme="6" tint="-0.499984740745262"/>
      </colorScale>
    </cfRule>
  </conditionalFormatting>
  <conditionalFormatting sqref="HN17">
    <cfRule type="colorScale" priority="401">
      <colorScale>
        <cfvo type="num" val="0"/>
        <cfvo type="num" val="3"/>
        <cfvo type="num" val="6"/>
        <color theme="0"/>
        <color rgb="FF00B050"/>
        <color theme="6" tint="-0.499984740745262"/>
      </colorScale>
    </cfRule>
  </conditionalFormatting>
  <conditionalFormatting sqref="HN18">
    <cfRule type="colorScale" priority="395">
      <colorScale>
        <cfvo type="num" val="0"/>
        <cfvo type="num" val="3"/>
        <cfvo type="num" val="6"/>
        <color theme="0"/>
        <color rgb="FF00B050"/>
        <color theme="6" tint="-0.499984740745262"/>
      </colorScale>
    </cfRule>
  </conditionalFormatting>
  <conditionalFormatting sqref="HN15:HN16 HN18">
    <cfRule type="colorScale" priority="400">
      <colorScale>
        <cfvo type="num" val="0"/>
        <cfvo type="num" val="3"/>
        <cfvo type="num" val="6"/>
        <color theme="0"/>
        <color rgb="FF00B050"/>
        <color theme="6" tint="-0.499984740745262"/>
      </colorScale>
    </cfRule>
  </conditionalFormatting>
  <conditionalFormatting sqref="HN15">
    <cfRule type="colorScale" priority="399">
      <colorScale>
        <cfvo type="num" val="0"/>
        <cfvo type="num" val="3"/>
        <cfvo type="num" val="6"/>
        <color theme="0"/>
        <color rgb="FF00B050"/>
        <color theme="6" tint="-0.499984740745262"/>
      </colorScale>
    </cfRule>
  </conditionalFormatting>
  <conditionalFormatting sqref="HN15">
    <cfRule type="colorScale" priority="398">
      <colorScale>
        <cfvo type="num" val="0"/>
        <cfvo type="num" val="3"/>
        <cfvo type="num" val="6"/>
        <color theme="0"/>
        <color rgb="FF00B050"/>
        <color theme="6" tint="-0.499984740745262"/>
      </colorScale>
    </cfRule>
  </conditionalFormatting>
  <conditionalFormatting sqref="HN15">
    <cfRule type="colorScale" priority="397">
      <colorScale>
        <cfvo type="num" val="0"/>
        <cfvo type="num" val="3"/>
        <cfvo type="num" val="6"/>
        <color theme="0"/>
        <color rgb="FF00B050"/>
        <color theme="6" tint="-0.499984740745262"/>
      </colorScale>
    </cfRule>
  </conditionalFormatting>
  <conditionalFormatting sqref="HN15">
    <cfRule type="colorScale" priority="396">
      <colorScale>
        <cfvo type="num" val="0"/>
        <cfvo type="num" val="3"/>
        <cfvo type="num" val="6"/>
        <color theme="0"/>
        <color rgb="FF00B050"/>
        <color theme="6" tint="-0.499984740745262"/>
      </colorScale>
    </cfRule>
  </conditionalFormatting>
  <conditionalFormatting sqref="HN18">
    <cfRule type="colorScale" priority="394">
      <colorScale>
        <cfvo type="num" val="0"/>
        <cfvo type="num" val="3"/>
        <cfvo type="num" val="6"/>
        <color theme="0"/>
        <color rgb="FF00B050"/>
        <color theme="6" tint="-0.499984740745262"/>
      </colorScale>
    </cfRule>
  </conditionalFormatting>
  <conditionalFormatting sqref="HN18">
    <cfRule type="colorScale" priority="393">
      <colorScale>
        <cfvo type="num" val="0"/>
        <cfvo type="num" val="3"/>
        <cfvo type="num" val="6"/>
        <color theme="0"/>
        <color rgb="FF00B050"/>
        <color theme="6" tint="-0.499984740745262"/>
      </colorScale>
    </cfRule>
  </conditionalFormatting>
  <conditionalFormatting sqref="HN18">
    <cfRule type="colorScale" priority="392">
      <colorScale>
        <cfvo type="num" val="0"/>
        <cfvo type="num" val="3"/>
        <cfvo type="num" val="6"/>
        <color theme="0"/>
        <color rgb="FF00B050"/>
        <color theme="6" tint="-0.499984740745262"/>
      </colorScale>
    </cfRule>
  </conditionalFormatting>
  <conditionalFormatting sqref="HN18">
    <cfRule type="colorScale" priority="391">
      <colorScale>
        <cfvo type="num" val="0"/>
        <cfvo type="num" val="3"/>
        <cfvo type="num" val="6"/>
        <color theme="0"/>
        <color rgb="FF00B050"/>
        <color theme="6" tint="-0.499984740745262"/>
      </colorScale>
    </cfRule>
  </conditionalFormatting>
  <conditionalFormatting sqref="HN15">
    <cfRule type="colorScale" priority="390">
      <colorScale>
        <cfvo type="num" val="0"/>
        <cfvo type="num" val="3"/>
        <cfvo type="num" val="6"/>
        <color theme="0"/>
        <color rgb="FF00B050"/>
        <color theme="6" tint="-0.499984740745262"/>
      </colorScale>
    </cfRule>
  </conditionalFormatting>
  <conditionalFormatting sqref="HN16">
    <cfRule type="colorScale" priority="389">
      <colorScale>
        <cfvo type="num" val="0"/>
        <cfvo type="num" val="3"/>
        <cfvo type="num" val="6"/>
        <color theme="0"/>
        <color rgb="FF00B050"/>
        <color theme="6" tint="-0.499984740745262"/>
      </colorScale>
    </cfRule>
  </conditionalFormatting>
  <conditionalFormatting sqref="HN16">
    <cfRule type="colorScale" priority="388">
      <colorScale>
        <cfvo type="num" val="0"/>
        <cfvo type="num" val="3"/>
        <cfvo type="num" val="6"/>
        <color theme="0"/>
        <color rgb="FF00B050"/>
        <color theme="6" tint="-0.499984740745262"/>
      </colorScale>
    </cfRule>
  </conditionalFormatting>
  <conditionalFormatting sqref="HN16">
    <cfRule type="colorScale" priority="387">
      <colorScale>
        <cfvo type="num" val="0"/>
        <cfvo type="num" val="3"/>
        <cfvo type="num" val="6"/>
        <color theme="0"/>
        <color rgb="FF00B050"/>
        <color theme="6" tint="-0.499984740745262"/>
      </colorScale>
    </cfRule>
  </conditionalFormatting>
  <conditionalFormatting sqref="HN16">
    <cfRule type="colorScale" priority="386">
      <colorScale>
        <cfvo type="num" val="0"/>
        <cfvo type="num" val="3"/>
        <cfvo type="num" val="6"/>
        <color theme="0"/>
        <color rgb="FF00B050"/>
        <color theme="6" tint="-0.499984740745262"/>
      </colorScale>
    </cfRule>
  </conditionalFormatting>
  <conditionalFormatting sqref="HN11">
    <cfRule type="colorScale" priority="385">
      <colorScale>
        <cfvo type="num" val="0"/>
        <cfvo type="num" val="3"/>
        <cfvo type="num" val="6"/>
        <color theme="0"/>
        <color rgb="FF00B050"/>
        <color theme="6" tint="-0.499984740745262"/>
      </colorScale>
    </cfRule>
  </conditionalFormatting>
  <conditionalFormatting sqref="HN14">
    <cfRule type="colorScale" priority="384">
      <colorScale>
        <cfvo type="num" val="0"/>
        <cfvo type="num" val="3"/>
        <cfvo type="num" val="6"/>
        <color theme="0"/>
        <color rgb="FF00B050"/>
        <color theme="6" tint="-0.499984740745262"/>
      </colorScale>
    </cfRule>
  </conditionalFormatting>
  <conditionalFormatting sqref="HN14">
    <cfRule type="colorScale" priority="383">
      <colorScale>
        <cfvo type="num" val="0"/>
        <cfvo type="num" val="3"/>
        <cfvo type="num" val="6"/>
        <color theme="0"/>
        <color rgb="FF00B050"/>
        <color theme="6" tint="-0.499984740745262"/>
      </colorScale>
    </cfRule>
  </conditionalFormatting>
  <conditionalFormatting sqref="HN12:HN13">
    <cfRule type="colorScale" priority="382">
      <colorScale>
        <cfvo type="num" val="0"/>
        <cfvo type="num" val="3"/>
        <cfvo type="num" val="6"/>
        <color theme="0"/>
        <color rgb="FF00B050"/>
        <color theme="6" tint="-0.499984740745262"/>
      </colorScale>
    </cfRule>
  </conditionalFormatting>
  <conditionalFormatting sqref="HM14">
    <cfRule type="colorScale" priority="381">
      <colorScale>
        <cfvo type="num" val="0"/>
        <cfvo type="num" val="3"/>
        <cfvo type="num" val="6"/>
        <color theme="0"/>
        <color rgb="FF00B050"/>
        <color theme="6" tint="-0.499984740745262"/>
      </colorScale>
    </cfRule>
  </conditionalFormatting>
  <conditionalFormatting sqref="HM14">
    <cfRule type="colorScale" priority="380">
      <colorScale>
        <cfvo type="num" val="0"/>
        <cfvo type="num" val="3"/>
        <cfvo type="num" val="6"/>
        <color theme="0"/>
        <color rgb="FF00B050"/>
        <color theme="6" tint="-0.499984740745262"/>
      </colorScale>
    </cfRule>
  </conditionalFormatting>
  <conditionalFormatting sqref="HO119">
    <cfRule type="colorScale" priority="379">
      <colorScale>
        <cfvo type="num" val="0"/>
        <cfvo type="num" val="3"/>
        <cfvo type="num" val="6"/>
        <color theme="0"/>
        <color rgb="FF00B050"/>
        <color theme="6" tint="-0.499984740745262"/>
      </colorScale>
    </cfRule>
  </conditionalFormatting>
  <conditionalFormatting sqref="HO19">
    <cfRule type="colorScale" priority="378">
      <colorScale>
        <cfvo type="num" val="0"/>
        <cfvo type="num" val="3"/>
        <cfvo type="num" val="6"/>
        <color theme="0"/>
        <color rgb="FF00B050"/>
        <color theme="6" tint="-0.499984740745262"/>
      </colorScale>
    </cfRule>
  </conditionalFormatting>
  <conditionalFormatting sqref="HO19">
    <cfRule type="colorScale" priority="377">
      <colorScale>
        <cfvo type="num" val="0"/>
        <cfvo type="num" val="3"/>
        <cfvo type="num" val="6"/>
        <color theme="0"/>
        <color rgb="FF00B050"/>
        <color theme="6" tint="-0.499984740745262"/>
      </colorScale>
    </cfRule>
  </conditionalFormatting>
  <conditionalFormatting sqref="HO17:HO18">
    <cfRule type="colorScale" priority="376">
      <colorScale>
        <cfvo type="num" val="0"/>
        <cfvo type="num" val="3"/>
        <cfvo type="num" val="6"/>
        <color theme="0"/>
        <color rgb="FF00B050"/>
        <color theme="6" tint="-0.499984740745262"/>
      </colorScale>
    </cfRule>
  </conditionalFormatting>
  <conditionalFormatting sqref="HO17">
    <cfRule type="colorScale" priority="375">
      <colorScale>
        <cfvo type="num" val="0"/>
        <cfvo type="num" val="3"/>
        <cfvo type="num" val="6"/>
        <color theme="0"/>
        <color rgb="FF00B050"/>
        <color theme="6" tint="-0.499984740745262"/>
      </colorScale>
    </cfRule>
  </conditionalFormatting>
  <conditionalFormatting sqref="HO17">
    <cfRule type="colorScale" priority="374">
      <colorScale>
        <cfvo type="num" val="0"/>
        <cfvo type="num" val="3"/>
        <cfvo type="num" val="6"/>
        <color theme="0"/>
        <color rgb="FF00B050"/>
        <color theme="6" tint="-0.499984740745262"/>
      </colorScale>
    </cfRule>
  </conditionalFormatting>
  <conditionalFormatting sqref="HO17">
    <cfRule type="colorScale" priority="373">
      <colorScale>
        <cfvo type="num" val="0"/>
        <cfvo type="num" val="3"/>
        <cfvo type="num" val="6"/>
        <color theme="0"/>
        <color rgb="FF00B050"/>
        <color theme="6" tint="-0.499984740745262"/>
      </colorScale>
    </cfRule>
  </conditionalFormatting>
  <conditionalFormatting sqref="HO17">
    <cfRule type="colorScale" priority="372">
      <colorScale>
        <cfvo type="num" val="0"/>
        <cfvo type="num" val="3"/>
        <cfvo type="num" val="6"/>
        <color theme="0"/>
        <color rgb="FF00B050"/>
        <color theme="6" tint="-0.499984740745262"/>
      </colorScale>
    </cfRule>
  </conditionalFormatting>
  <conditionalFormatting sqref="HO18">
    <cfRule type="colorScale" priority="366">
      <colorScale>
        <cfvo type="num" val="0"/>
        <cfvo type="num" val="3"/>
        <cfvo type="num" val="6"/>
        <color theme="0"/>
        <color rgb="FF00B050"/>
        <color theme="6" tint="-0.499984740745262"/>
      </colorScale>
    </cfRule>
  </conditionalFormatting>
  <conditionalFormatting sqref="HO15:HO16 HO18">
    <cfRule type="colorScale" priority="371">
      <colorScale>
        <cfvo type="num" val="0"/>
        <cfvo type="num" val="3"/>
        <cfvo type="num" val="6"/>
        <color theme="0"/>
        <color rgb="FF00B050"/>
        <color theme="6" tint="-0.499984740745262"/>
      </colorScale>
    </cfRule>
  </conditionalFormatting>
  <conditionalFormatting sqref="HO15">
    <cfRule type="colorScale" priority="370">
      <colorScale>
        <cfvo type="num" val="0"/>
        <cfvo type="num" val="3"/>
        <cfvo type="num" val="6"/>
        <color theme="0"/>
        <color rgb="FF00B050"/>
        <color theme="6" tint="-0.499984740745262"/>
      </colorScale>
    </cfRule>
  </conditionalFormatting>
  <conditionalFormatting sqref="HO15">
    <cfRule type="colorScale" priority="369">
      <colorScale>
        <cfvo type="num" val="0"/>
        <cfvo type="num" val="3"/>
        <cfvo type="num" val="6"/>
        <color theme="0"/>
        <color rgb="FF00B050"/>
        <color theme="6" tint="-0.499984740745262"/>
      </colorScale>
    </cfRule>
  </conditionalFormatting>
  <conditionalFormatting sqref="HO15">
    <cfRule type="colorScale" priority="368">
      <colorScale>
        <cfvo type="num" val="0"/>
        <cfvo type="num" val="3"/>
        <cfvo type="num" val="6"/>
        <color theme="0"/>
        <color rgb="FF00B050"/>
        <color theme="6" tint="-0.499984740745262"/>
      </colorScale>
    </cfRule>
  </conditionalFormatting>
  <conditionalFormatting sqref="HO15">
    <cfRule type="colorScale" priority="367">
      <colorScale>
        <cfvo type="num" val="0"/>
        <cfvo type="num" val="3"/>
        <cfvo type="num" val="6"/>
        <color theme="0"/>
        <color rgb="FF00B050"/>
        <color theme="6" tint="-0.499984740745262"/>
      </colorScale>
    </cfRule>
  </conditionalFormatting>
  <conditionalFormatting sqref="HO18">
    <cfRule type="colorScale" priority="365">
      <colorScale>
        <cfvo type="num" val="0"/>
        <cfvo type="num" val="3"/>
        <cfvo type="num" val="6"/>
        <color theme="0"/>
        <color rgb="FF00B050"/>
        <color theme="6" tint="-0.499984740745262"/>
      </colorScale>
    </cfRule>
  </conditionalFormatting>
  <conditionalFormatting sqref="HO18">
    <cfRule type="colorScale" priority="364">
      <colorScale>
        <cfvo type="num" val="0"/>
        <cfvo type="num" val="3"/>
        <cfvo type="num" val="6"/>
        <color theme="0"/>
        <color rgb="FF00B050"/>
        <color theme="6" tint="-0.499984740745262"/>
      </colorScale>
    </cfRule>
  </conditionalFormatting>
  <conditionalFormatting sqref="HO18">
    <cfRule type="colorScale" priority="363">
      <colorScale>
        <cfvo type="num" val="0"/>
        <cfvo type="num" val="3"/>
        <cfvo type="num" val="6"/>
        <color theme="0"/>
        <color rgb="FF00B050"/>
        <color theme="6" tint="-0.499984740745262"/>
      </colorScale>
    </cfRule>
  </conditionalFormatting>
  <conditionalFormatting sqref="HO18">
    <cfRule type="colorScale" priority="362">
      <colorScale>
        <cfvo type="num" val="0"/>
        <cfvo type="num" val="3"/>
        <cfvo type="num" val="6"/>
        <color theme="0"/>
        <color rgb="FF00B050"/>
        <color theme="6" tint="-0.499984740745262"/>
      </colorScale>
    </cfRule>
  </conditionalFormatting>
  <conditionalFormatting sqref="HO15">
    <cfRule type="colorScale" priority="361">
      <colorScale>
        <cfvo type="num" val="0"/>
        <cfvo type="num" val="3"/>
        <cfvo type="num" val="6"/>
        <color theme="0"/>
        <color rgb="FF00B050"/>
        <color theme="6" tint="-0.499984740745262"/>
      </colorScale>
    </cfRule>
  </conditionalFormatting>
  <conditionalFormatting sqref="HO16">
    <cfRule type="colorScale" priority="360">
      <colorScale>
        <cfvo type="num" val="0"/>
        <cfvo type="num" val="3"/>
        <cfvo type="num" val="6"/>
        <color theme="0"/>
        <color rgb="FF00B050"/>
        <color theme="6" tint="-0.499984740745262"/>
      </colorScale>
    </cfRule>
  </conditionalFormatting>
  <conditionalFormatting sqref="HO16">
    <cfRule type="colorScale" priority="359">
      <colorScale>
        <cfvo type="num" val="0"/>
        <cfvo type="num" val="3"/>
        <cfvo type="num" val="6"/>
        <color theme="0"/>
        <color rgb="FF00B050"/>
        <color theme="6" tint="-0.499984740745262"/>
      </colorScale>
    </cfRule>
  </conditionalFormatting>
  <conditionalFormatting sqref="HO16">
    <cfRule type="colorScale" priority="358">
      <colorScale>
        <cfvo type="num" val="0"/>
        <cfvo type="num" val="3"/>
        <cfvo type="num" val="6"/>
        <color theme="0"/>
        <color rgb="FF00B050"/>
        <color theme="6" tint="-0.499984740745262"/>
      </colorScale>
    </cfRule>
  </conditionalFormatting>
  <conditionalFormatting sqref="HO16">
    <cfRule type="colorScale" priority="357">
      <colorScale>
        <cfvo type="num" val="0"/>
        <cfvo type="num" val="3"/>
        <cfvo type="num" val="6"/>
        <color theme="0"/>
        <color rgb="FF00B050"/>
        <color theme="6" tint="-0.499984740745262"/>
      </colorScale>
    </cfRule>
  </conditionalFormatting>
  <conditionalFormatting sqref="HO11">
    <cfRule type="colorScale" priority="356">
      <colorScale>
        <cfvo type="num" val="0"/>
        <cfvo type="num" val="3"/>
        <cfvo type="num" val="6"/>
        <color theme="0"/>
        <color rgb="FF00B050"/>
        <color theme="6" tint="-0.499984740745262"/>
      </colorScale>
    </cfRule>
  </conditionalFormatting>
  <conditionalFormatting sqref="HO12:HO13">
    <cfRule type="colorScale" priority="353">
      <colorScale>
        <cfvo type="num" val="0"/>
        <cfvo type="num" val="3"/>
        <cfvo type="num" val="6"/>
        <color theme="0"/>
        <color rgb="FF00B050"/>
        <color theme="6" tint="-0.499984740745262"/>
      </colorScale>
    </cfRule>
  </conditionalFormatting>
  <conditionalFormatting sqref="HP11">
    <cfRule type="colorScale" priority="352">
      <colorScale>
        <cfvo type="num" val="0"/>
        <cfvo type="num" val="3"/>
        <cfvo type="num" val="6"/>
        <color theme="0"/>
        <color rgb="FF00B050"/>
        <color theme="6" tint="-0.499984740745262"/>
      </colorScale>
    </cfRule>
  </conditionalFormatting>
  <conditionalFormatting sqref="HO14">
    <cfRule type="colorScale" priority="351">
      <colorScale>
        <cfvo type="num" val="0"/>
        <cfvo type="num" val="3"/>
        <cfvo type="num" val="6"/>
        <color theme="0"/>
        <color rgb="FF00B050"/>
        <color theme="6" tint="-0.499984740745262"/>
      </colorScale>
    </cfRule>
  </conditionalFormatting>
  <conditionalFormatting sqref="HO14">
    <cfRule type="colorScale" priority="350">
      <colorScale>
        <cfvo type="num" val="0"/>
        <cfvo type="num" val="3"/>
        <cfvo type="num" val="6"/>
        <color theme="0"/>
        <color rgb="FF00B050"/>
        <color theme="6" tint="-0.499984740745262"/>
      </colorScale>
    </cfRule>
  </conditionalFormatting>
  <conditionalFormatting sqref="HP12:HP13">
    <cfRule type="colorScale" priority="349">
      <colorScale>
        <cfvo type="num" val="0"/>
        <cfvo type="num" val="3"/>
        <cfvo type="num" val="6"/>
        <color theme="0"/>
        <color rgb="FF00B050"/>
        <color theme="6" tint="-0.499984740745262"/>
      </colorScale>
    </cfRule>
  </conditionalFormatting>
  <conditionalFormatting sqref="HP17:HP18">
    <cfRule type="colorScale" priority="348">
      <colorScale>
        <cfvo type="num" val="0"/>
        <cfvo type="num" val="3"/>
        <cfvo type="num" val="6"/>
        <color theme="0"/>
        <color rgb="FF00B050"/>
        <color theme="6" tint="-0.499984740745262"/>
      </colorScale>
    </cfRule>
  </conditionalFormatting>
  <conditionalFormatting sqref="HP17">
    <cfRule type="colorScale" priority="347">
      <colorScale>
        <cfvo type="num" val="0"/>
        <cfvo type="num" val="3"/>
        <cfvo type="num" val="6"/>
        <color theme="0"/>
        <color rgb="FF00B050"/>
        <color theme="6" tint="-0.499984740745262"/>
      </colorScale>
    </cfRule>
  </conditionalFormatting>
  <conditionalFormatting sqref="HP17">
    <cfRule type="colorScale" priority="346">
      <colorScale>
        <cfvo type="num" val="0"/>
        <cfvo type="num" val="3"/>
        <cfvo type="num" val="6"/>
        <color theme="0"/>
        <color rgb="FF00B050"/>
        <color theme="6" tint="-0.499984740745262"/>
      </colorScale>
    </cfRule>
  </conditionalFormatting>
  <conditionalFormatting sqref="HP17">
    <cfRule type="colorScale" priority="345">
      <colorScale>
        <cfvo type="num" val="0"/>
        <cfvo type="num" val="3"/>
        <cfvo type="num" val="6"/>
        <color theme="0"/>
        <color rgb="FF00B050"/>
        <color theme="6" tint="-0.499984740745262"/>
      </colorScale>
    </cfRule>
  </conditionalFormatting>
  <conditionalFormatting sqref="HP17">
    <cfRule type="colorScale" priority="344">
      <colorScale>
        <cfvo type="num" val="0"/>
        <cfvo type="num" val="3"/>
        <cfvo type="num" val="6"/>
        <color theme="0"/>
        <color rgb="FF00B050"/>
        <color theme="6" tint="-0.499984740745262"/>
      </colorScale>
    </cfRule>
  </conditionalFormatting>
  <conditionalFormatting sqref="HP18">
    <cfRule type="colorScale" priority="338">
      <colorScale>
        <cfvo type="num" val="0"/>
        <cfvo type="num" val="3"/>
        <cfvo type="num" val="6"/>
        <color theme="0"/>
        <color rgb="FF00B050"/>
        <color theme="6" tint="-0.499984740745262"/>
      </colorScale>
    </cfRule>
  </conditionalFormatting>
  <conditionalFormatting sqref="HP15:HP16 HP18">
    <cfRule type="colorScale" priority="343">
      <colorScale>
        <cfvo type="num" val="0"/>
        <cfvo type="num" val="3"/>
        <cfvo type="num" val="6"/>
        <color theme="0"/>
        <color rgb="FF00B050"/>
        <color theme="6" tint="-0.499984740745262"/>
      </colorScale>
    </cfRule>
  </conditionalFormatting>
  <conditionalFormatting sqref="HP15">
    <cfRule type="colorScale" priority="342">
      <colorScale>
        <cfvo type="num" val="0"/>
        <cfvo type="num" val="3"/>
        <cfvo type="num" val="6"/>
        <color theme="0"/>
        <color rgb="FF00B050"/>
        <color theme="6" tint="-0.499984740745262"/>
      </colorScale>
    </cfRule>
  </conditionalFormatting>
  <conditionalFormatting sqref="HP15">
    <cfRule type="colorScale" priority="341">
      <colorScale>
        <cfvo type="num" val="0"/>
        <cfvo type="num" val="3"/>
        <cfvo type="num" val="6"/>
        <color theme="0"/>
        <color rgb="FF00B050"/>
        <color theme="6" tint="-0.499984740745262"/>
      </colorScale>
    </cfRule>
  </conditionalFormatting>
  <conditionalFormatting sqref="HP15">
    <cfRule type="colorScale" priority="340">
      <colorScale>
        <cfvo type="num" val="0"/>
        <cfvo type="num" val="3"/>
        <cfvo type="num" val="6"/>
        <color theme="0"/>
        <color rgb="FF00B050"/>
        <color theme="6" tint="-0.499984740745262"/>
      </colorScale>
    </cfRule>
  </conditionalFormatting>
  <conditionalFormatting sqref="HP15">
    <cfRule type="colorScale" priority="339">
      <colorScale>
        <cfvo type="num" val="0"/>
        <cfvo type="num" val="3"/>
        <cfvo type="num" val="6"/>
        <color theme="0"/>
        <color rgb="FF00B050"/>
        <color theme="6" tint="-0.499984740745262"/>
      </colorScale>
    </cfRule>
  </conditionalFormatting>
  <conditionalFormatting sqref="HP18">
    <cfRule type="colorScale" priority="337">
      <colorScale>
        <cfvo type="num" val="0"/>
        <cfvo type="num" val="3"/>
        <cfvo type="num" val="6"/>
        <color theme="0"/>
        <color rgb="FF00B050"/>
        <color theme="6" tint="-0.499984740745262"/>
      </colorScale>
    </cfRule>
  </conditionalFormatting>
  <conditionalFormatting sqref="HP18">
    <cfRule type="colorScale" priority="336">
      <colorScale>
        <cfvo type="num" val="0"/>
        <cfvo type="num" val="3"/>
        <cfvo type="num" val="6"/>
        <color theme="0"/>
        <color rgb="FF00B050"/>
        <color theme="6" tint="-0.499984740745262"/>
      </colorScale>
    </cfRule>
  </conditionalFormatting>
  <conditionalFormatting sqref="HP18">
    <cfRule type="colorScale" priority="335">
      <colorScale>
        <cfvo type="num" val="0"/>
        <cfvo type="num" val="3"/>
        <cfvo type="num" val="6"/>
        <color theme="0"/>
        <color rgb="FF00B050"/>
        <color theme="6" tint="-0.499984740745262"/>
      </colorScale>
    </cfRule>
  </conditionalFormatting>
  <conditionalFormatting sqref="HP18">
    <cfRule type="colorScale" priority="334">
      <colorScale>
        <cfvo type="num" val="0"/>
        <cfvo type="num" val="3"/>
        <cfvo type="num" val="6"/>
        <color theme="0"/>
        <color rgb="FF00B050"/>
        <color theme="6" tint="-0.499984740745262"/>
      </colorScale>
    </cfRule>
  </conditionalFormatting>
  <conditionalFormatting sqref="HP15">
    <cfRule type="colorScale" priority="333">
      <colorScale>
        <cfvo type="num" val="0"/>
        <cfvo type="num" val="3"/>
        <cfvo type="num" val="6"/>
        <color theme="0"/>
        <color rgb="FF00B050"/>
        <color theme="6" tint="-0.499984740745262"/>
      </colorScale>
    </cfRule>
  </conditionalFormatting>
  <conditionalFormatting sqref="HP16">
    <cfRule type="colorScale" priority="332">
      <colorScale>
        <cfvo type="num" val="0"/>
        <cfvo type="num" val="3"/>
        <cfvo type="num" val="6"/>
        <color theme="0"/>
        <color rgb="FF00B050"/>
        <color theme="6" tint="-0.499984740745262"/>
      </colorScale>
    </cfRule>
  </conditionalFormatting>
  <conditionalFormatting sqref="HP16">
    <cfRule type="colorScale" priority="331">
      <colorScale>
        <cfvo type="num" val="0"/>
        <cfvo type="num" val="3"/>
        <cfvo type="num" val="6"/>
        <color theme="0"/>
        <color rgb="FF00B050"/>
        <color theme="6" tint="-0.499984740745262"/>
      </colorScale>
    </cfRule>
  </conditionalFormatting>
  <conditionalFormatting sqref="HP16">
    <cfRule type="colorScale" priority="330">
      <colorScale>
        <cfvo type="num" val="0"/>
        <cfvo type="num" val="3"/>
        <cfvo type="num" val="6"/>
        <color theme="0"/>
        <color rgb="FF00B050"/>
        <color theme="6" tint="-0.499984740745262"/>
      </colorScale>
    </cfRule>
  </conditionalFormatting>
  <conditionalFormatting sqref="HP16">
    <cfRule type="colorScale" priority="329">
      <colorScale>
        <cfvo type="num" val="0"/>
        <cfvo type="num" val="3"/>
        <cfvo type="num" val="6"/>
        <color theme="0"/>
        <color rgb="FF00B050"/>
        <color theme="6" tint="-0.499984740745262"/>
      </colorScale>
    </cfRule>
  </conditionalFormatting>
  <conditionalFormatting sqref="HP120">
    <cfRule type="colorScale" priority="328">
      <colorScale>
        <cfvo type="num" val="0"/>
        <cfvo type="num" val="3"/>
        <cfvo type="num" val="6"/>
        <color theme="0"/>
        <color rgb="FF00B050"/>
        <color theme="6" tint="-0.499984740745262"/>
      </colorScale>
    </cfRule>
  </conditionalFormatting>
  <conditionalFormatting sqref="HQ121">
    <cfRule type="colorScale" priority="327">
      <colorScale>
        <cfvo type="num" val="0"/>
        <cfvo type="num" val="3"/>
        <cfvo type="num" val="6"/>
        <color theme="0"/>
        <color rgb="FF00B050"/>
        <color theme="6" tint="-0.499984740745262"/>
      </colorScale>
    </cfRule>
  </conditionalFormatting>
  <conditionalFormatting sqref="HQ19">
    <cfRule type="colorScale" priority="326">
      <colorScale>
        <cfvo type="num" val="0"/>
        <cfvo type="num" val="3"/>
        <cfvo type="num" val="6"/>
        <color theme="0"/>
        <color rgb="FF00B050"/>
        <color theme="6" tint="-0.499984740745262"/>
      </colorScale>
    </cfRule>
  </conditionalFormatting>
  <conditionalFormatting sqref="HQ19">
    <cfRule type="colorScale" priority="325">
      <colorScale>
        <cfvo type="num" val="0"/>
        <cfvo type="num" val="3"/>
        <cfvo type="num" val="6"/>
        <color theme="0"/>
        <color rgb="FF00B050"/>
        <color theme="6" tint="-0.499984740745262"/>
      </colorScale>
    </cfRule>
  </conditionalFormatting>
  <conditionalFormatting sqref="HQ17:HQ18">
    <cfRule type="colorScale" priority="324">
      <colorScale>
        <cfvo type="num" val="0"/>
        <cfvo type="num" val="3"/>
        <cfvo type="num" val="6"/>
        <color theme="0"/>
        <color rgb="FF00B050"/>
        <color theme="6" tint="-0.499984740745262"/>
      </colorScale>
    </cfRule>
  </conditionalFormatting>
  <conditionalFormatting sqref="HQ17">
    <cfRule type="colorScale" priority="323">
      <colorScale>
        <cfvo type="num" val="0"/>
        <cfvo type="num" val="3"/>
        <cfvo type="num" val="6"/>
        <color theme="0"/>
        <color rgb="FF00B050"/>
        <color theme="6" tint="-0.499984740745262"/>
      </colorScale>
    </cfRule>
  </conditionalFormatting>
  <conditionalFormatting sqref="HQ17">
    <cfRule type="colorScale" priority="322">
      <colorScale>
        <cfvo type="num" val="0"/>
        <cfvo type="num" val="3"/>
        <cfvo type="num" val="6"/>
        <color theme="0"/>
        <color rgb="FF00B050"/>
        <color theme="6" tint="-0.499984740745262"/>
      </colorScale>
    </cfRule>
  </conditionalFormatting>
  <conditionalFormatting sqref="HQ17">
    <cfRule type="colorScale" priority="321">
      <colorScale>
        <cfvo type="num" val="0"/>
        <cfvo type="num" val="3"/>
        <cfvo type="num" val="6"/>
        <color theme="0"/>
        <color rgb="FF00B050"/>
        <color theme="6" tint="-0.499984740745262"/>
      </colorScale>
    </cfRule>
  </conditionalFormatting>
  <conditionalFormatting sqref="HQ17">
    <cfRule type="colorScale" priority="320">
      <colorScale>
        <cfvo type="num" val="0"/>
        <cfvo type="num" val="3"/>
        <cfvo type="num" val="6"/>
        <color theme="0"/>
        <color rgb="FF00B050"/>
        <color theme="6" tint="-0.499984740745262"/>
      </colorScale>
    </cfRule>
  </conditionalFormatting>
  <conditionalFormatting sqref="HQ18">
    <cfRule type="colorScale" priority="314">
      <colorScale>
        <cfvo type="num" val="0"/>
        <cfvo type="num" val="3"/>
        <cfvo type="num" val="6"/>
        <color theme="0"/>
        <color rgb="FF00B050"/>
        <color theme="6" tint="-0.499984740745262"/>
      </colorScale>
    </cfRule>
  </conditionalFormatting>
  <conditionalFormatting sqref="HQ15:HQ16 HQ18">
    <cfRule type="colorScale" priority="319">
      <colorScale>
        <cfvo type="num" val="0"/>
        <cfvo type="num" val="3"/>
        <cfvo type="num" val="6"/>
        <color theme="0"/>
        <color rgb="FF00B050"/>
        <color theme="6" tint="-0.499984740745262"/>
      </colorScale>
    </cfRule>
  </conditionalFormatting>
  <conditionalFormatting sqref="HQ15">
    <cfRule type="colorScale" priority="318">
      <colorScale>
        <cfvo type="num" val="0"/>
        <cfvo type="num" val="3"/>
        <cfvo type="num" val="6"/>
        <color theme="0"/>
        <color rgb="FF00B050"/>
        <color theme="6" tint="-0.499984740745262"/>
      </colorScale>
    </cfRule>
  </conditionalFormatting>
  <conditionalFormatting sqref="HQ15">
    <cfRule type="colorScale" priority="317">
      <colorScale>
        <cfvo type="num" val="0"/>
        <cfvo type="num" val="3"/>
        <cfvo type="num" val="6"/>
        <color theme="0"/>
        <color rgb="FF00B050"/>
        <color theme="6" tint="-0.499984740745262"/>
      </colorScale>
    </cfRule>
  </conditionalFormatting>
  <conditionalFormatting sqref="HQ15">
    <cfRule type="colorScale" priority="316">
      <colorScale>
        <cfvo type="num" val="0"/>
        <cfvo type="num" val="3"/>
        <cfvo type="num" val="6"/>
        <color theme="0"/>
        <color rgb="FF00B050"/>
        <color theme="6" tint="-0.499984740745262"/>
      </colorScale>
    </cfRule>
  </conditionalFormatting>
  <conditionalFormatting sqref="HQ15">
    <cfRule type="colorScale" priority="315">
      <colorScale>
        <cfvo type="num" val="0"/>
        <cfvo type="num" val="3"/>
        <cfvo type="num" val="6"/>
        <color theme="0"/>
        <color rgb="FF00B050"/>
        <color theme="6" tint="-0.499984740745262"/>
      </colorScale>
    </cfRule>
  </conditionalFormatting>
  <conditionalFormatting sqref="HQ18">
    <cfRule type="colorScale" priority="313">
      <colorScale>
        <cfvo type="num" val="0"/>
        <cfvo type="num" val="3"/>
        <cfvo type="num" val="6"/>
        <color theme="0"/>
        <color rgb="FF00B050"/>
        <color theme="6" tint="-0.499984740745262"/>
      </colorScale>
    </cfRule>
  </conditionalFormatting>
  <conditionalFormatting sqref="HQ18">
    <cfRule type="colorScale" priority="312">
      <colorScale>
        <cfvo type="num" val="0"/>
        <cfvo type="num" val="3"/>
        <cfvo type="num" val="6"/>
        <color theme="0"/>
        <color rgb="FF00B050"/>
        <color theme="6" tint="-0.499984740745262"/>
      </colorScale>
    </cfRule>
  </conditionalFormatting>
  <conditionalFormatting sqref="HQ18">
    <cfRule type="colorScale" priority="311">
      <colorScale>
        <cfvo type="num" val="0"/>
        <cfvo type="num" val="3"/>
        <cfvo type="num" val="6"/>
        <color theme="0"/>
        <color rgb="FF00B050"/>
        <color theme="6" tint="-0.499984740745262"/>
      </colorScale>
    </cfRule>
  </conditionalFormatting>
  <conditionalFormatting sqref="HQ18">
    <cfRule type="colorScale" priority="310">
      <colorScale>
        <cfvo type="num" val="0"/>
        <cfvo type="num" val="3"/>
        <cfvo type="num" val="6"/>
        <color theme="0"/>
        <color rgb="FF00B050"/>
        <color theme="6" tint="-0.499984740745262"/>
      </colorScale>
    </cfRule>
  </conditionalFormatting>
  <conditionalFormatting sqref="HQ15">
    <cfRule type="colorScale" priority="309">
      <colorScale>
        <cfvo type="num" val="0"/>
        <cfvo type="num" val="3"/>
        <cfvo type="num" val="6"/>
        <color theme="0"/>
        <color rgb="FF00B050"/>
        <color theme="6" tint="-0.499984740745262"/>
      </colorScale>
    </cfRule>
  </conditionalFormatting>
  <conditionalFormatting sqref="HQ16">
    <cfRule type="colorScale" priority="308">
      <colorScale>
        <cfvo type="num" val="0"/>
        <cfvo type="num" val="3"/>
        <cfvo type="num" val="6"/>
        <color theme="0"/>
        <color rgb="FF00B050"/>
        <color theme="6" tint="-0.499984740745262"/>
      </colorScale>
    </cfRule>
  </conditionalFormatting>
  <conditionalFormatting sqref="HQ16">
    <cfRule type="colorScale" priority="307">
      <colorScale>
        <cfvo type="num" val="0"/>
        <cfvo type="num" val="3"/>
        <cfvo type="num" val="6"/>
        <color theme="0"/>
        <color rgb="FF00B050"/>
        <color theme="6" tint="-0.499984740745262"/>
      </colorScale>
    </cfRule>
  </conditionalFormatting>
  <conditionalFormatting sqref="HQ16">
    <cfRule type="colorScale" priority="306">
      <colorScale>
        <cfvo type="num" val="0"/>
        <cfvo type="num" val="3"/>
        <cfvo type="num" val="6"/>
        <color theme="0"/>
        <color rgb="FF00B050"/>
        <color theme="6" tint="-0.499984740745262"/>
      </colorScale>
    </cfRule>
  </conditionalFormatting>
  <conditionalFormatting sqref="HQ16">
    <cfRule type="colorScale" priority="305">
      <colorScale>
        <cfvo type="num" val="0"/>
        <cfvo type="num" val="3"/>
        <cfvo type="num" val="6"/>
        <color theme="0"/>
        <color rgb="FF00B050"/>
        <color theme="6" tint="-0.499984740745262"/>
      </colorScale>
    </cfRule>
  </conditionalFormatting>
  <conditionalFormatting sqref="HP14">
    <cfRule type="colorScale" priority="304">
      <colorScale>
        <cfvo type="num" val="0"/>
        <cfvo type="num" val="3"/>
        <cfvo type="num" val="6"/>
        <color theme="0"/>
        <color rgb="FF00B050"/>
        <color theme="6" tint="-0.499984740745262"/>
      </colorScale>
    </cfRule>
  </conditionalFormatting>
  <conditionalFormatting sqref="HP14">
    <cfRule type="colorScale" priority="303">
      <colorScale>
        <cfvo type="num" val="0"/>
        <cfvo type="num" val="3"/>
        <cfvo type="num" val="6"/>
        <color theme="0"/>
        <color rgb="FF00B050"/>
        <color theme="6" tint="-0.499984740745262"/>
      </colorScale>
    </cfRule>
  </conditionalFormatting>
  <conditionalFormatting sqref="HQ14">
    <cfRule type="colorScale" priority="302">
      <colorScale>
        <cfvo type="num" val="0"/>
        <cfvo type="num" val="3"/>
        <cfvo type="num" val="6"/>
        <color theme="0"/>
        <color rgb="FF00B050"/>
        <color theme="6" tint="-0.499984740745262"/>
      </colorScale>
    </cfRule>
  </conditionalFormatting>
  <conditionalFormatting sqref="HQ14">
    <cfRule type="colorScale" priority="301">
      <colorScale>
        <cfvo type="num" val="0"/>
        <cfvo type="num" val="3"/>
        <cfvo type="num" val="6"/>
        <color theme="0"/>
        <color rgb="FF00B050"/>
        <color theme="6" tint="-0.499984740745262"/>
      </colorScale>
    </cfRule>
  </conditionalFormatting>
  <conditionalFormatting sqref="HQ11">
    <cfRule type="colorScale" priority="300">
      <colorScale>
        <cfvo type="num" val="0"/>
        <cfvo type="num" val="3"/>
        <cfvo type="num" val="6"/>
        <color theme="0"/>
        <color rgb="FF00B050"/>
        <color theme="6" tint="-0.499984740745262"/>
      </colorScale>
    </cfRule>
  </conditionalFormatting>
  <conditionalFormatting sqref="HQ12:HQ13">
    <cfRule type="colorScale" priority="299">
      <colorScale>
        <cfvo type="num" val="0"/>
        <cfvo type="num" val="3"/>
        <cfvo type="num" val="6"/>
        <color theme="0"/>
        <color rgb="FF00B050"/>
        <color theme="6" tint="-0.499984740745262"/>
      </colorScale>
    </cfRule>
  </conditionalFormatting>
  <conditionalFormatting sqref="HR14">
    <cfRule type="colorScale" priority="298">
      <colorScale>
        <cfvo type="num" val="0"/>
        <cfvo type="num" val="3"/>
        <cfvo type="num" val="6"/>
        <color theme="0"/>
        <color rgb="FF00B050"/>
        <color theme="6" tint="-0.499984740745262"/>
      </colorScale>
    </cfRule>
  </conditionalFormatting>
  <conditionalFormatting sqref="HR14">
    <cfRule type="colorScale" priority="297">
      <colorScale>
        <cfvo type="num" val="0"/>
        <cfvo type="num" val="3"/>
        <cfvo type="num" val="6"/>
        <color theme="0"/>
        <color rgb="FF00B050"/>
        <color theme="6" tint="-0.499984740745262"/>
      </colorScale>
    </cfRule>
  </conditionalFormatting>
  <conditionalFormatting sqref="HR11">
    <cfRule type="colorScale" priority="296">
      <colorScale>
        <cfvo type="num" val="0"/>
        <cfvo type="num" val="3"/>
        <cfvo type="num" val="6"/>
        <color theme="0"/>
        <color rgb="FF00B050"/>
        <color theme="6" tint="-0.499984740745262"/>
      </colorScale>
    </cfRule>
  </conditionalFormatting>
  <conditionalFormatting sqref="HR12:HR13">
    <cfRule type="colorScale" priority="295">
      <colorScale>
        <cfvo type="num" val="0"/>
        <cfvo type="num" val="3"/>
        <cfvo type="num" val="6"/>
        <color theme="0"/>
        <color rgb="FF00B050"/>
        <color theme="6" tint="-0.499984740745262"/>
      </colorScale>
    </cfRule>
  </conditionalFormatting>
  <conditionalFormatting sqref="HR17:HR18">
    <cfRule type="colorScale" priority="294">
      <colorScale>
        <cfvo type="num" val="0"/>
        <cfvo type="num" val="3"/>
        <cfvo type="num" val="6"/>
        <color theme="0"/>
        <color rgb="FF00B050"/>
        <color theme="6" tint="-0.499984740745262"/>
      </colorScale>
    </cfRule>
  </conditionalFormatting>
  <conditionalFormatting sqref="HR17">
    <cfRule type="colorScale" priority="293">
      <colorScale>
        <cfvo type="num" val="0"/>
        <cfvo type="num" val="3"/>
        <cfvo type="num" val="6"/>
        <color theme="0"/>
        <color rgb="FF00B050"/>
        <color theme="6" tint="-0.499984740745262"/>
      </colorScale>
    </cfRule>
  </conditionalFormatting>
  <conditionalFormatting sqref="HR17">
    <cfRule type="colorScale" priority="292">
      <colorScale>
        <cfvo type="num" val="0"/>
        <cfvo type="num" val="3"/>
        <cfvo type="num" val="6"/>
        <color theme="0"/>
        <color rgb="FF00B050"/>
        <color theme="6" tint="-0.499984740745262"/>
      </colorScale>
    </cfRule>
  </conditionalFormatting>
  <conditionalFormatting sqref="HR17">
    <cfRule type="colorScale" priority="291">
      <colorScale>
        <cfvo type="num" val="0"/>
        <cfvo type="num" val="3"/>
        <cfvo type="num" val="6"/>
        <color theme="0"/>
        <color rgb="FF00B050"/>
        <color theme="6" tint="-0.499984740745262"/>
      </colorScale>
    </cfRule>
  </conditionalFormatting>
  <conditionalFormatting sqref="HR17">
    <cfRule type="colorScale" priority="290">
      <colorScale>
        <cfvo type="num" val="0"/>
        <cfvo type="num" val="3"/>
        <cfvo type="num" val="6"/>
        <color theme="0"/>
        <color rgb="FF00B050"/>
        <color theme="6" tint="-0.499984740745262"/>
      </colorScale>
    </cfRule>
  </conditionalFormatting>
  <conditionalFormatting sqref="HR18">
    <cfRule type="colorScale" priority="284">
      <colorScale>
        <cfvo type="num" val="0"/>
        <cfvo type="num" val="3"/>
        <cfvo type="num" val="6"/>
        <color theme="0"/>
        <color rgb="FF00B050"/>
        <color theme="6" tint="-0.499984740745262"/>
      </colorScale>
    </cfRule>
  </conditionalFormatting>
  <conditionalFormatting sqref="HR15:HR16 HR18">
    <cfRule type="colorScale" priority="289">
      <colorScale>
        <cfvo type="num" val="0"/>
        <cfvo type="num" val="3"/>
        <cfvo type="num" val="6"/>
        <color theme="0"/>
        <color rgb="FF00B050"/>
        <color theme="6" tint="-0.499984740745262"/>
      </colorScale>
    </cfRule>
  </conditionalFormatting>
  <conditionalFormatting sqref="HR15">
    <cfRule type="colorScale" priority="288">
      <colorScale>
        <cfvo type="num" val="0"/>
        <cfvo type="num" val="3"/>
        <cfvo type="num" val="6"/>
        <color theme="0"/>
        <color rgb="FF00B050"/>
        <color theme="6" tint="-0.499984740745262"/>
      </colorScale>
    </cfRule>
  </conditionalFormatting>
  <conditionalFormatting sqref="HR15">
    <cfRule type="colorScale" priority="287">
      <colorScale>
        <cfvo type="num" val="0"/>
        <cfvo type="num" val="3"/>
        <cfvo type="num" val="6"/>
        <color theme="0"/>
        <color rgb="FF00B050"/>
        <color theme="6" tint="-0.499984740745262"/>
      </colorScale>
    </cfRule>
  </conditionalFormatting>
  <conditionalFormatting sqref="HR15">
    <cfRule type="colorScale" priority="286">
      <colorScale>
        <cfvo type="num" val="0"/>
        <cfvo type="num" val="3"/>
        <cfvo type="num" val="6"/>
        <color theme="0"/>
        <color rgb="FF00B050"/>
        <color theme="6" tint="-0.499984740745262"/>
      </colorScale>
    </cfRule>
  </conditionalFormatting>
  <conditionalFormatting sqref="HR15">
    <cfRule type="colorScale" priority="285">
      <colorScale>
        <cfvo type="num" val="0"/>
        <cfvo type="num" val="3"/>
        <cfvo type="num" val="6"/>
        <color theme="0"/>
        <color rgb="FF00B050"/>
        <color theme="6" tint="-0.499984740745262"/>
      </colorScale>
    </cfRule>
  </conditionalFormatting>
  <conditionalFormatting sqref="HR18">
    <cfRule type="colorScale" priority="283">
      <colorScale>
        <cfvo type="num" val="0"/>
        <cfvo type="num" val="3"/>
        <cfvo type="num" val="6"/>
        <color theme="0"/>
        <color rgb="FF00B050"/>
        <color theme="6" tint="-0.499984740745262"/>
      </colorScale>
    </cfRule>
  </conditionalFormatting>
  <conditionalFormatting sqref="HR18">
    <cfRule type="colorScale" priority="282">
      <colorScale>
        <cfvo type="num" val="0"/>
        <cfvo type="num" val="3"/>
        <cfvo type="num" val="6"/>
        <color theme="0"/>
        <color rgb="FF00B050"/>
        <color theme="6" tint="-0.499984740745262"/>
      </colorScale>
    </cfRule>
  </conditionalFormatting>
  <conditionalFormatting sqref="HR18">
    <cfRule type="colorScale" priority="281">
      <colorScale>
        <cfvo type="num" val="0"/>
        <cfvo type="num" val="3"/>
        <cfvo type="num" val="6"/>
        <color theme="0"/>
        <color rgb="FF00B050"/>
        <color theme="6" tint="-0.499984740745262"/>
      </colorScale>
    </cfRule>
  </conditionalFormatting>
  <conditionalFormatting sqref="HR18">
    <cfRule type="colorScale" priority="280">
      <colorScale>
        <cfvo type="num" val="0"/>
        <cfvo type="num" val="3"/>
        <cfvo type="num" val="6"/>
        <color theme="0"/>
        <color rgb="FF00B050"/>
        <color theme="6" tint="-0.499984740745262"/>
      </colorScale>
    </cfRule>
  </conditionalFormatting>
  <conditionalFormatting sqref="HR15">
    <cfRule type="colorScale" priority="279">
      <colorScale>
        <cfvo type="num" val="0"/>
        <cfvo type="num" val="3"/>
        <cfvo type="num" val="6"/>
        <color theme="0"/>
        <color rgb="FF00B050"/>
        <color theme="6" tint="-0.499984740745262"/>
      </colorScale>
    </cfRule>
  </conditionalFormatting>
  <conditionalFormatting sqref="HR16">
    <cfRule type="colorScale" priority="278">
      <colorScale>
        <cfvo type="num" val="0"/>
        <cfvo type="num" val="3"/>
        <cfvo type="num" val="6"/>
        <color theme="0"/>
        <color rgb="FF00B050"/>
        <color theme="6" tint="-0.499984740745262"/>
      </colorScale>
    </cfRule>
  </conditionalFormatting>
  <conditionalFormatting sqref="HR16">
    <cfRule type="colorScale" priority="277">
      <colorScale>
        <cfvo type="num" val="0"/>
        <cfvo type="num" val="3"/>
        <cfvo type="num" val="6"/>
        <color theme="0"/>
        <color rgb="FF00B050"/>
        <color theme="6" tint="-0.499984740745262"/>
      </colorScale>
    </cfRule>
  </conditionalFormatting>
  <conditionalFormatting sqref="HR16">
    <cfRule type="colorScale" priority="276">
      <colorScale>
        <cfvo type="num" val="0"/>
        <cfvo type="num" val="3"/>
        <cfvo type="num" val="6"/>
        <color theme="0"/>
        <color rgb="FF00B050"/>
        <color theme="6" tint="-0.499984740745262"/>
      </colorScale>
    </cfRule>
  </conditionalFormatting>
  <conditionalFormatting sqref="HR16">
    <cfRule type="colorScale" priority="275">
      <colorScale>
        <cfvo type="num" val="0"/>
        <cfvo type="num" val="3"/>
        <cfvo type="num" val="6"/>
        <color theme="0"/>
        <color rgb="FF00B050"/>
        <color theme="6" tint="-0.499984740745262"/>
      </colorScale>
    </cfRule>
  </conditionalFormatting>
  <conditionalFormatting sqref="HR122">
    <cfRule type="colorScale" priority="274">
      <colorScale>
        <cfvo type="num" val="0"/>
        <cfvo type="num" val="3"/>
        <cfvo type="num" val="6"/>
        <color theme="0"/>
        <color rgb="FF00B050"/>
        <color theme="6" tint="-0.499984740745262"/>
      </colorScale>
    </cfRule>
  </conditionalFormatting>
  <conditionalFormatting sqref="HS123">
    <cfRule type="colorScale" priority="273">
      <colorScale>
        <cfvo type="num" val="0"/>
        <cfvo type="num" val="3"/>
        <cfvo type="num" val="6"/>
        <color theme="0"/>
        <color rgb="FF00B050"/>
        <color theme="6" tint="-0.499984740745262"/>
      </colorScale>
    </cfRule>
  </conditionalFormatting>
  <conditionalFormatting sqref="HT124:IE124">
    <cfRule type="colorScale" priority="272">
      <colorScale>
        <cfvo type="num" val="0"/>
        <cfvo type="num" val="3"/>
        <cfvo type="num" val="6"/>
        <color theme="0"/>
        <color rgb="FF00B050"/>
        <color theme="6" tint="-0.499984740745262"/>
      </colorScale>
    </cfRule>
  </conditionalFormatting>
  <conditionalFormatting sqref="HS19">
    <cfRule type="colorScale" priority="271">
      <colorScale>
        <cfvo type="num" val="0"/>
        <cfvo type="num" val="3"/>
        <cfvo type="num" val="6"/>
        <color theme="0"/>
        <color rgb="FF00B050"/>
        <color theme="6" tint="-0.499984740745262"/>
      </colorScale>
    </cfRule>
  </conditionalFormatting>
  <conditionalFormatting sqref="HS19">
    <cfRule type="colorScale" priority="270">
      <colorScale>
        <cfvo type="num" val="0"/>
        <cfvo type="num" val="3"/>
        <cfvo type="num" val="6"/>
        <color theme="0"/>
        <color rgb="FF00B050"/>
        <color theme="6" tint="-0.499984740745262"/>
      </colorScale>
    </cfRule>
  </conditionalFormatting>
  <conditionalFormatting sqref="HS14">
    <cfRule type="colorScale" priority="269">
      <colorScale>
        <cfvo type="num" val="0"/>
        <cfvo type="num" val="3"/>
        <cfvo type="num" val="6"/>
        <color theme="0"/>
        <color rgb="FF00B050"/>
        <color theme="6" tint="-0.499984740745262"/>
      </colorScale>
    </cfRule>
  </conditionalFormatting>
  <conditionalFormatting sqref="HS14">
    <cfRule type="colorScale" priority="268">
      <colorScale>
        <cfvo type="num" val="0"/>
        <cfvo type="num" val="3"/>
        <cfvo type="num" val="6"/>
        <color theme="0"/>
        <color rgb="FF00B050"/>
        <color theme="6" tint="-0.499984740745262"/>
      </colorScale>
    </cfRule>
  </conditionalFormatting>
  <conditionalFormatting sqref="HS11">
    <cfRule type="colorScale" priority="267">
      <colorScale>
        <cfvo type="num" val="0"/>
        <cfvo type="num" val="3"/>
        <cfvo type="num" val="6"/>
        <color theme="0"/>
        <color rgb="FF00B050"/>
        <color theme="6" tint="-0.499984740745262"/>
      </colorScale>
    </cfRule>
  </conditionalFormatting>
  <conditionalFormatting sqref="HS12:HS13">
    <cfRule type="colorScale" priority="266">
      <colorScale>
        <cfvo type="num" val="0"/>
        <cfvo type="num" val="3"/>
        <cfvo type="num" val="6"/>
        <color theme="0"/>
        <color rgb="FF00B050"/>
        <color theme="6" tint="-0.499984740745262"/>
      </colorScale>
    </cfRule>
  </conditionalFormatting>
  <conditionalFormatting sqref="HS17:HS18">
    <cfRule type="colorScale" priority="265">
      <colorScale>
        <cfvo type="num" val="0"/>
        <cfvo type="num" val="3"/>
        <cfvo type="num" val="6"/>
        <color theme="0"/>
        <color rgb="FF00B050"/>
        <color theme="6" tint="-0.499984740745262"/>
      </colorScale>
    </cfRule>
  </conditionalFormatting>
  <conditionalFormatting sqref="HS17">
    <cfRule type="colorScale" priority="264">
      <colorScale>
        <cfvo type="num" val="0"/>
        <cfvo type="num" val="3"/>
        <cfvo type="num" val="6"/>
        <color theme="0"/>
        <color rgb="FF00B050"/>
        <color theme="6" tint="-0.499984740745262"/>
      </colorScale>
    </cfRule>
  </conditionalFormatting>
  <conditionalFormatting sqref="HS17">
    <cfRule type="colorScale" priority="263">
      <colorScale>
        <cfvo type="num" val="0"/>
        <cfvo type="num" val="3"/>
        <cfvo type="num" val="6"/>
        <color theme="0"/>
        <color rgb="FF00B050"/>
        <color theme="6" tint="-0.499984740745262"/>
      </colorScale>
    </cfRule>
  </conditionalFormatting>
  <conditionalFormatting sqref="HS17">
    <cfRule type="colorScale" priority="262">
      <colorScale>
        <cfvo type="num" val="0"/>
        <cfvo type="num" val="3"/>
        <cfvo type="num" val="6"/>
        <color theme="0"/>
        <color rgb="FF00B050"/>
        <color theme="6" tint="-0.499984740745262"/>
      </colorScale>
    </cfRule>
  </conditionalFormatting>
  <conditionalFormatting sqref="HS17">
    <cfRule type="colorScale" priority="261">
      <colorScale>
        <cfvo type="num" val="0"/>
        <cfvo type="num" val="3"/>
        <cfvo type="num" val="6"/>
        <color theme="0"/>
        <color rgb="FF00B050"/>
        <color theme="6" tint="-0.499984740745262"/>
      </colorScale>
    </cfRule>
  </conditionalFormatting>
  <conditionalFormatting sqref="HS18">
    <cfRule type="colorScale" priority="255">
      <colorScale>
        <cfvo type="num" val="0"/>
        <cfvo type="num" val="3"/>
        <cfvo type="num" val="6"/>
        <color theme="0"/>
        <color rgb="FF00B050"/>
        <color theme="6" tint="-0.499984740745262"/>
      </colorScale>
    </cfRule>
  </conditionalFormatting>
  <conditionalFormatting sqref="HS15:HS16 HS18">
    <cfRule type="colorScale" priority="260">
      <colorScale>
        <cfvo type="num" val="0"/>
        <cfvo type="num" val="3"/>
        <cfvo type="num" val="6"/>
        <color theme="0"/>
        <color rgb="FF00B050"/>
        <color theme="6" tint="-0.499984740745262"/>
      </colorScale>
    </cfRule>
  </conditionalFormatting>
  <conditionalFormatting sqref="HS15">
    <cfRule type="colorScale" priority="259">
      <colorScale>
        <cfvo type="num" val="0"/>
        <cfvo type="num" val="3"/>
        <cfvo type="num" val="6"/>
        <color theme="0"/>
        <color rgb="FF00B050"/>
        <color theme="6" tint="-0.499984740745262"/>
      </colorScale>
    </cfRule>
  </conditionalFormatting>
  <conditionalFormatting sqref="HS15">
    <cfRule type="colorScale" priority="258">
      <colorScale>
        <cfvo type="num" val="0"/>
        <cfvo type="num" val="3"/>
        <cfvo type="num" val="6"/>
        <color theme="0"/>
        <color rgb="FF00B050"/>
        <color theme="6" tint="-0.499984740745262"/>
      </colorScale>
    </cfRule>
  </conditionalFormatting>
  <conditionalFormatting sqref="HS15">
    <cfRule type="colorScale" priority="257">
      <colorScale>
        <cfvo type="num" val="0"/>
        <cfvo type="num" val="3"/>
        <cfvo type="num" val="6"/>
        <color theme="0"/>
        <color rgb="FF00B050"/>
        <color theme="6" tint="-0.499984740745262"/>
      </colorScale>
    </cfRule>
  </conditionalFormatting>
  <conditionalFormatting sqref="HS15">
    <cfRule type="colorScale" priority="256">
      <colorScale>
        <cfvo type="num" val="0"/>
        <cfvo type="num" val="3"/>
        <cfvo type="num" val="6"/>
        <color theme="0"/>
        <color rgb="FF00B050"/>
        <color theme="6" tint="-0.499984740745262"/>
      </colorScale>
    </cfRule>
  </conditionalFormatting>
  <conditionalFormatting sqref="HS18">
    <cfRule type="colorScale" priority="254">
      <colorScale>
        <cfvo type="num" val="0"/>
        <cfvo type="num" val="3"/>
        <cfvo type="num" val="6"/>
        <color theme="0"/>
        <color rgb="FF00B050"/>
        <color theme="6" tint="-0.499984740745262"/>
      </colorScale>
    </cfRule>
  </conditionalFormatting>
  <conditionalFormatting sqref="HS18">
    <cfRule type="colorScale" priority="253">
      <colorScale>
        <cfvo type="num" val="0"/>
        <cfvo type="num" val="3"/>
        <cfvo type="num" val="6"/>
        <color theme="0"/>
        <color rgb="FF00B050"/>
        <color theme="6" tint="-0.499984740745262"/>
      </colorScale>
    </cfRule>
  </conditionalFormatting>
  <conditionalFormatting sqref="HS18">
    <cfRule type="colorScale" priority="252">
      <colorScale>
        <cfvo type="num" val="0"/>
        <cfvo type="num" val="3"/>
        <cfvo type="num" val="6"/>
        <color theme="0"/>
        <color rgb="FF00B050"/>
        <color theme="6" tint="-0.499984740745262"/>
      </colorScale>
    </cfRule>
  </conditionalFormatting>
  <conditionalFormatting sqref="HS18">
    <cfRule type="colorScale" priority="251">
      <colorScale>
        <cfvo type="num" val="0"/>
        <cfvo type="num" val="3"/>
        <cfvo type="num" val="6"/>
        <color theme="0"/>
        <color rgb="FF00B050"/>
        <color theme="6" tint="-0.499984740745262"/>
      </colorScale>
    </cfRule>
  </conditionalFormatting>
  <conditionalFormatting sqref="HS15">
    <cfRule type="colorScale" priority="250">
      <colorScale>
        <cfvo type="num" val="0"/>
        <cfvo type="num" val="3"/>
        <cfvo type="num" val="6"/>
        <color theme="0"/>
        <color rgb="FF00B050"/>
        <color theme="6" tint="-0.499984740745262"/>
      </colorScale>
    </cfRule>
  </conditionalFormatting>
  <conditionalFormatting sqref="HS16">
    <cfRule type="colorScale" priority="249">
      <colorScale>
        <cfvo type="num" val="0"/>
        <cfvo type="num" val="3"/>
        <cfvo type="num" val="6"/>
        <color theme="0"/>
        <color rgb="FF00B050"/>
        <color theme="6" tint="-0.499984740745262"/>
      </colorScale>
    </cfRule>
  </conditionalFormatting>
  <conditionalFormatting sqref="HS16">
    <cfRule type="colorScale" priority="248">
      <colorScale>
        <cfvo type="num" val="0"/>
        <cfvo type="num" val="3"/>
        <cfvo type="num" val="6"/>
        <color theme="0"/>
        <color rgb="FF00B050"/>
        <color theme="6" tint="-0.499984740745262"/>
      </colorScale>
    </cfRule>
  </conditionalFormatting>
  <conditionalFormatting sqref="HS16">
    <cfRule type="colorScale" priority="247">
      <colorScale>
        <cfvo type="num" val="0"/>
        <cfvo type="num" val="3"/>
        <cfvo type="num" val="6"/>
        <color theme="0"/>
        <color rgb="FF00B050"/>
        <color theme="6" tint="-0.499984740745262"/>
      </colorScale>
    </cfRule>
  </conditionalFormatting>
  <conditionalFormatting sqref="HS16">
    <cfRule type="colorScale" priority="246">
      <colorScale>
        <cfvo type="num" val="0"/>
        <cfvo type="num" val="3"/>
        <cfvo type="num" val="6"/>
        <color theme="0"/>
        <color rgb="FF00B050"/>
        <color theme="6" tint="-0.499984740745262"/>
      </colorScale>
    </cfRule>
  </conditionalFormatting>
  <conditionalFormatting sqref="IE19 HT19">
    <cfRule type="colorScale" priority="245">
      <colorScale>
        <cfvo type="num" val="0"/>
        <cfvo type="num" val="3"/>
        <cfvo type="num" val="6"/>
        <color theme="0"/>
        <color rgb="FF00B050"/>
        <color theme="6" tint="-0.499984740745262"/>
      </colorScale>
    </cfRule>
  </conditionalFormatting>
  <conditionalFormatting sqref="IE19 HT19">
    <cfRule type="colorScale" priority="244">
      <colorScale>
        <cfvo type="num" val="0"/>
        <cfvo type="num" val="3"/>
        <cfvo type="num" val="6"/>
        <color theme="0"/>
        <color rgb="FF00B050"/>
        <color theme="6" tint="-0.499984740745262"/>
      </colorScale>
    </cfRule>
  </conditionalFormatting>
  <conditionalFormatting sqref="IE14">
    <cfRule type="colorScale" priority="243">
      <colorScale>
        <cfvo type="num" val="0"/>
        <cfvo type="num" val="3"/>
        <cfvo type="num" val="6"/>
        <color theme="0"/>
        <color rgb="FF00B050"/>
        <color theme="6" tint="-0.499984740745262"/>
      </colorScale>
    </cfRule>
  </conditionalFormatting>
  <conditionalFormatting sqref="IE14">
    <cfRule type="colorScale" priority="242">
      <colorScale>
        <cfvo type="num" val="0"/>
        <cfvo type="num" val="3"/>
        <cfvo type="num" val="6"/>
        <color theme="0"/>
        <color rgb="FF00B050"/>
        <color theme="6" tint="-0.499984740745262"/>
      </colorScale>
    </cfRule>
  </conditionalFormatting>
  <conditionalFormatting sqref="IE11 HT11">
    <cfRule type="colorScale" priority="241">
      <colorScale>
        <cfvo type="num" val="0"/>
        <cfvo type="num" val="3"/>
        <cfvo type="num" val="6"/>
        <color theme="0"/>
        <color rgb="FF00B050"/>
        <color theme="6" tint="-0.499984740745262"/>
      </colorScale>
    </cfRule>
  </conditionalFormatting>
  <conditionalFormatting sqref="HT13:HU13 HT12 IE12:IE13">
    <cfRule type="colorScale" priority="240">
      <colorScale>
        <cfvo type="num" val="0"/>
        <cfvo type="num" val="3"/>
        <cfvo type="num" val="6"/>
        <color theme="0"/>
        <color rgb="FF00B050"/>
        <color theme="6" tint="-0.499984740745262"/>
      </colorScale>
    </cfRule>
  </conditionalFormatting>
  <conditionalFormatting sqref="HT17:HT18 IE17:IE18">
    <cfRule type="colorScale" priority="239">
      <colorScale>
        <cfvo type="num" val="0"/>
        <cfvo type="num" val="3"/>
        <cfvo type="num" val="6"/>
        <color theme="0"/>
        <color rgb="FF00B050"/>
        <color theme="6" tint="-0.499984740745262"/>
      </colorScale>
    </cfRule>
  </conditionalFormatting>
  <conditionalFormatting sqref="IE17 HT17">
    <cfRule type="colorScale" priority="238">
      <colorScale>
        <cfvo type="num" val="0"/>
        <cfvo type="num" val="3"/>
        <cfvo type="num" val="6"/>
        <color theme="0"/>
        <color rgb="FF00B050"/>
        <color theme="6" tint="-0.499984740745262"/>
      </colorScale>
    </cfRule>
  </conditionalFormatting>
  <conditionalFormatting sqref="IE17 HT17">
    <cfRule type="colorScale" priority="237">
      <colorScale>
        <cfvo type="num" val="0"/>
        <cfvo type="num" val="3"/>
        <cfvo type="num" val="6"/>
        <color theme="0"/>
        <color rgb="FF00B050"/>
        <color theme="6" tint="-0.499984740745262"/>
      </colorScale>
    </cfRule>
  </conditionalFormatting>
  <conditionalFormatting sqref="IE17 HT17">
    <cfRule type="colorScale" priority="236">
      <colorScale>
        <cfvo type="num" val="0"/>
        <cfvo type="num" val="3"/>
        <cfvo type="num" val="6"/>
        <color theme="0"/>
        <color rgb="FF00B050"/>
        <color theme="6" tint="-0.499984740745262"/>
      </colorScale>
    </cfRule>
  </conditionalFormatting>
  <conditionalFormatting sqref="IE17 HT17">
    <cfRule type="colorScale" priority="235">
      <colorScale>
        <cfvo type="num" val="0"/>
        <cfvo type="num" val="3"/>
        <cfvo type="num" val="6"/>
        <color theme="0"/>
        <color rgb="FF00B050"/>
        <color theme="6" tint="-0.499984740745262"/>
      </colorScale>
    </cfRule>
  </conditionalFormatting>
  <conditionalFormatting sqref="IE18 HT18">
    <cfRule type="colorScale" priority="229">
      <colorScale>
        <cfvo type="num" val="0"/>
        <cfvo type="num" val="3"/>
        <cfvo type="num" val="6"/>
        <color theme="0"/>
        <color rgb="FF00B050"/>
        <color theme="6" tint="-0.499984740745262"/>
      </colorScale>
    </cfRule>
  </conditionalFormatting>
  <conditionalFormatting sqref="HT15:HT16 HT18 IE18 IE15:IE16">
    <cfRule type="colorScale" priority="234">
      <colorScale>
        <cfvo type="num" val="0"/>
        <cfvo type="num" val="3"/>
        <cfvo type="num" val="6"/>
        <color theme="0"/>
        <color rgb="FF00B050"/>
        <color theme="6" tint="-0.499984740745262"/>
      </colorScale>
    </cfRule>
  </conditionalFormatting>
  <conditionalFormatting sqref="IE15 HT15">
    <cfRule type="colorScale" priority="233">
      <colorScale>
        <cfvo type="num" val="0"/>
        <cfvo type="num" val="3"/>
        <cfvo type="num" val="6"/>
        <color theme="0"/>
        <color rgb="FF00B050"/>
        <color theme="6" tint="-0.499984740745262"/>
      </colorScale>
    </cfRule>
  </conditionalFormatting>
  <conditionalFormatting sqref="IE15 HT15">
    <cfRule type="colorScale" priority="232">
      <colorScale>
        <cfvo type="num" val="0"/>
        <cfvo type="num" val="3"/>
        <cfvo type="num" val="6"/>
        <color theme="0"/>
        <color rgb="FF00B050"/>
        <color theme="6" tint="-0.499984740745262"/>
      </colorScale>
    </cfRule>
  </conditionalFormatting>
  <conditionalFormatting sqref="IE15 HT15">
    <cfRule type="colorScale" priority="231">
      <colorScale>
        <cfvo type="num" val="0"/>
        <cfvo type="num" val="3"/>
        <cfvo type="num" val="6"/>
        <color theme="0"/>
        <color rgb="FF00B050"/>
        <color theme="6" tint="-0.499984740745262"/>
      </colorScale>
    </cfRule>
  </conditionalFormatting>
  <conditionalFormatting sqref="IE15 HT15">
    <cfRule type="colorScale" priority="230">
      <colorScale>
        <cfvo type="num" val="0"/>
        <cfvo type="num" val="3"/>
        <cfvo type="num" val="6"/>
        <color theme="0"/>
        <color rgb="FF00B050"/>
        <color theme="6" tint="-0.499984740745262"/>
      </colorScale>
    </cfRule>
  </conditionalFormatting>
  <conditionalFormatting sqref="IE18 HT18">
    <cfRule type="colorScale" priority="228">
      <colorScale>
        <cfvo type="num" val="0"/>
        <cfvo type="num" val="3"/>
        <cfvo type="num" val="6"/>
        <color theme="0"/>
        <color rgb="FF00B050"/>
        <color theme="6" tint="-0.499984740745262"/>
      </colorScale>
    </cfRule>
  </conditionalFormatting>
  <conditionalFormatting sqref="IE18 HT18">
    <cfRule type="colorScale" priority="227">
      <colorScale>
        <cfvo type="num" val="0"/>
        <cfvo type="num" val="3"/>
        <cfvo type="num" val="6"/>
        <color theme="0"/>
        <color rgb="FF00B050"/>
        <color theme="6" tint="-0.499984740745262"/>
      </colorScale>
    </cfRule>
  </conditionalFormatting>
  <conditionalFormatting sqref="IE18 HT18">
    <cfRule type="colorScale" priority="226">
      <colorScale>
        <cfvo type="num" val="0"/>
        <cfvo type="num" val="3"/>
        <cfvo type="num" val="6"/>
        <color theme="0"/>
        <color rgb="FF00B050"/>
        <color theme="6" tint="-0.499984740745262"/>
      </colorScale>
    </cfRule>
  </conditionalFormatting>
  <conditionalFormatting sqref="IE18 HT18">
    <cfRule type="colorScale" priority="225">
      <colorScale>
        <cfvo type="num" val="0"/>
        <cfvo type="num" val="3"/>
        <cfvo type="num" val="6"/>
        <color theme="0"/>
        <color rgb="FF00B050"/>
        <color theme="6" tint="-0.499984740745262"/>
      </colorScale>
    </cfRule>
  </conditionalFormatting>
  <conditionalFormatting sqref="IE15 HT15">
    <cfRule type="colorScale" priority="224">
      <colorScale>
        <cfvo type="num" val="0"/>
        <cfvo type="num" val="3"/>
        <cfvo type="num" val="6"/>
        <color theme="0"/>
        <color rgb="FF00B050"/>
        <color theme="6" tint="-0.499984740745262"/>
      </colorScale>
    </cfRule>
  </conditionalFormatting>
  <conditionalFormatting sqref="IE16 HT16">
    <cfRule type="colorScale" priority="223">
      <colorScale>
        <cfvo type="num" val="0"/>
        <cfvo type="num" val="3"/>
        <cfvo type="num" val="6"/>
        <color theme="0"/>
        <color rgb="FF00B050"/>
        <color theme="6" tint="-0.499984740745262"/>
      </colorScale>
    </cfRule>
  </conditionalFormatting>
  <conditionalFormatting sqref="IE16 HT16">
    <cfRule type="colorScale" priority="222">
      <colorScale>
        <cfvo type="num" val="0"/>
        <cfvo type="num" val="3"/>
        <cfvo type="num" val="6"/>
        <color theme="0"/>
        <color rgb="FF00B050"/>
        <color theme="6" tint="-0.499984740745262"/>
      </colorScale>
    </cfRule>
  </conditionalFormatting>
  <conditionalFormatting sqref="IE16 HT16">
    <cfRule type="colorScale" priority="221">
      <colorScale>
        <cfvo type="num" val="0"/>
        <cfvo type="num" val="3"/>
        <cfvo type="num" val="6"/>
        <color theme="0"/>
        <color rgb="FF00B050"/>
        <color theme="6" tint="-0.499984740745262"/>
      </colorScale>
    </cfRule>
  </conditionalFormatting>
  <conditionalFormatting sqref="IE16 HT16">
    <cfRule type="colorScale" priority="220">
      <colorScale>
        <cfvo type="num" val="0"/>
        <cfvo type="num" val="3"/>
        <cfvo type="num" val="6"/>
        <color theme="0"/>
        <color rgb="FF00B050"/>
        <color theme="6" tint="-0.499984740745262"/>
      </colorScale>
    </cfRule>
  </conditionalFormatting>
  <conditionalFormatting sqref="HU11">
    <cfRule type="colorScale" priority="219">
      <colorScale>
        <cfvo type="num" val="0"/>
        <cfvo type="num" val="3"/>
        <cfvo type="num" val="6"/>
        <color theme="0"/>
        <color rgb="FF00B050"/>
        <color theme="6" tint="-0.499984740745262"/>
      </colorScale>
    </cfRule>
  </conditionalFormatting>
  <conditionalFormatting sqref="HU12">
    <cfRule type="colorScale" priority="218">
      <colorScale>
        <cfvo type="num" val="0"/>
        <cfvo type="num" val="3"/>
        <cfvo type="num" val="6"/>
        <color theme="0"/>
        <color rgb="FF00B050"/>
        <color theme="6" tint="-0.499984740745262"/>
      </colorScale>
    </cfRule>
  </conditionalFormatting>
  <conditionalFormatting sqref="HU19">
    <cfRule type="colorScale" priority="217">
      <colorScale>
        <cfvo type="num" val="0"/>
        <cfvo type="num" val="3"/>
        <cfvo type="num" val="6"/>
        <color theme="0"/>
        <color rgb="FF00B050"/>
        <color theme="6" tint="-0.499984740745262"/>
      </colorScale>
    </cfRule>
  </conditionalFormatting>
  <conditionalFormatting sqref="HU19">
    <cfRule type="colorScale" priority="216">
      <colorScale>
        <cfvo type="num" val="0"/>
        <cfvo type="num" val="3"/>
        <cfvo type="num" val="6"/>
        <color theme="0"/>
        <color rgb="FF00B050"/>
        <color theme="6" tint="-0.499984740745262"/>
      </colorScale>
    </cfRule>
  </conditionalFormatting>
  <conditionalFormatting sqref="HU17:HU18">
    <cfRule type="colorScale" priority="215">
      <colorScale>
        <cfvo type="num" val="0"/>
        <cfvo type="num" val="3"/>
        <cfvo type="num" val="6"/>
        <color theme="0"/>
        <color rgb="FF00B050"/>
        <color theme="6" tint="-0.499984740745262"/>
      </colorScale>
    </cfRule>
  </conditionalFormatting>
  <conditionalFormatting sqref="HU17">
    <cfRule type="colorScale" priority="214">
      <colorScale>
        <cfvo type="num" val="0"/>
        <cfvo type="num" val="3"/>
        <cfvo type="num" val="6"/>
        <color theme="0"/>
        <color rgb="FF00B050"/>
        <color theme="6" tint="-0.499984740745262"/>
      </colorScale>
    </cfRule>
  </conditionalFormatting>
  <conditionalFormatting sqref="HU17">
    <cfRule type="colorScale" priority="213">
      <colorScale>
        <cfvo type="num" val="0"/>
        <cfvo type="num" val="3"/>
        <cfvo type="num" val="6"/>
        <color theme="0"/>
        <color rgb="FF00B050"/>
        <color theme="6" tint="-0.499984740745262"/>
      </colorScale>
    </cfRule>
  </conditionalFormatting>
  <conditionalFormatting sqref="HU17">
    <cfRule type="colorScale" priority="212">
      <colorScale>
        <cfvo type="num" val="0"/>
        <cfvo type="num" val="3"/>
        <cfvo type="num" val="6"/>
        <color theme="0"/>
        <color rgb="FF00B050"/>
        <color theme="6" tint="-0.499984740745262"/>
      </colorScale>
    </cfRule>
  </conditionalFormatting>
  <conditionalFormatting sqref="HU17">
    <cfRule type="colorScale" priority="211">
      <colorScale>
        <cfvo type="num" val="0"/>
        <cfvo type="num" val="3"/>
        <cfvo type="num" val="6"/>
        <color theme="0"/>
        <color rgb="FF00B050"/>
        <color theme="6" tint="-0.499984740745262"/>
      </colorScale>
    </cfRule>
  </conditionalFormatting>
  <conditionalFormatting sqref="HU18">
    <cfRule type="colorScale" priority="205">
      <colorScale>
        <cfvo type="num" val="0"/>
        <cfvo type="num" val="3"/>
        <cfvo type="num" val="6"/>
        <color theme="0"/>
        <color rgb="FF00B050"/>
        <color theme="6" tint="-0.499984740745262"/>
      </colorScale>
    </cfRule>
  </conditionalFormatting>
  <conditionalFormatting sqref="HU15:HU16 HU18">
    <cfRule type="colorScale" priority="210">
      <colorScale>
        <cfvo type="num" val="0"/>
        <cfvo type="num" val="3"/>
        <cfvo type="num" val="6"/>
        <color theme="0"/>
        <color rgb="FF00B050"/>
        <color theme="6" tint="-0.499984740745262"/>
      </colorScale>
    </cfRule>
  </conditionalFormatting>
  <conditionalFormatting sqref="HU15">
    <cfRule type="colorScale" priority="209">
      <colorScale>
        <cfvo type="num" val="0"/>
        <cfvo type="num" val="3"/>
        <cfvo type="num" val="6"/>
        <color theme="0"/>
        <color rgb="FF00B050"/>
        <color theme="6" tint="-0.499984740745262"/>
      </colorScale>
    </cfRule>
  </conditionalFormatting>
  <conditionalFormatting sqref="HU15">
    <cfRule type="colorScale" priority="208">
      <colorScale>
        <cfvo type="num" val="0"/>
        <cfvo type="num" val="3"/>
        <cfvo type="num" val="6"/>
        <color theme="0"/>
        <color rgb="FF00B050"/>
        <color theme="6" tint="-0.499984740745262"/>
      </colorScale>
    </cfRule>
  </conditionalFormatting>
  <conditionalFormatting sqref="HU15">
    <cfRule type="colorScale" priority="207">
      <colorScale>
        <cfvo type="num" val="0"/>
        <cfvo type="num" val="3"/>
        <cfvo type="num" val="6"/>
        <color theme="0"/>
        <color rgb="FF00B050"/>
        <color theme="6" tint="-0.499984740745262"/>
      </colorScale>
    </cfRule>
  </conditionalFormatting>
  <conditionalFormatting sqref="HU15">
    <cfRule type="colorScale" priority="206">
      <colorScale>
        <cfvo type="num" val="0"/>
        <cfvo type="num" val="3"/>
        <cfvo type="num" val="6"/>
        <color theme="0"/>
        <color rgb="FF00B050"/>
        <color theme="6" tint="-0.499984740745262"/>
      </colorScale>
    </cfRule>
  </conditionalFormatting>
  <conditionalFormatting sqref="HU18">
    <cfRule type="colorScale" priority="204">
      <colorScale>
        <cfvo type="num" val="0"/>
        <cfvo type="num" val="3"/>
        <cfvo type="num" val="6"/>
        <color theme="0"/>
        <color rgb="FF00B050"/>
        <color theme="6" tint="-0.499984740745262"/>
      </colorScale>
    </cfRule>
  </conditionalFormatting>
  <conditionalFormatting sqref="HU18">
    <cfRule type="colorScale" priority="203">
      <colorScale>
        <cfvo type="num" val="0"/>
        <cfvo type="num" val="3"/>
        <cfvo type="num" val="6"/>
        <color theme="0"/>
        <color rgb="FF00B050"/>
        <color theme="6" tint="-0.499984740745262"/>
      </colorScale>
    </cfRule>
  </conditionalFormatting>
  <conditionalFormatting sqref="HU18">
    <cfRule type="colorScale" priority="202">
      <colorScale>
        <cfvo type="num" val="0"/>
        <cfvo type="num" val="3"/>
        <cfvo type="num" val="6"/>
        <color theme="0"/>
        <color rgb="FF00B050"/>
        <color theme="6" tint="-0.499984740745262"/>
      </colorScale>
    </cfRule>
  </conditionalFormatting>
  <conditionalFormatting sqref="HU18">
    <cfRule type="colorScale" priority="201">
      <colorScale>
        <cfvo type="num" val="0"/>
        <cfvo type="num" val="3"/>
        <cfvo type="num" val="6"/>
        <color theme="0"/>
        <color rgb="FF00B050"/>
        <color theme="6" tint="-0.499984740745262"/>
      </colorScale>
    </cfRule>
  </conditionalFormatting>
  <conditionalFormatting sqref="HU15">
    <cfRule type="colorScale" priority="200">
      <colorScale>
        <cfvo type="num" val="0"/>
        <cfvo type="num" val="3"/>
        <cfvo type="num" val="6"/>
        <color theme="0"/>
        <color rgb="FF00B050"/>
        <color theme="6" tint="-0.499984740745262"/>
      </colorScale>
    </cfRule>
  </conditionalFormatting>
  <conditionalFormatting sqref="HU16">
    <cfRule type="colorScale" priority="199">
      <colorScale>
        <cfvo type="num" val="0"/>
        <cfvo type="num" val="3"/>
        <cfvo type="num" val="6"/>
        <color theme="0"/>
        <color rgb="FF00B050"/>
        <color theme="6" tint="-0.499984740745262"/>
      </colorScale>
    </cfRule>
  </conditionalFormatting>
  <conditionalFormatting sqref="HU16">
    <cfRule type="colorScale" priority="198">
      <colorScale>
        <cfvo type="num" val="0"/>
        <cfvo type="num" val="3"/>
        <cfvo type="num" val="6"/>
        <color theme="0"/>
        <color rgb="FF00B050"/>
        <color theme="6" tint="-0.499984740745262"/>
      </colorScale>
    </cfRule>
  </conditionalFormatting>
  <conditionalFormatting sqref="HU16">
    <cfRule type="colorScale" priority="197">
      <colorScale>
        <cfvo type="num" val="0"/>
        <cfvo type="num" val="3"/>
        <cfvo type="num" val="6"/>
        <color theme="0"/>
        <color rgb="FF00B050"/>
        <color theme="6" tint="-0.499984740745262"/>
      </colorScale>
    </cfRule>
  </conditionalFormatting>
  <conditionalFormatting sqref="HU16">
    <cfRule type="colorScale" priority="196">
      <colorScale>
        <cfvo type="num" val="0"/>
        <cfvo type="num" val="3"/>
        <cfvo type="num" val="6"/>
        <color theme="0"/>
        <color rgb="FF00B050"/>
        <color theme="6" tint="-0.499984740745262"/>
      </colorScale>
    </cfRule>
  </conditionalFormatting>
  <conditionalFormatting sqref="HU125">
    <cfRule type="colorScale" priority="195">
      <colorScale>
        <cfvo type="num" val="0"/>
        <cfvo type="num" val="3"/>
        <cfvo type="num" val="6"/>
        <color theme="0"/>
        <color rgb="FF00B050"/>
        <color theme="6" tint="-0.499984740745262"/>
      </colorScale>
    </cfRule>
  </conditionalFormatting>
  <conditionalFormatting sqref="HV126:ID126">
    <cfRule type="colorScale" priority="194">
      <colorScale>
        <cfvo type="num" val="0"/>
        <cfvo type="num" val="3"/>
        <cfvo type="num" val="6"/>
        <color theme="0"/>
        <color rgb="FF00B050"/>
        <color theme="6" tint="-0.499984740745262"/>
      </colorScale>
    </cfRule>
  </conditionalFormatting>
  <conditionalFormatting sqref="HV19:ID19">
    <cfRule type="colorScale" priority="193">
      <colorScale>
        <cfvo type="num" val="0"/>
        <cfvo type="num" val="3"/>
        <cfvo type="num" val="6"/>
        <color theme="0"/>
        <color rgb="FF00B050"/>
        <color theme="6" tint="-0.499984740745262"/>
      </colorScale>
    </cfRule>
  </conditionalFormatting>
  <conditionalFormatting sqref="HV19:ID19">
    <cfRule type="colorScale" priority="192">
      <colorScale>
        <cfvo type="num" val="0"/>
        <cfvo type="num" val="3"/>
        <cfvo type="num" val="6"/>
        <color theme="0"/>
        <color rgb="FF00B050"/>
        <color theme="6" tint="-0.499984740745262"/>
      </colorScale>
    </cfRule>
  </conditionalFormatting>
  <conditionalFormatting sqref="HV17:HV18 IB17:ID18">
    <cfRule type="colorScale" priority="191">
      <colorScale>
        <cfvo type="num" val="0"/>
        <cfvo type="num" val="3"/>
        <cfvo type="num" val="6"/>
        <color theme="0"/>
        <color rgb="FF00B050"/>
        <color theme="6" tint="-0.499984740745262"/>
      </colorScale>
    </cfRule>
  </conditionalFormatting>
  <conditionalFormatting sqref="IB17:ID17 HV17">
    <cfRule type="colorScale" priority="190">
      <colorScale>
        <cfvo type="num" val="0"/>
        <cfvo type="num" val="3"/>
        <cfvo type="num" val="6"/>
        <color theme="0"/>
        <color rgb="FF00B050"/>
        <color theme="6" tint="-0.499984740745262"/>
      </colorScale>
    </cfRule>
  </conditionalFormatting>
  <conditionalFormatting sqref="IB17:ID17 HV17">
    <cfRule type="colorScale" priority="189">
      <colorScale>
        <cfvo type="num" val="0"/>
        <cfvo type="num" val="3"/>
        <cfvo type="num" val="6"/>
        <color theme="0"/>
        <color rgb="FF00B050"/>
        <color theme="6" tint="-0.499984740745262"/>
      </colorScale>
    </cfRule>
  </conditionalFormatting>
  <conditionalFormatting sqref="IB17:ID17 HV17">
    <cfRule type="colorScale" priority="188">
      <colorScale>
        <cfvo type="num" val="0"/>
        <cfvo type="num" val="3"/>
        <cfvo type="num" val="6"/>
        <color theme="0"/>
        <color rgb="FF00B050"/>
        <color theme="6" tint="-0.499984740745262"/>
      </colorScale>
    </cfRule>
  </conditionalFormatting>
  <conditionalFormatting sqref="IB17:ID17 HV17">
    <cfRule type="colorScale" priority="187">
      <colorScale>
        <cfvo type="num" val="0"/>
        <cfvo type="num" val="3"/>
        <cfvo type="num" val="6"/>
        <color theme="0"/>
        <color rgb="FF00B050"/>
        <color theme="6" tint="-0.499984740745262"/>
      </colorScale>
    </cfRule>
  </conditionalFormatting>
  <conditionalFormatting sqref="IB18:ID18 HV18">
    <cfRule type="colorScale" priority="181">
      <colorScale>
        <cfvo type="num" val="0"/>
        <cfvo type="num" val="3"/>
        <cfvo type="num" val="6"/>
        <color theme="0"/>
        <color rgb="FF00B050"/>
        <color theme="6" tint="-0.499984740745262"/>
      </colorScale>
    </cfRule>
  </conditionalFormatting>
  <conditionalFormatting sqref="HV15:HV16 HV18 IB18:ID18 IB15:ID16">
    <cfRule type="colorScale" priority="186">
      <colorScale>
        <cfvo type="num" val="0"/>
        <cfvo type="num" val="3"/>
        <cfvo type="num" val="6"/>
        <color theme="0"/>
        <color rgb="FF00B050"/>
        <color theme="6" tint="-0.499984740745262"/>
      </colorScale>
    </cfRule>
  </conditionalFormatting>
  <conditionalFormatting sqref="IB15:ID15 HV15">
    <cfRule type="colorScale" priority="185">
      <colorScale>
        <cfvo type="num" val="0"/>
        <cfvo type="num" val="3"/>
        <cfvo type="num" val="6"/>
        <color theme="0"/>
        <color rgb="FF00B050"/>
        <color theme="6" tint="-0.499984740745262"/>
      </colorScale>
    </cfRule>
  </conditionalFormatting>
  <conditionalFormatting sqref="IB15:ID15 HV15">
    <cfRule type="colorScale" priority="184">
      <colorScale>
        <cfvo type="num" val="0"/>
        <cfvo type="num" val="3"/>
        <cfvo type="num" val="6"/>
        <color theme="0"/>
        <color rgb="FF00B050"/>
        <color theme="6" tint="-0.499984740745262"/>
      </colorScale>
    </cfRule>
  </conditionalFormatting>
  <conditionalFormatting sqref="IB15:ID15 HV15">
    <cfRule type="colorScale" priority="183">
      <colorScale>
        <cfvo type="num" val="0"/>
        <cfvo type="num" val="3"/>
        <cfvo type="num" val="6"/>
        <color theme="0"/>
        <color rgb="FF00B050"/>
        <color theme="6" tint="-0.499984740745262"/>
      </colorScale>
    </cfRule>
  </conditionalFormatting>
  <conditionalFormatting sqref="IB15:ID15 HV15">
    <cfRule type="colorScale" priority="182">
      <colorScale>
        <cfvo type="num" val="0"/>
        <cfvo type="num" val="3"/>
        <cfvo type="num" val="6"/>
        <color theme="0"/>
        <color rgb="FF00B050"/>
        <color theme="6" tint="-0.499984740745262"/>
      </colorScale>
    </cfRule>
  </conditionalFormatting>
  <conditionalFormatting sqref="IB18:ID18 HV18">
    <cfRule type="colorScale" priority="180">
      <colorScale>
        <cfvo type="num" val="0"/>
        <cfvo type="num" val="3"/>
        <cfvo type="num" val="6"/>
        <color theme="0"/>
        <color rgb="FF00B050"/>
        <color theme="6" tint="-0.499984740745262"/>
      </colorScale>
    </cfRule>
  </conditionalFormatting>
  <conditionalFormatting sqref="IB18:ID18 HV18">
    <cfRule type="colorScale" priority="179">
      <colorScale>
        <cfvo type="num" val="0"/>
        <cfvo type="num" val="3"/>
        <cfvo type="num" val="6"/>
        <color theme="0"/>
        <color rgb="FF00B050"/>
        <color theme="6" tint="-0.499984740745262"/>
      </colorScale>
    </cfRule>
  </conditionalFormatting>
  <conditionalFormatting sqref="IB18:ID18 HV18">
    <cfRule type="colorScale" priority="178">
      <colorScale>
        <cfvo type="num" val="0"/>
        <cfvo type="num" val="3"/>
        <cfvo type="num" val="6"/>
        <color theme="0"/>
        <color rgb="FF00B050"/>
        <color theme="6" tint="-0.499984740745262"/>
      </colorScale>
    </cfRule>
  </conditionalFormatting>
  <conditionalFormatting sqref="IB18:ID18 HV18">
    <cfRule type="colorScale" priority="177">
      <colorScale>
        <cfvo type="num" val="0"/>
        <cfvo type="num" val="3"/>
        <cfvo type="num" val="6"/>
        <color theme="0"/>
        <color rgb="FF00B050"/>
        <color theme="6" tint="-0.499984740745262"/>
      </colorScale>
    </cfRule>
  </conditionalFormatting>
  <conditionalFormatting sqref="IB15:ID15 HV15">
    <cfRule type="colorScale" priority="176">
      <colorScale>
        <cfvo type="num" val="0"/>
        <cfvo type="num" val="3"/>
        <cfvo type="num" val="6"/>
        <color theme="0"/>
        <color rgb="FF00B050"/>
        <color theme="6" tint="-0.499984740745262"/>
      </colorScale>
    </cfRule>
  </conditionalFormatting>
  <conditionalFormatting sqref="IB16:ID16 HV16">
    <cfRule type="colorScale" priority="175">
      <colorScale>
        <cfvo type="num" val="0"/>
        <cfvo type="num" val="3"/>
        <cfvo type="num" val="6"/>
        <color theme="0"/>
        <color rgb="FF00B050"/>
        <color theme="6" tint="-0.499984740745262"/>
      </colorScale>
    </cfRule>
  </conditionalFormatting>
  <conditionalFormatting sqref="IB16:ID16 HV16">
    <cfRule type="colorScale" priority="174">
      <colorScale>
        <cfvo type="num" val="0"/>
        <cfvo type="num" val="3"/>
        <cfvo type="num" val="6"/>
        <color theme="0"/>
        <color rgb="FF00B050"/>
        <color theme="6" tint="-0.499984740745262"/>
      </colorScale>
    </cfRule>
  </conditionalFormatting>
  <conditionalFormatting sqref="IB16:ID16 HV16">
    <cfRule type="colorScale" priority="173">
      <colorScale>
        <cfvo type="num" val="0"/>
        <cfvo type="num" val="3"/>
        <cfvo type="num" val="6"/>
        <color theme="0"/>
        <color rgb="FF00B050"/>
        <color theme="6" tint="-0.499984740745262"/>
      </colorScale>
    </cfRule>
  </conditionalFormatting>
  <conditionalFormatting sqref="IB16:ID16 HV16">
    <cfRule type="colorScale" priority="172">
      <colorScale>
        <cfvo type="num" val="0"/>
        <cfvo type="num" val="3"/>
        <cfvo type="num" val="6"/>
        <color theme="0"/>
        <color rgb="FF00B050"/>
        <color theme="6" tint="-0.499984740745262"/>
      </colorScale>
    </cfRule>
  </conditionalFormatting>
  <conditionalFormatting sqref="HV11:ID11">
    <cfRule type="colorScale" priority="171">
      <colorScale>
        <cfvo type="num" val="0"/>
        <cfvo type="num" val="3"/>
        <cfvo type="num" val="6"/>
        <color theme="0"/>
        <color rgb="FF00B050"/>
        <color theme="6" tint="-0.499984740745262"/>
      </colorScale>
    </cfRule>
  </conditionalFormatting>
  <conditionalFormatting sqref="IB13:ID13 HV13">
    <cfRule type="colorScale" priority="170">
      <colorScale>
        <cfvo type="num" val="0"/>
        <cfvo type="num" val="3"/>
        <cfvo type="num" val="6"/>
        <color theme="0"/>
        <color rgb="FF00B050"/>
        <color theme="6" tint="-0.499984740745262"/>
      </colorScale>
    </cfRule>
  </conditionalFormatting>
  <conditionalFormatting sqref="IB12:ID12 HV12">
    <cfRule type="colorScale" priority="169">
      <colorScale>
        <cfvo type="num" val="0"/>
        <cfvo type="num" val="3"/>
        <cfvo type="num" val="6"/>
        <color theme="0"/>
        <color rgb="FF00B050"/>
        <color theme="6" tint="-0.499984740745262"/>
      </colorScale>
    </cfRule>
  </conditionalFormatting>
  <conditionalFormatting sqref="HU14">
    <cfRule type="colorScale" priority="168">
      <colorScale>
        <cfvo type="num" val="0"/>
        <cfvo type="num" val="3"/>
        <cfvo type="num" val="6"/>
        <color theme="0"/>
        <color rgb="FF00B050"/>
        <color theme="6" tint="-0.499984740745262"/>
      </colorScale>
    </cfRule>
  </conditionalFormatting>
  <conditionalFormatting sqref="HW13">
    <cfRule type="colorScale" priority="167">
      <colorScale>
        <cfvo type="num" val="0"/>
        <cfvo type="num" val="3"/>
        <cfvo type="num" val="6"/>
        <color theme="0"/>
        <color rgb="FF00B050"/>
        <color theme="6" tint="-0.499984740745262"/>
      </colorScale>
    </cfRule>
  </conditionalFormatting>
  <conditionalFormatting sqref="HW12">
    <cfRule type="colorScale" priority="166">
      <colorScale>
        <cfvo type="num" val="0"/>
        <cfvo type="num" val="3"/>
        <cfvo type="num" val="6"/>
        <color theme="0"/>
        <color rgb="FF00B050"/>
        <color theme="6" tint="-0.499984740745262"/>
      </colorScale>
    </cfRule>
  </conditionalFormatting>
  <conditionalFormatting sqref="HX13">
    <cfRule type="colorScale" priority="165">
      <colorScale>
        <cfvo type="num" val="0"/>
        <cfvo type="num" val="3"/>
        <cfvo type="num" val="6"/>
        <color theme="0"/>
        <color rgb="FF00B050"/>
        <color theme="6" tint="-0.499984740745262"/>
      </colorScale>
    </cfRule>
  </conditionalFormatting>
  <conditionalFormatting sqref="HX12">
    <cfRule type="colorScale" priority="164">
      <colorScale>
        <cfvo type="num" val="0"/>
        <cfvo type="num" val="3"/>
        <cfvo type="num" val="6"/>
        <color theme="0"/>
        <color rgb="FF00B050"/>
        <color theme="6" tint="-0.499984740745262"/>
      </colorScale>
    </cfRule>
  </conditionalFormatting>
  <conditionalFormatting sqref="HY13:IA13">
    <cfRule type="colorScale" priority="163">
      <colorScale>
        <cfvo type="num" val="0"/>
        <cfvo type="num" val="3"/>
        <cfvo type="num" val="6"/>
        <color theme="0"/>
        <color rgb="FF00B050"/>
        <color theme="6" tint="-0.499984740745262"/>
      </colorScale>
    </cfRule>
  </conditionalFormatting>
  <conditionalFormatting sqref="HY12:IA12">
    <cfRule type="colorScale" priority="162">
      <colorScale>
        <cfvo type="num" val="0"/>
        <cfvo type="num" val="3"/>
        <cfvo type="num" val="6"/>
        <color theme="0"/>
        <color rgb="FF00B050"/>
        <color theme="6" tint="-0.499984740745262"/>
      </colorScale>
    </cfRule>
  </conditionalFormatting>
  <conditionalFormatting sqref="HW17:HW18">
    <cfRule type="colorScale" priority="161">
      <colorScale>
        <cfvo type="num" val="0"/>
        <cfvo type="num" val="3"/>
        <cfvo type="num" val="6"/>
        <color theme="0"/>
        <color rgb="FF00B050"/>
        <color theme="6" tint="-0.499984740745262"/>
      </colorScale>
    </cfRule>
  </conditionalFormatting>
  <conditionalFormatting sqref="HW17">
    <cfRule type="colorScale" priority="160">
      <colorScale>
        <cfvo type="num" val="0"/>
        <cfvo type="num" val="3"/>
        <cfvo type="num" val="6"/>
        <color theme="0"/>
        <color rgb="FF00B050"/>
        <color theme="6" tint="-0.499984740745262"/>
      </colorScale>
    </cfRule>
  </conditionalFormatting>
  <conditionalFormatting sqref="HW17">
    <cfRule type="colorScale" priority="159">
      <colorScale>
        <cfvo type="num" val="0"/>
        <cfvo type="num" val="3"/>
        <cfvo type="num" val="6"/>
        <color theme="0"/>
        <color rgb="FF00B050"/>
        <color theme="6" tint="-0.499984740745262"/>
      </colorScale>
    </cfRule>
  </conditionalFormatting>
  <conditionalFormatting sqref="HW17">
    <cfRule type="colorScale" priority="158">
      <colorScale>
        <cfvo type="num" val="0"/>
        <cfvo type="num" val="3"/>
        <cfvo type="num" val="6"/>
        <color theme="0"/>
        <color rgb="FF00B050"/>
        <color theme="6" tint="-0.499984740745262"/>
      </colorScale>
    </cfRule>
  </conditionalFormatting>
  <conditionalFormatting sqref="HW17">
    <cfRule type="colorScale" priority="157">
      <colorScale>
        <cfvo type="num" val="0"/>
        <cfvo type="num" val="3"/>
        <cfvo type="num" val="6"/>
        <color theme="0"/>
        <color rgb="FF00B050"/>
        <color theme="6" tint="-0.499984740745262"/>
      </colorScale>
    </cfRule>
  </conditionalFormatting>
  <conditionalFormatting sqref="HW18">
    <cfRule type="colorScale" priority="151">
      <colorScale>
        <cfvo type="num" val="0"/>
        <cfvo type="num" val="3"/>
        <cfvo type="num" val="6"/>
        <color theme="0"/>
        <color rgb="FF00B050"/>
        <color theme="6" tint="-0.499984740745262"/>
      </colorScale>
    </cfRule>
  </conditionalFormatting>
  <conditionalFormatting sqref="HW15:HW16 HW18">
    <cfRule type="colorScale" priority="156">
      <colorScale>
        <cfvo type="num" val="0"/>
        <cfvo type="num" val="3"/>
        <cfvo type="num" val="6"/>
        <color theme="0"/>
        <color rgb="FF00B050"/>
        <color theme="6" tint="-0.499984740745262"/>
      </colorScale>
    </cfRule>
  </conditionalFormatting>
  <conditionalFormatting sqref="HW15">
    <cfRule type="colorScale" priority="155">
      <colorScale>
        <cfvo type="num" val="0"/>
        <cfvo type="num" val="3"/>
        <cfvo type="num" val="6"/>
        <color theme="0"/>
        <color rgb="FF00B050"/>
        <color theme="6" tint="-0.499984740745262"/>
      </colorScale>
    </cfRule>
  </conditionalFormatting>
  <conditionalFormatting sqref="HW15">
    <cfRule type="colorScale" priority="154">
      <colorScale>
        <cfvo type="num" val="0"/>
        <cfvo type="num" val="3"/>
        <cfvo type="num" val="6"/>
        <color theme="0"/>
        <color rgb="FF00B050"/>
        <color theme="6" tint="-0.499984740745262"/>
      </colorScale>
    </cfRule>
  </conditionalFormatting>
  <conditionalFormatting sqref="HW15">
    <cfRule type="colorScale" priority="153">
      <colorScale>
        <cfvo type="num" val="0"/>
        <cfvo type="num" val="3"/>
        <cfvo type="num" val="6"/>
        <color theme="0"/>
        <color rgb="FF00B050"/>
        <color theme="6" tint="-0.499984740745262"/>
      </colorScale>
    </cfRule>
  </conditionalFormatting>
  <conditionalFormatting sqref="HW15">
    <cfRule type="colorScale" priority="152">
      <colorScale>
        <cfvo type="num" val="0"/>
        <cfvo type="num" val="3"/>
        <cfvo type="num" val="6"/>
        <color theme="0"/>
        <color rgb="FF00B050"/>
        <color theme="6" tint="-0.499984740745262"/>
      </colorScale>
    </cfRule>
  </conditionalFormatting>
  <conditionalFormatting sqref="HW18">
    <cfRule type="colorScale" priority="150">
      <colorScale>
        <cfvo type="num" val="0"/>
        <cfvo type="num" val="3"/>
        <cfvo type="num" val="6"/>
        <color theme="0"/>
        <color rgb="FF00B050"/>
        <color theme="6" tint="-0.499984740745262"/>
      </colorScale>
    </cfRule>
  </conditionalFormatting>
  <conditionalFormatting sqref="HW18">
    <cfRule type="colorScale" priority="149">
      <colorScale>
        <cfvo type="num" val="0"/>
        <cfvo type="num" val="3"/>
        <cfvo type="num" val="6"/>
        <color theme="0"/>
        <color rgb="FF00B050"/>
        <color theme="6" tint="-0.499984740745262"/>
      </colorScale>
    </cfRule>
  </conditionalFormatting>
  <conditionalFormatting sqref="HW18">
    <cfRule type="colorScale" priority="148">
      <colorScale>
        <cfvo type="num" val="0"/>
        <cfvo type="num" val="3"/>
        <cfvo type="num" val="6"/>
        <color theme="0"/>
        <color rgb="FF00B050"/>
        <color theme="6" tint="-0.499984740745262"/>
      </colorScale>
    </cfRule>
  </conditionalFormatting>
  <conditionalFormatting sqref="HW18">
    <cfRule type="colorScale" priority="147">
      <colorScale>
        <cfvo type="num" val="0"/>
        <cfvo type="num" val="3"/>
        <cfvo type="num" val="6"/>
        <color theme="0"/>
        <color rgb="FF00B050"/>
        <color theme="6" tint="-0.499984740745262"/>
      </colorScale>
    </cfRule>
  </conditionalFormatting>
  <conditionalFormatting sqref="HW15">
    <cfRule type="colorScale" priority="146">
      <colorScale>
        <cfvo type="num" val="0"/>
        <cfvo type="num" val="3"/>
        <cfvo type="num" val="6"/>
        <color theme="0"/>
        <color rgb="FF00B050"/>
        <color theme="6" tint="-0.499984740745262"/>
      </colorScale>
    </cfRule>
  </conditionalFormatting>
  <conditionalFormatting sqref="HW16">
    <cfRule type="colorScale" priority="145">
      <colorScale>
        <cfvo type="num" val="0"/>
        <cfvo type="num" val="3"/>
        <cfvo type="num" val="6"/>
        <color theme="0"/>
        <color rgb="FF00B050"/>
        <color theme="6" tint="-0.499984740745262"/>
      </colorScale>
    </cfRule>
  </conditionalFormatting>
  <conditionalFormatting sqref="HW16">
    <cfRule type="colorScale" priority="144">
      <colorScale>
        <cfvo type="num" val="0"/>
        <cfvo type="num" val="3"/>
        <cfvo type="num" val="6"/>
        <color theme="0"/>
        <color rgb="FF00B050"/>
        <color theme="6" tint="-0.499984740745262"/>
      </colorScale>
    </cfRule>
  </conditionalFormatting>
  <conditionalFormatting sqref="HW16">
    <cfRule type="colorScale" priority="143">
      <colorScale>
        <cfvo type="num" val="0"/>
        <cfvo type="num" val="3"/>
        <cfvo type="num" val="6"/>
        <color theme="0"/>
        <color rgb="FF00B050"/>
        <color theme="6" tint="-0.499984740745262"/>
      </colorScale>
    </cfRule>
  </conditionalFormatting>
  <conditionalFormatting sqref="HW16">
    <cfRule type="colorScale" priority="142">
      <colorScale>
        <cfvo type="num" val="0"/>
        <cfvo type="num" val="3"/>
        <cfvo type="num" val="6"/>
        <color theme="0"/>
        <color rgb="FF00B050"/>
        <color theme="6" tint="-0.499984740745262"/>
      </colorScale>
    </cfRule>
  </conditionalFormatting>
  <conditionalFormatting sqref="HX17:HX18">
    <cfRule type="colorScale" priority="141">
      <colorScale>
        <cfvo type="num" val="0"/>
        <cfvo type="num" val="3"/>
        <cfvo type="num" val="6"/>
        <color theme="0"/>
        <color rgb="FF00B050"/>
        <color theme="6" tint="-0.499984740745262"/>
      </colorScale>
    </cfRule>
  </conditionalFormatting>
  <conditionalFormatting sqref="HX17">
    <cfRule type="colorScale" priority="140">
      <colorScale>
        <cfvo type="num" val="0"/>
        <cfvo type="num" val="3"/>
        <cfvo type="num" val="6"/>
        <color theme="0"/>
        <color rgb="FF00B050"/>
        <color theme="6" tint="-0.499984740745262"/>
      </colorScale>
    </cfRule>
  </conditionalFormatting>
  <conditionalFormatting sqref="HX17">
    <cfRule type="colorScale" priority="139">
      <colorScale>
        <cfvo type="num" val="0"/>
        <cfvo type="num" val="3"/>
        <cfvo type="num" val="6"/>
        <color theme="0"/>
        <color rgb="FF00B050"/>
        <color theme="6" tint="-0.499984740745262"/>
      </colorScale>
    </cfRule>
  </conditionalFormatting>
  <conditionalFormatting sqref="HX17">
    <cfRule type="colorScale" priority="138">
      <colorScale>
        <cfvo type="num" val="0"/>
        <cfvo type="num" val="3"/>
        <cfvo type="num" val="6"/>
        <color theme="0"/>
        <color rgb="FF00B050"/>
        <color theme="6" tint="-0.499984740745262"/>
      </colorScale>
    </cfRule>
  </conditionalFormatting>
  <conditionalFormatting sqref="HX17">
    <cfRule type="colorScale" priority="137">
      <colorScale>
        <cfvo type="num" val="0"/>
        <cfvo type="num" val="3"/>
        <cfvo type="num" val="6"/>
        <color theme="0"/>
        <color rgb="FF00B050"/>
        <color theme="6" tint="-0.499984740745262"/>
      </colorScale>
    </cfRule>
  </conditionalFormatting>
  <conditionalFormatting sqref="HX18">
    <cfRule type="colorScale" priority="131">
      <colorScale>
        <cfvo type="num" val="0"/>
        <cfvo type="num" val="3"/>
        <cfvo type="num" val="6"/>
        <color theme="0"/>
        <color rgb="FF00B050"/>
        <color theme="6" tint="-0.499984740745262"/>
      </colorScale>
    </cfRule>
  </conditionalFormatting>
  <conditionalFormatting sqref="HX15:HX16 HX18">
    <cfRule type="colorScale" priority="136">
      <colorScale>
        <cfvo type="num" val="0"/>
        <cfvo type="num" val="3"/>
        <cfvo type="num" val="6"/>
        <color theme="0"/>
        <color rgb="FF00B050"/>
        <color theme="6" tint="-0.499984740745262"/>
      </colorScale>
    </cfRule>
  </conditionalFormatting>
  <conditionalFormatting sqref="HX15">
    <cfRule type="colorScale" priority="135">
      <colorScale>
        <cfvo type="num" val="0"/>
        <cfvo type="num" val="3"/>
        <cfvo type="num" val="6"/>
        <color theme="0"/>
        <color rgb="FF00B050"/>
        <color theme="6" tint="-0.499984740745262"/>
      </colorScale>
    </cfRule>
  </conditionalFormatting>
  <conditionalFormatting sqref="HX15">
    <cfRule type="colorScale" priority="134">
      <colorScale>
        <cfvo type="num" val="0"/>
        <cfvo type="num" val="3"/>
        <cfvo type="num" val="6"/>
        <color theme="0"/>
        <color rgb="FF00B050"/>
        <color theme="6" tint="-0.499984740745262"/>
      </colorScale>
    </cfRule>
  </conditionalFormatting>
  <conditionalFormatting sqref="HX15">
    <cfRule type="colorScale" priority="133">
      <colorScale>
        <cfvo type="num" val="0"/>
        <cfvo type="num" val="3"/>
        <cfvo type="num" val="6"/>
        <color theme="0"/>
        <color rgb="FF00B050"/>
        <color theme="6" tint="-0.499984740745262"/>
      </colorScale>
    </cfRule>
  </conditionalFormatting>
  <conditionalFormatting sqref="HX15">
    <cfRule type="colorScale" priority="132">
      <colorScale>
        <cfvo type="num" val="0"/>
        <cfvo type="num" val="3"/>
        <cfvo type="num" val="6"/>
        <color theme="0"/>
        <color rgb="FF00B050"/>
        <color theme="6" tint="-0.499984740745262"/>
      </colorScale>
    </cfRule>
  </conditionalFormatting>
  <conditionalFormatting sqref="HX18">
    <cfRule type="colorScale" priority="130">
      <colorScale>
        <cfvo type="num" val="0"/>
        <cfvo type="num" val="3"/>
        <cfvo type="num" val="6"/>
        <color theme="0"/>
        <color rgb="FF00B050"/>
        <color theme="6" tint="-0.499984740745262"/>
      </colorScale>
    </cfRule>
  </conditionalFormatting>
  <conditionalFormatting sqref="HX18">
    <cfRule type="colorScale" priority="129">
      <colorScale>
        <cfvo type="num" val="0"/>
        <cfvo type="num" val="3"/>
        <cfvo type="num" val="6"/>
        <color theme="0"/>
        <color rgb="FF00B050"/>
        <color theme="6" tint="-0.499984740745262"/>
      </colorScale>
    </cfRule>
  </conditionalFormatting>
  <conditionalFormatting sqref="HX18">
    <cfRule type="colorScale" priority="128">
      <colorScale>
        <cfvo type="num" val="0"/>
        <cfvo type="num" val="3"/>
        <cfvo type="num" val="6"/>
        <color theme="0"/>
        <color rgb="FF00B050"/>
        <color theme="6" tint="-0.499984740745262"/>
      </colorScale>
    </cfRule>
  </conditionalFormatting>
  <conditionalFormatting sqref="HX18">
    <cfRule type="colorScale" priority="127">
      <colorScale>
        <cfvo type="num" val="0"/>
        <cfvo type="num" val="3"/>
        <cfvo type="num" val="6"/>
        <color theme="0"/>
        <color rgb="FF00B050"/>
        <color theme="6" tint="-0.499984740745262"/>
      </colorScale>
    </cfRule>
  </conditionalFormatting>
  <conditionalFormatting sqref="HX15">
    <cfRule type="colorScale" priority="126">
      <colorScale>
        <cfvo type="num" val="0"/>
        <cfvo type="num" val="3"/>
        <cfvo type="num" val="6"/>
        <color theme="0"/>
        <color rgb="FF00B050"/>
        <color theme="6" tint="-0.499984740745262"/>
      </colorScale>
    </cfRule>
  </conditionalFormatting>
  <conditionalFormatting sqref="HX16">
    <cfRule type="colorScale" priority="125">
      <colorScale>
        <cfvo type="num" val="0"/>
        <cfvo type="num" val="3"/>
        <cfvo type="num" val="6"/>
        <color theme="0"/>
        <color rgb="FF00B050"/>
        <color theme="6" tint="-0.499984740745262"/>
      </colorScale>
    </cfRule>
  </conditionalFormatting>
  <conditionalFormatting sqref="HX16">
    <cfRule type="colorScale" priority="124">
      <colorScale>
        <cfvo type="num" val="0"/>
        <cfvo type="num" val="3"/>
        <cfvo type="num" val="6"/>
        <color theme="0"/>
        <color rgb="FF00B050"/>
        <color theme="6" tint="-0.499984740745262"/>
      </colorScale>
    </cfRule>
  </conditionalFormatting>
  <conditionalFormatting sqref="HX16">
    <cfRule type="colorScale" priority="123">
      <colorScale>
        <cfvo type="num" val="0"/>
        <cfvo type="num" val="3"/>
        <cfvo type="num" val="6"/>
        <color theme="0"/>
        <color rgb="FF00B050"/>
        <color theme="6" tint="-0.499984740745262"/>
      </colorScale>
    </cfRule>
  </conditionalFormatting>
  <conditionalFormatting sqref="HX16">
    <cfRule type="colorScale" priority="122">
      <colorScale>
        <cfvo type="num" val="0"/>
        <cfvo type="num" val="3"/>
        <cfvo type="num" val="6"/>
        <color theme="0"/>
        <color rgb="FF00B050"/>
        <color theme="6" tint="-0.499984740745262"/>
      </colorScale>
    </cfRule>
  </conditionalFormatting>
  <conditionalFormatting sqref="HY17:HY18">
    <cfRule type="colorScale" priority="121">
      <colorScale>
        <cfvo type="num" val="0"/>
        <cfvo type="num" val="3"/>
        <cfvo type="num" val="6"/>
        <color theme="0"/>
        <color rgb="FF00B050"/>
        <color theme="6" tint="-0.499984740745262"/>
      </colorScale>
    </cfRule>
  </conditionalFormatting>
  <conditionalFormatting sqref="HY17">
    <cfRule type="colorScale" priority="120">
      <colorScale>
        <cfvo type="num" val="0"/>
        <cfvo type="num" val="3"/>
        <cfvo type="num" val="6"/>
        <color theme="0"/>
        <color rgb="FF00B050"/>
        <color theme="6" tint="-0.499984740745262"/>
      </colorScale>
    </cfRule>
  </conditionalFormatting>
  <conditionalFormatting sqref="HY17">
    <cfRule type="colorScale" priority="119">
      <colorScale>
        <cfvo type="num" val="0"/>
        <cfvo type="num" val="3"/>
        <cfvo type="num" val="6"/>
        <color theme="0"/>
        <color rgb="FF00B050"/>
        <color theme="6" tint="-0.499984740745262"/>
      </colorScale>
    </cfRule>
  </conditionalFormatting>
  <conditionalFormatting sqref="HY17">
    <cfRule type="colorScale" priority="118">
      <colorScale>
        <cfvo type="num" val="0"/>
        <cfvo type="num" val="3"/>
        <cfvo type="num" val="6"/>
        <color theme="0"/>
        <color rgb="FF00B050"/>
        <color theme="6" tint="-0.499984740745262"/>
      </colorScale>
    </cfRule>
  </conditionalFormatting>
  <conditionalFormatting sqref="HY17">
    <cfRule type="colorScale" priority="117">
      <colorScale>
        <cfvo type="num" val="0"/>
        <cfvo type="num" val="3"/>
        <cfvo type="num" val="6"/>
        <color theme="0"/>
        <color rgb="FF00B050"/>
        <color theme="6" tint="-0.499984740745262"/>
      </colorScale>
    </cfRule>
  </conditionalFormatting>
  <conditionalFormatting sqref="HY18">
    <cfRule type="colorScale" priority="111">
      <colorScale>
        <cfvo type="num" val="0"/>
        <cfvo type="num" val="3"/>
        <cfvo type="num" val="6"/>
        <color theme="0"/>
        <color rgb="FF00B050"/>
        <color theme="6" tint="-0.499984740745262"/>
      </colorScale>
    </cfRule>
  </conditionalFormatting>
  <conditionalFormatting sqref="HY15:HY16 HY18">
    <cfRule type="colorScale" priority="116">
      <colorScale>
        <cfvo type="num" val="0"/>
        <cfvo type="num" val="3"/>
        <cfvo type="num" val="6"/>
        <color theme="0"/>
        <color rgb="FF00B050"/>
        <color theme="6" tint="-0.499984740745262"/>
      </colorScale>
    </cfRule>
  </conditionalFormatting>
  <conditionalFormatting sqref="HY15">
    <cfRule type="colorScale" priority="115">
      <colorScale>
        <cfvo type="num" val="0"/>
        <cfvo type="num" val="3"/>
        <cfvo type="num" val="6"/>
        <color theme="0"/>
        <color rgb="FF00B050"/>
        <color theme="6" tint="-0.499984740745262"/>
      </colorScale>
    </cfRule>
  </conditionalFormatting>
  <conditionalFormatting sqref="HY15">
    <cfRule type="colorScale" priority="114">
      <colorScale>
        <cfvo type="num" val="0"/>
        <cfvo type="num" val="3"/>
        <cfvo type="num" val="6"/>
        <color theme="0"/>
        <color rgb="FF00B050"/>
        <color theme="6" tint="-0.499984740745262"/>
      </colorScale>
    </cfRule>
  </conditionalFormatting>
  <conditionalFormatting sqref="HY15">
    <cfRule type="colorScale" priority="113">
      <colorScale>
        <cfvo type="num" val="0"/>
        <cfvo type="num" val="3"/>
        <cfvo type="num" val="6"/>
        <color theme="0"/>
        <color rgb="FF00B050"/>
        <color theme="6" tint="-0.499984740745262"/>
      </colorScale>
    </cfRule>
  </conditionalFormatting>
  <conditionalFormatting sqref="HY15">
    <cfRule type="colorScale" priority="112">
      <colorScale>
        <cfvo type="num" val="0"/>
        <cfvo type="num" val="3"/>
        <cfvo type="num" val="6"/>
        <color theme="0"/>
        <color rgb="FF00B050"/>
        <color theme="6" tint="-0.499984740745262"/>
      </colorScale>
    </cfRule>
  </conditionalFormatting>
  <conditionalFormatting sqref="HY18">
    <cfRule type="colorScale" priority="110">
      <colorScale>
        <cfvo type="num" val="0"/>
        <cfvo type="num" val="3"/>
        <cfvo type="num" val="6"/>
        <color theme="0"/>
        <color rgb="FF00B050"/>
        <color theme="6" tint="-0.499984740745262"/>
      </colorScale>
    </cfRule>
  </conditionalFormatting>
  <conditionalFormatting sqref="HY18">
    <cfRule type="colorScale" priority="109">
      <colorScale>
        <cfvo type="num" val="0"/>
        <cfvo type="num" val="3"/>
        <cfvo type="num" val="6"/>
        <color theme="0"/>
        <color rgb="FF00B050"/>
        <color theme="6" tint="-0.499984740745262"/>
      </colorScale>
    </cfRule>
  </conditionalFormatting>
  <conditionalFormatting sqref="HY18">
    <cfRule type="colorScale" priority="108">
      <colorScale>
        <cfvo type="num" val="0"/>
        <cfvo type="num" val="3"/>
        <cfvo type="num" val="6"/>
        <color theme="0"/>
        <color rgb="FF00B050"/>
        <color theme="6" tint="-0.499984740745262"/>
      </colorScale>
    </cfRule>
  </conditionalFormatting>
  <conditionalFormatting sqref="HY18">
    <cfRule type="colorScale" priority="107">
      <colorScale>
        <cfvo type="num" val="0"/>
        <cfvo type="num" val="3"/>
        <cfvo type="num" val="6"/>
        <color theme="0"/>
        <color rgb="FF00B050"/>
        <color theme="6" tint="-0.499984740745262"/>
      </colorScale>
    </cfRule>
  </conditionalFormatting>
  <conditionalFormatting sqref="HY15">
    <cfRule type="colorScale" priority="106">
      <colorScale>
        <cfvo type="num" val="0"/>
        <cfvo type="num" val="3"/>
        <cfvo type="num" val="6"/>
        <color theme="0"/>
        <color rgb="FF00B050"/>
        <color theme="6" tint="-0.499984740745262"/>
      </colorScale>
    </cfRule>
  </conditionalFormatting>
  <conditionalFormatting sqref="HY16">
    <cfRule type="colorScale" priority="105">
      <colorScale>
        <cfvo type="num" val="0"/>
        <cfvo type="num" val="3"/>
        <cfvo type="num" val="6"/>
        <color theme="0"/>
        <color rgb="FF00B050"/>
        <color theme="6" tint="-0.499984740745262"/>
      </colorScale>
    </cfRule>
  </conditionalFormatting>
  <conditionalFormatting sqref="HY16">
    <cfRule type="colorScale" priority="104">
      <colorScale>
        <cfvo type="num" val="0"/>
        <cfvo type="num" val="3"/>
        <cfvo type="num" val="6"/>
        <color theme="0"/>
        <color rgb="FF00B050"/>
        <color theme="6" tint="-0.499984740745262"/>
      </colorScale>
    </cfRule>
  </conditionalFormatting>
  <conditionalFormatting sqref="HY16">
    <cfRule type="colorScale" priority="103">
      <colorScale>
        <cfvo type="num" val="0"/>
        <cfvo type="num" val="3"/>
        <cfvo type="num" val="6"/>
        <color theme="0"/>
        <color rgb="FF00B050"/>
        <color theme="6" tint="-0.499984740745262"/>
      </colorScale>
    </cfRule>
  </conditionalFormatting>
  <conditionalFormatting sqref="HY16">
    <cfRule type="colorScale" priority="102">
      <colorScale>
        <cfvo type="num" val="0"/>
        <cfvo type="num" val="3"/>
        <cfvo type="num" val="6"/>
        <color theme="0"/>
        <color rgb="FF00B050"/>
        <color theme="6" tint="-0.499984740745262"/>
      </colorScale>
    </cfRule>
  </conditionalFormatting>
  <conditionalFormatting sqref="HZ17:HZ18">
    <cfRule type="colorScale" priority="101">
      <colorScale>
        <cfvo type="num" val="0"/>
        <cfvo type="num" val="3"/>
        <cfvo type="num" val="6"/>
        <color theme="0"/>
        <color rgb="FF00B050"/>
        <color theme="6" tint="-0.499984740745262"/>
      </colorScale>
    </cfRule>
  </conditionalFormatting>
  <conditionalFormatting sqref="HZ17">
    <cfRule type="colorScale" priority="100">
      <colorScale>
        <cfvo type="num" val="0"/>
        <cfvo type="num" val="3"/>
        <cfvo type="num" val="6"/>
        <color theme="0"/>
        <color rgb="FF00B050"/>
        <color theme="6" tint="-0.499984740745262"/>
      </colorScale>
    </cfRule>
  </conditionalFormatting>
  <conditionalFormatting sqref="HZ17">
    <cfRule type="colorScale" priority="99">
      <colorScale>
        <cfvo type="num" val="0"/>
        <cfvo type="num" val="3"/>
        <cfvo type="num" val="6"/>
        <color theme="0"/>
        <color rgb="FF00B050"/>
        <color theme="6" tint="-0.499984740745262"/>
      </colorScale>
    </cfRule>
  </conditionalFormatting>
  <conditionalFormatting sqref="HZ17">
    <cfRule type="colorScale" priority="98">
      <colorScale>
        <cfvo type="num" val="0"/>
        <cfvo type="num" val="3"/>
        <cfvo type="num" val="6"/>
        <color theme="0"/>
        <color rgb="FF00B050"/>
        <color theme="6" tint="-0.499984740745262"/>
      </colorScale>
    </cfRule>
  </conditionalFormatting>
  <conditionalFormatting sqref="HZ17">
    <cfRule type="colorScale" priority="97">
      <colorScale>
        <cfvo type="num" val="0"/>
        <cfvo type="num" val="3"/>
        <cfvo type="num" val="6"/>
        <color theme="0"/>
        <color rgb="FF00B050"/>
        <color theme="6" tint="-0.499984740745262"/>
      </colorScale>
    </cfRule>
  </conditionalFormatting>
  <conditionalFormatting sqref="HZ18">
    <cfRule type="colorScale" priority="91">
      <colorScale>
        <cfvo type="num" val="0"/>
        <cfvo type="num" val="3"/>
        <cfvo type="num" val="6"/>
        <color theme="0"/>
        <color rgb="FF00B050"/>
        <color theme="6" tint="-0.499984740745262"/>
      </colorScale>
    </cfRule>
  </conditionalFormatting>
  <conditionalFormatting sqref="HZ15:HZ16 HZ18">
    <cfRule type="colorScale" priority="96">
      <colorScale>
        <cfvo type="num" val="0"/>
        <cfvo type="num" val="3"/>
        <cfvo type="num" val="6"/>
        <color theme="0"/>
        <color rgb="FF00B050"/>
        <color theme="6" tint="-0.499984740745262"/>
      </colorScale>
    </cfRule>
  </conditionalFormatting>
  <conditionalFormatting sqref="HZ15">
    <cfRule type="colorScale" priority="95">
      <colorScale>
        <cfvo type="num" val="0"/>
        <cfvo type="num" val="3"/>
        <cfvo type="num" val="6"/>
        <color theme="0"/>
        <color rgb="FF00B050"/>
        <color theme="6" tint="-0.499984740745262"/>
      </colorScale>
    </cfRule>
  </conditionalFormatting>
  <conditionalFormatting sqref="HZ15">
    <cfRule type="colorScale" priority="94">
      <colorScale>
        <cfvo type="num" val="0"/>
        <cfvo type="num" val="3"/>
        <cfvo type="num" val="6"/>
        <color theme="0"/>
        <color rgb="FF00B050"/>
        <color theme="6" tint="-0.499984740745262"/>
      </colorScale>
    </cfRule>
  </conditionalFormatting>
  <conditionalFormatting sqref="HZ15">
    <cfRule type="colorScale" priority="93">
      <colorScale>
        <cfvo type="num" val="0"/>
        <cfvo type="num" val="3"/>
        <cfvo type="num" val="6"/>
        <color theme="0"/>
        <color rgb="FF00B050"/>
        <color theme="6" tint="-0.499984740745262"/>
      </colorScale>
    </cfRule>
  </conditionalFormatting>
  <conditionalFormatting sqref="HZ15">
    <cfRule type="colorScale" priority="92">
      <colorScale>
        <cfvo type="num" val="0"/>
        <cfvo type="num" val="3"/>
        <cfvo type="num" val="6"/>
        <color theme="0"/>
        <color rgb="FF00B050"/>
        <color theme="6" tint="-0.499984740745262"/>
      </colorScale>
    </cfRule>
  </conditionalFormatting>
  <conditionalFormatting sqref="HZ18">
    <cfRule type="colorScale" priority="90">
      <colorScale>
        <cfvo type="num" val="0"/>
        <cfvo type="num" val="3"/>
        <cfvo type="num" val="6"/>
        <color theme="0"/>
        <color rgb="FF00B050"/>
        <color theme="6" tint="-0.499984740745262"/>
      </colorScale>
    </cfRule>
  </conditionalFormatting>
  <conditionalFormatting sqref="HZ18">
    <cfRule type="colorScale" priority="89">
      <colorScale>
        <cfvo type="num" val="0"/>
        <cfvo type="num" val="3"/>
        <cfvo type="num" val="6"/>
        <color theme="0"/>
        <color rgb="FF00B050"/>
        <color theme="6" tint="-0.499984740745262"/>
      </colorScale>
    </cfRule>
  </conditionalFormatting>
  <conditionalFormatting sqref="HZ18">
    <cfRule type="colorScale" priority="88">
      <colorScale>
        <cfvo type="num" val="0"/>
        <cfvo type="num" val="3"/>
        <cfvo type="num" val="6"/>
        <color theme="0"/>
        <color rgb="FF00B050"/>
        <color theme="6" tint="-0.499984740745262"/>
      </colorScale>
    </cfRule>
  </conditionalFormatting>
  <conditionalFormatting sqref="HZ18">
    <cfRule type="colorScale" priority="87">
      <colorScale>
        <cfvo type="num" val="0"/>
        <cfvo type="num" val="3"/>
        <cfvo type="num" val="6"/>
        <color theme="0"/>
        <color rgb="FF00B050"/>
        <color theme="6" tint="-0.499984740745262"/>
      </colorScale>
    </cfRule>
  </conditionalFormatting>
  <conditionalFormatting sqref="HZ15">
    <cfRule type="colorScale" priority="86">
      <colorScale>
        <cfvo type="num" val="0"/>
        <cfvo type="num" val="3"/>
        <cfvo type="num" val="6"/>
        <color theme="0"/>
        <color rgb="FF00B050"/>
        <color theme="6" tint="-0.499984740745262"/>
      </colorScale>
    </cfRule>
  </conditionalFormatting>
  <conditionalFormatting sqref="HZ16">
    <cfRule type="colorScale" priority="85">
      <colorScale>
        <cfvo type="num" val="0"/>
        <cfvo type="num" val="3"/>
        <cfvo type="num" val="6"/>
        <color theme="0"/>
        <color rgb="FF00B050"/>
        <color theme="6" tint="-0.499984740745262"/>
      </colorScale>
    </cfRule>
  </conditionalFormatting>
  <conditionalFormatting sqref="HZ16">
    <cfRule type="colorScale" priority="84">
      <colorScale>
        <cfvo type="num" val="0"/>
        <cfvo type="num" val="3"/>
        <cfvo type="num" val="6"/>
        <color theme="0"/>
        <color rgb="FF00B050"/>
        <color theme="6" tint="-0.499984740745262"/>
      </colorScale>
    </cfRule>
  </conditionalFormatting>
  <conditionalFormatting sqref="HZ16">
    <cfRule type="colorScale" priority="83">
      <colorScale>
        <cfvo type="num" val="0"/>
        <cfvo type="num" val="3"/>
        <cfvo type="num" val="6"/>
        <color theme="0"/>
        <color rgb="FF00B050"/>
        <color theme="6" tint="-0.499984740745262"/>
      </colorScale>
    </cfRule>
  </conditionalFormatting>
  <conditionalFormatting sqref="HZ16">
    <cfRule type="colorScale" priority="82">
      <colorScale>
        <cfvo type="num" val="0"/>
        <cfvo type="num" val="3"/>
        <cfvo type="num" val="6"/>
        <color theme="0"/>
        <color rgb="FF00B050"/>
        <color theme="6" tint="-0.499984740745262"/>
      </colorScale>
    </cfRule>
  </conditionalFormatting>
  <conditionalFormatting sqref="IA17:IA18">
    <cfRule type="colorScale" priority="81">
      <colorScale>
        <cfvo type="num" val="0"/>
        <cfvo type="num" val="3"/>
        <cfvo type="num" val="6"/>
        <color theme="0"/>
        <color rgb="FF00B050"/>
        <color theme="6" tint="-0.499984740745262"/>
      </colorScale>
    </cfRule>
  </conditionalFormatting>
  <conditionalFormatting sqref="IA17">
    <cfRule type="colorScale" priority="80">
      <colorScale>
        <cfvo type="num" val="0"/>
        <cfvo type="num" val="3"/>
        <cfvo type="num" val="6"/>
        <color theme="0"/>
        <color rgb="FF00B050"/>
        <color theme="6" tint="-0.499984740745262"/>
      </colorScale>
    </cfRule>
  </conditionalFormatting>
  <conditionalFormatting sqref="IA17">
    <cfRule type="colorScale" priority="79">
      <colorScale>
        <cfvo type="num" val="0"/>
        <cfvo type="num" val="3"/>
        <cfvo type="num" val="6"/>
        <color theme="0"/>
        <color rgb="FF00B050"/>
        <color theme="6" tint="-0.499984740745262"/>
      </colorScale>
    </cfRule>
  </conditionalFormatting>
  <conditionalFormatting sqref="IA17">
    <cfRule type="colorScale" priority="78">
      <colorScale>
        <cfvo type="num" val="0"/>
        <cfvo type="num" val="3"/>
        <cfvo type="num" val="6"/>
        <color theme="0"/>
        <color rgb="FF00B050"/>
        <color theme="6" tint="-0.499984740745262"/>
      </colorScale>
    </cfRule>
  </conditionalFormatting>
  <conditionalFormatting sqref="IA17">
    <cfRule type="colorScale" priority="77">
      <colorScale>
        <cfvo type="num" val="0"/>
        <cfvo type="num" val="3"/>
        <cfvo type="num" val="6"/>
        <color theme="0"/>
        <color rgb="FF00B050"/>
        <color theme="6" tint="-0.499984740745262"/>
      </colorScale>
    </cfRule>
  </conditionalFormatting>
  <conditionalFormatting sqref="IA18">
    <cfRule type="colorScale" priority="71">
      <colorScale>
        <cfvo type="num" val="0"/>
        <cfvo type="num" val="3"/>
        <cfvo type="num" val="6"/>
        <color theme="0"/>
        <color rgb="FF00B050"/>
        <color theme="6" tint="-0.499984740745262"/>
      </colorScale>
    </cfRule>
  </conditionalFormatting>
  <conditionalFormatting sqref="IA15:IA16 IA18">
    <cfRule type="colorScale" priority="76">
      <colorScale>
        <cfvo type="num" val="0"/>
        <cfvo type="num" val="3"/>
        <cfvo type="num" val="6"/>
        <color theme="0"/>
        <color rgb="FF00B050"/>
        <color theme="6" tint="-0.499984740745262"/>
      </colorScale>
    </cfRule>
  </conditionalFormatting>
  <conditionalFormatting sqref="IA15">
    <cfRule type="colorScale" priority="75">
      <colorScale>
        <cfvo type="num" val="0"/>
        <cfvo type="num" val="3"/>
        <cfvo type="num" val="6"/>
        <color theme="0"/>
        <color rgb="FF00B050"/>
        <color theme="6" tint="-0.499984740745262"/>
      </colorScale>
    </cfRule>
  </conditionalFormatting>
  <conditionalFormatting sqref="IA15">
    <cfRule type="colorScale" priority="74">
      <colorScale>
        <cfvo type="num" val="0"/>
        <cfvo type="num" val="3"/>
        <cfvo type="num" val="6"/>
        <color theme="0"/>
        <color rgb="FF00B050"/>
        <color theme="6" tint="-0.499984740745262"/>
      </colorScale>
    </cfRule>
  </conditionalFormatting>
  <conditionalFormatting sqref="IA15">
    <cfRule type="colorScale" priority="73">
      <colorScale>
        <cfvo type="num" val="0"/>
        <cfvo type="num" val="3"/>
        <cfvo type="num" val="6"/>
        <color theme="0"/>
        <color rgb="FF00B050"/>
        <color theme="6" tint="-0.499984740745262"/>
      </colorScale>
    </cfRule>
  </conditionalFormatting>
  <conditionalFormatting sqref="IA15">
    <cfRule type="colorScale" priority="72">
      <colorScale>
        <cfvo type="num" val="0"/>
        <cfvo type="num" val="3"/>
        <cfvo type="num" val="6"/>
        <color theme="0"/>
        <color rgb="FF00B050"/>
        <color theme="6" tint="-0.499984740745262"/>
      </colorScale>
    </cfRule>
  </conditionalFormatting>
  <conditionalFormatting sqref="IA18">
    <cfRule type="colorScale" priority="70">
      <colorScale>
        <cfvo type="num" val="0"/>
        <cfvo type="num" val="3"/>
        <cfvo type="num" val="6"/>
        <color theme="0"/>
        <color rgb="FF00B050"/>
        <color theme="6" tint="-0.499984740745262"/>
      </colorScale>
    </cfRule>
  </conditionalFormatting>
  <conditionalFormatting sqref="IA18">
    <cfRule type="colorScale" priority="69">
      <colorScale>
        <cfvo type="num" val="0"/>
        <cfvo type="num" val="3"/>
        <cfvo type="num" val="6"/>
        <color theme="0"/>
        <color rgb="FF00B050"/>
        <color theme="6" tint="-0.499984740745262"/>
      </colorScale>
    </cfRule>
  </conditionalFormatting>
  <conditionalFormatting sqref="IA18">
    <cfRule type="colorScale" priority="68">
      <colorScale>
        <cfvo type="num" val="0"/>
        <cfvo type="num" val="3"/>
        <cfvo type="num" val="6"/>
        <color theme="0"/>
        <color rgb="FF00B050"/>
        <color theme="6" tint="-0.499984740745262"/>
      </colorScale>
    </cfRule>
  </conditionalFormatting>
  <conditionalFormatting sqref="IA18">
    <cfRule type="colorScale" priority="67">
      <colorScale>
        <cfvo type="num" val="0"/>
        <cfvo type="num" val="3"/>
        <cfvo type="num" val="6"/>
        <color theme="0"/>
        <color rgb="FF00B050"/>
        <color theme="6" tint="-0.499984740745262"/>
      </colorScale>
    </cfRule>
  </conditionalFormatting>
  <conditionalFormatting sqref="IA15">
    <cfRule type="colorScale" priority="66">
      <colorScale>
        <cfvo type="num" val="0"/>
        <cfvo type="num" val="3"/>
        <cfvo type="num" val="6"/>
        <color theme="0"/>
        <color rgb="FF00B050"/>
        <color theme="6" tint="-0.499984740745262"/>
      </colorScale>
    </cfRule>
  </conditionalFormatting>
  <conditionalFormatting sqref="IA16">
    <cfRule type="colorScale" priority="65">
      <colorScale>
        <cfvo type="num" val="0"/>
        <cfvo type="num" val="3"/>
        <cfvo type="num" val="6"/>
        <color theme="0"/>
        <color rgb="FF00B050"/>
        <color theme="6" tint="-0.499984740745262"/>
      </colorScale>
    </cfRule>
  </conditionalFormatting>
  <conditionalFormatting sqref="IA16">
    <cfRule type="colorScale" priority="64">
      <colorScale>
        <cfvo type="num" val="0"/>
        <cfvo type="num" val="3"/>
        <cfvo type="num" val="6"/>
        <color theme="0"/>
        <color rgb="FF00B050"/>
        <color theme="6" tint="-0.499984740745262"/>
      </colorScale>
    </cfRule>
  </conditionalFormatting>
  <conditionalFormatting sqref="IA16">
    <cfRule type="colorScale" priority="63">
      <colorScale>
        <cfvo type="num" val="0"/>
        <cfvo type="num" val="3"/>
        <cfvo type="num" val="6"/>
        <color theme="0"/>
        <color rgb="FF00B050"/>
        <color theme="6" tint="-0.499984740745262"/>
      </colorScale>
    </cfRule>
  </conditionalFormatting>
  <conditionalFormatting sqref="IA16">
    <cfRule type="colorScale" priority="62">
      <colorScale>
        <cfvo type="num" val="0"/>
        <cfvo type="num" val="3"/>
        <cfvo type="num" val="6"/>
        <color theme="0"/>
        <color rgb="FF00B050"/>
        <color theme="6" tint="-0.499984740745262"/>
      </colorScale>
    </cfRule>
  </conditionalFormatting>
  <conditionalFormatting sqref="GY264:RH264 M264:AA264 FW264 AI264:AM264 AC264:AG264 AO264:FT264">
    <cfRule type="iconSet" priority="5067">
      <iconSet reverse="1">
        <cfvo type="percent" val="0"/>
        <cfvo type="num" val="$I$265-1"/>
        <cfvo type="num" val="$I$265"/>
      </iconSet>
    </cfRule>
  </conditionalFormatting>
  <conditionalFormatting sqref="FU264">
    <cfRule type="iconSet" priority="5073">
      <iconSet reverse="1">
        <cfvo type="percent" val="0"/>
        <cfvo type="num" val="$I$265-1"/>
        <cfvo type="num" val="$I$265"/>
      </iconSet>
    </cfRule>
  </conditionalFormatting>
  <conditionalFormatting sqref="FV264">
    <cfRule type="iconSet" priority="5074">
      <iconSet reverse="1">
        <cfvo type="percent" val="0"/>
        <cfvo type="num" val="$I$265-1"/>
        <cfvo type="num" val="$I$265"/>
      </iconSet>
    </cfRule>
  </conditionalFormatting>
  <conditionalFormatting sqref="GQ264:GR264">
    <cfRule type="iconSet" priority="5075">
      <iconSet reverse="1">
        <cfvo type="percent" val="0"/>
        <cfvo type="num" val="$I$265-1"/>
        <cfvo type="num" val="$I$265"/>
      </iconSet>
    </cfRule>
  </conditionalFormatting>
  <conditionalFormatting sqref="GS264:GV264">
    <cfRule type="iconSet" priority="5076">
      <iconSet reverse="1">
        <cfvo type="percent" val="0"/>
        <cfvo type="num" val="$I$265-1"/>
        <cfvo type="num" val="$I$265"/>
      </iconSet>
    </cfRule>
  </conditionalFormatting>
  <conditionalFormatting sqref="GW264:GX264">
    <cfRule type="iconSet" priority="5077">
      <iconSet reverse="1">
        <cfvo type="percent" val="0"/>
        <cfvo type="num" val="$I$265-1"/>
        <cfvo type="num" val="$I$265"/>
      </iconSet>
    </cfRule>
  </conditionalFormatting>
  <conditionalFormatting sqref="FX264:GP264">
    <cfRule type="iconSet" priority="5078">
      <iconSet reverse="1">
        <cfvo type="percent" val="0"/>
        <cfvo type="num" val="$I$265-1"/>
        <cfvo type="num" val="$I$265"/>
      </iconSet>
    </cfRule>
  </conditionalFormatting>
  <conditionalFormatting sqref="AH264">
    <cfRule type="iconSet" priority="5079">
      <iconSet reverse="1">
        <cfvo type="percent" val="0"/>
        <cfvo type="num" val="$I$265-1"/>
        <cfvo type="num" val="$I$265"/>
      </iconSet>
    </cfRule>
  </conditionalFormatting>
  <conditionalFormatting sqref="AB264">
    <cfRule type="iconSet" priority="5080">
      <iconSet reverse="1">
        <cfvo type="percent" val="0"/>
        <cfvo type="num" val="$I$265-1"/>
        <cfvo type="num" val="$I$265"/>
      </iconSet>
    </cfRule>
  </conditionalFormatting>
  <conditionalFormatting sqref="AN264">
    <cfRule type="iconSet" priority="5081">
      <iconSet reverse="1">
        <cfvo type="percent" val="0"/>
        <cfvo type="num" val="$I$265-1"/>
        <cfvo type="num" val="$I$265"/>
      </iconSet>
    </cfRule>
  </conditionalFormatting>
  <conditionalFormatting sqref="HW138">
    <cfRule type="colorScale" priority="61">
      <colorScale>
        <cfvo type="num" val="0"/>
        <cfvo type="num" val="3"/>
        <cfvo type="num" val="6"/>
        <color theme="0"/>
        <color rgb="FF00B050"/>
        <color theme="6" tint="-0.499984740745262"/>
      </colorScale>
    </cfRule>
  </conditionalFormatting>
  <conditionalFormatting sqref="HX139">
    <cfRule type="colorScale" priority="60">
      <colorScale>
        <cfvo type="num" val="0"/>
        <cfvo type="num" val="3"/>
        <cfvo type="num" val="6"/>
        <color theme="0"/>
        <color rgb="FF00B050"/>
        <color theme="6" tint="-0.499984740745262"/>
      </colorScale>
    </cfRule>
  </conditionalFormatting>
  <conditionalFormatting sqref="HY140">
    <cfRule type="colorScale" priority="59">
      <colorScale>
        <cfvo type="num" val="0"/>
        <cfvo type="num" val="3"/>
        <cfvo type="num" val="6"/>
        <color theme="0"/>
        <color rgb="FF00B050"/>
        <color theme="6" tint="-0.499984740745262"/>
      </colorScale>
    </cfRule>
  </conditionalFormatting>
  <conditionalFormatting sqref="HZ141">
    <cfRule type="colorScale" priority="58">
      <colorScale>
        <cfvo type="num" val="0"/>
        <cfvo type="num" val="3"/>
        <cfvo type="num" val="6"/>
        <color theme="0"/>
        <color rgb="FF00B050"/>
        <color theme="6" tint="-0.499984740745262"/>
      </colorScale>
    </cfRule>
  </conditionalFormatting>
  <conditionalFormatting sqref="IA142">
    <cfRule type="colorScale" priority="57">
      <colorScale>
        <cfvo type="num" val="0"/>
        <cfvo type="num" val="3"/>
        <cfvo type="num" val="6"/>
        <color theme="0"/>
        <color rgb="FF00B050"/>
        <color theme="6" tint="-0.499984740745262"/>
      </colorScale>
    </cfRule>
  </conditionalFormatting>
  <conditionalFormatting sqref="CC13">
    <cfRule type="colorScale" priority="56">
      <colorScale>
        <cfvo type="num" val="0"/>
        <cfvo type="num" val="3"/>
        <cfvo type="num" val="6"/>
        <color theme="0"/>
        <color rgb="FF00B050"/>
        <color theme="6" tint="-0.499984740745262"/>
      </colorScale>
    </cfRule>
  </conditionalFormatting>
  <conditionalFormatting sqref="CD13">
    <cfRule type="colorScale" priority="55">
      <colorScale>
        <cfvo type="num" val="0"/>
        <cfvo type="num" val="3"/>
        <cfvo type="num" val="6"/>
        <color theme="0"/>
        <color rgb="FF00B050"/>
        <color theme="6" tint="-0.499984740745262"/>
      </colorScale>
    </cfRule>
  </conditionalFormatting>
  <conditionalFormatting sqref="CE13">
    <cfRule type="colorScale" priority="54">
      <colorScale>
        <cfvo type="num" val="0"/>
        <cfvo type="num" val="3"/>
        <cfvo type="num" val="6"/>
        <color theme="0"/>
        <color rgb="FF00B050"/>
        <color theme="6" tint="-0.499984740745262"/>
      </colorScale>
    </cfRule>
  </conditionalFormatting>
  <conditionalFormatting sqref="CF13">
    <cfRule type="colorScale" priority="53">
      <colorScale>
        <cfvo type="num" val="0"/>
        <cfvo type="num" val="3"/>
        <cfvo type="num" val="6"/>
        <color theme="0"/>
        <color rgb="FF00B050"/>
        <color theme="6" tint="-0.499984740745262"/>
      </colorScale>
    </cfRule>
  </conditionalFormatting>
  <conditionalFormatting sqref="CG13">
    <cfRule type="colorScale" priority="52">
      <colorScale>
        <cfvo type="num" val="0"/>
        <cfvo type="num" val="3"/>
        <cfvo type="num" val="6"/>
        <color theme="0"/>
        <color rgb="FF00B050"/>
        <color theme="6" tint="-0.499984740745262"/>
      </colorScale>
    </cfRule>
  </conditionalFormatting>
  <conditionalFormatting sqref="CH13">
    <cfRule type="colorScale" priority="51">
      <colorScale>
        <cfvo type="num" val="0"/>
        <cfvo type="num" val="3"/>
        <cfvo type="num" val="6"/>
        <color theme="0"/>
        <color rgb="FF00B050"/>
        <color theme="6" tint="-0.499984740745262"/>
      </colorScale>
    </cfRule>
  </conditionalFormatting>
  <conditionalFormatting sqref="CI13">
    <cfRule type="colorScale" priority="50">
      <colorScale>
        <cfvo type="num" val="0"/>
        <cfvo type="num" val="3"/>
        <cfvo type="num" val="6"/>
        <color theme="0"/>
        <color rgb="FF00B050"/>
        <color theme="6" tint="-0.499984740745262"/>
      </colorScale>
    </cfRule>
  </conditionalFormatting>
  <conditionalFormatting sqref="CJ13">
    <cfRule type="colorScale" priority="49">
      <colorScale>
        <cfvo type="num" val="0"/>
        <cfvo type="num" val="3"/>
        <cfvo type="num" val="6"/>
        <color theme="0"/>
        <color rgb="FF00B050"/>
        <color theme="6" tint="-0.499984740745262"/>
      </colorScale>
    </cfRule>
  </conditionalFormatting>
  <conditionalFormatting sqref="CK13">
    <cfRule type="colorScale" priority="48">
      <colorScale>
        <cfvo type="num" val="0"/>
        <cfvo type="num" val="3"/>
        <cfvo type="num" val="6"/>
        <color theme="0"/>
        <color rgb="FF00B050"/>
        <color theme="6" tint="-0.499984740745262"/>
      </colorScale>
    </cfRule>
  </conditionalFormatting>
  <conditionalFormatting sqref="CL13">
    <cfRule type="colorScale" priority="47">
      <colorScale>
        <cfvo type="num" val="0"/>
        <cfvo type="num" val="3"/>
        <cfvo type="num" val="6"/>
        <color theme="0"/>
        <color rgb="FF00B050"/>
        <color theme="6" tint="-0.499984740745262"/>
      </colorScale>
    </cfRule>
  </conditionalFormatting>
  <conditionalFormatting sqref="CM13">
    <cfRule type="colorScale" priority="46">
      <colorScale>
        <cfvo type="num" val="0"/>
        <cfvo type="num" val="3"/>
        <cfvo type="num" val="6"/>
        <color theme="0"/>
        <color rgb="FF00B050"/>
        <color theme="6" tint="-0.499984740745262"/>
      </colorScale>
    </cfRule>
  </conditionalFormatting>
  <conditionalFormatting sqref="CN13">
    <cfRule type="colorScale" priority="45">
      <colorScale>
        <cfvo type="num" val="0"/>
        <cfvo type="num" val="3"/>
        <cfvo type="num" val="6"/>
        <color theme="0"/>
        <color rgb="FF00B050"/>
        <color theme="6" tint="-0.499984740745262"/>
      </colorScale>
    </cfRule>
  </conditionalFormatting>
  <conditionalFormatting sqref="CO13">
    <cfRule type="colorScale" priority="44">
      <colorScale>
        <cfvo type="num" val="0"/>
        <cfvo type="num" val="3"/>
        <cfvo type="num" val="6"/>
        <color theme="0"/>
        <color rgb="FF00B050"/>
        <color theme="6" tint="-0.499984740745262"/>
      </colorScale>
    </cfRule>
  </conditionalFormatting>
  <conditionalFormatting sqref="CP13">
    <cfRule type="colorScale" priority="43">
      <colorScale>
        <cfvo type="num" val="0"/>
        <cfvo type="num" val="3"/>
        <cfvo type="num" val="6"/>
        <color theme="0"/>
        <color rgb="FF00B050"/>
        <color theme="6" tint="-0.499984740745262"/>
      </colorScale>
    </cfRule>
  </conditionalFormatting>
  <conditionalFormatting sqref="CQ13">
    <cfRule type="colorScale" priority="42">
      <colorScale>
        <cfvo type="num" val="0"/>
        <cfvo type="num" val="3"/>
        <cfvo type="num" val="6"/>
        <color theme="0"/>
        <color rgb="FF00B050"/>
        <color theme="6" tint="-0.499984740745262"/>
      </colorScale>
    </cfRule>
  </conditionalFormatting>
  <conditionalFormatting sqref="CR13">
    <cfRule type="colorScale" priority="41">
      <colorScale>
        <cfvo type="num" val="0"/>
        <cfvo type="num" val="3"/>
        <cfvo type="num" val="6"/>
        <color theme="0"/>
        <color rgb="FF00B050"/>
        <color theme="6" tint="-0.499984740745262"/>
      </colorScale>
    </cfRule>
  </conditionalFormatting>
  <conditionalFormatting sqref="CS13">
    <cfRule type="colorScale" priority="40">
      <colorScale>
        <cfvo type="num" val="0"/>
        <cfvo type="num" val="3"/>
        <cfvo type="num" val="6"/>
        <color theme="0"/>
        <color rgb="FF00B050"/>
        <color theme="6" tint="-0.499984740745262"/>
      </colorScale>
    </cfRule>
  </conditionalFormatting>
  <conditionalFormatting sqref="CT13">
    <cfRule type="colorScale" priority="39">
      <colorScale>
        <cfvo type="num" val="0"/>
        <cfvo type="num" val="3"/>
        <cfvo type="num" val="6"/>
        <color theme="0"/>
        <color rgb="FF00B050"/>
        <color theme="6" tint="-0.499984740745262"/>
      </colorScale>
    </cfRule>
  </conditionalFormatting>
  <conditionalFormatting sqref="CU13">
    <cfRule type="colorScale" priority="38">
      <colorScale>
        <cfvo type="num" val="0"/>
        <cfvo type="num" val="3"/>
        <cfvo type="num" val="6"/>
        <color theme="0"/>
        <color rgb="FF00B050"/>
        <color theme="6" tint="-0.499984740745262"/>
      </colorScale>
    </cfRule>
  </conditionalFormatting>
  <conditionalFormatting sqref="CV13">
    <cfRule type="colorScale" priority="37">
      <colorScale>
        <cfvo type="num" val="0"/>
        <cfvo type="num" val="3"/>
        <cfvo type="num" val="6"/>
        <color theme="0"/>
        <color rgb="FF00B050"/>
        <color theme="6" tint="-0.499984740745262"/>
      </colorScale>
    </cfRule>
  </conditionalFormatting>
  <conditionalFormatting sqref="CW13">
    <cfRule type="colorScale" priority="36">
      <colorScale>
        <cfvo type="num" val="0"/>
        <cfvo type="num" val="3"/>
        <cfvo type="num" val="6"/>
        <color theme="0"/>
        <color rgb="FF00B050"/>
        <color theme="6" tint="-0.499984740745262"/>
      </colorScale>
    </cfRule>
  </conditionalFormatting>
  <conditionalFormatting sqref="CX13">
    <cfRule type="colorScale" priority="35">
      <colorScale>
        <cfvo type="num" val="0"/>
        <cfvo type="num" val="3"/>
        <cfvo type="num" val="6"/>
        <color theme="0"/>
        <color rgb="FF00B050"/>
        <color theme="6" tint="-0.499984740745262"/>
      </colorScale>
    </cfRule>
  </conditionalFormatting>
  <conditionalFormatting sqref="CY13">
    <cfRule type="colorScale" priority="34">
      <colorScale>
        <cfvo type="num" val="0"/>
        <cfvo type="num" val="3"/>
        <cfvo type="num" val="6"/>
        <color theme="0"/>
        <color rgb="FF00B050"/>
        <color theme="6" tint="-0.499984740745262"/>
      </colorScale>
    </cfRule>
  </conditionalFormatting>
  <conditionalFormatting sqref="CZ13">
    <cfRule type="colorScale" priority="33">
      <colorScale>
        <cfvo type="num" val="0"/>
        <cfvo type="num" val="3"/>
        <cfvo type="num" val="6"/>
        <color theme="0"/>
        <color rgb="FF00B050"/>
        <color theme="6" tint="-0.499984740745262"/>
      </colorScale>
    </cfRule>
  </conditionalFormatting>
  <conditionalFormatting sqref="DA13">
    <cfRule type="colorScale" priority="32">
      <colorScale>
        <cfvo type="num" val="0"/>
        <cfvo type="num" val="3"/>
        <cfvo type="num" val="6"/>
        <color theme="0"/>
        <color rgb="FF00B050"/>
        <color theme="6" tint="-0.499984740745262"/>
      </colorScale>
    </cfRule>
  </conditionalFormatting>
  <conditionalFormatting sqref="DB13">
    <cfRule type="colorScale" priority="31">
      <colorScale>
        <cfvo type="num" val="0"/>
        <cfvo type="num" val="3"/>
        <cfvo type="num" val="6"/>
        <color theme="0"/>
        <color rgb="FF00B050"/>
        <color theme="6" tint="-0.499984740745262"/>
      </colorScale>
    </cfRule>
  </conditionalFormatting>
  <conditionalFormatting sqref="DC13">
    <cfRule type="colorScale" priority="30">
      <colorScale>
        <cfvo type="num" val="0"/>
        <cfvo type="num" val="3"/>
        <cfvo type="num" val="6"/>
        <color theme="0"/>
        <color rgb="FF00B050"/>
        <color theme="6" tint="-0.499984740745262"/>
      </colorScale>
    </cfRule>
  </conditionalFormatting>
  <conditionalFormatting sqref="DD13">
    <cfRule type="colorScale" priority="29">
      <colorScale>
        <cfvo type="num" val="0"/>
        <cfvo type="num" val="3"/>
        <cfvo type="num" val="6"/>
        <color theme="0"/>
        <color rgb="FF00B050"/>
        <color theme="6" tint="-0.499984740745262"/>
      </colorScale>
    </cfRule>
  </conditionalFormatting>
  <conditionalFormatting sqref="DE13">
    <cfRule type="colorScale" priority="28">
      <colorScale>
        <cfvo type="num" val="0"/>
        <cfvo type="num" val="3"/>
        <cfvo type="num" val="6"/>
        <color theme="0"/>
        <color rgb="FF00B050"/>
        <color theme="6" tint="-0.499984740745262"/>
      </colorScale>
    </cfRule>
  </conditionalFormatting>
  <conditionalFormatting sqref="DF13">
    <cfRule type="colorScale" priority="27">
      <colorScale>
        <cfvo type="num" val="0"/>
        <cfvo type="num" val="3"/>
        <cfvo type="num" val="6"/>
        <color theme="0"/>
        <color rgb="FF00B050"/>
        <color theme="6" tint="-0.499984740745262"/>
      </colorScale>
    </cfRule>
  </conditionalFormatting>
  <conditionalFormatting sqref="DG13">
    <cfRule type="colorScale" priority="26">
      <colorScale>
        <cfvo type="num" val="0"/>
        <cfvo type="num" val="3"/>
        <cfvo type="num" val="6"/>
        <color theme="0"/>
        <color rgb="FF00B050"/>
        <color theme="6" tint="-0.499984740745262"/>
      </colorScale>
    </cfRule>
  </conditionalFormatting>
  <conditionalFormatting sqref="DH13">
    <cfRule type="colorScale" priority="25">
      <colorScale>
        <cfvo type="num" val="0"/>
        <cfvo type="num" val="3"/>
        <cfvo type="num" val="6"/>
        <color theme="0"/>
        <color rgb="FF00B050"/>
        <color theme="6" tint="-0.499984740745262"/>
      </colorScale>
    </cfRule>
  </conditionalFormatting>
  <conditionalFormatting sqref="DI13">
    <cfRule type="colorScale" priority="24">
      <colorScale>
        <cfvo type="num" val="0"/>
        <cfvo type="num" val="3"/>
        <cfvo type="num" val="6"/>
        <color theme="0"/>
        <color rgb="FF00B050"/>
        <color theme="6" tint="-0.499984740745262"/>
      </colorScale>
    </cfRule>
  </conditionalFormatting>
  <conditionalFormatting sqref="DJ13">
    <cfRule type="colorScale" priority="23">
      <colorScale>
        <cfvo type="num" val="0"/>
        <cfvo type="num" val="3"/>
        <cfvo type="num" val="6"/>
        <color theme="0"/>
        <color rgb="FF00B050"/>
        <color theme="6" tint="-0.499984740745262"/>
      </colorScale>
    </cfRule>
  </conditionalFormatting>
  <conditionalFormatting sqref="DK13">
    <cfRule type="colorScale" priority="22">
      <colorScale>
        <cfvo type="num" val="0"/>
        <cfvo type="num" val="3"/>
        <cfvo type="num" val="6"/>
        <color theme="0"/>
        <color rgb="FF00B050"/>
        <color theme="6" tint="-0.499984740745262"/>
      </colorScale>
    </cfRule>
  </conditionalFormatting>
  <conditionalFormatting sqref="DL13">
    <cfRule type="colorScale" priority="21">
      <colorScale>
        <cfvo type="num" val="0"/>
        <cfvo type="num" val="3"/>
        <cfvo type="num" val="6"/>
        <color theme="0"/>
        <color rgb="FF00B050"/>
        <color theme="6" tint="-0.499984740745262"/>
      </colorScale>
    </cfRule>
  </conditionalFormatting>
  <conditionalFormatting sqref="DM13">
    <cfRule type="colorScale" priority="20">
      <colorScale>
        <cfvo type="num" val="0"/>
        <cfvo type="num" val="3"/>
        <cfvo type="num" val="6"/>
        <color theme="0"/>
        <color rgb="FF00B050"/>
        <color theme="6" tint="-0.499984740745262"/>
      </colorScale>
    </cfRule>
  </conditionalFormatting>
  <conditionalFormatting sqref="DN13">
    <cfRule type="colorScale" priority="19">
      <colorScale>
        <cfvo type="num" val="0"/>
        <cfvo type="num" val="3"/>
        <cfvo type="num" val="6"/>
        <color theme="0"/>
        <color rgb="FF00B050"/>
        <color theme="6" tint="-0.499984740745262"/>
      </colorScale>
    </cfRule>
  </conditionalFormatting>
  <conditionalFormatting sqref="DO13">
    <cfRule type="colorScale" priority="18">
      <colorScale>
        <cfvo type="num" val="0"/>
        <cfvo type="num" val="3"/>
        <cfvo type="num" val="6"/>
        <color theme="0"/>
        <color rgb="FF00B050"/>
        <color theme="6" tint="-0.499984740745262"/>
      </colorScale>
    </cfRule>
  </conditionalFormatting>
  <conditionalFormatting sqref="DP13">
    <cfRule type="colorScale" priority="17">
      <colorScale>
        <cfvo type="num" val="0"/>
        <cfvo type="num" val="3"/>
        <cfvo type="num" val="6"/>
        <color theme="0"/>
        <color rgb="FF00B050"/>
        <color theme="6" tint="-0.499984740745262"/>
      </colorScale>
    </cfRule>
  </conditionalFormatting>
  <conditionalFormatting sqref="DQ13">
    <cfRule type="colorScale" priority="16">
      <colorScale>
        <cfvo type="num" val="0"/>
        <cfvo type="num" val="3"/>
        <cfvo type="num" val="6"/>
        <color theme="0"/>
        <color rgb="FF00B050"/>
        <color theme="6" tint="-0.499984740745262"/>
      </colorScale>
    </cfRule>
  </conditionalFormatting>
  <conditionalFormatting sqref="DR13">
    <cfRule type="colorScale" priority="15">
      <colorScale>
        <cfvo type="num" val="0"/>
        <cfvo type="num" val="3"/>
        <cfvo type="num" val="6"/>
        <color theme="0"/>
        <color rgb="FF00B050"/>
        <color theme="6" tint="-0.499984740745262"/>
      </colorScale>
    </cfRule>
  </conditionalFormatting>
  <conditionalFormatting sqref="DS13">
    <cfRule type="colorScale" priority="14">
      <colorScale>
        <cfvo type="num" val="0"/>
        <cfvo type="num" val="3"/>
        <cfvo type="num" val="6"/>
        <color theme="0"/>
        <color rgb="FF00B050"/>
        <color theme="6" tint="-0.499984740745262"/>
      </colorScale>
    </cfRule>
  </conditionalFormatting>
  <conditionalFormatting sqref="DT13">
    <cfRule type="colorScale" priority="13">
      <colorScale>
        <cfvo type="num" val="0"/>
        <cfvo type="num" val="3"/>
        <cfvo type="num" val="6"/>
        <color theme="0"/>
        <color rgb="FF00B050"/>
        <color theme="6" tint="-0.499984740745262"/>
      </colorScale>
    </cfRule>
  </conditionalFormatting>
  <conditionalFormatting sqref="DU13">
    <cfRule type="colorScale" priority="12">
      <colorScale>
        <cfvo type="num" val="0"/>
        <cfvo type="num" val="3"/>
        <cfvo type="num" val="6"/>
        <color theme="0"/>
        <color rgb="FF00B050"/>
        <color theme="6" tint="-0.499984740745262"/>
      </colorScale>
    </cfRule>
  </conditionalFormatting>
  <conditionalFormatting sqref="DV13">
    <cfRule type="colorScale" priority="11">
      <colorScale>
        <cfvo type="num" val="0"/>
        <cfvo type="num" val="3"/>
        <cfvo type="num" val="6"/>
        <color theme="0"/>
        <color rgb="FF00B050"/>
        <color theme="6" tint="-0.499984740745262"/>
      </colorScale>
    </cfRule>
  </conditionalFormatting>
  <conditionalFormatting sqref="DW13">
    <cfRule type="colorScale" priority="10">
      <colorScale>
        <cfvo type="num" val="0"/>
        <cfvo type="num" val="3"/>
        <cfvo type="num" val="6"/>
        <color theme="0"/>
        <color rgb="FF00B050"/>
        <color theme="6" tint="-0.499984740745262"/>
      </colorScale>
    </cfRule>
  </conditionalFormatting>
  <conditionalFormatting sqref="DX13">
    <cfRule type="colorScale" priority="9">
      <colorScale>
        <cfvo type="num" val="0"/>
        <cfvo type="num" val="3"/>
        <cfvo type="num" val="6"/>
        <color theme="0"/>
        <color rgb="FF00B050"/>
        <color theme="6" tint="-0.499984740745262"/>
      </colorScale>
    </cfRule>
  </conditionalFormatting>
  <conditionalFormatting sqref="DY13">
    <cfRule type="colorScale" priority="8">
      <colorScale>
        <cfvo type="num" val="0"/>
        <cfvo type="num" val="3"/>
        <cfvo type="num" val="6"/>
        <color theme="0"/>
        <color rgb="FF00B050"/>
        <color theme="6" tint="-0.499984740745262"/>
      </colorScale>
    </cfRule>
  </conditionalFormatting>
  <conditionalFormatting sqref="DZ13">
    <cfRule type="colorScale" priority="7">
      <colorScale>
        <cfvo type="num" val="0"/>
        <cfvo type="num" val="3"/>
        <cfvo type="num" val="6"/>
        <color theme="0"/>
        <color rgb="FF00B050"/>
        <color theme="6" tint="-0.499984740745262"/>
      </colorScale>
    </cfRule>
  </conditionalFormatting>
  <conditionalFormatting sqref="EA13">
    <cfRule type="colorScale" priority="6">
      <colorScale>
        <cfvo type="num" val="0"/>
        <cfvo type="num" val="3"/>
        <cfvo type="num" val="6"/>
        <color theme="0"/>
        <color rgb="FF00B050"/>
        <color theme="6" tint="-0.499984740745262"/>
      </colorScale>
    </cfRule>
  </conditionalFormatting>
  <conditionalFormatting sqref="EB13">
    <cfRule type="colorScale" priority="5">
      <colorScale>
        <cfvo type="num" val="0"/>
        <cfvo type="num" val="3"/>
        <cfvo type="num" val="6"/>
        <color theme="0"/>
        <color rgb="FF00B050"/>
        <color theme="6" tint="-0.499984740745262"/>
      </colorScale>
    </cfRule>
  </conditionalFormatting>
  <conditionalFormatting sqref="EC13">
    <cfRule type="colorScale" priority="4">
      <colorScale>
        <cfvo type="num" val="0"/>
        <cfvo type="num" val="3"/>
        <cfvo type="num" val="6"/>
        <color theme="0"/>
        <color rgb="FF00B050"/>
        <color theme="6" tint="-0.499984740745262"/>
      </colorScale>
    </cfRule>
  </conditionalFormatting>
  <conditionalFormatting sqref="ED13">
    <cfRule type="colorScale" priority="3">
      <colorScale>
        <cfvo type="num" val="0"/>
        <cfvo type="num" val="3"/>
        <cfvo type="num" val="6"/>
        <color theme="0"/>
        <color rgb="FF00B050"/>
        <color theme="6" tint="-0.499984740745262"/>
      </colorScale>
    </cfRule>
  </conditionalFormatting>
  <conditionalFormatting sqref="EE13">
    <cfRule type="colorScale" priority="2">
      <colorScale>
        <cfvo type="num" val="0"/>
        <cfvo type="num" val="3"/>
        <cfvo type="num" val="6"/>
        <color theme="0"/>
        <color rgb="FF00B050"/>
        <color theme="6" tint="-0.499984740745262"/>
      </colorScale>
    </cfRule>
  </conditionalFormatting>
  <conditionalFormatting sqref="EF13">
    <cfRule type="colorScale" priority="1">
      <colorScale>
        <cfvo type="num" val="0"/>
        <cfvo type="num" val="3"/>
        <cfvo type="num" val="6"/>
        <color theme="0"/>
        <color rgb="FF00B050"/>
        <color theme="6" tint="-0.499984740745262"/>
      </colorScale>
    </cfRule>
  </conditionalFormatting>
  <dataValidations count="5">
    <dataValidation type="list" allowBlank="1" showInputMessage="1" showErrorMessage="1" sqref="I15:I110">
      <formula1>Altitudes</formula1>
    </dataValidation>
    <dataValidation type="list" allowBlank="1" showInputMessage="1" showErrorMessage="1" sqref="J15:J110">
      <formula1>Speeds</formula1>
    </dataValidation>
    <dataValidation type="list" allowBlank="1" showInputMessage="1" showErrorMessage="1" sqref="M16:RH16 M19:RH19">
      <formula1>Modes</formula1>
    </dataValidation>
    <dataValidation type="list" allowBlank="1" showInputMessage="1" showErrorMessage="1" sqref="M15:RH15">
      <formula1>TakeoffType</formula1>
    </dataValidation>
    <dataValidation type="list" allowBlank="1" showInputMessage="1" showErrorMessage="1" sqref="M13:RH13">
      <formula1>Location</formula1>
    </dataValidation>
  </dataValidations>
  <pageMargins left="0.70866141732283472" right="0.70866141732283472" top="0.74803149606299213" bottom="0.74803149606299213" header="0.31496062992125984" footer="0.31496062992125984"/>
  <pageSetup paperSize="17" scale="10" orientation="portrait" r:id="rId1"/>
  <rowBreaks count="3" manualBreakCount="3">
    <brk id="1" min="1" max="29" man="1"/>
    <brk id="10" max="16383" man="1"/>
    <brk id="46" min="1" max="29" man="1"/>
  </rowBreaks>
  <colBreaks count="3" manualBreakCount="3">
    <brk id="11" max="101" man="1"/>
    <brk id="87" max="101" man="1"/>
    <brk id="92" max="101" man="1"/>
  </colBreaks>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Lists!$M$6:$M$11</xm:f>
          </x14:formula1>
          <xm:sqref>M18:RH18</xm:sqref>
        </x14:dataValidation>
        <x14:dataValidation type="list" allowBlank="1" showInputMessage="1" showErrorMessage="1">
          <x14:formula1>
            <xm:f>'SIM Config'!$W$6:$W$46</xm:f>
          </x14:formula1>
          <xm:sqref>M10:RH10</xm:sqref>
        </x14:dataValidation>
        <x14:dataValidation type="list" allowBlank="1" showInputMessage="1" showErrorMessage="1">
          <x14:formula1>
            <xm:f>'SIM Config'!$E$6:$E$35</xm:f>
          </x14:formula1>
          <xm:sqref>M7:RH7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A1:N2839"/>
  <sheetViews>
    <sheetView topLeftCell="A4" workbookViewId="0">
      <selection activeCell="D24" sqref="D24"/>
    </sheetView>
  </sheetViews>
  <sheetFormatPr defaultRowHeight="13.5"/>
  <cols>
    <col min="1" max="1" width="3.83203125" customWidth="1"/>
    <col min="2" max="2" width="8.33203125" style="8" customWidth="1"/>
    <col min="3" max="3" width="10.5" customWidth="1"/>
    <col min="4" max="4" width="57.75" style="1" customWidth="1"/>
    <col min="5" max="5" width="9" style="1"/>
    <col min="6" max="6" width="11.58203125" style="1" customWidth="1"/>
    <col min="7" max="7" width="15" style="1" hidden="1" customWidth="1"/>
    <col min="8" max="9" width="11.58203125" style="1" hidden="1" customWidth="1"/>
    <col min="10" max="10" width="171.08203125" customWidth="1"/>
    <col min="11" max="11" width="11.33203125" customWidth="1"/>
    <col min="12" max="12" width="12.25" customWidth="1"/>
    <col min="13" max="13" width="10.75" customWidth="1"/>
    <col min="14" max="14" width="194.08203125" customWidth="1"/>
  </cols>
  <sheetData>
    <row r="1" spans="1:14" ht="20.5" thickBot="1">
      <c r="B1" s="23" t="s">
        <v>13</v>
      </c>
      <c r="C1" s="19"/>
      <c r="D1" s="20"/>
      <c r="E1" s="21"/>
      <c r="F1" s="19"/>
      <c r="G1" s="19"/>
      <c r="H1" s="19"/>
      <c r="I1" s="19"/>
      <c r="J1" s="19"/>
      <c r="K1" s="19"/>
      <c r="L1" s="19"/>
      <c r="M1" s="19"/>
      <c r="N1" s="19"/>
    </row>
    <row r="2" spans="1:14" ht="14" thickTop="1">
      <c r="B2" s="130" t="str">
        <f>revision</f>
        <v>Version 3 (March 10, 2025)</v>
      </c>
    </row>
    <row r="3" spans="1:14">
      <c r="B3" s="11" t="str">
        <f>modifiedBy</f>
        <v>JF</v>
      </c>
    </row>
    <row r="4" spans="1:14" s="1" customFormat="1">
      <c r="A4"/>
      <c r="B4" s="109" t="s">
        <v>9</v>
      </c>
      <c r="C4" s="109" t="s">
        <v>7</v>
      </c>
      <c r="D4" s="109" t="s">
        <v>6</v>
      </c>
      <c r="E4" s="109" t="s">
        <v>10</v>
      </c>
      <c r="F4" s="109" t="s">
        <v>61</v>
      </c>
      <c r="G4" s="109" t="s">
        <v>248</v>
      </c>
      <c r="H4" s="109" t="s">
        <v>572</v>
      </c>
      <c r="I4" s="109" t="s">
        <v>604</v>
      </c>
      <c r="J4" s="109" t="s">
        <v>0</v>
      </c>
      <c r="K4" s="109" t="s">
        <v>138</v>
      </c>
      <c r="L4" s="109" t="s">
        <v>136</v>
      </c>
      <c r="M4" s="109" t="s">
        <v>135</v>
      </c>
      <c r="N4" s="109" t="s">
        <v>141</v>
      </c>
    </row>
    <row r="5" spans="1:14">
      <c r="B5" s="175">
        <v>1</v>
      </c>
      <c r="C5" s="2" t="str">
        <f>"FT-SP-"&amp;TP_CFAR_DB[[#This Row],[TPnum]]</f>
        <v>FT-SP-1</v>
      </c>
      <c r="D5" s="31" t="s">
        <v>79</v>
      </c>
      <c r="E5" s="2" t="s">
        <v>8</v>
      </c>
      <c r="F5" s="2" t="s">
        <v>8</v>
      </c>
      <c r="G5" s="2"/>
      <c r="H5" s="2"/>
      <c r="I5" s="2"/>
      <c r="J5" s="31" t="s">
        <v>63</v>
      </c>
      <c r="K5" s="31" t="s">
        <v>137</v>
      </c>
      <c r="L5" s="31" t="s">
        <v>137</v>
      </c>
      <c r="M5" s="1">
        <f>IF(OR(ISBLANK(TP_CFAR_DB[[#This Row],[Probability]]),ISBLANK(TP_CFAR_DB[[#This Row],[Severity]])),"",VLOOKUP(TP_CFAR_DB[[#This Row],[Probability]],Probability[],2,FALSE)+VLOOKUP(TP_CFAR_DB[[#This Row],[Severity]],Probability[],2,FALSE)+1)</f>
        <v>3</v>
      </c>
      <c r="N5" s="182" t="s">
        <v>2069</v>
      </c>
    </row>
    <row r="6" spans="1:14">
      <c r="B6" s="175">
        <v>2</v>
      </c>
      <c r="C6" s="2" t="str">
        <f>"FT-SP-"&amp;TP_CFAR_DB[[#This Row],[TPnum]]</f>
        <v>FT-SP-2</v>
      </c>
      <c r="D6" s="31" t="s">
        <v>62</v>
      </c>
      <c r="E6" s="2" t="s">
        <v>8</v>
      </c>
      <c r="F6" s="2" t="s">
        <v>8</v>
      </c>
      <c r="G6" s="2"/>
      <c r="H6" s="2"/>
      <c r="I6" s="2"/>
      <c r="J6" s="31" t="s">
        <v>64</v>
      </c>
      <c r="K6" s="31" t="s">
        <v>8</v>
      </c>
      <c r="L6" s="31" t="s">
        <v>8</v>
      </c>
      <c r="M6" s="1" t="s">
        <v>8</v>
      </c>
      <c r="N6" s="182" t="s">
        <v>8</v>
      </c>
    </row>
    <row r="7" spans="1:14">
      <c r="B7" s="175">
        <v>3</v>
      </c>
      <c r="C7" s="2" t="str">
        <f>"FT-SP-"&amp;TP_CFAR_DB[[#This Row],[TPnum]]</f>
        <v>FT-SP-3</v>
      </c>
      <c r="D7" s="31" t="s">
        <v>109</v>
      </c>
      <c r="E7" s="2" t="s">
        <v>4</v>
      </c>
      <c r="F7" s="2" t="s">
        <v>8</v>
      </c>
      <c r="G7" s="2"/>
      <c r="H7" s="2"/>
      <c r="I7" s="2"/>
      <c r="J7" s="31" t="s">
        <v>110</v>
      </c>
      <c r="K7" s="31" t="s">
        <v>78</v>
      </c>
      <c r="L7" s="31" t="s">
        <v>78</v>
      </c>
      <c r="M7" s="1">
        <f>IF(OR(ISBLANK(TP_CFAR_DB[[#This Row],[Probability]]),ISBLANK(TP_CFAR_DB[[#This Row],[Severity]])),"",VLOOKUP(TP_CFAR_DB[[#This Row],[Probability]],Probability[],2,FALSE)+VLOOKUP(TP_CFAR_DB[[#This Row],[Severity]],Probability[],2,FALSE)+1)</f>
        <v>1</v>
      </c>
      <c r="N7" s="182" t="s">
        <v>217</v>
      </c>
    </row>
    <row r="8" spans="1:14">
      <c r="B8" s="175">
        <v>4</v>
      </c>
      <c r="C8" s="2" t="str">
        <f>"FT-SP-"&amp;TP_CFAR_DB[[#This Row],[TPnum]]</f>
        <v>FT-SP-4</v>
      </c>
      <c r="D8" s="31" t="s">
        <v>80</v>
      </c>
      <c r="E8" s="2" t="s">
        <v>8</v>
      </c>
      <c r="F8" s="2" t="s">
        <v>8</v>
      </c>
      <c r="G8" s="2"/>
      <c r="H8" s="2"/>
      <c r="I8" s="2"/>
      <c r="J8" s="31" t="s">
        <v>108</v>
      </c>
      <c r="K8" s="31" t="s">
        <v>137</v>
      </c>
      <c r="L8" s="31" t="s">
        <v>77</v>
      </c>
      <c r="M8" s="1">
        <f>IF(OR(ISBLANK(TP_CFAR_DB[[#This Row],[Probability]]),ISBLANK(TP_CFAR_DB[[#This Row],[Severity]])),"",VLOOKUP(TP_CFAR_DB[[#This Row],[Probability]],Probability[],2,FALSE)+VLOOKUP(TP_CFAR_DB[[#This Row],[Severity]],Probability[],2,FALSE)+1)</f>
        <v>4</v>
      </c>
      <c r="N8" s="182" t="s">
        <v>2088</v>
      </c>
    </row>
    <row r="9" spans="1:14">
      <c r="B9" s="175">
        <v>5</v>
      </c>
      <c r="C9" s="2" t="str">
        <f>"FT-SP-"&amp;TP_CFAR_DB[[#This Row],[TPnum]]</f>
        <v>FT-SP-5</v>
      </c>
      <c r="D9" s="31" t="s">
        <v>85</v>
      </c>
      <c r="E9" s="2" t="s">
        <v>8</v>
      </c>
      <c r="F9" s="2" t="s">
        <v>8</v>
      </c>
      <c r="G9" s="2"/>
      <c r="H9" s="2"/>
      <c r="I9" s="2"/>
      <c r="J9" s="31" t="s">
        <v>86</v>
      </c>
      <c r="K9" s="31" t="s">
        <v>8</v>
      </c>
      <c r="L9" s="31" t="s">
        <v>8</v>
      </c>
      <c r="M9" s="1" t="s">
        <v>8</v>
      </c>
      <c r="N9" s="182" t="s">
        <v>8</v>
      </c>
    </row>
    <row r="10" spans="1:14" ht="14">
      <c r="B10" s="175">
        <v>6</v>
      </c>
      <c r="C10" s="2" t="str">
        <f>"FT-SP-"&amp;TP_CFAR_DB[[#This Row],[TPnum]]</f>
        <v>FT-SP-6</v>
      </c>
      <c r="D10" s="31" t="s">
        <v>212</v>
      </c>
      <c r="E10" s="2" t="s">
        <v>5</v>
      </c>
      <c r="F10" s="2">
        <v>85</v>
      </c>
      <c r="G10" s="2"/>
      <c r="H10" s="2"/>
      <c r="I10" s="2"/>
      <c r="J10" s="31" t="s">
        <v>69</v>
      </c>
      <c r="K10" s="31" t="s">
        <v>78</v>
      </c>
      <c r="L10" s="31" t="s">
        <v>78</v>
      </c>
      <c r="M10" s="1">
        <f>IF(OR(ISBLANK(TP_CFAR_DB[[#This Row],[Probability]]),ISBLANK(TP_CFAR_DB[[#This Row],[Severity]])),"",VLOOKUP(TP_CFAR_DB[[#This Row],[Probability]],Probability[],2,FALSE)+VLOOKUP(TP_CFAR_DB[[#This Row],[Severity]],Probability[],2,FALSE)+1)</f>
        <v>1</v>
      </c>
      <c r="N10" s="182" t="s">
        <v>217</v>
      </c>
    </row>
    <row r="11" spans="1:14" ht="14">
      <c r="B11" s="175">
        <v>7</v>
      </c>
      <c r="C11" s="2" t="str">
        <f>"FT-SP-"&amp;TP_CFAR_DB[[#This Row],[TPnum]]</f>
        <v>FT-SP-7</v>
      </c>
      <c r="D11" s="31" t="s">
        <v>212</v>
      </c>
      <c r="E11" s="2" t="s">
        <v>2</v>
      </c>
      <c r="F11" s="2">
        <f>$F$13</f>
        <v>85</v>
      </c>
      <c r="G11" s="2"/>
      <c r="H11" s="2"/>
      <c r="I11" s="2"/>
      <c r="J11" s="31" t="s">
        <v>68</v>
      </c>
      <c r="K11" s="31" t="s">
        <v>78</v>
      </c>
      <c r="L11" s="31" t="s">
        <v>78</v>
      </c>
      <c r="M11" s="1">
        <f>IF(OR(ISBLANK(TP_CFAR_DB[[#This Row],[Probability]]),ISBLANK(TP_CFAR_DB[[#This Row],[Severity]])),"",VLOOKUP(TP_CFAR_DB[[#This Row],[Probability]],Probability[],2,FALSE)+VLOOKUP(TP_CFAR_DB[[#This Row],[Severity]],Probability[],2,FALSE)+1)</f>
        <v>1</v>
      </c>
      <c r="N11" s="182" t="s">
        <v>217</v>
      </c>
    </row>
    <row r="12" spans="1:14" ht="14">
      <c r="B12" s="175">
        <v>8</v>
      </c>
      <c r="C12" s="2" t="str">
        <f>"FT-SP-"&amp;TP_CFAR_DB[[#This Row],[TPnum]]</f>
        <v>FT-SP-8</v>
      </c>
      <c r="D12" s="31" t="s">
        <v>212</v>
      </c>
      <c r="E12" s="2" t="s">
        <v>4</v>
      </c>
      <c r="F12" s="2">
        <f>$F$13</f>
        <v>85</v>
      </c>
      <c r="G12" s="2"/>
      <c r="H12" s="2"/>
      <c r="I12" s="2"/>
      <c r="J12" s="31" t="s">
        <v>67</v>
      </c>
      <c r="K12" s="31" t="s">
        <v>78</v>
      </c>
      <c r="L12" s="31" t="s">
        <v>78</v>
      </c>
      <c r="M12" s="1">
        <f>IF(OR(ISBLANK(TP_CFAR_DB[[#This Row],[Probability]]),ISBLANK(TP_CFAR_DB[[#This Row],[Severity]])),"",VLOOKUP(TP_CFAR_DB[[#This Row],[Probability]],Probability[],2,FALSE)+VLOOKUP(TP_CFAR_DB[[#This Row],[Severity]],Probability[],2,FALSE)+1)</f>
        <v>1</v>
      </c>
      <c r="N12" s="182" t="s">
        <v>217</v>
      </c>
    </row>
    <row r="13" spans="1:14" ht="14">
      <c r="B13" s="175">
        <v>9</v>
      </c>
      <c r="C13" s="2" t="str">
        <f>"FT-SP-"&amp;TP_CFAR_DB[[#This Row],[TPnum]]</f>
        <v>FT-SP-9</v>
      </c>
      <c r="D13" s="31" t="s">
        <v>87</v>
      </c>
      <c r="E13" s="2" t="s">
        <v>4</v>
      </c>
      <c r="F13" s="2">
        <v>85</v>
      </c>
      <c r="G13" s="2"/>
      <c r="H13" s="2"/>
      <c r="I13" s="2"/>
      <c r="J13" s="31" t="s">
        <v>67</v>
      </c>
      <c r="K13" s="31" t="s">
        <v>78</v>
      </c>
      <c r="L13" s="31" t="s">
        <v>78</v>
      </c>
      <c r="M13" s="1">
        <f>IF(OR(ISBLANK(TP_CFAR_DB[[#This Row],[Probability]]),ISBLANK(TP_CFAR_DB[[#This Row],[Severity]])),"",VLOOKUP(TP_CFAR_DB[[#This Row],[Probability]],Probability[],2,FALSE)+VLOOKUP(TP_CFAR_DB[[#This Row],[Severity]],Probability[],2,FALSE)+1)</f>
        <v>1</v>
      </c>
      <c r="N13" s="182" t="s">
        <v>217</v>
      </c>
    </row>
    <row r="14" spans="1:14" ht="14">
      <c r="B14" s="175">
        <v>10</v>
      </c>
      <c r="C14" s="2" t="str">
        <f>"FT-SP-"&amp;TP_CFAR_DB[[#This Row],[TPnum]]</f>
        <v>FT-SP-10</v>
      </c>
      <c r="D14" s="31" t="s">
        <v>87</v>
      </c>
      <c r="E14" s="2" t="s">
        <v>5</v>
      </c>
      <c r="F14" s="2">
        <f>$F$13</f>
        <v>85</v>
      </c>
      <c r="G14" s="2"/>
      <c r="H14" s="2"/>
      <c r="I14" s="2"/>
      <c r="J14" s="31" t="s">
        <v>69</v>
      </c>
      <c r="K14" s="31" t="s">
        <v>78</v>
      </c>
      <c r="L14" s="31" t="s">
        <v>78</v>
      </c>
      <c r="M14" s="1">
        <f>IF(OR(ISBLANK(TP_CFAR_DB[[#This Row],[Probability]]),ISBLANK(TP_CFAR_DB[[#This Row],[Severity]])),"",VLOOKUP(TP_CFAR_DB[[#This Row],[Probability]],Probability[],2,FALSE)+VLOOKUP(TP_CFAR_DB[[#This Row],[Severity]],Probability[],2,FALSE)+1)</f>
        <v>1</v>
      </c>
      <c r="N14" s="182" t="s">
        <v>217</v>
      </c>
    </row>
    <row r="15" spans="1:14" ht="14">
      <c r="B15" s="175">
        <v>11</v>
      </c>
      <c r="C15" s="2" t="str">
        <f>"FT-SP-"&amp;TP_CFAR_DB[[#This Row],[TPnum]]</f>
        <v>FT-SP-11</v>
      </c>
      <c r="D15" s="31" t="s">
        <v>87</v>
      </c>
      <c r="E15" s="2" t="s">
        <v>2</v>
      </c>
      <c r="F15" s="2">
        <f>$F$13</f>
        <v>85</v>
      </c>
      <c r="G15" s="2"/>
      <c r="H15" s="2"/>
      <c r="I15" s="2"/>
      <c r="J15" s="31" t="s">
        <v>68</v>
      </c>
      <c r="K15" s="31" t="s">
        <v>78</v>
      </c>
      <c r="L15" s="31" t="s">
        <v>78</v>
      </c>
      <c r="M15" s="1">
        <f>IF(OR(ISBLANK(TP_CFAR_DB[[#This Row],[Probability]]),ISBLANK(TP_CFAR_DB[[#This Row],[Severity]])),"",VLOOKUP(TP_CFAR_DB[[#This Row],[Probability]],Probability[],2,FALSE)+VLOOKUP(TP_CFAR_DB[[#This Row],[Severity]],Probability[],2,FALSE)+1)</f>
        <v>1</v>
      </c>
      <c r="N15" s="182" t="s">
        <v>217</v>
      </c>
    </row>
    <row r="16" spans="1:14" ht="14">
      <c r="B16" s="175">
        <v>12</v>
      </c>
      <c r="C16" s="2" t="str">
        <f>"FT-SP-"&amp;TP_CFAR_DB[[#This Row],[TPnum]]</f>
        <v>FT-SP-12</v>
      </c>
      <c r="D16" s="31" t="s">
        <v>88</v>
      </c>
      <c r="E16" s="2" t="s">
        <v>4</v>
      </c>
      <c r="F16" s="2">
        <f>$F$13</f>
        <v>85</v>
      </c>
      <c r="G16" s="2"/>
      <c r="H16" s="2"/>
      <c r="I16" s="2"/>
      <c r="J16" s="31" t="s">
        <v>67</v>
      </c>
      <c r="K16" s="31" t="s">
        <v>78</v>
      </c>
      <c r="L16" s="31" t="s">
        <v>78</v>
      </c>
      <c r="M16" s="1">
        <f>IF(OR(ISBLANK(TP_CFAR_DB[[#This Row],[Probability]]),ISBLANK(TP_CFAR_DB[[#This Row],[Severity]])),"",VLOOKUP(TP_CFAR_DB[[#This Row],[Probability]],Probability[],2,FALSE)+VLOOKUP(TP_CFAR_DB[[#This Row],[Severity]],Probability[],2,FALSE)+1)</f>
        <v>1</v>
      </c>
      <c r="N16" s="182" t="s">
        <v>217</v>
      </c>
    </row>
    <row r="17" spans="1:14" ht="14">
      <c r="B17" s="175">
        <v>13</v>
      </c>
      <c r="C17" s="2" t="str">
        <f>"FT-SP-"&amp;TP_CFAR_DB[[#This Row],[TPnum]]</f>
        <v>FT-SP-13</v>
      </c>
      <c r="D17" s="31" t="s">
        <v>88</v>
      </c>
      <c r="E17" s="2" t="s">
        <v>5</v>
      </c>
      <c r="F17" s="2">
        <f>$F$13</f>
        <v>85</v>
      </c>
      <c r="G17" s="2"/>
      <c r="H17" s="2"/>
      <c r="I17" s="2"/>
      <c r="J17" s="31" t="s">
        <v>69</v>
      </c>
      <c r="K17" s="31" t="s">
        <v>78</v>
      </c>
      <c r="L17" s="31" t="s">
        <v>78</v>
      </c>
      <c r="M17" s="1">
        <f>IF(OR(ISBLANK(TP_CFAR_DB[[#This Row],[Probability]]),ISBLANK(TP_CFAR_DB[[#This Row],[Severity]])),"",VLOOKUP(TP_CFAR_DB[[#This Row],[Probability]],Probability[],2,FALSE)+VLOOKUP(TP_CFAR_DB[[#This Row],[Severity]],Probability[],2,FALSE)+1)</f>
        <v>1</v>
      </c>
      <c r="N17" s="182" t="s">
        <v>217</v>
      </c>
    </row>
    <row r="18" spans="1:14" ht="14">
      <c r="B18" s="175">
        <v>14</v>
      </c>
      <c r="C18" s="2" t="str">
        <f>"FT-SP-"&amp;TP_CFAR_DB[[#This Row],[TPnum]]</f>
        <v>FT-SP-14</v>
      </c>
      <c r="D18" s="31" t="s">
        <v>88</v>
      </c>
      <c r="E18" s="2" t="s">
        <v>2</v>
      </c>
      <c r="F18" s="2">
        <f>$F$13</f>
        <v>85</v>
      </c>
      <c r="G18" s="2"/>
      <c r="H18" s="2"/>
      <c r="I18" s="2"/>
      <c r="J18" s="31" t="s">
        <v>68</v>
      </c>
      <c r="K18" s="31" t="s">
        <v>78</v>
      </c>
      <c r="L18" s="31" t="s">
        <v>78</v>
      </c>
      <c r="M18" s="1">
        <f>IF(OR(ISBLANK(TP_CFAR_DB[[#This Row],[Probability]]),ISBLANK(TP_CFAR_DB[[#This Row],[Severity]])),"",VLOOKUP(TP_CFAR_DB[[#This Row],[Probability]],Probability[],2,FALSE)+VLOOKUP(TP_CFAR_DB[[#This Row],[Severity]],Probability[],2,FALSE)+1)</f>
        <v>1</v>
      </c>
      <c r="N18" s="182" t="s">
        <v>217</v>
      </c>
    </row>
    <row r="19" spans="1:14" ht="14">
      <c r="B19" s="175">
        <v>15</v>
      </c>
      <c r="C19" s="2" t="str">
        <f>"FT-SP-"&amp;TP_CFAR_DB[[#This Row],[TPnum]]</f>
        <v>FT-SP-15</v>
      </c>
      <c r="D19" t="s">
        <v>134</v>
      </c>
      <c r="E19" s="2" t="s">
        <v>4</v>
      </c>
      <c r="F19" s="2">
        <v>45</v>
      </c>
      <c r="G19" s="2"/>
      <c r="H19" s="2"/>
      <c r="I19" s="2"/>
      <c r="J19" s="31" t="s">
        <v>143</v>
      </c>
      <c r="K19" s="31" t="s">
        <v>78</v>
      </c>
      <c r="L19" s="31" t="s">
        <v>78</v>
      </c>
      <c r="M19" s="1">
        <f>IF(OR(ISBLANK(TP_CFAR_DB[[#This Row],[Probability]]),ISBLANK(TP_CFAR_DB[[#This Row],[Severity]])),"",VLOOKUP(TP_CFAR_DB[[#This Row],[Probability]],Probability[],2,FALSE)+VLOOKUP(TP_CFAR_DB[[#This Row],[Severity]],Probability[],2,FALSE)+1)</f>
        <v>1</v>
      </c>
      <c r="N19" s="182" t="s">
        <v>217</v>
      </c>
    </row>
    <row r="20" spans="1:14" ht="14">
      <c r="B20" s="175">
        <v>16</v>
      </c>
      <c r="C20" s="2" t="str">
        <f>"FT-SP-"&amp;TP_CFAR_DB[[#This Row],[TPnum]]</f>
        <v>FT-SP-16</v>
      </c>
      <c r="D20" t="s">
        <v>134</v>
      </c>
      <c r="E20" s="2" t="s">
        <v>5</v>
      </c>
      <c r="F20" s="2">
        <f>$F$19</f>
        <v>45</v>
      </c>
      <c r="G20" s="2"/>
      <c r="H20" s="2"/>
      <c r="I20" s="2"/>
      <c r="J20" s="31" t="s">
        <v>144</v>
      </c>
      <c r="K20" s="31" t="s">
        <v>78</v>
      </c>
      <c r="L20" s="31" t="s">
        <v>78</v>
      </c>
      <c r="M20" s="1">
        <f>IF(OR(ISBLANK(TP_CFAR_DB[[#This Row],[Probability]]),ISBLANK(TP_CFAR_DB[[#This Row],[Severity]])),"",VLOOKUP(TP_CFAR_DB[[#This Row],[Probability]],Probability[],2,FALSE)+VLOOKUP(TP_CFAR_DB[[#This Row],[Severity]],Probability[],2,FALSE)+1)</f>
        <v>1</v>
      </c>
      <c r="N20" s="182" t="s">
        <v>217</v>
      </c>
    </row>
    <row r="21" spans="1:14" ht="14">
      <c r="B21" s="175">
        <v>17</v>
      </c>
      <c r="C21" s="2" t="str">
        <f>"FT-SP-"&amp;TP_CFAR_DB[[#This Row],[TPnum]]</f>
        <v>FT-SP-17</v>
      </c>
      <c r="D21" t="s">
        <v>134</v>
      </c>
      <c r="E21" s="2" t="s">
        <v>2</v>
      </c>
      <c r="F21" s="2">
        <f>$F$19</f>
        <v>45</v>
      </c>
      <c r="G21" s="2"/>
      <c r="H21" s="2"/>
      <c r="I21" s="2"/>
      <c r="J21" s="31" t="s">
        <v>145</v>
      </c>
      <c r="K21" s="31" t="s">
        <v>78</v>
      </c>
      <c r="L21" s="31" t="s">
        <v>78</v>
      </c>
      <c r="M21" s="1">
        <f>IF(OR(ISBLANK(TP_CFAR_DB[[#This Row],[Probability]]),ISBLANK(TP_CFAR_DB[[#This Row],[Severity]])),"",VLOOKUP(TP_CFAR_DB[[#This Row],[Probability]],Probability[],2,FALSE)+VLOOKUP(TP_CFAR_DB[[#This Row],[Severity]],Probability[],2,FALSE)+1)</f>
        <v>1</v>
      </c>
      <c r="N21" s="182" t="s">
        <v>217</v>
      </c>
    </row>
    <row r="22" spans="1:14" ht="14">
      <c r="B22" s="175">
        <v>18</v>
      </c>
      <c r="C22" s="2" t="str">
        <f>"FT-SP-"&amp;TP_CFAR_DB[[#This Row],[TPnum]]</f>
        <v>FT-SP-18</v>
      </c>
      <c r="D22" t="s">
        <v>142</v>
      </c>
      <c r="E22" s="2" t="s">
        <v>4</v>
      </c>
      <c r="F22" s="1">
        <v>25</v>
      </c>
      <c r="J22" s="31" t="s">
        <v>123</v>
      </c>
      <c r="K22" s="31" t="s">
        <v>78</v>
      </c>
      <c r="L22" s="31" t="s">
        <v>78</v>
      </c>
      <c r="M22" s="1">
        <f>IF(OR(ISBLANK(TP_CFAR_DB[[#This Row],[Probability]]),ISBLANK(TP_CFAR_DB[[#This Row],[Severity]])),"",VLOOKUP(TP_CFAR_DB[[#This Row],[Probability]],Probability[],2,FALSE)+VLOOKUP(TP_CFAR_DB[[#This Row],[Severity]],Probability[],2,FALSE)+1)</f>
        <v>1</v>
      </c>
      <c r="N22" s="182" t="s">
        <v>217</v>
      </c>
    </row>
    <row r="23" spans="1:14" s="9" customFormat="1" ht="18" customHeight="1">
      <c r="A23"/>
      <c r="B23" s="175">
        <v>19</v>
      </c>
      <c r="C23" s="2" t="str">
        <f>"FT-SP-"&amp;TP_CFAR_DB[[#This Row],[TPnum]]</f>
        <v>FT-SP-19</v>
      </c>
      <c r="D23" t="s">
        <v>142</v>
      </c>
      <c r="E23" s="2" t="s">
        <v>5</v>
      </c>
      <c r="F23" s="1">
        <f>$F$22</f>
        <v>25</v>
      </c>
      <c r="G23" s="1"/>
      <c r="H23" s="1"/>
      <c r="I23" s="1"/>
      <c r="J23" s="31" t="s">
        <v>124</v>
      </c>
      <c r="K23" s="31" t="s">
        <v>78</v>
      </c>
      <c r="L23" s="31" t="s">
        <v>78</v>
      </c>
      <c r="M23" s="1">
        <f>IF(OR(ISBLANK(TP_CFAR_DB[[#This Row],[Probability]]),ISBLANK(TP_CFAR_DB[[#This Row],[Severity]])),"",VLOOKUP(TP_CFAR_DB[[#This Row],[Probability]],Probability[],2,FALSE)+VLOOKUP(TP_CFAR_DB[[#This Row],[Severity]],Probability[],2,FALSE)+1)</f>
        <v>1</v>
      </c>
      <c r="N23" s="182" t="s">
        <v>217</v>
      </c>
    </row>
    <row r="24" spans="1:14" ht="14">
      <c r="B24" s="175">
        <v>20</v>
      </c>
      <c r="C24" s="2" t="str">
        <f>"FT-SP-"&amp;TP_CFAR_DB[[#This Row],[TPnum]]</f>
        <v>FT-SP-20</v>
      </c>
      <c r="D24" t="s">
        <v>142</v>
      </c>
      <c r="E24" s="2" t="s">
        <v>2</v>
      </c>
      <c r="F24" s="1">
        <f>$F$22</f>
        <v>25</v>
      </c>
      <c r="J24" s="31" t="s">
        <v>125</v>
      </c>
      <c r="K24" s="31" t="s">
        <v>78</v>
      </c>
      <c r="L24" s="31" t="s">
        <v>78</v>
      </c>
      <c r="M24" s="1">
        <f>IF(OR(ISBLANK(TP_CFAR_DB[[#This Row],[Probability]]),ISBLANK(TP_CFAR_DB[[#This Row],[Severity]])),"",VLOOKUP(TP_CFAR_DB[[#This Row],[Probability]],Probability[],2,FALSE)+VLOOKUP(TP_CFAR_DB[[#This Row],[Severity]],Probability[],2,FALSE)+1)</f>
        <v>1</v>
      </c>
      <c r="N24" s="182" t="s">
        <v>217</v>
      </c>
    </row>
    <row r="25" spans="1:14" ht="14">
      <c r="B25" s="175">
        <v>21</v>
      </c>
      <c r="C25" s="2" t="str">
        <f>"FT-SP-"&amp;TP_CFAR_DB[[#This Row],[TPnum]]</f>
        <v>FT-SP-21</v>
      </c>
      <c r="D25" t="s">
        <v>146</v>
      </c>
      <c r="E25" s="2" t="s">
        <v>4</v>
      </c>
      <c r="F25" s="1">
        <v>15</v>
      </c>
      <c r="J25" s="31" t="s">
        <v>147</v>
      </c>
      <c r="K25" s="31" t="s">
        <v>78</v>
      </c>
      <c r="L25" s="31" t="s">
        <v>78</v>
      </c>
      <c r="M25" s="1">
        <f>IF(OR(ISBLANK(TP_CFAR_DB[[#This Row],[Probability]]),ISBLANK(TP_CFAR_DB[[#This Row],[Severity]])),"",VLOOKUP(TP_CFAR_DB[[#This Row],[Probability]],Probability[],2,FALSE)+VLOOKUP(TP_CFAR_DB[[#This Row],[Severity]],Probability[],2,FALSE)+1)</f>
        <v>1</v>
      </c>
      <c r="N25" s="182" t="s">
        <v>217</v>
      </c>
    </row>
    <row r="26" spans="1:14" ht="14">
      <c r="B26" s="175">
        <v>22</v>
      </c>
      <c r="C26" s="2" t="str">
        <f>"FT-SP-"&amp;TP_CFAR_DB[[#This Row],[TPnum]]</f>
        <v>FT-SP-22</v>
      </c>
      <c r="D26" t="s">
        <v>146</v>
      </c>
      <c r="E26" s="2" t="s">
        <v>5</v>
      </c>
      <c r="F26" s="1">
        <f>$F$25</f>
        <v>15</v>
      </c>
      <c r="J26" s="31" t="s">
        <v>148</v>
      </c>
      <c r="K26" s="31" t="s">
        <v>78</v>
      </c>
      <c r="L26" s="31" t="s">
        <v>78</v>
      </c>
      <c r="M26" s="1">
        <f>IF(OR(ISBLANK(TP_CFAR_DB[[#This Row],[Probability]]),ISBLANK(TP_CFAR_DB[[#This Row],[Severity]])),"",VLOOKUP(TP_CFAR_DB[[#This Row],[Probability]],Probability[],2,FALSE)+VLOOKUP(TP_CFAR_DB[[#This Row],[Severity]],Probability[],2,FALSE)+1)</f>
        <v>1</v>
      </c>
      <c r="N26" s="182" t="s">
        <v>217</v>
      </c>
    </row>
    <row r="27" spans="1:14" ht="14">
      <c r="B27" s="175">
        <v>23</v>
      </c>
      <c r="C27" s="2" t="str">
        <f>"FT-SP-"&amp;TP_CFAR_DB[[#This Row],[TPnum]]</f>
        <v>FT-SP-23</v>
      </c>
      <c r="D27" s="31" t="s">
        <v>146</v>
      </c>
      <c r="E27" s="2" t="s">
        <v>2</v>
      </c>
      <c r="F27" s="1">
        <f>$F$25</f>
        <v>15</v>
      </c>
      <c r="J27" s="31" t="s">
        <v>149</v>
      </c>
      <c r="K27" s="31" t="s">
        <v>78</v>
      </c>
      <c r="L27" s="31" t="s">
        <v>78</v>
      </c>
      <c r="M27" s="1">
        <f>IF(OR(ISBLANK(TP_CFAR_DB[[#This Row],[Probability]]),ISBLANK(TP_CFAR_DB[[#This Row],[Severity]])),"",VLOOKUP(TP_CFAR_DB[[#This Row],[Probability]],Probability[],2,FALSE)+VLOOKUP(TP_CFAR_DB[[#This Row],[Severity]],Probability[],2,FALSE)+1)</f>
        <v>1</v>
      </c>
      <c r="N27" s="182" t="s">
        <v>217</v>
      </c>
    </row>
    <row r="28" spans="1:14" ht="14" thickBot="1">
      <c r="B28" s="180">
        <v>24</v>
      </c>
      <c r="C28" s="125" t="str">
        <f>"FT-SP-"&amp;TP_CFAR_DB[[#This Row],[TPnum]]</f>
        <v>FT-SP-24</v>
      </c>
      <c r="D28" s="111" t="s">
        <v>1315</v>
      </c>
      <c r="E28" s="125" t="s">
        <v>4</v>
      </c>
      <c r="F28" s="125">
        <f t="shared" ref="F28:F37" si="0">$F$13</f>
        <v>85</v>
      </c>
      <c r="G28" s="125"/>
      <c r="H28" s="125"/>
      <c r="I28" s="125"/>
      <c r="J28" s="111" t="s">
        <v>159</v>
      </c>
      <c r="K28" s="111" t="s">
        <v>78</v>
      </c>
      <c r="L28" s="111" t="s">
        <v>78</v>
      </c>
      <c r="M28" s="1">
        <f>IF(OR(ISBLANK(TP_CFAR_DB[[#This Row],[Probability]]),ISBLANK(TP_CFAR_DB[[#This Row],[Severity]])),"",VLOOKUP(TP_CFAR_DB[[#This Row],[Probability]],Probability[],2,FALSE)+VLOOKUP(TP_CFAR_DB[[#This Row],[Severity]],Probability[],2,FALSE)+1)</f>
        <v>1</v>
      </c>
      <c r="N28" s="182" t="s">
        <v>217</v>
      </c>
    </row>
    <row r="29" spans="1:14" ht="14">
      <c r="B29" s="175">
        <v>25</v>
      </c>
      <c r="C29" s="2" t="str">
        <f>"FT-TP-"&amp;B29</f>
        <v>FT-TP-25</v>
      </c>
      <c r="D29" s="31" t="s">
        <v>150</v>
      </c>
      <c r="E29" s="2" t="s">
        <v>2</v>
      </c>
      <c r="F29" s="2">
        <f t="shared" si="0"/>
        <v>85</v>
      </c>
      <c r="G29" s="2"/>
      <c r="H29" s="2"/>
      <c r="I29" s="2"/>
      <c r="J29" s="31" t="s">
        <v>153</v>
      </c>
      <c r="K29" s="31" t="s">
        <v>137</v>
      </c>
      <c r="L29" s="31" t="s">
        <v>137</v>
      </c>
      <c r="M29" s="1">
        <f>IF(OR(ISBLANK(TP_CFAR_DB[[#This Row],[Probability]]),ISBLANK(TP_CFAR_DB[[#This Row],[Severity]])),"",VLOOKUP(TP_CFAR_DB[[#This Row],[Probability]],Probability[],2,FALSE)+VLOOKUP(TP_CFAR_DB[[#This Row],[Severity]],Probability[],2,FALSE)+1)</f>
        <v>3</v>
      </c>
      <c r="N29" s="181" t="s">
        <v>215</v>
      </c>
    </row>
    <row r="30" spans="1:14" ht="14">
      <c r="B30" s="175">
        <v>26</v>
      </c>
      <c r="C30" s="1" t="str">
        <f>"FT-TP-"&amp;TP_CFAR_DB[[#This Row],[TPnum]]</f>
        <v>FT-TP-26</v>
      </c>
      <c r="D30" t="s">
        <v>151</v>
      </c>
      <c r="E30" s="2" t="s">
        <v>2</v>
      </c>
      <c r="F30" s="2">
        <f t="shared" si="0"/>
        <v>85</v>
      </c>
      <c r="G30" s="2"/>
      <c r="H30" s="2"/>
      <c r="I30" s="2"/>
      <c r="J30" t="s">
        <v>154</v>
      </c>
      <c r="K30" s="31" t="s">
        <v>137</v>
      </c>
      <c r="L30" s="31" t="s">
        <v>137</v>
      </c>
      <c r="M30" s="1">
        <f>IF(OR(ISBLANK(TP_CFAR_DB[[#This Row],[Probability]]),ISBLANK(TP_CFAR_DB[[#This Row],[Severity]])),"",VLOOKUP(TP_CFAR_DB[[#This Row],[Probability]],Probability[],2,FALSE)+VLOOKUP(TP_CFAR_DB[[#This Row],[Severity]],Probability[],2,FALSE)+1)</f>
        <v>3</v>
      </c>
      <c r="N30" s="181" t="s">
        <v>215</v>
      </c>
    </row>
    <row r="31" spans="1:14" ht="14">
      <c r="B31" s="175">
        <v>27</v>
      </c>
      <c r="C31" s="1" t="str">
        <f t="shared" ref="C31:C62" si="1">"FT-TP-"&amp;B31</f>
        <v>FT-TP-27</v>
      </c>
      <c r="D31" s="9" t="s">
        <v>152</v>
      </c>
      <c r="E31" s="2" t="s">
        <v>2</v>
      </c>
      <c r="F31" s="2">
        <f t="shared" si="0"/>
        <v>85</v>
      </c>
      <c r="G31" s="2"/>
      <c r="H31" s="2"/>
      <c r="I31" s="2"/>
      <c r="J31" t="s">
        <v>155</v>
      </c>
      <c r="K31" s="31" t="s">
        <v>137</v>
      </c>
      <c r="L31" s="31" t="s">
        <v>137</v>
      </c>
      <c r="M31" s="1">
        <f>IF(OR(ISBLANK(TP_CFAR_DB[[#This Row],[Probability]]),ISBLANK(TP_CFAR_DB[[#This Row],[Severity]])),"",VLOOKUP(TP_CFAR_DB[[#This Row],[Probability]],Probability[],2,FALSE)+VLOOKUP(TP_CFAR_DB[[#This Row],[Severity]],Probability[],2,FALSE)+1)</f>
        <v>3</v>
      </c>
      <c r="N31" s="181" t="s">
        <v>215</v>
      </c>
    </row>
    <row r="32" spans="1:14">
      <c r="B32" s="175">
        <v>28</v>
      </c>
      <c r="C32" s="1" t="str">
        <f t="shared" si="1"/>
        <v>FT-TP-28</v>
      </c>
      <c r="D32" s="10" t="s">
        <v>128</v>
      </c>
      <c r="E32" s="1" t="s">
        <v>4</v>
      </c>
      <c r="F32" s="2">
        <f t="shared" si="0"/>
        <v>85</v>
      </c>
      <c r="G32" s="2"/>
      <c r="H32" s="2"/>
      <c r="I32" s="2"/>
      <c r="J32" s="10" t="s">
        <v>131</v>
      </c>
      <c r="K32" s="31" t="s">
        <v>137</v>
      </c>
      <c r="L32" s="31" t="s">
        <v>137</v>
      </c>
      <c r="M32" s="1">
        <f>IF(OR(ISBLANK(TP_CFAR_DB[[#This Row],[Probability]]),ISBLANK(TP_CFAR_DB[[#This Row],[Severity]])),"",VLOOKUP(TP_CFAR_DB[[#This Row],[Probability]],Probability[],2,FALSE)+VLOOKUP(TP_CFAR_DB[[#This Row],[Severity]],Probability[],2,FALSE)+1)</f>
        <v>3</v>
      </c>
      <c r="N32" s="182" t="s">
        <v>216</v>
      </c>
    </row>
    <row r="33" spans="2:14">
      <c r="B33" s="175">
        <v>29</v>
      </c>
      <c r="C33" s="1" t="str">
        <f t="shared" si="1"/>
        <v>FT-TP-29</v>
      </c>
      <c r="D33" s="10" t="s">
        <v>115</v>
      </c>
      <c r="E33" s="1" t="s">
        <v>4</v>
      </c>
      <c r="F33" s="1">
        <f>$F$22</f>
        <v>25</v>
      </c>
      <c r="J33" s="10" t="s">
        <v>211</v>
      </c>
      <c r="K33" s="31" t="s">
        <v>78</v>
      </c>
      <c r="L33" s="31" t="s">
        <v>78</v>
      </c>
      <c r="M33" s="1">
        <f>IF(OR(ISBLANK(TP_CFAR_DB[[#This Row],[Probability]]),ISBLANK(TP_CFAR_DB[[#This Row],[Severity]])),"",VLOOKUP(TP_CFAR_DB[[#This Row],[Probability]],Probability[],2,FALSE)+VLOOKUP(TP_CFAR_DB[[#This Row],[Severity]],Probability[],2,FALSE)+1)</f>
        <v>1</v>
      </c>
      <c r="N33" s="182" t="s">
        <v>217</v>
      </c>
    </row>
    <row r="34" spans="2:14">
      <c r="B34" s="175">
        <v>30</v>
      </c>
      <c r="C34" s="1" t="str">
        <f t="shared" si="1"/>
        <v>FT-TP-30</v>
      </c>
      <c r="D34" s="10" t="s">
        <v>114</v>
      </c>
      <c r="E34" s="1" t="s">
        <v>4</v>
      </c>
      <c r="F34" s="1">
        <f>$F$22</f>
        <v>25</v>
      </c>
      <c r="J34" s="10" t="s">
        <v>211</v>
      </c>
      <c r="K34" s="31" t="s">
        <v>78</v>
      </c>
      <c r="L34" s="31" t="s">
        <v>78</v>
      </c>
      <c r="M34" s="1">
        <f>IF(OR(ISBLANK(TP_CFAR_DB[[#This Row],[Probability]]),ISBLANK(TP_CFAR_DB[[#This Row],[Severity]])),"",VLOOKUP(TP_CFAR_DB[[#This Row],[Probability]],Probability[],2,FALSE)+VLOOKUP(TP_CFAR_DB[[#This Row],[Severity]],Probability[],2,FALSE)+1)</f>
        <v>1</v>
      </c>
      <c r="N34" s="182" t="s">
        <v>217</v>
      </c>
    </row>
    <row r="35" spans="2:14">
      <c r="B35" s="175">
        <v>31</v>
      </c>
      <c r="C35" s="1" t="str">
        <f t="shared" si="1"/>
        <v>FT-TP-31</v>
      </c>
      <c r="D35" s="10" t="s">
        <v>2024</v>
      </c>
      <c r="E35" s="1" t="s">
        <v>4</v>
      </c>
      <c r="F35" s="2">
        <v>150</v>
      </c>
      <c r="G35" s="2"/>
      <c r="H35" s="2"/>
      <c r="I35" s="2"/>
      <c r="J35" s="10" t="s">
        <v>2108</v>
      </c>
      <c r="K35" s="31" t="s">
        <v>78</v>
      </c>
      <c r="L35" s="31" t="s">
        <v>78</v>
      </c>
      <c r="M35" s="1">
        <f>IF(OR(ISBLANK(TP_CFAR_DB[[#This Row],[Probability]]),ISBLANK(TP_CFAR_DB[[#This Row],[Severity]])),"",VLOOKUP(TP_CFAR_DB[[#This Row],[Probability]],Probability[],2,FALSE)+VLOOKUP(TP_CFAR_DB[[#This Row],[Severity]],Probability[],2,FALSE)+1)</f>
        <v>1</v>
      </c>
      <c r="N35" s="182" t="s">
        <v>217</v>
      </c>
    </row>
    <row r="36" spans="2:14">
      <c r="B36" s="175">
        <v>32</v>
      </c>
      <c r="C36" s="1" t="str">
        <f t="shared" si="1"/>
        <v>FT-TP-32</v>
      </c>
      <c r="D36" t="s">
        <v>156</v>
      </c>
      <c r="E36" s="2" t="s">
        <v>5</v>
      </c>
      <c r="F36" s="2">
        <f t="shared" si="0"/>
        <v>85</v>
      </c>
      <c r="G36" s="2"/>
      <c r="H36" s="2"/>
      <c r="I36" s="2"/>
      <c r="J36" t="s">
        <v>157</v>
      </c>
      <c r="K36" s="31"/>
      <c r="L36" s="31"/>
      <c r="M36" s="1" t="str">
        <f>IF(OR(ISBLANK(TP_CFAR_DB[[#This Row],[Probability]]),ISBLANK(TP_CFAR_DB[[#This Row],[Severity]])),"",VLOOKUP(TP_CFAR_DB[[#This Row],[Probability]],Probability[],2,FALSE)+VLOOKUP(TP_CFAR_DB[[#This Row],[Severity]],Probability[],2,FALSE)+1)</f>
        <v/>
      </c>
      <c r="N36" s="182"/>
    </row>
    <row r="37" spans="2:14">
      <c r="B37" s="175">
        <v>33</v>
      </c>
      <c r="C37" s="1" t="str">
        <f t="shared" si="1"/>
        <v>FT-TP-33</v>
      </c>
      <c r="D37" t="s">
        <v>156</v>
      </c>
      <c r="E37" s="1" t="s">
        <v>2</v>
      </c>
      <c r="F37" s="2">
        <f t="shared" si="0"/>
        <v>85</v>
      </c>
      <c r="G37" s="2"/>
      <c r="H37" s="2"/>
      <c r="I37" s="2"/>
      <c r="J37" t="s">
        <v>157</v>
      </c>
      <c r="K37" s="31"/>
      <c r="L37" s="31"/>
      <c r="M37" s="1" t="str">
        <f>IF(OR(ISBLANK(TP_CFAR_DB[[#This Row],[Probability]]),ISBLANK(TP_CFAR_DB[[#This Row],[Severity]])),"",VLOOKUP(TP_CFAR_DB[[#This Row],[Probability]],Probability[],2,FALSE)+VLOOKUP(TP_CFAR_DB[[#This Row],[Severity]],Probability[],2,FALSE)+1)</f>
        <v/>
      </c>
      <c r="N37" s="182"/>
    </row>
    <row r="38" spans="2:14">
      <c r="B38" s="175">
        <v>34</v>
      </c>
      <c r="C38" s="1" t="str">
        <f t="shared" si="1"/>
        <v>FT-TP-34</v>
      </c>
      <c r="D38" t="s">
        <v>72</v>
      </c>
      <c r="E38" s="1" t="s">
        <v>5</v>
      </c>
      <c r="F38" s="1">
        <v>90</v>
      </c>
      <c r="J38" t="s">
        <v>113</v>
      </c>
      <c r="K38" t="s">
        <v>77</v>
      </c>
      <c r="L38" t="s">
        <v>77</v>
      </c>
      <c r="M38" s="1">
        <f>IF(OR(ISBLANK(TP_CFAR_DB[[#This Row],[Probability]]),ISBLANK(TP_CFAR_DB[[#This Row],[Severity]])),"",VLOOKUP(TP_CFAR_DB[[#This Row],[Probability]],Probability[],2,FALSE)+VLOOKUP(TP_CFAR_DB[[#This Row],[Severity]],Probability[],2,FALSE)+1)</f>
        <v>5</v>
      </c>
      <c r="N38" s="182" t="s">
        <v>218</v>
      </c>
    </row>
    <row r="39" spans="2:14">
      <c r="B39" s="175">
        <v>35</v>
      </c>
      <c r="C39" s="1" t="str">
        <f t="shared" si="1"/>
        <v>FT-TP-35</v>
      </c>
      <c r="D39" s="10" t="s">
        <v>132</v>
      </c>
      <c r="E39" s="1" t="s">
        <v>4</v>
      </c>
      <c r="F39" s="2">
        <v>275</v>
      </c>
      <c r="G39" s="2"/>
      <c r="H39" s="2"/>
      <c r="I39" s="2"/>
      <c r="J39" s="10" t="s">
        <v>133</v>
      </c>
      <c r="K39" t="s">
        <v>78</v>
      </c>
      <c r="L39" t="s">
        <v>137</v>
      </c>
      <c r="M39" s="1">
        <f>IF(OR(ISBLANK(TP_CFAR_DB[[#This Row],[Probability]]),ISBLANK(TP_CFAR_DB[[#This Row],[Severity]])),"",VLOOKUP(TP_CFAR_DB[[#This Row],[Probability]],Probability[],2,FALSE)+VLOOKUP(TP_CFAR_DB[[#This Row],[Severity]],Probability[],2,FALSE)+1)</f>
        <v>2</v>
      </c>
      <c r="N39" s="182" t="s">
        <v>530</v>
      </c>
    </row>
    <row r="40" spans="2:14">
      <c r="B40" s="175">
        <v>36</v>
      </c>
      <c r="C40" s="1" t="str">
        <f t="shared" si="1"/>
        <v>FT-TP-36</v>
      </c>
      <c r="D40" t="s">
        <v>14</v>
      </c>
      <c r="E40" s="1" t="s">
        <v>4</v>
      </c>
      <c r="F40" s="1">
        <v>275</v>
      </c>
      <c r="J40" t="s">
        <v>112</v>
      </c>
      <c r="K40" s="10" t="s">
        <v>78</v>
      </c>
      <c r="L40" s="10" t="s">
        <v>77</v>
      </c>
      <c r="M40" s="1">
        <f>IF(OR(ISBLANK(TP_CFAR_DB[[#This Row],[Probability]]),ISBLANK(TP_CFAR_DB[[#This Row],[Severity]])),"",VLOOKUP(TP_CFAR_DB[[#This Row],[Probability]],Probability[],2,FALSE)+VLOOKUP(TP_CFAR_DB[[#This Row],[Severity]],Probability[],2,FALSE)+1)</f>
        <v>3</v>
      </c>
      <c r="N40" s="182" t="s">
        <v>2091</v>
      </c>
    </row>
    <row r="41" spans="2:14" ht="14">
      <c r="B41" s="175">
        <v>37</v>
      </c>
      <c r="C41" s="1" t="str">
        <f t="shared" si="1"/>
        <v>FT-TP-37</v>
      </c>
      <c r="D41" s="10" t="s">
        <v>1256</v>
      </c>
      <c r="E41" s="1" t="s">
        <v>3</v>
      </c>
      <c r="F41" s="36">
        <v>0</v>
      </c>
      <c r="G41" s="36"/>
      <c r="H41" s="36"/>
      <c r="I41" s="36"/>
      <c r="J41" s="10" t="s">
        <v>163</v>
      </c>
      <c r="K41" s="10"/>
      <c r="L41" s="10"/>
      <c r="M41" s="1" t="str">
        <f>IF(OR(ISBLANK(TP_CFAR_DB[[#This Row],[Probability]]),ISBLANK(TP_CFAR_DB[[#This Row],[Severity]])),"",VLOOKUP(TP_CFAR_DB[[#This Row],[Probability]],Probability[],2,FALSE)+VLOOKUP(TP_CFAR_DB[[#This Row],[Severity]],Probability[],2,FALSE)+1)</f>
        <v/>
      </c>
      <c r="N41" s="182"/>
    </row>
    <row r="42" spans="2:14">
      <c r="B42" s="175">
        <v>38</v>
      </c>
      <c r="C42" s="1" t="str">
        <f t="shared" si="1"/>
        <v>FT-TP-38</v>
      </c>
      <c r="D42" s="10" t="s">
        <v>161</v>
      </c>
      <c r="E42" s="1" t="s">
        <v>3</v>
      </c>
      <c r="F42" s="2">
        <v>0</v>
      </c>
      <c r="G42" s="2"/>
      <c r="H42" s="2"/>
      <c r="I42" s="2"/>
      <c r="J42" s="10" t="s">
        <v>163</v>
      </c>
      <c r="K42" s="10"/>
      <c r="L42" s="10"/>
      <c r="M42" s="1" t="str">
        <f>IF(OR(ISBLANK(TP_CFAR_DB[[#This Row],[Probability]]),ISBLANK(TP_CFAR_DB[[#This Row],[Severity]])),"",VLOOKUP(TP_CFAR_DB[[#This Row],[Probability]],Probability[],2,FALSE)+VLOOKUP(TP_CFAR_DB[[#This Row],[Severity]],Probability[],2,FALSE)+1)</f>
        <v/>
      </c>
      <c r="N42" s="182"/>
    </row>
    <row r="43" spans="2:14">
      <c r="B43" s="175">
        <v>39</v>
      </c>
      <c r="C43" s="1" t="str">
        <f t="shared" si="1"/>
        <v>FT-TP-39</v>
      </c>
      <c r="D43" s="10" t="s">
        <v>162</v>
      </c>
      <c r="E43" s="1" t="s">
        <v>5</v>
      </c>
      <c r="F43" s="2">
        <v>0</v>
      </c>
      <c r="G43" s="2"/>
      <c r="H43" s="2"/>
      <c r="I43" s="2"/>
      <c r="J43" s="10" t="s">
        <v>163</v>
      </c>
      <c r="K43" s="10"/>
      <c r="L43" s="10"/>
      <c r="M43" s="1" t="str">
        <f>IF(OR(ISBLANK(TP_CFAR_DB[[#This Row],[Probability]]),ISBLANK(TP_CFAR_DB[[#This Row],[Severity]])),"",VLOOKUP(TP_CFAR_DB[[#This Row],[Probability]],Probability[],2,FALSE)+VLOOKUP(TP_CFAR_DB[[#This Row],[Severity]],Probability[],2,FALSE)+1)</f>
        <v/>
      </c>
      <c r="N43" s="182"/>
    </row>
    <row r="44" spans="2:14" ht="14">
      <c r="B44" s="175">
        <v>40</v>
      </c>
      <c r="C44" s="1" t="str">
        <f t="shared" si="1"/>
        <v>FT-TP-40</v>
      </c>
      <c r="D44" s="10" t="s">
        <v>164</v>
      </c>
      <c r="E44" s="1" t="s">
        <v>3</v>
      </c>
      <c r="F44" s="2">
        <v>0</v>
      </c>
      <c r="G44" s="2"/>
      <c r="H44" s="2"/>
      <c r="I44" s="2"/>
      <c r="J44" t="s">
        <v>167</v>
      </c>
      <c r="K44" s="10"/>
      <c r="L44" s="10"/>
      <c r="M44" s="1" t="str">
        <f>IF(OR(ISBLANK(TP_CFAR_DB[[#This Row],[Probability]]),ISBLANK(TP_CFAR_DB[[#This Row],[Severity]])),"",VLOOKUP(TP_CFAR_DB[[#This Row],[Probability]],Probability[],2,FALSE)+VLOOKUP(TP_CFAR_DB[[#This Row],[Severity]],Probability[],2,FALSE)+1)</f>
        <v/>
      </c>
      <c r="N44" s="182"/>
    </row>
    <row r="45" spans="2:14">
      <c r="B45" s="175">
        <v>41</v>
      </c>
      <c r="C45" s="1" t="str">
        <f t="shared" si="1"/>
        <v>FT-TP-41</v>
      </c>
      <c r="D45" s="10" t="s">
        <v>165</v>
      </c>
      <c r="E45" s="1" t="s">
        <v>3</v>
      </c>
      <c r="F45" s="2">
        <v>0</v>
      </c>
      <c r="G45" s="2"/>
      <c r="H45" s="2"/>
      <c r="I45" s="2"/>
      <c r="J45" t="s">
        <v>168</v>
      </c>
      <c r="M45" s="1" t="str">
        <f>IF(OR(ISBLANK(TP_CFAR_DB[[#This Row],[Probability]]),ISBLANK(TP_CFAR_DB[[#This Row],[Severity]])),"",VLOOKUP(TP_CFAR_DB[[#This Row],[Probability]],Probability[],2,FALSE)+VLOOKUP(TP_CFAR_DB[[#This Row],[Severity]],Probability[],2,FALSE)+1)</f>
        <v/>
      </c>
      <c r="N45" s="182"/>
    </row>
    <row r="46" spans="2:14">
      <c r="B46" s="175">
        <v>42</v>
      </c>
      <c r="C46" s="1" t="str">
        <f t="shared" si="1"/>
        <v>FT-TP-42</v>
      </c>
      <c r="D46" s="10" t="s">
        <v>166</v>
      </c>
      <c r="E46" s="1" t="s">
        <v>3</v>
      </c>
      <c r="F46" s="2">
        <v>0</v>
      </c>
      <c r="G46" s="2"/>
      <c r="H46" s="2"/>
      <c r="I46" s="2"/>
      <c r="J46" t="s">
        <v>169</v>
      </c>
      <c r="M46" s="1" t="str">
        <f>IF(OR(ISBLANK(TP_CFAR_DB[[#This Row],[Probability]]),ISBLANK(TP_CFAR_DB[[#This Row],[Severity]])),"",VLOOKUP(TP_CFAR_DB[[#This Row],[Probability]],Probability[],2,FALSE)+VLOOKUP(TP_CFAR_DB[[#This Row],[Severity]],Probability[],2,FALSE)+1)</f>
        <v/>
      </c>
      <c r="N46" s="182"/>
    </row>
    <row r="47" spans="2:14">
      <c r="B47" s="175">
        <v>43</v>
      </c>
      <c r="C47" s="1" t="str">
        <f t="shared" si="1"/>
        <v>FT-TP-43</v>
      </c>
      <c r="D47" t="s">
        <v>172</v>
      </c>
      <c r="E47" s="1" t="s">
        <v>8</v>
      </c>
      <c r="F47" s="1">
        <v>0</v>
      </c>
      <c r="J47" t="s">
        <v>129</v>
      </c>
      <c r="K47" t="s">
        <v>78</v>
      </c>
      <c r="L47" t="s">
        <v>78</v>
      </c>
      <c r="M47" s="1">
        <f>IF(OR(ISBLANK(TP_CFAR_DB[[#This Row],[Probability]]),ISBLANK(TP_CFAR_DB[[#This Row],[Severity]])),"",VLOOKUP(TP_CFAR_DB[[#This Row],[Probability]],Probability[],2,FALSE)+VLOOKUP(TP_CFAR_DB[[#This Row],[Severity]],Probability[],2,FALSE)+1)</f>
        <v>1</v>
      </c>
      <c r="N47" s="182" t="s">
        <v>217</v>
      </c>
    </row>
    <row r="48" spans="2:14">
      <c r="B48" s="175">
        <v>44</v>
      </c>
      <c r="C48" s="1" t="str">
        <f t="shared" si="1"/>
        <v>FT-TP-44</v>
      </c>
      <c r="D48" t="s">
        <v>173</v>
      </c>
      <c r="E48" s="1" t="s">
        <v>8</v>
      </c>
      <c r="F48" s="1">
        <v>0</v>
      </c>
      <c r="J48" t="s">
        <v>129</v>
      </c>
      <c r="K48" t="s">
        <v>78</v>
      </c>
      <c r="L48" t="s">
        <v>78</v>
      </c>
      <c r="M48" s="1">
        <f>IF(OR(ISBLANK(TP_CFAR_DB[[#This Row],[Probability]]),ISBLANK(TP_CFAR_DB[[#This Row],[Severity]])),"",VLOOKUP(TP_CFAR_DB[[#This Row],[Probability]],Probability[],2,FALSE)+VLOOKUP(TP_CFAR_DB[[#This Row],[Severity]],Probability[],2,FALSE)+1)</f>
        <v>1</v>
      </c>
      <c r="N48" s="182" t="s">
        <v>217</v>
      </c>
    </row>
    <row r="49" spans="2:14">
      <c r="B49" s="175">
        <v>45</v>
      </c>
      <c r="C49" s="1" t="str">
        <f t="shared" si="1"/>
        <v>FT-TP-45</v>
      </c>
      <c r="D49" t="s">
        <v>170</v>
      </c>
      <c r="E49" s="2" t="s">
        <v>8</v>
      </c>
      <c r="F49" s="2">
        <v>0</v>
      </c>
      <c r="G49" s="2"/>
      <c r="H49" s="2"/>
      <c r="I49" s="2"/>
      <c r="J49" t="s">
        <v>130</v>
      </c>
      <c r="K49" t="s">
        <v>78</v>
      </c>
      <c r="L49" t="s">
        <v>78</v>
      </c>
      <c r="M49" s="1">
        <f>IF(OR(ISBLANK(TP_CFAR_DB[[#This Row],[Probability]]),ISBLANK(TP_CFAR_DB[[#This Row],[Severity]])),"",VLOOKUP(TP_CFAR_DB[[#This Row],[Probability]],Probability[],2,FALSE)+VLOOKUP(TP_CFAR_DB[[#This Row],[Severity]],Probability[],2,FALSE)+1)</f>
        <v>1</v>
      </c>
      <c r="N49" s="182" t="s">
        <v>217</v>
      </c>
    </row>
    <row r="50" spans="2:14">
      <c r="B50" s="175">
        <v>46</v>
      </c>
      <c r="C50" s="1" t="str">
        <f t="shared" si="1"/>
        <v>FT-TP-46</v>
      </c>
      <c r="D50" t="s">
        <v>171</v>
      </c>
      <c r="E50" s="2" t="s">
        <v>8</v>
      </c>
      <c r="F50" s="2">
        <v>0</v>
      </c>
      <c r="G50" s="2"/>
      <c r="H50" s="2"/>
      <c r="I50" s="2"/>
      <c r="J50" t="s">
        <v>130</v>
      </c>
      <c r="K50" t="s">
        <v>78</v>
      </c>
      <c r="L50" t="s">
        <v>78</v>
      </c>
      <c r="M50" s="1">
        <f>IF(OR(ISBLANK(TP_CFAR_DB[[#This Row],[Probability]]),ISBLANK(TP_CFAR_DB[[#This Row],[Severity]])),"",VLOOKUP(TP_CFAR_DB[[#This Row],[Probability]],Probability[],2,FALSE)+VLOOKUP(TP_CFAR_DB[[#This Row],[Severity]],Probability[],2,FALSE)+1)</f>
        <v>1</v>
      </c>
      <c r="N50" s="182" t="s">
        <v>217</v>
      </c>
    </row>
    <row r="51" spans="2:14" ht="14">
      <c r="B51" s="175">
        <v>47</v>
      </c>
      <c r="C51" s="1" t="str">
        <f t="shared" si="1"/>
        <v>FT-TP-47</v>
      </c>
      <c r="D51" t="s">
        <v>174</v>
      </c>
      <c r="E51" s="2" t="s">
        <v>8</v>
      </c>
      <c r="F51" s="1">
        <v>0</v>
      </c>
      <c r="J51" t="s">
        <v>175</v>
      </c>
      <c r="K51" t="s">
        <v>78</v>
      </c>
      <c r="L51" t="s">
        <v>78</v>
      </c>
      <c r="M51" s="1">
        <f>IF(OR(ISBLANK(TP_CFAR_DB[[#This Row],[Probability]]),ISBLANK(TP_CFAR_DB[[#This Row],[Severity]])),"",VLOOKUP(TP_CFAR_DB[[#This Row],[Probability]],Probability[],2,FALSE)+VLOOKUP(TP_CFAR_DB[[#This Row],[Severity]],Probability[],2,FALSE)+1)</f>
        <v>1</v>
      </c>
      <c r="N51" s="182" t="s">
        <v>217</v>
      </c>
    </row>
    <row r="52" spans="2:14">
      <c r="B52" s="175">
        <v>48</v>
      </c>
      <c r="C52" s="1" t="str">
        <f t="shared" si="1"/>
        <v>FT-TP-48</v>
      </c>
      <c r="D52" t="s">
        <v>176</v>
      </c>
      <c r="E52" s="1" t="s">
        <v>4</v>
      </c>
      <c r="F52" s="1">
        <f>$F$19</f>
        <v>45</v>
      </c>
      <c r="J52" s="10" t="s">
        <v>163</v>
      </c>
      <c r="M52" s="1" t="str">
        <f>IF(OR(ISBLANK(TP_CFAR_DB[[#This Row],[Probability]]),ISBLANK(TP_CFAR_DB[[#This Row],[Severity]])),"",VLOOKUP(TP_CFAR_DB[[#This Row],[Probability]],Probability[],2,FALSE)+VLOOKUP(TP_CFAR_DB[[#This Row],[Severity]],Probability[],2,FALSE)+1)</f>
        <v/>
      </c>
      <c r="N52" s="182"/>
    </row>
    <row r="53" spans="2:14">
      <c r="B53" s="175">
        <v>49</v>
      </c>
      <c r="C53" s="1" t="str">
        <f t="shared" si="1"/>
        <v>FT-TP-49</v>
      </c>
      <c r="D53" t="s">
        <v>177</v>
      </c>
      <c r="E53" s="1" t="s">
        <v>4</v>
      </c>
      <c r="F53" s="1">
        <f t="shared" ref="F53:F92" si="2">$F$19</f>
        <v>45</v>
      </c>
      <c r="J53" s="10" t="s">
        <v>163</v>
      </c>
      <c r="M53" s="1" t="str">
        <f>IF(OR(ISBLANK(TP_CFAR_DB[[#This Row],[Probability]]),ISBLANK(TP_CFAR_DB[[#This Row],[Severity]])),"",VLOOKUP(TP_CFAR_DB[[#This Row],[Probability]],Probability[],2,FALSE)+VLOOKUP(TP_CFAR_DB[[#This Row],[Severity]],Probability[],2,FALSE)+1)</f>
        <v/>
      </c>
      <c r="N53" s="182"/>
    </row>
    <row r="54" spans="2:14">
      <c r="B54" s="175">
        <v>50</v>
      </c>
      <c r="C54" s="1" t="str">
        <f t="shared" si="1"/>
        <v>FT-TP-50</v>
      </c>
      <c r="D54" t="s">
        <v>178</v>
      </c>
      <c r="E54" s="1" t="s">
        <v>4</v>
      </c>
      <c r="F54" s="1">
        <f t="shared" si="2"/>
        <v>45</v>
      </c>
      <c r="J54" t="s">
        <v>235</v>
      </c>
      <c r="K54" t="s">
        <v>77</v>
      </c>
      <c r="L54" t="s">
        <v>78</v>
      </c>
      <c r="M54" s="1">
        <f>IF(OR(ISBLANK(TP_CFAR_DB[[#This Row],[Probability]]),ISBLANK(TP_CFAR_DB[[#This Row],[Severity]])),"",VLOOKUP(TP_CFAR_DB[[#This Row],[Probability]],Probability[],2,FALSE)+VLOOKUP(TP_CFAR_DB[[#This Row],[Severity]],Probability[],2,FALSE)+1)</f>
        <v>3</v>
      </c>
      <c r="N54" s="182" t="s">
        <v>220</v>
      </c>
    </row>
    <row r="55" spans="2:14">
      <c r="B55" s="175">
        <v>51</v>
      </c>
      <c r="C55" s="1" t="str">
        <f t="shared" si="1"/>
        <v>FT-TP-51</v>
      </c>
      <c r="D55" t="s">
        <v>179</v>
      </c>
      <c r="E55" s="1" t="s">
        <v>4</v>
      </c>
      <c r="F55" s="1">
        <f t="shared" si="2"/>
        <v>45</v>
      </c>
      <c r="J55" s="10" t="s">
        <v>163</v>
      </c>
      <c r="M55" s="1" t="str">
        <f>IF(OR(ISBLANK(TP_CFAR_DB[[#This Row],[Probability]]),ISBLANK(TP_CFAR_DB[[#This Row],[Severity]])),"",VLOOKUP(TP_CFAR_DB[[#This Row],[Probability]],Probability[],2,FALSE)+VLOOKUP(TP_CFAR_DB[[#This Row],[Severity]],Probability[],2,FALSE)+1)</f>
        <v/>
      </c>
      <c r="N55" s="182"/>
    </row>
    <row r="56" spans="2:14">
      <c r="B56" s="175">
        <v>52</v>
      </c>
      <c r="C56" s="1" t="str">
        <f t="shared" si="1"/>
        <v>FT-TP-52</v>
      </c>
      <c r="D56" t="s">
        <v>180</v>
      </c>
      <c r="E56" s="1" t="s">
        <v>4</v>
      </c>
      <c r="F56" s="1">
        <f t="shared" si="2"/>
        <v>45</v>
      </c>
      <c r="J56" s="10" t="s">
        <v>163</v>
      </c>
      <c r="M56" s="1" t="str">
        <f>IF(OR(ISBLANK(TP_CFAR_DB[[#This Row],[Probability]]),ISBLANK(TP_CFAR_DB[[#This Row],[Severity]])),"",VLOOKUP(TP_CFAR_DB[[#This Row],[Probability]],Probability[],2,FALSE)+VLOOKUP(TP_CFAR_DB[[#This Row],[Severity]],Probability[],2,FALSE)+1)</f>
        <v/>
      </c>
      <c r="N56" s="182"/>
    </row>
    <row r="57" spans="2:14">
      <c r="B57" s="175">
        <v>53</v>
      </c>
      <c r="C57" s="1" t="str">
        <f t="shared" si="1"/>
        <v>FT-TP-53</v>
      </c>
      <c r="D57" t="s">
        <v>181</v>
      </c>
      <c r="E57" s="1" t="s">
        <v>4</v>
      </c>
      <c r="F57" s="1">
        <f t="shared" si="2"/>
        <v>45</v>
      </c>
      <c r="J57" s="10" t="s">
        <v>163</v>
      </c>
      <c r="M57" s="1" t="str">
        <f>IF(OR(ISBLANK(TP_CFAR_DB[[#This Row],[Probability]]),ISBLANK(TP_CFAR_DB[[#This Row],[Severity]])),"",VLOOKUP(TP_CFAR_DB[[#This Row],[Probability]],Probability[],2,FALSE)+VLOOKUP(TP_CFAR_DB[[#This Row],[Severity]],Probability[],2,FALSE)+1)</f>
        <v/>
      </c>
      <c r="N57" s="182"/>
    </row>
    <row r="58" spans="2:14">
      <c r="B58" s="175">
        <v>54</v>
      </c>
      <c r="C58" s="1" t="str">
        <f t="shared" si="1"/>
        <v>FT-TP-54</v>
      </c>
      <c r="D58" t="s">
        <v>182</v>
      </c>
      <c r="E58" s="1" t="s">
        <v>4</v>
      </c>
      <c r="F58" s="1">
        <f t="shared" si="2"/>
        <v>45</v>
      </c>
      <c r="J58" t="s">
        <v>236</v>
      </c>
      <c r="K58" t="s">
        <v>137</v>
      </c>
      <c r="L58" t="s">
        <v>78</v>
      </c>
      <c r="M58" s="1">
        <f>IF(OR(ISBLANK(TP_CFAR_DB[[#This Row],[Probability]]),ISBLANK(TP_CFAR_DB[[#This Row],[Severity]])),"",VLOOKUP(TP_CFAR_DB[[#This Row],[Probability]],Probability[],2,FALSE)+VLOOKUP(TP_CFAR_DB[[#This Row],[Severity]],Probability[],2,FALSE)+1)</f>
        <v>2</v>
      </c>
      <c r="N58" s="182" t="s">
        <v>219</v>
      </c>
    </row>
    <row r="59" spans="2:14">
      <c r="B59" s="175">
        <v>55</v>
      </c>
      <c r="C59" s="1" t="str">
        <f t="shared" si="1"/>
        <v>FT-TP-55</v>
      </c>
      <c r="D59" t="s">
        <v>183</v>
      </c>
      <c r="E59" s="1" t="s">
        <v>4</v>
      </c>
      <c r="F59" s="1">
        <f t="shared" si="2"/>
        <v>45</v>
      </c>
      <c r="J59" s="10" t="s">
        <v>163</v>
      </c>
      <c r="M59" s="1" t="str">
        <f>IF(OR(ISBLANK(TP_CFAR_DB[[#This Row],[Probability]]),ISBLANK(TP_CFAR_DB[[#This Row],[Severity]])),"",VLOOKUP(TP_CFAR_DB[[#This Row],[Probability]],Probability[],2,FALSE)+VLOOKUP(TP_CFAR_DB[[#This Row],[Severity]],Probability[],2,FALSE)+1)</f>
        <v/>
      </c>
      <c r="N59" s="182"/>
    </row>
    <row r="60" spans="2:14">
      <c r="B60" s="175">
        <v>56</v>
      </c>
      <c r="C60" s="1" t="str">
        <f t="shared" si="1"/>
        <v>FT-TP-56</v>
      </c>
      <c r="D60" t="s">
        <v>184</v>
      </c>
      <c r="E60" s="1" t="s">
        <v>4</v>
      </c>
      <c r="F60" s="1">
        <f t="shared" si="2"/>
        <v>45</v>
      </c>
      <c r="J60" s="10" t="s">
        <v>163</v>
      </c>
      <c r="M60" s="1" t="str">
        <f>IF(OR(ISBLANK(TP_CFAR_DB[[#This Row],[Probability]]),ISBLANK(TP_CFAR_DB[[#This Row],[Severity]])),"",VLOOKUP(TP_CFAR_DB[[#This Row],[Probability]],Probability[],2,FALSE)+VLOOKUP(TP_CFAR_DB[[#This Row],[Severity]],Probability[],2,FALSE)+1)</f>
        <v/>
      </c>
      <c r="N60" s="182"/>
    </row>
    <row r="61" spans="2:14">
      <c r="B61" s="175">
        <v>57</v>
      </c>
      <c r="C61" s="1" t="str">
        <f t="shared" si="1"/>
        <v>FT-TP-57</v>
      </c>
      <c r="D61" t="s">
        <v>185</v>
      </c>
      <c r="E61" s="1" t="s">
        <v>4</v>
      </c>
      <c r="F61" s="1">
        <f t="shared" si="2"/>
        <v>45</v>
      </c>
      <c r="J61" s="10" t="s">
        <v>163</v>
      </c>
      <c r="M61" s="1" t="str">
        <f>IF(OR(ISBLANK(TP_CFAR_DB[[#This Row],[Probability]]),ISBLANK(TP_CFAR_DB[[#This Row],[Severity]])),"",VLOOKUP(TP_CFAR_DB[[#This Row],[Probability]],Probability[],2,FALSE)+VLOOKUP(TP_CFAR_DB[[#This Row],[Severity]],Probability[],2,FALSE)+1)</f>
        <v/>
      </c>
      <c r="N61" s="182"/>
    </row>
    <row r="62" spans="2:14">
      <c r="B62" s="175">
        <v>58</v>
      </c>
      <c r="C62" s="1" t="str">
        <f t="shared" si="1"/>
        <v>FT-TP-58</v>
      </c>
      <c r="D62" t="s">
        <v>186</v>
      </c>
      <c r="E62" s="1" t="s">
        <v>4</v>
      </c>
      <c r="F62" s="1">
        <f t="shared" si="2"/>
        <v>45</v>
      </c>
      <c r="J62" s="10" t="s">
        <v>163</v>
      </c>
      <c r="M62" s="1" t="str">
        <f>IF(OR(ISBLANK(TP_CFAR_DB[[#This Row],[Probability]]),ISBLANK(TP_CFAR_DB[[#This Row],[Severity]])),"",VLOOKUP(TP_CFAR_DB[[#This Row],[Probability]],Probability[],2,FALSE)+VLOOKUP(TP_CFAR_DB[[#This Row],[Severity]],Probability[],2,FALSE)+1)</f>
        <v/>
      </c>
      <c r="N62" s="182"/>
    </row>
    <row r="63" spans="2:14">
      <c r="B63" s="175">
        <v>59</v>
      </c>
      <c r="C63" s="1" t="str">
        <f t="shared" ref="C63:C94" si="3">"FT-TP-"&amp;B63</f>
        <v>FT-TP-59</v>
      </c>
      <c r="D63" t="s">
        <v>187</v>
      </c>
      <c r="E63" s="1" t="s">
        <v>4</v>
      </c>
      <c r="F63" s="1">
        <f t="shared" si="2"/>
        <v>45</v>
      </c>
      <c r="J63" s="10" t="s">
        <v>163</v>
      </c>
      <c r="M63" s="1" t="str">
        <f>IF(OR(ISBLANK(TP_CFAR_DB[[#This Row],[Probability]]),ISBLANK(TP_CFAR_DB[[#This Row],[Severity]])),"",VLOOKUP(TP_CFAR_DB[[#This Row],[Probability]],Probability[],2,FALSE)+VLOOKUP(TP_CFAR_DB[[#This Row],[Severity]],Probability[],2,FALSE)+1)</f>
        <v/>
      </c>
      <c r="N63" s="182"/>
    </row>
    <row r="64" spans="2:14">
      <c r="B64" s="175">
        <v>60</v>
      </c>
      <c r="C64" s="1" t="str">
        <f t="shared" si="3"/>
        <v>FT-TP-60</v>
      </c>
      <c r="D64" t="s">
        <v>188</v>
      </c>
      <c r="E64" s="1" t="s">
        <v>4</v>
      </c>
      <c r="F64" s="1">
        <f t="shared" si="2"/>
        <v>45</v>
      </c>
      <c r="J64" s="10" t="s">
        <v>163</v>
      </c>
      <c r="M64" s="1" t="str">
        <f>IF(OR(ISBLANK(TP_CFAR_DB[[#This Row],[Probability]]),ISBLANK(TP_CFAR_DB[[#This Row],[Severity]])),"",VLOOKUP(TP_CFAR_DB[[#This Row],[Probability]],Probability[],2,FALSE)+VLOOKUP(TP_CFAR_DB[[#This Row],[Severity]],Probability[],2,FALSE)+1)</f>
        <v/>
      </c>
      <c r="N64" s="182"/>
    </row>
    <row r="65" spans="2:14">
      <c r="B65" s="175">
        <v>61</v>
      </c>
      <c r="C65" s="1" t="str">
        <f t="shared" si="3"/>
        <v>FT-TP-61</v>
      </c>
      <c r="D65" t="s">
        <v>189</v>
      </c>
      <c r="E65" s="1" t="s">
        <v>4</v>
      </c>
      <c r="F65" s="1">
        <f t="shared" si="2"/>
        <v>45</v>
      </c>
      <c r="J65" s="10" t="s">
        <v>163</v>
      </c>
      <c r="M65" s="1" t="str">
        <f>IF(OR(ISBLANK(TP_CFAR_DB[[#This Row],[Probability]]),ISBLANK(TP_CFAR_DB[[#This Row],[Severity]])),"",VLOOKUP(TP_CFAR_DB[[#This Row],[Probability]],Probability[],2,FALSE)+VLOOKUP(TP_CFAR_DB[[#This Row],[Severity]],Probability[],2,FALSE)+1)</f>
        <v/>
      </c>
      <c r="N65" s="182"/>
    </row>
    <row r="66" spans="2:14">
      <c r="B66" s="175">
        <v>62</v>
      </c>
      <c r="C66" s="1" t="str">
        <f t="shared" si="3"/>
        <v>FT-TP-62</v>
      </c>
      <c r="D66" t="s">
        <v>190</v>
      </c>
      <c r="E66" s="1" t="s">
        <v>4</v>
      </c>
      <c r="F66" s="1">
        <f t="shared" si="2"/>
        <v>45</v>
      </c>
      <c r="J66" t="s">
        <v>237</v>
      </c>
      <c r="K66" t="s">
        <v>137</v>
      </c>
      <c r="L66" t="s">
        <v>78</v>
      </c>
      <c r="M66" s="1">
        <f>IF(OR(ISBLANK(TP_CFAR_DB[[#This Row],[Probability]]),ISBLANK(TP_CFAR_DB[[#This Row],[Severity]])),"",VLOOKUP(TP_CFAR_DB[[#This Row],[Probability]],Probability[],2,FALSE)+VLOOKUP(TP_CFAR_DB[[#This Row],[Severity]],Probability[],2,FALSE)+1)</f>
        <v>2</v>
      </c>
      <c r="N66" s="182" t="s">
        <v>219</v>
      </c>
    </row>
    <row r="67" spans="2:14">
      <c r="B67" s="175">
        <v>63</v>
      </c>
      <c r="C67" s="1" t="str">
        <f t="shared" si="3"/>
        <v>FT-TP-63</v>
      </c>
      <c r="D67" t="s">
        <v>191</v>
      </c>
      <c r="E67" s="1" t="s">
        <v>4</v>
      </c>
      <c r="F67" s="1">
        <f t="shared" si="2"/>
        <v>45</v>
      </c>
      <c r="J67" s="10" t="s">
        <v>163</v>
      </c>
      <c r="M67" s="1" t="str">
        <f>IF(OR(ISBLANK(TP_CFAR_DB[[#This Row],[Probability]]),ISBLANK(TP_CFAR_DB[[#This Row],[Severity]])),"",VLOOKUP(TP_CFAR_DB[[#This Row],[Probability]],Probability[],2,FALSE)+VLOOKUP(TP_CFAR_DB[[#This Row],[Severity]],Probability[],2,FALSE)+1)</f>
        <v/>
      </c>
      <c r="N67" s="182"/>
    </row>
    <row r="68" spans="2:14">
      <c r="B68" s="175">
        <v>64</v>
      </c>
      <c r="C68" s="1" t="str">
        <f t="shared" si="3"/>
        <v>FT-TP-64</v>
      </c>
      <c r="D68" t="s">
        <v>238</v>
      </c>
      <c r="E68" s="1" t="s">
        <v>4</v>
      </c>
      <c r="F68" s="1">
        <f t="shared" si="2"/>
        <v>45</v>
      </c>
      <c r="J68" t="s">
        <v>239</v>
      </c>
      <c r="K68" t="s">
        <v>137</v>
      </c>
      <c r="L68" t="s">
        <v>78</v>
      </c>
      <c r="M68" s="1">
        <f>IF(OR(ISBLANK(TP_CFAR_DB[[#This Row],[Probability]]),ISBLANK(TP_CFAR_DB[[#This Row],[Severity]])),"",VLOOKUP(TP_CFAR_DB[[#This Row],[Probability]],Probability[],2,FALSE)+VLOOKUP(TP_CFAR_DB[[#This Row],[Severity]],Probability[],2,FALSE)+1)</f>
        <v>2</v>
      </c>
      <c r="N68" s="182" t="s">
        <v>219</v>
      </c>
    </row>
    <row r="69" spans="2:14">
      <c r="B69" s="175">
        <v>65</v>
      </c>
      <c r="C69" s="1" t="str">
        <f t="shared" si="3"/>
        <v>FT-TP-65</v>
      </c>
      <c r="D69" t="s">
        <v>202</v>
      </c>
      <c r="E69" s="1" t="s">
        <v>4</v>
      </c>
      <c r="F69" s="1">
        <f t="shared" si="2"/>
        <v>45</v>
      </c>
      <c r="J69" s="10" t="s">
        <v>163</v>
      </c>
      <c r="M69" s="1" t="str">
        <f>IF(OR(ISBLANK(TP_CFAR_DB[[#This Row],[Probability]]),ISBLANK(TP_CFAR_DB[[#This Row],[Severity]])),"",VLOOKUP(TP_CFAR_DB[[#This Row],[Probability]],Probability[],2,FALSE)+VLOOKUP(TP_CFAR_DB[[#This Row],[Severity]],Probability[],2,FALSE)+1)</f>
        <v/>
      </c>
      <c r="N69" s="182"/>
    </row>
    <row r="70" spans="2:14">
      <c r="B70" s="175">
        <v>66</v>
      </c>
      <c r="C70" s="1" t="str">
        <f t="shared" si="3"/>
        <v>FT-TP-66</v>
      </c>
      <c r="D70" t="s">
        <v>203</v>
      </c>
      <c r="E70" s="1" t="s">
        <v>4</v>
      </c>
      <c r="F70" s="1">
        <f t="shared" si="2"/>
        <v>45</v>
      </c>
      <c r="J70" s="10" t="s">
        <v>163</v>
      </c>
      <c r="M70" s="1" t="str">
        <f>IF(OR(ISBLANK(TP_CFAR_DB[[#This Row],[Probability]]),ISBLANK(TP_CFAR_DB[[#This Row],[Severity]])),"",VLOOKUP(TP_CFAR_DB[[#This Row],[Probability]],Probability[],2,FALSE)+VLOOKUP(TP_CFAR_DB[[#This Row],[Severity]],Probability[],2,FALSE)+1)</f>
        <v/>
      </c>
      <c r="N70" s="182"/>
    </row>
    <row r="71" spans="2:14">
      <c r="B71" s="175">
        <v>67</v>
      </c>
      <c r="C71" s="1" t="str">
        <f t="shared" si="3"/>
        <v>FT-TP-67</v>
      </c>
      <c r="D71" t="s">
        <v>204</v>
      </c>
      <c r="E71" s="1" t="s">
        <v>4</v>
      </c>
      <c r="F71" s="1">
        <f t="shared" si="2"/>
        <v>45</v>
      </c>
      <c r="J71" t="s">
        <v>163</v>
      </c>
      <c r="M71" s="1" t="str">
        <f>IF(OR(ISBLANK(TP_CFAR_DB[[#This Row],[Probability]]),ISBLANK(TP_CFAR_DB[[#This Row],[Severity]])),"",VLOOKUP(TP_CFAR_DB[[#This Row],[Probability]],Probability[],2,FALSE)+VLOOKUP(TP_CFAR_DB[[#This Row],[Severity]],Probability[],2,FALSE)+1)</f>
        <v/>
      </c>
      <c r="N71" s="182"/>
    </row>
    <row r="72" spans="2:14">
      <c r="B72" s="175">
        <v>68</v>
      </c>
      <c r="C72" s="1" t="str">
        <f t="shared" si="3"/>
        <v>FT-TP-68</v>
      </c>
      <c r="D72" t="s">
        <v>205</v>
      </c>
      <c r="E72" s="1" t="s">
        <v>4</v>
      </c>
      <c r="F72" s="1">
        <f t="shared" si="2"/>
        <v>45</v>
      </c>
      <c r="J72" s="10" t="s">
        <v>163</v>
      </c>
      <c r="M72" s="1" t="str">
        <f>IF(OR(ISBLANK(TP_CFAR_DB[[#This Row],[Probability]]),ISBLANK(TP_CFAR_DB[[#This Row],[Severity]])),"",VLOOKUP(TP_CFAR_DB[[#This Row],[Probability]],Probability[],2,FALSE)+VLOOKUP(TP_CFAR_DB[[#This Row],[Severity]],Probability[],2,FALSE)+1)</f>
        <v/>
      </c>
      <c r="N72" s="182"/>
    </row>
    <row r="73" spans="2:14">
      <c r="B73" s="175">
        <v>69</v>
      </c>
      <c r="C73" s="1" t="str">
        <f t="shared" si="3"/>
        <v>FT-TP-69</v>
      </c>
      <c r="D73" t="s">
        <v>206</v>
      </c>
      <c r="E73" s="1" t="s">
        <v>2</v>
      </c>
      <c r="F73" s="1">
        <f t="shared" si="2"/>
        <v>45</v>
      </c>
      <c r="J73" s="10" t="s">
        <v>163</v>
      </c>
      <c r="K73" t="s">
        <v>78</v>
      </c>
      <c r="L73" t="s">
        <v>77</v>
      </c>
      <c r="M73" s="1">
        <f>IF(OR(ISBLANK(TP_CFAR_DB[[#This Row],[Probability]]),ISBLANK(TP_CFAR_DB[[#This Row],[Severity]])),"",VLOOKUP(TP_CFAR_DB[[#This Row],[Probability]],Probability[],2,FALSE)+VLOOKUP(TP_CFAR_DB[[#This Row],[Severity]],Probability[],2,FALSE)+1)</f>
        <v>3</v>
      </c>
      <c r="N73" s="182" t="s">
        <v>2070</v>
      </c>
    </row>
    <row r="74" spans="2:14">
      <c r="B74" s="175">
        <v>70</v>
      </c>
      <c r="C74" s="1" t="str">
        <f t="shared" si="3"/>
        <v>FT-TP-70</v>
      </c>
      <c r="D74" t="s">
        <v>207</v>
      </c>
      <c r="E74" s="1" t="s">
        <v>2</v>
      </c>
      <c r="F74" s="1">
        <f t="shared" si="2"/>
        <v>45</v>
      </c>
      <c r="J74" s="10" t="s">
        <v>163</v>
      </c>
      <c r="K74" t="s">
        <v>78</v>
      </c>
      <c r="L74" t="s">
        <v>77</v>
      </c>
      <c r="M74" s="1">
        <f>IF(OR(ISBLANK(TP_CFAR_DB[[#This Row],[Probability]]),ISBLANK(TP_CFAR_DB[[#This Row],[Severity]])),"",VLOOKUP(TP_CFAR_DB[[#This Row],[Probability]],Probability[],2,FALSE)+VLOOKUP(TP_CFAR_DB[[#This Row],[Severity]],Probability[],2,FALSE)+1)</f>
        <v>3</v>
      </c>
      <c r="N74" s="182" t="s">
        <v>2070</v>
      </c>
    </row>
    <row r="75" spans="2:14">
      <c r="B75" s="175">
        <v>71</v>
      </c>
      <c r="C75" s="1" t="str">
        <f t="shared" si="3"/>
        <v>FT-TP-71</v>
      </c>
      <c r="D75" t="s">
        <v>208</v>
      </c>
      <c r="E75" s="1" t="s">
        <v>2</v>
      </c>
      <c r="F75" s="1">
        <f t="shared" si="2"/>
        <v>45</v>
      </c>
      <c r="J75" t="s">
        <v>163</v>
      </c>
      <c r="K75" t="s">
        <v>78</v>
      </c>
      <c r="L75" t="s">
        <v>77</v>
      </c>
      <c r="M75" s="1">
        <f>IF(OR(ISBLANK(TP_CFAR_DB[[#This Row],[Probability]]),ISBLANK(TP_CFAR_DB[[#This Row],[Severity]])),"",VLOOKUP(TP_CFAR_DB[[#This Row],[Probability]],Probability[],2,FALSE)+VLOOKUP(TP_CFAR_DB[[#This Row],[Severity]],Probability[],2,FALSE)+1)</f>
        <v>3</v>
      </c>
      <c r="N75" s="182" t="s">
        <v>2070</v>
      </c>
    </row>
    <row r="76" spans="2:14">
      <c r="B76" s="175">
        <v>72</v>
      </c>
      <c r="C76" s="1" t="str">
        <f t="shared" si="3"/>
        <v>FT-TP-72</v>
      </c>
      <c r="D76" t="s">
        <v>209</v>
      </c>
      <c r="E76" s="1" t="s">
        <v>2</v>
      </c>
      <c r="F76" s="1">
        <f t="shared" si="2"/>
        <v>45</v>
      </c>
      <c r="J76" s="10" t="s">
        <v>163</v>
      </c>
      <c r="K76" t="s">
        <v>78</v>
      </c>
      <c r="L76" t="s">
        <v>77</v>
      </c>
      <c r="M76" s="1">
        <f>IF(OR(ISBLANK(TP_CFAR_DB[[#This Row],[Probability]]),ISBLANK(TP_CFAR_DB[[#This Row],[Severity]])),"",VLOOKUP(TP_CFAR_DB[[#This Row],[Probability]],Probability[],2,FALSE)+VLOOKUP(TP_CFAR_DB[[#This Row],[Severity]],Probability[],2,FALSE)+1)</f>
        <v>3</v>
      </c>
      <c r="N76" s="182" t="s">
        <v>2070</v>
      </c>
    </row>
    <row r="77" spans="2:14">
      <c r="B77" s="175">
        <v>73</v>
      </c>
      <c r="C77" s="1" t="str">
        <f t="shared" si="3"/>
        <v>FT-TP-73</v>
      </c>
      <c r="D77" t="s">
        <v>192</v>
      </c>
      <c r="E77" s="1" t="s">
        <v>2</v>
      </c>
      <c r="F77" s="1">
        <f t="shared" si="2"/>
        <v>45</v>
      </c>
      <c r="J77" s="10" t="s">
        <v>2263</v>
      </c>
      <c r="K77" t="s">
        <v>78</v>
      </c>
      <c r="L77" t="s">
        <v>77</v>
      </c>
      <c r="M77" s="1">
        <f>IF(OR(ISBLANK(TP_CFAR_DB[[#This Row],[Probability]]),ISBLANK(TP_CFAR_DB[[#This Row],[Severity]])),"",VLOOKUP(TP_CFAR_DB[[#This Row],[Probability]],Probability[],2,FALSE)+VLOOKUP(TP_CFAR_DB[[#This Row],[Severity]],Probability[],2,FALSE)+1)</f>
        <v>3</v>
      </c>
      <c r="N77" s="182" t="s">
        <v>2070</v>
      </c>
    </row>
    <row r="78" spans="2:14">
      <c r="B78" s="175">
        <v>74</v>
      </c>
      <c r="C78" s="1" t="str">
        <f t="shared" si="3"/>
        <v>FT-TP-74</v>
      </c>
      <c r="D78" t="s">
        <v>193</v>
      </c>
      <c r="E78" s="1" t="s">
        <v>2</v>
      </c>
      <c r="F78" s="1">
        <f t="shared" si="2"/>
        <v>45</v>
      </c>
      <c r="J78" s="10" t="s">
        <v>2262</v>
      </c>
      <c r="K78" t="s">
        <v>78</v>
      </c>
      <c r="L78" t="s">
        <v>77</v>
      </c>
      <c r="M78" s="1">
        <f>IF(OR(ISBLANK(TP_CFAR_DB[[#This Row],[Probability]]),ISBLANK(TP_CFAR_DB[[#This Row],[Severity]])),"",VLOOKUP(TP_CFAR_DB[[#This Row],[Probability]],Probability[],2,FALSE)+VLOOKUP(TP_CFAR_DB[[#This Row],[Severity]],Probability[],2,FALSE)+1)</f>
        <v>3</v>
      </c>
      <c r="N78" s="182" t="s">
        <v>2070</v>
      </c>
    </row>
    <row r="79" spans="2:14">
      <c r="B79" s="175">
        <v>75</v>
      </c>
      <c r="C79" s="1" t="str">
        <f t="shared" si="3"/>
        <v>FT-TP-75</v>
      </c>
      <c r="D79" t="s">
        <v>2266</v>
      </c>
      <c r="E79" s="1" t="s">
        <v>2</v>
      </c>
      <c r="F79" s="1">
        <f t="shared" si="2"/>
        <v>45</v>
      </c>
      <c r="J79" s="10" t="s">
        <v>2272</v>
      </c>
      <c r="K79" t="s">
        <v>78</v>
      </c>
      <c r="L79" t="s">
        <v>77</v>
      </c>
      <c r="M79" s="1">
        <f>IF(OR(ISBLANK(TP_CFAR_DB[[#This Row],[Probability]]),ISBLANK(TP_CFAR_DB[[#This Row],[Severity]])),"",VLOOKUP(TP_CFAR_DB[[#This Row],[Probability]],Probability[],2,FALSE)+VLOOKUP(TP_CFAR_DB[[#This Row],[Severity]],Probability[],2,FALSE)+1)</f>
        <v>3</v>
      </c>
      <c r="N79" s="182" t="s">
        <v>2070</v>
      </c>
    </row>
    <row r="80" spans="2:14">
      <c r="B80" s="175">
        <v>76</v>
      </c>
      <c r="C80" s="1" t="str">
        <f t="shared" si="3"/>
        <v>FT-TP-76</v>
      </c>
      <c r="D80" t="s">
        <v>2267</v>
      </c>
      <c r="E80" s="1" t="s">
        <v>2</v>
      </c>
      <c r="F80" s="1">
        <f t="shared" si="2"/>
        <v>45</v>
      </c>
      <c r="J80" s="10" t="s">
        <v>2273</v>
      </c>
      <c r="K80" t="s">
        <v>78</v>
      </c>
      <c r="L80" t="s">
        <v>77</v>
      </c>
      <c r="M80" s="1">
        <f>IF(OR(ISBLANK(TP_CFAR_DB[[#This Row],[Probability]]),ISBLANK(TP_CFAR_DB[[#This Row],[Severity]])),"",VLOOKUP(TP_CFAR_DB[[#This Row],[Probability]],Probability[],2,FALSE)+VLOOKUP(TP_CFAR_DB[[#This Row],[Severity]],Probability[],2,FALSE)+1)</f>
        <v>3</v>
      </c>
      <c r="N80" s="182" t="s">
        <v>2070</v>
      </c>
    </row>
    <row r="81" spans="2:14">
      <c r="B81" s="175">
        <v>77</v>
      </c>
      <c r="C81" s="1" t="str">
        <f t="shared" si="3"/>
        <v>FT-TP-77</v>
      </c>
      <c r="D81" t="s">
        <v>194</v>
      </c>
      <c r="E81" s="1" t="s">
        <v>2</v>
      </c>
      <c r="F81" s="1">
        <f t="shared" si="2"/>
        <v>45</v>
      </c>
      <c r="J81" s="10" t="s">
        <v>2260</v>
      </c>
      <c r="K81" t="s">
        <v>78</v>
      </c>
      <c r="L81" t="s">
        <v>77</v>
      </c>
      <c r="M81" s="1">
        <f>IF(OR(ISBLANK(TP_CFAR_DB[[#This Row],[Probability]]),ISBLANK(TP_CFAR_DB[[#This Row],[Severity]])),"",VLOOKUP(TP_CFAR_DB[[#This Row],[Probability]],Probability[],2,FALSE)+VLOOKUP(TP_CFAR_DB[[#This Row],[Severity]],Probability[],2,FALSE)+1)</f>
        <v>3</v>
      </c>
      <c r="N81" s="182" t="s">
        <v>2070</v>
      </c>
    </row>
    <row r="82" spans="2:14">
      <c r="B82" s="175">
        <v>78</v>
      </c>
      <c r="C82" s="1" t="str">
        <f t="shared" si="3"/>
        <v>FT-TP-78</v>
      </c>
      <c r="D82" t="s">
        <v>195</v>
      </c>
      <c r="E82" s="1" t="s">
        <v>2</v>
      </c>
      <c r="F82" s="1">
        <f t="shared" si="2"/>
        <v>45</v>
      </c>
      <c r="J82" s="10" t="s">
        <v>2261</v>
      </c>
      <c r="K82" t="s">
        <v>78</v>
      </c>
      <c r="L82" t="s">
        <v>77</v>
      </c>
      <c r="M82" s="1">
        <f>IF(OR(ISBLANK(TP_CFAR_DB[[#This Row],[Probability]]),ISBLANK(TP_CFAR_DB[[#This Row],[Severity]])),"",VLOOKUP(TP_CFAR_DB[[#This Row],[Probability]],Probability[],2,FALSE)+VLOOKUP(TP_CFAR_DB[[#This Row],[Severity]],Probability[],2,FALSE)+1)</f>
        <v>3</v>
      </c>
      <c r="N82" s="182" t="s">
        <v>2070</v>
      </c>
    </row>
    <row r="83" spans="2:14">
      <c r="B83" s="175">
        <v>79</v>
      </c>
      <c r="C83" s="1" t="str">
        <f t="shared" si="3"/>
        <v>FT-TP-79</v>
      </c>
      <c r="D83" t="s">
        <v>2268</v>
      </c>
      <c r="E83" s="1" t="s">
        <v>2</v>
      </c>
      <c r="F83" s="1">
        <f t="shared" si="2"/>
        <v>45</v>
      </c>
      <c r="J83" s="10" t="s">
        <v>2274</v>
      </c>
      <c r="K83" t="s">
        <v>78</v>
      </c>
      <c r="L83" t="s">
        <v>77</v>
      </c>
      <c r="M83" s="1">
        <f>IF(OR(ISBLANK(TP_CFAR_DB[[#This Row],[Probability]]),ISBLANK(TP_CFAR_DB[[#This Row],[Severity]])),"",VLOOKUP(TP_CFAR_DB[[#This Row],[Probability]],Probability[],2,FALSE)+VLOOKUP(TP_CFAR_DB[[#This Row],[Severity]],Probability[],2,FALSE)+1)</f>
        <v>3</v>
      </c>
      <c r="N83" s="182" t="s">
        <v>2070</v>
      </c>
    </row>
    <row r="84" spans="2:14">
      <c r="B84" s="175">
        <v>80</v>
      </c>
      <c r="C84" s="1" t="str">
        <f t="shared" si="3"/>
        <v>FT-TP-80</v>
      </c>
      <c r="D84" t="s">
        <v>2269</v>
      </c>
      <c r="E84" s="1" t="s">
        <v>2</v>
      </c>
      <c r="F84" s="1">
        <f t="shared" si="2"/>
        <v>45</v>
      </c>
      <c r="J84" s="10" t="s">
        <v>2275</v>
      </c>
      <c r="K84" t="s">
        <v>78</v>
      </c>
      <c r="L84" t="s">
        <v>77</v>
      </c>
      <c r="M84" s="1">
        <f>IF(OR(ISBLANK(TP_CFAR_DB[[#This Row],[Probability]]),ISBLANK(TP_CFAR_DB[[#This Row],[Severity]])),"",VLOOKUP(TP_CFAR_DB[[#This Row],[Probability]],Probability[],2,FALSE)+VLOOKUP(TP_CFAR_DB[[#This Row],[Severity]],Probability[],2,FALSE)+1)</f>
        <v>3</v>
      </c>
      <c r="N84" s="182" t="s">
        <v>2070</v>
      </c>
    </row>
    <row r="85" spans="2:14">
      <c r="B85" s="175">
        <v>81</v>
      </c>
      <c r="C85" s="1" t="str">
        <f t="shared" si="3"/>
        <v>FT-TP-81</v>
      </c>
      <c r="D85" t="s">
        <v>196</v>
      </c>
      <c r="E85" s="1" t="s">
        <v>2</v>
      </c>
      <c r="F85" s="1">
        <f t="shared" si="2"/>
        <v>45</v>
      </c>
      <c r="J85" s="10" t="s">
        <v>163</v>
      </c>
      <c r="K85" t="s">
        <v>78</v>
      </c>
      <c r="L85" t="s">
        <v>77</v>
      </c>
      <c r="M85" s="1">
        <f>IF(OR(ISBLANK(TP_CFAR_DB[[#This Row],[Probability]]),ISBLANK(TP_CFAR_DB[[#This Row],[Severity]])),"",VLOOKUP(TP_CFAR_DB[[#This Row],[Probability]],Probability[],2,FALSE)+VLOOKUP(TP_CFAR_DB[[#This Row],[Severity]],Probability[],2,FALSE)+1)</f>
        <v>3</v>
      </c>
      <c r="N85" s="182" t="s">
        <v>2070</v>
      </c>
    </row>
    <row r="86" spans="2:14">
      <c r="B86" s="175">
        <v>82</v>
      </c>
      <c r="C86" s="1" t="str">
        <f t="shared" si="3"/>
        <v>FT-TP-82</v>
      </c>
      <c r="D86" t="s">
        <v>197</v>
      </c>
      <c r="E86" s="1" t="s">
        <v>2</v>
      </c>
      <c r="F86" s="1">
        <f t="shared" si="2"/>
        <v>45</v>
      </c>
      <c r="J86" s="10" t="s">
        <v>163</v>
      </c>
      <c r="K86" t="s">
        <v>78</v>
      </c>
      <c r="L86" t="s">
        <v>77</v>
      </c>
      <c r="M86" s="1">
        <f>IF(OR(ISBLANK(TP_CFAR_DB[[#This Row],[Probability]]),ISBLANK(TP_CFAR_DB[[#This Row],[Severity]])),"",VLOOKUP(TP_CFAR_DB[[#This Row],[Probability]],Probability[],2,FALSE)+VLOOKUP(TP_CFAR_DB[[#This Row],[Severity]],Probability[],2,FALSE)+1)</f>
        <v>3</v>
      </c>
      <c r="N86" s="182" t="s">
        <v>2070</v>
      </c>
    </row>
    <row r="87" spans="2:14">
      <c r="B87" s="175">
        <v>83</v>
      </c>
      <c r="C87" s="1" t="str">
        <f t="shared" si="3"/>
        <v>FT-TP-83</v>
      </c>
      <c r="D87" t="s">
        <v>198</v>
      </c>
      <c r="E87" s="1" t="s">
        <v>2</v>
      </c>
      <c r="F87" s="1">
        <f t="shared" si="2"/>
        <v>45</v>
      </c>
      <c r="J87" s="10" t="s">
        <v>163</v>
      </c>
      <c r="K87" t="s">
        <v>78</v>
      </c>
      <c r="L87" t="s">
        <v>77</v>
      </c>
      <c r="M87" s="1">
        <f>IF(OR(ISBLANK(TP_CFAR_DB[[#This Row],[Probability]]),ISBLANK(TP_CFAR_DB[[#This Row],[Severity]])),"",VLOOKUP(TP_CFAR_DB[[#This Row],[Probability]],Probability[],2,FALSE)+VLOOKUP(TP_CFAR_DB[[#This Row],[Severity]],Probability[],2,FALSE)+1)</f>
        <v>3</v>
      </c>
      <c r="N87" s="182" t="s">
        <v>2070</v>
      </c>
    </row>
    <row r="88" spans="2:14">
      <c r="B88" s="175">
        <v>84</v>
      </c>
      <c r="C88" s="1" t="str">
        <f t="shared" si="3"/>
        <v>FT-TP-84</v>
      </c>
      <c r="D88" t="s">
        <v>199</v>
      </c>
      <c r="E88" s="1" t="s">
        <v>2</v>
      </c>
      <c r="F88" s="1">
        <f t="shared" si="2"/>
        <v>45</v>
      </c>
      <c r="J88" s="10" t="s">
        <v>163</v>
      </c>
      <c r="K88" t="s">
        <v>78</v>
      </c>
      <c r="L88" t="s">
        <v>77</v>
      </c>
      <c r="M88" s="1">
        <f>IF(OR(ISBLANK(TP_CFAR_DB[[#This Row],[Probability]]),ISBLANK(TP_CFAR_DB[[#This Row],[Severity]])),"",VLOOKUP(TP_CFAR_DB[[#This Row],[Probability]],Probability[],2,FALSE)+VLOOKUP(TP_CFAR_DB[[#This Row],[Severity]],Probability[],2,FALSE)+1)</f>
        <v>3</v>
      </c>
      <c r="N88" s="182" t="s">
        <v>2070</v>
      </c>
    </row>
    <row r="89" spans="2:14">
      <c r="B89" s="175">
        <v>85</v>
      </c>
      <c r="C89" s="1" t="str">
        <f t="shared" si="3"/>
        <v>FT-TP-85</v>
      </c>
      <c r="D89" t="s">
        <v>200</v>
      </c>
      <c r="E89" s="1" t="s">
        <v>2</v>
      </c>
      <c r="F89" s="1">
        <f t="shared" si="2"/>
        <v>45</v>
      </c>
      <c r="J89" s="10" t="s">
        <v>2264</v>
      </c>
      <c r="K89" t="s">
        <v>78</v>
      </c>
      <c r="L89" t="s">
        <v>77</v>
      </c>
      <c r="M89" s="1">
        <f>IF(OR(ISBLANK(TP_CFAR_DB[[#This Row],[Probability]]),ISBLANK(TP_CFAR_DB[[#This Row],[Severity]])),"",VLOOKUP(TP_CFAR_DB[[#This Row],[Probability]],Probability[],2,FALSE)+VLOOKUP(TP_CFAR_DB[[#This Row],[Severity]],Probability[],2,FALSE)+1)</f>
        <v>3</v>
      </c>
      <c r="N89" s="182" t="s">
        <v>2070</v>
      </c>
    </row>
    <row r="90" spans="2:14">
      <c r="B90" s="175">
        <v>86</v>
      </c>
      <c r="C90" s="1" t="str">
        <f t="shared" si="3"/>
        <v>FT-TP-86</v>
      </c>
      <c r="D90" t="s">
        <v>201</v>
      </c>
      <c r="E90" s="1" t="s">
        <v>2</v>
      </c>
      <c r="F90" s="1">
        <f t="shared" si="2"/>
        <v>45</v>
      </c>
      <c r="J90" s="10" t="s">
        <v>2265</v>
      </c>
      <c r="K90" t="s">
        <v>78</v>
      </c>
      <c r="L90" t="s">
        <v>77</v>
      </c>
      <c r="M90" s="1">
        <f>IF(OR(ISBLANK(TP_CFAR_DB[[#This Row],[Probability]]),ISBLANK(TP_CFAR_DB[[#This Row],[Severity]])),"",VLOOKUP(TP_CFAR_DB[[#This Row],[Probability]],Probability[],2,FALSE)+VLOOKUP(TP_CFAR_DB[[#This Row],[Severity]],Probability[],2,FALSE)+1)</f>
        <v>3</v>
      </c>
      <c r="N90" s="182" t="s">
        <v>2070</v>
      </c>
    </row>
    <row r="91" spans="2:14">
      <c r="B91" s="175">
        <v>87</v>
      </c>
      <c r="C91" s="1" t="str">
        <f t="shared" si="3"/>
        <v>FT-TP-87</v>
      </c>
      <c r="D91" t="s">
        <v>2270</v>
      </c>
      <c r="E91" s="1" t="s">
        <v>2</v>
      </c>
      <c r="F91" s="1">
        <f t="shared" si="2"/>
        <v>45</v>
      </c>
      <c r="J91" s="10" t="s">
        <v>2276</v>
      </c>
      <c r="K91" t="s">
        <v>78</v>
      </c>
      <c r="L91" t="s">
        <v>77</v>
      </c>
      <c r="M91" s="1">
        <f>IF(OR(ISBLANK(TP_CFAR_DB[[#This Row],[Probability]]),ISBLANK(TP_CFAR_DB[[#This Row],[Severity]])),"",VLOOKUP(TP_CFAR_DB[[#This Row],[Probability]],Probability[],2,FALSE)+VLOOKUP(TP_CFAR_DB[[#This Row],[Severity]],Probability[],2,FALSE)+1)</f>
        <v>3</v>
      </c>
      <c r="N91" s="182" t="s">
        <v>2070</v>
      </c>
    </row>
    <row r="92" spans="2:14">
      <c r="B92" s="175">
        <v>88</v>
      </c>
      <c r="C92" s="1" t="str">
        <f t="shared" si="3"/>
        <v>FT-TP-88</v>
      </c>
      <c r="D92" t="s">
        <v>2271</v>
      </c>
      <c r="E92" s="1" t="s">
        <v>2</v>
      </c>
      <c r="F92" s="1">
        <f t="shared" si="2"/>
        <v>45</v>
      </c>
      <c r="J92" s="10" t="s">
        <v>2277</v>
      </c>
      <c r="K92" t="s">
        <v>78</v>
      </c>
      <c r="L92" t="s">
        <v>77</v>
      </c>
      <c r="M92" s="1">
        <f>IF(OR(ISBLANK(TP_CFAR_DB[[#This Row],[Probability]]),ISBLANK(TP_CFAR_DB[[#This Row],[Severity]])),"",VLOOKUP(TP_CFAR_DB[[#This Row],[Probability]],Probability[],2,FALSE)+VLOOKUP(TP_CFAR_DB[[#This Row],[Severity]],Probability[],2,FALSE)+1)</f>
        <v>3</v>
      </c>
      <c r="N92" s="182" t="s">
        <v>2070</v>
      </c>
    </row>
    <row r="93" spans="2:14">
      <c r="B93" s="175">
        <v>89</v>
      </c>
      <c r="C93" s="1" t="str">
        <f t="shared" si="3"/>
        <v>FT-TP-89</v>
      </c>
      <c r="D93" t="s">
        <v>2045</v>
      </c>
      <c r="E93" s="1" t="s">
        <v>4</v>
      </c>
      <c r="F93" s="1">
        <v>85</v>
      </c>
      <c r="J93" t="s">
        <v>111</v>
      </c>
      <c r="M93" s="1" t="str">
        <f>IF(OR(ISBLANK(TP_CFAR_DB[[#This Row],[Probability]]),ISBLANK(TP_CFAR_DB[[#This Row],[Severity]])),"",VLOOKUP(TP_CFAR_DB[[#This Row],[Probability]],Probability[],2,FALSE)+VLOOKUP(TP_CFAR_DB[[#This Row],[Severity]],Probability[],2,FALSE)+1)</f>
        <v/>
      </c>
      <c r="N93" s="182"/>
    </row>
    <row r="94" spans="2:14">
      <c r="B94" s="175">
        <v>90</v>
      </c>
      <c r="C94" s="1" t="str">
        <f t="shared" si="3"/>
        <v>FT-TP-90</v>
      </c>
      <c r="D94" t="s">
        <v>2043</v>
      </c>
      <c r="E94" s="1" t="s">
        <v>4</v>
      </c>
      <c r="F94" s="1">
        <f>$F$93</f>
        <v>85</v>
      </c>
      <c r="J94" t="s">
        <v>111</v>
      </c>
      <c r="M94" s="1" t="str">
        <f>IF(OR(ISBLANK(TP_CFAR_DB[[#This Row],[Probability]]),ISBLANK(TP_CFAR_DB[[#This Row],[Severity]])),"",VLOOKUP(TP_CFAR_DB[[#This Row],[Probability]],Probability[],2,FALSE)+VLOOKUP(TP_CFAR_DB[[#This Row],[Severity]],Probability[],2,FALSE)+1)</f>
        <v/>
      </c>
      <c r="N94" s="182"/>
    </row>
    <row r="95" spans="2:14">
      <c r="B95" s="175">
        <v>91</v>
      </c>
      <c r="C95" s="1" t="str">
        <f>"FT-TP-"&amp;B95</f>
        <v>FT-TP-91</v>
      </c>
      <c r="D95" t="s">
        <v>2044</v>
      </c>
      <c r="E95" s="1" t="s">
        <v>4</v>
      </c>
      <c r="F95" s="1">
        <f>$F$93</f>
        <v>85</v>
      </c>
      <c r="J95" t="s">
        <v>111</v>
      </c>
      <c r="M95" s="1" t="str">
        <f>IF(OR(ISBLANK(TP_CFAR_DB[[#This Row],[Probability]]),ISBLANK(TP_CFAR_DB[[#This Row],[Severity]])),"",VLOOKUP(TP_CFAR_DB[[#This Row],[Probability]],Probability[],2,FALSE)+VLOOKUP(TP_CFAR_DB[[#This Row],[Severity]],Probability[],2,FALSE)+1)</f>
        <v/>
      </c>
      <c r="N95" s="182"/>
    </row>
    <row r="96" spans="2:14">
      <c r="B96" s="175">
        <v>92</v>
      </c>
      <c r="C96" s="1" t="str">
        <f>"FT-TP-"&amp;B96</f>
        <v>FT-TP-92</v>
      </c>
      <c r="D96" t="s">
        <v>210</v>
      </c>
      <c r="E96" s="1" t="s">
        <v>4</v>
      </c>
      <c r="F96" s="1">
        <v>240</v>
      </c>
      <c r="J96" t="s">
        <v>2103</v>
      </c>
      <c r="K96" t="s">
        <v>78</v>
      </c>
      <c r="L96" t="s">
        <v>137</v>
      </c>
      <c r="M96" s="1">
        <f>IF(OR(ISBLANK(TP_CFAR_DB[[#This Row],[Probability]]),ISBLANK(TP_CFAR_DB[[#This Row],[Severity]])),"",VLOOKUP(TP_CFAR_DB[[#This Row],[Probability]],Probability[],2,FALSE)+VLOOKUP(TP_CFAR_DB[[#This Row],[Severity]],Probability[],2,FALSE)+1)</f>
        <v>2</v>
      </c>
      <c r="N96" s="182" t="s">
        <v>2071</v>
      </c>
    </row>
    <row r="97" spans="2:14" ht="14">
      <c r="B97" s="175">
        <v>93</v>
      </c>
      <c r="C97" s="1" t="str">
        <f>"FT-TP-"&amp;B97</f>
        <v>FT-TP-93</v>
      </c>
      <c r="D97" t="s">
        <v>214</v>
      </c>
      <c r="E97" s="1" t="s">
        <v>4</v>
      </c>
      <c r="F97" s="2">
        <f>$F$13</f>
        <v>85</v>
      </c>
      <c r="G97" s="2"/>
      <c r="H97" s="2"/>
      <c r="I97" s="2"/>
      <c r="J97" s="31" t="s">
        <v>213</v>
      </c>
      <c r="K97" t="s">
        <v>78</v>
      </c>
      <c r="L97" t="s">
        <v>78</v>
      </c>
      <c r="M97" s="1">
        <f>IF(OR(ISBLANK(TP_CFAR_DB[[#This Row],[Probability]]),ISBLANK(TP_CFAR_DB[[#This Row],[Severity]])),"",VLOOKUP(TP_CFAR_DB[[#This Row],[Probability]],Probability[],2,FALSE)+VLOOKUP(TP_CFAR_DB[[#This Row],[Severity]],Probability[],2,FALSE)+1)</f>
        <v>1</v>
      </c>
      <c r="N97" s="182" t="s">
        <v>217</v>
      </c>
    </row>
    <row r="98" spans="2:14">
      <c r="B98" s="175">
        <f ca="1">INDIRECT("R[-1]C",0)+1</f>
        <v>94</v>
      </c>
      <c r="C98" s="1" t="str">
        <f t="shared" ref="C98:C2047" ca="1" si="4">"FT-TP-"&amp;B98</f>
        <v>FT-TP-94</v>
      </c>
      <c r="D98" s="182" t="s">
        <v>1969</v>
      </c>
      <c r="E98" s="1" t="s">
        <v>8</v>
      </c>
      <c r="F98" s="2">
        <v>0</v>
      </c>
      <c r="G98" s="2"/>
      <c r="H98" s="2"/>
      <c r="I98" s="2"/>
      <c r="J98" t="s">
        <v>2055</v>
      </c>
      <c r="K98" t="s">
        <v>78</v>
      </c>
      <c r="L98" t="s">
        <v>78</v>
      </c>
      <c r="M98" s="1">
        <f>IF(OR(ISBLANK(TP_CFAR_DB[[#This Row],[Probability]]),ISBLANK(TP_CFAR_DB[[#This Row],[Severity]])),"",VLOOKUP(TP_CFAR_DB[[#This Row],[Probability]],Probability[],2,FALSE)+VLOOKUP(TP_CFAR_DB[[#This Row],[Severity]],Probability[],2,FALSE)+1)</f>
        <v>1</v>
      </c>
      <c r="N98" s="182" t="s">
        <v>217</v>
      </c>
    </row>
    <row r="99" spans="2:14">
      <c r="B99" s="176">
        <f t="shared" ref="B99:B2047" ca="1" si="5">INDIRECT("R[-1]C",0)+1</f>
        <v>95</v>
      </c>
      <c r="C99" s="1" t="str">
        <f t="shared" ca="1" si="4"/>
        <v>FT-TP-95</v>
      </c>
      <c r="D99" s="182" t="s">
        <v>2041</v>
      </c>
      <c r="E99" s="1" t="s">
        <v>8</v>
      </c>
      <c r="F99" s="2">
        <v>0</v>
      </c>
      <c r="J99" t="s">
        <v>2056</v>
      </c>
      <c r="K99" t="s">
        <v>78</v>
      </c>
      <c r="L99" t="s">
        <v>78</v>
      </c>
      <c r="M99" s="1">
        <f>IF(OR(ISBLANK(TP_CFAR_DB[[#This Row],[Probability]]),ISBLANK(TP_CFAR_DB[[#This Row],[Severity]])),"",VLOOKUP(TP_CFAR_DB[[#This Row],[Probability]],Probability[],2,FALSE)+VLOOKUP(TP_CFAR_DB[[#This Row],[Severity]],Probability[],2,FALSE)+1)</f>
        <v>1</v>
      </c>
      <c r="N99" s="182" t="s">
        <v>217</v>
      </c>
    </row>
    <row r="100" spans="2:14">
      <c r="B100" s="176">
        <f t="shared" ca="1" si="5"/>
        <v>96</v>
      </c>
      <c r="C100" s="176" t="str">
        <f t="shared" ca="1" si="4"/>
        <v>FT-TP-96</v>
      </c>
      <c r="D100" s="182"/>
      <c r="F100" s="2"/>
      <c r="G100" s="2"/>
      <c r="H100" s="2"/>
      <c r="I100" s="2"/>
      <c r="M100" s="174" t="str">
        <f>IF(OR(ISBLANK(TP_CFAR_DB[[#This Row],[Probability]]),ISBLANK(TP_CFAR_DB[[#This Row],[Severity]])),"",VLOOKUP(TP_CFAR_DB[[#This Row],[Probability]],Probability[],2,FALSE)+VLOOKUP(TP_CFAR_DB[[#This Row],[Severity]],Probability[],2,FALSE)+1)</f>
        <v/>
      </c>
      <c r="N100" s="182"/>
    </row>
    <row r="101" spans="2:14">
      <c r="B101" s="176">
        <f t="shared" ca="1" si="5"/>
        <v>97</v>
      </c>
      <c r="C101" s="1" t="str">
        <f t="shared" ca="1" si="4"/>
        <v>FT-TP-97</v>
      </c>
      <c r="D101" s="10" t="s">
        <v>2025</v>
      </c>
      <c r="E101" s="1" t="s">
        <v>4</v>
      </c>
      <c r="F101" s="2">
        <v>150</v>
      </c>
      <c r="G101" s="2"/>
      <c r="H101" s="2"/>
      <c r="I101" s="2"/>
      <c r="J101" s="10" t="s">
        <v>2104</v>
      </c>
      <c r="K101" s="31" t="s">
        <v>78</v>
      </c>
      <c r="L101" s="31" t="s">
        <v>78</v>
      </c>
      <c r="M101" s="1">
        <f>IF(OR(ISBLANK(TP_CFAR_DB[[#This Row],[Probability]]),ISBLANK(TP_CFAR_DB[[#This Row],[Severity]])),"",VLOOKUP(TP_CFAR_DB[[#This Row],[Probability]],Probability[],2,FALSE)+VLOOKUP(TP_CFAR_DB[[#This Row],[Severity]],Probability[],2,FALSE)+1)</f>
        <v>1</v>
      </c>
      <c r="N101" s="182" t="s">
        <v>2072</v>
      </c>
    </row>
    <row r="102" spans="2:14">
      <c r="B102" s="176">
        <f t="shared" ca="1" si="5"/>
        <v>98</v>
      </c>
      <c r="C102" s="1" t="str">
        <f t="shared" ca="1" si="4"/>
        <v>FT-TP-98</v>
      </c>
      <c r="D102" s="10" t="s">
        <v>2109</v>
      </c>
      <c r="E102" s="1" t="s">
        <v>4</v>
      </c>
      <c r="F102" s="2">
        <v>150</v>
      </c>
      <c r="G102" s="2"/>
      <c r="H102" s="2"/>
      <c r="I102" s="2"/>
      <c r="J102" s="10" t="s">
        <v>2107</v>
      </c>
      <c r="K102" s="31" t="s">
        <v>78</v>
      </c>
      <c r="L102" s="31" t="s">
        <v>77</v>
      </c>
      <c r="M102" s="1">
        <f>IF(OR(ISBLANK(TP_CFAR_DB[[#This Row],[Probability]]),ISBLANK(TP_CFAR_DB[[#This Row],[Severity]])),"",VLOOKUP(TP_CFAR_DB[[#This Row],[Probability]],Probability[],2,FALSE)+VLOOKUP(TP_CFAR_DB[[#This Row],[Severity]],Probability[],2,FALSE)+1)</f>
        <v>3</v>
      </c>
      <c r="N102" s="182" t="s">
        <v>2105</v>
      </c>
    </row>
    <row r="103" spans="2:14">
      <c r="B103" s="428">
        <f ca="1">INDIRECT("R[-1]C",0)+1</f>
        <v>99</v>
      </c>
      <c r="C103" s="1" t="str">
        <f ca="1">"FT-TP-"&amp;B103</f>
        <v>FT-TP-99</v>
      </c>
      <c r="D103" s="10" t="s">
        <v>2110</v>
      </c>
      <c r="E103" s="1" t="s">
        <v>4</v>
      </c>
      <c r="F103" s="2">
        <v>150</v>
      </c>
      <c r="G103" s="2"/>
      <c r="H103" s="2"/>
      <c r="I103" s="2"/>
      <c r="J103" s="10" t="s">
        <v>2106</v>
      </c>
      <c r="K103" s="31" t="s">
        <v>78</v>
      </c>
      <c r="L103" s="31" t="s">
        <v>77</v>
      </c>
      <c r="M103" s="1">
        <f>IF(OR(ISBLANK(TP_CFAR_DB[[#This Row],[Probability]]),ISBLANK(TP_CFAR_DB[[#This Row],[Severity]])),"",VLOOKUP(TP_CFAR_DB[[#This Row],[Probability]],Probability[],2,FALSE)+VLOOKUP(TP_CFAR_DB[[#This Row],[Severity]],Probability[],2,FALSE)+1)</f>
        <v>3</v>
      </c>
      <c r="N103" s="182" t="s">
        <v>2105</v>
      </c>
    </row>
    <row r="104" spans="2:14">
      <c r="B104" s="428">
        <f ca="1">INDIRECT("R[-1]C",0)+1</f>
        <v>100</v>
      </c>
      <c r="C104" s="1" t="str">
        <f ca="1">"FT-TP-"&amp;B104</f>
        <v>FT-TP-100</v>
      </c>
      <c r="D104" s="182" t="s">
        <v>2023</v>
      </c>
      <c r="E104" s="1" t="s">
        <v>4</v>
      </c>
      <c r="F104" s="1">
        <v>120</v>
      </c>
      <c r="J104" t="s">
        <v>2093</v>
      </c>
      <c r="K104" s="31" t="s">
        <v>78</v>
      </c>
      <c r="L104" s="31" t="s">
        <v>137</v>
      </c>
      <c r="M104" s="1">
        <f>IF(OR(ISBLANK(TP_CFAR_DB[[#This Row],[Probability]]),ISBLANK(TP_CFAR_DB[[#This Row],[Severity]])),"",VLOOKUP(TP_CFAR_DB[[#This Row],[Probability]],Probability[],2,FALSE)+VLOOKUP(TP_CFAR_DB[[#This Row],[Severity]],Probability[],2,FALSE)+1)</f>
        <v>2</v>
      </c>
      <c r="N104" s="182" t="s">
        <v>2073</v>
      </c>
    </row>
    <row r="105" spans="2:14">
      <c r="B105" s="428">
        <f ca="1">INDIRECT("R[-1]C",0)+1</f>
        <v>101</v>
      </c>
      <c r="C105" s="1" t="str">
        <f ca="1">"FT-TP-"&amp;B105</f>
        <v>FT-TP-101</v>
      </c>
      <c r="D105" s="182" t="s">
        <v>2033</v>
      </c>
      <c r="E105" s="1" t="s">
        <v>4</v>
      </c>
      <c r="F105" s="1">
        <v>90</v>
      </c>
      <c r="J105" t="s">
        <v>2095</v>
      </c>
      <c r="K105" s="31" t="s">
        <v>78</v>
      </c>
      <c r="L105" s="31" t="s">
        <v>78</v>
      </c>
      <c r="M105" s="1">
        <f>IF(OR(ISBLANK(TP_CFAR_DB[[#This Row],[Probability]]),ISBLANK(TP_CFAR_DB[[#This Row],[Severity]])),"",VLOOKUP(TP_CFAR_DB[[#This Row],[Probability]],Probability[],2,FALSE)+VLOOKUP(TP_CFAR_DB[[#This Row],[Severity]],Probability[],2,FALSE)+1)</f>
        <v>1</v>
      </c>
      <c r="N105" s="182" t="s">
        <v>217</v>
      </c>
    </row>
    <row r="106" spans="2:14">
      <c r="B106" s="176">
        <f t="shared" ca="1" si="5"/>
        <v>102</v>
      </c>
      <c r="C106" s="1" t="str">
        <f t="shared" ca="1" si="4"/>
        <v>FT-TP-102</v>
      </c>
      <c r="D106" s="182" t="s">
        <v>2034</v>
      </c>
      <c r="E106" s="1" t="s">
        <v>4</v>
      </c>
      <c r="F106" s="1">
        <v>90</v>
      </c>
      <c r="J106" t="s">
        <v>2094</v>
      </c>
      <c r="K106" s="31" t="s">
        <v>78</v>
      </c>
      <c r="L106" s="31" t="s">
        <v>78</v>
      </c>
      <c r="M106" s="1">
        <f>IF(OR(ISBLANK(TP_CFAR_DB[[#This Row],[Probability]]),ISBLANK(TP_CFAR_DB[[#This Row],[Severity]])),"",VLOOKUP(TP_CFAR_DB[[#This Row],[Probability]],Probability[],2,FALSE)+VLOOKUP(TP_CFAR_DB[[#This Row],[Severity]],Probability[],2,FALSE)+1)</f>
        <v>1</v>
      </c>
      <c r="N106" s="182" t="s">
        <v>217</v>
      </c>
    </row>
    <row r="107" spans="2:14" ht="14">
      <c r="B107" s="428">
        <f t="shared" ref="B107:B110" ca="1" si="6">INDIRECT("R[-1]C",0)+1</f>
        <v>103</v>
      </c>
      <c r="C107" s="1" t="str">
        <f t="shared" ref="C107:C110" ca="1" si="7">"FT-TP-"&amp;B107</f>
        <v>FT-TP-103</v>
      </c>
      <c r="D107" s="31" t="s">
        <v>2035</v>
      </c>
      <c r="E107" s="2" t="s">
        <v>4</v>
      </c>
      <c r="F107" s="2">
        <v>150</v>
      </c>
      <c r="G107" s="2"/>
      <c r="H107" s="2"/>
      <c r="I107" s="2"/>
      <c r="J107" s="31" t="s">
        <v>67</v>
      </c>
      <c r="K107" s="31" t="s">
        <v>78</v>
      </c>
      <c r="L107" s="31" t="s">
        <v>78</v>
      </c>
      <c r="M107" s="1">
        <f>IF(OR(ISBLANK(TP_CFAR_DB[[#This Row],[Probability]]),ISBLANK(TP_CFAR_DB[[#This Row],[Severity]])),"",VLOOKUP(TP_CFAR_DB[[#This Row],[Probability]],Probability[],2,FALSE)+VLOOKUP(TP_CFAR_DB[[#This Row],[Severity]],Probability[],2,FALSE)+1)</f>
        <v>1</v>
      </c>
      <c r="N107" s="182" t="s">
        <v>217</v>
      </c>
    </row>
    <row r="108" spans="2:14" ht="14">
      <c r="B108" s="428">
        <f t="shared" ca="1" si="6"/>
        <v>104</v>
      </c>
      <c r="C108" s="1" t="str">
        <f t="shared" ca="1" si="7"/>
        <v>FT-TP-104</v>
      </c>
      <c r="D108" s="31" t="s">
        <v>2036</v>
      </c>
      <c r="E108" s="2" t="s">
        <v>4</v>
      </c>
      <c r="F108" s="2">
        <v>180</v>
      </c>
      <c r="G108" s="2"/>
      <c r="H108" s="2"/>
      <c r="I108" s="2"/>
      <c r="J108" s="31" t="s">
        <v>67</v>
      </c>
      <c r="K108" s="31" t="s">
        <v>78</v>
      </c>
      <c r="L108" s="31" t="s">
        <v>78</v>
      </c>
      <c r="M108" s="1">
        <f>IF(OR(ISBLANK(TP_CFAR_DB[[#This Row],[Probability]]),ISBLANK(TP_CFAR_DB[[#This Row],[Severity]])),"",VLOOKUP(TP_CFAR_DB[[#This Row],[Probability]],Probability[],2,FALSE)+VLOOKUP(TP_CFAR_DB[[#This Row],[Severity]],Probability[],2,FALSE)+1)</f>
        <v>1</v>
      </c>
      <c r="N108" s="182" t="s">
        <v>217</v>
      </c>
    </row>
    <row r="109" spans="2:14" ht="14">
      <c r="B109" s="428">
        <f t="shared" ca="1" si="6"/>
        <v>105</v>
      </c>
      <c r="C109" s="1" t="str">
        <f t="shared" ca="1" si="7"/>
        <v>FT-TP-105</v>
      </c>
      <c r="D109" s="31" t="s">
        <v>2037</v>
      </c>
      <c r="E109" s="2" t="s">
        <v>4</v>
      </c>
      <c r="F109" s="2">
        <v>300</v>
      </c>
      <c r="G109" s="2"/>
      <c r="H109" s="2"/>
      <c r="I109" s="2"/>
      <c r="J109" s="31" t="s">
        <v>67</v>
      </c>
      <c r="K109" s="31" t="s">
        <v>78</v>
      </c>
      <c r="L109" s="31" t="s">
        <v>78</v>
      </c>
      <c r="M109" s="1">
        <f>IF(OR(ISBLANK(TP_CFAR_DB[[#This Row],[Probability]]),ISBLANK(TP_CFAR_DB[[#This Row],[Severity]])),"",VLOOKUP(TP_CFAR_DB[[#This Row],[Probability]],Probability[],2,FALSE)+VLOOKUP(TP_CFAR_DB[[#This Row],[Severity]],Probability[],2,FALSE)+1)</f>
        <v>1</v>
      </c>
      <c r="N109" s="182" t="s">
        <v>217</v>
      </c>
    </row>
    <row r="110" spans="2:14" ht="14">
      <c r="B110" s="428">
        <f t="shared" ca="1" si="6"/>
        <v>106</v>
      </c>
      <c r="C110" s="1" t="str">
        <f t="shared" ca="1" si="7"/>
        <v>FT-TP-106</v>
      </c>
      <c r="D110" s="31" t="s">
        <v>2038</v>
      </c>
      <c r="E110" s="2" t="s">
        <v>4</v>
      </c>
      <c r="F110" s="2">
        <v>240</v>
      </c>
      <c r="G110" s="2"/>
      <c r="H110" s="2"/>
      <c r="I110" s="2"/>
      <c r="J110" s="31" t="s">
        <v>67</v>
      </c>
      <c r="K110" s="31" t="s">
        <v>78</v>
      </c>
      <c r="L110" s="31" t="s">
        <v>78</v>
      </c>
      <c r="M110" s="1">
        <f>IF(OR(ISBLANK(TP_CFAR_DB[[#This Row],[Probability]]),ISBLANK(TP_CFAR_DB[[#This Row],[Severity]])),"",VLOOKUP(TP_CFAR_DB[[#This Row],[Probability]],Probability[],2,FALSE)+VLOOKUP(TP_CFAR_DB[[#This Row],[Severity]],Probability[],2,FALSE)+1)</f>
        <v>1</v>
      </c>
      <c r="N110" s="182" t="s">
        <v>217</v>
      </c>
    </row>
    <row r="111" spans="2:14">
      <c r="B111" s="176">
        <f t="shared" ref="B111:B174" ca="1" si="8">INDIRECT("R[-1]C",0)+1</f>
        <v>107</v>
      </c>
      <c r="C111" s="1" t="str">
        <f t="shared" ref="C111:C174" ca="1" si="9">"FT-TP-"&amp;B111</f>
        <v>FT-TP-107</v>
      </c>
      <c r="D111" s="182" t="s">
        <v>2023</v>
      </c>
      <c r="E111" s="1" t="s">
        <v>4</v>
      </c>
      <c r="F111" s="1">
        <v>120</v>
      </c>
      <c r="G111" s="2"/>
      <c r="H111" s="2"/>
      <c r="I111" s="2"/>
      <c r="J111" t="s">
        <v>2092</v>
      </c>
      <c r="K111" s="31" t="s">
        <v>78</v>
      </c>
      <c r="L111" s="31" t="s">
        <v>137</v>
      </c>
      <c r="M111" s="1">
        <f>IF(OR(ISBLANK(TP_CFAR_DB[[#This Row],[Probability]]),ISBLANK(TP_CFAR_DB[[#This Row],[Severity]])),"",VLOOKUP(TP_CFAR_DB[[#This Row],[Probability]],Probability[],2,FALSE)+VLOOKUP(TP_CFAR_DB[[#This Row],[Severity]],Probability[],2,FALSE)+1)</f>
        <v>2</v>
      </c>
      <c r="N111" s="182" t="s">
        <v>2073</v>
      </c>
    </row>
    <row r="112" spans="2:14">
      <c r="B112" s="176">
        <f t="shared" ca="1" si="8"/>
        <v>108</v>
      </c>
      <c r="C112" s="176" t="str">
        <f t="shared" ca="1" si="9"/>
        <v>FT-TP-108</v>
      </c>
      <c r="D112" s="31"/>
      <c r="E112" s="2"/>
      <c r="F112" s="2"/>
      <c r="G112" s="2"/>
      <c r="H112" s="2"/>
      <c r="I112" s="2"/>
      <c r="J112" s="31"/>
      <c r="K112" s="31"/>
      <c r="L112" s="31"/>
      <c r="M112" s="174" t="str">
        <f>IF(OR(ISBLANK(TP_CFAR_DB[[#This Row],[Probability]]),ISBLANK(TP_CFAR_DB[[#This Row],[Severity]])),"",VLOOKUP(TP_CFAR_DB[[#This Row],[Probability]],Probability[],2,FALSE)+VLOOKUP(TP_CFAR_DB[[#This Row],[Severity]],Probability[],2,FALSE)+1)</f>
        <v/>
      </c>
      <c r="N112" s="182"/>
    </row>
    <row r="113" spans="2:14">
      <c r="B113" s="176">
        <f t="shared" ca="1" si="8"/>
        <v>109</v>
      </c>
      <c r="C113" s="176" t="str">
        <f t="shared" ca="1" si="9"/>
        <v>FT-TP-109</v>
      </c>
      <c r="D113" s="31"/>
      <c r="E113" s="2"/>
      <c r="F113" s="2"/>
      <c r="G113" s="2"/>
      <c r="H113" s="2"/>
      <c r="I113" s="2"/>
      <c r="J113" s="31"/>
      <c r="K113" s="31"/>
      <c r="L113" s="31"/>
      <c r="M113" s="174" t="str">
        <f>IF(OR(ISBLANK(TP_CFAR_DB[[#This Row],[Probability]]),ISBLANK(TP_CFAR_DB[[#This Row],[Severity]])),"",VLOOKUP(TP_CFAR_DB[[#This Row],[Probability]],Probability[],2,FALSE)+VLOOKUP(TP_CFAR_DB[[#This Row],[Severity]],Probability[],2,FALSE)+1)</f>
        <v/>
      </c>
      <c r="N113" s="182"/>
    </row>
    <row r="114" spans="2:14">
      <c r="B114" s="176">
        <f t="shared" ca="1" si="8"/>
        <v>110</v>
      </c>
      <c r="C114" s="1" t="str">
        <f t="shared" ca="1" si="9"/>
        <v>FT-TP-110</v>
      </c>
      <c r="D114" s="31" t="s">
        <v>2112</v>
      </c>
      <c r="E114" s="2"/>
      <c r="F114" s="2"/>
      <c r="G114" s="2"/>
      <c r="H114" s="2"/>
      <c r="I114" s="2"/>
      <c r="J114" s="31"/>
      <c r="K114" s="31"/>
      <c r="L114" s="31"/>
      <c r="M114" s="174" t="str">
        <f>IF(OR(ISBLANK(TP_CFAR_DB[[#This Row],[Probability]]),ISBLANK(TP_CFAR_DB[[#This Row],[Severity]])),"",VLOOKUP(TP_CFAR_DB[[#This Row],[Probability]],Probability[],2,FALSE)+VLOOKUP(TP_CFAR_DB[[#This Row],[Severity]],Probability[],2,FALSE)+1)</f>
        <v/>
      </c>
      <c r="N114" s="182"/>
    </row>
    <row r="115" spans="2:14">
      <c r="B115" s="176">
        <f t="shared" ca="1" si="8"/>
        <v>111</v>
      </c>
      <c r="C115" s="1" t="str">
        <f t="shared" ca="1" si="9"/>
        <v>FT-TP-111</v>
      </c>
      <c r="D115" s="31" t="s">
        <v>2111</v>
      </c>
      <c r="E115" s="2"/>
      <c r="F115" s="2"/>
      <c r="G115" s="2"/>
      <c r="H115" s="2"/>
      <c r="I115" s="2"/>
      <c r="J115" s="31"/>
      <c r="K115" s="31"/>
      <c r="L115" s="31"/>
      <c r="M115" s="174" t="str">
        <f>IF(OR(ISBLANK(TP_CFAR_DB[[#This Row],[Probability]]),ISBLANK(TP_CFAR_DB[[#This Row],[Severity]])),"",VLOOKUP(TP_CFAR_DB[[#This Row],[Probability]],Probability[],2,FALSE)+VLOOKUP(TP_CFAR_DB[[#This Row],[Severity]],Probability[],2,FALSE)+1)</f>
        <v/>
      </c>
      <c r="N115" s="182"/>
    </row>
    <row r="116" spans="2:14">
      <c r="B116" s="176">
        <f t="shared" ca="1" si="8"/>
        <v>112</v>
      </c>
      <c r="C116" s="1" t="str">
        <f t="shared" ca="1" si="9"/>
        <v>FT-TP-112</v>
      </c>
      <c r="D116" s="31" t="s">
        <v>2113</v>
      </c>
      <c r="E116" s="2"/>
      <c r="F116" s="2"/>
      <c r="G116" s="2"/>
      <c r="H116" s="2"/>
      <c r="I116" s="2"/>
      <c r="J116" s="31"/>
      <c r="K116" s="31"/>
      <c r="L116" s="31"/>
      <c r="M116" s="174" t="str">
        <f>IF(OR(ISBLANK(TP_CFAR_DB[[#This Row],[Probability]]),ISBLANK(TP_CFAR_DB[[#This Row],[Severity]])),"",VLOOKUP(TP_CFAR_DB[[#This Row],[Probability]],Probability[],2,FALSE)+VLOOKUP(TP_CFAR_DB[[#This Row],[Severity]],Probability[],2,FALSE)+1)</f>
        <v/>
      </c>
      <c r="N116" s="182"/>
    </row>
    <row r="117" spans="2:14">
      <c r="B117" s="176">
        <f t="shared" ca="1" si="8"/>
        <v>113</v>
      </c>
      <c r="C117" s="1" t="str">
        <f t="shared" ca="1" si="9"/>
        <v>FT-TP-113</v>
      </c>
      <c r="D117" s="31" t="s">
        <v>2114</v>
      </c>
      <c r="E117" s="2"/>
      <c r="F117" s="2"/>
      <c r="G117" s="2"/>
      <c r="H117" s="2"/>
      <c r="I117" s="2"/>
      <c r="J117" s="31"/>
      <c r="K117" s="31"/>
      <c r="L117" s="31"/>
      <c r="M117" s="174" t="str">
        <f>IF(OR(ISBLANK(TP_CFAR_DB[[#This Row],[Probability]]),ISBLANK(TP_CFAR_DB[[#This Row],[Severity]])),"",VLOOKUP(TP_CFAR_DB[[#This Row],[Probability]],Probability[],2,FALSE)+VLOOKUP(TP_CFAR_DB[[#This Row],[Severity]],Probability[],2,FALSE)+1)</f>
        <v/>
      </c>
      <c r="N117" s="182"/>
    </row>
    <row r="118" spans="2:14">
      <c r="B118" s="176">
        <f t="shared" ca="1" si="8"/>
        <v>114</v>
      </c>
      <c r="C118" s="1" t="str">
        <f t="shared" ca="1" si="9"/>
        <v>FT-TP-114</v>
      </c>
      <c r="D118" s="31"/>
      <c r="E118" s="2"/>
      <c r="F118" s="2"/>
      <c r="G118" s="2"/>
      <c r="H118" s="2"/>
      <c r="I118" s="2"/>
      <c r="J118" s="31"/>
      <c r="K118" s="31"/>
      <c r="L118" s="31"/>
      <c r="M118" s="174" t="str">
        <f>IF(OR(ISBLANK(TP_CFAR_DB[[#This Row],[Probability]]),ISBLANK(TP_CFAR_DB[[#This Row],[Severity]])),"",VLOOKUP(TP_CFAR_DB[[#This Row],[Probability]],Probability[],2,FALSE)+VLOOKUP(TP_CFAR_DB[[#This Row],[Severity]],Probability[],2,FALSE)+1)</f>
        <v/>
      </c>
      <c r="N118" s="182"/>
    </row>
    <row r="119" spans="2:14">
      <c r="B119" s="176">
        <f t="shared" ca="1" si="8"/>
        <v>115</v>
      </c>
      <c r="C119" s="1" t="str">
        <f t="shared" ca="1" si="9"/>
        <v>FT-TP-115</v>
      </c>
      <c r="D119" s="31"/>
      <c r="E119" s="2"/>
      <c r="F119" s="2"/>
      <c r="G119" s="2"/>
      <c r="H119" s="2"/>
      <c r="I119" s="2"/>
      <c r="J119" s="31"/>
      <c r="K119" s="31"/>
      <c r="L119" s="31"/>
      <c r="M119" s="174" t="str">
        <f>IF(OR(ISBLANK(TP_CFAR_DB[[#This Row],[Probability]]),ISBLANK(TP_CFAR_DB[[#This Row],[Severity]])),"",VLOOKUP(TP_CFAR_DB[[#This Row],[Probability]],Probability[],2,FALSE)+VLOOKUP(TP_CFAR_DB[[#This Row],[Severity]],Probability[],2,FALSE)+1)</f>
        <v/>
      </c>
      <c r="N119" s="182"/>
    </row>
    <row r="120" spans="2:14">
      <c r="B120" s="176">
        <f t="shared" ca="1" si="8"/>
        <v>116</v>
      </c>
      <c r="C120" s="1" t="str">
        <f t="shared" ca="1" si="9"/>
        <v>FT-TP-116</v>
      </c>
      <c r="D120" s="31"/>
      <c r="E120" s="2"/>
      <c r="F120" s="2"/>
      <c r="G120" s="2"/>
      <c r="H120" s="2"/>
      <c r="I120" s="2"/>
      <c r="J120" s="31"/>
      <c r="K120" s="31"/>
      <c r="L120" s="31"/>
      <c r="M120" s="174" t="str">
        <f>IF(OR(ISBLANK(TP_CFAR_DB[[#This Row],[Probability]]),ISBLANK(TP_CFAR_DB[[#This Row],[Severity]])),"",VLOOKUP(TP_CFAR_DB[[#This Row],[Probability]],Probability[],2,FALSE)+VLOOKUP(TP_CFAR_DB[[#This Row],[Severity]],Probability[],2,FALSE)+1)</f>
        <v/>
      </c>
      <c r="N120" s="182"/>
    </row>
    <row r="121" spans="2:14">
      <c r="B121" s="176">
        <f t="shared" ca="1" si="8"/>
        <v>117</v>
      </c>
      <c r="C121" s="176" t="str">
        <f t="shared" ca="1" si="9"/>
        <v>FT-TP-117</v>
      </c>
      <c r="D121" s="31"/>
      <c r="E121" s="2"/>
      <c r="F121" s="2"/>
      <c r="G121" s="2"/>
      <c r="H121" s="2"/>
      <c r="I121" s="2"/>
      <c r="J121" s="31"/>
      <c r="K121" s="31"/>
      <c r="L121" s="31"/>
      <c r="M121" s="174" t="str">
        <f>IF(OR(ISBLANK(TP_CFAR_DB[[#This Row],[Probability]]),ISBLANK(TP_CFAR_DB[[#This Row],[Severity]])),"",VLOOKUP(TP_CFAR_DB[[#This Row],[Probability]],Probability[],2,FALSE)+VLOOKUP(TP_CFAR_DB[[#This Row],[Severity]],Probability[],2,FALSE)+1)</f>
        <v/>
      </c>
      <c r="N121" s="182"/>
    </row>
    <row r="122" spans="2:14">
      <c r="B122" s="176">
        <f t="shared" ca="1" si="8"/>
        <v>118</v>
      </c>
      <c r="C122" s="176" t="str">
        <f t="shared" ca="1" si="9"/>
        <v>FT-TP-118</v>
      </c>
      <c r="D122" s="31"/>
      <c r="E122" s="2"/>
      <c r="F122" s="2"/>
      <c r="G122" s="2"/>
      <c r="H122" s="2"/>
      <c r="I122" s="2"/>
      <c r="J122" s="31"/>
      <c r="K122" s="31"/>
      <c r="L122" s="31"/>
      <c r="M122" s="174" t="str">
        <f>IF(OR(ISBLANK(TP_CFAR_DB[[#This Row],[Probability]]),ISBLANK(TP_CFAR_DB[[#This Row],[Severity]])),"",VLOOKUP(TP_CFAR_DB[[#This Row],[Probability]],Probability[],2,FALSE)+VLOOKUP(TP_CFAR_DB[[#This Row],[Severity]],Probability[],2,FALSE)+1)</f>
        <v/>
      </c>
      <c r="N122" s="182"/>
    </row>
    <row r="123" spans="2:14">
      <c r="B123" s="176">
        <f t="shared" ca="1" si="8"/>
        <v>119</v>
      </c>
      <c r="C123" s="176" t="str">
        <f t="shared" ca="1" si="9"/>
        <v>FT-TP-119</v>
      </c>
      <c r="D123" s="31"/>
      <c r="E123" s="2"/>
      <c r="F123" s="2"/>
      <c r="G123" s="2"/>
      <c r="H123" s="2"/>
      <c r="I123" s="2"/>
      <c r="J123" s="31"/>
      <c r="K123" s="31"/>
      <c r="L123" s="31"/>
      <c r="M123" s="174" t="str">
        <f>IF(OR(ISBLANK(TP_CFAR_DB[[#This Row],[Probability]]),ISBLANK(TP_CFAR_DB[[#This Row],[Severity]])),"",VLOOKUP(TP_CFAR_DB[[#This Row],[Probability]],Probability[],2,FALSE)+VLOOKUP(TP_CFAR_DB[[#This Row],[Severity]],Probability[],2,FALSE)+1)</f>
        <v/>
      </c>
      <c r="N123" s="182"/>
    </row>
    <row r="124" spans="2:14">
      <c r="B124" s="176">
        <f t="shared" ca="1" si="8"/>
        <v>120</v>
      </c>
      <c r="C124" s="176" t="str">
        <f t="shared" ca="1" si="9"/>
        <v>FT-TP-120</v>
      </c>
      <c r="D124" s="31"/>
      <c r="E124" s="2"/>
      <c r="F124" s="2"/>
      <c r="G124" s="2"/>
      <c r="H124" s="2"/>
      <c r="I124" s="2"/>
      <c r="J124" s="31"/>
      <c r="K124" s="31"/>
      <c r="L124" s="31"/>
      <c r="M124" s="174" t="str">
        <f>IF(OR(ISBLANK(TP_CFAR_DB[[#This Row],[Probability]]),ISBLANK(TP_CFAR_DB[[#This Row],[Severity]])),"",VLOOKUP(TP_CFAR_DB[[#This Row],[Probability]],Probability[],2,FALSE)+VLOOKUP(TP_CFAR_DB[[#This Row],[Severity]],Probability[],2,FALSE)+1)</f>
        <v/>
      </c>
      <c r="N124" s="182"/>
    </row>
    <row r="125" spans="2:14">
      <c r="B125" s="176">
        <f t="shared" ca="1" si="8"/>
        <v>121</v>
      </c>
      <c r="C125" s="176" t="str">
        <f t="shared" ca="1" si="9"/>
        <v>FT-TP-121</v>
      </c>
      <c r="D125" s="31"/>
      <c r="E125" s="2"/>
      <c r="F125" s="2"/>
      <c r="G125" s="2"/>
      <c r="H125" s="2"/>
      <c r="I125" s="2"/>
      <c r="J125" s="31"/>
      <c r="K125" s="31"/>
      <c r="L125" s="31"/>
      <c r="M125" s="174" t="str">
        <f>IF(OR(ISBLANK(TP_CFAR_DB[[#This Row],[Probability]]),ISBLANK(TP_CFAR_DB[[#This Row],[Severity]])),"",VLOOKUP(TP_CFAR_DB[[#This Row],[Probability]],Probability[],2,FALSE)+VLOOKUP(TP_CFAR_DB[[#This Row],[Severity]],Probability[],2,FALSE)+1)</f>
        <v/>
      </c>
      <c r="N125" s="182"/>
    </row>
    <row r="126" spans="2:14">
      <c r="B126" s="176">
        <f t="shared" ca="1" si="8"/>
        <v>122</v>
      </c>
      <c r="C126" s="176" t="str">
        <f t="shared" ca="1" si="9"/>
        <v>FT-TP-122</v>
      </c>
      <c r="D126" s="31"/>
      <c r="E126" s="2"/>
      <c r="F126" s="2"/>
      <c r="G126" s="2"/>
      <c r="H126" s="2"/>
      <c r="I126" s="2"/>
      <c r="J126" s="31"/>
      <c r="K126" s="31"/>
      <c r="L126" s="31"/>
      <c r="M126" s="174" t="str">
        <f>IF(OR(ISBLANK(TP_CFAR_DB[[#This Row],[Probability]]),ISBLANK(TP_CFAR_DB[[#This Row],[Severity]])),"",VLOOKUP(TP_CFAR_DB[[#This Row],[Probability]],Probability[],2,FALSE)+VLOOKUP(TP_CFAR_DB[[#This Row],[Severity]],Probability[],2,FALSE)+1)</f>
        <v/>
      </c>
      <c r="N126" s="182"/>
    </row>
    <row r="127" spans="2:14">
      <c r="B127" s="176">
        <f t="shared" ca="1" si="8"/>
        <v>123</v>
      </c>
      <c r="C127" s="176" t="str">
        <f t="shared" ca="1" si="9"/>
        <v>FT-TP-123</v>
      </c>
      <c r="D127" s="31"/>
      <c r="E127" s="2"/>
      <c r="F127" s="2"/>
      <c r="G127" s="2"/>
      <c r="H127" s="2"/>
      <c r="I127" s="2"/>
      <c r="J127" s="31"/>
      <c r="K127" s="31"/>
      <c r="L127" s="31"/>
      <c r="M127" s="174" t="str">
        <f>IF(OR(ISBLANK(TP_CFAR_DB[[#This Row],[Probability]]),ISBLANK(TP_CFAR_DB[[#This Row],[Severity]])),"",VLOOKUP(TP_CFAR_DB[[#This Row],[Probability]],Probability[],2,FALSE)+VLOOKUP(TP_CFAR_DB[[#This Row],[Severity]],Probability[],2,FALSE)+1)</f>
        <v/>
      </c>
      <c r="N127" s="182"/>
    </row>
    <row r="128" spans="2:14">
      <c r="B128" s="176">
        <f t="shared" ca="1" si="8"/>
        <v>124</v>
      </c>
      <c r="C128" s="176" t="str">
        <f t="shared" ca="1" si="9"/>
        <v>FT-TP-124</v>
      </c>
      <c r="D128" s="31"/>
      <c r="E128" s="2"/>
      <c r="F128" s="2"/>
      <c r="G128" s="2"/>
      <c r="H128" s="2"/>
      <c r="I128" s="2"/>
      <c r="J128" s="31"/>
      <c r="K128" s="31"/>
      <c r="L128" s="31"/>
      <c r="M128" s="174" t="str">
        <f>IF(OR(ISBLANK(TP_CFAR_DB[[#This Row],[Probability]]),ISBLANK(TP_CFAR_DB[[#This Row],[Severity]])),"",VLOOKUP(TP_CFAR_DB[[#This Row],[Probability]],Probability[],2,FALSE)+VLOOKUP(TP_CFAR_DB[[#This Row],[Severity]],Probability[],2,FALSE)+1)</f>
        <v/>
      </c>
      <c r="N128" s="182"/>
    </row>
    <row r="129" spans="2:14">
      <c r="B129" s="176">
        <f t="shared" ca="1" si="8"/>
        <v>125</v>
      </c>
      <c r="C129" s="176" t="str">
        <f t="shared" ca="1" si="9"/>
        <v>FT-TP-125</v>
      </c>
      <c r="D129" s="31"/>
      <c r="E129" s="2"/>
      <c r="F129" s="2"/>
      <c r="G129" s="2"/>
      <c r="H129" s="2"/>
      <c r="I129" s="2"/>
      <c r="J129" s="31"/>
      <c r="K129" s="31"/>
      <c r="L129" s="31"/>
      <c r="M129" s="174" t="str">
        <f>IF(OR(ISBLANK(TP_CFAR_DB[[#This Row],[Probability]]),ISBLANK(TP_CFAR_DB[[#This Row],[Severity]])),"",VLOOKUP(TP_CFAR_DB[[#This Row],[Probability]],Probability[],2,FALSE)+VLOOKUP(TP_CFAR_DB[[#This Row],[Severity]],Probability[],2,FALSE)+1)</f>
        <v/>
      </c>
      <c r="N129" s="182"/>
    </row>
    <row r="130" spans="2:14">
      <c r="B130" s="176">
        <f t="shared" ca="1" si="8"/>
        <v>126</v>
      </c>
      <c r="C130" s="176" t="str">
        <f t="shared" ca="1" si="9"/>
        <v>FT-TP-126</v>
      </c>
      <c r="D130" s="31"/>
      <c r="E130" s="2"/>
      <c r="F130" s="2"/>
      <c r="G130" s="2"/>
      <c r="H130" s="2"/>
      <c r="I130" s="2"/>
      <c r="J130" s="31"/>
      <c r="K130" s="31"/>
      <c r="L130" s="31"/>
      <c r="M130" s="174" t="str">
        <f>IF(OR(ISBLANK(TP_CFAR_DB[[#This Row],[Probability]]),ISBLANK(TP_CFAR_DB[[#This Row],[Severity]])),"",VLOOKUP(TP_CFAR_DB[[#This Row],[Probability]],Probability[],2,FALSE)+VLOOKUP(TP_CFAR_DB[[#This Row],[Severity]],Probability[],2,FALSE)+1)</f>
        <v/>
      </c>
      <c r="N130" s="182"/>
    </row>
    <row r="131" spans="2:14">
      <c r="B131" s="176">
        <f t="shared" ca="1" si="8"/>
        <v>127</v>
      </c>
      <c r="C131" s="176" t="str">
        <f t="shared" ca="1" si="9"/>
        <v>FT-TP-127</v>
      </c>
      <c r="D131" s="31"/>
      <c r="E131" s="2"/>
      <c r="F131" s="2"/>
      <c r="G131" s="2"/>
      <c r="H131" s="2"/>
      <c r="I131" s="2"/>
      <c r="J131" s="31"/>
      <c r="K131" s="31"/>
      <c r="L131" s="31"/>
      <c r="M131" s="174" t="str">
        <f>IF(OR(ISBLANK(TP_CFAR_DB[[#This Row],[Probability]]),ISBLANK(TP_CFAR_DB[[#This Row],[Severity]])),"",VLOOKUP(TP_CFAR_DB[[#This Row],[Probability]],Probability[],2,FALSE)+VLOOKUP(TP_CFAR_DB[[#This Row],[Severity]],Probability[],2,FALSE)+1)</f>
        <v/>
      </c>
      <c r="N131" s="182"/>
    </row>
    <row r="132" spans="2:14">
      <c r="B132" s="176">
        <f t="shared" ca="1" si="8"/>
        <v>128</v>
      </c>
      <c r="C132" s="176" t="str">
        <f t="shared" ca="1" si="9"/>
        <v>FT-TP-128</v>
      </c>
      <c r="D132" s="31"/>
      <c r="E132" s="2"/>
      <c r="F132" s="2"/>
      <c r="G132" s="2"/>
      <c r="H132" s="2"/>
      <c r="I132" s="2"/>
      <c r="J132" s="31"/>
      <c r="K132" s="31"/>
      <c r="L132" s="31"/>
      <c r="M132" s="174" t="str">
        <f>IF(OR(ISBLANK(TP_CFAR_DB[[#This Row],[Probability]]),ISBLANK(TP_CFAR_DB[[#This Row],[Severity]])),"",VLOOKUP(TP_CFAR_DB[[#This Row],[Probability]],Probability[],2,FALSE)+VLOOKUP(TP_CFAR_DB[[#This Row],[Severity]],Probability[],2,FALSE)+1)</f>
        <v/>
      </c>
      <c r="N132" s="182"/>
    </row>
    <row r="133" spans="2:14">
      <c r="B133" s="176">
        <f t="shared" ca="1" si="8"/>
        <v>129</v>
      </c>
      <c r="C133" s="176" t="str">
        <f t="shared" ca="1" si="9"/>
        <v>FT-TP-129</v>
      </c>
      <c r="D133" s="31"/>
      <c r="E133" s="2"/>
      <c r="F133" s="2"/>
      <c r="G133" s="2"/>
      <c r="H133" s="2"/>
      <c r="I133" s="2"/>
      <c r="J133" s="31"/>
      <c r="K133" s="31"/>
      <c r="L133" s="31"/>
      <c r="M133" s="174" t="str">
        <f>IF(OR(ISBLANK(TP_CFAR_DB[[#This Row],[Probability]]),ISBLANK(TP_CFAR_DB[[#This Row],[Severity]])),"",VLOOKUP(TP_CFAR_DB[[#This Row],[Probability]],Probability[],2,FALSE)+VLOOKUP(TP_CFAR_DB[[#This Row],[Severity]],Probability[],2,FALSE)+1)</f>
        <v/>
      </c>
      <c r="N133" s="182"/>
    </row>
    <row r="134" spans="2:14">
      <c r="B134" s="176">
        <f t="shared" ca="1" si="8"/>
        <v>130</v>
      </c>
      <c r="C134" s="176" t="str">
        <f t="shared" ca="1" si="9"/>
        <v>FT-TP-130</v>
      </c>
      <c r="D134" s="31"/>
      <c r="E134" s="2"/>
      <c r="F134" s="2"/>
      <c r="G134" s="2"/>
      <c r="H134" s="2"/>
      <c r="I134" s="2"/>
      <c r="J134" s="31"/>
      <c r="K134" s="31"/>
      <c r="L134" s="31"/>
      <c r="M134" s="174" t="str">
        <f>IF(OR(ISBLANK(TP_CFAR_DB[[#This Row],[Probability]]),ISBLANK(TP_CFAR_DB[[#This Row],[Severity]])),"",VLOOKUP(TP_CFAR_DB[[#This Row],[Probability]],Probability[],2,FALSE)+VLOOKUP(TP_CFAR_DB[[#This Row],[Severity]],Probability[],2,FALSE)+1)</f>
        <v/>
      </c>
      <c r="N134" s="182"/>
    </row>
    <row r="135" spans="2:14">
      <c r="B135" s="176">
        <f t="shared" ca="1" si="8"/>
        <v>131</v>
      </c>
      <c r="C135" s="176" t="str">
        <f t="shared" ca="1" si="9"/>
        <v>FT-TP-131</v>
      </c>
      <c r="D135" s="31"/>
      <c r="E135" s="2"/>
      <c r="F135" s="2"/>
      <c r="G135" s="2"/>
      <c r="H135" s="2"/>
      <c r="I135" s="2"/>
      <c r="J135" s="31"/>
      <c r="K135" s="31"/>
      <c r="L135" s="31"/>
      <c r="M135" s="174" t="str">
        <f>IF(OR(ISBLANK(TP_CFAR_DB[[#This Row],[Probability]]),ISBLANK(TP_CFAR_DB[[#This Row],[Severity]])),"",VLOOKUP(TP_CFAR_DB[[#This Row],[Probability]],Probability[],2,FALSE)+VLOOKUP(TP_CFAR_DB[[#This Row],[Severity]],Probability[],2,FALSE)+1)</f>
        <v/>
      </c>
      <c r="N135" s="182"/>
    </row>
    <row r="136" spans="2:14">
      <c r="B136" s="176">
        <f t="shared" ca="1" si="8"/>
        <v>132</v>
      </c>
      <c r="C136" s="176" t="str">
        <f t="shared" ca="1" si="9"/>
        <v>FT-TP-132</v>
      </c>
      <c r="D136" s="31"/>
      <c r="E136" s="2"/>
      <c r="F136" s="2"/>
      <c r="G136" s="2"/>
      <c r="H136" s="2"/>
      <c r="I136" s="2"/>
      <c r="J136" s="31"/>
      <c r="K136" s="31"/>
      <c r="L136" s="31"/>
      <c r="M136" s="174" t="str">
        <f>IF(OR(ISBLANK(TP_CFAR_DB[[#This Row],[Probability]]),ISBLANK(TP_CFAR_DB[[#This Row],[Severity]])),"",VLOOKUP(TP_CFAR_DB[[#This Row],[Probability]],Probability[],2,FALSE)+VLOOKUP(TP_CFAR_DB[[#This Row],[Severity]],Probability[],2,FALSE)+1)</f>
        <v/>
      </c>
      <c r="N136" s="182"/>
    </row>
    <row r="137" spans="2:14">
      <c r="B137" s="176">
        <f t="shared" ca="1" si="8"/>
        <v>133</v>
      </c>
      <c r="C137" s="176" t="str">
        <f t="shared" ca="1" si="9"/>
        <v>FT-TP-133</v>
      </c>
      <c r="D137" s="31"/>
      <c r="E137" s="2"/>
      <c r="F137" s="2"/>
      <c r="G137" s="2"/>
      <c r="H137" s="2"/>
      <c r="I137" s="2"/>
      <c r="J137" s="31"/>
      <c r="K137" s="31"/>
      <c r="L137" s="31"/>
      <c r="M137" s="174" t="str">
        <f>IF(OR(ISBLANK(TP_CFAR_DB[[#This Row],[Probability]]),ISBLANK(TP_CFAR_DB[[#This Row],[Severity]])),"",VLOOKUP(TP_CFAR_DB[[#This Row],[Probability]],Probability[],2,FALSE)+VLOOKUP(TP_CFAR_DB[[#This Row],[Severity]],Probability[],2,FALSE)+1)</f>
        <v/>
      </c>
      <c r="N137" s="182"/>
    </row>
    <row r="138" spans="2:14">
      <c r="B138" s="176">
        <f t="shared" ca="1" si="8"/>
        <v>134</v>
      </c>
      <c r="C138" s="176" t="str">
        <f t="shared" ca="1" si="9"/>
        <v>FT-TP-134</v>
      </c>
      <c r="D138" s="31"/>
      <c r="E138" s="2"/>
      <c r="F138" s="2"/>
      <c r="G138" s="2"/>
      <c r="H138" s="2"/>
      <c r="I138" s="2"/>
      <c r="J138" s="31"/>
      <c r="K138" s="31"/>
      <c r="L138" s="31"/>
      <c r="M138" s="174" t="str">
        <f>IF(OR(ISBLANK(TP_CFAR_DB[[#This Row],[Probability]]),ISBLANK(TP_CFAR_DB[[#This Row],[Severity]])),"",VLOOKUP(TP_CFAR_DB[[#This Row],[Probability]],Probability[],2,FALSE)+VLOOKUP(TP_CFAR_DB[[#This Row],[Severity]],Probability[],2,FALSE)+1)</f>
        <v/>
      </c>
      <c r="N138" s="182"/>
    </row>
    <row r="139" spans="2:14">
      <c r="B139" s="176">
        <f t="shared" ca="1" si="8"/>
        <v>135</v>
      </c>
      <c r="C139" s="176" t="str">
        <f t="shared" ca="1" si="9"/>
        <v>FT-TP-135</v>
      </c>
      <c r="D139" s="31"/>
      <c r="E139" s="2"/>
      <c r="F139" s="2"/>
      <c r="G139" s="2"/>
      <c r="H139" s="2"/>
      <c r="I139" s="2"/>
      <c r="J139" s="31"/>
      <c r="K139" s="31"/>
      <c r="L139" s="31"/>
      <c r="M139" s="174" t="str">
        <f>IF(OR(ISBLANK(TP_CFAR_DB[[#This Row],[Probability]]),ISBLANK(TP_CFAR_DB[[#This Row],[Severity]])),"",VLOOKUP(TP_CFAR_DB[[#This Row],[Probability]],Probability[],2,FALSE)+VLOOKUP(TP_CFAR_DB[[#This Row],[Severity]],Probability[],2,FALSE)+1)</f>
        <v/>
      </c>
      <c r="N139" s="182"/>
    </row>
    <row r="140" spans="2:14">
      <c r="B140" s="176">
        <f t="shared" ca="1" si="8"/>
        <v>136</v>
      </c>
      <c r="C140" s="176" t="str">
        <f t="shared" ca="1" si="9"/>
        <v>FT-TP-136</v>
      </c>
      <c r="D140" s="31"/>
      <c r="E140" s="2"/>
      <c r="F140" s="2"/>
      <c r="G140" s="2"/>
      <c r="H140" s="2"/>
      <c r="I140" s="2"/>
      <c r="J140" s="31"/>
      <c r="K140" s="31"/>
      <c r="L140" s="31"/>
      <c r="M140" s="174" t="str">
        <f>IF(OR(ISBLANK(TP_CFAR_DB[[#This Row],[Probability]]),ISBLANK(TP_CFAR_DB[[#This Row],[Severity]])),"",VLOOKUP(TP_CFAR_DB[[#This Row],[Probability]],Probability[],2,FALSE)+VLOOKUP(TP_CFAR_DB[[#This Row],[Severity]],Probability[],2,FALSE)+1)</f>
        <v/>
      </c>
      <c r="N140" s="182"/>
    </row>
    <row r="141" spans="2:14">
      <c r="B141" s="176">
        <f t="shared" ca="1" si="8"/>
        <v>137</v>
      </c>
      <c r="C141" s="176" t="str">
        <f t="shared" ca="1" si="9"/>
        <v>FT-TP-137</v>
      </c>
      <c r="D141" s="31"/>
      <c r="E141" s="2"/>
      <c r="F141" s="2"/>
      <c r="G141" s="2"/>
      <c r="H141" s="2"/>
      <c r="I141" s="2"/>
      <c r="J141" s="31"/>
      <c r="K141" s="31"/>
      <c r="L141" s="31"/>
      <c r="M141" s="174" t="str">
        <f>IF(OR(ISBLANK(TP_CFAR_DB[[#This Row],[Probability]]),ISBLANK(TP_CFAR_DB[[#This Row],[Severity]])),"",VLOOKUP(TP_CFAR_DB[[#This Row],[Probability]],Probability[],2,FALSE)+VLOOKUP(TP_CFAR_DB[[#This Row],[Severity]],Probability[],2,FALSE)+1)</f>
        <v/>
      </c>
      <c r="N141" s="182"/>
    </row>
    <row r="142" spans="2:14">
      <c r="B142" s="176">
        <f t="shared" ca="1" si="8"/>
        <v>138</v>
      </c>
      <c r="C142" s="176" t="str">
        <f t="shared" ca="1" si="9"/>
        <v>FT-TP-138</v>
      </c>
      <c r="D142" s="31"/>
      <c r="E142" s="2"/>
      <c r="F142" s="2"/>
      <c r="G142" s="2"/>
      <c r="H142" s="2"/>
      <c r="I142" s="2"/>
      <c r="J142" s="31"/>
      <c r="K142" s="31"/>
      <c r="L142" s="31"/>
      <c r="M142" s="174" t="str">
        <f>IF(OR(ISBLANK(TP_CFAR_DB[[#This Row],[Probability]]),ISBLANK(TP_CFAR_DB[[#This Row],[Severity]])),"",VLOOKUP(TP_CFAR_DB[[#This Row],[Probability]],Probability[],2,FALSE)+VLOOKUP(TP_CFAR_DB[[#This Row],[Severity]],Probability[],2,FALSE)+1)</f>
        <v/>
      </c>
      <c r="N142" s="182"/>
    </row>
    <row r="143" spans="2:14">
      <c r="B143" s="176">
        <f t="shared" ca="1" si="8"/>
        <v>139</v>
      </c>
      <c r="C143" s="176" t="str">
        <f t="shared" ca="1" si="9"/>
        <v>FT-TP-139</v>
      </c>
      <c r="D143" s="31"/>
      <c r="E143" s="2"/>
      <c r="F143" s="2"/>
      <c r="G143" s="2"/>
      <c r="H143" s="2"/>
      <c r="I143" s="2"/>
      <c r="J143" s="31"/>
      <c r="K143" s="31"/>
      <c r="L143" s="31"/>
      <c r="M143" s="174" t="str">
        <f>IF(OR(ISBLANK(TP_CFAR_DB[[#This Row],[Probability]]),ISBLANK(TP_CFAR_DB[[#This Row],[Severity]])),"",VLOOKUP(TP_CFAR_DB[[#This Row],[Probability]],Probability[],2,FALSE)+VLOOKUP(TP_CFAR_DB[[#This Row],[Severity]],Probability[],2,FALSE)+1)</f>
        <v/>
      </c>
      <c r="N143" s="182"/>
    </row>
    <row r="144" spans="2:14">
      <c r="B144" s="176">
        <f t="shared" ca="1" si="8"/>
        <v>140</v>
      </c>
      <c r="C144" s="176" t="str">
        <f t="shared" ca="1" si="9"/>
        <v>FT-TP-140</v>
      </c>
      <c r="D144" s="31"/>
      <c r="E144" s="2"/>
      <c r="F144" s="2"/>
      <c r="G144" s="2"/>
      <c r="H144" s="2"/>
      <c r="I144" s="2"/>
      <c r="J144" s="31"/>
      <c r="K144" s="31"/>
      <c r="L144" s="31"/>
      <c r="M144" s="174" t="str">
        <f>IF(OR(ISBLANK(TP_CFAR_DB[[#This Row],[Probability]]),ISBLANK(TP_CFAR_DB[[#This Row],[Severity]])),"",VLOOKUP(TP_CFAR_DB[[#This Row],[Probability]],Probability[],2,FALSE)+VLOOKUP(TP_CFAR_DB[[#This Row],[Severity]],Probability[],2,FALSE)+1)</f>
        <v/>
      </c>
      <c r="N144" s="182"/>
    </row>
    <row r="145" spans="2:14">
      <c r="B145" s="176">
        <f t="shared" ca="1" si="8"/>
        <v>141</v>
      </c>
      <c r="C145" s="176" t="str">
        <f t="shared" ca="1" si="9"/>
        <v>FT-TP-141</v>
      </c>
      <c r="D145" s="31"/>
      <c r="E145" s="2"/>
      <c r="F145" s="2"/>
      <c r="G145" s="2"/>
      <c r="H145" s="2"/>
      <c r="I145" s="2"/>
      <c r="J145" s="31"/>
      <c r="K145" s="31"/>
      <c r="L145" s="31"/>
      <c r="M145" s="174" t="str">
        <f>IF(OR(ISBLANK(TP_CFAR_DB[[#This Row],[Probability]]),ISBLANK(TP_CFAR_DB[[#This Row],[Severity]])),"",VLOOKUP(TP_CFAR_DB[[#This Row],[Probability]],Probability[],2,FALSE)+VLOOKUP(TP_CFAR_DB[[#This Row],[Severity]],Probability[],2,FALSE)+1)</f>
        <v/>
      </c>
      <c r="N145" s="182"/>
    </row>
    <row r="146" spans="2:14">
      <c r="B146" s="176">
        <f t="shared" ca="1" si="8"/>
        <v>142</v>
      </c>
      <c r="C146" s="176" t="str">
        <f t="shared" ca="1" si="9"/>
        <v>FT-TP-142</v>
      </c>
      <c r="D146" s="31"/>
      <c r="E146" s="2"/>
      <c r="F146" s="2"/>
      <c r="G146" s="2"/>
      <c r="H146" s="2"/>
      <c r="I146" s="2"/>
      <c r="J146" s="31"/>
      <c r="K146" s="31"/>
      <c r="L146" s="31"/>
      <c r="M146" s="174" t="str">
        <f>IF(OR(ISBLANK(TP_CFAR_DB[[#This Row],[Probability]]),ISBLANK(TP_CFAR_DB[[#This Row],[Severity]])),"",VLOOKUP(TP_CFAR_DB[[#This Row],[Probability]],Probability[],2,FALSE)+VLOOKUP(TP_CFAR_DB[[#This Row],[Severity]],Probability[],2,FALSE)+1)</f>
        <v/>
      </c>
      <c r="N146" s="182"/>
    </row>
    <row r="147" spans="2:14">
      <c r="B147" s="176">
        <f t="shared" ca="1" si="8"/>
        <v>143</v>
      </c>
      <c r="C147" s="176" t="str">
        <f t="shared" ca="1" si="9"/>
        <v>FT-TP-143</v>
      </c>
      <c r="D147" s="31"/>
      <c r="E147" s="2"/>
      <c r="F147" s="2"/>
      <c r="G147" s="2"/>
      <c r="H147" s="2"/>
      <c r="I147" s="2"/>
      <c r="J147" s="31"/>
      <c r="K147" s="31"/>
      <c r="L147" s="31"/>
      <c r="M147" s="174" t="str">
        <f>IF(OR(ISBLANK(TP_CFAR_DB[[#This Row],[Probability]]),ISBLANK(TP_CFAR_DB[[#This Row],[Severity]])),"",VLOOKUP(TP_CFAR_DB[[#This Row],[Probability]],Probability[],2,FALSE)+VLOOKUP(TP_CFAR_DB[[#This Row],[Severity]],Probability[],2,FALSE)+1)</f>
        <v/>
      </c>
      <c r="N147" s="182"/>
    </row>
    <row r="148" spans="2:14">
      <c r="B148" s="176">
        <f t="shared" ca="1" si="8"/>
        <v>144</v>
      </c>
      <c r="C148" s="176" t="str">
        <f t="shared" ca="1" si="9"/>
        <v>FT-TP-144</v>
      </c>
      <c r="D148" s="31"/>
      <c r="E148" s="2"/>
      <c r="F148" s="2"/>
      <c r="G148" s="2"/>
      <c r="H148" s="2"/>
      <c r="I148" s="2"/>
      <c r="J148" s="31"/>
      <c r="K148" s="31"/>
      <c r="L148" s="31"/>
      <c r="M148" s="174" t="str">
        <f>IF(OR(ISBLANK(TP_CFAR_DB[[#This Row],[Probability]]),ISBLANK(TP_CFAR_DB[[#This Row],[Severity]])),"",VLOOKUP(TP_CFAR_DB[[#This Row],[Probability]],Probability[],2,FALSE)+VLOOKUP(TP_CFAR_DB[[#This Row],[Severity]],Probability[],2,FALSE)+1)</f>
        <v/>
      </c>
      <c r="N148" s="182"/>
    </row>
    <row r="149" spans="2:14">
      <c r="B149" s="176">
        <f t="shared" ca="1" si="8"/>
        <v>145</v>
      </c>
      <c r="C149" s="176" t="str">
        <f t="shared" ca="1" si="9"/>
        <v>FT-TP-145</v>
      </c>
      <c r="D149" s="31"/>
      <c r="E149" s="2"/>
      <c r="F149" s="2"/>
      <c r="G149" s="2"/>
      <c r="H149" s="2"/>
      <c r="I149" s="2"/>
      <c r="J149" s="31"/>
      <c r="K149" s="31"/>
      <c r="L149" s="31"/>
      <c r="M149" s="174" t="str">
        <f>IF(OR(ISBLANK(TP_CFAR_DB[[#This Row],[Probability]]),ISBLANK(TP_CFAR_DB[[#This Row],[Severity]])),"",VLOOKUP(TP_CFAR_DB[[#This Row],[Probability]],Probability[],2,FALSE)+VLOOKUP(TP_CFAR_DB[[#This Row],[Severity]],Probability[],2,FALSE)+1)</f>
        <v/>
      </c>
      <c r="N149" s="182"/>
    </row>
    <row r="150" spans="2:14">
      <c r="B150" s="176">
        <f t="shared" ca="1" si="8"/>
        <v>146</v>
      </c>
      <c r="C150" s="176" t="str">
        <f t="shared" ca="1" si="9"/>
        <v>FT-TP-146</v>
      </c>
      <c r="D150" s="31"/>
      <c r="E150" s="2"/>
      <c r="F150" s="2"/>
      <c r="G150" s="2"/>
      <c r="H150" s="2"/>
      <c r="I150" s="2"/>
      <c r="J150" s="31"/>
      <c r="K150" s="31"/>
      <c r="L150" s="31"/>
      <c r="M150" s="174" t="str">
        <f>IF(OR(ISBLANK(TP_CFAR_DB[[#This Row],[Probability]]),ISBLANK(TP_CFAR_DB[[#This Row],[Severity]])),"",VLOOKUP(TP_CFAR_DB[[#This Row],[Probability]],Probability[],2,FALSE)+VLOOKUP(TP_CFAR_DB[[#This Row],[Severity]],Probability[],2,FALSE)+1)</f>
        <v/>
      </c>
      <c r="N150" s="182"/>
    </row>
    <row r="151" spans="2:14">
      <c r="B151" s="176">
        <f t="shared" ca="1" si="8"/>
        <v>147</v>
      </c>
      <c r="C151" s="176" t="str">
        <f t="shared" ca="1" si="9"/>
        <v>FT-TP-147</v>
      </c>
      <c r="D151" s="31"/>
      <c r="E151" s="2"/>
      <c r="F151" s="2"/>
      <c r="G151" s="2"/>
      <c r="H151" s="2"/>
      <c r="I151" s="2"/>
      <c r="J151" s="31"/>
      <c r="K151" s="31"/>
      <c r="L151" s="31"/>
      <c r="M151" s="174" t="str">
        <f>IF(OR(ISBLANK(TP_CFAR_DB[[#This Row],[Probability]]),ISBLANK(TP_CFAR_DB[[#This Row],[Severity]])),"",VLOOKUP(TP_CFAR_DB[[#This Row],[Probability]],Probability[],2,FALSE)+VLOOKUP(TP_CFAR_DB[[#This Row],[Severity]],Probability[],2,FALSE)+1)</f>
        <v/>
      </c>
      <c r="N151" s="182"/>
    </row>
    <row r="152" spans="2:14">
      <c r="B152" s="176">
        <f t="shared" ca="1" si="8"/>
        <v>148</v>
      </c>
      <c r="C152" s="176" t="str">
        <f t="shared" ca="1" si="9"/>
        <v>FT-TP-148</v>
      </c>
      <c r="D152" s="31"/>
      <c r="E152" s="2"/>
      <c r="F152" s="2"/>
      <c r="G152" s="2"/>
      <c r="H152" s="2"/>
      <c r="I152" s="2"/>
      <c r="J152" s="31"/>
      <c r="K152" s="31"/>
      <c r="L152" s="31"/>
      <c r="M152" s="174" t="str">
        <f>IF(OR(ISBLANK(TP_CFAR_DB[[#This Row],[Probability]]),ISBLANK(TP_CFAR_DB[[#This Row],[Severity]])),"",VLOOKUP(TP_CFAR_DB[[#This Row],[Probability]],Probability[],2,FALSE)+VLOOKUP(TP_CFAR_DB[[#This Row],[Severity]],Probability[],2,FALSE)+1)</f>
        <v/>
      </c>
      <c r="N152" s="182"/>
    </row>
    <row r="153" spans="2:14">
      <c r="B153" s="176">
        <f t="shared" ca="1" si="8"/>
        <v>149</v>
      </c>
      <c r="C153" s="176" t="str">
        <f t="shared" ca="1" si="9"/>
        <v>FT-TP-149</v>
      </c>
      <c r="D153" s="31"/>
      <c r="E153" s="2"/>
      <c r="F153" s="2"/>
      <c r="G153" s="2"/>
      <c r="H153" s="2"/>
      <c r="I153" s="2"/>
      <c r="J153" s="31"/>
      <c r="K153" s="31"/>
      <c r="L153" s="31"/>
      <c r="M153" s="174" t="str">
        <f>IF(OR(ISBLANK(TP_CFAR_DB[[#This Row],[Probability]]),ISBLANK(TP_CFAR_DB[[#This Row],[Severity]])),"",VLOOKUP(TP_CFAR_DB[[#This Row],[Probability]],Probability[],2,FALSE)+VLOOKUP(TP_CFAR_DB[[#This Row],[Severity]],Probability[],2,FALSE)+1)</f>
        <v/>
      </c>
      <c r="N153" s="182"/>
    </row>
    <row r="154" spans="2:14">
      <c r="B154" s="176">
        <f t="shared" ca="1" si="8"/>
        <v>150</v>
      </c>
      <c r="C154" s="176" t="str">
        <f t="shared" ca="1" si="9"/>
        <v>FT-TP-150</v>
      </c>
      <c r="D154" s="31"/>
      <c r="E154" s="2"/>
      <c r="F154" s="2"/>
      <c r="G154" s="2"/>
      <c r="H154" s="2"/>
      <c r="I154" s="2"/>
      <c r="J154" s="31"/>
      <c r="K154" s="31"/>
      <c r="L154" s="31"/>
      <c r="M154" s="174" t="str">
        <f>IF(OR(ISBLANK(TP_CFAR_DB[[#This Row],[Probability]]),ISBLANK(TP_CFAR_DB[[#This Row],[Severity]])),"",VLOOKUP(TP_CFAR_DB[[#This Row],[Probability]],Probability[],2,FALSE)+VLOOKUP(TP_CFAR_DB[[#This Row],[Severity]],Probability[],2,FALSE)+1)</f>
        <v/>
      </c>
      <c r="N154" s="182"/>
    </row>
    <row r="155" spans="2:14">
      <c r="B155" s="176">
        <f t="shared" ca="1" si="8"/>
        <v>151</v>
      </c>
      <c r="C155" s="176" t="str">
        <f t="shared" ca="1" si="9"/>
        <v>FT-TP-151</v>
      </c>
      <c r="D155" s="31"/>
      <c r="E155" s="2"/>
      <c r="F155" s="2"/>
      <c r="G155" s="2"/>
      <c r="H155" s="2"/>
      <c r="I155" s="2"/>
      <c r="J155" s="31"/>
      <c r="K155" s="31"/>
      <c r="L155" s="31"/>
      <c r="M155" s="174" t="str">
        <f>IF(OR(ISBLANK(TP_CFAR_DB[[#This Row],[Probability]]),ISBLANK(TP_CFAR_DB[[#This Row],[Severity]])),"",VLOOKUP(TP_CFAR_DB[[#This Row],[Probability]],Probability[],2,FALSE)+VLOOKUP(TP_CFAR_DB[[#This Row],[Severity]],Probability[],2,FALSE)+1)</f>
        <v/>
      </c>
      <c r="N155" s="182"/>
    </row>
    <row r="156" spans="2:14">
      <c r="B156" s="176">
        <f t="shared" ca="1" si="8"/>
        <v>152</v>
      </c>
      <c r="C156" s="176" t="str">
        <f t="shared" ca="1" si="9"/>
        <v>FT-TP-152</v>
      </c>
      <c r="D156" s="31"/>
      <c r="E156" s="2"/>
      <c r="F156" s="2"/>
      <c r="G156" s="2"/>
      <c r="H156" s="2"/>
      <c r="I156" s="2"/>
      <c r="J156" s="31"/>
      <c r="K156" s="31"/>
      <c r="L156" s="31"/>
      <c r="M156" s="174" t="str">
        <f>IF(OR(ISBLANK(TP_CFAR_DB[[#This Row],[Probability]]),ISBLANK(TP_CFAR_DB[[#This Row],[Severity]])),"",VLOOKUP(TP_CFAR_DB[[#This Row],[Probability]],Probability[],2,FALSE)+VLOOKUP(TP_CFAR_DB[[#This Row],[Severity]],Probability[],2,FALSE)+1)</f>
        <v/>
      </c>
      <c r="N156" s="182"/>
    </row>
    <row r="157" spans="2:14">
      <c r="B157" s="176">
        <f t="shared" ca="1" si="8"/>
        <v>153</v>
      </c>
      <c r="C157" s="176" t="str">
        <f t="shared" ca="1" si="9"/>
        <v>FT-TP-153</v>
      </c>
      <c r="D157" s="31"/>
      <c r="E157" s="2"/>
      <c r="F157" s="2"/>
      <c r="G157" s="2"/>
      <c r="H157" s="2"/>
      <c r="I157" s="2"/>
      <c r="J157" s="31"/>
      <c r="K157" s="31"/>
      <c r="L157" s="31"/>
      <c r="M157" s="174" t="str">
        <f>IF(OR(ISBLANK(TP_CFAR_DB[[#This Row],[Probability]]),ISBLANK(TP_CFAR_DB[[#This Row],[Severity]])),"",VLOOKUP(TP_CFAR_DB[[#This Row],[Probability]],Probability[],2,FALSE)+VLOOKUP(TP_CFAR_DB[[#This Row],[Severity]],Probability[],2,FALSE)+1)</f>
        <v/>
      </c>
      <c r="N157" s="182"/>
    </row>
    <row r="158" spans="2:14">
      <c r="B158" s="176">
        <f t="shared" ca="1" si="8"/>
        <v>154</v>
      </c>
      <c r="C158" s="176" t="str">
        <f t="shared" ca="1" si="9"/>
        <v>FT-TP-154</v>
      </c>
      <c r="D158" s="31"/>
      <c r="E158" s="2"/>
      <c r="F158" s="2"/>
      <c r="G158" s="2"/>
      <c r="H158" s="2"/>
      <c r="I158" s="2"/>
      <c r="J158" s="31"/>
      <c r="K158" s="31"/>
      <c r="L158" s="31"/>
      <c r="M158" s="174" t="str">
        <f>IF(OR(ISBLANK(TP_CFAR_DB[[#This Row],[Probability]]),ISBLANK(TP_CFAR_DB[[#This Row],[Severity]])),"",VLOOKUP(TP_CFAR_DB[[#This Row],[Probability]],Probability[],2,FALSE)+VLOOKUP(TP_CFAR_DB[[#This Row],[Severity]],Probability[],2,FALSE)+1)</f>
        <v/>
      </c>
      <c r="N158" s="182"/>
    </row>
    <row r="159" spans="2:14">
      <c r="B159" s="176">
        <f t="shared" ca="1" si="8"/>
        <v>155</v>
      </c>
      <c r="C159" s="176" t="str">
        <f t="shared" ca="1" si="9"/>
        <v>FT-TP-155</v>
      </c>
      <c r="D159" s="31"/>
      <c r="E159" s="2"/>
      <c r="F159" s="2"/>
      <c r="G159" s="2"/>
      <c r="H159" s="2"/>
      <c r="I159" s="2"/>
      <c r="J159" s="31"/>
      <c r="K159" s="31"/>
      <c r="L159" s="31"/>
      <c r="M159" s="174" t="str">
        <f>IF(OR(ISBLANK(TP_CFAR_DB[[#This Row],[Probability]]),ISBLANK(TP_CFAR_DB[[#This Row],[Severity]])),"",VLOOKUP(TP_CFAR_DB[[#This Row],[Probability]],Probability[],2,FALSE)+VLOOKUP(TP_CFAR_DB[[#This Row],[Severity]],Probability[],2,FALSE)+1)</f>
        <v/>
      </c>
      <c r="N159" s="182"/>
    </row>
    <row r="160" spans="2:14">
      <c r="B160" s="176">
        <f t="shared" ca="1" si="8"/>
        <v>156</v>
      </c>
      <c r="C160" s="176" t="str">
        <f t="shared" ca="1" si="9"/>
        <v>FT-TP-156</v>
      </c>
      <c r="D160" s="31"/>
      <c r="E160" s="2"/>
      <c r="F160" s="2"/>
      <c r="G160" s="2"/>
      <c r="H160" s="2"/>
      <c r="I160" s="2"/>
      <c r="J160" s="31"/>
      <c r="K160" s="31"/>
      <c r="L160" s="31"/>
      <c r="M160" s="174" t="str">
        <f>IF(OR(ISBLANK(TP_CFAR_DB[[#This Row],[Probability]]),ISBLANK(TP_CFAR_DB[[#This Row],[Severity]])),"",VLOOKUP(TP_CFAR_DB[[#This Row],[Probability]],Probability[],2,FALSE)+VLOOKUP(TP_CFAR_DB[[#This Row],[Severity]],Probability[],2,FALSE)+1)</f>
        <v/>
      </c>
      <c r="N160" s="182"/>
    </row>
    <row r="161" spans="2:14">
      <c r="B161" s="176">
        <f t="shared" ca="1" si="8"/>
        <v>157</v>
      </c>
      <c r="C161" s="176" t="str">
        <f t="shared" ca="1" si="9"/>
        <v>FT-TP-157</v>
      </c>
      <c r="D161" s="31"/>
      <c r="E161" s="2"/>
      <c r="F161" s="2"/>
      <c r="G161" s="2"/>
      <c r="H161" s="2"/>
      <c r="I161" s="2"/>
      <c r="J161" s="31"/>
      <c r="K161" s="31"/>
      <c r="L161" s="31"/>
      <c r="M161" s="174" t="str">
        <f>IF(OR(ISBLANK(TP_CFAR_DB[[#This Row],[Probability]]),ISBLANK(TP_CFAR_DB[[#This Row],[Severity]])),"",VLOOKUP(TP_CFAR_DB[[#This Row],[Probability]],Probability[],2,FALSE)+VLOOKUP(TP_CFAR_DB[[#This Row],[Severity]],Probability[],2,FALSE)+1)</f>
        <v/>
      </c>
      <c r="N161" s="182"/>
    </row>
    <row r="162" spans="2:14">
      <c r="B162" s="176">
        <f t="shared" ca="1" si="8"/>
        <v>158</v>
      </c>
      <c r="C162" s="176" t="str">
        <f t="shared" ca="1" si="9"/>
        <v>FT-TP-158</v>
      </c>
      <c r="D162" s="31"/>
      <c r="E162" s="2"/>
      <c r="F162" s="2"/>
      <c r="G162" s="2"/>
      <c r="H162" s="2"/>
      <c r="I162" s="2"/>
      <c r="J162" s="31"/>
      <c r="K162" s="31"/>
      <c r="L162" s="31"/>
      <c r="M162" s="174" t="str">
        <f>IF(OR(ISBLANK(TP_CFAR_DB[[#This Row],[Probability]]),ISBLANK(TP_CFAR_DB[[#This Row],[Severity]])),"",VLOOKUP(TP_CFAR_DB[[#This Row],[Probability]],Probability[],2,FALSE)+VLOOKUP(TP_CFAR_DB[[#This Row],[Severity]],Probability[],2,FALSE)+1)</f>
        <v/>
      </c>
      <c r="N162" s="182"/>
    </row>
    <row r="163" spans="2:14">
      <c r="B163" s="176">
        <f t="shared" ca="1" si="8"/>
        <v>159</v>
      </c>
      <c r="C163" s="176" t="str">
        <f t="shared" ca="1" si="9"/>
        <v>FT-TP-159</v>
      </c>
      <c r="D163" s="31"/>
      <c r="E163" s="2"/>
      <c r="F163" s="2"/>
      <c r="G163" s="2"/>
      <c r="H163" s="2"/>
      <c r="I163" s="2"/>
      <c r="J163" s="31"/>
      <c r="K163" s="31"/>
      <c r="L163" s="31"/>
      <c r="M163" s="174" t="str">
        <f>IF(OR(ISBLANK(TP_CFAR_DB[[#This Row],[Probability]]),ISBLANK(TP_CFAR_DB[[#This Row],[Severity]])),"",VLOOKUP(TP_CFAR_DB[[#This Row],[Probability]],Probability[],2,FALSE)+VLOOKUP(TP_CFAR_DB[[#This Row],[Severity]],Probability[],2,FALSE)+1)</f>
        <v/>
      </c>
      <c r="N163" s="182"/>
    </row>
    <row r="164" spans="2:14">
      <c r="B164" s="176">
        <f t="shared" ca="1" si="8"/>
        <v>160</v>
      </c>
      <c r="C164" s="176" t="str">
        <f t="shared" ca="1" si="9"/>
        <v>FT-TP-160</v>
      </c>
      <c r="D164" s="31"/>
      <c r="E164" s="2"/>
      <c r="F164" s="2"/>
      <c r="G164" s="2"/>
      <c r="H164" s="2"/>
      <c r="I164" s="2"/>
      <c r="J164" s="31"/>
      <c r="K164" s="31"/>
      <c r="L164" s="31"/>
      <c r="M164" s="174" t="str">
        <f>IF(OR(ISBLANK(TP_CFAR_DB[[#This Row],[Probability]]),ISBLANK(TP_CFAR_DB[[#This Row],[Severity]])),"",VLOOKUP(TP_CFAR_DB[[#This Row],[Probability]],Probability[],2,FALSE)+VLOOKUP(TP_CFAR_DB[[#This Row],[Severity]],Probability[],2,FALSE)+1)</f>
        <v/>
      </c>
      <c r="N164" s="182"/>
    </row>
    <row r="165" spans="2:14">
      <c r="B165" s="176">
        <f t="shared" ca="1" si="8"/>
        <v>161</v>
      </c>
      <c r="C165" s="176" t="str">
        <f t="shared" ca="1" si="9"/>
        <v>FT-TP-161</v>
      </c>
      <c r="D165" s="31"/>
      <c r="E165" s="2"/>
      <c r="F165" s="2"/>
      <c r="G165" s="2"/>
      <c r="H165" s="2"/>
      <c r="I165" s="2"/>
      <c r="J165" s="31"/>
      <c r="K165" s="31"/>
      <c r="L165" s="31"/>
      <c r="M165" s="174" t="str">
        <f>IF(OR(ISBLANK(TP_CFAR_DB[[#This Row],[Probability]]),ISBLANK(TP_CFAR_DB[[#This Row],[Severity]])),"",VLOOKUP(TP_CFAR_DB[[#This Row],[Probability]],Probability[],2,FALSE)+VLOOKUP(TP_CFAR_DB[[#This Row],[Severity]],Probability[],2,FALSE)+1)</f>
        <v/>
      </c>
      <c r="N165" s="182"/>
    </row>
    <row r="166" spans="2:14">
      <c r="B166" s="176">
        <f t="shared" ca="1" si="8"/>
        <v>162</v>
      </c>
      <c r="C166" s="176" t="str">
        <f t="shared" ca="1" si="9"/>
        <v>FT-TP-162</v>
      </c>
      <c r="D166" s="31"/>
      <c r="E166" s="2"/>
      <c r="F166" s="2"/>
      <c r="G166" s="2"/>
      <c r="H166" s="2"/>
      <c r="I166" s="2"/>
      <c r="J166" s="31"/>
      <c r="K166" s="31"/>
      <c r="L166" s="31"/>
      <c r="M166" s="174" t="str">
        <f>IF(OR(ISBLANK(TP_CFAR_DB[[#This Row],[Probability]]),ISBLANK(TP_CFAR_DB[[#This Row],[Severity]])),"",VLOOKUP(TP_CFAR_DB[[#This Row],[Probability]],Probability[],2,FALSE)+VLOOKUP(TP_CFAR_DB[[#This Row],[Severity]],Probability[],2,FALSE)+1)</f>
        <v/>
      </c>
      <c r="N166" s="182"/>
    </row>
    <row r="167" spans="2:14">
      <c r="B167" s="176">
        <f t="shared" ca="1" si="8"/>
        <v>163</v>
      </c>
      <c r="C167" s="176" t="str">
        <f t="shared" ca="1" si="9"/>
        <v>FT-TP-163</v>
      </c>
      <c r="D167" s="31"/>
      <c r="E167" s="2"/>
      <c r="F167" s="2"/>
      <c r="G167" s="2"/>
      <c r="H167" s="2"/>
      <c r="I167" s="2"/>
      <c r="J167" s="31"/>
      <c r="K167" s="31"/>
      <c r="L167" s="31"/>
      <c r="M167" s="174" t="str">
        <f>IF(OR(ISBLANK(TP_CFAR_DB[[#This Row],[Probability]]),ISBLANK(TP_CFAR_DB[[#This Row],[Severity]])),"",VLOOKUP(TP_CFAR_DB[[#This Row],[Probability]],Probability[],2,FALSE)+VLOOKUP(TP_CFAR_DB[[#This Row],[Severity]],Probability[],2,FALSE)+1)</f>
        <v/>
      </c>
      <c r="N167" s="182"/>
    </row>
    <row r="168" spans="2:14">
      <c r="B168" s="176">
        <f t="shared" ca="1" si="8"/>
        <v>164</v>
      </c>
      <c r="C168" s="176" t="str">
        <f t="shared" ca="1" si="9"/>
        <v>FT-TP-164</v>
      </c>
      <c r="D168" s="31"/>
      <c r="E168" s="2"/>
      <c r="F168" s="2"/>
      <c r="G168" s="2"/>
      <c r="H168" s="2"/>
      <c r="I168" s="2"/>
      <c r="J168" s="31"/>
      <c r="K168" s="31"/>
      <c r="L168" s="31"/>
      <c r="M168" s="174" t="str">
        <f>IF(OR(ISBLANK(TP_CFAR_DB[[#This Row],[Probability]]),ISBLANK(TP_CFAR_DB[[#This Row],[Severity]])),"",VLOOKUP(TP_CFAR_DB[[#This Row],[Probability]],Probability[],2,FALSE)+VLOOKUP(TP_CFAR_DB[[#This Row],[Severity]],Probability[],2,FALSE)+1)</f>
        <v/>
      </c>
      <c r="N168" s="182"/>
    </row>
    <row r="169" spans="2:14">
      <c r="B169" s="176">
        <f t="shared" ca="1" si="8"/>
        <v>165</v>
      </c>
      <c r="C169" s="176" t="str">
        <f t="shared" ca="1" si="9"/>
        <v>FT-TP-165</v>
      </c>
      <c r="D169" s="31"/>
      <c r="E169" s="2"/>
      <c r="F169" s="2"/>
      <c r="G169" s="2"/>
      <c r="H169" s="2"/>
      <c r="I169" s="2"/>
      <c r="J169" s="31"/>
      <c r="K169" s="31"/>
      <c r="L169" s="31"/>
      <c r="M169" s="174" t="str">
        <f>IF(OR(ISBLANK(TP_CFAR_DB[[#This Row],[Probability]]),ISBLANK(TP_CFAR_DB[[#This Row],[Severity]])),"",VLOOKUP(TP_CFAR_DB[[#This Row],[Probability]],Probability[],2,FALSE)+VLOOKUP(TP_CFAR_DB[[#This Row],[Severity]],Probability[],2,FALSE)+1)</f>
        <v/>
      </c>
      <c r="N169" s="182"/>
    </row>
    <row r="170" spans="2:14">
      <c r="B170" s="176">
        <f t="shared" ca="1" si="8"/>
        <v>166</v>
      </c>
      <c r="C170" s="176" t="str">
        <f t="shared" ca="1" si="9"/>
        <v>FT-TP-166</v>
      </c>
      <c r="D170" s="31"/>
      <c r="E170" s="2"/>
      <c r="F170" s="2"/>
      <c r="G170" s="2"/>
      <c r="H170" s="2"/>
      <c r="I170" s="2"/>
      <c r="J170" s="31"/>
      <c r="K170" s="31"/>
      <c r="L170" s="31"/>
      <c r="M170" s="174" t="str">
        <f>IF(OR(ISBLANK(TP_CFAR_DB[[#This Row],[Probability]]),ISBLANK(TP_CFAR_DB[[#This Row],[Severity]])),"",VLOOKUP(TP_CFAR_DB[[#This Row],[Probability]],Probability[],2,FALSE)+VLOOKUP(TP_CFAR_DB[[#This Row],[Severity]],Probability[],2,FALSE)+1)</f>
        <v/>
      </c>
      <c r="N170" s="182"/>
    </row>
    <row r="171" spans="2:14">
      <c r="B171" s="176">
        <f t="shared" ca="1" si="8"/>
        <v>167</v>
      </c>
      <c r="C171" s="176" t="str">
        <f t="shared" ca="1" si="9"/>
        <v>FT-TP-167</v>
      </c>
      <c r="D171" s="31"/>
      <c r="E171" s="2"/>
      <c r="F171" s="2"/>
      <c r="G171" s="2"/>
      <c r="H171" s="2"/>
      <c r="I171" s="2"/>
      <c r="J171" s="31"/>
      <c r="K171" s="31"/>
      <c r="L171" s="31"/>
      <c r="M171" s="174" t="str">
        <f>IF(OR(ISBLANK(TP_CFAR_DB[[#This Row],[Probability]]),ISBLANK(TP_CFAR_DB[[#This Row],[Severity]])),"",VLOOKUP(TP_CFAR_DB[[#This Row],[Probability]],Probability[],2,FALSE)+VLOOKUP(TP_CFAR_DB[[#This Row],[Severity]],Probability[],2,FALSE)+1)</f>
        <v/>
      </c>
      <c r="N171" s="182"/>
    </row>
    <row r="172" spans="2:14">
      <c r="B172" s="176">
        <f t="shared" ca="1" si="8"/>
        <v>168</v>
      </c>
      <c r="C172" s="176" t="str">
        <f t="shared" ca="1" si="9"/>
        <v>FT-TP-168</v>
      </c>
      <c r="D172" s="31"/>
      <c r="E172" s="2"/>
      <c r="F172" s="2"/>
      <c r="G172" s="2"/>
      <c r="H172" s="2"/>
      <c r="I172" s="2"/>
      <c r="J172" s="31"/>
      <c r="K172" s="31"/>
      <c r="L172" s="31"/>
      <c r="M172" s="174" t="str">
        <f>IF(OR(ISBLANK(TP_CFAR_DB[[#This Row],[Probability]]),ISBLANK(TP_CFAR_DB[[#This Row],[Severity]])),"",VLOOKUP(TP_CFAR_DB[[#This Row],[Probability]],Probability[],2,FALSE)+VLOOKUP(TP_CFAR_DB[[#This Row],[Severity]],Probability[],2,FALSE)+1)</f>
        <v/>
      </c>
      <c r="N172" s="182"/>
    </row>
    <row r="173" spans="2:14">
      <c r="B173" s="176">
        <f t="shared" ca="1" si="8"/>
        <v>169</v>
      </c>
      <c r="C173" s="176" t="str">
        <f t="shared" ca="1" si="9"/>
        <v>FT-TP-169</v>
      </c>
      <c r="D173" s="31"/>
      <c r="E173" s="2"/>
      <c r="F173" s="2"/>
      <c r="G173" s="2"/>
      <c r="H173" s="2"/>
      <c r="I173" s="2"/>
      <c r="J173" s="31"/>
      <c r="K173" s="31"/>
      <c r="L173" s="31"/>
      <c r="M173" s="174" t="str">
        <f>IF(OR(ISBLANK(TP_CFAR_DB[[#This Row],[Probability]]),ISBLANK(TP_CFAR_DB[[#This Row],[Severity]])),"",VLOOKUP(TP_CFAR_DB[[#This Row],[Probability]],Probability[],2,FALSE)+VLOOKUP(TP_CFAR_DB[[#This Row],[Severity]],Probability[],2,FALSE)+1)</f>
        <v/>
      </c>
      <c r="N173" s="182"/>
    </row>
    <row r="174" spans="2:14">
      <c r="B174" s="176">
        <f t="shared" ca="1" si="8"/>
        <v>170</v>
      </c>
      <c r="C174" s="176" t="str">
        <f t="shared" ca="1" si="9"/>
        <v>FT-TP-170</v>
      </c>
      <c r="D174" s="31"/>
      <c r="E174" s="2"/>
      <c r="F174" s="2"/>
      <c r="G174" s="2"/>
      <c r="H174" s="2"/>
      <c r="I174" s="2"/>
      <c r="J174" s="31"/>
      <c r="K174" s="31"/>
      <c r="L174" s="31"/>
      <c r="M174" s="174" t="str">
        <f>IF(OR(ISBLANK(TP_CFAR_DB[[#This Row],[Probability]]),ISBLANK(TP_CFAR_DB[[#This Row],[Severity]])),"",VLOOKUP(TP_CFAR_DB[[#This Row],[Probability]],Probability[],2,FALSE)+VLOOKUP(TP_CFAR_DB[[#This Row],[Severity]],Probability[],2,FALSE)+1)</f>
        <v/>
      </c>
      <c r="N174" s="182"/>
    </row>
    <row r="175" spans="2:14">
      <c r="B175" s="176">
        <f t="shared" ref="B175:B238" ca="1" si="10">INDIRECT("R[-1]C",0)+1</f>
        <v>171</v>
      </c>
      <c r="C175" s="176" t="str">
        <f t="shared" ref="C175:C238" ca="1" si="11">"FT-TP-"&amp;B175</f>
        <v>FT-TP-171</v>
      </c>
      <c r="D175" s="31"/>
      <c r="E175" s="2"/>
      <c r="F175" s="2"/>
      <c r="G175" s="2"/>
      <c r="H175" s="2"/>
      <c r="I175" s="2"/>
      <c r="J175" s="31"/>
      <c r="K175" s="31"/>
      <c r="L175" s="31"/>
      <c r="M175" s="174" t="str">
        <f>IF(OR(ISBLANK(TP_CFAR_DB[[#This Row],[Probability]]),ISBLANK(TP_CFAR_DB[[#This Row],[Severity]])),"",VLOOKUP(TP_CFAR_DB[[#This Row],[Probability]],Probability[],2,FALSE)+VLOOKUP(TP_CFAR_DB[[#This Row],[Severity]],Probability[],2,FALSE)+1)</f>
        <v/>
      </c>
      <c r="N175" s="182"/>
    </row>
    <row r="176" spans="2:14">
      <c r="B176" s="176">
        <f t="shared" ca="1" si="10"/>
        <v>172</v>
      </c>
      <c r="C176" s="176" t="str">
        <f t="shared" ca="1" si="11"/>
        <v>FT-TP-172</v>
      </c>
      <c r="D176" s="31"/>
      <c r="E176" s="2"/>
      <c r="F176" s="2"/>
      <c r="G176" s="2"/>
      <c r="H176" s="2"/>
      <c r="I176" s="2"/>
      <c r="J176" s="31"/>
      <c r="K176" s="31"/>
      <c r="L176" s="31"/>
      <c r="M176" s="174" t="str">
        <f>IF(OR(ISBLANK(TP_CFAR_DB[[#This Row],[Probability]]),ISBLANK(TP_CFAR_DB[[#This Row],[Severity]])),"",VLOOKUP(TP_CFAR_DB[[#This Row],[Probability]],Probability[],2,FALSE)+VLOOKUP(TP_CFAR_DB[[#This Row],[Severity]],Probability[],2,FALSE)+1)</f>
        <v/>
      </c>
      <c r="N176" s="182"/>
    </row>
    <row r="177" spans="2:14">
      <c r="B177" s="176">
        <f t="shared" ca="1" si="10"/>
        <v>173</v>
      </c>
      <c r="C177" s="176" t="str">
        <f t="shared" ca="1" si="11"/>
        <v>FT-TP-173</v>
      </c>
      <c r="D177" s="31"/>
      <c r="E177" s="2"/>
      <c r="F177" s="2"/>
      <c r="G177" s="2"/>
      <c r="H177" s="2"/>
      <c r="I177" s="2"/>
      <c r="J177" s="31"/>
      <c r="K177" s="31"/>
      <c r="L177" s="31"/>
      <c r="M177" s="174" t="str">
        <f>IF(OR(ISBLANK(TP_CFAR_DB[[#This Row],[Probability]]),ISBLANK(TP_CFAR_DB[[#This Row],[Severity]])),"",VLOOKUP(TP_CFAR_DB[[#This Row],[Probability]],Probability[],2,FALSE)+VLOOKUP(TP_CFAR_DB[[#This Row],[Severity]],Probability[],2,FALSE)+1)</f>
        <v/>
      </c>
      <c r="N177" s="182"/>
    </row>
    <row r="178" spans="2:14">
      <c r="B178" s="176">
        <f t="shared" ca="1" si="10"/>
        <v>174</v>
      </c>
      <c r="C178" s="176" t="str">
        <f t="shared" ca="1" si="11"/>
        <v>FT-TP-174</v>
      </c>
      <c r="D178" s="31"/>
      <c r="E178" s="2"/>
      <c r="F178" s="2"/>
      <c r="G178" s="2"/>
      <c r="H178" s="2"/>
      <c r="I178" s="2"/>
      <c r="J178" s="31"/>
      <c r="K178" s="31"/>
      <c r="L178" s="31"/>
      <c r="M178" s="174" t="str">
        <f>IF(OR(ISBLANK(TP_CFAR_DB[[#This Row],[Probability]]),ISBLANK(TP_CFAR_DB[[#This Row],[Severity]])),"",VLOOKUP(TP_CFAR_DB[[#This Row],[Probability]],Probability[],2,FALSE)+VLOOKUP(TP_CFAR_DB[[#This Row],[Severity]],Probability[],2,FALSE)+1)</f>
        <v/>
      </c>
      <c r="N178" s="182"/>
    </row>
    <row r="179" spans="2:14">
      <c r="B179" s="176">
        <f t="shared" ca="1" si="10"/>
        <v>175</v>
      </c>
      <c r="C179" s="176" t="str">
        <f t="shared" ca="1" si="11"/>
        <v>FT-TP-175</v>
      </c>
      <c r="D179" s="31"/>
      <c r="E179" s="2"/>
      <c r="F179" s="2"/>
      <c r="G179" s="2"/>
      <c r="H179" s="2"/>
      <c r="I179" s="2"/>
      <c r="J179" s="31"/>
      <c r="K179" s="31"/>
      <c r="L179" s="31"/>
      <c r="M179" s="174" t="str">
        <f>IF(OR(ISBLANK(TP_CFAR_DB[[#This Row],[Probability]]),ISBLANK(TP_CFAR_DB[[#This Row],[Severity]])),"",VLOOKUP(TP_CFAR_DB[[#This Row],[Probability]],Probability[],2,FALSE)+VLOOKUP(TP_CFAR_DB[[#This Row],[Severity]],Probability[],2,FALSE)+1)</f>
        <v/>
      </c>
      <c r="N179" s="182"/>
    </row>
    <row r="180" spans="2:14">
      <c r="B180" s="176">
        <f t="shared" ca="1" si="10"/>
        <v>176</v>
      </c>
      <c r="C180" s="176" t="str">
        <f t="shared" ca="1" si="11"/>
        <v>FT-TP-176</v>
      </c>
      <c r="D180" s="31"/>
      <c r="E180" s="2"/>
      <c r="F180" s="2"/>
      <c r="G180" s="2"/>
      <c r="H180" s="2"/>
      <c r="I180" s="2"/>
      <c r="J180" s="31"/>
      <c r="K180" s="31"/>
      <c r="L180" s="31"/>
      <c r="M180" s="174" t="str">
        <f>IF(OR(ISBLANK(TP_CFAR_DB[[#This Row],[Probability]]),ISBLANK(TP_CFAR_DB[[#This Row],[Severity]])),"",VLOOKUP(TP_CFAR_DB[[#This Row],[Probability]],Probability[],2,FALSE)+VLOOKUP(TP_CFAR_DB[[#This Row],[Severity]],Probability[],2,FALSE)+1)</f>
        <v/>
      </c>
      <c r="N180" s="182"/>
    </row>
    <row r="181" spans="2:14">
      <c r="B181" s="176">
        <f t="shared" ca="1" si="10"/>
        <v>177</v>
      </c>
      <c r="C181" s="176" t="str">
        <f t="shared" ca="1" si="11"/>
        <v>FT-TP-177</v>
      </c>
      <c r="D181" s="31"/>
      <c r="E181" s="2"/>
      <c r="F181" s="2"/>
      <c r="G181" s="2"/>
      <c r="H181" s="2"/>
      <c r="I181" s="2"/>
      <c r="J181" s="31"/>
      <c r="K181" s="31"/>
      <c r="L181" s="31"/>
      <c r="M181" s="174" t="str">
        <f>IF(OR(ISBLANK(TP_CFAR_DB[[#This Row],[Probability]]),ISBLANK(TP_CFAR_DB[[#This Row],[Severity]])),"",VLOOKUP(TP_CFAR_DB[[#This Row],[Probability]],Probability[],2,FALSE)+VLOOKUP(TP_CFAR_DB[[#This Row],[Severity]],Probability[],2,FALSE)+1)</f>
        <v/>
      </c>
      <c r="N181" s="182"/>
    </row>
    <row r="182" spans="2:14">
      <c r="B182" s="176">
        <f t="shared" ca="1" si="10"/>
        <v>178</v>
      </c>
      <c r="C182" s="176" t="str">
        <f t="shared" ca="1" si="11"/>
        <v>FT-TP-178</v>
      </c>
      <c r="D182" s="31"/>
      <c r="E182" s="2"/>
      <c r="F182" s="2"/>
      <c r="G182" s="2"/>
      <c r="H182" s="2"/>
      <c r="I182" s="2"/>
      <c r="J182" s="31"/>
      <c r="K182" s="31"/>
      <c r="L182" s="31"/>
      <c r="M182" s="174" t="str">
        <f>IF(OR(ISBLANK(TP_CFAR_DB[[#This Row],[Probability]]),ISBLANK(TP_CFAR_DB[[#This Row],[Severity]])),"",VLOOKUP(TP_CFAR_DB[[#This Row],[Probability]],Probability[],2,FALSE)+VLOOKUP(TP_CFAR_DB[[#This Row],[Severity]],Probability[],2,FALSE)+1)</f>
        <v/>
      </c>
      <c r="N182" s="182"/>
    </row>
    <row r="183" spans="2:14">
      <c r="B183" s="176">
        <f t="shared" ca="1" si="10"/>
        <v>179</v>
      </c>
      <c r="C183" s="176" t="str">
        <f t="shared" ca="1" si="11"/>
        <v>FT-TP-179</v>
      </c>
      <c r="D183" s="31"/>
      <c r="E183" s="2"/>
      <c r="F183" s="2"/>
      <c r="G183" s="2"/>
      <c r="H183" s="2"/>
      <c r="I183" s="2"/>
      <c r="J183" s="31"/>
      <c r="K183" s="31"/>
      <c r="L183" s="31"/>
      <c r="M183" s="174" t="str">
        <f>IF(OR(ISBLANK(TP_CFAR_DB[[#This Row],[Probability]]),ISBLANK(TP_CFAR_DB[[#This Row],[Severity]])),"",VLOOKUP(TP_CFAR_DB[[#This Row],[Probability]],Probability[],2,FALSE)+VLOOKUP(TP_CFAR_DB[[#This Row],[Severity]],Probability[],2,FALSE)+1)</f>
        <v/>
      </c>
      <c r="N183" s="182"/>
    </row>
    <row r="184" spans="2:14">
      <c r="B184" s="176">
        <f t="shared" ca="1" si="10"/>
        <v>180</v>
      </c>
      <c r="C184" s="176" t="str">
        <f t="shared" ca="1" si="11"/>
        <v>FT-TP-180</v>
      </c>
      <c r="D184" s="31"/>
      <c r="E184" s="2"/>
      <c r="F184" s="2"/>
      <c r="G184" s="2"/>
      <c r="H184" s="2"/>
      <c r="I184" s="2"/>
      <c r="J184" s="31"/>
      <c r="K184" s="31"/>
      <c r="L184" s="31"/>
      <c r="M184" s="174" t="str">
        <f>IF(OR(ISBLANK(TP_CFAR_DB[[#This Row],[Probability]]),ISBLANK(TP_CFAR_DB[[#This Row],[Severity]])),"",VLOOKUP(TP_CFAR_DB[[#This Row],[Probability]],Probability[],2,FALSE)+VLOOKUP(TP_CFAR_DB[[#This Row],[Severity]],Probability[],2,FALSE)+1)</f>
        <v/>
      </c>
      <c r="N184" s="182"/>
    </row>
    <row r="185" spans="2:14">
      <c r="B185" s="176">
        <f t="shared" ca="1" si="10"/>
        <v>181</v>
      </c>
      <c r="C185" s="176" t="str">
        <f t="shared" ca="1" si="11"/>
        <v>FT-TP-181</v>
      </c>
      <c r="D185" s="31"/>
      <c r="E185" s="2"/>
      <c r="F185" s="2"/>
      <c r="G185" s="2"/>
      <c r="H185" s="2"/>
      <c r="I185" s="2"/>
      <c r="J185" s="31"/>
      <c r="K185" s="31"/>
      <c r="L185" s="31"/>
      <c r="M185" s="174" t="str">
        <f>IF(OR(ISBLANK(TP_CFAR_DB[[#This Row],[Probability]]),ISBLANK(TP_CFAR_DB[[#This Row],[Severity]])),"",VLOOKUP(TP_CFAR_DB[[#This Row],[Probability]],Probability[],2,FALSE)+VLOOKUP(TP_CFAR_DB[[#This Row],[Severity]],Probability[],2,FALSE)+1)</f>
        <v/>
      </c>
      <c r="N185" s="182"/>
    </row>
    <row r="186" spans="2:14">
      <c r="B186" s="176">
        <f t="shared" ca="1" si="10"/>
        <v>182</v>
      </c>
      <c r="C186" s="176" t="str">
        <f t="shared" ca="1" si="11"/>
        <v>FT-TP-182</v>
      </c>
      <c r="D186" s="31"/>
      <c r="E186" s="2"/>
      <c r="F186" s="2"/>
      <c r="G186" s="2"/>
      <c r="H186" s="2"/>
      <c r="I186" s="2"/>
      <c r="J186" s="31"/>
      <c r="K186" s="31"/>
      <c r="L186" s="31"/>
      <c r="M186" s="174" t="str">
        <f>IF(OR(ISBLANK(TP_CFAR_DB[[#This Row],[Probability]]),ISBLANK(TP_CFAR_DB[[#This Row],[Severity]])),"",VLOOKUP(TP_CFAR_DB[[#This Row],[Probability]],Probability[],2,FALSE)+VLOOKUP(TP_CFAR_DB[[#This Row],[Severity]],Probability[],2,FALSE)+1)</f>
        <v/>
      </c>
      <c r="N186" s="182"/>
    </row>
    <row r="187" spans="2:14">
      <c r="B187" s="176">
        <f t="shared" ca="1" si="10"/>
        <v>183</v>
      </c>
      <c r="C187" s="176" t="str">
        <f t="shared" ca="1" si="11"/>
        <v>FT-TP-183</v>
      </c>
      <c r="D187" s="31"/>
      <c r="E187" s="2"/>
      <c r="F187" s="2"/>
      <c r="G187" s="2"/>
      <c r="H187" s="2"/>
      <c r="I187" s="2"/>
      <c r="J187" s="31"/>
      <c r="K187" s="31"/>
      <c r="L187" s="31"/>
      <c r="M187" s="174" t="str">
        <f>IF(OR(ISBLANK(TP_CFAR_DB[[#This Row],[Probability]]),ISBLANK(TP_CFAR_DB[[#This Row],[Severity]])),"",VLOOKUP(TP_CFAR_DB[[#This Row],[Probability]],Probability[],2,FALSE)+VLOOKUP(TP_CFAR_DB[[#This Row],[Severity]],Probability[],2,FALSE)+1)</f>
        <v/>
      </c>
      <c r="N187" s="182"/>
    </row>
    <row r="188" spans="2:14">
      <c r="B188" s="176">
        <f t="shared" ca="1" si="10"/>
        <v>184</v>
      </c>
      <c r="C188" s="176" t="str">
        <f t="shared" ca="1" si="11"/>
        <v>FT-TP-184</v>
      </c>
      <c r="D188" s="31"/>
      <c r="E188" s="2"/>
      <c r="F188" s="2"/>
      <c r="G188" s="2"/>
      <c r="H188" s="2"/>
      <c r="I188" s="2"/>
      <c r="J188" s="31"/>
      <c r="K188" s="31"/>
      <c r="L188" s="31"/>
      <c r="M188" s="174" t="str">
        <f>IF(OR(ISBLANK(TP_CFAR_DB[[#This Row],[Probability]]),ISBLANK(TP_CFAR_DB[[#This Row],[Severity]])),"",VLOOKUP(TP_CFAR_DB[[#This Row],[Probability]],Probability[],2,FALSE)+VLOOKUP(TP_CFAR_DB[[#This Row],[Severity]],Probability[],2,FALSE)+1)</f>
        <v/>
      </c>
      <c r="N188" s="182"/>
    </row>
    <row r="189" spans="2:14">
      <c r="B189" s="176">
        <f t="shared" ca="1" si="10"/>
        <v>185</v>
      </c>
      <c r="C189" s="176" t="str">
        <f t="shared" ca="1" si="11"/>
        <v>FT-TP-185</v>
      </c>
      <c r="D189" s="31"/>
      <c r="E189" s="2"/>
      <c r="F189" s="2"/>
      <c r="G189" s="2"/>
      <c r="H189" s="2"/>
      <c r="I189" s="2"/>
      <c r="J189" s="31"/>
      <c r="K189" s="31"/>
      <c r="L189" s="31"/>
      <c r="M189" s="174" t="str">
        <f>IF(OR(ISBLANK(TP_CFAR_DB[[#This Row],[Probability]]),ISBLANK(TP_CFAR_DB[[#This Row],[Severity]])),"",VLOOKUP(TP_CFAR_DB[[#This Row],[Probability]],Probability[],2,FALSE)+VLOOKUP(TP_CFAR_DB[[#This Row],[Severity]],Probability[],2,FALSE)+1)</f>
        <v/>
      </c>
      <c r="N189" s="182"/>
    </row>
    <row r="190" spans="2:14">
      <c r="B190" s="176">
        <f t="shared" ca="1" si="10"/>
        <v>186</v>
      </c>
      <c r="C190" s="176" t="str">
        <f t="shared" ca="1" si="11"/>
        <v>FT-TP-186</v>
      </c>
      <c r="D190" s="31"/>
      <c r="E190" s="2"/>
      <c r="F190" s="2"/>
      <c r="G190" s="2"/>
      <c r="H190" s="2"/>
      <c r="I190" s="2"/>
      <c r="J190" s="31"/>
      <c r="K190" s="31"/>
      <c r="L190" s="31"/>
      <c r="M190" s="174" t="str">
        <f>IF(OR(ISBLANK(TP_CFAR_DB[[#This Row],[Probability]]),ISBLANK(TP_CFAR_DB[[#This Row],[Severity]])),"",VLOOKUP(TP_CFAR_DB[[#This Row],[Probability]],Probability[],2,FALSE)+VLOOKUP(TP_CFAR_DB[[#This Row],[Severity]],Probability[],2,FALSE)+1)</f>
        <v/>
      </c>
      <c r="N190" s="182"/>
    </row>
    <row r="191" spans="2:14">
      <c r="B191" s="176">
        <f t="shared" ca="1" si="10"/>
        <v>187</v>
      </c>
      <c r="C191" s="176" t="str">
        <f t="shared" ca="1" si="11"/>
        <v>FT-TP-187</v>
      </c>
      <c r="D191" s="31"/>
      <c r="E191" s="2"/>
      <c r="F191" s="2"/>
      <c r="G191" s="2"/>
      <c r="H191" s="2"/>
      <c r="I191" s="2"/>
      <c r="J191" s="31"/>
      <c r="K191" s="31"/>
      <c r="L191" s="31"/>
      <c r="M191" s="174" t="str">
        <f>IF(OR(ISBLANK(TP_CFAR_DB[[#This Row],[Probability]]),ISBLANK(TP_CFAR_DB[[#This Row],[Severity]])),"",VLOOKUP(TP_CFAR_DB[[#This Row],[Probability]],Probability[],2,FALSE)+VLOOKUP(TP_CFAR_DB[[#This Row],[Severity]],Probability[],2,FALSE)+1)</f>
        <v/>
      </c>
      <c r="N191" s="182"/>
    </row>
    <row r="192" spans="2:14">
      <c r="B192" s="176">
        <f t="shared" ca="1" si="10"/>
        <v>188</v>
      </c>
      <c r="C192" s="176" t="str">
        <f t="shared" ca="1" si="11"/>
        <v>FT-TP-188</v>
      </c>
      <c r="D192" s="31"/>
      <c r="E192" s="2"/>
      <c r="F192" s="2"/>
      <c r="G192" s="2"/>
      <c r="H192" s="2"/>
      <c r="I192" s="2"/>
      <c r="J192" s="31"/>
      <c r="K192" s="31"/>
      <c r="L192" s="31"/>
      <c r="M192" s="174" t="str">
        <f>IF(OR(ISBLANK(TP_CFAR_DB[[#This Row],[Probability]]),ISBLANK(TP_CFAR_DB[[#This Row],[Severity]])),"",VLOOKUP(TP_CFAR_DB[[#This Row],[Probability]],Probability[],2,FALSE)+VLOOKUP(TP_CFAR_DB[[#This Row],[Severity]],Probability[],2,FALSE)+1)</f>
        <v/>
      </c>
      <c r="N192" s="182"/>
    </row>
    <row r="193" spans="2:14">
      <c r="B193" s="176">
        <f t="shared" ca="1" si="10"/>
        <v>189</v>
      </c>
      <c r="C193" s="176" t="str">
        <f t="shared" ca="1" si="11"/>
        <v>FT-TP-189</v>
      </c>
      <c r="D193" s="31"/>
      <c r="E193" s="2"/>
      <c r="F193" s="2"/>
      <c r="G193" s="2"/>
      <c r="H193" s="2"/>
      <c r="I193" s="2"/>
      <c r="J193" s="31"/>
      <c r="K193" s="31"/>
      <c r="L193" s="31"/>
      <c r="M193" s="174" t="str">
        <f>IF(OR(ISBLANK(TP_CFAR_DB[[#This Row],[Probability]]),ISBLANK(TP_CFAR_DB[[#This Row],[Severity]])),"",VLOOKUP(TP_CFAR_DB[[#This Row],[Probability]],Probability[],2,FALSE)+VLOOKUP(TP_CFAR_DB[[#This Row],[Severity]],Probability[],2,FALSE)+1)</f>
        <v/>
      </c>
      <c r="N193" s="182"/>
    </row>
    <row r="194" spans="2:14">
      <c r="B194" s="176">
        <f t="shared" ca="1" si="10"/>
        <v>190</v>
      </c>
      <c r="C194" s="176" t="str">
        <f t="shared" ca="1" si="11"/>
        <v>FT-TP-190</v>
      </c>
      <c r="D194" s="31"/>
      <c r="E194" s="2"/>
      <c r="F194" s="2"/>
      <c r="G194" s="2"/>
      <c r="H194" s="2"/>
      <c r="I194" s="2"/>
      <c r="J194" s="31"/>
      <c r="K194" s="31"/>
      <c r="L194" s="31"/>
      <c r="M194" s="174" t="str">
        <f>IF(OR(ISBLANK(TP_CFAR_DB[[#This Row],[Probability]]),ISBLANK(TP_CFAR_DB[[#This Row],[Severity]])),"",VLOOKUP(TP_CFAR_DB[[#This Row],[Probability]],Probability[],2,FALSE)+VLOOKUP(TP_CFAR_DB[[#This Row],[Severity]],Probability[],2,FALSE)+1)</f>
        <v/>
      </c>
      <c r="N194" s="182"/>
    </row>
    <row r="195" spans="2:14">
      <c r="B195" s="176">
        <f t="shared" ca="1" si="10"/>
        <v>191</v>
      </c>
      <c r="C195" s="176" t="str">
        <f t="shared" ca="1" si="11"/>
        <v>FT-TP-191</v>
      </c>
      <c r="D195" s="31"/>
      <c r="E195" s="2"/>
      <c r="F195" s="2"/>
      <c r="G195" s="2"/>
      <c r="H195" s="2"/>
      <c r="I195" s="2"/>
      <c r="J195" s="31"/>
      <c r="K195" s="31"/>
      <c r="L195" s="31"/>
      <c r="M195" s="174" t="str">
        <f>IF(OR(ISBLANK(TP_CFAR_DB[[#This Row],[Probability]]),ISBLANK(TP_CFAR_DB[[#This Row],[Severity]])),"",VLOOKUP(TP_CFAR_DB[[#This Row],[Probability]],Probability[],2,FALSE)+VLOOKUP(TP_CFAR_DB[[#This Row],[Severity]],Probability[],2,FALSE)+1)</f>
        <v/>
      </c>
      <c r="N195" s="182"/>
    </row>
    <row r="196" spans="2:14">
      <c r="B196" s="176">
        <f t="shared" ca="1" si="10"/>
        <v>192</v>
      </c>
      <c r="C196" s="176" t="str">
        <f t="shared" ca="1" si="11"/>
        <v>FT-TP-192</v>
      </c>
      <c r="D196" s="31"/>
      <c r="E196" s="2"/>
      <c r="F196" s="2"/>
      <c r="G196" s="2"/>
      <c r="H196" s="2"/>
      <c r="I196" s="2"/>
      <c r="J196" s="31"/>
      <c r="K196" s="31"/>
      <c r="L196" s="31"/>
      <c r="M196" s="174" t="str">
        <f>IF(OR(ISBLANK(TP_CFAR_DB[[#This Row],[Probability]]),ISBLANK(TP_CFAR_DB[[#This Row],[Severity]])),"",VLOOKUP(TP_CFAR_DB[[#This Row],[Probability]],Probability[],2,FALSE)+VLOOKUP(TP_CFAR_DB[[#This Row],[Severity]],Probability[],2,FALSE)+1)</f>
        <v/>
      </c>
      <c r="N196" s="182"/>
    </row>
    <row r="197" spans="2:14">
      <c r="B197" s="176">
        <f t="shared" ca="1" si="10"/>
        <v>193</v>
      </c>
      <c r="C197" s="176" t="str">
        <f t="shared" ca="1" si="11"/>
        <v>FT-TP-193</v>
      </c>
      <c r="D197" s="31"/>
      <c r="E197" s="2"/>
      <c r="F197" s="2"/>
      <c r="G197" s="2"/>
      <c r="H197" s="2"/>
      <c r="I197" s="2"/>
      <c r="J197" s="31"/>
      <c r="K197" s="31"/>
      <c r="L197" s="31"/>
      <c r="M197" s="174" t="str">
        <f>IF(OR(ISBLANK(TP_CFAR_DB[[#This Row],[Probability]]),ISBLANK(TP_CFAR_DB[[#This Row],[Severity]])),"",VLOOKUP(TP_CFAR_DB[[#This Row],[Probability]],Probability[],2,FALSE)+VLOOKUP(TP_CFAR_DB[[#This Row],[Severity]],Probability[],2,FALSE)+1)</f>
        <v/>
      </c>
      <c r="N197" s="182"/>
    </row>
    <row r="198" spans="2:14">
      <c r="B198" s="176">
        <f t="shared" ca="1" si="10"/>
        <v>194</v>
      </c>
      <c r="C198" s="176" t="str">
        <f t="shared" ca="1" si="11"/>
        <v>FT-TP-194</v>
      </c>
      <c r="D198" s="31"/>
      <c r="E198" s="2"/>
      <c r="F198" s="2"/>
      <c r="G198" s="2"/>
      <c r="H198" s="2"/>
      <c r="I198" s="2"/>
      <c r="J198" s="31"/>
      <c r="K198" s="31"/>
      <c r="L198" s="31"/>
      <c r="M198" s="174" t="str">
        <f>IF(OR(ISBLANK(TP_CFAR_DB[[#This Row],[Probability]]),ISBLANK(TP_CFAR_DB[[#This Row],[Severity]])),"",VLOOKUP(TP_CFAR_DB[[#This Row],[Probability]],Probability[],2,FALSE)+VLOOKUP(TP_CFAR_DB[[#This Row],[Severity]],Probability[],2,FALSE)+1)</f>
        <v/>
      </c>
      <c r="N198" s="182"/>
    </row>
    <row r="199" spans="2:14">
      <c r="B199" s="176">
        <f t="shared" ca="1" si="10"/>
        <v>195</v>
      </c>
      <c r="C199" s="176" t="str">
        <f t="shared" ca="1" si="11"/>
        <v>FT-TP-195</v>
      </c>
      <c r="D199" s="31"/>
      <c r="E199" s="2"/>
      <c r="F199" s="2"/>
      <c r="G199" s="2"/>
      <c r="H199" s="2"/>
      <c r="I199" s="2"/>
      <c r="J199" s="31"/>
      <c r="K199" s="31"/>
      <c r="L199" s="31"/>
      <c r="M199" s="174" t="str">
        <f>IF(OR(ISBLANK(TP_CFAR_DB[[#This Row],[Probability]]),ISBLANK(TP_CFAR_DB[[#This Row],[Severity]])),"",VLOOKUP(TP_CFAR_DB[[#This Row],[Probability]],Probability[],2,FALSE)+VLOOKUP(TP_CFAR_DB[[#This Row],[Severity]],Probability[],2,FALSE)+1)</f>
        <v/>
      </c>
      <c r="N199" s="182"/>
    </row>
    <row r="200" spans="2:14">
      <c r="B200" s="176">
        <f t="shared" ca="1" si="10"/>
        <v>196</v>
      </c>
      <c r="C200" s="176" t="str">
        <f t="shared" ca="1" si="11"/>
        <v>FT-TP-196</v>
      </c>
      <c r="D200" s="31"/>
      <c r="E200" s="2"/>
      <c r="F200" s="2"/>
      <c r="G200" s="2"/>
      <c r="H200" s="2"/>
      <c r="I200" s="2"/>
      <c r="J200" s="31"/>
      <c r="K200" s="31"/>
      <c r="L200" s="31"/>
      <c r="M200" s="174" t="str">
        <f>IF(OR(ISBLANK(TP_CFAR_DB[[#This Row],[Probability]]),ISBLANK(TP_CFAR_DB[[#This Row],[Severity]])),"",VLOOKUP(TP_CFAR_DB[[#This Row],[Probability]],Probability[],2,FALSE)+VLOOKUP(TP_CFAR_DB[[#This Row],[Severity]],Probability[],2,FALSE)+1)</f>
        <v/>
      </c>
      <c r="N200" s="182"/>
    </row>
    <row r="201" spans="2:14">
      <c r="B201" s="176">
        <f t="shared" ca="1" si="10"/>
        <v>197</v>
      </c>
      <c r="C201" s="176" t="str">
        <f t="shared" ca="1" si="11"/>
        <v>FT-TP-197</v>
      </c>
      <c r="D201" s="31"/>
      <c r="E201" s="2"/>
      <c r="F201" s="2"/>
      <c r="G201" s="2"/>
      <c r="H201" s="2"/>
      <c r="I201" s="2"/>
      <c r="J201" s="31"/>
      <c r="K201" s="31"/>
      <c r="L201" s="31"/>
      <c r="M201" s="174" t="str">
        <f>IF(OR(ISBLANK(TP_CFAR_DB[[#This Row],[Probability]]),ISBLANK(TP_CFAR_DB[[#This Row],[Severity]])),"",VLOOKUP(TP_CFAR_DB[[#This Row],[Probability]],Probability[],2,FALSE)+VLOOKUP(TP_CFAR_DB[[#This Row],[Severity]],Probability[],2,FALSE)+1)</f>
        <v/>
      </c>
      <c r="N201" s="182"/>
    </row>
    <row r="202" spans="2:14">
      <c r="B202" s="176">
        <f t="shared" ca="1" si="10"/>
        <v>198</v>
      </c>
      <c r="C202" s="176" t="str">
        <f t="shared" ca="1" si="11"/>
        <v>FT-TP-198</v>
      </c>
      <c r="D202" s="31"/>
      <c r="E202" s="2"/>
      <c r="F202" s="2"/>
      <c r="G202" s="2"/>
      <c r="H202" s="2"/>
      <c r="I202" s="2"/>
      <c r="J202" s="31"/>
      <c r="K202" s="31"/>
      <c r="L202" s="31"/>
      <c r="M202" s="174" t="str">
        <f>IF(OR(ISBLANK(TP_CFAR_DB[[#This Row],[Probability]]),ISBLANK(TP_CFAR_DB[[#This Row],[Severity]])),"",VLOOKUP(TP_CFAR_DB[[#This Row],[Probability]],Probability[],2,FALSE)+VLOOKUP(TP_CFAR_DB[[#This Row],[Severity]],Probability[],2,FALSE)+1)</f>
        <v/>
      </c>
      <c r="N202" s="182"/>
    </row>
    <row r="203" spans="2:14">
      <c r="B203" s="176">
        <f t="shared" ca="1" si="10"/>
        <v>199</v>
      </c>
      <c r="C203" s="176" t="str">
        <f t="shared" ca="1" si="11"/>
        <v>FT-TP-199</v>
      </c>
      <c r="D203" s="31"/>
      <c r="E203" s="2"/>
      <c r="F203" s="2"/>
      <c r="G203" s="2"/>
      <c r="H203" s="2"/>
      <c r="I203" s="2"/>
      <c r="J203" s="31"/>
      <c r="K203" s="31"/>
      <c r="L203" s="31"/>
      <c r="M203" s="174" t="str">
        <f>IF(OR(ISBLANK(TP_CFAR_DB[[#This Row],[Probability]]),ISBLANK(TP_CFAR_DB[[#This Row],[Severity]])),"",VLOOKUP(TP_CFAR_DB[[#This Row],[Probability]],Probability[],2,FALSE)+VLOOKUP(TP_CFAR_DB[[#This Row],[Severity]],Probability[],2,FALSE)+1)</f>
        <v/>
      </c>
      <c r="N203" s="182"/>
    </row>
    <row r="204" spans="2:14">
      <c r="B204" s="176">
        <f t="shared" ca="1" si="10"/>
        <v>200</v>
      </c>
      <c r="C204" s="176" t="str">
        <f t="shared" ca="1" si="11"/>
        <v>FT-TP-200</v>
      </c>
      <c r="D204" s="31"/>
      <c r="E204" s="2"/>
      <c r="F204" s="2"/>
      <c r="G204" s="2"/>
      <c r="H204" s="2"/>
      <c r="I204" s="2"/>
      <c r="J204" s="31"/>
      <c r="K204" s="31"/>
      <c r="L204" s="31"/>
      <c r="M204" s="174" t="str">
        <f>IF(OR(ISBLANK(TP_CFAR_DB[[#This Row],[Probability]]),ISBLANK(TP_CFAR_DB[[#This Row],[Severity]])),"",VLOOKUP(TP_CFAR_DB[[#This Row],[Probability]],Probability[],2,FALSE)+VLOOKUP(TP_CFAR_DB[[#This Row],[Severity]],Probability[],2,FALSE)+1)</f>
        <v/>
      </c>
      <c r="N204" s="182"/>
    </row>
    <row r="205" spans="2:14">
      <c r="B205" s="176">
        <f t="shared" ca="1" si="10"/>
        <v>201</v>
      </c>
      <c r="C205" s="176" t="str">
        <f t="shared" ca="1" si="11"/>
        <v>FT-TP-201</v>
      </c>
      <c r="D205" s="31"/>
      <c r="E205" s="2"/>
      <c r="F205" s="2"/>
      <c r="G205" s="2"/>
      <c r="H205" s="2"/>
      <c r="I205" s="2"/>
      <c r="J205" s="31"/>
      <c r="K205" s="31"/>
      <c r="L205" s="31"/>
      <c r="M205" s="174" t="str">
        <f>IF(OR(ISBLANK(TP_CFAR_DB[[#This Row],[Probability]]),ISBLANK(TP_CFAR_DB[[#This Row],[Severity]])),"",VLOOKUP(TP_CFAR_DB[[#This Row],[Probability]],Probability[],2,FALSE)+VLOOKUP(TP_CFAR_DB[[#This Row],[Severity]],Probability[],2,FALSE)+1)</f>
        <v/>
      </c>
      <c r="N205" s="182"/>
    </row>
    <row r="206" spans="2:14">
      <c r="B206" s="176">
        <f t="shared" ca="1" si="10"/>
        <v>202</v>
      </c>
      <c r="C206" s="176" t="str">
        <f t="shared" ca="1" si="11"/>
        <v>FT-TP-202</v>
      </c>
      <c r="D206" s="31"/>
      <c r="E206" s="2"/>
      <c r="F206" s="2"/>
      <c r="G206" s="2"/>
      <c r="H206" s="2"/>
      <c r="I206" s="2"/>
      <c r="J206" s="31"/>
      <c r="K206" s="31"/>
      <c r="L206" s="31"/>
      <c r="M206" s="174" t="str">
        <f>IF(OR(ISBLANK(TP_CFAR_DB[[#This Row],[Probability]]),ISBLANK(TP_CFAR_DB[[#This Row],[Severity]])),"",VLOOKUP(TP_CFAR_DB[[#This Row],[Probability]],Probability[],2,FALSE)+VLOOKUP(TP_CFAR_DB[[#This Row],[Severity]],Probability[],2,FALSE)+1)</f>
        <v/>
      </c>
      <c r="N206" s="182"/>
    </row>
    <row r="207" spans="2:14">
      <c r="B207" s="176">
        <f t="shared" ca="1" si="10"/>
        <v>203</v>
      </c>
      <c r="C207" s="176" t="str">
        <f t="shared" ca="1" si="11"/>
        <v>FT-TP-203</v>
      </c>
      <c r="D207" s="31"/>
      <c r="E207" s="2"/>
      <c r="F207" s="2"/>
      <c r="G207" s="2"/>
      <c r="H207" s="2"/>
      <c r="I207" s="2"/>
      <c r="J207" s="31"/>
      <c r="K207" s="31"/>
      <c r="L207" s="31"/>
      <c r="M207" s="174" t="str">
        <f>IF(OR(ISBLANK(TP_CFAR_DB[[#This Row],[Probability]]),ISBLANK(TP_CFAR_DB[[#This Row],[Severity]])),"",VLOOKUP(TP_CFAR_DB[[#This Row],[Probability]],Probability[],2,FALSE)+VLOOKUP(TP_CFAR_DB[[#This Row],[Severity]],Probability[],2,FALSE)+1)</f>
        <v/>
      </c>
      <c r="N207" s="182"/>
    </row>
    <row r="208" spans="2:14">
      <c r="B208" s="176">
        <f t="shared" ca="1" si="10"/>
        <v>204</v>
      </c>
      <c r="C208" s="176" t="str">
        <f t="shared" ca="1" si="11"/>
        <v>FT-TP-204</v>
      </c>
      <c r="D208" s="31"/>
      <c r="E208" s="2"/>
      <c r="F208" s="2"/>
      <c r="G208" s="2"/>
      <c r="H208" s="2"/>
      <c r="I208" s="2"/>
      <c r="J208" s="31"/>
      <c r="K208" s="31"/>
      <c r="L208" s="31"/>
      <c r="M208" s="174" t="str">
        <f>IF(OR(ISBLANK(TP_CFAR_DB[[#This Row],[Probability]]),ISBLANK(TP_CFAR_DB[[#This Row],[Severity]])),"",VLOOKUP(TP_CFAR_DB[[#This Row],[Probability]],Probability[],2,FALSE)+VLOOKUP(TP_CFAR_DB[[#This Row],[Severity]],Probability[],2,FALSE)+1)</f>
        <v/>
      </c>
      <c r="N208" s="182"/>
    </row>
    <row r="209" spans="2:14">
      <c r="B209" s="176">
        <f t="shared" ca="1" si="10"/>
        <v>205</v>
      </c>
      <c r="C209" s="176" t="str">
        <f t="shared" ca="1" si="11"/>
        <v>FT-TP-205</v>
      </c>
      <c r="D209" s="31"/>
      <c r="E209" s="2"/>
      <c r="F209" s="2"/>
      <c r="G209" s="2"/>
      <c r="H209" s="2"/>
      <c r="I209" s="2"/>
      <c r="J209" s="31"/>
      <c r="K209" s="31"/>
      <c r="L209" s="31"/>
      <c r="M209" s="174" t="str">
        <f>IF(OR(ISBLANK(TP_CFAR_DB[[#This Row],[Probability]]),ISBLANK(TP_CFAR_DB[[#This Row],[Severity]])),"",VLOOKUP(TP_CFAR_DB[[#This Row],[Probability]],Probability[],2,FALSE)+VLOOKUP(TP_CFAR_DB[[#This Row],[Severity]],Probability[],2,FALSE)+1)</f>
        <v/>
      </c>
      <c r="N209" s="182"/>
    </row>
    <row r="210" spans="2:14">
      <c r="B210" s="176">
        <f t="shared" ca="1" si="10"/>
        <v>206</v>
      </c>
      <c r="C210" s="176" t="str">
        <f t="shared" ca="1" si="11"/>
        <v>FT-TP-206</v>
      </c>
      <c r="D210" s="31"/>
      <c r="E210" s="2"/>
      <c r="F210" s="2"/>
      <c r="G210" s="2"/>
      <c r="H210" s="2"/>
      <c r="I210" s="2"/>
      <c r="J210" s="31"/>
      <c r="K210" s="31"/>
      <c r="L210" s="31"/>
      <c r="M210" s="174" t="str">
        <f>IF(OR(ISBLANK(TP_CFAR_DB[[#This Row],[Probability]]),ISBLANK(TP_CFAR_DB[[#This Row],[Severity]])),"",VLOOKUP(TP_CFAR_DB[[#This Row],[Probability]],Probability[],2,FALSE)+VLOOKUP(TP_CFAR_DB[[#This Row],[Severity]],Probability[],2,FALSE)+1)</f>
        <v/>
      </c>
      <c r="N210" s="182"/>
    </row>
    <row r="211" spans="2:14">
      <c r="B211" s="176">
        <f t="shared" ca="1" si="10"/>
        <v>207</v>
      </c>
      <c r="C211" s="176" t="str">
        <f t="shared" ca="1" si="11"/>
        <v>FT-TP-207</v>
      </c>
      <c r="D211" s="31"/>
      <c r="E211" s="2"/>
      <c r="F211" s="2"/>
      <c r="G211" s="2"/>
      <c r="H211" s="2"/>
      <c r="I211" s="2"/>
      <c r="J211" s="31"/>
      <c r="K211" s="31"/>
      <c r="L211" s="31"/>
      <c r="M211" s="174" t="str">
        <f>IF(OR(ISBLANK(TP_CFAR_DB[[#This Row],[Probability]]),ISBLANK(TP_CFAR_DB[[#This Row],[Severity]])),"",VLOOKUP(TP_CFAR_DB[[#This Row],[Probability]],Probability[],2,FALSE)+VLOOKUP(TP_CFAR_DB[[#This Row],[Severity]],Probability[],2,FALSE)+1)</f>
        <v/>
      </c>
      <c r="N211" s="182"/>
    </row>
    <row r="212" spans="2:14">
      <c r="B212" s="176">
        <f t="shared" ca="1" si="10"/>
        <v>208</v>
      </c>
      <c r="C212" s="176" t="str">
        <f t="shared" ca="1" si="11"/>
        <v>FT-TP-208</v>
      </c>
      <c r="D212" s="31"/>
      <c r="E212" s="2"/>
      <c r="F212" s="2"/>
      <c r="G212" s="2"/>
      <c r="H212" s="2"/>
      <c r="I212" s="2"/>
      <c r="J212" s="31"/>
      <c r="K212" s="31"/>
      <c r="L212" s="31"/>
      <c r="M212" s="174" t="str">
        <f>IF(OR(ISBLANK(TP_CFAR_DB[[#This Row],[Probability]]),ISBLANK(TP_CFAR_DB[[#This Row],[Severity]])),"",VLOOKUP(TP_CFAR_DB[[#This Row],[Probability]],Probability[],2,FALSE)+VLOOKUP(TP_CFAR_DB[[#This Row],[Severity]],Probability[],2,FALSE)+1)</f>
        <v/>
      </c>
      <c r="N212" s="182"/>
    </row>
    <row r="213" spans="2:14">
      <c r="B213" s="176">
        <f t="shared" ca="1" si="10"/>
        <v>209</v>
      </c>
      <c r="C213" s="176" t="str">
        <f t="shared" ca="1" si="11"/>
        <v>FT-TP-209</v>
      </c>
      <c r="D213" s="31"/>
      <c r="E213" s="2"/>
      <c r="F213" s="2"/>
      <c r="G213" s="2"/>
      <c r="H213" s="2"/>
      <c r="I213" s="2"/>
      <c r="J213" s="31"/>
      <c r="K213" s="31"/>
      <c r="L213" s="31"/>
      <c r="M213" s="174" t="str">
        <f>IF(OR(ISBLANK(TP_CFAR_DB[[#This Row],[Probability]]),ISBLANK(TP_CFAR_DB[[#This Row],[Severity]])),"",VLOOKUP(TP_CFAR_DB[[#This Row],[Probability]],Probability[],2,FALSE)+VLOOKUP(TP_CFAR_DB[[#This Row],[Severity]],Probability[],2,FALSE)+1)</f>
        <v/>
      </c>
      <c r="N213" s="182"/>
    </row>
    <row r="214" spans="2:14">
      <c r="B214" s="176">
        <f t="shared" ca="1" si="10"/>
        <v>210</v>
      </c>
      <c r="C214" s="176" t="str">
        <f t="shared" ca="1" si="11"/>
        <v>FT-TP-210</v>
      </c>
      <c r="D214" s="31"/>
      <c r="E214" s="2"/>
      <c r="F214" s="2"/>
      <c r="G214" s="2"/>
      <c r="H214" s="2"/>
      <c r="I214" s="2"/>
      <c r="J214" s="31"/>
      <c r="K214" s="31"/>
      <c r="L214" s="31"/>
      <c r="M214" s="174" t="str">
        <f>IF(OR(ISBLANK(TP_CFAR_DB[[#This Row],[Probability]]),ISBLANK(TP_CFAR_DB[[#This Row],[Severity]])),"",VLOOKUP(TP_CFAR_DB[[#This Row],[Probability]],Probability[],2,FALSE)+VLOOKUP(TP_CFAR_DB[[#This Row],[Severity]],Probability[],2,FALSE)+1)</f>
        <v/>
      </c>
      <c r="N214" s="182"/>
    </row>
    <row r="215" spans="2:14">
      <c r="B215" s="176">
        <f t="shared" ca="1" si="10"/>
        <v>211</v>
      </c>
      <c r="C215" s="176" t="str">
        <f t="shared" ca="1" si="11"/>
        <v>FT-TP-211</v>
      </c>
      <c r="D215" s="31"/>
      <c r="E215" s="2"/>
      <c r="F215" s="2"/>
      <c r="G215" s="2"/>
      <c r="H215" s="2"/>
      <c r="I215" s="2"/>
      <c r="J215" s="31"/>
      <c r="K215" s="31"/>
      <c r="L215" s="31"/>
      <c r="M215" s="174" t="str">
        <f>IF(OR(ISBLANK(TP_CFAR_DB[[#This Row],[Probability]]),ISBLANK(TP_CFAR_DB[[#This Row],[Severity]])),"",VLOOKUP(TP_CFAR_DB[[#This Row],[Probability]],Probability[],2,FALSE)+VLOOKUP(TP_CFAR_DB[[#This Row],[Severity]],Probability[],2,FALSE)+1)</f>
        <v/>
      </c>
      <c r="N215" s="182"/>
    </row>
    <row r="216" spans="2:14">
      <c r="B216" s="176">
        <f t="shared" ca="1" si="10"/>
        <v>212</v>
      </c>
      <c r="C216" s="176" t="str">
        <f t="shared" ca="1" si="11"/>
        <v>FT-TP-212</v>
      </c>
      <c r="D216" s="31"/>
      <c r="E216" s="2"/>
      <c r="F216" s="2"/>
      <c r="G216" s="2"/>
      <c r="H216" s="2"/>
      <c r="I216" s="2"/>
      <c r="J216" s="31"/>
      <c r="K216" s="31"/>
      <c r="L216" s="31"/>
      <c r="M216" s="174" t="str">
        <f>IF(OR(ISBLANK(TP_CFAR_DB[[#This Row],[Probability]]),ISBLANK(TP_CFAR_DB[[#This Row],[Severity]])),"",VLOOKUP(TP_CFAR_DB[[#This Row],[Probability]],Probability[],2,FALSE)+VLOOKUP(TP_CFAR_DB[[#This Row],[Severity]],Probability[],2,FALSE)+1)</f>
        <v/>
      </c>
      <c r="N216" s="182"/>
    </row>
    <row r="217" spans="2:14">
      <c r="B217" s="176">
        <f t="shared" ca="1" si="10"/>
        <v>213</v>
      </c>
      <c r="C217" s="176" t="str">
        <f t="shared" ca="1" si="11"/>
        <v>FT-TP-213</v>
      </c>
      <c r="D217" s="31"/>
      <c r="E217" s="2"/>
      <c r="F217" s="2"/>
      <c r="G217" s="2"/>
      <c r="H217" s="2"/>
      <c r="I217" s="2"/>
      <c r="J217" s="31"/>
      <c r="K217" s="31"/>
      <c r="L217" s="31"/>
      <c r="M217" s="174" t="str">
        <f>IF(OR(ISBLANK(TP_CFAR_DB[[#This Row],[Probability]]),ISBLANK(TP_CFAR_DB[[#This Row],[Severity]])),"",VLOOKUP(TP_CFAR_DB[[#This Row],[Probability]],Probability[],2,FALSE)+VLOOKUP(TP_CFAR_DB[[#This Row],[Severity]],Probability[],2,FALSE)+1)</f>
        <v/>
      </c>
      <c r="N217" s="182"/>
    </row>
    <row r="218" spans="2:14">
      <c r="B218" s="176">
        <f t="shared" ca="1" si="10"/>
        <v>214</v>
      </c>
      <c r="C218" s="176" t="str">
        <f t="shared" ca="1" si="11"/>
        <v>FT-TP-214</v>
      </c>
      <c r="D218" s="31"/>
      <c r="E218" s="2"/>
      <c r="F218" s="2"/>
      <c r="G218" s="2"/>
      <c r="H218" s="2"/>
      <c r="I218" s="2"/>
      <c r="J218" s="31"/>
      <c r="K218" s="31"/>
      <c r="L218" s="31"/>
      <c r="M218" s="174" t="str">
        <f>IF(OR(ISBLANK(TP_CFAR_DB[[#This Row],[Probability]]),ISBLANK(TP_CFAR_DB[[#This Row],[Severity]])),"",VLOOKUP(TP_CFAR_DB[[#This Row],[Probability]],Probability[],2,FALSE)+VLOOKUP(TP_CFAR_DB[[#This Row],[Severity]],Probability[],2,FALSE)+1)</f>
        <v/>
      </c>
      <c r="N218" s="182"/>
    </row>
    <row r="219" spans="2:14">
      <c r="B219" s="176">
        <f t="shared" ca="1" si="10"/>
        <v>215</v>
      </c>
      <c r="C219" s="176" t="str">
        <f t="shared" ca="1" si="11"/>
        <v>FT-TP-215</v>
      </c>
      <c r="D219" s="31"/>
      <c r="E219" s="2"/>
      <c r="F219" s="2"/>
      <c r="G219" s="2"/>
      <c r="H219" s="2"/>
      <c r="I219" s="2"/>
      <c r="J219" s="31"/>
      <c r="K219" s="31"/>
      <c r="L219" s="31"/>
      <c r="M219" s="174" t="str">
        <f>IF(OR(ISBLANK(TP_CFAR_DB[[#This Row],[Probability]]),ISBLANK(TP_CFAR_DB[[#This Row],[Severity]])),"",VLOOKUP(TP_CFAR_DB[[#This Row],[Probability]],Probability[],2,FALSE)+VLOOKUP(TP_CFAR_DB[[#This Row],[Severity]],Probability[],2,FALSE)+1)</f>
        <v/>
      </c>
      <c r="N219" s="182"/>
    </row>
    <row r="220" spans="2:14">
      <c r="B220" s="176">
        <f t="shared" ca="1" si="10"/>
        <v>216</v>
      </c>
      <c r="C220" s="176" t="str">
        <f t="shared" ca="1" si="11"/>
        <v>FT-TP-216</v>
      </c>
      <c r="D220" s="31"/>
      <c r="E220" s="2"/>
      <c r="F220" s="2"/>
      <c r="G220" s="2"/>
      <c r="H220" s="2"/>
      <c r="I220" s="2"/>
      <c r="J220" s="31"/>
      <c r="K220" s="31"/>
      <c r="L220" s="31"/>
      <c r="M220" s="174" t="str">
        <f>IF(OR(ISBLANK(TP_CFAR_DB[[#This Row],[Probability]]),ISBLANK(TP_CFAR_DB[[#This Row],[Severity]])),"",VLOOKUP(TP_CFAR_DB[[#This Row],[Probability]],Probability[],2,FALSE)+VLOOKUP(TP_CFAR_DB[[#This Row],[Severity]],Probability[],2,FALSE)+1)</f>
        <v/>
      </c>
      <c r="N220" s="182"/>
    </row>
    <row r="221" spans="2:14">
      <c r="B221" s="176">
        <f t="shared" ca="1" si="10"/>
        <v>217</v>
      </c>
      <c r="C221" s="176" t="str">
        <f t="shared" ca="1" si="11"/>
        <v>FT-TP-217</v>
      </c>
      <c r="D221" s="31"/>
      <c r="E221" s="2"/>
      <c r="F221" s="2"/>
      <c r="G221" s="2"/>
      <c r="H221" s="2"/>
      <c r="I221" s="2"/>
      <c r="J221" s="31"/>
      <c r="K221" s="31"/>
      <c r="L221" s="31"/>
      <c r="M221" s="174" t="str">
        <f>IF(OR(ISBLANK(TP_CFAR_DB[[#This Row],[Probability]]),ISBLANK(TP_CFAR_DB[[#This Row],[Severity]])),"",VLOOKUP(TP_CFAR_DB[[#This Row],[Probability]],Probability[],2,FALSE)+VLOOKUP(TP_CFAR_DB[[#This Row],[Severity]],Probability[],2,FALSE)+1)</f>
        <v/>
      </c>
      <c r="N221" s="182"/>
    </row>
    <row r="222" spans="2:14">
      <c r="B222" s="176">
        <f t="shared" ca="1" si="10"/>
        <v>218</v>
      </c>
      <c r="C222" s="176" t="str">
        <f t="shared" ca="1" si="11"/>
        <v>FT-TP-218</v>
      </c>
      <c r="D222" s="31"/>
      <c r="E222" s="2"/>
      <c r="F222" s="2"/>
      <c r="G222" s="2"/>
      <c r="H222" s="2"/>
      <c r="I222" s="2"/>
      <c r="J222" s="31"/>
      <c r="K222" s="31"/>
      <c r="L222" s="31"/>
      <c r="M222" s="174" t="str">
        <f>IF(OR(ISBLANK(TP_CFAR_DB[[#This Row],[Probability]]),ISBLANK(TP_CFAR_DB[[#This Row],[Severity]])),"",VLOOKUP(TP_CFAR_DB[[#This Row],[Probability]],Probability[],2,FALSE)+VLOOKUP(TP_CFAR_DB[[#This Row],[Severity]],Probability[],2,FALSE)+1)</f>
        <v/>
      </c>
      <c r="N222" s="182"/>
    </row>
    <row r="223" spans="2:14">
      <c r="B223" s="176">
        <f t="shared" ca="1" si="10"/>
        <v>219</v>
      </c>
      <c r="C223" s="176" t="str">
        <f t="shared" ca="1" si="11"/>
        <v>FT-TP-219</v>
      </c>
      <c r="D223" s="31"/>
      <c r="E223" s="2"/>
      <c r="F223" s="2"/>
      <c r="G223" s="2"/>
      <c r="H223" s="2"/>
      <c r="I223" s="2"/>
      <c r="J223" s="31"/>
      <c r="K223" s="31"/>
      <c r="L223" s="31"/>
      <c r="M223" s="174" t="str">
        <f>IF(OR(ISBLANK(TP_CFAR_DB[[#This Row],[Probability]]),ISBLANK(TP_CFAR_DB[[#This Row],[Severity]])),"",VLOOKUP(TP_CFAR_DB[[#This Row],[Probability]],Probability[],2,FALSE)+VLOOKUP(TP_CFAR_DB[[#This Row],[Severity]],Probability[],2,FALSE)+1)</f>
        <v/>
      </c>
      <c r="N223" s="182"/>
    </row>
    <row r="224" spans="2:14">
      <c r="B224" s="176">
        <f t="shared" ca="1" si="10"/>
        <v>220</v>
      </c>
      <c r="C224" s="176" t="str">
        <f t="shared" ca="1" si="11"/>
        <v>FT-TP-220</v>
      </c>
      <c r="D224" s="31"/>
      <c r="E224" s="2"/>
      <c r="F224" s="2"/>
      <c r="G224" s="2"/>
      <c r="H224" s="2"/>
      <c r="I224" s="2"/>
      <c r="J224" s="31"/>
      <c r="K224" s="31"/>
      <c r="L224" s="31"/>
      <c r="M224" s="174" t="str">
        <f>IF(OR(ISBLANK(TP_CFAR_DB[[#This Row],[Probability]]),ISBLANK(TP_CFAR_DB[[#This Row],[Severity]])),"",VLOOKUP(TP_CFAR_DB[[#This Row],[Probability]],Probability[],2,FALSE)+VLOOKUP(TP_CFAR_DB[[#This Row],[Severity]],Probability[],2,FALSE)+1)</f>
        <v/>
      </c>
      <c r="N224" s="182"/>
    </row>
    <row r="225" spans="2:14">
      <c r="B225" s="176">
        <f t="shared" ca="1" si="10"/>
        <v>221</v>
      </c>
      <c r="C225" s="176" t="str">
        <f t="shared" ca="1" si="11"/>
        <v>FT-TP-221</v>
      </c>
      <c r="D225" s="31"/>
      <c r="E225" s="2"/>
      <c r="F225" s="2"/>
      <c r="G225" s="2"/>
      <c r="H225" s="2"/>
      <c r="I225" s="2"/>
      <c r="J225" s="31"/>
      <c r="K225" s="31"/>
      <c r="L225" s="31"/>
      <c r="M225" s="174" t="str">
        <f>IF(OR(ISBLANK(TP_CFAR_DB[[#This Row],[Probability]]),ISBLANK(TP_CFAR_DB[[#This Row],[Severity]])),"",VLOOKUP(TP_CFAR_DB[[#This Row],[Probability]],Probability[],2,FALSE)+VLOOKUP(TP_CFAR_DB[[#This Row],[Severity]],Probability[],2,FALSE)+1)</f>
        <v/>
      </c>
      <c r="N225" s="182"/>
    </row>
    <row r="226" spans="2:14">
      <c r="B226" s="176">
        <f t="shared" ca="1" si="10"/>
        <v>222</v>
      </c>
      <c r="C226" s="176" t="str">
        <f t="shared" ca="1" si="11"/>
        <v>FT-TP-222</v>
      </c>
      <c r="D226" s="31"/>
      <c r="E226" s="2"/>
      <c r="F226" s="2"/>
      <c r="G226" s="2"/>
      <c r="H226" s="2"/>
      <c r="I226" s="2"/>
      <c r="J226" s="31"/>
      <c r="K226" s="31"/>
      <c r="L226" s="31"/>
      <c r="M226" s="174" t="str">
        <f>IF(OR(ISBLANK(TP_CFAR_DB[[#This Row],[Probability]]),ISBLANK(TP_CFAR_DB[[#This Row],[Severity]])),"",VLOOKUP(TP_CFAR_DB[[#This Row],[Probability]],Probability[],2,FALSE)+VLOOKUP(TP_CFAR_DB[[#This Row],[Severity]],Probability[],2,FALSE)+1)</f>
        <v/>
      </c>
      <c r="N226" s="182"/>
    </row>
    <row r="227" spans="2:14">
      <c r="B227" s="176">
        <f t="shared" ca="1" si="10"/>
        <v>223</v>
      </c>
      <c r="C227" s="176" t="str">
        <f t="shared" ca="1" si="11"/>
        <v>FT-TP-223</v>
      </c>
      <c r="D227" s="31"/>
      <c r="E227" s="2"/>
      <c r="F227" s="2"/>
      <c r="G227" s="2"/>
      <c r="H227" s="2"/>
      <c r="I227" s="2"/>
      <c r="J227" s="31"/>
      <c r="K227" s="31"/>
      <c r="L227" s="31"/>
      <c r="M227" s="174" t="str">
        <f>IF(OR(ISBLANK(TP_CFAR_DB[[#This Row],[Probability]]),ISBLANK(TP_CFAR_DB[[#This Row],[Severity]])),"",VLOOKUP(TP_CFAR_DB[[#This Row],[Probability]],Probability[],2,FALSE)+VLOOKUP(TP_CFAR_DB[[#This Row],[Severity]],Probability[],2,FALSE)+1)</f>
        <v/>
      </c>
      <c r="N227" s="182"/>
    </row>
    <row r="228" spans="2:14">
      <c r="B228" s="176">
        <f t="shared" ca="1" si="10"/>
        <v>224</v>
      </c>
      <c r="C228" s="176" t="str">
        <f t="shared" ca="1" si="11"/>
        <v>FT-TP-224</v>
      </c>
      <c r="D228" s="31"/>
      <c r="E228" s="2"/>
      <c r="F228" s="2"/>
      <c r="G228" s="2"/>
      <c r="H228" s="2"/>
      <c r="I228" s="2"/>
      <c r="J228" s="31"/>
      <c r="K228" s="31"/>
      <c r="L228" s="31"/>
      <c r="M228" s="174" t="str">
        <f>IF(OR(ISBLANK(TP_CFAR_DB[[#This Row],[Probability]]),ISBLANK(TP_CFAR_DB[[#This Row],[Severity]])),"",VLOOKUP(TP_CFAR_DB[[#This Row],[Probability]],Probability[],2,FALSE)+VLOOKUP(TP_CFAR_DB[[#This Row],[Severity]],Probability[],2,FALSE)+1)</f>
        <v/>
      </c>
      <c r="N228" s="182"/>
    </row>
    <row r="229" spans="2:14">
      <c r="B229" s="176">
        <f t="shared" ca="1" si="10"/>
        <v>225</v>
      </c>
      <c r="C229" s="176" t="str">
        <f t="shared" ca="1" si="11"/>
        <v>FT-TP-225</v>
      </c>
      <c r="D229" s="31"/>
      <c r="E229" s="2"/>
      <c r="F229" s="2"/>
      <c r="G229" s="2"/>
      <c r="H229" s="2"/>
      <c r="I229" s="2"/>
      <c r="J229" s="31"/>
      <c r="K229" s="31"/>
      <c r="L229" s="31"/>
      <c r="M229" s="174" t="str">
        <f>IF(OR(ISBLANK(TP_CFAR_DB[[#This Row],[Probability]]),ISBLANK(TP_CFAR_DB[[#This Row],[Severity]])),"",VLOOKUP(TP_CFAR_DB[[#This Row],[Probability]],Probability[],2,FALSE)+VLOOKUP(TP_CFAR_DB[[#This Row],[Severity]],Probability[],2,FALSE)+1)</f>
        <v/>
      </c>
      <c r="N229" s="182"/>
    </row>
    <row r="230" spans="2:14">
      <c r="B230" s="176">
        <f t="shared" ca="1" si="10"/>
        <v>226</v>
      </c>
      <c r="C230" s="176" t="str">
        <f t="shared" ca="1" si="11"/>
        <v>FT-TP-226</v>
      </c>
      <c r="D230" s="31"/>
      <c r="E230" s="2"/>
      <c r="F230" s="2"/>
      <c r="G230" s="2"/>
      <c r="H230" s="2"/>
      <c r="I230" s="2"/>
      <c r="J230" s="31"/>
      <c r="K230" s="31"/>
      <c r="L230" s="31"/>
      <c r="M230" s="174" t="str">
        <f>IF(OR(ISBLANK(TP_CFAR_DB[[#This Row],[Probability]]),ISBLANK(TP_CFAR_DB[[#This Row],[Severity]])),"",VLOOKUP(TP_CFAR_DB[[#This Row],[Probability]],Probability[],2,FALSE)+VLOOKUP(TP_CFAR_DB[[#This Row],[Severity]],Probability[],2,FALSE)+1)</f>
        <v/>
      </c>
      <c r="N230" s="182"/>
    </row>
    <row r="231" spans="2:14">
      <c r="B231" s="176">
        <f t="shared" ca="1" si="10"/>
        <v>227</v>
      </c>
      <c r="C231" s="176" t="str">
        <f t="shared" ca="1" si="11"/>
        <v>FT-TP-227</v>
      </c>
      <c r="D231" s="31"/>
      <c r="E231" s="2"/>
      <c r="F231" s="2"/>
      <c r="G231" s="2"/>
      <c r="H231" s="2"/>
      <c r="I231" s="2"/>
      <c r="J231" s="31"/>
      <c r="K231" s="31"/>
      <c r="L231" s="31"/>
      <c r="M231" s="174" t="str">
        <f>IF(OR(ISBLANK(TP_CFAR_DB[[#This Row],[Probability]]),ISBLANK(TP_CFAR_DB[[#This Row],[Severity]])),"",VLOOKUP(TP_CFAR_DB[[#This Row],[Probability]],Probability[],2,FALSE)+VLOOKUP(TP_CFAR_DB[[#This Row],[Severity]],Probability[],2,FALSE)+1)</f>
        <v/>
      </c>
      <c r="N231" s="182"/>
    </row>
    <row r="232" spans="2:14">
      <c r="B232" s="176">
        <f t="shared" ca="1" si="10"/>
        <v>228</v>
      </c>
      <c r="C232" s="176" t="str">
        <f t="shared" ca="1" si="11"/>
        <v>FT-TP-228</v>
      </c>
      <c r="D232" s="31"/>
      <c r="E232" s="2"/>
      <c r="F232" s="2"/>
      <c r="G232" s="2"/>
      <c r="H232" s="2"/>
      <c r="I232" s="2"/>
      <c r="J232" s="31"/>
      <c r="K232" s="31"/>
      <c r="L232" s="31"/>
      <c r="M232" s="174" t="str">
        <f>IF(OR(ISBLANK(TP_CFAR_DB[[#This Row],[Probability]]),ISBLANK(TP_CFAR_DB[[#This Row],[Severity]])),"",VLOOKUP(TP_CFAR_DB[[#This Row],[Probability]],Probability[],2,FALSE)+VLOOKUP(TP_CFAR_DB[[#This Row],[Severity]],Probability[],2,FALSE)+1)</f>
        <v/>
      </c>
      <c r="N232" s="182"/>
    </row>
    <row r="233" spans="2:14">
      <c r="B233" s="176">
        <f t="shared" ca="1" si="10"/>
        <v>229</v>
      </c>
      <c r="C233" s="176" t="str">
        <f t="shared" ca="1" si="11"/>
        <v>FT-TP-229</v>
      </c>
      <c r="D233" s="31"/>
      <c r="E233" s="2"/>
      <c r="F233" s="2"/>
      <c r="G233" s="2"/>
      <c r="H233" s="2"/>
      <c r="I233" s="2"/>
      <c r="J233" s="31"/>
      <c r="K233" s="31"/>
      <c r="L233" s="31"/>
      <c r="M233" s="174" t="str">
        <f>IF(OR(ISBLANK(TP_CFAR_DB[[#This Row],[Probability]]),ISBLANK(TP_CFAR_DB[[#This Row],[Severity]])),"",VLOOKUP(TP_CFAR_DB[[#This Row],[Probability]],Probability[],2,FALSE)+VLOOKUP(TP_CFAR_DB[[#This Row],[Severity]],Probability[],2,FALSE)+1)</f>
        <v/>
      </c>
      <c r="N233" s="182"/>
    </row>
    <row r="234" spans="2:14">
      <c r="B234" s="176">
        <f t="shared" ca="1" si="10"/>
        <v>230</v>
      </c>
      <c r="C234" s="176" t="str">
        <f t="shared" ca="1" si="11"/>
        <v>FT-TP-230</v>
      </c>
      <c r="D234" s="31"/>
      <c r="E234" s="2"/>
      <c r="F234" s="2"/>
      <c r="G234" s="2"/>
      <c r="H234" s="2"/>
      <c r="I234" s="2"/>
      <c r="J234" s="31"/>
      <c r="K234" s="31"/>
      <c r="L234" s="31"/>
      <c r="M234" s="174" t="str">
        <f>IF(OR(ISBLANK(TP_CFAR_DB[[#This Row],[Probability]]),ISBLANK(TP_CFAR_DB[[#This Row],[Severity]])),"",VLOOKUP(TP_CFAR_DB[[#This Row],[Probability]],Probability[],2,FALSE)+VLOOKUP(TP_CFAR_DB[[#This Row],[Severity]],Probability[],2,FALSE)+1)</f>
        <v/>
      </c>
      <c r="N234" s="182"/>
    </row>
    <row r="235" spans="2:14">
      <c r="B235" s="176">
        <f t="shared" ca="1" si="10"/>
        <v>231</v>
      </c>
      <c r="C235" s="176" t="str">
        <f t="shared" ca="1" si="11"/>
        <v>FT-TP-231</v>
      </c>
      <c r="D235" s="31"/>
      <c r="E235" s="2"/>
      <c r="F235" s="2"/>
      <c r="G235" s="2"/>
      <c r="H235" s="2"/>
      <c r="I235" s="2"/>
      <c r="J235" s="31"/>
      <c r="K235" s="31"/>
      <c r="L235" s="31"/>
      <c r="M235" s="174" t="str">
        <f>IF(OR(ISBLANK(TP_CFAR_DB[[#This Row],[Probability]]),ISBLANK(TP_CFAR_DB[[#This Row],[Severity]])),"",VLOOKUP(TP_CFAR_DB[[#This Row],[Probability]],Probability[],2,FALSE)+VLOOKUP(TP_CFAR_DB[[#This Row],[Severity]],Probability[],2,FALSE)+1)</f>
        <v/>
      </c>
      <c r="N235" s="182"/>
    </row>
    <row r="236" spans="2:14">
      <c r="B236" s="176">
        <f t="shared" ca="1" si="10"/>
        <v>232</v>
      </c>
      <c r="C236" s="176" t="str">
        <f t="shared" ca="1" si="11"/>
        <v>FT-TP-232</v>
      </c>
      <c r="D236" s="31"/>
      <c r="E236" s="2"/>
      <c r="F236" s="2"/>
      <c r="G236" s="2"/>
      <c r="H236" s="2"/>
      <c r="I236" s="2"/>
      <c r="J236" s="31"/>
      <c r="K236" s="31"/>
      <c r="L236" s="31"/>
      <c r="M236" s="174" t="str">
        <f>IF(OR(ISBLANK(TP_CFAR_DB[[#This Row],[Probability]]),ISBLANK(TP_CFAR_DB[[#This Row],[Severity]])),"",VLOOKUP(TP_CFAR_DB[[#This Row],[Probability]],Probability[],2,FALSE)+VLOOKUP(TP_CFAR_DB[[#This Row],[Severity]],Probability[],2,FALSE)+1)</f>
        <v/>
      </c>
      <c r="N236" s="182"/>
    </row>
    <row r="237" spans="2:14">
      <c r="B237" s="176">
        <f t="shared" ca="1" si="10"/>
        <v>233</v>
      </c>
      <c r="C237" s="176" t="str">
        <f t="shared" ca="1" si="11"/>
        <v>FT-TP-233</v>
      </c>
      <c r="D237" s="31"/>
      <c r="E237" s="2"/>
      <c r="F237" s="2"/>
      <c r="G237" s="2"/>
      <c r="H237" s="2"/>
      <c r="I237" s="2"/>
      <c r="J237" s="31"/>
      <c r="K237" s="31"/>
      <c r="L237" s="31"/>
      <c r="M237" s="174" t="str">
        <f>IF(OR(ISBLANK(TP_CFAR_DB[[#This Row],[Probability]]),ISBLANK(TP_CFAR_DB[[#This Row],[Severity]])),"",VLOOKUP(TP_CFAR_DB[[#This Row],[Probability]],Probability[],2,FALSE)+VLOOKUP(TP_CFAR_DB[[#This Row],[Severity]],Probability[],2,FALSE)+1)</f>
        <v/>
      </c>
      <c r="N237" s="182"/>
    </row>
    <row r="238" spans="2:14">
      <c r="B238" s="176">
        <f t="shared" ca="1" si="10"/>
        <v>234</v>
      </c>
      <c r="C238" s="176" t="str">
        <f t="shared" ca="1" si="11"/>
        <v>FT-TP-234</v>
      </c>
      <c r="D238" s="31"/>
      <c r="E238" s="2"/>
      <c r="F238" s="2"/>
      <c r="G238" s="2"/>
      <c r="H238" s="2"/>
      <c r="I238" s="2"/>
      <c r="J238" s="31"/>
      <c r="K238" s="31"/>
      <c r="L238" s="31"/>
      <c r="M238" s="174" t="str">
        <f>IF(OR(ISBLANK(TP_CFAR_DB[[#This Row],[Probability]]),ISBLANK(TP_CFAR_DB[[#This Row],[Severity]])),"",VLOOKUP(TP_CFAR_DB[[#This Row],[Probability]],Probability[],2,FALSE)+VLOOKUP(TP_CFAR_DB[[#This Row],[Severity]],Probability[],2,FALSE)+1)</f>
        <v/>
      </c>
      <c r="N238" s="182"/>
    </row>
    <row r="239" spans="2:14">
      <c r="B239" s="176">
        <f t="shared" ref="B239:B302" ca="1" si="12">INDIRECT("R[-1]C",0)+1</f>
        <v>235</v>
      </c>
      <c r="C239" s="176" t="str">
        <f t="shared" ref="C239:C302" ca="1" si="13">"FT-TP-"&amp;B239</f>
        <v>FT-TP-235</v>
      </c>
      <c r="D239" s="31"/>
      <c r="E239" s="2"/>
      <c r="F239" s="2"/>
      <c r="G239" s="2"/>
      <c r="H239" s="2"/>
      <c r="I239" s="2"/>
      <c r="J239" s="31"/>
      <c r="K239" s="31"/>
      <c r="L239" s="31"/>
      <c r="M239" s="174" t="str">
        <f>IF(OR(ISBLANK(TP_CFAR_DB[[#This Row],[Probability]]),ISBLANK(TP_CFAR_DB[[#This Row],[Severity]])),"",VLOOKUP(TP_CFAR_DB[[#This Row],[Probability]],Probability[],2,FALSE)+VLOOKUP(TP_CFAR_DB[[#This Row],[Severity]],Probability[],2,FALSE)+1)</f>
        <v/>
      </c>
      <c r="N239" s="182"/>
    </row>
    <row r="240" spans="2:14">
      <c r="B240" s="176">
        <f t="shared" ca="1" si="12"/>
        <v>236</v>
      </c>
      <c r="C240" s="176" t="str">
        <f t="shared" ca="1" si="13"/>
        <v>FT-TP-236</v>
      </c>
      <c r="D240" s="31"/>
      <c r="E240" s="2"/>
      <c r="F240" s="2"/>
      <c r="G240" s="2"/>
      <c r="H240" s="2"/>
      <c r="I240" s="2"/>
      <c r="J240" s="31"/>
      <c r="K240" s="31"/>
      <c r="L240" s="31"/>
      <c r="M240" s="174" t="str">
        <f>IF(OR(ISBLANK(TP_CFAR_DB[[#This Row],[Probability]]),ISBLANK(TP_CFAR_DB[[#This Row],[Severity]])),"",VLOOKUP(TP_CFAR_DB[[#This Row],[Probability]],Probability[],2,FALSE)+VLOOKUP(TP_CFAR_DB[[#This Row],[Severity]],Probability[],2,FALSE)+1)</f>
        <v/>
      </c>
      <c r="N240" s="182"/>
    </row>
    <row r="241" spans="2:14">
      <c r="B241" s="176">
        <f t="shared" ca="1" si="12"/>
        <v>237</v>
      </c>
      <c r="C241" s="176" t="str">
        <f t="shared" ca="1" si="13"/>
        <v>FT-TP-237</v>
      </c>
      <c r="D241" s="31"/>
      <c r="E241" s="2"/>
      <c r="F241" s="2"/>
      <c r="G241" s="2"/>
      <c r="H241" s="2"/>
      <c r="I241" s="2"/>
      <c r="J241" s="31"/>
      <c r="K241" s="31"/>
      <c r="L241" s="31"/>
      <c r="M241" s="174" t="str">
        <f>IF(OR(ISBLANK(TP_CFAR_DB[[#This Row],[Probability]]),ISBLANK(TP_CFAR_DB[[#This Row],[Severity]])),"",VLOOKUP(TP_CFAR_DB[[#This Row],[Probability]],Probability[],2,FALSE)+VLOOKUP(TP_CFAR_DB[[#This Row],[Severity]],Probability[],2,FALSE)+1)</f>
        <v/>
      </c>
      <c r="N241" s="182"/>
    </row>
    <row r="242" spans="2:14">
      <c r="B242" s="176">
        <f t="shared" ca="1" si="12"/>
        <v>238</v>
      </c>
      <c r="C242" s="176" t="str">
        <f t="shared" ca="1" si="13"/>
        <v>FT-TP-238</v>
      </c>
      <c r="D242" s="31"/>
      <c r="E242" s="2"/>
      <c r="F242" s="2"/>
      <c r="G242" s="2"/>
      <c r="H242" s="2"/>
      <c r="I242" s="2"/>
      <c r="J242" s="31"/>
      <c r="K242" s="31"/>
      <c r="L242" s="31"/>
      <c r="M242" s="174" t="str">
        <f>IF(OR(ISBLANK(TP_CFAR_DB[[#This Row],[Probability]]),ISBLANK(TP_CFAR_DB[[#This Row],[Severity]])),"",VLOOKUP(TP_CFAR_DB[[#This Row],[Probability]],Probability[],2,FALSE)+VLOOKUP(TP_CFAR_DB[[#This Row],[Severity]],Probability[],2,FALSE)+1)</f>
        <v/>
      </c>
      <c r="N242" s="182"/>
    </row>
    <row r="243" spans="2:14">
      <c r="B243" s="176">
        <f t="shared" ca="1" si="12"/>
        <v>239</v>
      </c>
      <c r="C243" s="176" t="str">
        <f t="shared" ca="1" si="13"/>
        <v>FT-TP-239</v>
      </c>
      <c r="D243" s="31"/>
      <c r="E243" s="2"/>
      <c r="F243" s="2"/>
      <c r="G243" s="2"/>
      <c r="H243" s="2"/>
      <c r="I243" s="2"/>
      <c r="J243" s="31"/>
      <c r="K243" s="31"/>
      <c r="L243" s="31"/>
      <c r="M243" s="174" t="str">
        <f>IF(OR(ISBLANK(TP_CFAR_DB[[#This Row],[Probability]]),ISBLANK(TP_CFAR_DB[[#This Row],[Severity]])),"",VLOOKUP(TP_CFAR_DB[[#This Row],[Probability]],Probability[],2,FALSE)+VLOOKUP(TP_CFAR_DB[[#This Row],[Severity]],Probability[],2,FALSE)+1)</f>
        <v/>
      </c>
      <c r="N243" s="182"/>
    </row>
    <row r="244" spans="2:14">
      <c r="B244" s="176">
        <f t="shared" ca="1" si="12"/>
        <v>240</v>
      </c>
      <c r="C244" s="176" t="str">
        <f t="shared" ca="1" si="13"/>
        <v>FT-TP-240</v>
      </c>
      <c r="D244" s="31"/>
      <c r="E244" s="2"/>
      <c r="F244" s="2"/>
      <c r="G244" s="2"/>
      <c r="H244" s="2"/>
      <c r="I244" s="2"/>
      <c r="J244" s="31"/>
      <c r="K244" s="31"/>
      <c r="L244" s="31"/>
      <c r="M244" s="174" t="str">
        <f>IF(OR(ISBLANK(TP_CFAR_DB[[#This Row],[Probability]]),ISBLANK(TP_CFAR_DB[[#This Row],[Severity]])),"",VLOOKUP(TP_CFAR_DB[[#This Row],[Probability]],Probability[],2,FALSE)+VLOOKUP(TP_CFAR_DB[[#This Row],[Severity]],Probability[],2,FALSE)+1)</f>
        <v/>
      </c>
      <c r="N244" s="182"/>
    </row>
    <row r="245" spans="2:14">
      <c r="B245" s="176">
        <f t="shared" ca="1" si="12"/>
        <v>241</v>
      </c>
      <c r="C245" s="176" t="str">
        <f t="shared" ca="1" si="13"/>
        <v>FT-TP-241</v>
      </c>
      <c r="D245" s="31"/>
      <c r="E245" s="2"/>
      <c r="F245" s="2"/>
      <c r="G245" s="2"/>
      <c r="H245" s="2"/>
      <c r="I245" s="2"/>
      <c r="J245" s="31"/>
      <c r="K245" s="31"/>
      <c r="L245" s="31"/>
      <c r="M245" s="174" t="str">
        <f>IF(OR(ISBLANK(TP_CFAR_DB[[#This Row],[Probability]]),ISBLANK(TP_CFAR_DB[[#This Row],[Severity]])),"",VLOOKUP(TP_CFAR_DB[[#This Row],[Probability]],Probability[],2,FALSE)+VLOOKUP(TP_CFAR_DB[[#This Row],[Severity]],Probability[],2,FALSE)+1)</f>
        <v/>
      </c>
      <c r="N245" s="182"/>
    </row>
    <row r="246" spans="2:14">
      <c r="B246" s="176">
        <f t="shared" ca="1" si="12"/>
        <v>242</v>
      </c>
      <c r="C246" s="176" t="str">
        <f t="shared" ca="1" si="13"/>
        <v>FT-TP-242</v>
      </c>
      <c r="D246" s="31"/>
      <c r="E246" s="2"/>
      <c r="F246" s="2"/>
      <c r="G246" s="2"/>
      <c r="H246" s="2"/>
      <c r="I246" s="2"/>
      <c r="J246" s="31"/>
      <c r="K246" s="31"/>
      <c r="L246" s="31"/>
      <c r="M246" s="174" t="str">
        <f>IF(OR(ISBLANK(TP_CFAR_DB[[#This Row],[Probability]]),ISBLANK(TP_CFAR_DB[[#This Row],[Severity]])),"",VLOOKUP(TP_CFAR_DB[[#This Row],[Probability]],Probability[],2,FALSE)+VLOOKUP(TP_CFAR_DB[[#This Row],[Severity]],Probability[],2,FALSE)+1)</f>
        <v/>
      </c>
      <c r="N246" s="182"/>
    </row>
    <row r="247" spans="2:14">
      <c r="B247" s="176">
        <f t="shared" ca="1" si="12"/>
        <v>243</v>
      </c>
      <c r="C247" s="176" t="str">
        <f t="shared" ca="1" si="13"/>
        <v>FT-TP-243</v>
      </c>
      <c r="D247" s="31"/>
      <c r="E247" s="2"/>
      <c r="F247" s="2"/>
      <c r="G247" s="2"/>
      <c r="H247" s="2"/>
      <c r="I247" s="2"/>
      <c r="J247" s="31"/>
      <c r="K247" s="31"/>
      <c r="L247" s="31"/>
      <c r="M247" s="174" t="str">
        <f>IF(OR(ISBLANK(TP_CFAR_DB[[#This Row],[Probability]]),ISBLANK(TP_CFAR_DB[[#This Row],[Severity]])),"",VLOOKUP(TP_CFAR_DB[[#This Row],[Probability]],Probability[],2,FALSE)+VLOOKUP(TP_CFAR_DB[[#This Row],[Severity]],Probability[],2,FALSE)+1)</f>
        <v/>
      </c>
      <c r="N247" s="182"/>
    </row>
    <row r="248" spans="2:14">
      <c r="B248" s="176">
        <f t="shared" ca="1" si="12"/>
        <v>244</v>
      </c>
      <c r="C248" s="176" t="str">
        <f t="shared" ca="1" si="13"/>
        <v>FT-TP-244</v>
      </c>
      <c r="D248" s="31"/>
      <c r="E248" s="2"/>
      <c r="F248" s="2"/>
      <c r="G248" s="2"/>
      <c r="H248" s="2"/>
      <c r="I248" s="2"/>
      <c r="J248" s="31"/>
      <c r="K248" s="31"/>
      <c r="L248" s="31"/>
      <c r="M248" s="174" t="str">
        <f>IF(OR(ISBLANK(TP_CFAR_DB[[#This Row],[Probability]]),ISBLANK(TP_CFAR_DB[[#This Row],[Severity]])),"",VLOOKUP(TP_CFAR_DB[[#This Row],[Probability]],Probability[],2,FALSE)+VLOOKUP(TP_CFAR_DB[[#This Row],[Severity]],Probability[],2,FALSE)+1)</f>
        <v/>
      </c>
      <c r="N248" s="182"/>
    </row>
    <row r="249" spans="2:14">
      <c r="B249" s="176">
        <f t="shared" ca="1" si="12"/>
        <v>245</v>
      </c>
      <c r="C249" s="176" t="str">
        <f t="shared" ca="1" si="13"/>
        <v>FT-TP-245</v>
      </c>
      <c r="D249" s="31"/>
      <c r="E249" s="2"/>
      <c r="F249" s="2"/>
      <c r="G249" s="2"/>
      <c r="H249" s="2"/>
      <c r="I249" s="2"/>
      <c r="J249" s="31"/>
      <c r="K249" s="31"/>
      <c r="L249" s="31"/>
      <c r="M249" s="174" t="str">
        <f>IF(OR(ISBLANK(TP_CFAR_DB[[#This Row],[Probability]]),ISBLANK(TP_CFAR_DB[[#This Row],[Severity]])),"",VLOOKUP(TP_CFAR_DB[[#This Row],[Probability]],Probability[],2,FALSE)+VLOOKUP(TP_CFAR_DB[[#This Row],[Severity]],Probability[],2,FALSE)+1)</f>
        <v/>
      </c>
      <c r="N249" s="182"/>
    </row>
    <row r="250" spans="2:14">
      <c r="B250" s="176">
        <f t="shared" ca="1" si="12"/>
        <v>246</v>
      </c>
      <c r="C250" s="176" t="str">
        <f t="shared" ca="1" si="13"/>
        <v>FT-TP-246</v>
      </c>
      <c r="D250" s="31"/>
      <c r="E250" s="2"/>
      <c r="F250" s="2"/>
      <c r="G250" s="2"/>
      <c r="H250" s="2"/>
      <c r="I250" s="2"/>
      <c r="J250" s="31"/>
      <c r="K250" s="31"/>
      <c r="L250" s="31"/>
      <c r="M250" s="174" t="str">
        <f>IF(OR(ISBLANK(TP_CFAR_DB[[#This Row],[Probability]]),ISBLANK(TP_CFAR_DB[[#This Row],[Severity]])),"",VLOOKUP(TP_CFAR_DB[[#This Row],[Probability]],Probability[],2,FALSE)+VLOOKUP(TP_CFAR_DB[[#This Row],[Severity]],Probability[],2,FALSE)+1)</f>
        <v/>
      </c>
      <c r="N250" s="182"/>
    </row>
    <row r="251" spans="2:14">
      <c r="B251" s="176">
        <f t="shared" ca="1" si="12"/>
        <v>247</v>
      </c>
      <c r="C251" s="176" t="str">
        <f t="shared" ca="1" si="13"/>
        <v>FT-TP-247</v>
      </c>
      <c r="D251" s="31"/>
      <c r="E251" s="2"/>
      <c r="F251" s="2"/>
      <c r="G251" s="2"/>
      <c r="H251" s="2"/>
      <c r="I251" s="2"/>
      <c r="J251" s="31"/>
      <c r="K251" s="31"/>
      <c r="L251" s="31"/>
      <c r="M251" s="174" t="str">
        <f>IF(OR(ISBLANK(TP_CFAR_DB[[#This Row],[Probability]]),ISBLANK(TP_CFAR_DB[[#This Row],[Severity]])),"",VLOOKUP(TP_CFAR_DB[[#This Row],[Probability]],Probability[],2,FALSE)+VLOOKUP(TP_CFAR_DB[[#This Row],[Severity]],Probability[],2,FALSE)+1)</f>
        <v/>
      </c>
      <c r="N251" s="182"/>
    </row>
    <row r="252" spans="2:14">
      <c r="B252" s="176">
        <f t="shared" ca="1" si="12"/>
        <v>248</v>
      </c>
      <c r="C252" s="176" t="str">
        <f t="shared" ca="1" si="13"/>
        <v>FT-TP-248</v>
      </c>
      <c r="D252" s="31"/>
      <c r="E252" s="2"/>
      <c r="F252" s="2"/>
      <c r="G252" s="2"/>
      <c r="H252" s="2"/>
      <c r="I252" s="2"/>
      <c r="J252" s="31"/>
      <c r="K252" s="31"/>
      <c r="L252" s="31"/>
      <c r="M252" s="174" t="str">
        <f>IF(OR(ISBLANK(TP_CFAR_DB[[#This Row],[Probability]]),ISBLANK(TP_CFAR_DB[[#This Row],[Severity]])),"",VLOOKUP(TP_CFAR_DB[[#This Row],[Probability]],Probability[],2,FALSE)+VLOOKUP(TP_CFAR_DB[[#This Row],[Severity]],Probability[],2,FALSE)+1)</f>
        <v/>
      </c>
      <c r="N252" s="182"/>
    </row>
    <row r="253" spans="2:14">
      <c r="B253" s="176">
        <f t="shared" ca="1" si="12"/>
        <v>249</v>
      </c>
      <c r="C253" s="176" t="str">
        <f t="shared" ca="1" si="13"/>
        <v>FT-TP-249</v>
      </c>
      <c r="D253" s="31"/>
      <c r="E253" s="2"/>
      <c r="F253" s="2"/>
      <c r="G253" s="2"/>
      <c r="H253" s="2"/>
      <c r="I253" s="2"/>
      <c r="J253" s="31"/>
      <c r="K253" s="31"/>
      <c r="L253" s="31"/>
      <c r="M253" s="174" t="str">
        <f>IF(OR(ISBLANK(TP_CFAR_DB[[#This Row],[Probability]]),ISBLANK(TP_CFAR_DB[[#This Row],[Severity]])),"",VLOOKUP(TP_CFAR_DB[[#This Row],[Probability]],Probability[],2,FALSE)+VLOOKUP(TP_CFAR_DB[[#This Row],[Severity]],Probability[],2,FALSE)+1)</f>
        <v/>
      </c>
      <c r="N253" s="182"/>
    </row>
    <row r="254" spans="2:14">
      <c r="B254" s="176">
        <f t="shared" ca="1" si="12"/>
        <v>250</v>
      </c>
      <c r="C254" s="176" t="str">
        <f t="shared" ca="1" si="13"/>
        <v>FT-TP-250</v>
      </c>
      <c r="D254" s="31"/>
      <c r="E254" s="2"/>
      <c r="F254" s="2"/>
      <c r="G254" s="2"/>
      <c r="H254" s="2"/>
      <c r="I254" s="2"/>
      <c r="J254" s="31"/>
      <c r="K254" s="31"/>
      <c r="L254" s="31"/>
      <c r="M254" s="174" t="str">
        <f>IF(OR(ISBLANK(TP_CFAR_DB[[#This Row],[Probability]]),ISBLANK(TP_CFAR_DB[[#This Row],[Severity]])),"",VLOOKUP(TP_CFAR_DB[[#This Row],[Probability]],Probability[],2,FALSE)+VLOOKUP(TP_CFAR_DB[[#This Row],[Severity]],Probability[],2,FALSE)+1)</f>
        <v/>
      </c>
      <c r="N254" s="182"/>
    </row>
    <row r="255" spans="2:14">
      <c r="B255" s="176">
        <f t="shared" ca="1" si="12"/>
        <v>251</v>
      </c>
      <c r="C255" s="176" t="str">
        <f t="shared" ca="1" si="13"/>
        <v>FT-TP-251</v>
      </c>
      <c r="D255" s="31"/>
      <c r="E255" s="2"/>
      <c r="F255" s="2"/>
      <c r="G255" s="2"/>
      <c r="H255" s="2"/>
      <c r="I255" s="2"/>
      <c r="J255" s="31"/>
      <c r="K255" s="31"/>
      <c r="L255" s="31"/>
      <c r="M255" s="174" t="str">
        <f>IF(OR(ISBLANK(TP_CFAR_DB[[#This Row],[Probability]]),ISBLANK(TP_CFAR_DB[[#This Row],[Severity]])),"",VLOOKUP(TP_CFAR_DB[[#This Row],[Probability]],Probability[],2,FALSE)+VLOOKUP(TP_CFAR_DB[[#This Row],[Severity]],Probability[],2,FALSE)+1)</f>
        <v/>
      </c>
      <c r="N255" s="182"/>
    </row>
    <row r="256" spans="2:14">
      <c r="B256" s="176">
        <f t="shared" ca="1" si="12"/>
        <v>252</v>
      </c>
      <c r="C256" s="176" t="str">
        <f t="shared" ca="1" si="13"/>
        <v>FT-TP-252</v>
      </c>
      <c r="D256" s="31"/>
      <c r="E256" s="2"/>
      <c r="F256" s="2"/>
      <c r="G256" s="2"/>
      <c r="H256" s="2"/>
      <c r="I256" s="2"/>
      <c r="J256" s="31"/>
      <c r="K256" s="31"/>
      <c r="L256" s="31"/>
      <c r="M256" s="174" t="str">
        <f>IF(OR(ISBLANK(TP_CFAR_DB[[#This Row],[Probability]]),ISBLANK(TP_CFAR_DB[[#This Row],[Severity]])),"",VLOOKUP(TP_CFAR_DB[[#This Row],[Probability]],Probability[],2,FALSE)+VLOOKUP(TP_CFAR_DB[[#This Row],[Severity]],Probability[],2,FALSE)+1)</f>
        <v/>
      </c>
      <c r="N256" s="182"/>
    </row>
    <row r="257" spans="2:14">
      <c r="B257" s="176">
        <f t="shared" ca="1" si="12"/>
        <v>253</v>
      </c>
      <c r="C257" s="176" t="str">
        <f t="shared" ca="1" si="13"/>
        <v>FT-TP-253</v>
      </c>
      <c r="D257" s="31"/>
      <c r="E257" s="2"/>
      <c r="F257" s="2"/>
      <c r="G257" s="2"/>
      <c r="H257" s="2"/>
      <c r="I257" s="2"/>
      <c r="J257" s="31"/>
      <c r="K257" s="31"/>
      <c r="L257" s="31"/>
      <c r="M257" s="174" t="str">
        <f>IF(OR(ISBLANK(TP_CFAR_DB[[#This Row],[Probability]]),ISBLANK(TP_CFAR_DB[[#This Row],[Severity]])),"",VLOOKUP(TP_CFAR_DB[[#This Row],[Probability]],Probability[],2,FALSE)+VLOOKUP(TP_CFAR_DB[[#This Row],[Severity]],Probability[],2,FALSE)+1)</f>
        <v/>
      </c>
      <c r="N257" s="182"/>
    </row>
    <row r="258" spans="2:14">
      <c r="B258" s="176">
        <f t="shared" ca="1" si="12"/>
        <v>254</v>
      </c>
      <c r="C258" s="176" t="str">
        <f t="shared" ca="1" si="13"/>
        <v>FT-TP-254</v>
      </c>
      <c r="D258" s="31"/>
      <c r="E258" s="2"/>
      <c r="F258" s="2"/>
      <c r="G258" s="2"/>
      <c r="H258" s="2"/>
      <c r="I258" s="2"/>
      <c r="J258" s="31"/>
      <c r="K258" s="31"/>
      <c r="L258" s="31"/>
      <c r="M258" s="174" t="str">
        <f>IF(OR(ISBLANK(TP_CFAR_DB[[#This Row],[Probability]]),ISBLANK(TP_CFAR_DB[[#This Row],[Severity]])),"",VLOOKUP(TP_CFAR_DB[[#This Row],[Probability]],Probability[],2,FALSE)+VLOOKUP(TP_CFAR_DB[[#This Row],[Severity]],Probability[],2,FALSE)+1)</f>
        <v/>
      </c>
      <c r="N258" s="182"/>
    </row>
    <row r="259" spans="2:14">
      <c r="B259" s="176">
        <f t="shared" ca="1" si="12"/>
        <v>255</v>
      </c>
      <c r="C259" s="176" t="str">
        <f t="shared" ca="1" si="13"/>
        <v>FT-TP-255</v>
      </c>
      <c r="D259" s="31"/>
      <c r="E259" s="2"/>
      <c r="F259" s="2"/>
      <c r="G259" s="2"/>
      <c r="H259" s="2"/>
      <c r="I259" s="2"/>
      <c r="J259" s="31"/>
      <c r="K259" s="31"/>
      <c r="L259" s="31"/>
      <c r="M259" s="174" t="str">
        <f>IF(OR(ISBLANK(TP_CFAR_DB[[#This Row],[Probability]]),ISBLANK(TP_CFAR_DB[[#This Row],[Severity]])),"",VLOOKUP(TP_CFAR_DB[[#This Row],[Probability]],Probability[],2,FALSE)+VLOOKUP(TP_CFAR_DB[[#This Row],[Severity]],Probability[],2,FALSE)+1)</f>
        <v/>
      </c>
      <c r="N259" s="182"/>
    </row>
    <row r="260" spans="2:14">
      <c r="B260" s="176">
        <f t="shared" ca="1" si="12"/>
        <v>256</v>
      </c>
      <c r="C260" s="176" t="str">
        <f t="shared" ca="1" si="13"/>
        <v>FT-TP-256</v>
      </c>
      <c r="D260" s="31"/>
      <c r="E260" s="2"/>
      <c r="F260" s="2"/>
      <c r="G260" s="2"/>
      <c r="H260" s="2"/>
      <c r="I260" s="2"/>
      <c r="J260" s="31"/>
      <c r="K260" s="31"/>
      <c r="L260" s="31"/>
      <c r="M260" s="174" t="str">
        <f>IF(OR(ISBLANK(TP_CFAR_DB[[#This Row],[Probability]]),ISBLANK(TP_CFAR_DB[[#This Row],[Severity]])),"",VLOOKUP(TP_CFAR_DB[[#This Row],[Probability]],Probability[],2,FALSE)+VLOOKUP(TP_CFAR_DB[[#This Row],[Severity]],Probability[],2,FALSE)+1)</f>
        <v/>
      </c>
      <c r="N260" s="182"/>
    </row>
    <row r="261" spans="2:14">
      <c r="B261" s="176">
        <f t="shared" ca="1" si="12"/>
        <v>257</v>
      </c>
      <c r="C261" s="176" t="str">
        <f t="shared" ca="1" si="13"/>
        <v>FT-TP-257</v>
      </c>
      <c r="D261" s="31"/>
      <c r="E261" s="2"/>
      <c r="F261" s="2"/>
      <c r="G261" s="2"/>
      <c r="H261" s="2"/>
      <c r="I261" s="2"/>
      <c r="J261" s="31"/>
      <c r="K261" s="31"/>
      <c r="L261" s="31"/>
      <c r="M261" s="174" t="str">
        <f>IF(OR(ISBLANK(TP_CFAR_DB[[#This Row],[Probability]]),ISBLANK(TP_CFAR_DB[[#This Row],[Severity]])),"",VLOOKUP(TP_CFAR_DB[[#This Row],[Probability]],Probability[],2,FALSE)+VLOOKUP(TP_CFAR_DB[[#This Row],[Severity]],Probability[],2,FALSE)+1)</f>
        <v/>
      </c>
      <c r="N261" s="182"/>
    </row>
    <row r="262" spans="2:14">
      <c r="B262" s="176">
        <f t="shared" ca="1" si="12"/>
        <v>258</v>
      </c>
      <c r="C262" s="176" t="str">
        <f t="shared" ca="1" si="13"/>
        <v>FT-TP-258</v>
      </c>
      <c r="D262" s="31"/>
      <c r="E262" s="2"/>
      <c r="F262" s="2"/>
      <c r="G262" s="2"/>
      <c r="H262" s="2"/>
      <c r="I262" s="2"/>
      <c r="J262" s="31"/>
      <c r="K262" s="31"/>
      <c r="L262" s="31"/>
      <c r="M262" s="174" t="str">
        <f>IF(OR(ISBLANK(TP_CFAR_DB[[#This Row],[Probability]]),ISBLANK(TP_CFAR_DB[[#This Row],[Severity]])),"",VLOOKUP(TP_CFAR_DB[[#This Row],[Probability]],Probability[],2,FALSE)+VLOOKUP(TP_CFAR_DB[[#This Row],[Severity]],Probability[],2,FALSE)+1)</f>
        <v/>
      </c>
      <c r="N262" s="182"/>
    </row>
    <row r="263" spans="2:14">
      <c r="B263" s="176">
        <f t="shared" ca="1" si="12"/>
        <v>259</v>
      </c>
      <c r="C263" s="176" t="str">
        <f t="shared" ca="1" si="13"/>
        <v>FT-TP-259</v>
      </c>
      <c r="D263" s="31"/>
      <c r="E263" s="2"/>
      <c r="F263" s="2"/>
      <c r="G263" s="2"/>
      <c r="H263" s="2"/>
      <c r="I263" s="2"/>
      <c r="J263" s="31"/>
      <c r="K263" s="31"/>
      <c r="L263" s="31"/>
      <c r="M263" s="174" t="str">
        <f>IF(OR(ISBLANK(TP_CFAR_DB[[#This Row],[Probability]]),ISBLANK(TP_CFAR_DB[[#This Row],[Severity]])),"",VLOOKUP(TP_CFAR_DB[[#This Row],[Probability]],Probability[],2,FALSE)+VLOOKUP(TP_CFAR_DB[[#This Row],[Severity]],Probability[],2,FALSE)+1)</f>
        <v/>
      </c>
      <c r="N263" s="182"/>
    </row>
    <row r="264" spans="2:14">
      <c r="B264" s="176">
        <f t="shared" ca="1" si="12"/>
        <v>260</v>
      </c>
      <c r="C264" s="176" t="str">
        <f t="shared" ca="1" si="13"/>
        <v>FT-TP-260</v>
      </c>
      <c r="D264" s="31"/>
      <c r="E264" s="2"/>
      <c r="F264" s="2"/>
      <c r="G264" s="2"/>
      <c r="H264" s="2"/>
      <c r="I264" s="2"/>
      <c r="J264" s="31"/>
      <c r="K264" s="31"/>
      <c r="L264" s="31"/>
      <c r="M264" s="174" t="str">
        <f>IF(OR(ISBLANK(TP_CFAR_DB[[#This Row],[Probability]]),ISBLANK(TP_CFAR_DB[[#This Row],[Severity]])),"",VLOOKUP(TP_CFAR_DB[[#This Row],[Probability]],Probability[],2,FALSE)+VLOOKUP(TP_CFAR_DB[[#This Row],[Severity]],Probability[],2,FALSE)+1)</f>
        <v/>
      </c>
      <c r="N264" s="182"/>
    </row>
    <row r="265" spans="2:14">
      <c r="B265" s="176">
        <f t="shared" ca="1" si="12"/>
        <v>261</v>
      </c>
      <c r="C265" s="176" t="str">
        <f t="shared" ca="1" si="13"/>
        <v>FT-TP-261</v>
      </c>
      <c r="D265" s="31"/>
      <c r="E265" s="2"/>
      <c r="F265" s="2"/>
      <c r="G265" s="2"/>
      <c r="H265" s="2"/>
      <c r="I265" s="2"/>
      <c r="J265" s="31"/>
      <c r="K265" s="31"/>
      <c r="L265" s="31"/>
      <c r="M265" s="174" t="str">
        <f>IF(OR(ISBLANK(TP_CFAR_DB[[#This Row],[Probability]]),ISBLANK(TP_CFAR_DB[[#This Row],[Severity]])),"",VLOOKUP(TP_CFAR_DB[[#This Row],[Probability]],Probability[],2,FALSE)+VLOOKUP(TP_CFAR_DB[[#This Row],[Severity]],Probability[],2,FALSE)+1)</f>
        <v/>
      </c>
      <c r="N265" s="182"/>
    </row>
    <row r="266" spans="2:14">
      <c r="B266" s="176">
        <f t="shared" ca="1" si="12"/>
        <v>262</v>
      </c>
      <c r="C266" s="176" t="str">
        <f t="shared" ca="1" si="13"/>
        <v>FT-TP-262</v>
      </c>
      <c r="D266" s="31"/>
      <c r="E266" s="2"/>
      <c r="F266" s="2"/>
      <c r="G266" s="2"/>
      <c r="H266" s="2"/>
      <c r="I266" s="2"/>
      <c r="J266" s="31"/>
      <c r="K266" s="31"/>
      <c r="L266" s="31"/>
      <c r="M266" s="174" t="str">
        <f>IF(OR(ISBLANK(TP_CFAR_DB[[#This Row],[Probability]]),ISBLANK(TP_CFAR_DB[[#This Row],[Severity]])),"",VLOOKUP(TP_CFAR_DB[[#This Row],[Probability]],Probability[],2,FALSE)+VLOOKUP(TP_CFAR_DB[[#This Row],[Severity]],Probability[],2,FALSE)+1)</f>
        <v/>
      </c>
      <c r="N266" s="182"/>
    </row>
    <row r="267" spans="2:14">
      <c r="B267" s="176">
        <f t="shared" ca="1" si="12"/>
        <v>263</v>
      </c>
      <c r="C267" s="176" t="str">
        <f t="shared" ca="1" si="13"/>
        <v>FT-TP-263</v>
      </c>
      <c r="D267" s="31"/>
      <c r="E267" s="2"/>
      <c r="F267" s="2"/>
      <c r="G267" s="2"/>
      <c r="H267" s="2"/>
      <c r="I267" s="2"/>
      <c r="J267" s="31"/>
      <c r="K267" s="31"/>
      <c r="L267" s="31"/>
      <c r="M267" s="174" t="str">
        <f>IF(OR(ISBLANK(TP_CFAR_DB[[#This Row],[Probability]]),ISBLANK(TP_CFAR_DB[[#This Row],[Severity]])),"",VLOOKUP(TP_CFAR_DB[[#This Row],[Probability]],Probability[],2,FALSE)+VLOOKUP(TP_CFAR_DB[[#This Row],[Severity]],Probability[],2,FALSE)+1)</f>
        <v/>
      </c>
      <c r="N267" s="182"/>
    </row>
    <row r="268" spans="2:14">
      <c r="B268" s="176">
        <f t="shared" ca="1" si="12"/>
        <v>264</v>
      </c>
      <c r="C268" s="176" t="str">
        <f t="shared" ca="1" si="13"/>
        <v>FT-TP-264</v>
      </c>
      <c r="D268" s="31"/>
      <c r="E268" s="2"/>
      <c r="F268" s="2"/>
      <c r="G268" s="2"/>
      <c r="H268" s="2"/>
      <c r="I268" s="2"/>
      <c r="J268" s="31"/>
      <c r="K268" s="31"/>
      <c r="L268" s="31"/>
      <c r="M268" s="174" t="str">
        <f>IF(OR(ISBLANK(TP_CFAR_DB[[#This Row],[Probability]]),ISBLANK(TP_CFAR_DB[[#This Row],[Severity]])),"",VLOOKUP(TP_CFAR_DB[[#This Row],[Probability]],Probability[],2,FALSE)+VLOOKUP(TP_CFAR_DB[[#This Row],[Severity]],Probability[],2,FALSE)+1)</f>
        <v/>
      </c>
      <c r="N268" s="182"/>
    </row>
    <row r="269" spans="2:14">
      <c r="B269" s="176">
        <f t="shared" ca="1" si="12"/>
        <v>265</v>
      </c>
      <c r="C269" s="176" t="str">
        <f t="shared" ca="1" si="13"/>
        <v>FT-TP-265</v>
      </c>
      <c r="D269" s="31"/>
      <c r="E269" s="2"/>
      <c r="F269" s="2"/>
      <c r="G269" s="2"/>
      <c r="H269" s="2"/>
      <c r="I269" s="2"/>
      <c r="J269" s="31"/>
      <c r="K269" s="31"/>
      <c r="L269" s="31"/>
      <c r="M269" s="174" t="str">
        <f>IF(OR(ISBLANK(TP_CFAR_DB[[#This Row],[Probability]]),ISBLANK(TP_CFAR_DB[[#This Row],[Severity]])),"",VLOOKUP(TP_CFAR_DB[[#This Row],[Probability]],Probability[],2,FALSE)+VLOOKUP(TP_CFAR_DB[[#This Row],[Severity]],Probability[],2,FALSE)+1)</f>
        <v/>
      </c>
      <c r="N269" s="182"/>
    </row>
    <row r="270" spans="2:14">
      <c r="B270" s="176">
        <f t="shared" ca="1" si="12"/>
        <v>266</v>
      </c>
      <c r="C270" s="176" t="str">
        <f t="shared" ca="1" si="13"/>
        <v>FT-TP-266</v>
      </c>
      <c r="D270" s="31"/>
      <c r="E270" s="2"/>
      <c r="F270" s="2"/>
      <c r="G270" s="2"/>
      <c r="H270" s="2"/>
      <c r="I270" s="2"/>
      <c r="J270" s="31"/>
      <c r="K270" s="31"/>
      <c r="L270" s="31"/>
      <c r="M270" s="174" t="str">
        <f>IF(OR(ISBLANK(TP_CFAR_DB[[#This Row],[Probability]]),ISBLANK(TP_CFAR_DB[[#This Row],[Severity]])),"",VLOOKUP(TP_CFAR_DB[[#This Row],[Probability]],Probability[],2,FALSE)+VLOOKUP(TP_CFAR_DB[[#This Row],[Severity]],Probability[],2,FALSE)+1)</f>
        <v/>
      </c>
      <c r="N270" s="182"/>
    </row>
    <row r="271" spans="2:14">
      <c r="B271" s="176">
        <f t="shared" ca="1" si="12"/>
        <v>267</v>
      </c>
      <c r="C271" s="176" t="str">
        <f t="shared" ca="1" si="13"/>
        <v>FT-TP-267</v>
      </c>
      <c r="D271" s="31"/>
      <c r="E271" s="2"/>
      <c r="F271" s="2"/>
      <c r="G271" s="2"/>
      <c r="H271" s="2"/>
      <c r="I271" s="2"/>
      <c r="J271" s="31"/>
      <c r="K271" s="31"/>
      <c r="L271" s="31"/>
      <c r="M271" s="174" t="str">
        <f>IF(OR(ISBLANK(TP_CFAR_DB[[#This Row],[Probability]]),ISBLANK(TP_CFAR_DB[[#This Row],[Severity]])),"",VLOOKUP(TP_CFAR_DB[[#This Row],[Probability]],Probability[],2,FALSE)+VLOOKUP(TP_CFAR_DB[[#This Row],[Severity]],Probability[],2,FALSE)+1)</f>
        <v/>
      </c>
      <c r="N271" s="182"/>
    </row>
    <row r="272" spans="2:14">
      <c r="B272" s="176">
        <f t="shared" ca="1" si="12"/>
        <v>268</v>
      </c>
      <c r="C272" s="176" t="str">
        <f t="shared" ca="1" si="13"/>
        <v>FT-TP-268</v>
      </c>
      <c r="D272" s="31"/>
      <c r="E272" s="2"/>
      <c r="F272" s="2"/>
      <c r="G272" s="2"/>
      <c r="H272" s="2"/>
      <c r="I272" s="2"/>
      <c r="J272" s="31"/>
      <c r="K272" s="31"/>
      <c r="L272" s="31"/>
      <c r="M272" s="174" t="str">
        <f>IF(OR(ISBLANK(TP_CFAR_DB[[#This Row],[Probability]]),ISBLANK(TP_CFAR_DB[[#This Row],[Severity]])),"",VLOOKUP(TP_CFAR_DB[[#This Row],[Probability]],Probability[],2,FALSE)+VLOOKUP(TP_CFAR_DB[[#This Row],[Severity]],Probability[],2,FALSE)+1)</f>
        <v/>
      </c>
      <c r="N272" s="182"/>
    </row>
    <row r="273" spans="2:14">
      <c r="B273" s="176">
        <f t="shared" ca="1" si="12"/>
        <v>269</v>
      </c>
      <c r="C273" s="176" t="str">
        <f t="shared" ca="1" si="13"/>
        <v>FT-TP-269</v>
      </c>
      <c r="D273" s="31"/>
      <c r="E273" s="2"/>
      <c r="F273" s="2"/>
      <c r="G273" s="2"/>
      <c r="H273" s="2"/>
      <c r="I273" s="2"/>
      <c r="J273" s="31"/>
      <c r="K273" s="31"/>
      <c r="L273" s="31"/>
      <c r="M273" s="174" t="str">
        <f>IF(OR(ISBLANK(TP_CFAR_DB[[#This Row],[Probability]]),ISBLANK(TP_CFAR_DB[[#This Row],[Severity]])),"",VLOOKUP(TP_CFAR_DB[[#This Row],[Probability]],Probability[],2,FALSE)+VLOOKUP(TP_CFAR_DB[[#This Row],[Severity]],Probability[],2,FALSE)+1)</f>
        <v/>
      </c>
      <c r="N273" s="182"/>
    </row>
    <row r="274" spans="2:14">
      <c r="B274" s="176">
        <f t="shared" ca="1" si="12"/>
        <v>270</v>
      </c>
      <c r="C274" s="176" t="str">
        <f t="shared" ca="1" si="13"/>
        <v>FT-TP-270</v>
      </c>
      <c r="D274" s="31"/>
      <c r="E274" s="2"/>
      <c r="F274" s="2"/>
      <c r="G274" s="2"/>
      <c r="H274" s="2"/>
      <c r="I274" s="2"/>
      <c r="J274" s="31"/>
      <c r="K274" s="31"/>
      <c r="L274" s="31"/>
      <c r="M274" s="174" t="str">
        <f>IF(OR(ISBLANK(TP_CFAR_DB[[#This Row],[Probability]]),ISBLANK(TP_CFAR_DB[[#This Row],[Severity]])),"",VLOOKUP(TP_CFAR_DB[[#This Row],[Probability]],Probability[],2,FALSE)+VLOOKUP(TP_CFAR_DB[[#This Row],[Severity]],Probability[],2,FALSE)+1)</f>
        <v/>
      </c>
      <c r="N274" s="182"/>
    </row>
    <row r="275" spans="2:14">
      <c r="B275" s="176">
        <f t="shared" ca="1" si="12"/>
        <v>271</v>
      </c>
      <c r="C275" s="176" t="str">
        <f t="shared" ca="1" si="13"/>
        <v>FT-TP-271</v>
      </c>
      <c r="D275" s="31"/>
      <c r="E275" s="2"/>
      <c r="F275" s="2"/>
      <c r="G275" s="2"/>
      <c r="H275" s="2"/>
      <c r="I275" s="2"/>
      <c r="J275" s="31"/>
      <c r="K275" s="31"/>
      <c r="L275" s="31"/>
      <c r="M275" s="174" t="str">
        <f>IF(OR(ISBLANK(TP_CFAR_DB[[#This Row],[Probability]]),ISBLANK(TP_CFAR_DB[[#This Row],[Severity]])),"",VLOOKUP(TP_CFAR_DB[[#This Row],[Probability]],Probability[],2,FALSE)+VLOOKUP(TP_CFAR_DB[[#This Row],[Severity]],Probability[],2,FALSE)+1)</f>
        <v/>
      </c>
      <c r="N275" s="182"/>
    </row>
    <row r="276" spans="2:14">
      <c r="B276" s="176">
        <f t="shared" ca="1" si="12"/>
        <v>272</v>
      </c>
      <c r="C276" s="176" t="str">
        <f t="shared" ca="1" si="13"/>
        <v>FT-TP-272</v>
      </c>
      <c r="D276" s="31"/>
      <c r="E276" s="2"/>
      <c r="F276" s="2"/>
      <c r="G276" s="2"/>
      <c r="H276" s="2"/>
      <c r="I276" s="2"/>
      <c r="J276" s="31"/>
      <c r="K276" s="31"/>
      <c r="L276" s="31"/>
      <c r="M276" s="174" t="str">
        <f>IF(OR(ISBLANK(TP_CFAR_DB[[#This Row],[Probability]]),ISBLANK(TP_CFAR_DB[[#This Row],[Severity]])),"",VLOOKUP(TP_CFAR_DB[[#This Row],[Probability]],Probability[],2,FALSE)+VLOOKUP(TP_CFAR_DB[[#This Row],[Severity]],Probability[],2,FALSE)+1)</f>
        <v/>
      </c>
      <c r="N276" s="182"/>
    </row>
    <row r="277" spans="2:14">
      <c r="B277" s="176">
        <f t="shared" ca="1" si="12"/>
        <v>273</v>
      </c>
      <c r="C277" s="176" t="str">
        <f t="shared" ca="1" si="13"/>
        <v>FT-TP-273</v>
      </c>
      <c r="D277" s="31"/>
      <c r="E277" s="2"/>
      <c r="F277" s="2"/>
      <c r="G277" s="2"/>
      <c r="H277" s="2"/>
      <c r="I277" s="2"/>
      <c r="J277" s="31"/>
      <c r="K277" s="31"/>
      <c r="L277" s="31"/>
      <c r="M277" s="174" t="str">
        <f>IF(OR(ISBLANK(TP_CFAR_DB[[#This Row],[Probability]]),ISBLANK(TP_CFAR_DB[[#This Row],[Severity]])),"",VLOOKUP(TP_CFAR_DB[[#This Row],[Probability]],Probability[],2,FALSE)+VLOOKUP(TP_CFAR_DB[[#This Row],[Severity]],Probability[],2,FALSE)+1)</f>
        <v/>
      </c>
      <c r="N277" s="182"/>
    </row>
    <row r="278" spans="2:14">
      <c r="B278" s="176">
        <f t="shared" ca="1" si="12"/>
        <v>274</v>
      </c>
      <c r="C278" s="176" t="str">
        <f t="shared" ca="1" si="13"/>
        <v>FT-TP-274</v>
      </c>
      <c r="D278" s="31"/>
      <c r="E278" s="2"/>
      <c r="F278" s="2"/>
      <c r="G278" s="2"/>
      <c r="H278" s="2"/>
      <c r="I278" s="2"/>
      <c r="J278" s="31"/>
      <c r="K278" s="31"/>
      <c r="L278" s="31"/>
      <c r="M278" s="174" t="str">
        <f>IF(OR(ISBLANK(TP_CFAR_DB[[#This Row],[Probability]]),ISBLANK(TP_CFAR_DB[[#This Row],[Severity]])),"",VLOOKUP(TP_CFAR_DB[[#This Row],[Probability]],Probability[],2,FALSE)+VLOOKUP(TP_CFAR_DB[[#This Row],[Severity]],Probability[],2,FALSE)+1)</f>
        <v/>
      </c>
      <c r="N278" s="182"/>
    </row>
    <row r="279" spans="2:14">
      <c r="B279" s="176">
        <f t="shared" ca="1" si="12"/>
        <v>275</v>
      </c>
      <c r="C279" s="176" t="str">
        <f t="shared" ca="1" si="13"/>
        <v>FT-TP-275</v>
      </c>
      <c r="D279" s="31"/>
      <c r="E279" s="2"/>
      <c r="F279" s="2"/>
      <c r="G279" s="2"/>
      <c r="H279" s="2"/>
      <c r="I279" s="2"/>
      <c r="J279" s="31"/>
      <c r="K279" s="31"/>
      <c r="L279" s="31"/>
      <c r="M279" s="174" t="str">
        <f>IF(OR(ISBLANK(TP_CFAR_DB[[#This Row],[Probability]]),ISBLANK(TP_CFAR_DB[[#This Row],[Severity]])),"",VLOOKUP(TP_CFAR_DB[[#This Row],[Probability]],Probability[],2,FALSE)+VLOOKUP(TP_CFAR_DB[[#This Row],[Severity]],Probability[],2,FALSE)+1)</f>
        <v/>
      </c>
      <c r="N279" s="182"/>
    </row>
    <row r="280" spans="2:14">
      <c r="B280" s="176">
        <f t="shared" ca="1" si="12"/>
        <v>276</v>
      </c>
      <c r="C280" s="176" t="str">
        <f t="shared" ca="1" si="13"/>
        <v>FT-TP-276</v>
      </c>
      <c r="D280" s="31"/>
      <c r="E280" s="2"/>
      <c r="F280" s="2"/>
      <c r="G280" s="2"/>
      <c r="H280" s="2"/>
      <c r="I280" s="2"/>
      <c r="J280" s="31"/>
      <c r="K280" s="31"/>
      <c r="L280" s="31"/>
      <c r="M280" s="174" t="str">
        <f>IF(OR(ISBLANK(TP_CFAR_DB[[#This Row],[Probability]]),ISBLANK(TP_CFAR_DB[[#This Row],[Severity]])),"",VLOOKUP(TP_CFAR_DB[[#This Row],[Probability]],Probability[],2,FALSE)+VLOOKUP(TP_CFAR_DB[[#This Row],[Severity]],Probability[],2,FALSE)+1)</f>
        <v/>
      </c>
      <c r="N280" s="182"/>
    </row>
    <row r="281" spans="2:14">
      <c r="B281" s="176">
        <f t="shared" ca="1" si="12"/>
        <v>277</v>
      </c>
      <c r="C281" s="176" t="str">
        <f t="shared" ca="1" si="13"/>
        <v>FT-TP-277</v>
      </c>
      <c r="D281" s="31"/>
      <c r="E281" s="2"/>
      <c r="F281" s="2"/>
      <c r="G281" s="2"/>
      <c r="H281" s="2"/>
      <c r="I281" s="2"/>
      <c r="J281" s="31"/>
      <c r="K281" s="31"/>
      <c r="L281" s="31"/>
      <c r="M281" s="174" t="str">
        <f>IF(OR(ISBLANK(TP_CFAR_DB[[#This Row],[Probability]]),ISBLANK(TP_CFAR_DB[[#This Row],[Severity]])),"",VLOOKUP(TP_CFAR_DB[[#This Row],[Probability]],Probability[],2,FALSE)+VLOOKUP(TP_CFAR_DB[[#This Row],[Severity]],Probability[],2,FALSE)+1)</f>
        <v/>
      </c>
      <c r="N281" s="182"/>
    </row>
    <row r="282" spans="2:14">
      <c r="B282" s="176">
        <f t="shared" ca="1" si="12"/>
        <v>278</v>
      </c>
      <c r="C282" s="176" t="str">
        <f t="shared" ca="1" si="13"/>
        <v>FT-TP-278</v>
      </c>
      <c r="D282" s="31"/>
      <c r="E282" s="2"/>
      <c r="F282" s="2"/>
      <c r="G282" s="2"/>
      <c r="H282" s="2"/>
      <c r="I282" s="2"/>
      <c r="J282" s="31"/>
      <c r="K282" s="31"/>
      <c r="L282" s="31"/>
      <c r="M282" s="174" t="str">
        <f>IF(OR(ISBLANK(TP_CFAR_DB[[#This Row],[Probability]]),ISBLANK(TP_CFAR_DB[[#This Row],[Severity]])),"",VLOOKUP(TP_CFAR_DB[[#This Row],[Probability]],Probability[],2,FALSE)+VLOOKUP(TP_CFAR_DB[[#This Row],[Severity]],Probability[],2,FALSE)+1)</f>
        <v/>
      </c>
      <c r="N282" s="182"/>
    </row>
    <row r="283" spans="2:14">
      <c r="B283" s="176">
        <f t="shared" ca="1" si="12"/>
        <v>279</v>
      </c>
      <c r="C283" s="176" t="str">
        <f t="shared" ca="1" si="13"/>
        <v>FT-TP-279</v>
      </c>
      <c r="D283" s="31"/>
      <c r="E283" s="2"/>
      <c r="F283" s="2"/>
      <c r="G283" s="2"/>
      <c r="H283" s="2"/>
      <c r="I283" s="2"/>
      <c r="J283" s="31"/>
      <c r="K283" s="31"/>
      <c r="L283" s="31"/>
      <c r="M283" s="174" t="str">
        <f>IF(OR(ISBLANK(TP_CFAR_DB[[#This Row],[Probability]]),ISBLANK(TP_CFAR_DB[[#This Row],[Severity]])),"",VLOOKUP(TP_CFAR_DB[[#This Row],[Probability]],Probability[],2,FALSE)+VLOOKUP(TP_CFAR_DB[[#This Row],[Severity]],Probability[],2,FALSE)+1)</f>
        <v/>
      </c>
      <c r="N283" s="182"/>
    </row>
    <row r="284" spans="2:14">
      <c r="B284" s="176">
        <f t="shared" ca="1" si="12"/>
        <v>280</v>
      </c>
      <c r="C284" s="176" t="str">
        <f t="shared" ca="1" si="13"/>
        <v>FT-TP-280</v>
      </c>
      <c r="D284" s="31"/>
      <c r="E284" s="2"/>
      <c r="F284" s="2"/>
      <c r="G284" s="2"/>
      <c r="H284" s="2"/>
      <c r="I284" s="2"/>
      <c r="J284" s="31"/>
      <c r="K284" s="31"/>
      <c r="L284" s="31"/>
      <c r="M284" s="174" t="str">
        <f>IF(OR(ISBLANK(TP_CFAR_DB[[#This Row],[Probability]]),ISBLANK(TP_CFAR_DB[[#This Row],[Severity]])),"",VLOOKUP(TP_CFAR_DB[[#This Row],[Probability]],Probability[],2,FALSE)+VLOOKUP(TP_CFAR_DB[[#This Row],[Severity]],Probability[],2,FALSE)+1)</f>
        <v/>
      </c>
      <c r="N284" s="182"/>
    </row>
    <row r="285" spans="2:14">
      <c r="B285" s="176">
        <f t="shared" ca="1" si="12"/>
        <v>281</v>
      </c>
      <c r="C285" s="176" t="str">
        <f t="shared" ca="1" si="13"/>
        <v>FT-TP-281</v>
      </c>
      <c r="D285" s="31"/>
      <c r="E285" s="2"/>
      <c r="F285" s="2"/>
      <c r="G285" s="2"/>
      <c r="H285" s="2"/>
      <c r="I285" s="2"/>
      <c r="J285" s="31"/>
      <c r="K285" s="31"/>
      <c r="L285" s="31"/>
      <c r="M285" s="174" t="str">
        <f>IF(OR(ISBLANK(TP_CFAR_DB[[#This Row],[Probability]]),ISBLANK(TP_CFAR_DB[[#This Row],[Severity]])),"",VLOOKUP(TP_CFAR_DB[[#This Row],[Probability]],Probability[],2,FALSE)+VLOOKUP(TP_CFAR_DB[[#This Row],[Severity]],Probability[],2,FALSE)+1)</f>
        <v/>
      </c>
      <c r="N285" s="182"/>
    </row>
    <row r="286" spans="2:14">
      <c r="B286" s="176">
        <f t="shared" ca="1" si="12"/>
        <v>282</v>
      </c>
      <c r="C286" s="176" t="str">
        <f t="shared" ca="1" si="13"/>
        <v>FT-TP-282</v>
      </c>
      <c r="D286" s="31"/>
      <c r="E286" s="2"/>
      <c r="F286" s="2"/>
      <c r="G286" s="2"/>
      <c r="H286" s="2"/>
      <c r="I286" s="2"/>
      <c r="J286" s="31"/>
      <c r="K286" s="31"/>
      <c r="L286" s="31"/>
      <c r="M286" s="174" t="str">
        <f>IF(OR(ISBLANK(TP_CFAR_DB[[#This Row],[Probability]]),ISBLANK(TP_CFAR_DB[[#This Row],[Severity]])),"",VLOOKUP(TP_CFAR_DB[[#This Row],[Probability]],Probability[],2,FALSE)+VLOOKUP(TP_CFAR_DB[[#This Row],[Severity]],Probability[],2,FALSE)+1)</f>
        <v/>
      </c>
      <c r="N286" s="182"/>
    </row>
    <row r="287" spans="2:14">
      <c r="B287" s="176">
        <f t="shared" ca="1" si="12"/>
        <v>283</v>
      </c>
      <c r="C287" s="176" t="str">
        <f t="shared" ca="1" si="13"/>
        <v>FT-TP-283</v>
      </c>
      <c r="D287" s="31"/>
      <c r="E287" s="2"/>
      <c r="F287" s="2"/>
      <c r="G287" s="2"/>
      <c r="H287" s="2"/>
      <c r="I287" s="2"/>
      <c r="J287" s="31"/>
      <c r="K287" s="31"/>
      <c r="L287" s="31"/>
      <c r="M287" s="174" t="str">
        <f>IF(OR(ISBLANK(TP_CFAR_DB[[#This Row],[Probability]]),ISBLANK(TP_CFAR_DB[[#This Row],[Severity]])),"",VLOOKUP(TP_CFAR_DB[[#This Row],[Probability]],Probability[],2,FALSE)+VLOOKUP(TP_CFAR_DB[[#This Row],[Severity]],Probability[],2,FALSE)+1)</f>
        <v/>
      </c>
      <c r="N287" s="182"/>
    </row>
    <row r="288" spans="2:14">
      <c r="B288" s="176">
        <f t="shared" ca="1" si="12"/>
        <v>284</v>
      </c>
      <c r="C288" s="176" t="str">
        <f t="shared" ca="1" si="13"/>
        <v>FT-TP-284</v>
      </c>
      <c r="D288" s="31"/>
      <c r="E288" s="2"/>
      <c r="F288" s="2"/>
      <c r="G288" s="2"/>
      <c r="H288" s="2"/>
      <c r="I288" s="2"/>
      <c r="J288" s="31"/>
      <c r="K288" s="31"/>
      <c r="L288" s="31"/>
      <c r="M288" s="174" t="str">
        <f>IF(OR(ISBLANK(TP_CFAR_DB[[#This Row],[Probability]]),ISBLANK(TP_CFAR_DB[[#This Row],[Severity]])),"",VLOOKUP(TP_CFAR_DB[[#This Row],[Probability]],Probability[],2,FALSE)+VLOOKUP(TP_CFAR_DB[[#This Row],[Severity]],Probability[],2,FALSE)+1)</f>
        <v/>
      </c>
      <c r="N288" s="182"/>
    </row>
    <row r="289" spans="2:14">
      <c r="B289" s="176">
        <f t="shared" ca="1" si="12"/>
        <v>285</v>
      </c>
      <c r="C289" s="176" t="str">
        <f t="shared" ca="1" si="13"/>
        <v>FT-TP-285</v>
      </c>
      <c r="D289" s="31"/>
      <c r="E289" s="2"/>
      <c r="F289" s="2"/>
      <c r="G289" s="2"/>
      <c r="H289" s="2"/>
      <c r="I289" s="2"/>
      <c r="J289" s="31"/>
      <c r="K289" s="31"/>
      <c r="L289" s="31"/>
      <c r="M289" s="174" t="str">
        <f>IF(OR(ISBLANK(TP_CFAR_DB[[#This Row],[Probability]]),ISBLANK(TP_CFAR_DB[[#This Row],[Severity]])),"",VLOOKUP(TP_CFAR_DB[[#This Row],[Probability]],Probability[],2,FALSE)+VLOOKUP(TP_CFAR_DB[[#This Row],[Severity]],Probability[],2,FALSE)+1)</f>
        <v/>
      </c>
      <c r="N289" s="182"/>
    </row>
    <row r="290" spans="2:14">
      <c r="B290" s="176">
        <f t="shared" ca="1" si="12"/>
        <v>286</v>
      </c>
      <c r="C290" s="176" t="str">
        <f t="shared" ca="1" si="13"/>
        <v>FT-TP-286</v>
      </c>
      <c r="D290" s="31"/>
      <c r="E290" s="2"/>
      <c r="F290" s="2"/>
      <c r="G290" s="2"/>
      <c r="H290" s="2"/>
      <c r="I290" s="2"/>
      <c r="J290" s="31"/>
      <c r="K290" s="31"/>
      <c r="L290" s="31"/>
      <c r="M290" s="174" t="str">
        <f>IF(OR(ISBLANK(TP_CFAR_DB[[#This Row],[Probability]]),ISBLANK(TP_CFAR_DB[[#This Row],[Severity]])),"",VLOOKUP(TP_CFAR_DB[[#This Row],[Probability]],Probability[],2,FALSE)+VLOOKUP(TP_CFAR_DB[[#This Row],[Severity]],Probability[],2,FALSE)+1)</f>
        <v/>
      </c>
      <c r="N290" s="182"/>
    </row>
    <row r="291" spans="2:14">
      <c r="B291" s="176">
        <f t="shared" ca="1" si="12"/>
        <v>287</v>
      </c>
      <c r="C291" s="176" t="str">
        <f t="shared" ca="1" si="13"/>
        <v>FT-TP-287</v>
      </c>
      <c r="D291" s="31"/>
      <c r="E291" s="2"/>
      <c r="F291" s="2"/>
      <c r="G291" s="2"/>
      <c r="H291" s="2"/>
      <c r="I291" s="2"/>
      <c r="J291" s="31"/>
      <c r="K291" s="31"/>
      <c r="L291" s="31"/>
      <c r="M291" s="174" t="str">
        <f>IF(OR(ISBLANK(TP_CFAR_DB[[#This Row],[Probability]]),ISBLANK(TP_CFAR_DB[[#This Row],[Severity]])),"",VLOOKUP(TP_CFAR_DB[[#This Row],[Probability]],Probability[],2,FALSE)+VLOOKUP(TP_CFAR_DB[[#This Row],[Severity]],Probability[],2,FALSE)+1)</f>
        <v/>
      </c>
      <c r="N291" s="182"/>
    </row>
    <row r="292" spans="2:14">
      <c r="B292" s="176">
        <f t="shared" ca="1" si="12"/>
        <v>288</v>
      </c>
      <c r="C292" s="176" t="str">
        <f t="shared" ca="1" si="13"/>
        <v>FT-TP-288</v>
      </c>
      <c r="D292" s="31"/>
      <c r="E292" s="2"/>
      <c r="F292" s="2"/>
      <c r="G292" s="2"/>
      <c r="H292" s="2"/>
      <c r="I292" s="2"/>
      <c r="J292" s="31"/>
      <c r="K292" s="31"/>
      <c r="L292" s="31"/>
      <c r="M292" s="174" t="str">
        <f>IF(OR(ISBLANK(TP_CFAR_DB[[#This Row],[Probability]]),ISBLANK(TP_CFAR_DB[[#This Row],[Severity]])),"",VLOOKUP(TP_CFAR_DB[[#This Row],[Probability]],Probability[],2,FALSE)+VLOOKUP(TP_CFAR_DB[[#This Row],[Severity]],Probability[],2,FALSE)+1)</f>
        <v/>
      </c>
      <c r="N292" s="182"/>
    </row>
    <row r="293" spans="2:14">
      <c r="B293" s="176">
        <f t="shared" ca="1" si="12"/>
        <v>289</v>
      </c>
      <c r="C293" s="176" t="str">
        <f t="shared" ca="1" si="13"/>
        <v>FT-TP-289</v>
      </c>
      <c r="D293" s="31"/>
      <c r="E293" s="2"/>
      <c r="F293" s="2"/>
      <c r="G293" s="2"/>
      <c r="H293" s="2"/>
      <c r="I293" s="2"/>
      <c r="J293" s="31"/>
      <c r="K293" s="31"/>
      <c r="L293" s="31"/>
      <c r="M293" s="174" t="str">
        <f>IF(OR(ISBLANK(TP_CFAR_DB[[#This Row],[Probability]]),ISBLANK(TP_CFAR_DB[[#This Row],[Severity]])),"",VLOOKUP(TP_CFAR_DB[[#This Row],[Probability]],Probability[],2,FALSE)+VLOOKUP(TP_CFAR_DB[[#This Row],[Severity]],Probability[],2,FALSE)+1)</f>
        <v/>
      </c>
      <c r="N293" s="182"/>
    </row>
    <row r="294" spans="2:14">
      <c r="B294" s="176">
        <f t="shared" ca="1" si="12"/>
        <v>290</v>
      </c>
      <c r="C294" s="176" t="str">
        <f t="shared" ca="1" si="13"/>
        <v>FT-TP-290</v>
      </c>
      <c r="D294" s="31"/>
      <c r="E294" s="2"/>
      <c r="F294" s="2"/>
      <c r="G294" s="2"/>
      <c r="H294" s="2"/>
      <c r="I294" s="2"/>
      <c r="J294" s="31"/>
      <c r="K294" s="31"/>
      <c r="L294" s="31"/>
      <c r="M294" s="174" t="str">
        <f>IF(OR(ISBLANK(TP_CFAR_DB[[#This Row],[Probability]]),ISBLANK(TP_CFAR_DB[[#This Row],[Severity]])),"",VLOOKUP(TP_CFAR_DB[[#This Row],[Probability]],Probability[],2,FALSE)+VLOOKUP(TP_CFAR_DB[[#This Row],[Severity]],Probability[],2,FALSE)+1)</f>
        <v/>
      </c>
      <c r="N294" s="182"/>
    </row>
    <row r="295" spans="2:14">
      <c r="B295" s="176">
        <f t="shared" ca="1" si="12"/>
        <v>291</v>
      </c>
      <c r="C295" s="176" t="str">
        <f t="shared" ca="1" si="13"/>
        <v>FT-TP-291</v>
      </c>
      <c r="D295" s="31"/>
      <c r="E295" s="2"/>
      <c r="F295" s="2"/>
      <c r="G295" s="2"/>
      <c r="H295" s="2"/>
      <c r="I295" s="2"/>
      <c r="J295" s="31"/>
      <c r="K295" s="31"/>
      <c r="L295" s="31"/>
      <c r="M295" s="174" t="str">
        <f>IF(OR(ISBLANK(TP_CFAR_DB[[#This Row],[Probability]]),ISBLANK(TP_CFAR_DB[[#This Row],[Severity]])),"",VLOOKUP(TP_CFAR_DB[[#This Row],[Probability]],Probability[],2,FALSE)+VLOOKUP(TP_CFAR_DB[[#This Row],[Severity]],Probability[],2,FALSE)+1)</f>
        <v/>
      </c>
      <c r="N295" s="182"/>
    </row>
    <row r="296" spans="2:14">
      <c r="B296" s="176">
        <f t="shared" ca="1" si="12"/>
        <v>292</v>
      </c>
      <c r="C296" s="176" t="str">
        <f t="shared" ca="1" si="13"/>
        <v>FT-TP-292</v>
      </c>
      <c r="D296" s="31"/>
      <c r="E296" s="2"/>
      <c r="F296" s="2"/>
      <c r="G296" s="2"/>
      <c r="H296" s="2"/>
      <c r="I296" s="2"/>
      <c r="J296" s="31"/>
      <c r="K296" s="31"/>
      <c r="L296" s="31"/>
      <c r="M296" s="174" t="str">
        <f>IF(OR(ISBLANK(TP_CFAR_DB[[#This Row],[Probability]]),ISBLANK(TP_CFAR_DB[[#This Row],[Severity]])),"",VLOOKUP(TP_CFAR_DB[[#This Row],[Probability]],Probability[],2,FALSE)+VLOOKUP(TP_CFAR_DB[[#This Row],[Severity]],Probability[],2,FALSE)+1)</f>
        <v/>
      </c>
      <c r="N296" s="182"/>
    </row>
    <row r="297" spans="2:14">
      <c r="B297" s="176">
        <f t="shared" ca="1" si="12"/>
        <v>293</v>
      </c>
      <c r="C297" s="176" t="str">
        <f t="shared" ca="1" si="13"/>
        <v>FT-TP-293</v>
      </c>
      <c r="D297" s="31"/>
      <c r="E297" s="2"/>
      <c r="F297" s="2"/>
      <c r="G297" s="2"/>
      <c r="H297" s="2"/>
      <c r="I297" s="2"/>
      <c r="J297" s="31"/>
      <c r="K297" s="31"/>
      <c r="L297" s="31"/>
      <c r="M297" s="174" t="str">
        <f>IF(OR(ISBLANK(TP_CFAR_DB[[#This Row],[Probability]]),ISBLANK(TP_CFAR_DB[[#This Row],[Severity]])),"",VLOOKUP(TP_CFAR_DB[[#This Row],[Probability]],Probability[],2,FALSE)+VLOOKUP(TP_CFAR_DB[[#This Row],[Severity]],Probability[],2,FALSE)+1)</f>
        <v/>
      </c>
      <c r="N297" s="182"/>
    </row>
    <row r="298" spans="2:14">
      <c r="B298" s="176">
        <f t="shared" ca="1" si="12"/>
        <v>294</v>
      </c>
      <c r="C298" s="176" t="str">
        <f t="shared" ca="1" si="13"/>
        <v>FT-TP-294</v>
      </c>
      <c r="D298" s="31"/>
      <c r="E298" s="2"/>
      <c r="F298" s="2"/>
      <c r="G298" s="2"/>
      <c r="H298" s="2"/>
      <c r="I298" s="2"/>
      <c r="J298" s="31"/>
      <c r="K298" s="31"/>
      <c r="L298" s="31"/>
      <c r="M298" s="174" t="str">
        <f>IF(OR(ISBLANK(TP_CFAR_DB[[#This Row],[Probability]]),ISBLANK(TP_CFAR_DB[[#This Row],[Severity]])),"",VLOOKUP(TP_CFAR_DB[[#This Row],[Probability]],Probability[],2,FALSE)+VLOOKUP(TP_CFAR_DB[[#This Row],[Severity]],Probability[],2,FALSE)+1)</f>
        <v/>
      </c>
      <c r="N298" s="182"/>
    </row>
    <row r="299" spans="2:14">
      <c r="B299" s="176">
        <f t="shared" ca="1" si="12"/>
        <v>295</v>
      </c>
      <c r="C299" s="176" t="str">
        <f t="shared" ca="1" si="13"/>
        <v>FT-TP-295</v>
      </c>
      <c r="D299" s="31"/>
      <c r="E299" s="2"/>
      <c r="F299" s="2"/>
      <c r="G299" s="2"/>
      <c r="H299" s="2"/>
      <c r="I299" s="2"/>
      <c r="J299" s="31"/>
      <c r="K299" s="31"/>
      <c r="L299" s="31"/>
      <c r="M299" s="174" t="str">
        <f>IF(OR(ISBLANK(TP_CFAR_DB[[#This Row],[Probability]]),ISBLANK(TP_CFAR_DB[[#This Row],[Severity]])),"",VLOOKUP(TP_CFAR_DB[[#This Row],[Probability]],Probability[],2,FALSE)+VLOOKUP(TP_CFAR_DB[[#This Row],[Severity]],Probability[],2,FALSE)+1)</f>
        <v/>
      </c>
      <c r="N299" s="182"/>
    </row>
    <row r="300" spans="2:14">
      <c r="B300" s="176">
        <f t="shared" ca="1" si="12"/>
        <v>296</v>
      </c>
      <c r="C300" s="176" t="str">
        <f t="shared" ca="1" si="13"/>
        <v>FT-TP-296</v>
      </c>
      <c r="D300" s="31"/>
      <c r="E300" s="2"/>
      <c r="F300" s="2"/>
      <c r="G300" s="2"/>
      <c r="H300" s="2"/>
      <c r="I300" s="2"/>
      <c r="J300" s="31"/>
      <c r="K300" s="31"/>
      <c r="L300" s="31"/>
      <c r="M300" s="174" t="str">
        <f>IF(OR(ISBLANK(TP_CFAR_DB[[#This Row],[Probability]]),ISBLANK(TP_CFAR_DB[[#This Row],[Severity]])),"",VLOOKUP(TP_CFAR_DB[[#This Row],[Probability]],Probability[],2,FALSE)+VLOOKUP(TP_CFAR_DB[[#This Row],[Severity]],Probability[],2,FALSE)+1)</f>
        <v/>
      </c>
      <c r="N300" s="182"/>
    </row>
    <row r="301" spans="2:14">
      <c r="B301" s="176">
        <f t="shared" ca="1" si="12"/>
        <v>297</v>
      </c>
      <c r="C301" s="176" t="str">
        <f t="shared" ca="1" si="13"/>
        <v>FT-TP-297</v>
      </c>
      <c r="D301" s="31"/>
      <c r="E301" s="2"/>
      <c r="F301" s="2"/>
      <c r="G301" s="2"/>
      <c r="H301" s="2"/>
      <c r="I301" s="2"/>
      <c r="J301" s="31"/>
      <c r="K301" s="31"/>
      <c r="L301" s="31"/>
      <c r="M301" s="174" t="str">
        <f>IF(OR(ISBLANK(TP_CFAR_DB[[#This Row],[Probability]]),ISBLANK(TP_CFAR_DB[[#This Row],[Severity]])),"",VLOOKUP(TP_CFAR_DB[[#This Row],[Probability]],Probability[],2,FALSE)+VLOOKUP(TP_CFAR_DB[[#This Row],[Severity]],Probability[],2,FALSE)+1)</f>
        <v/>
      </c>
      <c r="N301" s="182"/>
    </row>
    <row r="302" spans="2:14">
      <c r="B302" s="176">
        <f t="shared" ca="1" si="12"/>
        <v>298</v>
      </c>
      <c r="C302" s="176" t="str">
        <f t="shared" ca="1" si="13"/>
        <v>FT-TP-298</v>
      </c>
      <c r="D302" s="31"/>
      <c r="E302" s="2"/>
      <c r="F302" s="2"/>
      <c r="G302" s="2"/>
      <c r="H302" s="2"/>
      <c r="I302" s="2"/>
      <c r="J302" s="31"/>
      <c r="K302" s="31"/>
      <c r="L302" s="31"/>
      <c r="M302" s="174" t="str">
        <f>IF(OR(ISBLANK(TP_CFAR_DB[[#This Row],[Probability]]),ISBLANK(TP_CFAR_DB[[#This Row],[Severity]])),"",VLOOKUP(TP_CFAR_DB[[#This Row],[Probability]],Probability[],2,FALSE)+VLOOKUP(TP_CFAR_DB[[#This Row],[Severity]],Probability[],2,FALSE)+1)</f>
        <v/>
      </c>
      <c r="N302" s="182"/>
    </row>
    <row r="303" spans="2:14">
      <c r="B303" s="176">
        <f t="shared" ref="B303:B366" ca="1" si="14">INDIRECT("R[-1]C",0)+1</f>
        <v>299</v>
      </c>
      <c r="C303" s="176" t="str">
        <f t="shared" ref="C303:C366" ca="1" si="15">"FT-TP-"&amp;B303</f>
        <v>FT-TP-299</v>
      </c>
      <c r="D303" s="31"/>
      <c r="E303" s="2"/>
      <c r="F303" s="2"/>
      <c r="G303" s="2"/>
      <c r="H303" s="2"/>
      <c r="I303" s="2"/>
      <c r="J303" s="31"/>
      <c r="K303" s="31"/>
      <c r="L303" s="31"/>
      <c r="M303" s="174" t="str">
        <f>IF(OR(ISBLANK(TP_CFAR_DB[[#This Row],[Probability]]),ISBLANK(TP_CFAR_DB[[#This Row],[Severity]])),"",VLOOKUP(TP_CFAR_DB[[#This Row],[Probability]],Probability[],2,FALSE)+VLOOKUP(TP_CFAR_DB[[#This Row],[Severity]],Probability[],2,FALSE)+1)</f>
        <v/>
      </c>
      <c r="N303" s="182"/>
    </row>
    <row r="304" spans="2:14">
      <c r="B304" s="176">
        <f t="shared" ca="1" si="14"/>
        <v>300</v>
      </c>
      <c r="C304" s="176" t="str">
        <f t="shared" ca="1" si="15"/>
        <v>FT-TP-300</v>
      </c>
      <c r="D304" s="31"/>
      <c r="E304" s="2"/>
      <c r="F304" s="2"/>
      <c r="G304" s="2"/>
      <c r="H304" s="2"/>
      <c r="I304" s="2"/>
      <c r="J304" s="31"/>
      <c r="K304" s="31"/>
      <c r="L304" s="31"/>
      <c r="M304" s="174" t="str">
        <f>IF(OR(ISBLANK(TP_CFAR_DB[[#This Row],[Probability]]),ISBLANK(TP_CFAR_DB[[#This Row],[Severity]])),"",VLOOKUP(TP_CFAR_DB[[#This Row],[Probability]],Probability[],2,FALSE)+VLOOKUP(TP_CFAR_DB[[#This Row],[Severity]],Probability[],2,FALSE)+1)</f>
        <v/>
      </c>
      <c r="N304" s="182"/>
    </row>
    <row r="305" spans="2:14">
      <c r="B305" s="176">
        <f t="shared" ca="1" si="14"/>
        <v>301</v>
      </c>
      <c r="C305" s="176" t="str">
        <f t="shared" ca="1" si="15"/>
        <v>FT-TP-301</v>
      </c>
      <c r="D305" s="31"/>
      <c r="E305" s="2"/>
      <c r="F305" s="2"/>
      <c r="G305" s="2"/>
      <c r="H305" s="2"/>
      <c r="I305" s="2"/>
      <c r="J305" s="31"/>
      <c r="K305" s="31"/>
      <c r="L305" s="31"/>
      <c r="M305" s="174" t="str">
        <f>IF(OR(ISBLANK(TP_CFAR_DB[[#This Row],[Probability]]),ISBLANK(TP_CFAR_DB[[#This Row],[Severity]])),"",VLOOKUP(TP_CFAR_DB[[#This Row],[Probability]],Probability[],2,FALSE)+VLOOKUP(TP_CFAR_DB[[#This Row],[Severity]],Probability[],2,FALSE)+1)</f>
        <v/>
      </c>
      <c r="N305" s="182"/>
    </row>
    <row r="306" spans="2:14">
      <c r="B306" s="176">
        <f t="shared" ca="1" si="14"/>
        <v>302</v>
      </c>
      <c r="C306" s="176" t="str">
        <f t="shared" ca="1" si="15"/>
        <v>FT-TP-302</v>
      </c>
      <c r="D306" s="31"/>
      <c r="E306" s="2"/>
      <c r="F306" s="2"/>
      <c r="G306" s="2"/>
      <c r="H306" s="2"/>
      <c r="I306" s="2"/>
      <c r="J306" s="31"/>
      <c r="K306" s="31"/>
      <c r="L306" s="31"/>
      <c r="M306" s="174" t="str">
        <f>IF(OR(ISBLANK(TP_CFAR_DB[[#This Row],[Probability]]),ISBLANK(TP_CFAR_DB[[#This Row],[Severity]])),"",VLOOKUP(TP_CFAR_DB[[#This Row],[Probability]],Probability[],2,FALSE)+VLOOKUP(TP_CFAR_DB[[#This Row],[Severity]],Probability[],2,FALSE)+1)</f>
        <v/>
      </c>
      <c r="N306" s="182"/>
    </row>
    <row r="307" spans="2:14">
      <c r="B307" s="176">
        <f t="shared" ca="1" si="14"/>
        <v>303</v>
      </c>
      <c r="C307" s="176" t="str">
        <f t="shared" ca="1" si="15"/>
        <v>FT-TP-303</v>
      </c>
      <c r="D307" s="31"/>
      <c r="E307" s="2"/>
      <c r="F307" s="2"/>
      <c r="G307" s="2"/>
      <c r="H307" s="2"/>
      <c r="I307" s="2"/>
      <c r="J307" s="31"/>
      <c r="K307" s="31"/>
      <c r="L307" s="31"/>
      <c r="M307" s="174" t="str">
        <f>IF(OR(ISBLANK(TP_CFAR_DB[[#This Row],[Probability]]),ISBLANK(TP_CFAR_DB[[#This Row],[Severity]])),"",VLOOKUP(TP_CFAR_DB[[#This Row],[Probability]],Probability[],2,FALSE)+VLOOKUP(TP_CFAR_DB[[#This Row],[Severity]],Probability[],2,FALSE)+1)</f>
        <v/>
      </c>
      <c r="N307" s="182"/>
    </row>
    <row r="308" spans="2:14">
      <c r="B308" s="176">
        <f t="shared" ca="1" si="14"/>
        <v>304</v>
      </c>
      <c r="C308" s="176" t="str">
        <f t="shared" ca="1" si="15"/>
        <v>FT-TP-304</v>
      </c>
      <c r="D308" s="31"/>
      <c r="E308" s="2"/>
      <c r="F308" s="2"/>
      <c r="G308" s="2"/>
      <c r="H308" s="2"/>
      <c r="I308" s="2"/>
      <c r="J308" s="31"/>
      <c r="K308" s="31"/>
      <c r="L308" s="31"/>
      <c r="M308" s="174" t="str">
        <f>IF(OR(ISBLANK(TP_CFAR_DB[[#This Row],[Probability]]),ISBLANK(TP_CFAR_DB[[#This Row],[Severity]])),"",VLOOKUP(TP_CFAR_DB[[#This Row],[Probability]],Probability[],2,FALSE)+VLOOKUP(TP_CFAR_DB[[#This Row],[Severity]],Probability[],2,FALSE)+1)</f>
        <v/>
      </c>
      <c r="N308" s="182"/>
    </row>
    <row r="309" spans="2:14">
      <c r="B309" s="176">
        <f t="shared" ca="1" si="14"/>
        <v>305</v>
      </c>
      <c r="C309" s="176" t="str">
        <f t="shared" ca="1" si="15"/>
        <v>FT-TP-305</v>
      </c>
      <c r="D309" s="31"/>
      <c r="E309" s="2"/>
      <c r="F309" s="2"/>
      <c r="G309" s="2"/>
      <c r="H309" s="2"/>
      <c r="I309" s="2"/>
      <c r="J309" s="31"/>
      <c r="K309" s="31"/>
      <c r="L309" s="31"/>
      <c r="M309" s="174" t="str">
        <f>IF(OR(ISBLANK(TP_CFAR_DB[[#This Row],[Probability]]),ISBLANK(TP_CFAR_DB[[#This Row],[Severity]])),"",VLOOKUP(TP_CFAR_DB[[#This Row],[Probability]],Probability[],2,FALSE)+VLOOKUP(TP_CFAR_DB[[#This Row],[Severity]],Probability[],2,FALSE)+1)</f>
        <v/>
      </c>
      <c r="N309" s="182"/>
    </row>
    <row r="310" spans="2:14">
      <c r="B310" s="176">
        <f t="shared" ca="1" si="14"/>
        <v>306</v>
      </c>
      <c r="C310" s="176" t="str">
        <f t="shared" ca="1" si="15"/>
        <v>FT-TP-306</v>
      </c>
      <c r="D310" s="31"/>
      <c r="E310" s="2"/>
      <c r="F310" s="2"/>
      <c r="G310" s="2"/>
      <c r="H310" s="2"/>
      <c r="I310" s="2"/>
      <c r="J310" s="31"/>
      <c r="K310" s="31"/>
      <c r="L310" s="31"/>
      <c r="M310" s="174" t="str">
        <f>IF(OR(ISBLANK(TP_CFAR_DB[[#This Row],[Probability]]),ISBLANK(TP_CFAR_DB[[#This Row],[Severity]])),"",VLOOKUP(TP_CFAR_DB[[#This Row],[Probability]],Probability[],2,FALSE)+VLOOKUP(TP_CFAR_DB[[#This Row],[Severity]],Probability[],2,FALSE)+1)</f>
        <v/>
      </c>
      <c r="N310" s="182"/>
    </row>
    <row r="311" spans="2:14">
      <c r="B311" s="176">
        <f t="shared" ca="1" si="14"/>
        <v>307</v>
      </c>
      <c r="C311" s="176" t="str">
        <f t="shared" ca="1" si="15"/>
        <v>FT-TP-307</v>
      </c>
      <c r="D311" s="31"/>
      <c r="E311" s="2"/>
      <c r="F311" s="2"/>
      <c r="G311" s="2"/>
      <c r="H311" s="2"/>
      <c r="I311" s="2"/>
      <c r="J311" s="31"/>
      <c r="K311" s="31"/>
      <c r="L311" s="31"/>
      <c r="M311" s="174" t="str">
        <f>IF(OR(ISBLANK(TP_CFAR_DB[[#This Row],[Probability]]),ISBLANK(TP_CFAR_DB[[#This Row],[Severity]])),"",VLOOKUP(TP_CFAR_DB[[#This Row],[Probability]],Probability[],2,FALSE)+VLOOKUP(TP_CFAR_DB[[#This Row],[Severity]],Probability[],2,FALSE)+1)</f>
        <v/>
      </c>
      <c r="N311" s="182"/>
    </row>
    <row r="312" spans="2:14">
      <c r="B312" s="176">
        <f t="shared" ca="1" si="14"/>
        <v>308</v>
      </c>
      <c r="C312" s="176" t="str">
        <f t="shared" ca="1" si="15"/>
        <v>FT-TP-308</v>
      </c>
      <c r="D312" s="31"/>
      <c r="E312" s="2"/>
      <c r="F312" s="2"/>
      <c r="G312" s="2"/>
      <c r="H312" s="2"/>
      <c r="I312" s="2"/>
      <c r="J312" s="31"/>
      <c r="K312" s="31"/>
      <c r="L312" s="31"/>
      <c r="M312" s="174" t="str">
        <f>IF(OR(ISBLANK(TP_CFAR_DB[[#This Row],[Probability]]),ISBLANK(TP_CFAR_DB[[#This Row],[Severity]])),"",VLOOKUP(TP_CFAR_DB[[#This Row],[Probability]],Probability[],2,FALSE)+VLOOKUP(TP_CFAR_DB[[#This Row],[Severity]],Probability[],2,FALSE)+1)</f>
        <v/>
      </c>
      <c r="N312" s="182"/>
    </row>
    <row r="313" spans="2:14">
      <c r="B313" s="176">
        <f t="shared" ca="1" si="14"/>
        <v>309</v>
      </c>
      <c r="C313" s="176" t="str">
        <f t="shared" ca="1" si="15"/>
        <v>FT-TP-309</v>
      </c>
      <c r="D313" s="31"/>
      <c r="E313" s="2"/>
      <c r="F313" s="2"/>
      <c r="G313" s="2"/>
      <c r="H313" s="2"/>
      <c r="I313" s="2"/>
      <c r="J313" s="31"/>
      <c r="K313" s="31"/>
      <c r="L313" s="31"/>
      <c r="M313" s="174" t="str">
        <f>IF(OR(ISBLANK(TP_CFAR_DB[[#This Row],[Probability]]),ISBLANK(TP_CFAR_DB[[#This Row],[Severity]])),"",VLOOKUP(TP_CFAR_DB[[#This Row],[Probability]],Probability[],2,FALSE)+VLOOKUP(TP_CFAR_DB[[#This Row],[Severity]],Probability[],2,FALSE)+1)</f>
        <v/>
      </c>
      <c r="N313" s="182"/>
    </row>
    <row r="314" spans="2:14">
      <c r="B314" s="176">
        <f t="shared" ca="1" si="14"/>
        <v>310</v>
      </c>
      <c r="C314" s="176" t="str">
        <f t="shared" ca="1" si="15"/>
        <v>FT-TP-310</v>
      </c>
      <c r="D314" s="31"/>
      <c r="E314" s="2"/>
      <c r="F314" s="2"/>
      <c r="G314" s="2"/>
      <c r="H314" s="2"/>
      <c r="I314" s="2"/>
      <c r="J314" s="31"/>
      <c r="K314" s="31"/>
      <c r="L314" s="31"/>
      <c r="M314" s="174" t="str">
        <f>IF(OR(ISBLANK(TP_CFAR_DB[[#This Row],[Probability]]),ISBLANK(TP_CFAR_DB[[#This Row],[Severity]])),"",VLOOKUP(TP_CFAR_DB[[#This Row],[Probability]],Probability[],2,FALSE)+VLOOKUP(TP_CFAR_DB[[#This Row],[Severity]],Probability[],2,FALSE)+1)</f>
        <v/>
      </c>
      <c r="N314" s="182"/>
    </row>
    <row r="315" spans="2:14">
      <c r="B315" s="176">
        <f t="shared" ca="1" si="14"/>
        <v>311</v>
      </c>
      <c r="C315" s="176" t="str">
        <f t="shared" ca="1" si="15"/>
        <v>FT-TP-311</v>
      </c>
      <c r="D315" s="31"/>
      <c r="E315" s="2"/>
      <c r="F315" s="2"/>
      <c r="G315" s="2"/>
      <c r="H315" s="2"/>
      <c r="I315" s="2"/>
      <c r="J315" s="31"/>
      <c r="K315" s="31"/>
      <c r="L315" s="31"/>
      <c r="M315" s="174" t="str">
        <f>IF(OR(ISBLANK(TP_CFAR_DB[[#This Row],[Probability]]),ISBLANK(TP_CFAR_DB[[#This Row],[Severity]])),"",VLOOKUP(TP_CFAR_DB[[#This Row],[Probability]],Probability[],2,FALSE)+VLOOKUP(TP_CFAR_DB[[#This Row],[Severity]],Probability[],2,FALSE)+1)</f>
        <v/>
      </c>
      <c r="N315" s="182"/>
    </row>
    <row r="316" spans="2:14">
      <c r="B316" s="176">
        <f t="shared" ca="1" si="14"/>
        <v>312</v>
      </c>
      <c r="C316" s="176" t="str">
        <f t="shared" ca="1" si="15"/>
        <v>FT-TP-312</v>
      </c>
      <c r="D316" s="31"/>
      <c r="E316" s="2"/>
      <c r="F316" s="2"/>
      <c r="G316" s="2"/>
      <c r="H316" s="2"/>
      <c r="I316" s="2"/>
      <c r="J316" s="31"/>
      <c r="K316" s="31"/>
      <c r="L316" s="31"/>
      <c r="M316" s="174" t="str">
        <f>IF(OR(ISBLANK(TP_CFAR_DB[[#This Row],[Probability]]),ISBLANK(TP_CFAR_DB[[#This Row],[Severity]])),"",VLOOKUP(TP_CFAR_DB[[#This Row],[Probability]],Probability[],2,FALSE)+VLOOKUP(TP_CFAR_DB[[#This Row],[Severity]],Probability[],2,FALSE)+1)</f>
        <v/>
      </c>
      <c r="N316" s="182"/>
    </row>
    <row r="317" spans="2:14">
      <c r="B317" s="176">
        <f t="shared" ca="1" si="14"/>
        <v>313</v>
      </c>
      <c r="C317" s="176" t="str">
        <f t="shared" ca="1" si="15"/>
        <v>FT-TP-313</v>
      </c>
      <c r="D317" s="31"/>
      <c r="E317" s="2"/>
      <c r="F317" s="2"/>
      <c r="G317" s="2"/>
      <c r="H317" s="2"/>
      <c r="I317" s="2"/>
      <c r="J317" s="31"/>
      <c r="K317" s="31"/>
      <c r="L317" s="31"/>
      <c r="M317" s="174" t="str">
        <f>IF(OR(ISBLANK(TP_CFAR_DB[[#This Row],[Probability]]),ISBLANK(TP_CFAR_DB[[#This Row],[Severity]])),"",VLOOKUP(TP_CFAR_DB[[#This Row],[Probability]],Probability[],2,FALSE)+VLOOKUP(TP_CFAR_DB[[#This Row],[Severity]],Probability[],2,FALSE)+1)</f>
        <v/>
      </c>
      <c r="N317" s="182"/>
    </row>
    <row r="318" spans="2:14">
      <c r="B318" s="176">
        <f t="shared" ca="1" si="14"/>
        <v>314</v>
      </c>
      <c r="C318" s="176" t="str">
        <f t="shared" ca="1" si="15"/>
        <v>FT-TP-314</v>
      </c>
      <c r="D318" s="31"/>
      <c r="E318" s="2"/>
      <c r="F318" s="2"/>
      <c r="G318" s="2"/>
      <c r="H318" s="2"/>
      <c r="I318" s="2"/>
      <c r="J318" s="31"/>
      <c r="K318" s="31"/>
      <c r="L318" s="31"/>
      <c r="M318" s="174" t="str">
        <f>IF(OR(ISBLANK(TP_CFAR_DB[[#This Row],[Probability]]),ISBLANK(TP_CFAR_DB[[#This Row],[Severity]])),"",VLOOKUP(TP_CFAR_DB[[#This Row],[Probability]],Probability[],2,FALSE)+VLOOKUP(TP_CFAR_DB[[#This Row],[Severity]],Probability[],2,FALSE)+1)</f>
        <v/>
      </c>
      <c r="N318" s="182"/>
    </row>
    <row r="319" spans="2:14">
      <c r="B319" s="176">
        <f t="shared" ca="1" si="14"/>
        <v>315</v>
      </c>
      <c r="C319" s="176" t="str">
        <f t="shared" ca="1" si="15"/>
        <v>FT-TP-315</v>
      </c>
      <c r="D319" s="31"/>
      <c r="E319" s="2"/>
      <c r="F319" s="2"/>
      <c r="G319" s="2"/>
      <c r="H319" s="2"/>
      <c r="I319" s="2"/>
      <c r="J319" s="31"/>
      <c r="K319" s="31"/>
      <c r="L319" s="31"/>
      <c r="M319" s="174" t="str">
        <f>IF(OR(ISBLANK(TP_CFAR_DB[[#This Row],[Probability]]),ISBLANK(TP_CFAR_DB[[#This Row],[Severity]])),"",VLOOKUP(TP_CFAR_DB[[#This Row],[Probability]],Probability[],2,FALSE)+VLOOKUP(TP_CFAR_DB[[#This Row],[Severity]],Probability[],2,FALSE)+1)</f>
        <v/>
      </c>
      <c r="N319" s="182"/>
    </row>
    <row r="320" spans="2:14">
      <c r="B320" s="176">
        <f t="shared" ca="1" si="14"/>
        <v>316</v>
      </c>
      <c r="C320" s="176" t="str">
        <f t="shared" ca="1" si="15"/>
        <v>FT-TP-316</v>
      </c>
      <c r="D320" s="31"/>
      <c r="E320" s="2"/>
      <c r="F320" s="2"/>
      <c r="G320" s="2"/>
      <c r="H320" s="2"/>
      <c r="I320" s="2"/>
      <c r="J320" s="31"/>
      <c r="K320" s="31"/>
      <c r="L320" s="31"/>
      <c r="M320" s="174" t="str">
        <f>IF(OR(ISBLANK(TP_CFAR_DB[[#This Row],[Probability]]),ISBLANK(TP_CFAR_DB[[#This Row],[Severity]])),"",VLOOKUP(TP_CFAR_DB[[#This Row],[Probability]],Probability[],2,FALSE)+VLOOKUP(TP_CFAR_DB[[#This Row],[Severity]],Probability[],2,FALSE)+1)</f>
        <v/>
      </c>
      <c r="N320" s="182"/>
    </row>
    <row r="321" spans="2:14">
      <c r="B321" s="176">
        <f t="shared" ca="1" si="14"/>
        <v>317</v>
      </c>
      <c r="C321" s="176" t="str">
        <f t="shared" ca="1" si="15"/>
        <v>FT-TP-317</v>
      </c>
      <c r="D321" s="31"/>
      <c r="E321" s="2"/>
      <c r="F321" s="2"/>
      <c r="G321" s="2"/>
      <c r="H321" s="2"/>
      <c r="I321" s="2"/>
      <c r="J321" s="31"/>
      <c r="K321" s="31"/>
      <c r="L321" s="31"/>
      <c r="M321" s="174" t="str">
        <f>IF(OR(ISBLANK(TP_CFAR_DB[[#This Row],[Probability]]),ISBLANK(TP_CFAR_DB[[#This Row],[Severity]])),"",VLOOKUP(TP_CFAR_DB[[#This Row],[Probability]],Probability[],2,FALSE)+VLOOKUP(TP_CFAR_DB[[#This Row],[Severity]],Probability[],2,FALSE)+1)</f>
        <v/>
      </c>
      <c r="N321" s="182"/>
    </row>
    <row r="322" spans="2:14">
      <c r="B322" s="176">
        <f t="shared" ca="1" si="14"/>
        <v>318</v>
      </c>
      <c r="C322" s="176" t="str">
        <f t="shared" ca="1" si="15"/>
        <v>FT-TP-318</v>
      </c>
      <c r="D322" s="31"/>
      <c r="E322" s="2"/>
      <c r="F322" s="2"/>
      <c r="G322" s="2"/>
      <c r="H322" s="2"/>
      <c r="I322" s="2"/>
      <c r="J322" s="31"/>
      <c r="K322" s="31"/>
      <c r="L322" s="31"/>
      <c r="M322" s="174" t="str">
        <f>IF(OR(ISBLANK(TP_CFAR_DB[[#This Row],[Probability]]),ISBLANK(TP_CFAR_DB[[#This Row],[Severity]])),"",VLOOKUP(TP_CFAR_DB[[#This Row],[Probability]],Probability[],2,FALSE)+VLOOKUP(TP_CFAR_DB[[#This Row],[Severity]],Probability[],2,FALSE)+1)</f>
        <v/>
      </c>
      <c r="N322" s="182"/>
    </row>
    <row r="323" spans="2:14">
      <c r="B323" s="176">
        <f t="shared" ca="1" si="14"/>
        <v>319</v>
      </c>
      <c r="C323" s="176" t="str">
        <f t="shared" ca="1" si="15"/>
        <v>FT-TP-319</v>
      </c>
      <c r="D323" s="31"/>
      <c r="E323" s="2"/>
      <c r="F323" s="2"/>
      <c r="G323" s="2"/>
      <c r="H323" s="2"/>
      <c r="I323" s="2"/>
      <c r="J323" s="31"/>
      <c r="K323" s="31"/>
      <c r="L323" s="31"/>
      <c r="M323" s="174" t="str">
        <f>IF(OR(ISBLANK(TP_CFAR_DB[[#This Row],[Probability]]),ISBLANK(TP_CFAR_DB[[#This Row],[Severity]])),"",VLOOKUP(TP_CFAR_DB[[#This Row],[Probability]],Probability[],2,FALSE)+VLOOKUP(TP_CFAR_DB[[#This Row],[Severity]],Probability[],2,FALSE)+1)</f>
        <v/>
      </c>
      <c r="N323" s="182"/>
    </row>
    <row r="324" spans="2:14">
      <c r="B324" s="176">
        <f t="shared" ca="1" si="14"/>
        <v>320</v>
      </c>
      <c r="C324" s="176" t="str">
        <f t="shared" ca="1" si="15"/>
        <v>FT-TP-320</v>
      </c>
      <c r="D324" s="31"/>
      <c r="E324" s="2"/>
      <c r="F324" s="2"/>
      <c r="G324" s="2"/>
      <c r="H324" s="2"/>
      <c r="I324" s="2"/>
      <c r="J324" s="31"/>
      <c r="K324" s="31"/>
      <c r="L324" s="31"/>
      <c r="M324" s="174" t="str">
        <f>IF(OR(ISBLANK(TP_CFAR_DB[[#This Row],[Probability]]),ISBLANK(TP_CFAR_DB[[#This Row],[Severity]])),"",VLOOKUP(TP_CFAR_DB[[#This Row],[Probability]],Probability[],2,FALSE)+VLOOKUP(TP_CFAR_DB[[#This Row],[Severity]],Probability[],2,FALSE)+1)</f>
        <v/>
      </c>
      <c r="N324" s="182"/>
    </row>
    <row r="325" spans="2:14">
      <c r="B325" s="176">
        <f t="shared" ca="1" si="14"/>
        <v>321</v>
      </c>
      <c r="C325" s="176" t="str">
        <f t="shared" ca="1" si="15"/>
        <v>FT-TP-321</v>
      </c>
      <c r="D325" s="31"/>
      <c r="E325" s="2"/>
      <c r="F325" s="2"/>
      <c r="G325" s="2"/>
      <c r="H325" s="2"/>
      <c r="I325" s="2"/>
      <c r="J325" s="31"/>
      <c r="K325" s="31"/>
      <c r="L325" s="31"/>
      <c r="M325" s="174" t="str">
        <f>IF(OR(ISBLANK(TP_CFAR_DB[[#This Row],[Probability]]),ISBLANK(TP_CFAR_DB[[#This Row],[Severity]])),"",VLOOKUP(TP_CFAR_DB[[#This Row],[Probability]],Probability[],2,FALSE)+VLOOKUP(TP_CFAR_DB[[#This Row],[Severity]],Probability[],2,FALSE)+1)</f>
        <v/>
      </c>
      <c r="N325" s="182"/>
    </row>
    <row r="326" spans="2:14">
      <c r="B326" s="176">
        <f t="shared" ca="1" si="14"/>
        <v>322</v>
      </c>
      <c r="C326" s="176" t="str">
        <f t="shared" ca="1" si="15"/>
        <v>FT-TP-322</v>
      </c>
      <c r="D326" s="31"/>
      <c r="E326" s="2"/>
      <c r="F326" s="2"/>
      <c r="G326" s="2"/>
      <c r="H326" s="2"/>
      <c r="I326" s="2"/>
      <c r="J326" s="31"/>
      <c r="K326" s="31"/>
      <c r="L326" s="31"/>
      <c r="M326" s="174" t="str">
        <f>IF(OR(ISBLANK(TP_CFAR_DB[[#This Row],[Probability]]),ISBLANK(TP_CFAR_DB[[#This Row],[Severity]])),"",VLOOKUP(TP_CFAR_DB[[#This Row],[Probability]],Probability[],2,FALSE)+VLOOKUP(TP_CFAR_DB[[#This Row],[Severity]],Probability[],2,FALSE)+1)</f>
        <v/>
      </c>
      <c r="N326" s="182"/>
    </row>
    <row r="327" spans="2:14">
      <c r="B327" s="176">
        <f t="shared" ca="1" si="14"/>
        <v>323</v>
      </c>
      <c r="C327" s="176" t="str">
        <f t="shared" ca="1" si="15"/>
        <v>FT-TP-323</v>
      </c>
      <c r="D327" s="31"/>
      <c r="E327" s="2"/>
      <c r="F327" s="2"/>
      <c r="G327" s="2"/>
      <c r="H327" s="2"/>
      <c r="I327" s="2"/>
      <c r="J327" s="31"/>
      <c r="K327" s="31"/>
      <c r="L327" s="31"/>
      <c r="M327" s="174" t="str">
        <f>IF(OR(ISBLANK(TP_CFAR_DB[[#This Row],[Probability]]),ISBLANK(TP_CFAR_DB[[#This Row],[Severity]])),"",VLOOKUP(TP_CFAR_DB[[#This Row],[Probability]],Probability[],2,FALSE)+VLOOKUP(TP_CFAR_DB[[#This Row],[Severity]],Probability[],2,FALSE)+1)</f>
        <v/>
      </c>
      <c r="N327" s="182"/>
    </row>
    <row r="328" spans="2:14">
      <c r="B328" s="176">
        <f t="shared" ca="1" si="14"/>
        <v>324</v>
      </c>
      <c r="C328" s="176" t="str">
        <f t="shared" ca="1" si="15"/>
        <v>FT-TP-324</v>
      </c>
      <c r="D328" s="31"/>
      <c r="E328" s="2"/>
      <c r="F328" s="2"/>
      <c r="G328" s="2"/>
      <c r="H328" s="2"/>
      <c r="I328" s="2"/>
      <c r="J328" s="31"/>
      <c r="K328" s="31"/>
      <c r="L328" s="31"/>
      <c r="M328" s="174" t="str">
        <f>IF(OR(ISBLANK(TP_CFAR_DB[[#This Row],[Probability]]),ISBLANK(TP_CFAR_DB[[#This Row],[Severity]])),"",VLOOKUP(TP_CFAR_DB[[#This Row],[Probability]],Probability[],2,FALSE)+VLOOKUP(TP_CFAR_DB[[#This Row],[Severity]],Probability[],2,FALSE)+1)</f>
        <v/>
      </c>
      <c r="N328" s="182"/>
    </row>
    <row r="329" spans="2:14">
      <c r="B329" s="176">
        <f t="shared" ca="1" si="14"/>
        <v>325</v>
      </c>
      <c r="C329" s="176" t="str">
        <f t="shared" ca="1" si="15"/>
        <v>FT-TP-325</v>
      </c>
      <c r="D329" s="31"/>
      <c r="E329" s="2"/>
      <c r="F329" s="2"/>
      <c r="G329" s="2"/>
      <c r="H329" s="2"/>
      <c r="I329" s="2"/>
      <c r="J329" s="31"/>
      <c r="K329" s="31"/>
      <c r="L329" s="31"/>
      <c r="M329" s="174" t="str">
        <f>IF(OR(ISBLANK(TP_CFAR_DB[[#This Row],[Probability]]),ISBLANK(TP_CFAR_DB[[#This Row],[Severity]])),"",VLOOKUP(TP_CFAR_DB[[#This Row],[Probability]],Probability[],2,FALSE)+VLOOKUP(TP_CFAR_DB[[#This Row],[Severity]],Probability[],2,FALSE)+1)</f>
        <v/>
      </c>
      <c r="N329" s="182"/>
    </row>
    <row r="330" spans="2:14">
      <c r="B330" s="176">
        <f t="shared" ca="1" si="14"/>
        <v>326</v>
      </c>
      <c r="C330" s="176" t="str">
        <f t="shared" ca="1" si="15"/>
        <v>FT-TP-326</v>
      </c>
      <c r="D330" s="31"/>
      <c r="E330" s="2"/>
      <c r="F330" s="2"/>
      <c r="G330" s="2"/>
      <c r="H330" s="2"/>
      <c r="I330" s="2"/>
      <c r="J330" s="31"/>
      <c r="K330" s="31"/>
      <c r="L330" s="31"/>
      <c r="M330" s="174" t="str">
        <f>IF(OR(ISBLANK(TP_CFAR_DB[[#This Row],[Probability]]),ISBLANK(TP_CFAR_DB[[#This Row],[Severity]])),"",VLOOKUP(TP_CFAR_DB[[#This Row],[Probability]],Probability[],2,FALSE)+VLOOKUP(TP_CFAR_DB[[#This Row],[Severity]],Probability[],2,FALSE)+1)</f>
        <v/>
      </c>
      <c r="N330" s="182"/>
    </row>
    <row r="331" spans="2:14">
      <c r="B331" s="176">
        <f t="shared" ca="1" si="14"/>
        <v>327</v>
      </c>
      <c r="C331" s="176" t="str">
        <f t="shared" ca="1" si="15"/>
        <v>FT-TP-327</v>
      </c>
      <c r="D331" s="31"/>
      <c r="E331" s="2"/>
      <c r="F331" s="2"/>
      <c r="G331" s="2"/>
      <c r="H331" s="2"/>
      <c r="I331" s="2"/>
      <c r="J331" s="31"/>
      <c r="K331" s="31"/>
      <c r="L331" s="31"/>
      <c r="M331" s="174" t="str">
        <f>IF(OR(ISBLANK(TP_CFAR_DB[[#This Row],[Probability]]),ISBLANK(TP_CFAR_DB[[#This Row],[Severity]])),"",VLOOKUP(TP_CFAR_DB[[#This Row],[Probability]],Probability[],2,FALSE)+VLOOKUP(TP_CFAR_DB[[#This Row],[Severity]],Probability[],2,FALSE)+1)</f>
        <v/>
      </c>
      <c r="N331" s="182"/>
    </row>
    <row r="332" spans="2:14">
      <c r="B332" s="176">
        <f t="shared" ca="1" si="14"/>
        <v>328</v>
      </c>
      <c r="C332" s="176" t="str">
        <f t="shared" ca="1" si="15"/>
        <v>FT-TP-328</v>
      </c>
      <c r="D332" s="31"/>
      <c r="E332" s="2"/>
      <c r="F332" s="2"/>
      <c r="G332" s="2"/>
      <c r="H332" s="2"/>
      <c r="I332" s="2"/>
      <c r="J332" s="31"/>
      <c r="K332" s="31"/>
      <c r="L332" s="31"/>
      <c r="M332" s="174" t="str">
        <f>IF(OR(ISBLANK(TP_CFAR_DB[[#This Row],[Probability]]),ISBLANK(TP_CFAR_DB[[#This Row],[Severity]])),"",VLOOKUP(TP_CFAR_DB[[#This Row],[Probability]],Probability[],2,FALSE)+VLOOKUP(TP_CFAR_DB[[#This Row],[Severity]],Probability[],2,FALSE)+1)</f>
        <v/>
      </c>
      <c r="N332" s="182"/>
    </row>
    <row r="333" spans="2:14">
      <c r="B333" s="176">
        <f t="shared" ca="1" si="14"/>
        <v>329</v>
      </c>
      <c r="C333" s="176" t="str">
        <f t="shared" ca="1" si="15"/>
        <v>FT-TP-329</v>
      </c>
      <c r="D333" s="31"/>
      <c r="E333" s="2"/>
      <c r="F333" s="2"/>
      <c r="G333" s="2"/>
      <c r="H333" s="2"/>
      <c r="I333" s="2"/>
      <c r="J333" s="31"/>
      <c r="K333" s="31"/>
      <c r="L333" s="31"/>
      <c r="M333" s="174" t="str">
        <f>IF(OR(ISBLANK(TP_CFAR_DB[[#This Row],[Probability]]),ISBLANK(TP_CFAR_DB[[#This Row],[Severity]])),"",VLOOKUP(TP_CFAR_DB[[#This Row],[Probability]],Probability[],2,FALSE)+VLOOKUP(TP_CFAR_DB[[#This Row],[Severity]],Probability[],2,FALSE)+1)</f>
        <v/>
      </c>
      <c r="N333" s="182"/>
    </row>
    <row r="334" spans="2:14">
      <c r="B334" s="176">
        <f t="shared" ca="1" si="14"/>
        <v>330</v>
      </c>
      <c r="C334" s="176" t="str">
        <f t="shared" ca="1" si="15"/>
        <v>FT-TP-330</v>
      </c>
      <c r="D334" s="31"/>
      <c r="E334" s="2"/>
      <c r="F334" s="2"/>
      <c r="G334" s="2"/>
      <c r="H334" s="2"/>
      <c r="I334" s="2"/>
      <c r="J334" s="31"/>
      <c r="K334" s="31"/>
      <c r="L334" s="31"/>
      <c r="M334" s="174" t="str">
        <f>IF(OR(ISBLANK(TP_CFAR_DB[[#This Row],[Probability]]),ISBLANK(TP_CFAR_DB[[#This Row],[Severity]])),"",VLOOKUP(TP_CFAR_DB[[#This Row],[Probability]],Probability[],2,FALSE)+VLOOKUP(TP_CFAR_DB[[#This Row],[Severity]],Probability[],2,FALSE)+1)</f>
        <v/>
      </c>
      <c r="N334" s="182"/>
    </row>
    <row r="335" spans="2:14">
      <c r="B335" s="176">
        <f t="shared" ca="1" si="14"/>
        <v>331</v>
      </c>
      <c r="C335" s="176" t="str">
        <f t="shared" ca="1" si="15"/>
        <v>FT-TP-331</v>
      </c>
      <c r="D335" s="31"/>
      <c r="E335" s="2"/>
      <c r="F335" s="2"/>
      <c r="G335" s="2"/>
      <c r="H335" s="2"/>
      <c r="I335" s="2"/>
      <c r="J335" s="31"/>
      <c r="K335" s="31"/>
      <c r="L335" s="31"/>
      <c r="M335" s="174" t="str">
        <f>IF(OR(ISBLANK(TP_CFAR_DB[[#This Row],[Probability]]),ISBLANK(TP_CFAR_DB[[#This Row],[Severity]])),"",VLOOKUP(TP_CFAR_DB[[#This Row],[Probability]],Probability[],2,FALSE)+VLOOKUP(TP_CFAR_DB[[#This Row],[Severity]],Probability[],2,FALSE)+1)</f>
        <v/>
      </c>
      <c r="N335" s="182"/>
    </row>
    <row r="336" spans="2:14">
      <c r="B336" s="176">
        <f t="shared" ca="1" si="14"/>
        <v>332</v>
      </c>
      <c r="C336" s="176" t="str">
        <f t="shared" ca="1" si="15"/>
        <v>FT-TP-332</v>
      </c>
      <c r="D336" s="31"/>
      <c r="E336" s="2"/>
      <c r="F336" s="2"/>
      <c r="G336" s="2"/>
      <c r="H336" s="2"/>
      <c r="I336" s="2"/>
      <c r="J336" s="31"/>
      <c r="K336" s="31"/>
      <c r="L336" s="31"/>
      <c r="M336" s="174" t="str">
        <f>IF(OR(ISBLANK(TP_CFAR_DB[[#This Row],[Probability]]),ISBLANK(TP_CFAR_DB[[#This Row],[Severity]])),"",VLOOKUP(TP_CFAR_DB[[#This Row],[Probability]],Probability[],2,FALSE)+VLOOKUP(TP_CFAR_DB[[#This Row],[Severity]],Probability[],2,FALSE)+1)</f>
        <v/>
      </c>
      <c r="N336" s="182"/>
    </row>
    <row r="337" spans="2:14">
      <c r="B337" s="176">
        <f t="shared" ca="1" si="14"/>
        <v>333</v>
      </c>
      <c r="C337" s="176" t="str">
        <f t="shared" ca="1" si="15"/>
        <v>FT-TP-333</v>
      </c>
      <c r="D337" s="31"/>
      <c r="E337" s="2"/>
      <c r="F337" s="2"/>
      <c r="G337" s="2"/>
      <c r="H337" s="2"/>
      <c r="I337" s="2"/>
      <c r="J337" s="31"/>
      <c r="K337" s="31"/>
      <c r="L337" s="31"/>
      <c r="M337" s="174" t="str">
        <f>IF(OR(ISBLANK(TP_CFAR_DB[[#This Row],[Probability]]),ISBLANK(TP_CFAR_DB[[#This Row],[Severity]])),"",VLOOKUP(TP_CFAR_DB[[#This Row],[Probability]],Probability[],2,FALSE)+VLOOKUP(TP_CFAR_DB[[#This Row],[Severity]],Probability[],2,FALSE)+1)</f>
        <v/>
      </c>
      <c r="N337" s="182"/>
    </row>
    <row r="338" spans="2:14">
      <c r="B338" s="176">
        <f t="shared" ca="1" si="14"/>
        <v>334</v>
      </c>
      <c r="C338" s="176" t="str">
        <f t="shared" ca="1" si="15"/>
        <v>FT-TP-334</v>
      </c>
      <c r="D338" s="31"/>
      <c r="E338" s="2"/>
      <c r="F338" s="2"/>
      <c r="G338" s="2"/>
      <c r="H338" s="2"/>
      <c r="I338" s="2"/>
      <c r="J338" s="31"/>
      <c r="K338" s="31"/>
      <c r="L338" s="31"/>
      <c r="M338" s="174" t="str">
        <f>IF(OR(ISBLANK(TP_CFAR_DB[[#This Row],[Probability]]),ISBLANK(TP_CFAR_DB[[#This Row],[Severity]])),"",VLOOKUP(TP_CFAR_DB[[#This Row],[Probability]],Probability[],2,FALSE)+VLOOKUP(TP_CFAR_DB[[#This Row],[Severity]],Probability[],2,FALSE)+1)</f>
        <v/>
      </c>
      <c r="N338" s="182"/>
    </row>
    <row r="339" spans="2:14">
      <c r="B339" s="176">
        <f t="shared" ca="1" si="14"/>
        <v>335</v>
      </c>
      <c r="C339" s="176" t="str">
        <f t="shared" ca="1" si="15"/>
        <v>FT-TP-335</v>
      </c>
      <c r="D339" s="31"/>
      <c r="E339" s="2"/>
      <c r="F339" s="2"/>
      <c r="G339" s="2"/>
      <c r="H339" s="2"/>
      <c r="I339" s="2"/>
      <c r="J339" s="31"/>
      <c r="K339" s="31"/>
      <c r="L339" s="31"/>
      <c r="M339" s="174" t="str">
        <f>IF(OR(ISBLANK(TP_CFAR_DB[[#This Row],[Probability]]),ISBLANK(TP_CFAR_DB[[#This Row],[Severity]])),"",VLOOKUP(TP_CFAR_DB[[#This Row],[Probability]],Probability[],2,FALSE)+VLOOKUP(TP_CFAR_DB[[#This Row],[Severity]],Probability[],2,FALSE)+1)</f>
        <v/>
      </c>
      <c r="N339" s="182"/>
    </row>
    <row r="340" spans="2:14">
      <c r="B340" s="176">
        <f t="shared" ca="1" si="14"/>
        <v>336</v>
      </c>
      <c r="C340" s="176" t="str">
        <f t="shared" ca="1" si="15"/>
        <v>FT-TP-336</v>
      </c>
      <c r="D340" s="31"/>
      <c r="E340" s="2"/>
      <c r="F340" s="2"/>
      <c r="G340" s="2"/>
      <c r="H340" s="2"/>
      <c r="I340" s="2"/>
      <c r="J340" s="31"/>
      <c r="K340" s="31"/>
      <c r="L340" s="31"/>
      <c r="M340" s="174" t="str">
        <f>IF(OR(ISBLANK(TP_CFAR_DB[[#This Row],[Probability]]),ISBLANK(TP_CFAR_DB[[#This Row],[Severity]])),"",VLOOKUP(TP_CFAR_DB[[#This Row],[Probability]],Probability[],2,FALSE)+VLOOKUP(TP_CFAR_DB[[#This Row],[Severity]],Probability[],2,FALSE)+1)</f>
        <v/>
      </c>
      <c r="N340" s="182"/>
    </row>
    <row r="341" spans="2:14">
      <c r="B341" s="176">
        <f t="shared" ca="1" si="14"/>
        <v>337</v>
      </c>
      <c r="C341" s="176" t="str">
        <f t="shared" ca="1" si="15"/>
        <v>FT-TP-337</v>
      </c>
      <c r="D341" s="31"/>
      <c r="E341" s="2"/>
      <c r="F341" s="2"/>
      <c r="G341" s="2"/>
      <c r="H341" s="2"/>
      <c r="I341" s="2"/>
      <c r="J341" s="31"/>
      <c r="K341" s="31"/>
      <c r="L341" s="31"/>
      <c r="M341" s="174" t="str">
        <f>IF(OR(ISBLANK(TP_CFAR_DB[[#This Row],[Probability]]),ISBLANK(TP_CFAR_DB[[#This Row],[Severity]])),"",VLOOKUP(TP_CFAR_DB[[#This Row],[Probability]],Probability[],2,FALSE)+VLOOKUP(TP_CFAR_DB[[#This Row],[Severity]],Probability[],2,FALSE)+1)</f>
        <v/>
      </c>
      <c r="N341" s="182"/>
    </row>
    <row r="342" spans="2:14">
      <c r="B342" s="176">
        <f t="shared" ca="1" si="14"/>
        <v>338</v>
      </c>
      <c r="C342" s="176" t="str">
        <f t="shared" ca="1" si="15"/>
        <v>FT-TP-338</v>
      </c>
      <c r="D342" s="31"/>
      <c r="E342" s="2"/>
      <c r="F342" s="2"/>
      <c r="G342" s="2"/>
      <c r="H342" s="2"/>
      <c r="I342" s="2"/>
      <c r="J342" s="31"/>
      <c r="K342" s="31"/>
      <c r="L342" s="31"/>
      <c r="M342" s="174" t="str">
        <f>IF(OR(ISBLANK(TP_CFAR_DB[[#This Row],[Probability]]),ISBLANK(TP_CFAR_DB[[#This Row],[Severity]])),"",VLOOKUP(TP_CFAR_DB[[#This Row],[Probability]],Probability[],2,FALSE)+VLOOKUP(TP_CFAR_DB[[#This Row],[Severity]],Probability[],2,FALSE)+1)</f>
        <v/>
      </c>
      <c r="N342" s="182"/>
    </row>
    <row r="343" spans="2:14">
      <c r="B343" s="176">
        <f t="shared" ca="1" si="14"/>
        <v>339</v>
      </c>
      <c r="C343" s="176" t="str">
        <f t="shared" ca="1" si="15"/>
        <v>FT-TP-339</v>
      </c>
      <c r="D343" s="31"/>
      <c r="E343" s="2"/>
      <c r="F343" s="2"/>
      <c r="G343" s="2"/>
      <c r="H343" s="2"/>
      <c r="I343" s="2"/>
      <c r="J343" s="31"/>
      <c r="K343" s="31"/>
      <c r="L343" s="31"/>
      <c r="M343" s="174" t="str">
        <f>IF(OR(ISBLANK(TP_CFAR_DB[[#This Row],[Probability]]),ISBLANK(TP_CFAR_DB[[#This Row],[Severity]])),"",VLOOKUP(TP_CFAR_DB[[#This Row],[Probability]],Probability[],2,FALSE)+VLOOKUP(TP_CFAR_DB[[#This Row],[Severity]],Probability[],2,FALSE)+1)</f>
        <v/>
      </c>
      <c r="N343" s="182"/>
    </row>
    <row r="344" spans="2:14">
      <c r="B344" s="176">
        <f t="shared" ca="1" si="14"/>
        <v>340</v>
      </c>
      <c r="C344" s="176" t="str">
        <f t="shared" ca="1" si="15"/>
        <v>FT-TP-340</v>
      </c>
      <c r="D344" s="31"/>
      <c r="E344" s="2"/>
      <c r="F344" s="2"/>
      <c r="G344" s="2"/>
      <c r="H344" s="2"/>
      <c r="I344" s="2"/>
      <c r="J344" s="31"/>
      <c r="K344" s="31"/>
      <c r="L344" s="31"/>
      <c r="M344" s="174" t="str">
        <f>IF(OR(ISBLANK(TP_CFAR_DB[[#This Row],[Probability]]),ISBLANK(TP_CFAR_DB[[#This Row],[Severity]])),"",VLOOKUP(TP_CFAR_DB[[#This Row],[Probability]],Probability[],2,FALSE)+VLOOKUP(TP_CFAR_DB[[#This Row],[Severity]],Probability[],2,FALSE)+1)</f>
        <v/>
      </c>
      <c r="N344" s="182"/>
    </row>
    <row r="345" spans="2:14">
      <c r="B345" s="176">
        <f t="shared" ca="1" si="14"/>
        <v>341</v>
      </c>
      <c r="C345" s="176" t="str">
        <f t="shared" ca="1" si="15"/>
        <v>FT-TP-341</v>
      </c>
      <c r="D345" s="31"/>
      <c r="E345" s="2"/>
      <c r="F345" s="2"/>
      <c r="G345" s="2"/>
      <c r="H345" s="2"/>
      <c r="I345" s="2"/>
      <c r="J345" s="31"/>
      <c r="K345" s="31"/>
      <c r="L345" s="31"/>
      <c r="M345" s="174" t="str">
        <f>IF(OR(ISBLANK(TP_CFAR_DB[[#This Row],[Probability]]),ISBLANK(TP_CFAR_DB[[#This Row],[Severity]])),"",VLOOKUP(TP_CFAR_DB[[#This Row],[Probability]],Probability[],2,FALSE)+VLOOKUP(TP_CFAR_DB[[#This Row],[Severity]],Probability[],2,FALSE)+1)</f>
        <v/>
      </c>
      <c r="N345" s="182"/>
    </row>
    <row r="346" spans="2:14">
      <c r="B346" s="176">
        <f t="shared" ca="1" si="14"/>
        <v>342</v>
      </c>
      <c r="C346" s="176" t="str">
        <f t="shared" ca="1" si="15"/>
        <v>FT-TP-342</v>
      </c>
      <c r="D346" s="31"/>
      <c r="E346" s="2"/>
      <c r="F346" s="2"/>
      <c r="G346" s="2"/>
      <c r="H346" s="2"/>
      <c r="I346" s="2"/>
      <c r="J346" s="31"/>
      <c r="K346" s="31"/>
      <c r="L346" s="31"/>
      <c r="M346" s="174" t="str">
        <f>IF(OR(ISBLANK(TP_CFAR_DB[[#This Row],[Probability]]),ISBLANK(TP_CFAR_DB[[#This Row],[Severity]])),"",VLOOKUP(TP_CFAR_DB[[#This Row],[Probability]],Probability[],2,FALSE)+VLOOKUP(TP_CFAR_DB[[#This Row],[Severity]],Probability[],2,FALSE)+1)</f>
        <v/>
      </c>
      <c r="N346" s="182"/>
    </row>
    <row r="347" spans="2:14">
      <c r="B347" s="176">
        <f t="shared" ca="1" si="14"/>
        <v>343</v>
      </c>
      <c r="C347" s="176" t="str">
        <f t="shared" ca="1" si="15"/>
        <v>FT-TP-343</v>
      </c>
      <c r="D347" s="31"/>
      <c r="E347" s="2"/>
      <c r="F347" s="2"/>
      <c r="G347" s="2"/>
      <c r="H347" s="2"/>
      <c r="I347" s="2"/>
      <c r="J347" s="31"/>
      <c r="K347" s="31"/>
      <c r="L347" s="31"/>
      <c r="M347" s="174" t="str">
        <f>IF(OR(ISBLANK(TP_CFAR_DB[[#This Row],[Probability]]),ISBLANK(TP_CFAR_DB[[#This Row],[Severity]])),"",VLOOKUP(TP_CFAR_DB[[#This Row],[Probability]],Probability[],2,FALSE)+VLOOKUP(TP_CFAR_DB[[#This Row],[Severity]],Probability[],2,FALSE)+1)</f>
        <v/>
      </c>
      <c r="N347" s="182"/>
    </row>
    <row r="348" spans="2:14">
      <c r="B348" s="176">
        <f t="shared" ca="1" si="14"/>
        <v>344</v>
      </c>
      <c r="C348" s="176" t="str">
        <f t="shared" ca="1" si="15"/>
        <v>FT-TP-344</v>
      </c>
      <c r="D348" s="31"/>
      <c r="E348" s="2"/>
      <c r="F348" s="2"/>
      <c r="G348" s="2"/>
      <c r="H348" s="2"/>
      <c r="I348" s="2"/>
      <c r="J348" s="31"/>
      <c r="K348" s="31"/>
      <c r="L348" s="31"/>
      <c r="M348" s="174" t="str">
        <f>IF(OR(ISBLANK(TP_CFAR_DB[[#This Row],[Probability]]),ISBLANK(TP_CFAR_DB[[#This Row],[Severity]])),"",VLOOKUP(TP_CFAR_DB[[#This Row],[Probability]],Probability[],2,FALSE)+VLOOKUP(TP_CFAR_DB[[#This Row],[Severity]],Probability[],2,FALSE)+1)</f>
        <v/>
      </c>
      <c r="N348" s="182"/>
    </row>
    <row r="349" spans="2:14">
      <c r="B349" s="176">
        <f t="shared" ca="1" si="14"/>
        <v>345</v>
      </c>
      <c r="C349" s="176" t="str">
        <f t="shared" ca="1" si="15"/>
        <v>FT-TP-345</v>
      </c>
      <c r="D349" s="31"/>
      <c r="E349" s="2"/>
      <c r="F349" s="2"/>
      <c r="G349" s="2"/>
      <c r="H349" s="2"/>
      <c r="I349" s="2"/>
      <c r="J349" s="31"/>
      <c r="K349" s="31"/>
      <c r="L349" s="31"/>
      <c r="M349" s="174" t="str">
        <f>IF(OR(ISBLANK(TP_CFAR_DB[[#This Row],[Probability]]),ISBLANK(TP_CFAR_DB[[#This Row],[Severity]])),"",VLOOKUP(TP_CFAR_DB[[#This Row],[Probability]],Probability[],2,FALSE)+VLOOKUP(TP_CFAR_DB[[#This Row],[Severity]],Probability[],2,FALSE)+1)</f>
        <v/>
      </c>
      <c r="N349" s="182"/>
    </row>
    <row r="350" spans="2:14">
      <c r="B350" s="176">
        <f t="shared" ca="1" si="14"/>
        <v>346</v>
      </c>
      <c r="C350" s="176" t="str">
        <f t="shared" ca="1" si="15"/>
        <v>FT-TP-346</v>
      </c>
      <c r="D350" s="31"/>
      <c r="E350" s="2"/>
      <c r="F350" s="2"/>
      <c r="G350" s="2"/>
      <c r="H350" s="2"/>
      <c r="I350" s="2"/>
      <c r="J350" s="31"/>
      <c r="K350" s="31"/>
      <c r="L350" s="31"/>
      <c r="M350" s="174" t="str">
        <f>IF(OR(ISBLANK(TP_CFAR_DB[[#This Row],[Probability]]),ISBLANK(TP_CFAR_DB[[#This Row],[Severity]])),"",VLOOKUP(TP_CFAR_DB[[#This Row],[Probability]],Probability[],2,FALSE)+VLOOKUP(TP_CFAR_DB[[#This Row],[Severity]],Probability[],2,FALSE)+1)</f>
        <v/>
      </c>
      <c r="N350" s="182"/>
    </row>
    <row r="351" spans="2:14">
      <c r="B351" s="176">
        <f t="shared" ca="1" si="14"/>
        <v>347</v>
      </c>
      <c r="C351" s="176" t="str">
        <f t="shared" ca="1" si="15"/>
        <v>FT-TP-347</v>
      </c>
      <c r="D351" s="31"/>
      <c r="E351" s="2"/>
      <c r="F351" s="2"/>
      <c r="G351" s="2"/>
      <c r="H351" s="2"/>
      <c r="I351" s="2"/>
      <c r="J351" s="31"/>
      <c r="K351" s="31"/>
      <c r="L351" s="31"/>
      <c r="M351" s="174" t="str">
        <f>IF(OR(ISBLANK(TP_CFAR_DB[[#This Row],[Probability]]),ISBLANK(TP_CFAR_DB[[#This Row],[Severity]])),"",VLOOKUP(TP_CFAR_DB[[#This Row],[Probability]],Probability[],2,FALSE)+VLOOKUP(TP_CFAR_DB[[#This Row],[Severity]],Probability[],2,FALSE)+1)</f>
        <v/>
      </c>
      <c r="N351" s="182"/>
    </row>
    <row r="352" spans="2:14">
      <c r="B352" s="176">
        <f t="shared" ca="1" si="14"/>
        <v>348</v>
      </c>
      <c r="C352" s="176" t="str">
        <f t="shared" ca="1" si="15"/>
        <v>FT-TP-348</v>
      </c>
      <c r="D352" s="31"/>
      <c r="E352" s="2"/>
      <c r="F352" s="2"/>
      <c r="G352" s="2"/>
      <c r="H352" s="2"/>
      <c r="I352" s="2"/>
      <c r="J352" s="31"/>
      <c r="K352" s="31"/>
      <c r="L352" s="31"/>
      <c r="M352" s="174" t="str">
        <f>IF(OR(ISBLANK(TP_CFAR_DB[[#This Row],[Probability]]),ISBLANK(TP_CFAR_DB[[#This Row],[Severity]])),"",VLOOKUP(TP_CFAR_DB[[#This Row],[Probability]],Probability[],2,FALSE)+VLOOKUP(TP_CFAR_DB[[#This Row],[Severity]],Probability[],2,FALSE)+1)</f>
        <v/>
      </c>
      <c r="N352" s="182"/>
    </row>
    <row r="353" spans="2:14">
      <c r="B353" s="176">
        <f t="shared" ca="1" si="14"/>
        <v>349</v>
      </c>
      <c r="C353" s="176" t="str">
        <f t="shared" ca="1" si="15"/>
        <v>FT-TP-349</v>
      </c>
      <c r="D353" s="31"/>
      <c r="E353" s="2"/>
      <c r="F353" s="2"/>
      <c r="G353" s="2"/>
      <c r="H353" s="2"/>
      <c r="I353" s="2"/>
      <c r="J353" s="31"/>
      <c r="K353" s="31"/>
      <c r="L353" s="31"/>
      <c r="M353" s="174" t="str">
        <f>IF(OR(ISBLANK(TP_CFAR_DB[[#This Row],[Probability]]),ISBLANK(TP_CFAR_DB[[#This Row],[Severity]])),"",VLOOKUP(TP_CFAR_DB[[#This Row],[Probability]],Probability[],2,FALSE)+VLOOKUP(TP_CFAR_DB[[#This Row],[Severity]],Probability[],2,FALSE)+1)</f>
        <v/>
      </c>
      <c r="N353" s="182"/>
    </row>
    <row r="354" spans="2:14">
      <c r="B354" s="176">
        <f t="shared" ca="1" si="14"/>
        <v>350</v>
      </c>
      <c r="C354" s="176" t="str">
        <f t="shared" ca="1" si="15"/>
        <v>FT-TP-350</v>
      </c>
      <c r="D354" s="31"/>
      <c r="E354" s="2"/>
      <c r="F354" s="2"/>
      <c r="G354" s="2"/>
      <c r="H354" s="2"/>
      <c r="I354" s="2"/>
      <c r="J354" s="31"/>
      <c r="K354" s="31"/>
      <c r="L354" s="31"/>
      <c r="M354" s="174" t="str">
        <f>IF(OR(ISBLANK(TP_CFAR_DB[[#This Row],[Probability]]),ISBLANK(TP_CFAR_DB[[#This Row],[Severity]])),"",VLOOKUP(TP_CFAR_DB[[#This Row],[Probability]],Probability[],2,FALSE)+VLOOKUP(TP_CFAR_DB[[#This Row],[Severity]],Probability[],2,FALSE)+1)</f>
        <v/>
      </c>
      <c r="N354" s="182"/>
    </row>
    <row r="355" spans="2:14">
      <c r="B355" s="176">
        <f t="shared" ca="1" si="14"/>
        <v>351</v>
      </c>
      <c r="C355" s="176" t="str">
        <f t="shared" ca="1" si="15"/>
        <v>FT-TP-351</v>
      </c>
      <c r="D355" s="31"/>
      <c r="E355" s="2"/>
      <c r="F355" s="2"/>
      <c r="G355" s="2"/>
      <c r="H355" s="2"/>
      <c r="I355" s="2"/>
      <c r="J355" s="31"/>
      <c r="K355" s="31"/>
      <c r="L355" s="31"/>
      <c r="M355" s="174" t="str">
        <f>IF(OR(ISBLANK(TP_CFAR_DB[[#This Row],[Probability]]),ISBLANK(TP_CFAR_DB[[#This Row],[Severity]])),"",VLOOKUP(TP_CFAR_DB[[#This Row],[Probability]],Probability[],2,FALSE)+VLOOKUP(TP_CFAR_DB[[#This Row],[Severity]],Probability[],2,FALSE)+1)</f>
        <v/>
      </c>
      <c r="N355" s="182"/>
    </row>
    <row r="356" spans="2:14">
      <c r="B356" s="176">
        <f t="shared" ca="1" si="14"/>
        <v>352</v>
      </c>
      <c r="C356" s="176" t="str">
        <f t="shared" ca="1" si="15"/>
        <v>FT-TP-352</v>
      </c>
      <c r="D356" s="31"/>
      <c r="E356" s="2"/>
      <c r="F356" s="2"/>
      <c r="G356" s="2"/>
      <c r="H356" s="2"/>
      <c r="I356" s="2"/>
      <c r="J356" s="31"/>
      <c r="K356" s="31"/>
      <c r="L356" s="31"/>
      <c r="M356" s="174" t="str">
        <f>IF(OR(ISBLANK(TP_CFAR_DB[[#This Row],[Probability]]),ISBLANK(TP_CFAR_DB[[#This Row],[Severity]])),"",VLOOKUP(TP_CFAR_DB[[#This Row],[Probability]],Probability[],2,FALSE)+VLOOKUP(TP_CFAR_DB[[#This Row],[Severity]],Probability[],2,FALSE)+1)</f>
        <v/>
      </c>
      <c r="N356" s="182"/>
    </row>
    <row r="357" spans="2:14">
      <c r="B357" s="176">
        <f t="shared" ca="1" si="14"/>
        <v>353</v>
      </c>
      <c r="C357" s="176" t="str">
        <f t="shared" ca="1" si="15"/>
        <v>FT-TP-353</v>
      </c>
      <c r="D357" s="31"/>
      <c r="E357" s="2"/>
      <c r="F357" s="2"/>
      <c r="G357" s="2"/>
      <c r="H357" s="2"/>
      <c r="I357" s="2"/>
      <c r="J357" s="31"/>
      <c r="K357" s="31"/>
      <c r="L357" s="31"/>
      <c r="M357" s="174" t="str">
        <f>IF(OR(ISBLANK(TP_CFAR_DB[[#This Row],[Probability]]),ISBLANK(TP_CFAR_DB[[#This Row],[Severity]])),"",VLOOKUP(TP_CFAR_DB[[#This Row],[Probability]],Probability[],2,FALSE)+VLOOKUP(TP_CFAR_DB[[#This Row],[Severity]],Probability[],2,FALSE)+1)</f>
        <v/>
      </c>
      <c r="N357" s="182"/>
    </row>
    <row r="358" spans="2:14">
      <c r="B358" s="176">
        <f t="shared" ca="1" si="14"/>
        <v>354</v>
      </c>
      <c r="C358" s="176" t="str">
        <f t="shared" ca="1" si="15"/>
        <v>FT-TP-354</v>
      </c>
      <c r="D358" s="31"/>
      <c r="E358" s="2"/>
      <c r="F358" s="2"/>
      <c r="G358" s="2"/>
      <c r="H358" s="2"/>
      <c r="I358" s="2"/>
      <c r="J358" s="31"/>
      <c r="K358" s="31"/>
      <c r="L358" s="31"/>
      <c r="M358" s="174" t="str">
        <f>IF(OR(ISBLANK(TP_CFAR_DB[[#This Row],[Probability]]),ISBLANK(TP_CFAR_DB[[#This Row],[Severity]])),"",VLOOKUP(TP_CFAR_DB[[#This Row],[Probability]],Probability[],2,FALSE)+VLOOKUP(TP_CFAR_DB[[#This Row],[Severity]],Probability[],2,FALSE)+1)</f>
        <v/>
      </c>
      <c r="N358" s="182"/>
    </row>
    <row r="359" spans="2:14">
      <c r="B359" s="176">
        <f t="shared" ca="1" si="14"/>
        <v>355</v>
      </c>
      <c r="C359" s="176" t="str">
        <f t="shared" ca="1" si="15"/>
        <v>FT-TP-355</v>
      </c>
      <c r="D359" s="31"/>
      <c r="E359" s="2"/>
      <c r="F359" s="2"/>
      <c r="G359" s="2"/>
      <c r="H359" s="2"/>
      <c r="I359" s="2"/>
      <c r="J359" s="31"/>
      <c r="K359" s="31"/>
      <c r="L359" s="31"/>
      <c r="M359" s="174" t="str">
        <f>IF(OR(ISBLANK(TP_CFAR_DB[[#This Row],[Probability]]),ISBLANK(TP_CFAR_DB[[#This Row],[Severity]])),"",VLOOKUP(TP_CFAR_DB[[#This Row],[Probability]],Probability[],2,FALSE)+VLOOKUP(TP_CFAR_DB[[#This Row],[Severity]],Probability[],2,FALSE)+1)</f>
        <v/>
      </c>
      <c r="N359" s="182"/>
    </row>
    <row r="360" spans="2:14">
      <c r="B360" s="176">
        <f t="shared" ca="1" si="14"/>
        <v>356</v>
      </c>
      <c r="C360" s="176" t="str">
        <f t="shared" ca="1" si="15"/>
        <v>FT-TP-356</v>
      </c>
      <c r="D360" s="31"/>
      <c r="E360" s="2"/>
      <c r="F360" s="2"/>
      <c r="G360" s="2"/>
      <c r="H360" s="2"/>
      <c r="I360" s="2"/>
      <c r="J360" s="31"/>
      <c r="K360" s="31"/>
      <c r="L360" s="31"/>
      <c r="M360" s="174" t="str">
        <f>IF(OR(ISBLANK(TP_CFAR_DB[[#This Row],[Probability]]),ISBLANK(TP_CFAR_DB[[#This Row],[Severity]])),"",VLOOKUP(TP_CFAR_DB[[#This Row],[Probability]],Probability[],2,FALSE)+VLOOKUP(TP_CFAR_DB[[#This Row],[Severity]],Probability[],2,FALSE)+1)</f>
        <v/>
      </c>
      <c r="N360" s="182"/>
    </row>
    <row r="361" spans="2:14">
      <c r="B361" s="176">
        <f t="shared" ca="1" si="14"/>
        <v>357</v>
      </c>
      <c r="C361" s="176" t="str">
        <f t="shared" ca="1" si="15"/>
        <v>FT-TP-357</v>
      </c>
      <c r="D361" s="31"/>
      <c r="E361" s="2"/>
      <c r="F361" s="2"/>
      <c r="G361" s="2"/>
      <c r="H361" s="2"/>
      <c r="I361" s="2"/>
      <c r="J361" s="31"/>
      <c r="K361" s="31"/>
      <c r="L361" s="31"/>
      <c r="M361" s="174" t="str">
        <f>IF(OR(ISBLANK(TP_CFAR_DB[[#This Row],[Probability]]),ISBLANK(TP_CFAR_DB[[#This Row],[Severity]])),"",VLOOKUP(TP_CFAR_DB[[#This Row],[Probability]],Probability[],2,FALSE)+VLOOKUP(TP_CFAR_DB[[#This Row],[Severity]],Probability[],2,FALSE)+1)</f>
        <v/>
      </c>
      <c r="N361" s="182"/>
    </row>
    <row r="362" spans="2:14">
      <c r="B362" s="176">
        <f t="shared" ca="1" si="14"/>
        <v>358</v>
      </c>
      <c r="C362" s="176" t="str">
        <f t="shared" ca="1" si="15"/>
        <v>FT-TP-358</v>
      </c>
      <c r="D362" s="31"/>
      <c r="E362" s="2"/>
      <c r="F362" s="2"/>
      <c r="G362" s="2"/>
      <c r="H362" s="2"/>
      <c r="I362" s="2"/>
      <c r="J362" s="31"/>
      <c r="K362" s="31"/>
      <c r="L362" s="31"/>
      <c r="M362" s="174" t="str">
        <f>IF(OR(ISBLANK(TP_CFAR_DB[[#This Row],[Probability]]),ISBLANK(TP_CFAR_DB[[#This Row],[Severity]])),"",VLOOKUP(TP_CFAR_DB[[#This Row],[Probability]],Probability[],2,FALSE)+VLOOKUP(TP_CFAR_DB[[#This Row],[Severity]],Probability[],2,FALSE)+1)</f>
        <v/>
      </c>
      <c r="N362" s="182"/>
    </row>
    <row r="363" spans="2:14">
      <c r="B363" s="176">
        <f t="shared" ca="1" si="14"/>
        <v>359</v>
      </c>
      <c r="C363" s="176" t="str">
        <f t="shared" ca="1" si="15"/>
        <v>FT-TP-359</v>
      </c>
      <c r="D363" s="31"/>
      <c r="E363" s="2"/>
      <c r="F363" s="2"/>
      <c r="G363" s="2"/>
      <c r="H363" s="2"/>
      <c r="I363" s="2"/>
      <c r="J363" s="31"/>
      <c r="K363" s="31"/>
      <c r="L363" s="31"/>
      <c r="M363" s="174" t="str">
        <f>IF(OR(ISBLANK(TP_CFAR_DB[[#This Row],[Probability]]),ISBLANK(TP_CFAR_DB[[#This Row],[Severity]])),"",VLOOKUP(TP_CFAR_DB[[#This Row],[Probability]],Probability[],2,FALSE)+VLOOKUP(TP_CFAR_DB[[#This Row],[Severity]],Probability[],2,FALSE)+1)</f>
        <v/>
      </c>
      <c r="N363" s="182"/>
    </row>
    <row r="364" spans="2:14">
      <c r="B364" s="176">
        <f t="shared" ca="1" si="14"/>
        <v>360</v>
      </c>
      <c r="C364" s="176" t="str">
        <f t="shared" ca="1" si="15"/>
        <v>FT-TP-360</v>
      </c>
      <c r="D364" s="31"/>
      <c r="E364" s="2"/>
      <c r="F364" s="2"/>
      <c r="G364" s="2"/>
      <c r="H364" s="2"/>
      <c r="I364" s="2"/>
      <c r="J364" s="31"/>
      <c r="K364" s="31"/>
      <c r="L364" s="31"/>
      <c r="M364" s="174" t="str">
        <f>IF(OR(ISBLANK(TP_CFAR_DB[[#This Row],[Probability]]),ISBLANK(TP_CFAR_DB[[#This Row],[Severity]])),"",VLOOKUP(TP_CFAR_DB[[#This Row],[Probability]],Probability[],2,FALSE)+VLOOKUP(TP_CFAR_DB[[#This Row],[Severity]],Probability[],2,FALSE)+1)</f>
        <v/>
      </c>
      <c r="N364" s="182"/>
    </row>
    <row r="365" spans="2:14">
      <c r="B365" s="176">
        <f t="shared" ca="1" si="14"/>
        <v>361</v>
      </c>
      <c r="C365" s="176" t="str">
        <f t="shared" ca="1" si="15"/>
        <v>FT-TP-361</v>
      </c>
      <c r="D365" s="31"/>
      <c r="E365" s="2"/>
      <c r="F365" s="2"/>
      <c r="G365" s="2"/>
      <c r="H365" s="2"/>
      <c r="I365" s="2"/>
      <c r="J365" s="31"/>
      <c r="K365" s="31"/>
      <c r="L365" s="31"/>
      <c r="M365" s="174" t="str">
        <f>IF(OR(ISBLANK(TP_CFAR_DB[[#This Row],[Probability]]),ISBLANK(TP_CFAR_DB[[#This Row],[Severity]])),"",VLOOKUP(TP_CFAR_DB[[#This Row],[Probability]],Probability[],2,FALSE)+VLOOKUP(TP_CFAR_DB[[#This Row],[Severity]],Probability[],2,FALSE)+1)</f>
        <v/>
      </c>
      <c r="N365" s="182"/>
    </row>
    <row r="366" spans="2:14">
      <c r="B366" s="176">
        <f t="shared" ca="1" si="14"/>
        <v>362</v>
      </c>
      <c r="C366" s="176" t="str">
        <f t="shared" ca="1" si="15"/>
        <v>FT-TP-362</v>
      </c>
      <c r="D366" s="31"/>
      <c r="E366" s="2"/>
      <c r="F366" s="2"/>
      <c r="G366" s="2"/>
      <c r="H366" s="2"/>
      <c r="I366" s="2"/>
      <c r="J366" s="31"/>
      <c r="K366" s="31"/>
      <c r="L366" s="31"/>
      <c r="M366" s="174" t="str">
        <f>IF(OR(ISBLANK(TP_CFAR_DB[[#This Row],[Probability]]),ISBLANK(TP_CFAR_DB[[#This Row],[Severity]])),"",VLOOKUP(TP_CFAR_DB[[#This Row],[Probability]],Probability[],2,FALSE)+VLOOKUP(TP_CFAR_DB[[#This Row],[Severity]],Probability[],2,FALSE)+1)</f>
        <v/>
      </c>
      <c r="N366" s="182"/>
    </row>
    <row r="367" spans="2:14">
      <c r="B367" s="176">
        <f t="shared" ref="B367:B430" ca="1" si="16">INDIRECT("R[-1]C",0)+1</f>
        <v>363</v>
      </c>
      <c r="C367" s="176" t="str">
        <f t="shared" ref="C367:C430" ca="1" si="17">"FT-TP-"&amp;B367</f>
        <v>FT-TP-363</v>
      </c>
      <c r="D367" s="31"/>
      <c r="E367" s="2"/>
      <c r="F367" s="2"/>
      <c r="G367" s="2"/>
      <c r="H367" s="2"/>
      <c r="I367" s="2"/>
      <c r="J367" s="31"/>
      <c r="K367" s="31"/>
      <c r="L367" s="31"/>
      <c r="M367" s="174" t="str">
        <f>IF(OR(ISBLANK(TP_CFAR_DB[[#This Row],[Probability]]),ISBLANK(TP_CFAR_DB[[#This Row],[Severity]])),"",VLOOKUP(TP_CFAR_DB[[#This Row],[Probability]],Probability[],2,FALSE)+VLOOKUP(TP_CFAR_DB[[#This Row],[Severity]],Probability[],2,FALSE)+1)</f>
        <v/>
      </c>
      <c r="N367" s="182"/>
    </row>
    <row r="368" spans="2:14">
      <c r="B368" s="176">
        <f t="shared" ca="1" si="16"/>
        <v>364</v>
      </c>
      <c r="C368" s="176" t="str">
        <f t="shared" ca="1" si="17"/>
        <v>FT-TP-364</v>
      </c>
      <c r="D368" s="31"/>
      <c r="E368" s="2"/>
      <c r="F368" s="2"/>
      <c r="G368" s="2"/>
      <c r="H368" s="2"/>
      <c r="I368" s="2"/>
      <c r="J368" s="31"/>
      <c r="K368" s="31"/>
      <c r="L368" s="31"/>
      <c r="M368" s="174" t="str">
        <f>IF(OR(ISBLANK(TP_CFAR_DB[[#This Row],[Probability]]),ISBLANK(TP_CFAR_DB[[#This Row],[Severity]])),"",VLOOKUP(TP_CFAR_DB[[#This Row],[Probability]],Probability[],2,FALSE)+VLOOKUP(TP_CFAR_DB[[#This Row],[Severity]],Probability[],2,FALSE)+1)</f>
        <v/>
      </c>
      <c r="N368" s="182"/>
    </row>
    <row r="369" spans="2:14">
      <c r="B369" s="176">
        <f t="shared" ca="1" si="16"/>
        <v>365</v>
      </c>
      <c r="C369" s="176" t="str">
        <f t="shared" ca="1" si="17"/>
        <v>FT-TP-365</v>
      </c>
      <c r="D369" s="31"/>
      <c r="E369" s="2"/>
      <c r="F369" s="2"/>
      <c r="G369" s="2"/>
      <c r="H369" s="2"/>
      <c r="I369" s="2"/>
      <c r="J369" s="31"/>
      <c r="K369" s="31"/>
      <c r="L369" s="31"/>
      <c r="M369" s="174" t="str">
        <f>IF(OR(ISBLANK(TP_CFAR_DB[[#This Row],[Probability]]),ISBLANK(TP_CFAR_DB[[#This Row],[Severity]])),"",VLOOKUP(TP_CFAR_DB[[#This Row],[Probability]],Probability[],2,FALSE)+VLOOKUP(TP_CFAR_DB[[#This Row],[Severity]],Probability[],2,FALSE)+1)</f>
        <v/>
      </c>
      <c r="N369" s="182"/>
    </row>
    <row r="370" spans="2:14">
      <c r="B370" s="176">
        <f t="shared" ca="1" si="16"/>
        <v>366</v>
      </c>
      <c r="C370" s="176" t="str">
        <f t="shared" ca="1" si="17"/>
        <v>FT-TP-366</v>
      </c>
      <c r="D370" s="31"/>
      <c r="E370" s="2"/>
      <c r="F370" s="2"/>
      <c r="G370" s="2"/>
      <c r="H370" s="2"/>
      <c r="I370" s="2"/>
      <c r="J370" s="31"/>
      <c r="K370" s="31"/>
      <c r="L370" s="31"/>
      <c r="M370" s="174" t="str">
        <f>IF(OR(ISBLANK(TP_CFAR_DB[[#This Row],[Probability]]),ISBLANK(TP_CFAR_DB[[#This Row],[Severity]])),"",VLOOKUP(TP_CFAR_DB[[#This Row],[Probability]],Probability[],2,FALSE)+VLOOKUP(TP_CFAR_DB[[#This Row],[Severity]],Probability[],2,FALSE)+1)</f>
        <v/>
      </c>
      <c r="N370" s="182"/>
    </row>
    <row r="371" spans="2:14">
      <c r="B371" s="176">
        <f t="shared" ca="1" si="16"/>
        <v>367</v>
      </c>
      <c r="C371" s="176" t="str">
        <f t="shared" ca="1" si="17"/>
        <v>FT-TP-367</v>
      </c>
      <c r="D371" s="31"/>
      <c r="E371" s="2"/>
      <c r="F371" s="2"/>
      <c r="G371" s="2"/>
      <c r="H371" s="2"/>
      <c r="I371" s="2"/>
      <c r="J371" s="31"/>
      <c r="K371" s="31"/>
      <c r="L371" s="31"/>
      <c r="M371" s="174" t="str">
        <f>IF(OR(ISBLANK(TP_CFAR_DB[[#This Row],[Probability]]),ISBLANK(TP_CFAR_DB[[#This Row],[Severity]])),"",VLOOKUP(TP_CFAR_DB[[#This Row],[Probability]],Probability[],2,FALSE)+VLOOKUP(TP_CFAR_DB[[#This Row],[Severity]],Probability[],2,FALSE)+1)</f>
        <v/>
      </c>
      <c r="N371" s="182"/>
    </row>
    <row r="372" spans="2:14">
      <c r="B372" s="176">
        <f t="shared" ca="1" si="16"/>
        <v>368</v>
      </c>
      <c r="C372" s="176" t="str">
        <f t="shared" ca="1" si="17"/>
        <v>FT-TP-368</v>
      </c>
      <c r="D372" s="31"/>
      <c r="E372" s="2"/>
      <c r="F372" s="2"/>
      <c r="G372" s="2"/>
      <c r="H372" s="2"/>
      <c r="I372" s="2"/>
      <c r="J372" s="31"/>
      <c r="K372" s="31"/>
      <c r="L372" s="31"/>
      <c r="M372" s="174" t="str">
        <f>IF(OR(ISBLANK(TP_CFAR_DB[[#This Row],[Probability]]),ISBLANK(TP_CFAR_DB[[#This Row],[Severity]])),"",VLOOKUP(TP_CFAR_DB[[#This Row],[Probability]],Probability[],2,FALSE)+VLOOKUP(TP_CFAR_DB[[#This Row],[Severity]],Probability[],2,FALSE)+1)</f>
        <v/>
      </c>
      <c r="N372" s="182"/>
    </row>
    <row r="373" spans="2:14">
      <c r="B373" s="176">
        <f t="shared" ca="1" si="16"/>
        <v>369</v>
      </c>
      <c r="C373" s="176" t="str">
        <f t="shared" ca="1" si="17"/>
        <v>FT-TP-369</v>
      </c>
      <c r="D373" s="31"/>
      <c r="E373" s="2"/>
      <c r="F373" s="2"/>
      <c r="G373" s="2"/>
      <c r="H373" s="2"/>
      <c r="I373" s="2"/>
      <c r="J373" s="31"/>
      <c r="K373" s="31"/>
      <c r="L373" s="31"/>
      <c r="M373" s="174" t="str">
        <f>IF(OR(ISBLANK(TP_CFAR_DB[[#This Row],[Probability]]),ISBLANK(TP_CFAR_DB[[#This Row],[Severity]])),"",VLOOKUP(TP_CFAR_DB[[#This Row],[Probability]],Probability[],2,FALSE)+VLOOKUP(TP_CFAR_DB[[#This Row],[Severity]],Probability[],2,FALSE)+1)</f>
        <v/>
      </c>
      <c r="N373" s="182"/>
    </row>
    <row r="374" spans="2:14">
      <c r="B374" s="176">
        <f t="shared" ca="1" si="16"/>
        <v>370</v>
      </c>
      <c r="C374" s="176" t="str">
        <f t="shared" ca="1" si="17"/>
        <v>FT-TP-370</v>
      </c>
      <c r="D374" s="31"/>
      <c r="E374" s="2"/>
      <c r="F374" s="2"/>
      <c r="G374" s="2"/>
      <c r="H374" s="2"/>
      <c r="I374" s="2"/>
      <c r="J374" s="31"/>
      <c r="K374" s="31"/>
      <c r="L374" s="31"/>
      <c r="M374" s="174" t="str">
        <f>IF(OR(ISBLANK(TP_CFAR_DB[[#This Row],[Probability]]),ISBLANK(TP_CFAR_DB[[#This Row],[Severity]])),"",VLOOKUP(TP_CFAR_DB[[#This Row],[Probability]],Probability[],2,FALSE)+VLOOKUP(TP_CFAR_DB[[#This Row],[Severity]],Probability[],2,FALSE)+1)</f>
        <v/>
      </c>
      <c r="N374" s="182"/>
    </row>
    <row r="375" spans="2:14">
      <c r="B375" s="176">
        <f t="shared" ca="1" si="16"/>
        <v>371</v>
      </c>
      <c r="C375" s="176" t="str">
        <f t="shared" ca="1" si="17"/>
        <v>FT-TP-371</v>
      </c>
      <c r="D375" s="31"/>
      <c r="E375" s="2"/>
      <c r="F375" s="2"/>
      <c r="G375" s="2"/>
      <c r="H375" s="2"/>
      <c r="I375" s="2"/>
      <c r="J375" s="31"/>
      <c r="K375" s="31"/>
      <c r="L375" s="31"/>
      <c r="M375" s="174" t="str">
        <f>IF(OR(ISBLANK(TP_CFAR_DB[[#This Row],[Probability]]),ISBLANK(TP_CFAR_DB[[#This Row],[Severity]])),"",VLOOKUP(TP_CFAR_DB[[#This Row],[Probability]],Probability[],2,FALSE)+VLOOKUP(TP_CFAR_DB[[#This Row],[Severity]],Probability[],2,FALSE)+1)</f>
        <v/>
      </c>
      <c r="N375" s="182"/>
    </row>
    <row r="376" spans="2:14">
      <c r="B376" s="176">
        <f t="shared" ca="1" si="16"/>
        <v>372</v>
      </c>
      <c r="C376" s="176" t="str">
        <f t="shared" ca="1" si="17"/>
        <v>FT-TP-372</v>
      </c>
      <c r="D376" s="31"/>
      <c r="E376" s="2"/>
      <c r="F376" s="2"/>
      <c r="G376" s="2"/>
      <c r="H376" s="2"/>
      <c r="I376" s="2"/>
      <c r="J376" s="31"/>
      <c r="K376" s="31"/>
      <c r="L376" s="31"/>
      <c r="M376" s="174" t="str">
        <f>IF(OR(ISBLANK(TP_CFAR_DB[[#This Row],[Probability]]),ISBLANK(TP_CFAR_DB[[#This Row],[Severity]])),"",VLOOKUP(TP_CFAR_DB[[#This Row],[Probability]],Probability[],2,FALSE)+VLOOKUP(TP_CFAR_DB[[#This Row],[Severity]],Probability[],2,FALSE)+1)</f>
        <v/>
      </c>
      <c r="N376" s="182"/>
    </row>
    <row r="377" spans="2:14">
      <c r="B377" s="176">
        <f t="shared" ca="1" si="16"/>
        <v>373</v>
      </c>
      <c r="C377" s="176" t="str">
        <f t="shared" ca="1" si="17"/>
        <v>FT-TP-373</v>
      </c>
      <c r="D377" s="31"/>
      <c r="E377" s="2"/>
      <c r="F377" s="2"/>
      <c r="G377" s="2"/>
      <c r="H377" s="2"/>
      <c r="I377" s="2"/>
      <c r="J377" s="31"/>
      <c r="K377" s="31"/>
      <c r="L377" s="31"/>
      <c r="M377" s="174" t="str">
        <f>IF(OR(ISBLANK(TP_CFAR_DB[[#This Row],[Probability]]),ISBLANK(TP_CFAR_DB[[#This Row],[Severity]])),"",VLOOKUP(TP_CFAR_DB[[#This Row],[Probability]],Probability[],2,FALSE)+VLOOKUP(TP_CFAR_DB[[#This Row],[Severity]],Probability[],2,FALSE)+1)</f>
        <v/>
      </c>
      <c r="N377" s="182"/>
    </row>
    <row r="378" spans="2:14">
      <c r="B378" s="176">
        <f t="shared" ca="1" si="16"/>
        <v>374</v>
      </c>
      <c r="C378" s="176" t="str">
        <f t="shared" ca="1" si="17"/>
        <v>FT-TP-374</v>
      </c>
      <c r="D378" s="31"/>
      <c r="E378" s="2"/>
      <c r="F378" s="2"/>
      <c r="G378" s="2"/>
      <c r="H378" s="2"/>
      <c r="I378" s="2"/>
      <c r="J378" s="31"/>
      <c r="K378" s="31"/>
      <c r="L378" s="31"/>
      <c r="M378" s="174" t="str">
        <f>IF(OR(ISBLANK(TP_CFAR_DB[[#This Row],[Probability]]),ISBLANK(TP_CFAR_DB[[#This Row],[Severity]])),"",VLOOKUP(TP_CFAR_DB[[#This Row],[Probability]],Probability[],2,FALSE)+VLOOKUP(TP_CFAR_DB[[#This Row],[Severity]],Probability[],2,FALSE)+1)</f>
        <v/>
      </c>
      <c r="N378" s="182"/>
    </row>
    <row r="379" spans="2:14">
      <c r="B379" s="176">
        <f t="shared" ca="1" si="16"/>
        <v>375</v>
      </c>
      <c r="C379" s="176" t="str">
        <f t="shared" ca="1" si="17"/>
        <v>FT-TP-375</v>
      </c>
      <c r="D379" s="31"/>
      <c r="E379" s="2"/>
      <c r="F379" s="2"/>
      <c r="G379" s="2"/>
      <c r="H379" s="2"/>
      <c r="I379" s="2"/>
      <c r="J379" s="31"/>
      <c r="K379" s="31"/>
      <c r="L379" s="31"/>
      <c r="M379" s="174" t="str">
        <f>IF(OR(ISBLANK(TP_CFAR_DB[[#This Row],[Probability]]),ISBLANK(TP_CFAR_DB[[#This Row],[Severity]])),"",VLOOKUP(TP_CFAR_DB[[#This Row],[Probability]],Probability[],2,FALSE)+VLOOKUP(TP_CFAR_DB[[#This Row],[Severity]],Probability[],2,FALSE)+1)</f>
        <v/>
      </c>
      <c r="N379" s="182"/>
    </row>
    <row r="380" spans="2:14">
      <c r="B380" s="176">
        <f t="shared" ca="1" si="16"/>
        <v>376</v>
      </c>
      <c r="C380" s="176" t="str">
        <f t="shared" ca="1" si="17"/>
        <v>FT-TP-376</v>
      </c>
      <c r="D380" s="31"/>
      <c r="E380" s="2"/>
      <c r="F380" s="2"/>
      <c r="G380" s="2"/>
      <c r="H380" s="2"/>
      <c r="I380" s="2"/>
      <c r="J380" s="31"/>
      <c r="K380" s="31"/>
      <c r="L380" s="31"/>
      <c r="M380" s="174" t="str">
        <f>IF(OR(ISBLANK(TP_CFAR_DB[[#This Row],[Probability]]),ISBLANK(TP_CFAR_DB[[#This Row],[Severity]])),"",VLOOKUP(TP_CFAR_DB[[#This Row],[Probability]],Probability[],2,FALSE)+VLOOKUP(TP_CFAR_DB[[#This Row],[Severity]],Probability[],2,FALSE)+1)</f>
        <v/>
      </c>
      <c r="N380" s="182"/>
    </row>
    <row r="381" spans="2:14">
      <c r="B381" s="176">
        <f t="shared" ca="1" si="16"/>
        <v>377</v>
      </c>
      <c r="C381" s="176" t="str">
        <f t="shared" ca="1" si="17"/>
        <v>FT-TP-377</v>
      </c>
      <c r="D381" s="31"/>
      <c r="E381" s="2"/>
      <c r="F381" s="2"/>
      <c r="G381" s="2"/>
      <c r="H381" s="2"/>
      <c r="I381" s="2"/>
      <c r="J381" s="31"/>
      <c r="K381" s="31"/>
      <c r="L381" s="31"/>
      <c r="M381" s="174" t="str">
        <f>IF(OR(ISBLANK(TP_CFAR_DB[[#This Row],[Probability]]),ISBLANK(TP_CFAR_DB[[#This Row],[Severity]])),"",VLOOKUP(TP_CFAR_DB[[#This Row],[Probability]],Probability[],2,FALSE)+VLOOKUP(TP_CFAR_DB[[#This Row],[Severity]],Probability[],2,FALSE)+1)</f>
        <v/>
      </c>
      <c r="N381" s="182"/>
    </row>
    <row r="382" spans="2:14">
      <c r="B382" s="176">
        <f t="shared" ca="1" si="16"/>
        <v>378</v>
      </c>
      <c r="C382" s="176" t="str">
        <f t="shared" ca="1" si="17"/>
        <v>FT-TP-378</v>
      </c>
      <c r="D382" s="31"/>
      <c r="E382" s="2"/>
      <c r="F382" s="2"/>
      <c r="G382" s="2"/>
      <c r="H382" s="2"/>
      <c r="I382" s="2"/>
      <c r="J382" s="31"/>
      <c r="K382" s="31"/>
      <c r="L382" s="31"/>
      <c r="M382" s="174" t="str">
        <f>IF(OR(ISBLANK(TP_CFAR_DB[[#This Row],[Probability]]),ISBLANK(TP_CFAR_DB[[#This Row],[Severity]])),"",VLOOKUP(TP_CFAR_DB[[#This Row],[Probability]],Probability[],2,FALSE)+VLOOKUP(TP_CFAR_DB[[#This Row],[Severity]],Probability[],2,FALSE)+1)</f>
        <v/>
      </c>
      <c r="N382" s="182"/>
    </row>
    <row r="383" spans="2:14">
      <c r="B383" s="176">
        <f t="shared" ca="1" si="16"/>
        <v>379</v>
      </c>
      <c r="C383" s="176" t="str">
        <f t="shared" ca="1" si="17"/>
        <v>FT-TP-379</v>
      </c>
      <c r="D383" s="31"/>
      <c r="E383" s="2"/>
      <c r="F383" s="2"/>
      <c r="G383" s="2"/>
      <c r="H383" s="2"/>
      <c r="I383" s="2"/>
      <c r="J383" s="31"/>
      <c r="K383" s="31"/>
      <c r="L383" s="31"/>
      <c r="M383" s="174" t="str">
        <f>IF(OR(ISBLANK(TP_CFAR_DB[[#This Row],[Probability]]),ISBLANK(TP_CFAR_DB[[#This Row],[Severity]])),"",VLOOKUP(TP_CFAR_DB[[#This Row],[Probability]],Probability[],2,FALSE)+VLOOKUP(TP_CFAR_DB[[#This Row],[Severity]],Probability[],2,FALSE)+1)</f>
        <v/>
      </c>
      <c r="N383" s="182"/>
    </row>
    <row r="384" spans="2:14">
      <c r="B384" s="176">
        <f t="shared" ca="1" si="16"/>
        <v>380</v>
      </c>
      <c r="C384" s="176" t="str">
        <f t="shared" ca="1" si="17"/>
        <v>FT-TP-380</v>
      </c>
      <c r="D384" s="31"/>
      <c r="E384" s="2"/>
      <c r="F384" s="2"/>
      <c r="G384" s="2"/>
      <c r="H384" s="2"/>
      <c r="I384" s="2"/>
      <c r="J384" s="31"/>
      <c r="K384" s="31"/>
      <c r="L384" s="31"/>
      <c r="M384" s="174" t="str">
        <f>IF(OR(ISBLANK(TP_CFAR_DB[[#This Row],[Probability]]),ISBLANK(TP_CFAR_DB[[#This Row],[Severity]])),"",VLOOKUP(TP_CFAR_DB[[#This Row],[Probability]],Probability[],2,FALSE)+VLOOKUP(TP_CFAR_DB[[#This Row],[Severity]],Probability[],2,FALSE)+1)</f>
        <v/>
      </c>
      <c r="N384" s="182"/>
    </row>
    <row r="385" spans="2:14">
      <c r="B385" s="176">
        <f t="shared" ca="1" si="16"/>
        <v>381</v>
      </c>
      <c r="C385" s="176" t="str">
        <f t="shared" ca="1" si="17"/>
        <v>FT-TP-381</v>
      </c>
      <c r="D385" s="31"/>
      <c r="E385" s="2"/>
      <c r="F385" s="2"/>
      <c r="G385" s="2"/>
      <c r="H385" s="2"/>
      <c r="I385" s="2"/>
      <c r="J385" s="31"/>
      <c r="K385" s="31"/>
      <c r="L385" s="31"/>
      <c r="M385" s="174" t="str">
        <f>IF(OR(ISBLANK(TP_CFAR_DB[[#This Row],[Probability]]),ISBLANK(TP_CFAR_DB[[#This Row],[Severity]])),"",VLOOKUP(TP_CFAR_DB[[#This Row],[Probability]],Probability[],2,FALSE)+VLOOKUP(TP_CFAR_DB[[#This Row],[Severity]],Probability[],2,FALSE)+1)</f>
        <v/>
      </c>
      <c r="N385" s="182"/>
    </row>
    <row r="386" spans="2:14">
      <c r="B386" s="176">
        <f t="shared" ca="1" si="16"/>
        <v>382</v>
      </c>
      <c r="C386" s="176" t="str">
        <f t="shared" ca="1" si="17"/>
        <v>FT-TP-382</v>
      </c>
      <c r="D386" s="31"/>
      <c r="E386" s="2"/>
      <c r="F386" s="2"/>
      <c r="G386" s="2"/>
      <c r="H386" s="2"/>
      <c r="I386" s="2"/>
      <c r="J386" s="31"/>
      <c r="K386" s="31"/>
      <c r="L386" s="31"/>
      <c r="M386" s="174" t="str">
        <f>IF(OR(ISBLANK(TP_CFAR_DB[[#This Row],[Probability]]),ISBLANK(TP_CFAR_DB[[#This Row],[Severity]])),"",VLOOKUP(TP_CFAR_DB[[#This Row],[Probability]],Probability[],2,FALSE)+VLOOKUP(TP_CFAR_DB[[#This Row],[Severity]],Probability[],2,FALSE)+1)</f>
        <v/>
      </c>
      <c r="N386" s="182"/>
    </row>
    <row r="387" spans="2:14">
      <c r="B387" s="176">
        <f t="shared" ca="1" si="16"/>
        <v>383</v>
      </c>
      <c r="C387" s="176" t="str">
        <f t="shared" ca="1" si="17"/>
        <v>FT-TP-383</v>
      </c>
      <c r="D387" s="31"/>
      <c r="E387" s="2"/>
      <c r="F387" s="2"/>
      <c r="G387" s="2"/>
      <c r="H387" s="2"/>
      <c r="I387" s="2"/>
      <c r="J387" s="31"/>
      <c r="K387" s="31"/>
      <c r="L387" s="31"/>
      <c r="M387" s="174" t="str">
        <f>IF(OR(ISBLANK(TP_CFAR_DB[[#This Row],[Probability]]),ISBLANK(TP_CFAR_DB[[#This Row],[Severity]])),"",VLOOKUP(TP_CFAR_DB[[#This Row],[Probability]],Probability[],2,FALSE)+VLOOKUP(TP_CFAR_DB[[#This Row],[Severity]],Probability[],2,FALSE)+1)</f>
        <v/>
      </c>
      <c r="N387" s="182"/>
    </row>
    <row r="388" spans="2:14">
      <c r="B388" s="176">
        <f t="shared" ca="1" si="16"/>
        <v>384</v>
      </c>
      <c r="C388" s="176" t="str">
        <f t="shared" ca="1" si="17"/>
        <v>FT-TP-384</v>
      </c>
      <c r="D388" s="31"/>
      <c r="E388" s="2"/>
      <c r="F388" s="2"/>
      <c r="G388" s="2"/>
      <c r="H388" s="2"/>
      <c r="I388" s="2"/>
      <c r="J388" s="31"/>
      <c r="K388" s="31"/>
      <c r="L388" s="31"/>
      <c r="M388" s="174" t="str">
        <f>IF(OR(ISBLANK(TP_CFAR_DB[[#This Row],[Probability]]),ISBLANK(TP_CFAR_DB[[#This Row],[Severity]])),"",VLOOKUP(TP_CFAR_DB[[#This Row],[Probability]],Probability[],2,FALSE)+VLOOKUP(TP_CFAR_DB[[#This Row],[Severity]],Probability[],2,FALSE)+1)</f>
        <v/>
      </c>
      <c r="N388" s="182"/>
    </row>
    <row r="389" spans="2:14">
      <c r="B389" s="176">
        <f t="shared" ca="1" si="16"/>
        <v>385</v>
      </c>
      <c r="C389" s="176" t="str">
        <f t="shared" ca="1" si="17"/>
        <v>FT-TP-385</v>
      </c>
      <c r="D389" s="31"/>
      <c r="E389" s="2"/>
      <c r="F389" s="2"/>
      <c r="G389" s="2"/>
      <c r="H389" s="2"/>
      <c r="I389" s="2"/>
      <c r="J389" s="31"/>
      <c r="K389" s="31"/>
      <c r="L389" s="31"/>
      <c r="M389" s="174" t="str">
        <f>IF(OR(ISBLANK(TP_CFAR_DB[[#This Row],[Probability]]),ISBLANK(TP_CFAR_DB[[#This Row],[Severity]])),"",VLOOKUP(TP_CFAR_DB[[#This Row],[Probability]],Probability[],2,FALSE)+VLOOKUP(TP_CFAR_DB[[#This Row],[Severity]],Probability[],2,FALSE)+1)</f>
        <v/>
      </c>
      <c r="N389" s="182"/>
    </row>
    <row r="390" spans="2:14">
      <c r="B390" s="176">
        <f t="shared" ca="1" si="16"/>
        <v>386</v>
      </c>
      <c r="C390" s="176" t="str">
        <f t="shared" ca="1" si="17"/>
        <v>FT-TP-386</v>
      </c>
      <c r="D390" s="31"/>
      <c r="E390" s="2"/>
      <c r="F390" s="2"/>
      <c r="G390" s="2"/>
      <c r="H390" s="2"/>
      <c r="I390" s="2"/>
      <c r="J390" s="31"/>
      <c r="K390" s="31"/>
      <c r="L390" s="31"/>
      <c r="M390" s="174" t="str">
        <f>IF(OR(ISBLANK(TP_CFAR_DB[[#This Row],[Probability]]),ISBLANK(TP_CFAR_DB[[#This Row],[Severity]])),"",VLOOKUP(TP_CFAR_DB[[#This Row],[Probability]],Probability[],2,FALSE)+VLOOKUP(TP_CFAR_DB[[#This Row],[Severity]],Probability[],2,FALSE)+1)</f>
        <v/>
      </c>
      <c r="N390" s="182"/>
    </row>
    <row r="391" spans="2:14">
      <c r="B391" s="176">
        <f t="shared" ca="1" si="16"/>
        <v>387</v>
      </c>
      <c r="C391" s="176" t="str">
        <f t="shared" ca="1" si="17"/>
        <v>FT-TP-387</v>
      </c>
      <c r="D391" s="31"/>
      <c r="E391" s="2"/>
      <c r="F391" s="2"/>
      <c r="G391" s="2"/>
      <c r="H391" s="2"/>
      <c r="I391" s="2"/>
      <c r="J391" s="31"/>
      <c r="K391" s="31"/>
      <c r="L391" s="31"/>
      <c r="M391" s="174" t="str">
        <f>IF(OR(ISBLANK(TP_CFAR_DB[[#This Row],[Probability]]),ISBLANK(TP_CFAR_DB[[#This Row],[Severity]])),"",VLOOKUP(TP_CFAR_DB[[#This Row],[Probability]],Probability[],2,FALSE)+VLOOKUP(TP_CFAR_DB[[#This Row],[Severity]],Probability[],2,FALSE)+1)</f>
        <v/>
      </c>
      <c r="N391" s="182"/>
    </row>
    <row r="392" spans="2:14">
      <c r="B392" s="176">
        <f t="shared" ca="1" si="16"/>
        <v>388</v>
      </c>
      <c r="C392" s="176" t="str">
        <f t="shared" ca="1" si="17"/>
        <v>FT-TP-388</v>
      </c>
      <c r="D392" s="31"/>
      <c r="E392" s="2"/>
      <c r="F392" s="2"/>
      <c r="G392" s="2"/>
      <c r="H392" s="2"/>
      <c r="I392" s="2"/>
      <c r="J392" s="31"/>
      <c r="K392" s="31"/>
      <c r="L392" s="31"/>
      <c r="M392" s="174" t="str">
        <f>IF(OR(ISBLANK(TP_CFAR_DB[[#This Row],[Probability]]),ISBLANK(TP_CFAR_DB[[#This Row],[Severity]])),"",VLOOKUP(TP_CFAR_DB[[#This Row],[Probability]],Probability[],2,FALSE)+VLOOKUP(TP_CFAR_DB[[#This Row],[Severity]],Probability[],2,FALSE)+1)</f>
        <v/>
      </c>
      <c r="N392" s="182"/>
    </row>
    <row r="393" spans="2:14">
      <c r="B393" s="176">
        <f t="shared" ca="1" si="16"/>
        <v>389</v>
      </c>
      <c r="C393" s="176" t="str">
        <f t="shared" ca="1" si="17"/>
        <v>FT-TP-389</v>
      </c>
      <c r="D393" s="31"/>
      <c r="E393" s="2"/>
      <c r="F393" s="2"/>
      <c r="G393" s="2"/>
      <c r="H393" s="2"/>
      <c r="I393" s="2"/>
      <c r="J393" s="31"/>
      <c r="K393" s="31"/>
      <c r="L393" s="31"/>
      <c r="M393" s="174" t="str">
        <f>IF(OR(ISBLANK(TP_CFAR_DB[[#This Row],[Probability]]),ISBLANK(TP_CFAR_DB[[#This Row],[Severity]])),"",VLOOKUP(TP_CFAR_DB[[#This Row],[Probability]],Probability[],2,FALSE)+VLOOKUP(TP_CFAR_DB[[#This Row],[Severity]],Probability[],2,FALSE)+1)</f>
        <v/>
      </c>
      <c r="N393" s="182"/>
    </row>
    <row r="394" spans="2:14">
      <c r="B394" s="176">
        <f t="shared" ca="1" si="16"/>
        <v>390</v>
      </c>
      <c r="C394" s="176" t="str">
        <f t="shared" ca="1" si="17"/>
        <v>FT-TP-390</v>
      </c>
      <c r="D394" s="31"/>
      <c r="E394" s="2"/>
      <c r="F394" s="2"/>
      <c r="G394" s="2"/>
      <c r="H394" s="2"/>
      <c r="I394" s="2"/>
      <c r="J394" s="31"/>
      <c r="K394" s="31"/>
      <c r="L394" s="31"/>
      <c r="M394" s="174" t="str">
        <f>IF(OR(ISBLANK(TP_CFAR_DB[[#This Row],[Probability]]),ISBLANK(TP_CFAR_DB[[#This Row],[Severity]])),"",VLOOKUP(TP_CFAR_DB[[#This Row],[Probability]],Probability[],2,FALSE)+VLOOKUP(TP_CFAR_DB[[#This Row],[Severity]],Probability[],2,FALSE)+1)</f>
        <v/>
      </c>
      <c r="N394" s="182"/>
    </row>
    <row r="395" spans="2:14">
      <c r="B395" s="176">
        <f t="shared" ca="1" si="16"/>
        <v>391</v>
      </c>
      <c r="C395" s="176" t="str">
        <f t="shared" ca="1" si="17"/>
        <v>FT-TP-391</v>
      </c>
      <c r="D395" s="31"/>
      <c r="E395" s="2"/>
      <c r="F395" s="2"/>
      <c r="G395" s="2"/>
      <c r="H395" s="2"/>
      <c r="I395" s="2"/>
      <c r="J395" s="31"/>
      <c r="K395" s="31"/>
      <c r="L395" s="31"/>
      <c r="M395" s="174" t="str">
        <f>IF(OR(ISBLANK(TP_CFAR_DB[[#This Row],[Probability]]),ISBLANK(TP_CFAR_DB[[#This Row],[Severity]])),"",VLOOKUP(TP_CFAR_DB[[#This Row],[Probability]],Probability[],2,FALSE)+VLOOKUP(TP_CFAR_DB[[#This Row],[Severity]],Probability[],2,FALSE)+1)</f>
        <v/>
      </c>
      <c r="N395" s="182"/>
    </row>
    <row r="396" spans="2:14">
      <c r="B396" s="176">
        <f t="shared" ca="1" si="16"/>
        <v>392</v>
      </c>
      <c r="C396" s="176" t="str">
        <f t="shared" ca="1" si="17"/>
        <v>FT-TP-392</v>
      </c>
      <c r="D396" s="31"/>
      <c r="E396" s="2"/>
      <c r="F396" s="2"/>
      <c r="G396" s="2"/>
      <c r="H396" s="2"/>
      <c r="I396" s="2"/>
      <c r="J396" s="31"/>
      <c r="K396" s="31"/>
      <c r="L396" s="31"/>
      <c r="M396" s="174" t="str">
        <f>IF(OR(ISBLANK(TP_CFAR_DB[[#This Row],[Probability]]),ISBLANK(TP_CFAR_DB[[#This Row],[Severity]])),"",VLOOKUP(TP_CFAR_DB[[#This Row],[Probability]],Probability[],2,FALSE)+VLOOKUP(TP_CFAR_DB[[#This Row],[Severity]],Probability[],2,FALSE)+1)</f>
        <v/>
      </c>
      <c r="N396" s="182"/>
    </row>
    <row r="397" spans="2:14">
      <c r="B397" s="176">
        <f t="shared" ca="1" si="16"/>
        <v>393</v>
      </c>
      <c r="C397" s="176" t="str">
        <f t="shared" ca="1" si="17"/>
        <v>FT-TP-393</v>
      </c>
      <c r="D397" s="31"/>
      <c r="E397" s="2"/>
      <c r="F397" s="2"/>
      <c r="G397" s="2"/>
      <c r="H397" s="2"/>
      <c r="I397" s="2"/>
      <c r="J397" s="31"/>
      <c r="K397" s="31"/>
      <c r="L397" s="31"/>
      <c r="M397" s="174" t="str">
        <f>IF(OR(ISBLANK(TP_CFAR_DB[[#This Row],[Probability]]),ISBLANK(TP_CFAR_DB[[#This Row],[Severity]])),"",VLOOKUP(TP_CFAR_DB[[#This Row],[Probability]],Probability[],2,FALSE)+VLOOKUP(TP_CFAR_DB[[#This Row],[Severity]],Probability[],2,FALSE)+1)</f>
        <v/>
      </c>
      <c r="N397" s="182"/>
    </row>
    <row r="398" spans="2:14">
      <c r="B398" s="176">
        <f t="shared" ca="1" si="16"/>
        <v>394</v>
      </c>
      <c r="C398" s="176" t="str">
        <f t="shared" ca="1" si="17"/>
        <v>FT-TP-394</v>
      </c>
      <c r="D398" s="31"/>
      <c r="E398" s="2"/>
      <c r="F398" s="2"/>
      <c r="G398" s="2"/>
      <c r="H398" s="2"/>
      <c r="I398" s="2"/>
      <c r="J398" s="31"/>
      <c r="K398" s="31"/>
      <c r="L398" s="31"/>
      <c r="M398" s="174" t="str">
        <f>IF(OR(ISBLANK(TP_CFAR_DB[[#This Row],[Probability]]),ISBLANK(TP_CFAR_DB[[#This Row],[Severity]])),"",VLOOKUP(TP_CFAR_DB[[#This Row],[Probability]],Probability[],2,FALSE)+VLOOKUP(TP_CFAR_DB[[#This Row],[Severity]],Probability[],2,FALSE)+1)</f>
        <v/>
      </c>
      <c r="N398" s="182"/>
    </row>
    <row r="399" spans="2:14">
      <c r="B399" s="176">
        <f t="shared" ca="1" si="16"/>
        <v>395</v>
      </c>
      <c r="C399" s="176" t="str">
        <f t="shared" ca="1" si="17"/>
        <v>FT-TP-395</v>
      </c>
      <c r="D399" s="31"/>
      <c r="E399" s="2"/>
      <c r="F399" s="2"/>
      <c r="G399" s="2"/>
      <c r="H399" s="2"/>
      <c r="I399" s="2"/>
      <c r="J399" s="31"/>
      <c r="K399" s="31"/>
      <c r="L399" s="31"/>
      <c r="M399" s="174" t="str">
        <f>IF(OR(ISBLANK(TP_CFAR_DB[[#This Row],[Probability]]),ISBLANK(TP_CFAR_DB[[#This Row],[Severity]])),"",VLOOKUP(TP_CFAR_DB[[#This Row],[Probability]],Probability[],2,FALSE)+VLOOKUP(TP_CFAR_DB[[#This Row],[Severity]],Probability[],2,FALSE)+1)</f>
        <v/>
      </c>
      <c r="N399" s="182"/>
    </row>
    <row r="400" spans="2:14">
      <c r="B400" s="176">
        <f t="shared" ca="1" si="16"/>
        <v>396</v>
      </c>
      <c r="C400" s="176" t="str">
        <f t="shared" ca="1" si="17"/>
        <v>FT-TP-396</v>
      </c>
      <c r="D400" s="31"/>
      <c r="E400" s="2"/>
      <c r="F400" s="2"/>
      <c r="G400" s="2"/>
      <c r="H400" s="2"/>
      <c r="I400" s="2"/>
      <c r="J400" s="31"/>
      <c r="K400" s="31"/>
      <c r="L400" s="31"/>
      <c r="M400" s="174" t="str">
        <f>IF(OR(ISBLANK(TP_CFAR_DB[[#This Row],[Probability]]),ISBLANK(TP_CFAR_DB[[#This Row],[Severity]])),"",VLOOKUP(TP_CFAR_DB[[#This Row],[Probability]],Probability[],2,FALSE)+VLOOKUP(TP_CFAR_DB[[#This Row],[Severity]],Probability[],2,FALSE)+1)</f>
        <v/>
      </c>
      <c r="N400" s="182"/>
    </row>
    <row r="401" spans="2:14">
      <c r="B401" s="176">
        <f t="shared" ca="1" si="16"/>
        <v>397</v>
      </c>
      <c r="C401" s="176" t="str">
        <f t="shared" ca="1" si="17"/>
        <v>FT-TP-397</v>
      </c>
      <c r="D401" s="31"/>
      <c r="E401" s="2"/>
      <c r="F401" s="2"/>
      <c r="G401" s="2"/>
      <c r="H401" s="2"/>
      <c r="I401" s="2"/>
      <c r="J401" s="31"/>
      <c r="K401" s="31"/>
      <c r="L401" s="31"/>
      <c r="M401" s="174" t="str">
        <f>IF(OR(ISBLANK(TP_CFAR_DB[[#This Row],[Probability]]),ISBLANK(TP_CFAR_DB[[#This Row],[Severity]])),"",VLOOKUP(TP_CFAR_DB[[#This Row],[Probability]],Probability[],2,FALSE)+VLOOKUP(TP_CFAR_DB[[#This Row],[Severity]],Probability[],2,FALSE)+1)</f>
        <v/>
      </c>
      <c r="N401" s="182"/>
    </row>
    <row r="402" spans="2:14">
      <c r="B402" s="176">
        <f t="shared" ca="1" si="16"/>
        <v>398</v>
      </c>
      <c r="C402" s="176" t="str">
        <f t="shared" ca="1" si="17"/>
        <v>FT-TP-398</v>
      </c>
      <c r="D402" s="31"/>
      <c r="E402" s="2"/>
      <c r="F402" s="2"/>
      <c r="G402" s="2"/>
      <c r="H402" s="2"/>
      <c r="I402" s="2"/>
      <c r="J402" s="31"/>
      <c r="K402" s="31"/>
      <c r="L402" s="31"/>
      <c r="M402" s="174" t="str">
        <f>IF(OR(ISBLANK(TP_CFAR_DB[[#This Row],[Probability]]),ISBLANK(TP_CFAR_DB[[#This Row],[Severity]])),"",VLOOKUP(TP_CFAR_DB[[#This Row],[Probability]],Probability[],2,FALSE)+VLOOKUP(TP_CFAR_DB[[#This Row],[Severity]],Probability[],2,FALSE)+1)</f>
        <v/>
      </c>
      <c r="N402" s="182"/>
    </row>
    <row r="403" spans="2:14">
      <c r="B403" s="176">
        <f t="shared" ca="1" si="16"/>
        <v>399</v>
      </c>
      <c r="C403" s="176" t="str">
        <f t="shared" ca="1" si="17"/>
        <v>FT-TP-399</v>
      </c>
      <c r="D403" s="31"/>
      <c r="E403" s="2"/>
      <c r="F403" s="2"/>
      <c r="G403" s="2"/>
      <c r="H403" s="2"/>
      <c r="I403" s="2"/>
      <c r="J403" s="31"/>
      <c r="K403" s="31"/>
      <c r="L403" s="31"/>
      <c r="M403" s="174" t="str">
        <f>IF(OR(ISBLANK(TP_CFAR_DB[[#This Row],[Probability]]),ISBLANK(TP_CFAR_DB[[#This Row],[Severity]])),"",VLOOKUP(TP_CFAR_DB[[#This Row],[Probability]],Probability[],2,FALSE)+VLOOKUP(TP_CFAR_DB[[#This Row],[Severity]],Probability[],2,FALSE)+1)</f>
        <v/>
      </c>
      <c r="N403" s="182"/>
    </row>
    <row r="404" spans="2:14">
      <c r="B404" s="176">
        <f t="shared" ca="1" si="16"/>
        <v>400</v>
      </c>
      <c r="C404" s="176" t="str">
        <f t="shared" ca="1" si="17"/>
        <v>FT-TP-400</v>
      </c>
      <c r="D404" s="31"/>
      <c r="E404" s="2"/>
      <c r="F404" s="2"/>
      <c r="G404" s="2"/>
      <c r="H404" s="2"/>
      <c r="I404" s="2"/>
      <c r="J404" s="31"/>
      <c r="K404" s="31"/>
      <c r="L404" s="31"/>
      <c r="M404" s="174" t="str">
        <f>IF(OR(ISBLANK(TP_CFAR_DB[[#This Row],[Probability]]),ISBLANK(TP_CFAR_DB[[#This Row],[Severity]])),"",VLOOKUP(TP_CFAR_DB[[#This Row],[Probability]],Probability[],2,FALSE)+VLOOKUP(TP_CFAR_DB[[#This Row],[Severity]],Probability[],2,FALSE)+1)</f>
        <v/>
      </c>
      <c r="N404" s="182"/>
    </row>
    <row r="405" spans="2:14">
      <c r="B405" s="176">
        <f t="shared" ca="1" si="16"/>
        <v>401</v>
      </c>
      <c r="C405" s="176" t="str">
        <f t="shared" ca="1" si="17"/>
        <v>FT-TP-401</v>
      </c>
      <c r="D405" s="31"/>
      <c r="E405" s="2"/>
      <c r="F405" s="2"/>
      <c r="G405" s="2"/>
      <c r="H405" s="2"/>
      <c r="I405" s="2"/>
      <c r="J405" s="31"/>
      <c r="K405" s="31"/>
      <c r="L405" s="31"/>
      <c r="M405" s="174" t="str">
        <f>IF(OR(ISBLANK(TP_CFAR_DB[[#This Row],[Probability]]),ISBLANK(TP_CFAR_DB[[#This Row],[Severity]])),"",VLOOKUP(TP_CFAR_DB[[#This Row],[Probability]],Probability[],2,FALSE)+VLOOKUP(TP_CFAR_DB[[#This Row],[Severity]],Probability[],2,FALSE)+1)</f>
        <v/>
      </c>
      <c r="N405" s="182"/>
    </row>
    <row r="406" spans="2:14">
      <c r="B406" s="176">
        <f t="shared" ca="1" si="16"/>
        <v>402</v>
      </c>
      <c r="C406" s="176" t="str">
        <f t="shared" ca="1" si="17"/>
        <v>FT-TP-402</v>
      </c>
      <c r="D406" s="31"/>
      <c r="E406" s="2"/>
      <c r="F406" s="2"/>
      <c r="G406" s="2"/>
      <c r="H406" s="2"/>
      <c r="I406" s="2"/>
      <c r="J406" s="31"/>
      <c r="K406" s="31"/>
      <c r="L406" s="31"/>
      <c r="M406" s="174" t="str">
        <f>IF(OR(ISBLANK(TP_CFAR_DB[[#This Row],[Probability]]),ISBLANK(TP_CFAR_DB[[#This Row],[Severity]])),"",VLOOKUP(TP_CFAR_DB[[#This Row],[Probability]],Probability[],2,FALSE)+VLOOKUP(TP_CFAR_DB[[#This Row],[Severity]],Probability[],2,FALSE)+1)</f>
        <v/>
      </c>
      <c r="N406" s="182"/>
    </row>
    <row r="407" spans="2:14">
      <c r="B407" s="176">
        <f t="shared" ca="1" si="16"/>
        <v>403</v>
      </c>
      <c r="C407" s="176" t="str">
        <f t="shared" ca="1" si="17"/>
        <v>FT-TP-403</v>
      </c>
      <c r="D407" s="31"/>
      <c r="E407" s="2"/>
      <c r="F407" s="2"/>
      <c r="G407" s="2"/>
      <c r="H407" s="2"/>
      <c r="I407" s="2"/>
      <c r="J407" s="31"/>
      <c r="K407" s="31"/>
      <c r="L407" s="31"/>
      <c r="M407" s="174" t="str">
        <f>IF(OR(ISBLANK(TP_CFAR_DB[[#This Row],[Probability]]),ISBLANK(TP_CFAR_DB[[#This Row],[Severity]])),"",VLOOKUP(TP_CFAR_DB[[#This Row],[Probability]],Probability[],2,FALSE)+VLOOKUP(TP_CFAR_DB[[#This Row],[Severity]],Probability[],2,FALSE)+1)</f>
        <v/>
      </c>
      <c r="N407" s="182"/>
    </row>
    <row r="408" spans="2:14">
      <c r="B408" s="176">
        <f t="shared" ca="1" si="16"/>
        <v>404</v>
      </c>
      <c r="C408" s="176" t="str">
        <f t="shared" ca="1" si="17"/>
        <v>FT-TP-404</v>
      </c>
      <c r="D408" s="31"/>
      <c r="E408" s="2"/>
      <c r="F408" s="2"/>
      <c r="G408" s="2"/>
      <c r="H408" s="2"/>
      <c r="I408" s="2"/>
      <c r="J408" s="31"/>
      <c r="K408" s="31"/>
      <c r="L408" s="31"/>
      <c r="M408" s="174" t="str">
        <f>IF(OR(ISBLANK(TP_CFAR_DB[[#This Row],[Probability]]),ISBLANK(TP_CFAR_DB[[#This Row],[Severity]])),"",VLOOKUP(TP_CFAR_DB[[#This Row],[Probability]],Probability[],2,FALSE)+VLOOKUP(TP_CFAR_DB[[#This Row],[Severity]],Probability[],2,FALSE)+1)</f>
        <v/>
      </c>
      <c r="N408" s="182"/>
    </row>
    <row r="409" spans="2:14">
      <c r="B409" s="176">
        <f t="shared" ca="1" si="16"/>
        <v>405</v>
      </c>
      <c r="C409" s="176" t="str">
        <f t="shared" ca="1" si="17"/>
        <v>FT-TP-405</v>
      </c>
      <c r="D409" s="31"/>
      <c r="E409" s="2"/>
      <c r="F409" s="2"/>
      <c r="G409" s="2"/>
      <c r="H409" s="2"/>
      <c r="I409" s="2"/>
      <c r="J409" s="31"/>
      <c r="K409" s="31"/>
      <c r="L409" s="31"/>
      <c r="M409" s="174" t="str">
        <f>IF(OR(ISBLANK(TP_CFAR_DB[[#This Row],[Probability]]),ISBLANK(TP_CFAR_DB[[#This Row],[Severity]])),"",VLOOKUP(TP_CFAR_DB[[#This Row],[Probability]],Probability[],2,FALSE)+VLOOKUP(TP_CFAR_DB[[#This Row],[Severity]],Probability[],2,FALSE)+1)</f>
        <v/>
      </c>
      <c r="N409" s="182"/>
    </row>
    <row r="410" spans="2:14">
      <c r="B410" s="176">
        <f t="shared" ca="1" si="16"/>
        <v>406</v>
      </c>
      <c r="C410" s="176" t="str">
        <f t="shared" ca="1" si="17"/>
        <v>FT-TP-406</v>
      </c>
      <c r="D410" s="31"/>
      <c r="E410" s="2"/>
      <c r="F410" s="2"/>
      <c r="G410" s="2"/>
      <c r="H410" s="2"/>
      <c r="I410" s="2"/>
      <c r="J410" s="31"/>
      <c r="K410" s="31"/>
      <c r="L410" s="31"/>
      <c r="M410" s="174" t="str">
        <f>IF(OR(ISBLANK(TP_CFAR_DB[[#This Row],[Probability]]),ISBLANK(TP_CFAR_DB[[#This Row],[Severity]])),"",VLOOKUP(TP_CFAR_DB[[#This Row],[Probability]],Probability[],2,FALSE)+VLOOKUP(TP_CFAR_DB[[#This Row],[Severity]],Probability[],2,FALSE)+1)</f>
        <v/>
      </c>
      <c r="N410" s="182"/>
    </row>
    <row r="411" spans="2:14">
      <c r="B411" s="176">
        <f t="shared" ca="1" si="16"/>
        <v>407</v>
      </c>
      <c r="C411" s="176" t="str">
        <f t="shared" ca="1" si="17"/>
        <v>FT-TP-407</v>
      </c>
      <c r="D411" s="31"/>
      <c r="E411" s="2"/>
      <c r="F411" s="2"/>
      <c r="G411" s="2"/>
      <c r="H411" s="2"/>
      <c r="I411" s="2"/>
      <c r="J411" s="31"/>
      <c r="K411" s="31"/>
      <c r="L411" s="31"/>
      <c r="M411" s="174" t="str">
        <f>IF(OR(ISBLANK(TP_CFAR_DB[[#This Row],[Probability]]),ISBLANK(TP_CFAR_DB[[#This Row],[Severity]])),"",VLOOKUP(TP_CFAR_DB[[#This Row],[Probability]],Probability[],2,FALSE)+VLOOKUP(TP_CFAR_DB[[#This Row],[Severity]],Probability[],2,FALSE)+1)</f>
        <v/>
      </c>
      <c r="N411" s="182"/>
    </row>
    <row r="412" spans="2:14">
      <c r="B412" s="176">
        <f t="shared" ca="1" si="16"/>
        <v>408</v>
      </c>
      <c r="C412" s="176" t="str">
        <f t="shared" ca="1" si="17"/>
        <v>FT-TP-408</v>
      </c>
      <c r="D412" s="31"/>
      <c r="E412" s="2"/>
      <c r="F412" s="2"/>
      <c r="G412" s="2"/>
      <c r="H412" s="2"/>
      <c r="I412" s="2"/>
      <c r="J412" s="31"/>
      <c r="K412" s="31"/>
      <c r="L412" s="31"/>
      <c r="M412" s="174" t="str">
        <f>IF(OR(ISBLANK(TP_CFAR_DB[[#This Row],[Probability]]),ISBLANK(TP_CFAR_DB[[#This Row],[Severity]])),"",VLOOKUP(TP_CFAR_DB[[#This Row],[Probability]],Probability[],2,FALSE)+VLOOKUP(TP_CFAR_DB[[#This Row],[Severity]],Probability[],2,FALSE)+1)</f>
        <v/>
      </c>
      <c r="N412" s="182"/>
    </row>
    <row r="413" spans="2:14">
      <c r="B413" s="176">
        <f t="shared" ca="1" si="16"/>
        <v>409</v>
      </c>
      <c r="C413" s="176" t="str">
        <f t="shared" ca="1" si="17"/>
        <v>FT-TP-409</v>
      </c>
      <c r="D413" s="31"/>
      <c r="E413" s="2"/>
      <c r="F413" s="2"/>
      <c r="G413" s="2"/>
      <c r="H413" s="2"/>
      <c r="I413" s="2"/>
      <c r="J413" s="31"/>
      <c r="K413" s="31"/>
      <c r="L413" s="31"/>
      <c r="M413" s="174" t="str">
        <f>IF(OR(ISBLANK(TP_CFAR_DB[[#This Row],[Probability]]),ISBLANK(TP_CFAR_DB[[#This Row],[Severity]])),"",VLOOKUP(TP_CFAR_DB[[#This Row],[Probability]],Probability[],2,FALSE)+VLOOKUP(TP_CFAR_DB[[#This Row],[Severity]],Probability[],2,FALSE)+1)</f>
        <v/>
      </c>
      <c r="N413" s="182"/>
    </row>
    <row r="414" spans="2:14">
      <c r="B414" s="176">
        <f t="shared" ca="1" si="16"/>
        <v>410</v>
      </c>
      <c r="C414" s="176" t="str">
        <f t="shared" ca="1" si="17"/>
        <v>FT-TP-410</v>
      </c>
      <c r="D414" s="31"/>
      <c r="E414" s="2"/>
      <c r="F414" s="2"/>
      <c r="G414" s="2"/>
      <c r="H414" s="2"/>
      <c r="I414" s="2"/>
      <c r="J414" s="31"/>
      <c r="K414" s="31"/>
      <c r="L414" s="31"/>
      <c r="M414" s="174" t="str">
        <f>IF(OR(ISBLANK(TP_CFAR_DB[[#This Row],[Probability]]),ISBLANK(TP_CFAR_DB[[#This Row],[Severity]])),"",VLOOKUP(TP_CFAR_DB[[#This Row],[Probability]],Probability[],2,FALSE)+VLOOKUP(TP_CFAR_DB[[#This Row],[Severity]],Probability[],2,FALSE)+1)</f>
        <v/>
      </c>
      <c r="N414" s="182"/>
    </row>
    <row r="415" spans="2:14">
      <c r="B415" s="176">
        <f t="shared" ca="1" si="16"/>
        <v>411</v>
      </c>
      <c r="C415" s="176" t="str">
        <f t="shared" ca="1" si="17"/>
        <v>FT-TP-411</v>
      </c>
      <c r="D415" s="31"/>
      <c r="E415" s="2"/>
      <c r="F415" s="2"/>
      <c r="G415" s="2"/>
      <c r="H415" s="2"/>
      <c r="I415" s="2"/>
      <c r="J415" s="31"/>
      <c r="K415" s="31"/>
      <c r="L415" s="31"/>
      <c r="M415" s="174" t="str">
        <f>IF(OR(ISBLANK(TP_CFAR_DB[[#This Row],[Probability]]),ISBLANK(TP_CFAR_DB[[#This Row],[Severity]])),"",VLOOKUP(TP_CFAR_DB[[#This Row],[Probability]],Probability[],2,FALSE)+VLOOKUP(TP_CFAR_DB[[#This Row],[Severity]],Probability[],2,FALSE)+1)</f>
        <v/>
      </c>
      <c r="N415" s="182"/>
    </row>
    <row r="416" spans="2:14">
      <c r="B416" s="176">
        <f t="shared" ca="1" si="16"/>
        <v>412</v>
      </c>
      <c r="C416" s="176" t="str">
        <f t="shared" ca="1" si="17"/>
        <v>FT-TP-412</v>
      </c>
      <c r="D416" s="31"/>
      <c r="E416" s="2"/>
      <c r="F416" s="2"/>
      <c r="G416" s="2"/>
      <c r="H416" s="2"/>
      <c r="I416" s="2"/>
      <c r="J416" s="31"/>
      <c r="K416" s="31"/>
      <c r="L416" s="31"/>
      <c r="M416" s="174" t="str">
        <f>IF(OR(ISBLANK(TP_CFAR_DB[[#This Row],[Probability]]),ISBLANK(TP_CFAR_DB[[#This Row],[Severity]])),"",VLOOKUP(TP_CFAR_DB[[#This Row],[Probability]],Probability[],2,FALSE)+VLOOKUP(TP_CFAR_DB[[#This Row],[Severity]],Probability[],2,FALSE)+1)</f>
        <v/>
      </c>
      <c r="N416" s="182"/>
    </row>
    <row r="417" spans="2:14">
      <c r="B417" s="176">
        <f t="shared" ca="1" si="16"/>
        <v>413</v>
      </c>
      <c r="C417" s="176" t="str">
        <f t="shared" ca="1" si="17"/>
        <v>FT-TP-413</v>
      </c>
      <c r="D417" s="31"/>
      <c r="E417" s="2"/>
      <c r="F417" s="2"/>
      <c r="G417" s="2"/>
      <c r="H417" s="2"/>
      <c r="I417" s="2"/>
      <c r="J417" s="31"/>
      <c r="K417" s="31"/>
      <c r="L417" s="31"/>
      <c r="M417" s="174" t="str">
        <f>IF(OR(ISBLANK(TP_CFAR_DB[[#This Row],[Probability]]),ISBLANK(TP_CFAR_DB[[#This Row],[Severity]])),"",VLOOKUP(TP_CFAR_DB[[#This Row],[Probability]],Probability[],2,FALSE)+VLOOKUP(TP_CFAR_DB[[#This Row],[Severity]],Probability[],2,FALSE)+1)</f>
        <v/>
      </c>
      <c r="N417" s="182"/>
    </row>
    <row r="418" spans="2:14">
      <c r="B418" s="176">
        <f t="shared" ca="1" si="16"/>
        <v>414</v>
      </c>
      <c r="C418" s="176" t="str">
        <f t="shared" ca="1" si="17"/>
        <v>FT-TP-414</v>
      </c>
      <c r="D418" s="31"/>
      <c r="E418" s="2"/>
      <c r="F418" s="2"/>
      <c r="G418" s="2"/>
      <c r="H418" s="2"/>
      <c r="I418" s="2"/>
      <c r="J418" s="31"/>
      <c r="K418" s="31"/>
      <c r="L418" s="31"/>
      <c r="M418" s="174" t="str">
        <f>IF(OR(ISBLANK(TP_CFAR_DB[[#This Row],[Probability]]),ISBLANK(TP_CFAR_DB[[#This Row],[Severity]])),"",VLOOKUP(TP_CFAR_DB[[#This Row],[Probability]],Probability[],2,FALSE)+VLOOKUP(TP_CFAR_DB[[#This Row],[Severity]],Probability[],2,FALSE)+1)</f>
        <v/>
      </c>
      <c r="N418" s="182"/>
    </row>
    <row r="419" spans="2:14">
      <c r="B419" s="176">
        <f t="shared" ca="1" si="16"/>
        <v>415</v>
      </c>
      <c r="C419" s="176" t="str">
        <f t="shared" ca="1" si="17"/>
        <v>FT-TP-415</v>
      </c>
      <c r="D419" s="31"/>
      <c r="E419" s="2"/>
      <c r="F419" s="2"/>
      <c r="G419" s="2"/>
      <c r="H419" s="2"/>
      <c r="I419" s="2"/>
      <c r="J419" s="31"/>
      <c r="K419" s="31"/>
      <c r="L419" s="31"/>
      <c r="M419" s="174" t="str">
        <f>IF(OR(ISBLANK(TP_CFAR_DB[[#This Row],[Probability]]),ISBLANK(TP_CFAR_DB[[#This Row],[Severity]])),"",VLOOKUP(TP_CFAR_DB[[#This Row],[Probability]],Probability[],2,FALSE)+VLOOKUP(TP_CFAR_DB[[#This Row],[Severity]],Probability[],2,FALSE)+1)</f>
        <v/>
      </c>
      <c r="N419" s="182"/>
    </row>
    <row r="420" spans="2:14">
      <c r="B420" s="176">
        <f t="shared" ca="1" si="16"/>
        <v>416</v>
      </c>
      <c r="C420" s="176" t="str">
        <f t="shared" ca="1" si="17"/>
        <v>FT-TP-416</v>
      </c>
      <c r="D420" s="31"/>
      <c r="E420" s="2"/>
      <c r="F420" s="2"/>
      <c r="G420" s="2"/>
      <c r="H420" s="2"/>
      <c r="I420" s="2"/>
      <c r="J420" s="31"/>
      <c r="K420" s="31"/>
      <c r="L420" s="31"/>
      <c r="M420" s="174" t="str">
        <f>IF(OR(ISBLANK(TP_CFAR_DB[[#This Row],[Probability]]),ISBLANK(TP_CFAR_DB[[#This Row],[Severity]])),"",VLOOKUP(TP_CFAR_DB[[#This Row],[Probability]],Probability[],2,FALSE)+VLOOKUP(TP_CFAR_DB[[#This Row],[Severity]],Probability[],2,FALSE)+1)</f>
        <v/>
      </c>
      <c r="N420" s="182"/>
    </row>
    <row r="421" spans="2:14">
      <c r="B421" s="176">
        <f t="shared" ca="1" si="16"/>
        <v>417</v>
      </c>
      <c r="C421" s="176" t="str">
        <f t="shared" ca="1" si="17"/>
        <v>FT-TP-417</v>
      </c>
      <c r="D421" s="31"/>
      <c r="E421" s="2"/>
      <c r="F421" s="2"/>
      <c r="G421" s="2"/>
      <c r="H421" s="2"/>
      <c r="I421" s="2"/>
      <c r="J421" s="31"/>
      <c r="K421" s="31"/>
      <c r="L421" s="31"/>
      <c r="M421" s="174" t="str">
        <f>IF(OR(ISBLANK(TP_CFAR_DB[[#This Row],[Probability]]),ISBLANK(TP_CFAR_DB[[#This Row],[Severity]])),"",VLOOKUP(TP_CFAR_DB[[#This Row],[Probability]],Probability[],2,FALSE)+VLOOKUP(TP_CFAR_DB[[#This Row],[Severity]],Probability[],2,FALSE)+1)</f>
        <v/>
      </c>
      <c r="N421" s="182"/>
    </row>
    <row r="422" spans="2:14">
      <c r="B422" s="176">
        <f t="shared" ca="1" si="16"/>
        <v>418</v>
      </c>
      <c r="C422" s="176" t="str">
        <f t="shared" ca="1" si="17"/>
        <v>FT-TP-418</v>
      </c>
      <c r="D422" s="31"/>
      <c r="E422" s="2"/>
      <c r="F422" s="2"/>
      <c r="G422" s="2"/>
      <c r="H422" s="2"/>
      <c r="I422" s="2"/>
      <c r="J422" s="31"/>
      <c r="K422" s="31"/>
      <c r="L422" s="31"/>
      <c r="M422" s="174" t="str">
        <f>IF(OR(ISBLANK(TP_CFAR_DB[[#This Row],[Probability]]),ISBLANK(TP_CFAR_DB[[#This Row],[Severity]])),"",VLOOKUP(TP_CFAR_DB[[#This Row],[Probability]],Probability[],2,FALSE)+VLOOKUP(TP_CFAR_DB[[#This Row],[Severity]],Probability[],2,FALSE)+1)</f>
        <v/>
      </c>
      <c r="N422" s="182"/>
    </row>
    <row r="423" spans="2:14">
      <c r="B423" s="176">
        <f t="shared" ca="1" si="16"/>
        <v>419</v>
      </c>
      <c r="C423" s="176" t="str">
        <f t="shared" ca="1" si="17"/>
        <v>FT-TP-419</v>
      </c>
      <c r="D423" s="31"/>
      <c r="E423" s="2"/>
      <c r="F423" s="2"/>
      <c r="G423" s="2"/>
      <c r="H423" s="2"/>
      <c r="I423" s="2"/>
      <c r="J423" s="31"/>
      <c r="K423" s="31"/>
      <c r="L423" s="31"/>
      <c r="M423" s="174" t="str">
        <f>IF(OR(ISBLANK(TP_CFAR_DB[[#This Row],[Probability]]),ISBLANK(TP_CFAR_DB[[#This Row],[Severity]])),"",VLOOKUP(TP_CFAR_DB[[#This Row],[Probability]],Probability[],2,FALSE)+VLOOKUP(TP_CFAR_DB[[#This Row],[Severity]],Probability[],2,FALSE)+1)</f>
        <v/>
      </c>
      <c r="N423" s="182"/>
    </row>
    <row r="424" spans="2:14">
      <c r="B424" s="176">
        <f t="shared" ca="1" si="16"/>
        <v>420</v>
      </c>
      <c r="C424" s="176" t="str">
        <f t="shared" ca="1" si="17"/>
        <v>FT-TP-420</v>
      </c>
      <c r="D424" s="31"/>
      <c r="E424" s="2"/>
      <c r="F424" s="2"/>
      <c r="G424" s="2"/>
      <c r="H424" s="2"/>
      <c r="I424" s="2"/>
      <c r="J424" s="31"/>
      <c r="K424" s="31"/>
      <c r="L424" s="31"/>
      <c r="M424" s="174" t="str">
        <f>IF(OR(ISBLANK(TP_CFAR_DB[[#This Row],[Probability]]),ISBLANK(TP_CFAR_DB[[#This Row],[Severity]])),"",VLOOKUP(TP_CFAR_DB[[#This Row],[Probability]],Probability[],2,FALSE)+VLOOKUP(TP_CFAR_DB[[#This Row],[Severity]],Probability[],2,FALSE)+1)</f>
        <v/>
      </c>
      <c r="N424" s="182"/>
    </row>
    <row r="425" spans="2:14">
      <c r="B425" s="176">
        <f t="shared" ca="1" si="16"/>
        <v>421</v>
      </c>
      <c r="C425" s="176" t="str">
        <f t="shared" ca="1" si="17"/>
        <v>FT-TP-421</v>
      </c>
      <c r="D425" s="31"/>
      <c r="E425" s="2"/>
      <c r="F425" s="2"/>
      <c r="G425" s="2"/>
      <c r="H425" s="2"/>
      <c r="I425" s="2"/>
      <c r="J425" s="31"/>
      <c r="K425" s="31"/>
      <c r="L425" s="31"/>
      <c r="M425" s="174" t="str">
        <f>IF(OR(ISBLANK(TP_CFAR_DB[[#This Row],[Probability]]),ISBLANK(TP_CFAR_DB[[#This Row],[Severity]])),"",VLOOKUP(TP_CFAR_DB[[#This Row],[Probability]],Probability[],2,FALSE)+VLOOKUP(TP_CFAR_DB[[#This Row],[Severity]],Probability[],2,FALSE)+1)</f>
        <v/>
      </c>
      <c r="N425" s="182"/>
    </row>
    <row r="426" spans="2:14">
      <c r="B426" s="176">
        <f t="shared" ca="1" si="16"/>
        <v>422</v>
      </c>
      <c r="C426" s="176" t="str">
        <f t="shared" ca="1" si="17"/>
        <v>FT-TP-422</v>
      </c>
      <c r="D426" s="31"/>
      <c r="E426" s="2"/>
      <c r="F426" s="2"/>
      <c r="G426" s="2"/>
      <c r="H426" s="2"/>
      <c r="I426" s="2"/>
      <c r="J426" s="31"/>
      <c r="K426" s="31"/>
      <c r="L426" s="31"/>
      <c r="M426" s="174" t="str">
        <f>IF(OR(ISBLANK(TP_CFAR_DB[[#This Row],[Probability]]),ISBLANK(TP_CFAR_DB[[#This Row],[Severity]])),"",VLOOKUP(TP_CFAR_DB[[#This Row],[Probability]],Probability[],2,FALSE)+VLOOKUP(TP_CFAR_DB[[#This Row],[Severity]],Probability[],2,FALSE)+1)</f>
        <v/>
      </c>
      <c r="N426" s="182"/>
    </row>
    <row r="427" spans="2:14">
      <c r="B427" s="176">
        <f t="shared" ca="1" si="16"/>
        <v>423</v>
      </c>
      <c r="C427" s="176" t="str">
        <f t="shared" ca="1" si="17"/>
        <v>FT-TP-423</v>
      </c>
      <c r="D427" s="31"/>
      <c r="E427" s="2"/>
      <c r="F427" s="2"/>
      <c r="G427" s="2"/>
      <c r="H427" s="2"/>
      <c r="I427" s="2"/>
      <c r="J427" s="31"/>
      <c r="K427" s="31"/>
      <c r="L427" s="31"/>
      <c r="M427" s="174" t="str">
        <f>IF(OR(ISBLANK(TP_CFAR_DB[[#This Row],[Probability]]),ISBLANK(TP_CFAR_DB[[#This Row],[Severity]])),"",VLOOKUP(TP_CFAR_DB[[#This Row],[Probability]],Probability[],2,FALSE)+VLOOKUP(TP_CFAR_DB[[#This Row],[Severity]],Probability[],2,FALSE)+1)</f>
        <v/>
      </c>
      <c r="N427" s="182"/>
    </row>
    <row r="428" spans="2:14">
      <c r="B428" s="176">
        <f t="shared" ca="1" si="16"/>
        <v>424</v>
      </c>
      <c r="C428" s="176" t="str">
        <f t="shared" ca="1" si="17"/>
        <v>FT-TP-424</v>
      </c>
      <c r="D428" s="31"/>
      <c r="E428" s="2"/>
      <c r="F428" s="2"/>
      <c r="G428" s="2"/>
      <c r="H428" s="2"/>
      <c r="I428" s="2"/>
      <c r="J428" s="31"/>
      <c r="K428" s="31"/>
      <c r="L428" s="31"/>
      <c r="M428" s="174" t="str">
        <f>IF(OR(ISBLANK(TP_CFAR_DB[[#This Row],[Probability]]),ISBLANK(TP_CFAR_DB[[#This Row],[Severity]])),"",VLOOKUP(TP_CFAR_DB[[#This Row],[Probability]],Probability[],2,FALSE)+VLOOKUP(TP_CFAR_DB[[#This Row],[Severity]],Probability[],2,FALSE)+1)</f>
        <v/>
      </c>
      <c r="N428" s="182"/>
    </row>
    <row r="429" spans="2:14">
      <c r="B429" s="176">
        <f t="shared" ca="1" si="16"/>
        <v>425</v>
      </c>
      <c r="C429" s="176" t="str">
        <f t="shared" ca="1" si="17"/>
        <v>FT-TP-425</v>
      </c>
      <c r="D429" s="31"/>
      <c r="E429" s="2"/>
      <c r="F429" s="2"/>
      <c r="G429" s="2"/>
      <c r="H429" s="2"/>
      <c r="I429" s="2"/>
      <c r="J429" s="31"/>
      <c r="K429" s="31"/>
      <c r="L429" s="31"/>
      <c r="M429" s="174" t="str">
        <f>IF(OR(ISBLANK(TP_CFAR_DB[[#This Row],[Probability]]),ISBLANK(TP_CFAR_DB[[#This Row],[Severity]])),"",VLOOKUP(TP_CFAR_DB[[#This Row],[Probability]],Probability[],2,FALSE)+VLOOKUP(TP_CFAR_DB[[#This Row],[Severity]],Probability[],2,FALSE)+1)</f>
        <v/>
      </c>
      <c r="N429" s="182"/>
    </row>
    <row r="430" spans="2:14">
      <c r="B430" s="176">
        <f t="shared" ca="1" si="16"/>
        <v>426</v>
      </c>
      <c r="C430" s="176" t="str">
        <f t="shared" ca="1" si="17"/>
        <v>FT-TP-426</v>
      </c>
      <c r="D430" s="31"/>
      <c r="E430" s="2"/>
      <c r="F430" s="2"/>
      <c r="G430" s="2"/>
      <c r="H430" s="2"/>
      <c r="I430" s="2"/>
      <c r="J430" s="31"/>
      <c r="K430" s="31"/>
      <c r="L430" s="31"/>
      <c r="M430" s="174" t="str">
        <f>IF(OR(ISBLANK(TP_CFAR_DB[[#This Row],[Probability]]),ISBLANK(TP_CFAR_DB[[#This Row],[Severity]])),"",VLOOKUP(TP_CFAR_DB[[#This Row],[Probability]],Probability[],2,FALSE)+VLOOKUP(TP_CFAR_DB[[#This Row],[Severity]],Probability[],2,FALSE)+1)</f>
        <v/>
      </c>
      <c r="N430" s="182"/>
    </row>
    <row r="431" spans="2:14">
      <c r="B431" s="176">
        <f t="shared" ref="B431:B494" ca="1" si="18">INDIRECT("R[-1]C",0)+1</f>
        <v>427</v>
      </c>
      <c r="C431" s="176" t="str">
        <f t="shared" ref="C431:C494" ca="1" si="19">"FT-TP-"&amp;B431</f>
        <v>FT-TP-427</v>
      </c>
      <c r="D431" s="31"/>
      <c r="E431" s="2"/>
      <c r="F431" s="2"/>
      <c r="G431" s="2"/>
      <c r="H431" s="2"/>
      <c r="I431" s="2"/>
      <c r="J431" s="31"/>
      <c r="K431" s="31"/>
      <c r="L431" s="31"/>
      <c r="M431" s="174" t="str">
        <f>IF(OR(ISBLANK(TP_CFAR_DB[[#This Row],[Probability]]),ISBLANK(TP_CFAR_DB[[#This Row],[Severity]])),"",VLOOKUP(TP_CFAR_DB[[#This Row],[Probability]],Probability[],2,FALSE)+VLOOKUP(TP_CFAR_DB[[#This Row],[Severity]],Probability[],2,FALSE)+1)</f>
        <v/>
      </c>
      <c r="N431" s="182"/>
    </row>
    <row r="432" spans="2:14">
      <c r="B432" s="176">
        <f t="shared" ca="1" si="18"/>
        <v>428</v>
      </c>
      <c r="C432" s="176" t="str">
        <f t="shared" ca="1" si="19"/>
        <v>FT-TP-428</v>
      </c>
      <c r="D432" s="31"/>
      <c r="E432" s="2"/>
      <c r="F432" s="2"/>
      <c r="G432" s="2"/>
      <c r="H432" s="2"/>
      <c r="I432" s="2"/>
      <c r="J432" s="31"/>
      <c r="K432" s="31"/>
      <c r="L432" s="31"/>
      <c r="M432" s="174" t="str">
        <f>IF(OR(ISBLANK(TP_CFAR_DB[[#This Row],[Probability]]),ISBLANK(TP_CFAR_DB[[#This Row],[Severity]])),"",VLOOKUP(TP_CFAR_DB[[#This Row],[Probability]],Probability[],2,FALSE)+VLOOKUP(TP_CFAR_DB[[#This Row],[Severity]],Probability[],2,FALSE)+1)</f>
        <v/>
      </c>
      <c r="N432" s="182"/>
    </row>
    <row r="433" spans="2:14">
      <c r="B433" s="176">
        <f t="shared" ca="1" si="18"/>
        <v>429</v>
      </c>
      <c r="C433" s="176" t="str">
        <f t="shared" ca="1" si="19"/>
        <v>FT-TP-429</v>
      </c>
      <c r="D433" s="31"/>
      <c r="E433" s="2"/>
      <c r="F433" s="2"/>
      <c r="G433" s="2"/>
      <c r="H433" s="2"/>
      <c r="I433" s="2"/>
      <c r="J433" s="31"/>
      <c r="K433" s="31"/>
      <c r="L433" s="31"/>
      <c r="M433" s="174" t="str">
        <f>IF(OR(ISBLANK(TP_CFAR_DB[[#This Row],[Probability]]),ISBLANK(TP_CFAR_DB[[#This Row],[Severity]])),"",VLOOKUP(TP_CFAR_DB[[#This Row],[Probability]],Probability[],2,FALSE)+VLOOKUP(TP_CFAR_DB[[#This Row],[Severity]],Probability[],2,FALSE)+1)</f>
        <v/>
      </c>
      <c r="N433" s="182"/>
    </row>
    <row r="434" spans="2:14">
      <c r="B434" s="176">
        <f t="shared" ca="1" si="18"/>
        <v>430</v>
      </c>
      <c r="C434" s="176" t="str">
        <f t="shared" ca="1" si="19"/>
        <v>FT-TP-430</v>
      </c>
      <c r="D434" s="31"/>
      <c r="E434" s="2"/>
      <c r="F434" s="2"/>
      <c r="G434" s="2"/>
      <c r="H434" s="2"/>
      <c r="I434" s="2"/>
      <c r="J434" s="31"/>
      <c r="K434" s="31"/>
      <c r="L434" s="31"/>
      <c r="M434" s="174" t="str">
        <f>IF(OR(ISBLANK(TP_CFAR_DB[[#This Row],[Probability]]),ISBLANK(TP_CFAR_DB[[#This Row],[Severity]])),"",VLOOKUP(TP_CFAR_DB[[#This Row],[Probability]],Probability[],2,FALSE)+VLOOKUP(TP_CFAR_DB[[#This Row],[Severity]],Probability[],2,FALSE)+1)</f>
        <v/>
      </c>
      <c r="N434" s="182"/>
    </row>
    <row r="435" spans="2:14">
      <c r="B435" s="176">
        <f t="shared" ca="1" si="18"/>
        <v>431</v>
      </c>
      <c r="C435" s="176" t="str">
        <f t="shared" ca="1" si="19"/>
        <v>FT-TP-431</v>
      </c>
      <c r="D435" s="31"/>
      <c r="E435" s="2"/>
      <c r="F435" s="2"/>
      <c r="G435" s="2"/>
      <c r="H435" s="2"/>
      <c r="I435" s="2"/>
      <c r="J435" s="31"/>
      <c r="K435" s="31"/>
      <c r="L435" s="31"/>
      <c r="M435" s="174" t="str">
        <f>IF(OR(ISBLANK(TP_CFAR_DB[[#This Row],[Probability]]),ISBLANK(TP_CFAR_DB[[#This Row],[Severity]])),"",VLOOKUP(TP_CFAR_DB[[#This Row],[Probability]],Probability[],2,FALSE)+VLOOKUP(TP_CFAR_DB[[#This Row],[Severity]],Probability[],2,FALSE)+1)</f>
        <v/>
      </c>
      <c r="N435" s="182"/>
    </row>
    <row r="436" spans="2:14">
      <c r="B436" s="176">
        <f t="shared" ca="1" si="18"/>
        <v>432</v>
      </c>
      <c r="C436" s="176" t="str">
        <f t="shared" ca="1" si="19"/>
        <v>FT-TP-432</v>
      </c>
      <c r="D436" s="31"/>
      <c r="E436" s="2"/>
      <c r="F436" s="2"/>
      <c r="G436" s="2"/>
      <c r="H436" s="2"/>
      <c r="I436" s="2"/>
      <c r="J436" s="31"/>
      <c r="K436" s="31"/>
      <c r="L436" s="31"/>
      <c r="M436" s="174" t="str">
        <f>IF(OR(ISBLANK(TP_CFAR_DB[[#This Row],[Probability]]),ISBLANK(TP_CFAR_DB[[#This Row],[Severity]])),"",VLOOKUP(TP_CFAR_DB[[#This Row],[Probability]],Probability[],2,FALSE)+VLOOKUP(TP_CFAR_DB[[#This Row],[Severity]],Probability[],2,FALSE)+1)</f>
        <v/>
      </c>
      <c r="N436" s="182"/>
    </row>
    <row r="437" spans="2:14">
      <c r="B437" s="176">
        <f t="shared" ca="1" si="18"/>
        <v>433</v>
      </c>
      <c r="C437" s="176" t="str">
        <f t="shared" ca="1" si="19"/>
        <v>FT-TP-433</v>
      </c>
      <c r="D437" s="31"/>
      <c r="E437" s="2"/>
      <c r="F437" s="2"/>
      <c r="G437" s="2"/>
      <c r="H437" s="2"/>
      <c r="I437" s="2"/>
      <c r="J437" s="31"/>
      <c r="K437" s="31"/>
      <c r="L437" s="31"/>
      <c r="M437" s="174" t="str">
        <f>IF(OR(ISBLANK(TP_CFAR_DB[[#This Row],[Probability]]),ISBLANK(TP_CFAR_DB[[#This Row],[Severity]])),"",VLOOKUP(TP_CFAR_DB[[#This Row],[Probability]],Probability[],2,FALSE)+VLOOKUP(TP_CFAR_DB[[#This Row],[Severity]],Probability[],2,FALSE)+1)</f>
        <v/>
      </c>
      <c r="N437" s="182"/>
    </row>
    <row r="438" spans="2:14">
      <c r="B438" s="176">
        <f t="shared" ca="1" si="18"/>
        <v>434</v>
      </c>
      <c r="C438" s="176" t="str">
        <f t="shared" ca="1" si="19"/>
        <v>FT-TP-434</v>
      </c>
      <c r="D438" s="31"/>
      <c r="E438" s="2"/>
      <c r="F438" s="2"/>
      <c r="G438" s="2"/>
      <c r="H438" s="2"/>
      <c r="I438" s="2"/>
      <c r="J438" s="31"/>
      <c r="K438" s="31"/>
      <c r="L438" s="31"/>
      <c r="M438" s="174" t="str">
        <f>IF(OR(ISBLANK(TP_CFAR_DB[[#This Row],[Probability]]),ISBLANK(TP_CFAR_DB[[#This Row],[Severity]])),"",VLOOKUP(TP_CFAR_DB[[#This Row],[Probability]],Probability[],2,FALSE)+VLOOKUP(TP_CFAR_DB[[#This Row],[Severity]],Probability[],2,FALSE)+1)</f>
        <v/>
      </c>
      <c r="N438" s="182"/>
    </row>
    <row r="439" spans="2:14">
      <c r="B439" s="176">
        <f t="shared" ca="1" si="18"/>
        <v>435</v>
      </c>
      <c r="C439" s="176" t="str">
        <f t="shared" ca="1" si="19"/>
        <v>FT-TP-435</v>
      </c>
      <c r="D439" s="31"/>
      <c r="E439" s="2"/>
      <c r="F439" s="2"/>
      <c r="G439" s="2"/>
      <c r="H439" s="2"/>
      <c r="I439" s="2"/>
      <c r="J439" s="31"/>
      <c r="K439" s="31"/>
      <c r="L439" s="31"/>
      <c r="M439" s="174" t="str">
        <f>IF(OR(ISBLANK(TP_CFAR_DB[[#This Row],[Probability]]),ISBLANK(TP_CFAR_DB[[#This Row],[Severity]])),"",VLOOKUP(TP_CFAR_DB[[#This Row],[Probability]],Probability[],2,FALSE)+VLOOKUP(TP_CFAR_DB[[#This Row],[Severity]],Probability[],2,FALSE)+1)</f>
        <v/>
      </c>
      <c r="N439" s="182"/>
    </row>
    <row r="440" spans="2:14">
      <c r="B440" s="176">
        <f t="shared" ca="1" si="18"/>
        <v>436</v>
      </c>
      <c r="C440" s="176" t="str">
        <f t="shared" ca="1" si="19"/>
        <v>FT-TP-436</v>
      </c>
      <c r="D440" s="31"/>
      <c r="E440" s="2"/>
      <c r="F440" s="2"/>
      <c r="G440" s="2"/>
      <c r="H440" s="2"/>
      <c r="I440" s="2"/>
      <c r="J440" s="31"/>
      <c r="K440" s="31"/>
      <c r="L440" s="31"/>
      <c r="M440" s="174" t="str">
        <f>IF(OR(ISBLANK(TP_CFAR_DB[[#This Row],[Probability]]),ISBLANK(TP_CFAR_DB[[#This Row],[Severity]])),"",VLOOKUP(TP_CFAR_DB[[#This Row],[Probability]],Probability[],2,FALSE)+VLOOKUP(TP_CFAR_DB[[#This Row],[Severity]],Probability[],2,FALSE)+1)</f>
        <v/>
      </c>
      <c r="N440" s="182"/>
    </row>
    <row r="441" spans="2:14">
      <c r="B441" s="176">
        <f t="shared" ca="1" si="18"/>
        <v>437</v>
      </c>
      <c r="C441" s="176" t="str">
        <f t="shared" ca="1" si="19"/>
        <v>FT-TP-437</v>
      </c>
      <c r="D441" s="31"/>
      <c r="E441" s="2"/>
      <c r="F441" s="2"/>
      <c r="G441" s="2"/>
      <c r="H441" s="2"/>
      <c r="I441" s="2"/>
      <c r="J441" s="31"/>
      <c r="K441" s="31"/>
      <c r="L441" s="31"/>
      <c r="M441" s="174" t="str">
        <f>IF(OR(ISBLANK(TP_CFAR_DB[[#This Row],[Probability]]),ISBLANK(TP_CFAR_DB[[#This Row],[Severity]])),"",VLOOKUP(TP_CFAR_DB[[#This Row],[Probability]],Probability[],2,FALSE)+VLOOKUP(TP_CFAR_DB[[#This Row],[Severity]],Probability[],2,FALSE)+1)</f>
        <v/>
      </c>
      <c r="N441" s="182"/>
    </row>
    <row r="442" spans="2:14">
      <c r="B442" s="176">
        <f t="shared" ca="1" si="18"/>
        <v>438</v>
      </c>
      <c r="C442" s="176" t="str">
        <f t="shared" ca="1" si="19"/>
        <v>FT-TP-438</v>
      </c>
      <c r="D442" s="31"/>
      <c r="E442" s="2"/>
      <c r="F442" s="2"/>
      <c r="G442" s="2"/>
      <c r="H442" s="2"/>
      <c r="I442" s="2"/>
      <c r="J442" s="31"/>
      <c r="K442" s="31"/>
      <c r="L442" s="31"/>
      <c r="M442" s="174" t="str">
        <f>IF(OR(ISBLANK(TP_CFAR_DB[[#This Row],[Probability]]),ISBLANK(TP_CFAR_DB[[#This Row],[Severity]])),"",VLOOKUP(TP_CFAR_DB[[#This Row],[Probability]],Probability[],2,FALSE)+VLOOKUP(TP_CFAR_DB[[#This Row],[Severity]],Probability[],2,FALSE)+1)</f>
        <v/>
      </c>
      <c r="N442" s="182"/>
    </row>
    <row r="443" spans="2:14">
      <c r="B443" s="176">
        <f t="shared" ca="1" si="18"/>
        <v>439</v>
      </c>
      <c r="C443" s="176" t="str">
        <f t="shared" ca="1" si="19"/>
        <v>FT-TP-439</v>
      </c>
      <c r="D443" s="31"/>
      <c r="E443" s="2"/>
      <c r="F443" s="2"/>
      <c r="G443" s="2"/>
      <c r="H443" s="2"/>
      <c r="I443" s="2"/>
      <c r="J443" s="31"/>
      <c r="K443" s="31"/>
      <c r="L443" s="31"/>
      <c r="M443" s="174" t="str">
        <f>IF(OR(ISBLANK(TP_CFAR_DB[[#This Row],[Probability]]),ISBLANK(TP_CFAR_DB[[#This Row],[Severity]])),"",VLOOKUP(TP_CFAR_DB[[#This Row],[Probability]],Probability[],2,FALSE)+VLOOKUP(TP_CFAR_DB[[#This Row],[Severity]],Probability[],2,FALSE)+1)</f>
        <v/>
      </c>
      <c r="N443" s="182"/>
    </row>
    <row r="444" spans="2:14">
      <c r="B444" s="176">
        <f t="shared" ca="1" si="18"/>
        <v>440</v>
      </c>
      <c r="C444" s="176" t="str">
        <f t="shared" ca="1" si="19"/>
        <v>FT-TP-440</v>
      </c>
      <c r="D444" s="31"/>
      <c r="E444" s="2"/>
      <c r="F444" s="2"/>
      <c r="G444" s="2"/>
      <c r="H444" s="2"/>
      <c r="I444" s="2"/>
      <c r="J444" s="31"/>
      <c r="K444" s="31"/>
      <c r="L444" s="31"/>
      <c r="M444" s="174" t="str">
        <f>IF(OR(ISBLANK(TP_CFAR_DB[[#This Row],[Probability]]),ISBLANK(TP_CFAR_DB[[#This Row],[Severity]])),"",VLOOKUP(TP_CFAR_DB[[#This Row],[Probability]],Probability[],2,FALSE)+VLOOKUP(TP_CFAR_DB[[#This Row],[Severity]],Probability[],2,FALSE)+1)</f>
        <v/>
      </c>
      <c r="N444" s="182"/>
    </row>
    <row r="445" spans="2:14">
      <c r="B445" s="176">
        <f t="shared" ca="1" si="18"/>
        <v>441</v>
      </c>
      <c r="C445" s="176" t="str">
        <f t="shared" ca="1" si="19"/>
        <v>FT-TP-441</v>
      </c>
      <c r="D445" s="31"/>
      <c r="E445" s="2"/>
      <c r="F445" s="2"/>
      <c r="G445" s="2"/>
      <c r="H445" s="2"/>
      <c r="I445" s="2"/>
      <c r="J445" s="31"/>
      <c r="K445" s="31"/>
      <c r="L445" s="31"/>
      <c r="M445" s="174" t="str">
        <f>IF(OR(ISBLANK(TP_CFAR_DB[[#This Row],[Probability]]),ISBLANK(TP_CFAR_DB[[#This Row],[Severity]])),"",VLOOKUP(TP_CFAR_DB[[#This Row],[Probability]],Probability[],2,FALSE)+VLOOKUP(TP_CFAR_DB[[#This Row],[Severity]],Probability[],2,FALSE)+1)</f>
        <v/>
      </c>
      <c r="N445" s="182"/>
    </row>
    <row r="446" spans="2:14">
      <c r="B446" s="176">
        <f t="shared" ca="1" si="18"/>
        <v>442</v>
      </c>
      <c r="C446" s="176" t="str">
        <f t="shared" ca="1" si="19"/>
        <v>FT-TP-442</v>
      </c>
      <c r="D446" s="31"/>
      <c r="E446" s="2"/>
      <c r="F446" s="2"/>
      <c r="G446" s="2"/>
      <c r="H446" s="2"/>
      <c r="I446" s="2"/>
      <c r="J446" s="31"/>
      <c r="K446" s="31"/>
      <c r="L446" s="31"/>
      <c r="M446" s="174" t="str">
        <f>IF(OR(ISBLANK(TP_CFAR_DB[[#This Row],[Probability]]),ISBLANK(TP_CFAR_DB[[#This Row],[Severity]])),"",VLOOKUP(TP_CFAR_DB[[#This Row],[Probability]],Probability[],2,FALSE)+VLOOKUP(TP_CFAR_DB[[#This Row],[Severity]],Probability[],2,FALSE)+1)</f>
        <v/>
      </c>
      <c r="N446" s="182"/>
    </row>
    <row r="447" spans="2:14">
      <c r="B447" s="176">
        <f t="shared" ca="1" si="18"/>
        <v>443</v>
      </c>
      <c r="C447" s="176" t="str">
        <f t="shared" ca="1" si="19"/>
        <v>FT-TP-443</v>
      </c>
      <c r="D447" s="31"/>
      <c r="E447" s="2"/>
      <c r="F447" s="2"/>
      <c r="G447" s="2"/>
      <c r="H447" s="2"/>
      <c r="I447" s="2"/>
      <c r="J447" s="31"/>
      <c r="K447" s="31"/>
      <c r="L447" s="31"/>
      <c r="M447" s="174" t="str">
        <f>IF(OR(ISBLANK(TP_CFAR_DB[[#This Row],[Probability]]),ISBLANK(TP_CFAR_DB[[#This Row],[Severity]])),"",VLOOKUP(TP_CFAR_DB[[#This Row],[Probability]],Probability[],2,FALSE)+VLOOKUP(TP_CFAR_DB[[#This Row],[Severity]],Probability[],2,FALSE)+1)</f>
        <v/>
      </c>
      <c r="N447" s="182"/>
    </row>
    <row r="448" spans="2:14">
      <c r="B448" s="176">
        <f t="shared" ca="1" si="18"/>
        <v>444</v>
      </c>
      <c r="C448" s="176" t="str">
        <f t="shared" ca="1" si="19"/>
        <v>FT-TP-444</v>
      </c>
      <c r="D448" s="31"/>
      <c r="E448" s="2"/>
      <c r="F448" s="2"/>
      <c r="G448" s="2"/>
      <c r="H448" s="2"/>
      <c r="I448" s="2"/>
      <c r="J448" s="31"/>
      <c r="K448" s="31"/>
      <c r="L448" s="31"/>
      <c r="M448" s="174" t="str">
        <f>IF(OR(ISBLANK(TP_CFAR_DB[[#This Row],[Probability]]),ISBLANK(TP_CFAR_DB[[#This Row],[Severity]])),"",VLOOKUP(TP_CFAR_DB[[#This Row],[Probability]],Probability[],2,FALSE)+VLOOKUP(TP_CFAR_DB[[#This Row],[Severity]],Probability[],2,FALSE)+1)</f>
        <v/>
      </c>
      <c r="N448" s="182"/>
    </row>
    <row r="449" spans="2:14">
      <c r="B449" s="176">
        <f t="shared" ca="1" si="18"/>
        <v>445</v>
      </c>
      <c r="C449" s="176" t="str">
        <f t="shared" ca="1" si="19"/>
        <v>FT-TP-445</v>
      </c>
      <c r="D449" s="31"/>
      <c r="E449" s="2"/>
      <c r="F449" s="2"/>
      <c r="G449" s="2"/>
      <c r="H449" s="2"/>
      <c r="I449" s="2"/>
      <c r="J449" s="31"/>
      <c r="K449" s="31"/>
      <c r="L449" s="31"/>
      <c r="M449" s="174" t="str">
        <f>IF(OR(ISBLANK(TP_CFAR_DB[[#This Row],[Probability]]),ISBLANK(TP_CFAR_DB[[#This Row],[Severity]])),"",VLOOKUP(TP_CFAR_DB[[#This Row],[Probability]],Probability[],2,FALSE)+VLOOKUP(TP_CFAR_DB[[#This Row],[Severity]],Probability[],2,FALSE)+1)</f>
        <v/>
      </c>
      <c r="N449" s="182"/>
    </row>
    <row r="450" spans="2:14">
      <c r="B450" s="176">
        <f t="shared" ca="1" si="18"/>
        <v>446</v>
      </c>
      <c r="C450" s="176" t="str">
        <f t="shared" ca="1" si="19"/>
        <v>FT-TP-446</v>
      </c>
      <c r="D450" s="31"/>
      <c r="E450" s="2"/>
      <c r="F450" s="2"/>
      <c r="G450" s="2"/>
      <c r="H450" s="2"/>
      <c r="I450" s="2"/>
      <c r="J450" s="31"/>
      <c r="K450" s="31"/>
      <c r="L450" s="31"/>
      <c r="M450" s="174" t="str">
        <f>IF(OR(ISBLANK(TP_CFAR_DB[[#This Row],[Probability]]),ISBLANK(TP_CFAR_DB[[#This Row],[Severity]])),"",VLOOKUP(TP_CFAR_DB[[#This Row],[Probability]],Probability[],2,FALSE)+VLOOKUP(TP_CFAR_DB[[#This Row],[Severity]],Probability[],2,FALSE)+1)</f>
        <v/>
      </c>
      <c r="N450" s="182"/>
    </row>
    <row r="451" spans="2:14">
      <c r="B451" s="176">
        <f t="shared" ca="1" si="18"/>
        <v>447</v>
      </c>
      <c r="C451" s="176" t="str">
        <f t="shared" ca="1" si="19"/>
        <v>FT-TP-447</v>
      </c>
      <c r="D451" s="31"/>
      <c r="E451" s="2"/>
      <c r="F451" s="2"/>
      <c r="G451" s="2"/>
      <c r="H451" s="2"/>
      <c r="I451" s="2"/>
      <c r="J451" s="31"/>
      <c r="K451" s="31"/>
      <c r="L451" s="31"/>
      <c r="M451" s="174" t="str">
        <f>IF(OR(ISBLANK(TP_CFAR_DB[[#This Row],[Probability]]),ISBLANK(TP_CFAR_DB[[#This Row],[Severity]])),"",VLOOKUP(TP_CFAR_DB[[#This Row],[Probability]],Probability[],2,FALSE)+VLOOKUP(TP_CFAR_DB[[#This Row],[Severity]],Probability[],2,FALSE)+1)</f>
        <v/>
      </c>
      <c r="N451" s="182"/>
    </row>
    <row r="452" spans="2:14">
      <c r="B452" s="176">
        <f t="shared" ca="1" si="18"/>
        <v>448</v>
      </c>
      <c r="C452" s="176" t="str">
        <f t="shared" ca="1" si="19"/>
        <v>FT-TP-448</v>
      </c>
      <c r="D452" s="31"/>
      <c r="E452" s="2"/>
      <c r="F452" s="2"/>
      <c r="G452" s="2"/>
      <c r="H452" s="2"/>
      <c r="I452" s="2"/>
      <c r="J452" s="31"/>
      <c r="K452" s="31"/>
      <c r="L452" s="31"/>
      <c r="M452" s="174" t="str">
        <f>IF(OR(ISBLANK(TP_CFAR_DB[[#This Row],[Probability]]),ISBLANK(TP_CFAR_DB[[#This Row],[Severity]])),"",VLOOKUP(TP_CFAR_DB[[#This Row],[Probability]],Probability[],2,FALSE)+VLOOKUP(TP_CFAR_DB[[#This Row],[Severity]],Probability[],2,FALSE)+1)</f>
        <v/>
      </c>
      <c r="N452" s="182"/>
    </row>
    <row r="453" spans="2:14">
      <c r="B453" s="176">
        <f t="shared" ca="1" si="18"/>
        <v>449</v>
      </c>
      <c r="C453" s="176" t="str">
        <f t="shared" ca="1" si="19"/>
        <v>FT-TP-449</v>
      </c>
      <c r="D453" s="31"/>
      <c r="E453" s="2"/>
      <c r="F453" s="2"/>
      <c r="G453" s="2"/>
      <c r="H453" s="2"/>
      <c r="I453" s="2"/>
      <c r="J453" s="31"/>
      <c r="K453" s="31"/>
      <c r="L453" s="31"/>
      <c r="M453" s="174" t="str">
        <f>IF(OR(ISBLANK(TP_CFAR_DB[[#This Row],[Probability]]),ISBLANK(TP_CFAR_DB[[#This Row],[Severity]])),"",VLOOKUP(TP_CFAR_DB[[#This Row],[Probability]],Probability[],2,FALSE)+VLOOKUP(TP_CFAR_DB[[#This Row],[Severity]],Probability[],2,FALSE)+1)</f>
        <v/>
      </c>
      <c r="N453" s="182"/>
    </row>
    <row r="454" spans="2:14">
      <c r="B454" s="176">
        <f t="shared" ca="1" si="18"/>
        <v>450</v>
      </c>
      <c r="C454" s="176" t="str">
        <f t="shared" ca="1" si="19"/>
        <v>FT-TP-450</v>
      </c>
      <c r="D454" s="31"/>
      <c r="E454" s="2"/>
      <c r="F454" s="2"/>
      <c r="G454" s="2"/>
      <c r="H454" s="2"/>
      <c r="I454" s="2"/>
      <c r="J454" s="31"/>
      <c r="K454" s="31"/>
      <c r="L454" s="31"/>
      <c r="M454" s="174" t="str">
        <f>IF(OR(ISBLANK(TP_CFAR_DB[[#This Row],[Probability]]),ISBLANK(TP_CFAR_DB[[#This Row],[Severity]])),"",VLOOKUP(TP_CFAR_DB[[#This Row],[Probability]],Probability[],2,FALSE)+VLOOKUP(TP_CFAR_DB[[#This Row],[Severity]],Probability[],2,FALSE)+1)</f>
        <v/>
      </c>
      <c r="N454" s="182"/>
    </row>
    <row r="455" spans="2:14">
      <c r="B455" s="176">
        <f t="shared" ca="1" si="18"/>
        <v>451</v>
      </c>
      <c r="C455" s="176" t="str">
        <f t="shared" ca="1" si="19"/>
        <v>FT-TP-451</v>
      </c>
      <c r="D455" s="31"/>
      <c r="E455" s="2"/>
      <c r="F455" s="2"/>
      <c r="G455" s="2"/>
      <c r="H455" s="2"/>
      <c r="I455" s="2"/>
      <c r="J455" s="31"/>
      <c r="K455" s="31"/>
      <c r="L455" s="31"/>
      <c r="M455" s="174" t="str">
        <f>IF(OR(ISBLANK(TP_CFAR_DB[[#This Row],[Probability]]),ISBLANK(TP_CFAR_DB[[#This Row],[Severity]])),"",VLOOKUP(TP_CFAR_DB[[#This Row],[Probability]],Probability[],2,FALSE)+VLOOKUP(TP_CFAR_DB[[#This Row],[Severity]],Probability[],2,FALSE)+1)</f>
        <v/>
      </c>
      <c r="N455" s="182"/>
    </row>
    <row r="456" spans="2:14">
      <c r="B456" s="176">
        <f t="shared" ca="1" si="18"/>
        <v>452</v>
      </c>
      <c r="C456" s="176" t="str">
        <f t="shared" ca="1" si="19"/>
        <v>FT-TP-452</v>
      </c>
      <c r="D456" s="31"/>
      <c r="E456" s="2"/>
      <c r="F456" s="2"/>
      <c r="G456" s="2"/>
      <c r="H456" s="2"/>
      <c r="I456" s="2"/>
      <c r="J456" s="31"/>
      <c r="K456" s="31"/>
      <c r="L456" s="31"/>
      <c r="M456" s="174" t="str">
        <f>IF(OR(ISBLANK(TP_CFAR_DB[[#This Row],[Probability]]),ISBLANK(TP_CFAR_DB[[#This Row],[Severity]])),"",VLOOKUP(TP_CFAR_DB[[#This Row],[Probability]],Probability[],2,FALSE)+VLOOKUP(TP_CFAR_DB[[#This Row],[Severity]],Probability[],2,FALSE)+1)</f>
        <v/>
      </c>
      <c r="N456" s="182"/>
    </row>
    <row r="457" spans="2:14">
      <c r="B457" s="176">
        <f t="shared" ca="1" si="18"/>
        <v>453</v>
      </c>
      <c r="C457" s="176" t="str">
        <f t="shared" ca="1" si="19"/>
        <v>FT-TP-453</v>
      </c>
      <c r="D457" s="31"/>
      <c r="E457" s="2"/>
      <c r="F457" s="2"/>
      <c r="G457" s="2"/>
      <c r="H457" s="2"/>
      <c r="I457" s="2"/>
      <c r="J457" s="31"/>
      <c r="K457" s="31"/>
      <c r="L457" s="31"/>
      <c r="M457" s="174" t="str">
        <f>IF(OR(ISBLANK(TP_CFAR_DB[[#This Row],[Probability]]),ISBLANK(TP_CFAR_DB[[#This Row],[Severity]])),"",VLOOKUP(TP_CFAR_DB[[#This Row],[Probability]],Probability[],2,FALSE)+VLOOKUP(TP_CFAR_DB[[#This Row],[Severity]],Probability[],2,FALSE)+1)</f>
        <v/>
      </c>
      <c r="N457" s="182"/>
    </row>
    <row r="458" spans="2:14">
      <c r="B458" s="176">
        <f t="shared" ca="1" si="18"/>
        <v>454</v>
      </c>
      <c r="C458" s="176" t="str">
        <f t="shared" ca="1" si="19"/>
        <v>FT-TP-454</v>
      </c>
      <c r="D458" s="31"/>
      <c r="E458" s="2"/>
      <c r="F458" s="2"/>
      <c r="G458" s="2"/>
      <c r="H458" s="2"/>
      <c r="I458" s="2"/>
      <c r="J458" s="31"/>
      <c r="K458" s="31"/>
      <c r="L458" s="31"/>
      <c r="M458" s="174" t="str">
        <f>IF(OR(ISBLANK(TP_CFAR_DB[[#This Row],[Probability]]),ISBLANK(TP_CFAR_DB[[#This Row],[Severity]])),"",VLOOKUP(TP_CFAR_DB[[#This Row],[Probability]],Probability[],2,FALSE)+VLOOKUP(TP_CFAR_DB[[#This Row],[Severity]],Probability[],2,FALSE)+1)</f>
        <v/>
      </c>
      <c r="N458" s="182"/>
    </row>
    <row r="459" spans="2:14">
      <c r="B459" s="176">
        <f t="shared" ca="1" si="18"/>
        <v>455</v>
      </c>
      <c r="C459" s="176" t="str">
        <f t="shared" ca="1" si="19"/>
        <v>FT-TP-455</v>
      </c>
      <c r="D459" s="31"/>
      <c r="E459" s="2"/>
      <c r="F459" s="2"/>
      <c r="G459" s="2"/>
      <c r="H459" s="2"/>
      <c r="I459" s="2"/>
      <c r="J459" s="31"/>
      <c r="K459" s="31"/>
      <c r="L459" s="31"/>
      <c r="M459" s="174" t="str">
        <f>IF(OR(ISBLANK(TP_CFAR_DB[[#This Row],[Probability]]),ISBLANK(TP_CFAR_DB[[#This Row],[Severity]])),"",VLOOKUP(TP_CFAR_DB[[#This Row],[Probability]],Probability[],2,FALSE)+VLOOKUP(TP_CFAR_DB[[#This Row],[Severity]],Probability[],2,FALSE)+1)</f>
        <v/>
      </c>
      <c r="N459" s="182"/>
    </row>
    <row r="460" spans="2:14">
      <c r="B460" s="176">
        <f t="shared" ca="1" si="18"/>
        <v>456</v>
      </c>
      <c r="C460" s="176" t="str">
        <f t="shared" ca="1" si="19"/>
        <v>FT-TP-456</v>
      </c>
      <c r="D460" s="31"/>
      <c r="E460" s="2"/>
      <c r="F460" s="2"/>
      <c r="G460" s="2"/>
      <c r="H460" s="2"/>
      <c r="I460" s="2"/>
      <c r="J460" s="31"/>
      <c r="K460" s="31"/>
      <c r="L460" s="31"/>
      <c r="M460" s="174" t="str">
        <f>IF(OR(ISBLANK(TP_CFAR_DB[[#This Row],[Probability]]),ISBLANK(TP_CFAR_DB[[#This Row],[Severity]])),"",VLOOKUP(TP_CFAR_DB[[#This Row],[Probability]],Probability[],2,FALSE)+VLOOKUP(TP_CFAR_DB[[#This Row],[Severity]],Probability[],2,FALSE)+1)</f>
        <v/>
      </c>
      <c r="N460" s="182"/>
    </row>
    <row r="461" spans="2:14">
      <c r="B461" s="176">
        <f t="shared" ca="1" si="18"/>
        <v>457</v>
      </c>
      <c r="C461" s="176" t="str">
        <f t="shared" ca="1" si="19"/>
        <v>FT-TP-457</v>
      </c>
      <c r="D461" s="31"/>
      <c r="E461" s="2"/>
      <c r="F461" s="2"/>
      <c r="G461" s="2"/>
      <c r="H461" s="2"/>
      <c r="I461" s="2"/>
      <c r="J461" s="31"/>
      <c r="K461" s="31"/>
      <c r="L461" s="31"/>
      <c r="M461" s="174" t="str">
        <f>IF(OR(ISBLANK(TP_CFAR_DB[[#This Row],[Probability]]),ISBLANK(TP_CFAR_DB[[#This Row],[Severity]])),"",VLOOKUP(TP_CFAR_DB[[#This Row],[Probability]],Probability[],2,FALSE)+VLOOKUP(TP_CFAR_DB[[#This Row],[Severity]],Probability[],2,FALSE)+1)</f>
        <v/>
      </c>
      <c r="N461" s="182"/>
    </row>
    <row r="462" spans="2:14">
      <c r="B462" s="176">
        <f t="shared" ca="1" si="18"/>
        <v>458</v>
      </c>
      <c r="C462" s="176" t="str">
        <f t="shared" ca="1" si="19"/>
        <v>FT-TP-458</v>
      </c>
      <c r="D462" s="31"/>
      <c r="E462" s="2"/>
      <c r="F462" s="2"/>
      <c r="G462" s="2"/>
      <c r="H462" s="2"/>
      <c r="I462" s="2"/>
      <c r="J462" s="31"/>
      <c r="K462" s="31"/>
      <c r="L462" s="31"/>
      <c r="M462" s="174" t="str">
        <f>IF(OR(ISBLANK(TP_CFAR_DB[[#This Row],[Probability]]),ISBLANK(TP_CFAR_DB[[#This Row],[Severity]])),"",VLOOKUP(TP_CFAR_DB[[#This Row],[Probability]],Probability[],2,FALSE)+VLOOKUP(TP_CFAR_DB[[#This Row],[Severity]],Probability[],2,FALSE)+1)</f>
        <v/>
      </c>
      <c r="N462" s="182"/>
    </row>
    <row r="463" spans="2:14">
      <c r="B463" s="176">
        <f t="shared" ca="1" si="18"/>
        <v>459</v>
      </c>
      <c r="C463" s="176" t="str">
        <f t="shared" ca="1" si="19"/>
        <v>FT-TP-459</v>
      </c>
      <c r="D463" s="31"/>
      <c r="E463" s="2"/>
      <c r="F463" s="2"/>
      <c r="G463" s="2"/>
      <c r="H463" s="2"/>
      <c r="I463" s="2"/>
      <c r="J463" s="31"/>
      <c r="K463" s="31"/>
      <c r="L463" s="31"/>
      <c r="M463" s="174" t="str">
        <f>IF(OR(ISBLANK(TP_CFAR_DB[[#This Row],[Probability]]),ISBLANK(TP_CFAR_DB[[#This Row],[Severity]])),"",VLOOKUP(TP_CFAR_DB[[#This Row],[Probability]],Probability[],2,FALSE)+VLOOKUP(TP_CFAR_DB[[#This Row],[Severity]],Probability[],2,FALSE)+1)</f>
        <v/>
      </c>
      <c r="N463" s="182"/>
    </row>
    <row r="464" spans="2:14">
      <c r="B464" s="176">
        <f t="shared" ca="1" si="18"/>
        <v>460</v>
      </c>
      <c r="C464" s="176" t="str">
        <f t="shared" ca="1" si="19"/>
        <v>FT-TP-460</v>
      </c>
      <c r="D464" s="31"/>
      <c r="E464" s="2"/>
      <c r="F464" s="2"/>
      <c r="G464" s="2"/>
      <c r="H464" s="2"/>
      <c r="I464" s="2"/>
      <c r="J464" s="31"/>
      <c r="K464" s="31"/>
      <c r="L464" s="31"/>
      <c r="M464" s="174" t="str">
        <f>IF(OR(ISBLANK(TP_CFAR_DB[[#This Row],[Probability]]),ISBLANK(TP_CFAR_DB[[#This Row],[Severity]])),"",VLOOKUP(TP_CFAR_DB[[#This Row],[Probability]],Probability[],2,FALSE)+VLOOKUP(TP_CFAR_DB[[#This Row],[Severity]],Probability[],2,FALSE)+1)</f>
        <v/>
      </c>
      <c r="N464" s="182"/>
    </row>
    <row r="465" spans="2:14">
      <c r="B465" s="176">
        <f t="shared" ca="1" si="18"/>
        <v>461</v>
      </c>
      <c r="C465" s="176" t="str">
        <f t="shared" ca="1" si="19"/>
        <v>FT-TP-461</v>
      </c>
      <c r="D465" s="31"/>
      <c r="E465" s="2"/>
      <c r="F465" s="2"/>
      <c r="G465" s="2"/>
      <c r="H465" s="2"/>
      <c r="I465" s="2"/>
      <c r="J465" s="31"/>
      <c r="K465" s="31"/>
      <c r="L465" s="31"/>
      <c r="M465" s="174" t="str">
        <f>IF(OR(ISBLANK(TP_CFAR_DB[[#This Row],[Probability]]),ISBLANK(TP_CFAR_DB[[#This Row],[Severity]])),"",VLOOKUP(TP_CFAR_DB[[#This Row],[Probability]],Probability[],2,FALSE)+VLOOKUP(TP_CFAR_DB[[#This Row],[Severity]],Probability[],2,FALSE)+1)</f>
        <v/>
      </c>
      <c r="N465" s="182"/>
    </row>
    <row r="466" spans="2:14">
      <c r="B466" s="176">
        <f t="shared" ca="1" si="18"/>
        <v>462</v>
      </c>
      <c r="C466" s="176" t="str">
        <f t="shared" ca="1" si="19"/>
        <v>FT-TP-462</v>
      </c>
      <c r="D466" s="31"/>
      <c r="E466" s="2"/>
      <c r="F466" s="2"/>
      <c r="G466" s="2"/>
      <c r="H466" s="2"/>
      <c r="I466" s="2"/>
      <c r="J466" s="31"/>
      <c r="K466" s="31"/>
      <c r="L466" s="31"/>
      <c r="M466" s="174" t="str">
        <f>IF(OR(ISBLANK(TP_CFAR_DB[[#This Row],[Probability]]),ISBLANK(TP_CFAR_DB[[#This Row],[Severity]])),"",VLOOKUP(TP_CFAR_DB[[#This Row],[Probability]],Probability[],2,FALSE)+VLOOKUP(TP_CFAR_DB[[#This Row],[Severity]],Probability[],2,FALSE)+1)</f>
        <v/>
      </c>
      <c r="N466" s="182"/>
    </row>
    <row r="467" spans="2:14">
      <c r="B467" s="176">
        <f t="shared" ca="1" si="18"/>
        <v>463</v>
      </c>
      <c r="C467" s="176" t="str">
        <f t="shared" ca="1" si="19"/>
        <v>FT-TP-463</v>
      </c>
      <c r="D467" s="31"/>
      <c r="E467" s="2"/>
      <c r="F467" s="2"/>
      <c r="G467" s="2"/>
      <c r="H467" s="2"/>
      <c r="I467" s="2"/>
      <c r="J467" s="31"/>
      <c r="K467" s="31"/>
      <c r="L467" s="31"/>
      <c r="M467" s="174" t="str">
        <f>IF(OR(ISBLANK(TP_CFAR_DB[[#This Row],[Probability]]),ISBLANK(TP_CFAR_DB[[#This Row],[Severity]])),"",VLOOKUP(TP_CFAR_DB[[#This Row],[Probability]],Probability[],2,FALSE)+VLOOKUP(TP_CFAR_DB[[#This Row],[Severity]],Probability[],2,FALSE)+1)</f>
        <v/>
      </c>
      <c r="N467" s="182"/>
    </row>
    <row r="468" spans="2:14">
      <c r="B468" s="176">
        <f t="shared" ca="1" si="18"/>
        <v>464</v>
      </c>
      <c r="C468" s="176" t="str">
        <f t="shared" ca="1" si="19"/>
        <v>FT-TP-464</v>
      </c>
      <c r="D468" s="31"/>
      <c r="E468" s="2"/>
      <c r="F468" s="2"/>
      <c r="G468" s="2"/>
      <c r="H468" s="2"/>
      <c r="I468" s="2"/>
      <c r="J468" s="31"/>
      <c r="K468" s="31"/>
      <c r="L468" s="31"/>
      <c r="M468" s="174" t="str">
        <f>IF(OR(ISBLANK(TP_CFAR_DB[[#This Row],[Probability]]),ISBLANK(TP_CFAR_DB[[#This Row],[Severity]])),"",VLOOKUP(TP_CFAR_DB[[#This Row],[Probability]],Probability[],2,FALSE)+VLOOKUP(TP_CFAR_DB[[#This Row],[Severity]],Probability[],2,FALSE)+1)</f>
        <v/>
      </c>
      <c r="N468" s="182"/>
    </row>
    <row r="469" spans="2:14">
      <c r="B469" s="176">
        <f t="shared" ca="1" si="18"/>
        <v>465</v>
      </c>
      <c r="C469" s="176" t="str">
        <f t="shared" ca="1" si="19"/>
        <v>FT-TP-465</v>
      </c>
      <c r="D469" s="31"/>
      <c r="E469" s="2"/>
      <c r="F469" s="2"/>
      <c r="G469" s="2"/>
      <c r="H469" s="2"/>
      <c r="I469" s="2"/>
      <c r="J469" s="31"/>
      <c r="K469" s="31"/>
      <c r="L469" s="31"/>
      <c r="M469" s="174" t="str">
        <f>IF(OR(ISBLANK(TP_CFAR_DB[[#This Row],[Probability]]),ISBLANK(TP_CFAR_DB[[#This Row],[Severity]])),"",VLOOKUP(TP_CFAR_DB[[#This Row],[Probability]],Probability[],2,FALSE)+VLOOKUP(TP_CFAR_DB[[#This Row],[Severity]],Probability[],2,FALSE)+1)</f>
        <v/>
      </c>
      <c r="N469" s="182"/>
    </row>
    <row r="470" spans="2:14">
      <c r="B470" s="176">
        <f t="shared" ca="1" si="18"/>
        <v>466</v>
      </c>
      <c r="C470" s="176" t="str">
        <f t="shared" ca="1" si="19"/>
        <v>FT-TP-466</v>
      </c>
      <c r="D470" s="31"/>
      <c r="E470" s="2"/>
      <c r="F470" s="2"/>
      <c r="G470" s="2"/>
      <c r="H470" s="2"/>
      <c r="I470" s="2"/>
      <c r="J470" s="31"/>
      <c r="K470" s="31"/>
      <c r="L470" s="31"/>
      <c r="M470" s="174" t="str">
        <f>IF(OR(ISBLANK(TP_CFAR_DB[[#This Row],[Probability]]),ISBLANK(TP_CFAR_DB[[#This Row],[Severity]])),"",VLOOKUP(TP_CFAR_DB[[#This Row],[Probability]],Probability[],2,FALSE)+VLOOKUP(TP_CFAR_DB[[#This Row],[Severity]],Probability[],2,FALSE)+1)</f>
        <v/>
      </c>
      <c r="N470" s="182"/>
    </row>
    <row r="471" spans="2:14">
      <c r="B471" s="176">
        <f t="shared" ca="1" si="18"/>
        <v>467</v>
      </c>
      <c r="C471" s="176" t="str">
        <f t="shared" ca="1" si="19"/>
        <v>FT-TP-467</v>
      </c>
      <c r="D471" s="31"/>
      <c r="E471" s="2"/>
      <c r="F471" s="2"/>
      <c r="G471" s="2"/>
      <c r="H471" s="2"/>
      <c r="I471" s="2"/>
      <c r="J471" s="31"/>
      <c r="K471" s="31"/>
      <c r="L471" s="31"/>
      <c r="M471" s="174" t="str">
        <f>IF(OR(ISBLANK(TP_CFAR_DB[[#This Row],[Probability]]),ISBLANK(TP_CFAR_DB[[#This Row],[Severity]])),"",VLOOKUP(TP_CFAR_DB[[#This Row],[Probability]],Probability[],2,FALSE)+VLOOKUP(TP_CFAR_DB[[#This Row],[Severity]],Probability[],2,FALSE)+1)</f>
        <v/>
      </c>
      <c r="N471" s="182"/>
    </row>
    <row r="472" spans="2:14">
      <c r="B472" s="176">
        <f t="shared" ca="1" si="18"/>
        <v>468</v>
      </c>
      <c r="C472" s="176" t="str">
        <f t="shared" ca="1" si="19"/>
        <v>FT-TP-468</v>
      </c>
      <c r="D472" s="31"/>
      <c r="E472" s="2"/>
      <c r="F472" s="2"/>
      <c r="G472" s="2"/>
      <c r="H472" s="2"/>
      <c r="I472" s="2"/>
      <c r="J472" s="31"/>
      <c r="K472" s="31"/>
      <c r="L472" s="31"/>
      <c r="M472" s="174" t="str">
        <f>IF(OR(ISBLANK(TP_CFAR_DB[[#This Row],[Probability]]),ISBLANK(TP_CFAR_DB[[#This Row],[Severity]])),"",VLOOKUP(TP_CFAR_DB[[#This Row],[Probability]],Probability[],2,FALSE)+VLOOKUP(TP_CFAR_DB[[#This Row],[Severity]],Probability[],2,FALSE)+1)</f>
        <v/>
      </c>
      <c r="N472" s="182"/>
    </row>
    <row r="473" spans="2:14">
      <c r="B473" s="176">
        <f t="shared" ca="1" si="18"/>
        <v>469</v>
      </c>
      <c r="C473" s="176" t="str">
        <f t="shared" ca="1" si="19"/>
        <v>FT-TP-469</v>
      </c>
      <c r="D473" s="31"/>
      <c r="E473" s="2"/>
      <c r="F473" s="2"/>
      <c r="G473" s="2"/>
      <c r="H473" s="2"/>
      <c r="I473" s="2"/>
      <c r="J473" s="31"/>
      <c r="K473" s="31"/>
      <c r="L473" s="31"/>
      <c r="M473" s="174" t="str">
        <f>IF(OR(ISBLANK(TP_CFAR_DB[[#This Row],[Probability]]),ISBLANK(TP_CFAR_DB[[#This Row],[Severity]])),"",VLOOKUP(TP_CFAR_DB[[#This Row],[Probability]],Probability[],2,FALSE)+VLOOKUP(TP_CFAR_DB[[#This Row],[Severity]],Probability[],2,FALSE)+1)</f>
        <v/>
      </c>
      <c r="N473" s="182"/>
    </row>
    <row r="474" spans="2:14">
      <c r="B474" s="176">
        <f t="shared" ca="1" si="18"/>
        <v>470</v>
      </c>
      <c r="C474" s="176" t="str">
        <f t="shared" ca="1" si="19"/>
        <v>FT-TP-470</v>
      </c>
      <c r="D474" s="31"/>
      <c r="E474" s="2"/>
      <c r="F474" s="2"/>
      <c r="G474" s="2"/>
      <c r="H474" s="2"/>
      <c r="I474" s="2"/>
      <c r="J474" s="31"/>
      <c r="K474" s="31"/>
      <c r="L474" s="31"/>
      <c r="M474" s="174" t="str">
        <f>IF(OR(ISBLANK(TP_CFAR_DB[[#This Row],[Probability]]),ISBLANK(TP_CFAR_DB[[#This Row],[Severity]])),"",VLOOKUP(TP_CFAR_DB[[#This Row],[Probability]],Probability[],2,FALSE)+VLOOKUP(TP_CFAR_DB[[#This Row],[Severity]],Probability[],2,FALSE)+1)</f>
        <v/>
      </c>
      <c r="N474" s="182"/>
    </row>
    <row r="475" spans="2:14">
      <c r="B475" s="176">
        <f t="shared" ca="1" si="18"/>
        <v>471</v>
      </c>
      <c r="C475" s="176" t="str">
        <f t="shared" ca="1" si="19"/>
        <v>FT-TP-471</v>
      </c>
      <c r="D475" s="31"/>
      <c r="E475" s="2"/>
      <c r="F475" s="2"/>
      <c r="G475" s="2"/>
      <c r="H475" s="2"/>
      <c r="I475" s="2"/>
      <c r="J475" s="31"/>
      <c r="K475" s="31"/>
      <c r="L475" s="31"/>
      <c r="M475" s="174" t="str">
        <f>IF(OR(ISBLANK(TP_CFAR_DB[[#This Row],[Probability]]),ISBLANK(TP_CFAR_DB[[#This Row],[Severity]])),"",VLOOKUP(TP_CFAR_DB[[#This Row],[Probability]],Probability[],2,FALSE)+VLOOKUP(TP_CFAR_DB[[#This Row],[Severity]],Probability[],2,FALSE)+1)</f>
        <v/>
      </c>
      <c r="N475" s="182"/>
    </row>
    <row r="476" spans="2:14">
      <c r="B476" s="176">
        <f t="shared" ca="1" si="18"/>
        <v>472</v>
      </c>
      <c r="C476" s="176" t="str">
        <f t="shared" ca="1" si="19"/>
        <v>FT-TP-472</v>
      </c>
      <c r="D476" s="31"/>
      <c r="E476" s="2"/>
      <c r="F476" s="2"/>
      <c r="G476" s="2"/>
      <c r="H476" s="2"/>
      <c r="I476" s="2"/>
      <c r="J476" s="31"/>
      <c r="K476" s="31"/>
      <c r="L476" s="31"/>
      <c r="M476" s="174" t="str">
        <f>IF(OR(ISBLANK(TP_CFAR_DB[[#This Row],[Probability]]),ISBLANK(TP_CFAR_DB[[#This Row],[Severity]])),"",VLOOKUP(TP_CFAR_DB[[#This Row],[Probability]],Probability[],2,FALSE)+VLOOKUP(TP_CFAR_DB[[#This Row],[Severity]],Probability[],2,FALSE)+1)</f>
        <v/>
      </c>
      <c r="N476" s="182"/>
    </row>
    <row r="477" spans="2:14">
      <c r="B477" s="176">
        <f t="shared" ca="1" si="18"/>
        <v>473</v>
      </c>
      <c r="C477" s="176" t="str">
        <f t="shared" ca="1" si="19"/>
        <v>FT-TP-473</v>
      </c>
      <c r="D477" s="31"/>
      <c r="E477" s="2"/>
      <c r="F477" s="2"/>
      <c r="G477" s="2"/>
      <c r="H477" s="2"/>
      <c r="I477" s="2"/>
      <c r="J477" s="31"/>
      <c r="K477" s="31"/>
      <c r="L477" s="31"/>
      <c r="M477" s="174" t="str">
        <f>IF(OR(ISBLANK(TP_CFAR_DB[[#This Row],[Probability]]),ISBLANK(TP_CFAR_DB[[#This Row],[Severity]])),"",VLOOKUP(TP_CFAR_DB[[#This Row],[Probability]],Probability[],2,FALSE)+VLOOKUP(TP_CFAR_DB[[#This Row],[Severity]],Probability[],2,FALSE)+1)</f>
        <v/>
      </c>
      <c r="N477" s="182"/>
    </row>
    <row r="478" spans="2:14">
      <c r="B478" s="176">
        <f t="shared" ca="1" si="18"/>
        <v>474</v>
      </c>
      <c r="C478" s="176" t="str">
        <f t="shared" ca="1" si="19"/>
        <v>FT-TP-474</v>
      </c>
      <c r="D478" s="31"/>
      <c r="E478" s="2"/>
      <c r="F478" s="2"/>
      <c r="G478" s="2"/>
      <c r="H478" s="2"/>
      <c r="I478" s="2"/>
      <c r="J478" s="31"/>
      <c r="K478" s="31"/>
      <c r="L478" s="31"/>
      <c r="M478" s="174" t="str">
        <f>IF(OR(ISBLANK(TP_CFAR_DB[[#This Row],[Probability]]),ISBLANK(TP_CFAR_DB[[#This Row],[Severity]])),"",VLOOKUP(TP_CFAR_DB[[#This Row],[Probability]],Probability[],2,FALSE)+VLOOKUP(TP_CFAR_DB[[#This Row],[Severity]],Probability[],2,FALSE)+1)</f>
        <v/>
      </c>
      <c r="N478" s="182"/>
    </row>
    <row r="479" spans="2:14">
      <c r="B479" s="176">
        <f t="shared" ca="1" si="18"/>
        <v>475</v>
      </c>
      <c r="C479" s="176" t="str">
        <f t="shared" ca="1" si="19"/>
        <v>FT-TP-475</v>
      </c>
      <c r="D479" s="31"/>
      <c r="E479" s="2"/>
      <c r="F479" s="2"/>
      <c r="G479" s="2"/>
      <c r="H479" s="2"/>
      <c r="I479" s="2"/>
      <c r="J479" s="31"/>
      <c r="K479" s="31"/>
      <c r="L479" s="31"/>
      <c r="M479" s="174" t="str">
        <f>IF(OR(ISBLANK(TP_CFAR_DB[[#This Row],[Probability]]),ISBLANK(TP_CFAR_DB[[#This Row],[Severity]])),"",VLOOKUP(TP_CFAR_DB[[#This Row],[Probability]],Probability[],2,FALSE)+VLOOKUP(TP_CFAR_DB[[#This Row],[Severity]],Probability[],2,FALSE)+1)</f>
        <v/>
      </c>
      <c r="N479" s="182"/>
    </row>
    <row r="480" spans="2:14">
      <c r="B480" s="176">
        <f t="shared" ca="1" si="18"/>
        <v>476</v>
      </c>
      <c r="C480" s="176" t="str">
        <f t="shared" ca="1" si="19"/>
        <v>FT-TP-476</v>
      </c>
      <c r="D480" s="31"/>
      <c r="E480" s="2"/>
      <c r="F480" s="2"/>
      <c r="G480" s="2"/>
      <c r="H480" s="2"/>
      <c r="I480" s="2"/>
      <c r="J480" s="31"/>
      <c r="K480" s="31"/>
      <c r="L480" s="31"/>
      <c r="M480" s="174" t="str">
        <f>IF(OR(ISBLANK(TP_CFAR_DB[[#This Row],[Probability]]),ISBLANK(TP_CFAR_DB[[#This Row],[Severity]])),"",VLOOKUP(TP_CFAR_DB[[#This Row],[Probability]],Probability[],2,FALSE)+VLOOKUP(TP_CFAR_DB[[#This Row],[Severity]],Probability[],2,FALSE)+1)</f>
        <v/>
      </c>
      <c r="N480" s="182"/>
    </row>
    <row r="481" spans="2:14">
      <c r="B481" s="176">
        <f t="shared" ca="1" si="18"/>
        <v>477</v>
      </c>
      <c r="C481" s="176" t="str">
        <f t="shared" ca="1" si="19"/>
        <v>FT-TP-477</v>
      </c>
      <c r="D481" s="31"/>
      <c r="E481" s="2"/>
      <c r="F481" s="2"/>
      <c r="G481" s="2"/>
      <c r="H481" s="2"/>
      <c r="I481" s="2"/>
      <c r="J481" s="31"/>
      <c r="K481" s="31"/>
      <c r="L481" s="31"/>
      <c r="M481" s="174" t="str">
        <f>IF(OR(ISBLANK(TP_CFAR_DB[[#This Row],[Probability]]),ISBLANK(TP_CFAR_DB[[#This Row],[Severity]])),"",VLOOKUP(TP_CFAR_DB[[#This Row],[Probability]],Probability[],2,FALSE)+VLOOKUP(TP_CFAR_DB[[#This Row],[Severity]],Probability[],2,FALSE)+1)</f>
        <v/>
      </c>
      <c r="N481" s="182"/>
    </row>
    <row r="482" spans="2:14">
      <c r="B482" s="176">
        <f t="shared" ca="1" si="18"/>
        <v>478</v>
      </c>
      <c r="C482" s="176" t="str">
        <f t="shared" ca="1" si="19"/>
        <v>FT-TP-478</v>
      </c>
      <c r="D482" s="31"/>
      <c r="E482" s="2"/>
      <c r="F482" s="2"/>
      <c r="G482" s="2"/>
      <c r="H482" s="2"/>
      <c r="I482" s="2"/>
      <c r="J482" s="31"/>
      <c r="K482" s="31"/>
      <c r="L482" s="31"/>
      <c r="M482" s="174" t="str">
        <f>IF(OR(ISBLANK(TP_CFAR_DB[[#This Row],[Probability]]),ISBLANK(TP_CFAR_DB[[#This Row],[Severity]])),"",VLOOKUP(TP_CFAR_DB[[#This Row],[Probability]],Probability[],2,FALSE)+VLOOKUP(TP_CFAR_DB[[#This Row],[Severity]],Probability[],2,FALSE)+1)</f>
        <v/>
      </c>
      <c r="N482" s="182"/>
    </row>
    <row r="483" spans="2:14">
      <c r="B483" s="176">
        <f t="shared" ca="1" si="18"/>
        <v>479</v>
      </c>
      <c r="C483" s="176" t="str">
        <f t="shared" ca="1" si="19"/>
        <v>FT-TP-479</v>
      </c>
      <c r="D483" s="31"/>
      <c r="E483" s="2"/>
      <c r="F483" s="2"/>
      <c r="G483" s="2"/>
      <c r="H483" s="2"/>
      <c r="I483" s="2"/>
      <c r="J483" s="31"/>
      <c r="K483" s="31"/>
      <c r="L483" s="31"/>
      <c r="M483" s="174" t="str">
        <f>IF(OR(ISBLANK(TP_CFAR_DB[[#This Row],[Probability]]),ISBLANK(TP_CFAR_DB[[#This Row],[Severity]])),"",VLOOKUP(TP_CFAR_DB[[#This Row],[Probability]],Probability[],2,FALSE)+VLOOKUP(TP_CFAR_DB[[#This Row],[Severity]],Probability[],2,FALSE)+1)</f>
        <v/>
      </c>
      <c r="N483" s="182"/>
    </row>
    <row r="484" spans="2:14">
      <c r="B484" s="176">
        <f t="shared" ca="1" si="18"/>
        <v>480</v>
      </c>
      <c r="C484" s="176" t="str">
        <f t="shared" ca="1" si="19"/>
        <v>FT-TP-480</v>
      </c>
      <c r="D484" s="31"/>
      <c r="E484" s="2"/>
      <c r="F484" s="2"/>
      <c r="G484" s="2"/>
      <c r="H484" s="2"/>
      <c r="I484" s="2"/>
      <c r="J484" s="31"/>
      <c r="K484" s="31"/>
      <c r="L484" s="31"/>
      <c r="M484" s="174" t="str">
        <f>IF(OR(ISBLANK(TP_CFAR_DB[[#This Row],[Probability]]),ISBLANK(TP_CFAR_DB[[#This Row],[Severity]])),"",VLOOKUP(TP_CFAR_DB[[#This Row],[Probability]],Probability[],2,FALSE)+VLOOKUP(TP_CFAR_DB[[#This Row],[Severity]],Probability[],2,FALSE)+1)</f>
        <v/>
      </c>
      <c r="N484" s="182"/>
    </row>
    <row r="485" spans="2:14">
      <c r="B485" s="176">
        <f t="shared" ca="1" si="18"/>
        <v>481</v>
      </c>
      <c r="C485" s="176" t="str">
        <f t="shared" ca="1" si="19"/>
        <v>FT-TP-481</v>
      </c>
      <c r="D485" s="31"/>
      <c r="E485" s="2"/>
      <c r="F485" s="2"/>
      <c r="G485" s="2"/>
      <c r="H485" s="2"/>
      <c r="I485" s="2"/>
      <c r="J485" s="31"/>
      <c r="K485" s="31"/>
      <c r="L485" s="31"/>
      <c r="M485" s="174" t="str">
        <f>IF(OR(ISBLANK(TP_CFAR_DB[[#This Row],[Probability]]),ISBLANK(TP_CFAR_DB[[#This Row],[Severity]])),"",VLOOKUP(TP_CFAR_DB[[#This Row],[Probability]],Probability[],2,FALSE)+VLOOKUP(TP_CFAR_DB[[#This Row],[Severity]],Probability[],2,FALSE)+1)</f>
        <v/>
      </c>
      <c r="N485" s="182"/>
    </row>
    <row r="486" spans="2:14">
      <c r="B486" s="176">
        <f t="shared" ca="1" si="18"/>
        <v>482</v>
      </c>
      <c r="C486" s="176" t="str">
        <f t="shared" ca="1" si="19"/>
        <v>FT-TP-482</v>
      </c>
      <c r="D486" s="31"/>
      <c r="E486" s="2"/>
      <c r="F486" s="2"/>
      <c r="G486" s="2"/>
      <c r="H486" s="2"/>
      <c r="I486" s="2"/>
      <c r="J486" s="31"/>
      <c r="K486" s="31"/>
      <c r="L486" s="31"/>
      <c r="M486" s="174" t="str">
        <f>IF(OR(ISBLANK(TP_CFAR_DB[[#This Row],[Probability]]),ISBLANK(TP_CFAR_DB[[#This Row],[Severity]])),"",VLOOKUP(TP_CFAR_DB[[#This Row],[Probability]],Probability[],2,FALSE)+VLOOKUP(TP_CFAR_DB[[#This Row],[Severity]],Probability[],2,FALSE)+1)</f>
        <v/>
      </c>
      <c r="N486" s="182"/>
    </row>
    <row r="487" spans="2:14">
      <c r="B487" s="176">
        <f t="shared" ca="1" si="18"/>
        <v>483</v>
      </c>
      <c r="C487" s="176" t="str">
        <f t="shared" ca="1" si="19"/>
        <v>FT-TP-483</v>
      </c>
      <c r="D487" s="31"/>
      <c r="E487" s="2"/>
      <c r="F487" s="2"/>
      <c r="G487" s="2"/>
      <c r="H487" s="2"/>
      <c r="I487" s="2"/>
      <c r="J487" s="31"/>
      <c r="K487" s="31"/>
      <c r="L487" s="31"/>
      <c r="M487" s="174" t="str">
        <f>IF(OR(ISBLANK(TP_CFAR_DB[[#This Row],[Probability]]),ISBLANK(TP_CFAR_DB[[#This Row],[Severity]])),"",VLOOKUP(TP_CFAR_DB[[#This Row],[Probability]],Probability[],2,FALSE)+VLOOKUP(TP_CFAR_DB[[#This Row],[Severity]],Probability[],2,FALSE)+1)</f>
        <v/>
      </c>
      <c r="N487" s="182"/>
    </row>
    <row r="488" spans="2:14">
      <c r="B488" s="176">
        <f t="shared" ca="1" si="18"/>
        <v>484</v>
      </c>
      <c r="C488" s="176" t="str">
        <f t="shared" ca="1" si="19"/>
        <v>FT-TP-484</v>
      </c>
      <c r="D488" s="31"/>
      <c r="E488" s="2"/>
      <c r="F488" s="2"/>
      <c r="G488" s="2"/>
      <c r="H488" s="2"/>
      <c r="I488" s="2"/>
      <c r="J488" s="31"/>
      <c r="K488" s="31"/>
      <c r="L488" s="31"/>
      <c r="M488" s="174" t="str">
        <f>IF(OR(ISBLANK(TP_CFAR_DB[[#This Row],[Probability]]),ISBLANK(TP_CFAR_DB[[#This Row],[Severity]])),"",VLOOKUP(TP_CFAR_DB[[#This Row],[Probability]],Probability[],2,FALSE)+VLOOKUP(TP_CFAR_DB[[#This Row],[Severity]],Probability[],2,FALSE)+1)</f>
        <v/>
      </c>
      <c r="N488" s="182"/>
    </row>
    <row r="489" spans="2:14">
      <c r="B489" s="176">
        <f t="shared" ca="1" si="18"/>
        <v>485</v>
      </c>
      <c r="C489" s="176" t="str">
        <f t="shared" ca="1" si="19"/>
        <v>FT-TP-485</v>
      </c>
      <c r="D489" s="31"/>
      <c r="E489" s="2"/>
      <c r="F489" s="2"/>
      <c r="G489" s="2"/>
      <c r="H489" s="2"/>
      <c r="I489" s="2"/>
      <c r="J489" s="31"/>
      <c r="K489" s="31"/>
      <c r="L489" s="31"/>
      <c r="M489" s="174" t="str">
        <f>IF(OR(ISBLANK(TP_CFAR_DB[[#This Row],[Probability]]),ISBLANK(TP_CFAR_DB[[#This Row],[Severity]])),"",VLOOKUP(TP_CFAR_DB[[#This Row],[Probability]],Probability[],2,FALSE)+VLOOKUP(TP_CFAR_DB[[#This Row],[Severity]],Probability[],2,FALSE)+1)</f>
        <v/>
      </c>
      <c r="N489" s="182"/>
    </row>
    <row r="490" spans="2:14">
      <c r="B490" s="176">
        <f t="shared" ca="1" si="18"/>
        <v>486</v>
      </c>
      <c r="C490" s="176" t="str">
        <f t="shared" ca="1" si="19"/>
        <v>FT-TP-486</v>
      </c>
      <c r="D490" s="31"/>
      <c r="E490" s="2"/>
      <c r="F490" s="2"/>
      <c r="G490" s="2"/>
      <c r="H490" s="2"/>
      <c r="I490" s="2"/>
      <c r="J490" s="31"/>
      <c r="K490" s="31"/>
      <c r="L490" s="31"/>
      <c r="M490" s="174" t="str">
        <f>IF(OR(ISBLANK(TP_CFAR_DB[[#This Row],[Probability]]),ISBLANK(TP_CFAR_DB[[#This Row],[Severity]])),"",VLOOKUP(TP_CFAR_DB[[#This Row],[Probability]],Probability[],2,FALSE)+VLOOKUP(TP_CFAR_DB[[#This Row],[Severity]],Probability[],2,FALSE)+1)</f>
        <v/>
      </c>
      <c r="N490" s="182"/>
    </row>
    <row r="491" spans="2:14">
      <c r="B491" s="176">
        <f t="shared" ca="1" si="18"/>
        <v>487</v>
      </c>
      <c r="C491" s="176" t="str">
        <f t="shared" ca="1" si="19"/>
        <v>FT-TP-487</v>
      </c>
      <c r="D491" s="31"/>
      <c r="E491" s="2"/>
      <c r="F491" s="2"/>
      <c r="G491" s="2"/>
      <c r="H491" s="2"/>
      <c r="I491" s="2"/>
      <c r="J491" s="31"/>
      <c r="K491" s="31"/>
      <c r="L491" s="31"/>
      <c r="M491" s="174" t="str">
        <f>IF(OR(ISBLANK(TP_CFAR_DB[[#This Row],[Probability]]),ISBLANK(TP_CFAR_DB[[#This Row],[Severity]])),"",VLOOKUP(TP_CFAR_DB[[#This Row],[Probability]],Probability[],2,FALSE)+VLOOKUP(TP_CFAR_DB[[#This Row],[Severity]],Probability[],2,FALSE)+1)</f>
        <v/>
      </c>
      <c r="N491" s="182"/>
    </row>
    <row r="492" spans="2:14">
      <c r="B492" s="176">
        <f t="shared" ca="1" si="18"/>
        <v>488</v>
      </c>
      <c r="C492" s="176" t="str">
        <f t="shared" ca="1" si="19"/>
        <v>FT-TP-488</v>
      </c>
      <c r="D492" s="31"/>
      <c r="E492" s="2"/>
      <c r="F492" s="2"/>
      <c r="G492" s="2"/>
      <c r="H492" s="2"/>
      <c r="I492" s="2"/>
      <c r="J492" s="31"/>
      <c r="K492" s="31"/>
      <c r="L492" s="31"/>
      <c r="M492" s="174" t="str">
        <f>IF(OR(ISBLANK(TP_CFAR_DB[[#This Row],[Probability]]),ISBLANK(TP_CFAR_DB[[#This Row],[Severity]])),"",VLOOKUP(TP_CFAR_DB[[#This Row],[Probability]],Probability[],2,FALSE)+VLOOKUP(TP_CFAR_DB[[#This Row],[Severity]],Probability[],2,FALSE)+1)</f>
        <v/>
      </c>
      <c r="N492" s="182"/>
    </row>
    <row r="493" spans="2:14">
      <c r="B493" s="176">
        <f t="shared" ca="1" si="18"/>
        <v>489</v>
      </c>
      <c r="C493" s="176" t="str">
        <f t="shared" ca="1" si="19"/>
        <v>FT-TP-489</v>
      </c>
      <c r="D493" s="31"/>
      <c r="E493" s="2"/>
      <c r="F493" s="2"/>
      <c r="G493" s="2"/>
      <c r="H493" s="2"/>
      <c r="I493" s="2"/>
      <c r="J493" s="31"/>
      <c r="K493" s="31"/>
      <c r="L493" s="31"/>
      <c r="M493" s="174" t="str">
        <f>IF(OR(ISBLANK(TP_CFAR_DB[[#This Row],[Probability]]),ISBLANK(TP_CFAR_DB[[#This Row],[Severity]])),"",VLOOKUP(TP_CFAR_DB[[#This Row],[Probability]],Probability[],2,FALSE)+VLOOKUP(TP_CFAR_DB[[#This Row],[Severity]],Probability[],2,FALSE)+1)</f>
        <v/>
      </c>
      <c r="N493" s="182"/>
    </row>
    <row r="494" spans="2:14">
      <c r="B494" s="176">
        <f t="shared" ca="1" si="18"/>
        <v>490</v>
      </c>
      <c r="C494" s="176" t="str">
        <f t="shared" ca="1" si="19"/>
        <v>FT-TP-490</v>
      </c>
      <c r="D494" s="31"/>
      <c r="E494" s="2"/>
      <c r="F494" s="2"/>
      <c r="G494" s="2"/>
      <c r="H494" s="2"/>
      <c r="I494" s="2"/>
      <c r="J494" s="31"/>
      <c r="K494" s="31"/>
      <c r="L494" s="31"/>
      <c r="M494" s="174" t="str">
        <f>IF(OR(ISBLANK(TP_CFAR_DB[[#This Row],[Probability]]),ISBLANK(TP_CFAR_DB[[#This Row],[Severity]])),"",VLOOKUP(TP_CFAR_DB[[#This Row],[Probability]],Probability[],2,FALSE)+VLOOKUP(TP_CFAR_DB[[#This Row],[Severity]],Probability[],2,FALSE)+1)</f>
        <v/>
      </c>
      <c r="N494" s="182"/>
    </row>
    <row r="495" spans="2:14">
      <c r="B495" s="176">
        <f t="shared" ref="B495:B558" ca="1" si="20">INDIRECT("R[-1]C",0)+1</f>
        <v>491</v>
      </c>
      <c r="C495" s="176" t="str">
        <f t="shared" ref="C495:C558" ca="1" si="21">"FT-TP-"&amp;B495</f>
        <v>FT-TP-491</v>
      </c>
      <c r="D495" s="31"/>
      <c r="E495" s="2"/>
      <c r="F495" s="2"/>
      <c r="G495" s="2"/>
      <c r="H495" s="2"/>
      <c r="I495" s="2"/>
      <c r="J495" s="31"/>
      <c r="K495" s="31"/>
      <c r="L495" s="31"/>
      <c r="M495" s="174" t="str">
        <f>IF(OR(ISBLANK(TP_CFAR_DB[[#This Row],[Probability]]),ISBLANK(TP_CFAR_DB[[#This Row],[Severity]])),"",VLOOKUP(TP_CFAR_DB[[#This Row],[Probability]],Probability[],2,FALSE)+VLOOKUP(TP_CFAR_DB[[#This Row],[Severity]],Probability[],2,FALSE)+1)</f>
        <v/>
      </c>
      <c r="N495" s="182"/>
    </row>
    <row r="496" spans="2:14">
      <c r="B496" s="176">
        <f t="shared" ca="1" si="20"/>
        <v>492</v>
      </c>
      <c r="C496" s="176" t="str">
        <f t="shared" ca="1" si="21"/>
        <v>FT-TP-492</v>
      </c>
      <c r="D496" s="31"/>
      <c r="E496" s="2"/>
      <c r="F496" s="2"/>
      <c r="G496" s="2"/>
      <c r="H496" s="2"/>
      <c r="I496" s="2"/>
      <c r="J496" s="31"/>
      <c r="K496" s="31"/>
      <c r="L496" s="31"/>
      <c r="M496" s="174" t="str">
        <f>IF(OR(ISBLANK(TP_CFAR_DB[[#This Row],[Probability]]),ISBLANK(TP_CFAR_DB[[#This Row],[Severity]])),"",VLOOKUP(TP_CFAR_DB[[#This Row],[Probability]],Probability[],2,FALSE)+VLOOKUP(TP_CFAR_DB[[#This Row],[Severity]],Probability[],2,FALSE)+1)</f>
        <v/>
      </c>
      <c r="N496" s="182"/>
    </row>
    <row r="497" spans="2:14">
      <c r="B497" s="176">
        <f t="shared" ca="1" si="20"/>
        <v>493</v>
      </c>
      <c r="C497" s="176" t="str">
        <f t="shared" ca="1" si="21"/>
        <v>FT-TP-493</v>
      </c>
      <c r="D497" s="31"/>
      <c r="E497" s="2"/>
      <c r="F497" s="2"/>
      <c r="G497" s="2"/>
      <c r="H497" s="2"/>
      <c r="I497" s="2"/>
      <c r="J497" s="31"/>
      <c r="K497" s="31"/>
      <c r="L497" s="31"/>
      <c r="M497" s="174" t="str">
        <f>IF(OR(ISBLANK(TP_CFAR_DB[[#This Row],[Probability]]),ISBLANK(TP_CFAR_DB[[#This Row],[Severity]])),"",VLOOKUP(TP_CFAR_DB[[#This Row],[Probability]],Probability[],2,FALSE)+VLOOKUP(TP_CFAR_DB[[#This Row],[Severity]],Probability[],2,FALSE)+1)</f>
        <v/>
      </c>
      <c r="N497" s="182"/>
    </row>
    <row r="498" spans="2:14">
      <c r="B498" s="176">
        <f t="shared" ca="1" si="20"/>
        <v>494</v>
      </c>
      <c r="C498" s="176" t="str">
        <f t="shared" ca="1" si="21"/>
        <v>FT-TP-494</v>
      </c>
      <c r="D498" s="31"/>
      <c r="E498" s="2"/>
      <c r="F498" s="2"/>
      <c r="G498" s="2"/>
      <c r="H498" s="2"/>
      <c r="I498" s="2"/>
      <c r="J498" s="31"/>
      <c r="K498" s="31"/>
      <c r="L498" s="31"/>
      <c r="M498" s="174" t="str">
        <f>IF(OR(ISBLANK(TP_CFAR_DB[[#This Row],[Probability]]),ISBLANK(TP_CFAR_DB[[#This Row],[Severity]])),"",VLOOKUP(TP_CFAR_DB[[#This Row],[Probability]],Probability[],2,FALSE)+VLOOKUP(TP_CFAR_DB[[#This Row],[Severity]],Probability[],2,FALSE)+1)</f>
        <v/>
      </c>
      <c r="N498" s="182"/>
    </row>
    <row r="499" spans="2:14">
      <c r="B499" s="176">
        <f t="shared" ca="1" si="20"/>
        <v>495</v>
      </c>
      <c r="C499" s="176" t="str">
        <f t="shared" ca="1" si="21"/>
        <v>FT-TP-495</v>
      </c>
      <c r="D499" s="31"/>
      <c r="E499" s="2"/>
      <c r="F499" s="2"/>
      <c r="G499" s="2"/>
      <c r="H499" s="2"/>
      <c r="I499" s="2"/>
      <c r="J499" s="31"/>
      <c r="K499" s="31"/>
      <c r="L499" s="31"/>
      <c r="M499" s="174" t="str">
        <f>IF(OR(ISBLANK(TP_CFAR_DB[[#This Row],[Probability]]),ISBLANK(TP_CFAR_DB[[#This Row],[Severity]])),"",VLOOKUP(TP_CFAR_DB[[#This Row],[Probability]],Probability[],2,FALSE)+VLOOKUP(TP_CFAR_DB[[#This Row],[Severity]],Probability[],2,FALSE)+1)</f>
        <v/>
      </c>
      <c r="N499" s="182"/>
    </row>
    <row r="500" spans="2:14">
      <c r="B500" s="176">
        <f t="shared" ca="1" si="20"/>
        <v>496</v>
      </c>
      <c r="C500" s="176" t="str">
        <f t="shared" ca="1" si="21"/>
        <v>FT-TP-496</v>
      </c>
      <c r="D500" s="31"/>
      <c r="E500" s="2"/>
      <c r="F500" s="2"/>
      <c r="G500" s="2"/>
      <c r="H500" s="2"/>
      <c r="I500" s="2"/>
      <c r="J500" s="31"/>
      <c r="K500" s="31"/>
      <c r="L500" s="31"/>
      <c r="M500" s="174" t="str">
        <f>IF(OR(ISBLANK(TP_CFAR_DB[[#This Row],[Probability]]),ISBLANK(TP_CFAR_DB[[#This Row],[Severity]])),"",VLOOKUP(TP_CFAR_DB[[#This Row],[Probability]],Probability[],2,FALSE)+VLOOKUP(TP_CFAR_DB[[#This Row],[Severity]],Probability[],2,FALSE)+1)</f>
        <v/>
      </c>
      <c r="N500" s="182"/>
    </row>
    <row r="501" spans="2:14">
      <c r="B501" s="176">
        <f t="shared" ca="1" si="20"/>
        <v>497</v>
      </c>
      <c r="C501" s="176" t="str">
        <f t="shared" ca="1" si="21"/>
        <v>FT-TP-497</v>
      </c>
      <c r="D501" s="31"/>
      <c r="E501" s="2"/>
      <c r="F501" s="2"/>
      <c r="G501" s="2"/>
      <c r="H501" s="2"/>
      <c r="I501" s="2"/>
      <c r="J501" s="31"/>
      <c r="K501" s="31"/>
      <c r="L501" s="31"/>
      <c r="M501" s="174" t="str">
        <f>IF(OR(ISBLANK(TP_CFAR_DB[[#This Row],[Probability]]),ISBLANK(TP_CFAR_DB[[#This Row],[Severity]])),"",VLOOKUP(TP_CFAR_DB[[#This Row],[Probability]],Probability[],2,FALSE)+VLOOKUP(TP_CFAR_DB[[#This Row],[Severity]],Probability[],2,FALSE)+1)</f>
        <v/>
      </c>
      <c r="N501" s="182"/>
    </row>
    <row r="502" spans="2:14">
      <c r="B502" s="176">
        <f t="shared" ca="1" si="20"/>
        <v>498</v>
      </c>
      <c r="C502" s="176" t="str">
        <f t="shared" ca="1" si="21"/>
        <v>FT-TP-498</v>
      </c>
      <c r="D502" s="31"/>
      <c r="E502" s="2"/>
      <c r="F502" s="2"/>
      <c r="G502" s="2"/>
      <c r="H502" s="2"/>
      <c r="I502" s="2"/>
      <c r="J502" s="31"/>
      <c r="K502" s="31"/>
      <c r="L502" s="31"/>
      <c r="M502" s="174" t="str">
        <f>IF(OR(ISBLANK(TP_CFAR_DB[[#This Row],[Probability]]),ISBLANK(TP_CFAR_DB[[#This Row],[Severity]])),"",VLOOKUP(TP_CFAR_DB[[#This Row],[Probability]],Probability[],2,FALSE)+VLOOKUP(TP_CFAR_DB[[#This Row],[Severity]],Probability[],2,FALSE)+1)</f>
        <v/>
      </c>
      <c r="N502" s="182"/>
    </row>
    <row r="503" spans="2:14">
      <c r="B503" s="176">
        <f t="shared" ca="1" si="20"/>
        <v>499</v>
      </c>
      <c r="C503" s="176" t="str">
        <f t="shared" ca="1" si="21"/>
        <v>FT-TP-499</v>
      </c>
      <c r="D503" s="31"/>
      <c r="E503" s="2"/>
      <c r="F503" s="2"/>
      <c r="G503" s="2"/>
      <c r="H503" s="2"/>
      <c r="I503" s="2"/>
      <c r="J503" s="31"/>
      <c r="K503" s="31"/>
      <c r="L503" s="31"/>
      <c r="M503" s="174" t="str">
        <f>IF(OR(ISBLANK(TP_CFAR_DB[[#This Row],[Probability]]),ISBLANK(TP_CFAR_DB[[#This Row],[Severity]])),"",VLOOKUP(TP_CFAR_DB[[#This Row],[Probability]],Probability[],2,FALSE)+VLOOKUP(TP_CFAR_DB[[#This Row],[Severity]],Probability[],2,FALSE)+1)</f>
        <v/>
      </c>
      <c r="N503" s="182"/>
    </row>
    <row r="504" spans="2:14">
      <c r="B504" s="176">
        <f t="shared" ca="1" si="20"/>
        <v>500</v>
      </c>
      <c r="C504" s="176" t="str">
        <f t="shared" ca="1" si="21"/>
        <v>FT-TP-500</v>
      </c>
      <c r="D504" s="31"/>
      <c r="E504" s="2"/>
      <c r="F504" s="2"/>
      <c r="G504" s="2"/>
      <c r="H504" s="2"/>
      <c r="I504" s="2"/>
      <c r="J504" s="31"/>
      <c r="K504" s="31"/>
      <c r="L504" s="31"/>
      <c r="M504" s="174" t="str">
        <f>IF(OR(ISBLANK(TP_CFAR_DB[[#This Row],[Probability]]),ISBLANK(TP_CFAR_DB[[#This Row],[Severity]])),"",VLOOKUP(TP_CFAR_DB[[#This Row],[Probability]],Probability[],2,FALSE)+VLOOKUP(TP_CFAR_DB[[#This Row],[Severity]],Probability[],2,FALSE)+1)</f>
        <v/>
      </c>
      <c r="N504" s="182"/>
    </row>
    <row r="505" spans="2:14">
      <c r="B505" s="176">
        <f t="shared" ca="1" si="20"/>
        <v>501</v>
      </c>
      <c r="C505" s="176" t="str">
        <f t="shared" ca="1" si="21"/>
        <v>FT-TP-501</v>
      </c>
      <c r="D505" s="31"/>
      <c r="E505" s="2"/>
      <c r="F505" s="2"/>
      <c r="G505" s="2"/>
      <c r="H505" s="2"/>
      <c r="I505" s="2"/>
      <c r="J505" s="31"/>
      <c r="K505" s="31"/>
      <c r="L505" s="31"/>
      <c r="M505" s="174" t="str">
        <f>IF(OR(ISBLANK(TP_CFAR_DB[[#This Row],[Probability]]),ISBLANK(TP_CFAR_DB[[#This Row],[Severity]])),"",VLOOKUP(TP_CFAR_DB[[#This Row],[Probability]],Probability[],2,FALSE)+VLOOKUP(TP_CFAR_DB[[#This Row],[Severity]],Probability[],2,FALSE)+1)</f>
        <v/>
      </c>
      <c r="N505" s="182"/>
    </row>
    <row r="506" spans="2:14">
      <c r="B506" s="176">
        <f t="shared" ca="1" si="20"/>
        <v>502</v>
      </c>
      <c r="C506" s="176" t="str">
        <f t="shared" ca="1" si="21"/>
        <v>FT-TP-502</v>
      </c>
      <c r="D506" s="31"/>
      <c r="E506" s="2"/>
      <c r="F506" s="2"/>
      <c r="G506" s="2"/>
      <c r="H506" s="2"/>
      <c r="I506" s="2"/>
      <c r="J506" s="31"/>
      <c r="K506" s="31"/>
      <c r="L506" s="31"/>
      <c r="M506" s="174" t="str">
        <f>IF(OR(ISBLANK(TP_CFAR_DB[[#This Row],[Probability]]),ISBLANK(TP_CFAR_DB[[#This Row],[Severity]])),"",VLOOKUP(TP_CFAR_DB[[#This Row],[Probability]],Probability[],2,FALSE)+VLOOKUP(TP_CFAR_DB[[#This Row],[Severity]],Probability[],2,FALSE)+1)</f>
        <v/>
      </c>
      <c r="N506" s="182"/>
    </row>
    <row r="507" spans="2:14">
      <c r="B507" s="176">
        <f t="shared" ca="1" si="20"/>
        <v>503</v>
      </c>
      <c r="C507" s="176" t="str">
        <f t="shared" ca="1" si="21"/>
        <v>FT-TP-503</v>
      </c>
      <c r="D507" s="31"/>
      <c r="E507" s="2"/>
      <c r="F507" s="2"/>
      <c r="G507" s="2"/>
      <c r="H507" s="2"/>
      <c r="I507" s="2"/>
      <c r="J507" s="31"/>
      <c r="K507" s="31"/>
      <c r="L507" s="31"/>
      <c r="M507" s="174" t="str">
        <f>IF(OR(ISBLANK(TP_CFAR_DB[[#This Row],[Probability]]),ISBLANK(TP_CFAR_DB[[#This Row],[Severity]])),"",VLOOKUP(TP_CFAR_DB[[#This Row],[Probability]],Probability[],2,FALSE)+VLOOKUP(TP_CFAR_DB[[#This Row],[Severity]],Probability[],2,FALSE)+1)</f>
        <v/>
      </c>
      <c r="N507" s="182"/>
    </row>
    <row r="508" spans="2:14">
      <c r="B508" s="176">
        <f t="shared" ca="1" si="20"/>
        <v>504</v>
      </c>
      <c r="C508" s="176" t="str">
        <f t="shared" ca="1" si="21"/>
        <v>FT-TP-504</v>
      </c>
      <c r="D508" s="31"/>
      <c r="E508" s="2"/>
      <c r="F508" s="2"/>
      <c r="G508" s="2"/>
      <c r="H508" s="2"/>
      <c r="I508" s="2"/>
      <c r="J508" s="31"/>
      <c r="K508" s="31"/>
      <c r="L508" s="31"/>
      <c r="M508" s="174" t="str">
        <f>IF(OR(ISBLANK(TP_CFAR_DB[[#This Row],[Probability]]),ISBLANK(TP_CFAR_DB[[#This Row],[Severity]])),"",VLOOKUP(TP_CFAR_DB[[#This Row],[Probability]],Probability[],2,FALSE)+VLOOKUP(TP_CFAR_DB[[#This Row],[Severity]],Probability[],2,FALSE)+1)</f>
        <v/>
      </c>
      <c r="N508" s="182"/>
    </row>
    <row r="509" spans="2:14">
      <c r="B509" s="176">
        <f t="shared" ca="1" si="20"/>
        <v>505</v>
      </c>
      <c r="C509" s="176" t="str">
        <f t="shared" ca="1" si="21"/>
        <v>FT-TP-505</v>
      </c>
      <c r="D509" s="31"/>
      <c r="E509" s="2"/>
      <c r="F509" s="2"/>
      <c r="G509" s="2"/>
      <c r="H509" s="2"/>
      <c r="I509" s="2"/>
      <c r="J509" s="31"/>
      <c r="K509" s="31"/>
      <c r="L509" s="31"/>
      <c r="M509" s="174" t="str">
        <f>IF(OR(ISBLANK(TP_CFAR_DB[[#This Row],[Probability]]),ISBLANK(TP_CFAR_DB[[#This Row],[Severity]])),"",VLOOKUP(TP_CFAR_DB[[#This Row],[Probability]],Probability[],2,FALSE)+VLOOKUP(TP_CFAR_DB[[#This Row],[Severity]],Probability[],2,FALSE)+1)</f>
        <v/>
      </c>
      <c r="N509" s="182"/>
    </row>
    <row r="510" spans="2:14">
      <c r="B510" s="176">
        <f t="shared" ca="1" si="20"/>
        <v>506</v>
      </c>
      <c r="C510" s="176" t="str">
        <f t="shared" ca="1" si="21"/>
        <v>FT-TP-506</v>
      </c>
      <c r="D510" s="31"/>
      <c r="E510" s="2"/>
      <c r="F510" s="2"/>
      <c r="G510" s="2"/>
      <c r="H510" s="2"/>
      <c r="I510" s="2"/>
      <c r="J510" s="31"/>
      <c r="K510" s="31"/>
      <c r="L510" s="31"/>
      <c r="M510" s="174" t="str">
        <f>IF(OR(ISBLANK(TP_CFAR_DB[[#This Row],[Probability]]),ISBLANK(TP_CFAR_DB[[#This Row],[Severity]])),"",VLOOKUP(TP_CFAR_DB[[#This Row],[Probability]],Probability[],2,FALSE)+VLOOKUP(TP_CFAR_DB[[#This Row],[Severity]],Probability[],2,FALSE)+1)</f>
        <v/>
      </c>
      <c r="N510" s="182"/>
    </row>
    <row r="511" spans="2:14">
      <c r="B511" s="176">
        <f t="shared" ca="1" si="20"/>
        <v>507</v>
      </c>
      <c r="C511" s="176" t="str">
        <f t="shared" ca="1" si="21"/>
        <v>FT-TP-507</v>
      </c>
      <c r="D511" s="31"/>
      <c r="E511" s="2"/>
      <c r="F511" s="2"/>
      <c r="G511" s="2"/>
      <c r="H511" s="2"/>
      <c r="I511" s="2"/>
      <c r="J511" s="31"/>
      <c r="K511" s="31"/>
      <c r="L511" s="31"/>
      <c r="M511" s="174" t="str">
        <f>IF(OR(ISBLANK(TP_CFAR_DB[[#This Row],[Probability]]),ISBLANK(TP_CFAR_DB[[#This Row],[Severity]])),"",VLOOKUP(TP_CFAR_DB[[#This Row],[Probability]],Probability[],2,FALSE)+VLOOKUP(TP_CFAR_DB[[#This Row],[Severity]],Probability[],2,FALSE)+1)</f>
        <v/>
      </c>
      <c r="N511" s="182"/>
    </row>
    <row r="512" spans="2:14">
      <c r="B512" s="176">
        <f t="shared" ca="1" si="20"/>
        <v>508</v>
      </c>
      <c r="C512" s="176" t="str">
        <f t="shared" ca="1" si="21"/>
        <v>FT-TP-508</v>
      </c>
      <c r="D512" s="31"/>
      <c r="E512" s="2"/>
      <c r="F512" s="2"/>
      <c r="G512" s="2"/>
      <c r="H512" s="2"/>
      <c r="I512" s="2"/>
      <c r="J512" s="31"/>
      <c r="K512" s="31"/>
      <c r="L512" s="31"/>
      <c r="M512" s="174" t="str">
        <f>IF(OR(ISBLANK(TP_CFAR_DB[[#This Row],[Probability]]),ISBLANK(TP_CFAR_DB[[#This Row],[Severity]])),"",VLOOKUP(TP_CFAR_DB[[#This Row],[Probability]],Probability[],2,FALSE)+VLOOKUP(TP_CFAR_DB[[#This Row],[Severity]],Probability[],2,FALSE)+1)</f>
        <v/>
      </c>
      <c r="N512" s="182"/>
    </row>
    <row r="513" spans="2:14">
      <c r="B513" s="176">
        <f t="shared" ca="1" si="20"/>
        <v>509</v>
      </c>
      <c r="C513" s="176" t="str">
        <f t="shared" ca="1" si="21"/>
        <v>FT-TP-509</v>
      </c>
      <c r="D513" s="31"/>
      <c r="E513" s="2"/>
      <c r="F513" s="2"/>
      <c r="G513" s="2"/>
      <c r="H513" s="2"/>
      <c r="I513" s="2"/>
      <c r="J513" s="31"/>
      <c r="K513" s="31"/>
      <c r="L513" s="31"/>
      <c r="M513" s="174" t="str">
        <f>IF(OR(ISBLANK(TP_CFAR_DB[[#This Row],[Probability]]),ISBLANK(TP_CFAR_DB[[#This Row],[Severity]])),"",VLOOKUP(TP_CFAR_DB[[#This Row],[Probability]],Probability[],2,FALSE)+VLOOKUP(TP_CFAR_DB[[#This Row],[Severity]],Probability[],2,FALSE)+1)</f>
        <v/>
      </c>
      <c r="N513" s="182"/>
    </row>
    <row r="514" spans="2:14">
      <c r="B514" s="176">
        <f t="shared" ca="1" si="20"/>
        <v>510</v>
      </c>
      <c r="C514" s="176" t="str">
        <f t="shared" ca="1" si="21"/>
        <v>FT-TP-510</v>
      </c>
      <c r="D514" s="31"/>
      <c r="E514" s="2"/>
      <c r="F514" s="2"/>
      <c r="G514" s="2"/>
      <c r="H514" s="2"/>
      <c r="I514" s="2"/>
      <c r="J514" s="31"/>
      <c r="K514" s="31"/>
      <c r="L514" s="31"/>
      <c r="M514" s="174" t="str">
        <f>IF(OR(ISBLANK(TP_CFAR_DB[[#This Row],[Probability]]),ISBLANK(TP_CFAR_DB[[#This Row],[Severity]])),"",VLOOKUP(TP_CFAR_DB[[#This Row],[Probability]],Probability[],2,FALSE)+VLOOKUP(TP_CFAR_DB[[#This Row],[Severity]],Probability[],2,FALSE)+1)</f>
        <v/>
      </c>
      <c r="N514" s="182"/>
    </row>
    <row r="515" spans="2:14">
      <c r="B515" s="176">
        <f t="shared" ca="1" si="20"/>
        <v>511</v>
      </c>
      <c r="C515" s="176" t="str">
        <f t="shared" ca="1" si="21"/>
        <v>FT-TP-511</v>
      </c>
      <c r="D515" s="31"/>
      <c r="E515" s="2"/>
      <c r="F515" s="2"/>
      <c r="G515" s="2"/>
      <c r="H515" s="2"/>
      <c r="I515" s="2"/>
      <c r="J515" s="31"/>
      <c r="K515" s="31"/>
      <c r="L515" s="31"/>
      <c r="M515" s="174" t="str">
        <f>IF(OR(ISBLANK(TP_CFAR_DB[[#This Row],[Probability]]),ISBLANK(TP_CFAR_DB[[#This Row],[Severity]])),"",VLOOKUP(TP_CFAR_DB[[#This Row],[Probability]],Probability[],2,FALSE)+VLOOKUP(TP_CFAR_DB[[#This Row],[Severity]],Probability[],2,FALSE)+1)</f>
        <v/>
      </c>
      <c r="N515" s="182"/>
    </row>
    <row r="516" spans="2:14">
      <c r="B516" s="176">
        <f t="shared" ca="1" si="20"/>
        <v>512</v>
      </c>
      <c r="C516" s="176" t="str">
        <f t="shared" ca="1" si="21"/>
        <v>FT-TP-512</v>
      </c>
      <c r="D516" s="31"/>
      <c r="E516" s="2"/>
      <c r="F516" s="2"/>
      <c r="G516" s="2"/>
      <c r="H516" s="2"/>
      <c r="I516" s="2"/>
      <c r="J516" s="31"/>
      <c r="K516" s="31"/>
      <c r="L516" s="31"/>
      <c r="M516" s="174" t="str">
        <f>IF(OR(ISBLANK(TP_CFAR_DB[[#This Row],[Probability]]),ISBLANK(TP_CFAR_DB[[#This Row],[Severity]])),"",VLOOKUP(TP_CFAR_DB[[#This Row],[Probability]],Probability[],2,FALSE)+VLOOKUP(TP_CFAR_DB[[#This Row],[Severity]],Probability[],2,FALSE)+1)</f>
        <v/>
      </c>
      <c r="N516" s="182"/>
    </row>
    <row r="517" spans="2:14">
      <c r="B517" s="176">
        <f t="shared" ca="1" si="20"/>
        <v>513</v>
      </c>
      <c r="C517" s="176" t="str">
        <f t="shared" ca="1" si="21"/>
        <v>FT-TP-513</v>
      </c>
      <c r="D517" s="31"/>
      <c r="E517" s="2"/>
      <c r="F517" s="2"/>
      <c r="G517" s="2"/>
      <c r="H517" s="2"/>
      <c r="I517" s="2"/>
      <c r="J517" s="31"/>
      <c r="K517" s="31"/>
      <c r="L517" s="31"/>
      <c r="M517" s="174" t="str">
        <f>IF(OR(ISBLANK(TP_CFAR_DB[[#This Row],[Probability]]),ISBLANK(TP_CFAR_DB[[#This Row],[Severity]])),"",VLOOKUP(TP_CFAR_DB[[#This Row],[Probability]],Probability[],2,FALSE)+VLOOKUP(TP_CFAR_DB[[#This Row],[Severity]],Probability[],2,FALSE)+1)</f>
        <v/>
      </c>
      <c r="N517" s="182"/>
    </row>
    <row r="518" spans="2:14">
      <c r="B518" s="176">
        <f t="shared" ca="1" si="20"/>
        <v>514</v>
      </c>
      <c r="C518" s="176" t="str">
        <f t="shared" ca="1" si="21"/>
        <v>FT-TP-514</v>
      </c>
      <c r="D518" s="31"/>
      <c r="E518" s="2"/>
      <c r="F518" s="2"/>
      <c r="G518" s="2"/>
      <c r="H518" s="2"/>
      <c r="I518" s="2"/>
      <c r="J518" s="31"/>
      <c r="K518" s="31"/>
      <c r="L518" s="31"/>
      <c r="M518" s="174" t="str">
        <f>IF(OR(ISBLANK(TP_CFAR_DB[[#This Row],[Probability]]),ISBLANK(TP_CFAR_DB[[#This Row],[Severity]])),"",VLOOKUP(TP_CFAR_DB[[#This Row],[Probability]],Probability[],2,FALSE)+VLOOKUP(TP_CFAR_DB[[#This Row],[Severity]],Probability[],2,FALSE)+1)</f>
        <v/>
      </c>
      <c r="N518" s="182"/>
    </row>
    <row r="519" spans="2:14">
      <c r="B519" s="176">
        <f t="shared" ca="1" si="20"/>
        <v>515</v>
      </c>
      <c r="C519" s="176" t="str">
        <f t="shared" ca="1" si="21"/>
        <v>FT-TP-515</v>
      </c>
      <c r="D519" s="31"/>
      <c r="E519" s="2"/>
      <c r="F519" s="2"/>
      <c r="G519" s="2"/>
      <c r="H519" s="2"/>
      <c r="I519" s="2"/>
      <c r="J519" s="31"/>
      <c r="K519" s="31"/>
      <c r="L519" s="31"/>
      <c r="M519" s="174" t="str">
        <f>IF(OR(ISBLANK(TP_CFAR_DB[[#This Row],[Probability]]),ISBLANK(TP_CFAR_DB[[#This Row],[Severity]])),"",VLOOKUP(TP_CFAR_DB[[#This Row],[Probability]],Probability[],2,FALSE)+VLOOKUP(TP_CFAR_DB[[#This Row],[Severity]],Probability[],2,FALSE)+1)</f>
        <v/>
      </c>
      <c r="N519" s="182"/>
    </row>
    <row r="520" spans="2:14">
      <c r="B520" s="176">
        <f t="shared" ca="1" si="20"/>
        <v>516</v>
      </c>
      <c r="C520" s="176" t="str">
        <f t="shared" ca="1" si="21"/>
        <v>FT-TP-516</v>
      </c>
      <c r="D520" s="31"/>
      <c r="E520" s="2"/>
      <c r="F520" s="2"/>
      <c r="G520" s="2"/>
      <c r="H520" s="2"/>
      <c r="I520" s="2"/>
      <c r="J520" s="31"/>
      <c r="K520" s="31"/>
      <c r="L520" s="31"/>
      <c r="M520" s="174" t="str">
        <f>IF(OR(ISBLANK(TP_CFAR_DB[[#This Row],[Probability]]),ISBLANK(TP_CFAR_DB[[#This Row],[Severity]])),"",VLOOKUP(TP_CFAR_DB[[#This Row],[Probability]],Probability[],2,FALSE)+VLOOKUP(TP_CFAR_DB[[#This Row],[Severity]],Probability[],2,FALSE)+1)</f>
        <v/>
      </c>
      <c r="N520" s="182"/>
    </row>
    <row r="521" spans="2:14">
      <c r="B521" s="176">
        <f t="shared" ca="1" si="20"/>
        <v>517</v>
      </c>
      <c r="C521" s="176" t="str">
        <f t="shared" ca="1" si="21"/>
        <v>FT-TP-517</v>
      </c>
      <c r="D521" s="31"/>
      <c r="E521" s="2"/>
      <c r="F521" s="2"/>
      <c r="G521" s="2"/>
      <c r="H521" s="2"/>
      <c r="I521" s="2"/>
      <c r="J521" s="31"/>
      <c r="K521" s="31"/>
      <c r="L521" s="31"/>
      <c r="M521" s="174" t="str">
        <f>IF(OR(ISBLANK(TP_CFAR_DB[[#This Row],[Probability]]),ISBLANK(TP_CFAR_DB[[#This Row],[Severity]])),"",VLOOKUP(TP_CFAR_DB[[#This Row],[Probability]],Probability[],2,FALSE)+VLOOKUP(TP_CFAR_DB[[#This Row],[Severity]],Probability[],2,FALSE)+1)</f>
        <v/>
      </c>
      <c r="N521" s="182"/>
    </row>
    <row r="522" spans="2:14">
      <c r="B522" s="176">
        <f t="shared" ca="1" si="20"/>
        <v>518</v>
      </c>
      <c r="C522" s="176" t="str">
        <f t="shared" ca="1" si="21"/>
        <v>FT-TP-518</v>
      </c>
      <c r="D522" s="31"/>
      <c r="E522" s="2"/>
      <c r="F522" s="2"/>
      <c r="G522" s="2"/>
      <c r="H522" s="2"/>
      <c r="I522" s="2"/>
      <c r="J522" s="31"/>
      <c r="K522" s="31"/>
      <c r="L522" s="31"/>
      <c r="M522" s="174" t="str">
        <f>IF(OR(ISBLANK(TP_CFAR_DB[[#This Row],[Probability]]),ISBLANK(TP_CFAR_DB[[#This Row],[Severity]])),"",VLOOKUP(TP_CFAR_DB[[#This Row],[Probability]],Probability[],2,FALSE)+VLOOKUP(TP_CFAR_DB[[#This Row],[Severity]],Probability[],2,FALSE)+1)</f>
        <v/>
      </c>
      <c r="N522" s="182"/>
    </row>
    <row r="523" spans="2:14">
      <c r="B523" s="176">
        <f t="shared" ca="1" si="20"/>
        <v>519</v>
      </c>
      <c r="C523" s="176" t="str">
        <f t="shared" ca="1" si="21"/>
        <v>FT-TP-519</v>
      </c>
      <c r="D523" s="31"/>
      <c r="E523" s="2"/>
      <c r="F523" s="2"/>
      <c r="G523" s="2"/>
      <c r="H523" s="2"/>
      <c r="I523" s="2"/>
      <c r="J523" s="31"/>
      <c r="K523" s="31"/>
      <c r="L523" s="31"/>
      <c r="M523" s="174" t="str">
        <f>IF(OR(ISBLANK(TP_CFAR_DB[[#This Row],[Probability]]),ISBLANK(TP_CFAR_DB[[#This Row],[Severity]])),"",VLOOKUP(TP_CFAR_DB[[#This Row],[Probability]],Probability[],2,FALSE)+VLOOKUP(TP_CFAR_DB[[#This Row],[Severity]],Probability[],2,FALSE)+1)</f>
        <v/>
      </c>
      <c r="N523" s="182"/>
    </row>
    <row r="524" spans="2:14">
      <c r="B524" s="176">
        <f t="shared" ca="1" si="20"/>
        <v>520</v>
      </c>
      <c r="C524" s="176" t="str">
        <f t="shared" ca="1" si="21"/>
        <v>FT-TP-520</v>
      </c>
      <c r="D524" s="31"/>
      <c r="E524" s="2"/>
      <c r="F524" s="2"/>
      <c r="G524" s="2"/>
      <c r="H524" s="2"/>
      <c r="I524" s="2"/>
      <c r="J524" s="31"/>
      <c r="K524" s="31"/>
      <c r="L524" s="31"/>
      <c r="M524" s="174" t="str">
        <f>IF(OR(ISBLANK(TP_CFAR_DB[[#This Row],[Probability]]),ISBLANK(TP_CFAR_DB[[#This Row],[Severity]])),"",VLOOKUP(TP_CFAR_DB[[#This Row],[Probability]],Probability[],2,FALSE)+VLOOKUP(TP_CFAR_DB[[#This Row],[Severity]],Probability[],2,FALSE)+1)</f>
        <v/>
      </c>
      <c r="N524" s="182"/>
    </row>
    <row r="525" spans="2:14">
      <c r="B525" s="176">
        <f t="shared" ca="1" si="20"/>
        <v>521</v>
      </c>
      <c r="C525" s="176" t="str">
        <f t="shared" ca="1" si="21"/>
        <v>FT-TP-521</v>
      </c>
      <c r="D525" s="31"/>
      <c r="E525" s="2"/>
      <c r="F525" s="2"/>
      <c r="G525" s="2"/>
      <c r="H525" s="2"/>
      <c r="I525" s="2"/>
      <c r="J525" s="31"/>
      <c r="K525" s="31"/>
      <c r="L525" s="31"/>
      <c r="M525" s="174" t="str">
        <f>IF(OR(ISBLANK(TP_CFAR_DB[[#This Row],[Probability]]),ISBLANK(TP_CFAR_DB[[#This Row],[Severity]])),"",VLOOKUP(TP_CFAR_DB[[#This Row],[Probability]],Probability[],2,FALSE)+VLOOKUP(TP_CFAR_DB[[#This Row],[Severity]],Probability[],2,FALSE)+1)</f>
        <v/>
      </c>
      <c r="N525" s="182"/>
    </row>
    <row r="526" spans="2:14">
      <c r="B526" s="176">
        <f t="shared" ca="1" si="20"/>
        <v>522</v>
      </c>
      <c r="C526" s="176" t="str">
        <f t="shared" ca="1" si="21"/>
        <v>FT-TP-522</v>
      </c>
      <c r="D526" s="31"/>
      <c r="E526" s="2"/>
      <c r="F526" s="2"/>
      <c r="G526" s="2"/>
      <c r="H526" s="2"/>
      <c r="I526" s="2"/>
      <c r="J526" s="31"/>
      <c r="K526" s="31"/>
      <c r="L526" s="31"/>
      <c r="M526" s="174" t="str">
        <f>IF(OR(ISBLANK(TP_CFAR_DB[[#This Row],[Probability]]),ISBLANK(TP_CFAR_DB[[#This Row],[Severity]])),"",VLOOKUP(TP_CFAR_DB[[#This Row],[Probability]],Probability[],2,FALSE)+VLOOKUP(TP_CFAR_DB[[#This Row],[Severity]],Probability[],2,FALSE)+1)</f>
        <v/>
      </c>
      <c r="N526" s="182"/>
    </row>
    <row r="527" spans="2:14">
      <c r="B527" s="176">
        <f t="shared" ca="1" si="20"/>
        <v>523</v>
      </c>
      <c r="C527" s="176" t="str">
        <f t="shared" ca="1" si="21"/>
        <v>FT-TP-523</v>
      </c>
      <c r="D527" s="31"/>
      <c r="E527" s="2"/>
      <c r="F527" s="2"/>
      <c r="G527" s="2"/>
      <c r="H527" s="2"/>
      <c r="I527" s="2"/>
      <c r="J527" s="31"/>
      <c r="K527" s="31"/>
      <c r="L527" s="31"/>
      <c r="M527" s="174" t="str">
        <f>IF(OR(ISBLANK(TP_CFAR_DB[[#This Row],[Probability]]),ISBLANK(TP_CFAR_DB[[#This Row],[Severity]])),"",VLOOKUP(TP_CFAR_DB[[#This Row],[Probability]],Probability[],2,FALSE)+VLOOKUP(TP_CFAR_DB[[#This Row],[Severity]],Probability[],2,FALSE)+1)</f>
        <v/>
      </c>
      <c r="N527" s="182"/>
    </row>
    <row r="528" spans="2:14">
      <c r="B528" s="176">
        <f t="shared" ca="1" si="20"/>
        <v>524</v>
      </c>
      <c r="C528" s="176" t="str">
        <f t="shared" ca="1" si="21"/>
        <v>FT-TP-524</v>
      </c>
      <c r="D528" s="31"/>
      <c r="E528" s="2"/>
      <c r="F528" s="2"/>
      <c r="G528" s="2"/>
      <c r="H528" s="2"/>
      <c r="I528" s="2"/>
      <c r="J528" s="31"/>
      <c r="K528" s="31"/>
      <c r="L528" s="31"/>
      <c r="M528" s="174" t="str">
        <f>IF(OR(ISBLANK(TP_CFAR_DB[[#This Row],[Probability]]),ISBLANK(TP_CFAR_DB[[#This Row],[Severity]])),"",VLOOKUP(TP_CFAR_DB[[#This Row],[Probability]],Probability[],2,FALSE)+VLOOKUP(TP_CFAR_DB[[#This Row],[Severity]],Probability[],2,FALSE)+1)</f>
        <v/>
      </c>
      <c r="N528" s="182"/>
    </row>
    <row r="529" spans="2:14">
      <c r="B529" s="176">
        <f t="shared" ca="1" si="20"/>
        <v>525</v>
      </c>
      <c r="C529" s="176" t="str">
        <f t="shared" ca="1" si="21"/>
        <v>FT-TP-525</v>
      </c>
      <c r="D529" s="31"/>
      <c r="E529" s="2"/>
      <c r="F529" s="2"/>
      <c r="G529" s="2"/>
      <c r="H529" s="2"/>
      <c r="I529" s="2"/>
      <c r="J529" s="31"/>
      <c r="K529" s="31"/>
      <c r="L529" s="31"/>
      <c r="M529" s="174" t="str">
        <f>IF(OR(ISBLANK(TP_CFAR_DB[[#This Row],[Probability]]),ISBLANK(TP_CFAR_DB[[#This Row],[Severity]])),"",VLOOKUP(TP_CFAR_DB[[#This Row],[Probability]],Probability[],2,FALSE)+VLOOKUP(TP_CFAR_DB[[#This Row],[Severity]],Probability[],2,FALSE)+1)</f>
        <v/>
      </c>
      <c r="N529" s="182"/>
    </row>
    <row r="530" spans="2:14">
      <c r="B530" s="176">
        <f t="shared" ca="1" si="20"/>
        <v>526</v>
      </c>
      <c r="C530" s="176" t="str">
        <f t="shared" ca="1" si="21"/>
        <v>FT-TP-526</v>
      </c>
      <c r="D530" s="31"/>
      <c r="E530" s="2"/>
      <c r="F530" s="2"/>
      <c r="G530" s="2"/>
      <c r="H530" s="2"/>
      <c r="I530" s="2"/>
      <c r="J530" s="31"/>
      <c r="K530" s="31"/>
      <c r="L530" s="31"/>
      <c r="M530" s="174" t="str">
        <f>IF(OR(ISBLANK(TP_CFAR_DB[[#This Row],[Probability]]),ISBLANK(TP_CFAR_DB[[#This Row],[Severity]])),"",VLOOKUP(TP_CFAR_DB[[#This Row],[Probability]],Probability[],2,FALSE)+VLOOKUP(TP_CFAR_DB[[#This Row],[Severity]],Probability[],2,FALSE)+1)</f>
        <v/>
      </c>
      <c r="N530" s="182"/>
    </row>
    <row r="531" spans="2:14">
      <c r="B531" s="176">
        <f t="shared" ca="1" si="20"/>
        <v>527</v>
      </c>
      <c r="C531" s="176" t="str">
        <f t="shared" ca="1" si="21"/>
        <v>FT-TP-527</v>
      </c>
      <c r="D531" s="31"/>
      <c r="E531" s="2"/>
      <c r="F531" s="2"/>
      <c r="G531" s="2"/>
      <c r="H531" s="2"/>
      <c r="I531" s="2"/>
      <c r="J531" s="31"/>
      <c r="K531" s="31"/>
      <c r="L531" s="31"/>
      <c r="M531" s="174" t="str">
        <f>IF(OR(ISBLANK(TP_CFAR_DB[[#This Row],[Probability]]),ISBLANK(TP_CFAR_DB[[#This Row],[Severity]])),"",VLOOKUP(TP_CFAR_DB[[#This Row],[Probability]],Probability[],2,FALSE)+VLOOKUP(TP_CFAR_DB[[#This Row],[Severity]],Probability[],2,FALSE)+1)</f>
        <v/>
      </c>
      <c r="N531" s="182"/>
    </row>
    <row r="532" spans="2:14">
      <c r="B532" s="176">
        <f t="shared" ca="1" si="20"/>
        <v>528</v>
      </c>
      <c r="C532" s="176" t="str">
        <f t="shared" ca="1" si="21"/>
        <v>FT-TP-528</v>
      </c>
      <c r="D532" s="31"/>
      <c r="E532" s="2"/>
      <c r="F532" s="2"/>
      <c r="G532" s="2"/>
      <c r="H532" s="2"/>
      <c r="I532" s="2"/>
      <c r="J532" s="31"/>
      <c r="K532" s="31"/>
      <c r="L532" s="31"/>
      <c r="M532" s="174" t="str">
        <f>IF(OR(ISBLANK(TP_CFAR_DB[[#This Row],[Probability]]),ISBLANK(TP_CFAR_DB[[#This Row],[Severity]])),"",VLOOKUP(TP_CFAR_DB[[#This Row],[Probability]],Probability[],2,FALSE)+VLOOKUP(TP_CFAR_DB[[#This Row],[Severity]],Probability[],2,FALSE)+1)</f>
        <v/>
      </c>
      <c r="N532" s="182"/>
    </row>
    <row r="533" spans="2:14">
      <c r="B533" s="176">
        <f t="shared" ca="1" si="20"/>
        <v>529</v>
      </c>
      <c r="C533" s="176" t="str">
        <f t="shared" ca="1" si="21"/>
        <v>FT-TP-529</v>
      </c>
      <c r="D533" s="31"/>
      <c r="E533" s="2"/>
      <c r="F533" s="2"/>
      <c r="G533" s="2"/>
      <c r="H533" s="2"/>
      <c r="I533" s="2"/>
      <c r="J533" s="31"/>
      <c r="K533" s="31"/>
      <c r="L533" s="31"/>
      <c r="M533" s="174" t="str">
        <f>IF(OR(ISBLANK(TP_CFAR_DB[[#This Row],[Probability]]),ISBLANK(TP_CFAR_DB[[#This Row],[Severity]])),"",VLOOKUP(TP_CFAR_DB[[#This Row],[Probability]],Probability[],2,FALSE)+VLOOKUP(TP_CFAR_DB[[#This Row],[Severity]],Probability[],2,FALSE)+1)</f>
        <v/>
      </c>
      <c r="N533" s="182"/>
    </row>
    <row r="534" spans="2:14">
      <c r="B534" s="176">
        <f t="shared" ca="1" si="20"/>
        <v>530</v>
      </c>
      <c r="C534" s="176" t="str">
        <f t="shared" ca="1" si="21"/>
        <v>FT-TP-530</v>
      </c>
      <c r="D534" s="31"/>
      <c r="E534" s="2"/>
      <c r="F534" s="2"/>
      <c r="G534" s="2"/>
      <c r="H534" s="2"/>
      <c r="I534" s="2"/>
      <c r="J534" s="31"/>
      <c r="K534" s="31"/>
      <c r="L534" s="31"/>
      <c r="M534" s="174" t="str">
        <f>IF(OR(ISBLANK(TP_CFAR_DB[[#This Row],[Probability]]),ISBLANK(TP_CFAR_DB[[#This Row],[Severity]])),"",VLOOKUP(TP_CFAR_DB[[#This Row],[Probability]],Probability[],2,FALSE)+VLOOKUP(TP_CFAR_DB[[#This Row],[Severity]],Probability[],2,FALSE)+1)</f>
        <v/>
      </c>
      <c r="N534" s="182"/>
    </row>
    <row r="535" spans="2:14">
      <c r="B535" s="176">
        <f t="shared" ca="1" si="20"/>
        <v>531</v>
      </c>
      <c r="C535" s="176" t="str">
        <f t="shared" ca="1" si="21"/>
        <v>FT-TP-531</v>
      </c>
      <c r="D535" s="31"/>
      <c r="E535" s="2"/>
      <c r="F535" s="2"/>
      <c r="G535" s="2"/>
      <c r="H535" s="2"/>
      <c r="I535" s="2"/>
      <c r="J535" s="31"/>
      <c r="K535" s="31"/>
      <c r="L535" s="31"/>
      <c r="M535" s="174" t="str">
        <f>IF(OR(ISBLANK(TP_CFAR_DB[[#This Row],[Probability]]),ISBLANK(TP_CFAR_DB[[#This Row],[Severity]])),"",VLOOKUP(TP_CFAR_DB[[#This Row],[Probability]],Probability[],2,FALSE)+VLOOKUP(TP_CFAR_DB[[#This Row],[Severity]],Probability[],2,FALSE)+1)</f>
        <v/>
      </c>
      <c r="N535" s="182"/>
    </row>
    <row r="536" spans="2:14">
      <c r="B536" s="176">
        <f t="shared" ca="1" si="20"/>
        <v>532</v>
      </c>
      <c r="C536" s="176" t="str">
        <f t="shared" ca="1" si="21"/>
        <v>FT-TP-532</v>
      </c>
      <c r="D536" s="31"/>
      <c r="E536" s="2"/>
      <c r="F536" s="2"/>
      <c r="G536" s="2"/>
      <c r="H536" s="2"/>
      <c r="I536" s="2"/>
      <c r="J536" s="31"/>
      <c r="K536" s="31"/>
      <c r="L536" s="31"/>
      <c r="M536" s="174" t="str">
        <f>IF(OR(ISBLANK(TP_CFAR_DB[[#This Row],[Probability]]),ISBLANK(TP_CFAR_DB[[#This Row],[Severity]])),"",VLOOKUP(TP_CFAR_DB[[#This Row],[Probability]],Probability[],2,FALSE)+VLOOKUP(TP_CFAR_DB[[#This Row],[Severity]],Probability[],2,FALSE)+1)</f>
        <v/>
      </c>
      <c r="N536" s="182"/>
    </row>
    <row r="537" spans="2:14">
      <c r="B537" s="176">
        <f t="shared" ca="1" si="20"/>
        <v>533</v>
      </c>
      <c r="C537" s="176" t="str">
        <f t="shared" ca="1" si="21"/>
        <v>FT-TP-533</v>
      </c>
      <c r="D537" s="31"/>
      <c r="E537" s="2"/>
      <c r="F537" s="2"/>
      <c r="G537" s="2"/>
      <c r="H537" s="2"/>
      <c r="I537" s="2"/>
      <c r="J537" s="31"/>
      <c r="K537" s="31"/>
      <c r="L537" s="31"/>
      <c r="M537" s="174" t="str">
        <f>IF(OR(ISBLANK(TP_CFAR_DB[[#This Row],[Probability]]),ISBLANK(TP_CFAR_DB[[#This Row],[Severity]])),"",VLOOKUP(TP_CFAR_DB[[#This Row],[Probability]],Probability[],2,FALSE)+VLOOKUP(TP_CFAR_DB[[#This Row],[Severity]],Probability[],2,FALSE)+1)</f>
        <v/>
      </c>
      <c r="N537" s="182"/>
    </row>
    <row r="538" spans="2:14">
      <c r="B538" s="176">
        <f t="shared" ca="1" si="20"/>
        <v>534</v>
      </c>
      <c r="C538" s="176" t="str">
        <f t="shared" ca="1" si="21"/>
        <v>FT-TP-534</v>
      </c>
      <c r="D538" s="31"/>
      <c r="E538" s="2"/>
      <c r="F538" s="2"/>
      <c r="G538" s="2"/>
      <c r="H538" s="2"/>
      <c r="I538" s="2"/>
      <c r="J538" s="31"/>
      <c r="K538" s="31"/>
      <c r="L538" s="31"/>
      <c r="M538" s="174" t="str">
        <f>IF(OR(ISBLANK(TP_CFAR_DB[[#This Row],[Probability]]),ISBLANK(TP_CFAR_DB[[#This Row],[Severity]])),"",VLOOKUP(TP_CFAR_DB[[#This Row],[Probability]],Probability[],2,FALSE)+VLOOKUP(TP_CFAR_DB[[#This Row],[Severity]],Probability[],2,FALSE)+1)</f>
        <v/>
      </c>
      <c r="N538" s="182"/>
    </row>
    <row r="539" spans="2:14">
      <c r="B539" s="176">
        <f t="shared" ca="1" si="20"/>
        <v>535</v>
      </c>
      <c r="C539" s="176" t="str">
        <f t="shared" ca="1" si="21"/>
        <v>FT-TP-535</v>
      </c>
      <c r="D539" s="31"/>
      <c r="E539" s="2"/>
      <c r="F539" s="2"/>
      <c r="G539" s="2"/>
      <c r="H539" s="2"/>
      <c r="I539" s="2"/>
      <c r="J539" s="31"/>
      <c r="K539" s="31"/>
      <c r="L539" s="31"/>
      <c r="M539" s="174" t="str">
        <f>IF(OR(ISBLANK(TP_CFAR_DB[[#This Row],[Probability]]),ISBLANK(TP_CFAR_DB[[#This Row],[Severity]])),"",VLOOKUP(TP_CFAR_DB[[#This Row],[Probability]],Probability[],2,FALSE)+VLOOKUP(TP_CFAR_DB[[#This Row],[Severity]],Probability[],2,FALSE)+1)</f>
        <v/>
      </c>
      <c r="N539" s="182"/>
    </row>
    <row r="540" spans="2:14">
      <c r="B540" s="176">
        <f t="shared" ca="1" si="20"/>
        <v>536</v>
      </c>
      <c r="C540" s="176" t="str">
        <f t="shared" ca="1" si="21"/>
        <v>FT-TP-536</v>
      </c>
      <c r="D540" s="31"/>
      <c r="E540" s="2"/>
      <c r="F540" s="2"/>
      <c r="G540" s="2"/>
      <c r="H540" s="2"/>
      <c r="I540" s="2"/>
      <c r="J540" s="31"/>
      <c r="K540" s="31"/>
      <c r="L540" s="31"/>
      <c r="M540" s="174" t="str">
        <f>IF(OR(ISBLANK(TP_CFAR_DB[[#This Row],[Probability]]),ISBLANK(TP_CFAR_DB[[#This Row],[Severity]])),"",VLOOKUP(TP_CFAR_DB[[#This Row],[Probability]],Probability[],2,FALSE)+VLOOKUP(TP_CFAR_DB[[#This Row],[Severity]],Probability[],2,FALSE)+1)</f>
        <v/>
      </c>
      <c r="N540" s="182"/>
    </row>
    <row r="541" spans="2:14">
      <c r="B541" s="176">
        <f t="shared" ca="1" si="20"/>
        <v>537</v>
      </c>
      <c r="C541" s="176" t="str">
        <f t="shared" ca="1" si="21"/>
        <v>FT-TP-537</v>
      </c>
      <c r="D541" s="31"/>
      <c r="E541" s="2"/>
      <c r="F541" s="2"/>
      <c r="G541" s="2"/>
      <c r="H541" s="2"/>
      <c r="I541" s="2"/>
      <c r="J541" s="31"/>
      <c r="K541" s="31"/>
      <c r="L541" s="31"/>
      <c r="M541" s="174" t="str">
        <f>IF(OR(ISBLANK(TP_CFAR_DB[[#This Row],[Probability]]),ISBLANK(TP_CFAR_DB[[#This Row],[Severity]])),"",VLOOKUP(TP_CFAR_DB[[#This Row],[Probability]],Probability[],2,FALSE)+VLOOKUP(TP_CFAR_DB[[#This Row],[Severity]],Probability[],2,FALSE)+1)</f>
        <v/>
      </c>
      <c r="N541" s="182"/>
    </row>
    <row r="542" spans="2:14">
      <c r="B542" s="176">
        <f t="shared" ca="1" si="20"/>
        <v>538</v>
      </c>
      <c r="C542" s="176" t="str">
        <f t="shared" ca="1" si="21"/>
        <v>FT-TP-538</v>
      </c>
      <c r="D542" s="31"/>
      <c r="E542" s="2"/>
      <c r="F542" s="2"/>
      <c r="G542" s="2"/>
      <c r="H542" s="2"/>
      <c r="I542" s="2"/>
      <c r="J542" s="31"/>
      <c r="K542" s="31"/>
      <c r="L542" s="31"/>
      <c r="M542" s="174" t="str">
        <f>IF(OR(ISBLANK(TP_CFAR_DB[[#This Row],[Probability]]),ISBLANK(TP_CFAR_DB[[#This Row],[Severity]])),"",VLOOKUP(TP_CFAR_DB[[#This Row],[Probability]],Probability[],2,FALSE)+VLOOKUP(TP_CFAR_DB[[#This Row],[Severity]],Probability[],2,FALSE)+1)</f>
        <v/>
      </c>
      <c r="N542" s="182"/>
    </row>
    <row r="543" spans="2:14">
      <c r="B543" s="176">
        <f t="shared" ca="1" si="20"/>
        <v>539</v>
      </c>
      <c r="C543" s="176" t="str">
        <f t="shared" ca="1" si="21"/>
        <v>FT-TP-539</v>
      </c>
      <c r="D543" s="31"/>
      <c r="E543" s="2"/>
      <c r="F543" s="2"/>
      <c r="G543" s="2"/>
      <c r="H543" s="2"/>
      <c r="I543" s="2"/>
      <c r="J543" s="31"/>
      <c r="K543" s="31"/>
      <c r="L543" s="31"/>
      <c r="M543" s="174" t="str">
        <f>IF(OR(ISBLANK(TP_CFAR_DB[[#This Row],[Probability]]),ISBLANK(TP_CFAR_DB[[#This Row],[Severity]])),"",VLOOKUP(TP_CFAR_DB[[#This Row],[Probability]],Probability[],2,FALSE)+VLOOKUP(TP_CFAR_DB[[#This Row],[Severity]],Probability[],2,FALSE)+1)</f>
        <v/>
      </c>
      <c r="N543" s="182"/>
    </row>
    <row r="544" spans="2:14">
      <c r="B544" s="176">
        <f t="shared" ca="1" si="20"/>
        <v>540</v>
      </c>
      <c r="C544" s="176" t="str">
        <f t="shared" ca="1" si="21"/>
        <v>FT-TP-540</v>
      </c>
      <c r="D544" s="31"/>
      <c r="E544" s="2"/>
      <c r="F544" s="2"/>
      <c r="G544" s="2"/>
      <c r="H544" s="2"/>
      <c r="I544" s="2"/>
      <c r="J544" s="31"/>
      <c r="K544" s="31"/>
      <c r="L544" s="31"/>
      <c r="M544" s="174" t="str">
        <f>IF(OR(ISBLANK(TP_CFAR_DB[[#This Row],[Probability]]),ISBLANK(TP_CFAR_DB[[#This Row],[Severity]])),"",VLOOKUP(TP_CFAR_DB[[#This Row],[Probability]],Probability[],2,FALSE)+VLOOKUP(TP_CFAR_DB[[#This Row],[Severity]],Probability[],2,FALSE)+1)</f>
        <v/>
      </c>
      <c r="N544" s="182"/>
    </row>
    <row r="545" spans="2:14">
      <c r="B545" s="176">
        <f t="shared" ca="1" si="20"/>
        <v>541</v>
      </c>
      <c r="C545" s="176" t="str">
        <f t="shared" ca="1" si="21"/>
        <v>FT-TP-541</v>
      </c>
      <c r="D545" s="31"/>
      <c r="E545" s="2"/>
      <c r="F545" s="2"/>
      <c r="G545" s="2"/>
      <c r="H545" s="2"/>
      <c r="I545" s="2"/>
      <c r="J545" s="31"/>
      <c r="K545" s="31"/>
      <c r="L545" s="31"/>
      <c r="M545" s="174" t="str">
        <f>IF(OR(ISBLANK(TP_CFAR_DB[[#This Row],[Probability]]),ISBLANK(TP_CFAR_DB[[#This Row],[Severity]])),"",VLOOKUP(TP_CFAR_DB[[#This Row],[Probability]],Probability[],2,FALSE)+VLOOKUP(TP_CFAR_DB[[#This Row],[Severity]],Probability[],2,FALSE)+1)</f>
        <v/>
      </c>
      <c r="N545" s="182"/>
    </row>
    <row r="546" spans="2:14">
      <c r="B546" s="176">
        <f t="shared" ca="1" si="20"/>
        <v>542</v>
      </c>
      <c r="C546" s="176" t="str">
        <f t="shared" ca="1" si="21"/>
        <v>FT-TP-542</v>
      </c>
      <c r="D546" s="31"/>
      <c r="E546" s="2"/>
      <c r="F546" s="2"/>
      <c r="G546" s="2"/>
      <c r="H546" s="2"/>
      <c r="I546" s="2"/>
      <c r="J546" s="31"/>
      <c r="K546" s="31"/>
      <c r="L546" s="31"/>
      <c r="M546" s="174" t="str">
        <f>IF(OR(ISBLANK(TP_CFAR_DB[[#This Row],[Probability]]),ISBLANK(TP_CFAR_DB[[#This Row],[Severity]])),"",VLOOKUP(TP_CFAR_DB[[#This Row],[Probability]],Probability[],2,FALSE)+VLOOKUP(TP_CFAR_DB[[#This Row],[Severity]],Probability[],2,FALSE)+1)</f>
        <v/>
      </c>
      <c r="N546" s="182"/>
    </row>
    <row r="547" spans="2:14">
      <c r="B547" s="176">
        <f t="shared" ca="1" si="20"/>
        <v>543</v>
      </c>
      <c r="C547" s="176" t="str">
        <f t="shared" ca="1" si="21"/>
        <v>FT-TP-543</v>
      </c>
      <c r="D547" s="31"/>
      <c r="E547" s="2"/>
      <c r="F547" s="2"/>
      <c r="G547" s="2"/>
      <c r="H547" s="2"/>
      <c r="I547" s="2"/>
      <c r="J547" s="31"/>
      <c r="K547" s="31"/>
      <c r="L547" s="31"/>
      <c r="M547" s="174" t="str">
        <f>IF(OR(ISBLANK(TP_CFAR_DB[[#This Row],[Probability]]),ISBLANK(TP_CFAR_DB[[#This Row],[Severity]])),"",VLOOKUP(TP_CFAR_DB[[#This Row],[Probability]],Probability[],2,FALSE)+VLOOKUP(TP_CFAR_DB[[#This Row],[Severity]],Probability[],2,FALSE)+1)</f>
        <v/>
      </c>
      <c r="N547" s="182"/>
    </row>
    <row r="548" spans="2:14">
      <c r="B548" s="176">
        <f t="shared" ca="1" si="20"/>
        <v>544</v>
      </c>
      <c r="C548" s="176" t="str">
        <f t="shared" ca="1" si="21"/>
        <v>FT-TP-544</v>
      </c>
      <c r="D548" s="31"/>
      <c r="E548" s="2"/>
      <c r="F548" s="2"/>
      <c r="G548" s="2"/>
      <c r="H548" s="2"/>
      <c r="I548" s="2"/>
      <c r="J548" s="31"/>
      <c r="K548" s="31"/>
      <c r="L548" s="31"/>
      <c r="M548" s="174" t="str">
        <f>IF(OR(ISBLANK(TP_CFAR_DB[[#This Row],[Probability]]),ISBLANK(TP_CFAR_DB[[#This Row],[Severity]])),"",VLOOKUP(TP_CFAR_DB[[#This Row],[Probability]],Probability[],2,FALSE)+VLOOKUP(TP_CFAR_DB[[#This Row],[Severity]],Probability[],2,FALSE)+1)</f>
        <v/>
      </c>
      <c r="N548" s="182"/>
    </row>
    <row r="549" spans="2:14">
      <c r="B549" s="176">
        <f t="shared" ca="1" si="20"/>
        <v>545</v>
      </c>
      <c r="C549" s="176" t="str">
        <f t="shared" ca="1" si="21"/>
        <v>FT-TP-545</v>
      </c>
      <c r="D549" s="31"/>
      <c r="E549" s="2"/>
      <c r="F549" s="2"/>
      <c r="G549" s="2"/>
      <c r="H549" s="2"/>
      <c r="I549" s="2"/>
      <c r="J549" s="31"/>
      <c r="K549" s="31"/>
      <c r="L549" s="31"/>
      <c r="M549" s="174" t="str">
        <f>IF(OR(ISBLANK(TP_CFAR_DB[[#This Row],[Probability]]),ISBLANK(TP_CFAR_DB[[#This Row],[Severity]])),"",VLOOKUP(TP_CFAR_DB[[#This Row],[Probability]],Probability[],2,FALSE)+VLOOKUP(TP_CFAR_DB[[#This Row],[Severity]],Probability[],2,FALSE)+1)</f>
        <v/>
      </c>
      <c r="N549" s="182"/>
    </row>
    <row r="550" spans="2:14">
      <c r="B550" s="176">
        <f t="shared" ca="1" si="20"/>
        <v>546</v>
      </c>
      <c r="C550" s="176" t="str">
        <f t="shared" ca="1" si="21"/>
        <v>FT-TP-546</v>
      </c>
      <c r="D550" s="31"/>
      <c r="E550" s="2"/>
      <c r="F550" s="2"/>
      <c r="G550" s="2"/>
      <c r="H550" s="2"/>
      <c r="I550" s="2"/>
      <c r="J550" s="31"/>
      <c r="K550" s="31"/>
      <c r="L550" s="31"/>
      <c r="M550" s="174" t="str">
        <f>IF(OR(ISBLANK(TP_CFAR_DB[[#This Row],[Probability]]),ISBLANK(TP_CFAR_DB[[#This Row],[Severity]])),"",VLOOKUP(TP_CFAR_DB[[#This Row],[Probability]],Probability[],2,FALSE)+VLOOKUP(TP_CFAR_DB[[#This Row],[Severity]],Probability[],2,FALSE)+1)</f>
        <v/>
      </c>
      <c r="N550" s="182"/>
    </row>
    <row r="551" spans="2:14">
      <c r="B551" s="176">
        <f t="shared" ca="1" si="20"/>
        <v>547</v>
      </c>
      <c r="C551" s="176" t="str">
        <f t="shared" ca="1" si="21"/>
        <v>FT-TP-547</v>
      </c>
      <c r="D551" s="31"/>
      <c r="E551" s="2"/>
      <c r="F551" s="2"/>
      <c r="G551" s="2"/>
      <c r="H551" s="2"/>
      <c r="I551" s="2"/>
      <c r="J551" s="31"/>
      <c r="K551" s="31"/>
      <c r="L551" s="31"/>
      <c r="M551" s="174" t="str">
        <f>IF(OR(ISBLANK(TP_CFAR_DB[[#This Row],[Probability]]),ISBLANK(TP_CFAR_DB[[#This Row],[Severity]])),"",VLOOKUP(TP_CFAR_DB[[#This Row],[Probability]],Probability[],2,FALSE)+VLOOKUP(TP_CFAR_DB[[#This Row],[Severity]],Probability[],2,FALSE)+1)</f>
        <v/>
      </c>
      <c r="N551" s="182"/>
    </row>
    <row r="552" spans="2:14">
      <c r="B552" s="176">
        <f t="shared" ca="1" si="20"/>
        <v>548</v>
      </c>
      <c r="C552" s="176" t="str">
        <f t="shared" ca="1" si="21"/>
        <v>FT-TP-548</v>
      </c>
      <c r="D552" s="31"/>
      <c r="E552" s="2"/>
      <c r="F552" s="2"/>
      <c r="G552" s="2"/>
      <c r="H552" s="2"/>
      <c r="I552" s="2"/>
      <c r="J552" s="31"/>
      <c r="K552" s="31"/>
      <c r="L552" s="31"/>
      <c r="M552" s="174" t="str">
        <f>IF(OR(ISBLANK(TP_CFAR_DB[[#This Row],[Probability]]),ISBLANK(TP_CFAR_DB[[#This Row],[Severity]])),"",VLOOKUP(TP_CFAR_DB[[#This Row],[Probability]],Probability[],2,FALSE)+VLOOKUP(TP_CFAR_DB[[#This Row],[Severity]],Probability[],2,FALSE)+1)</f>
        <v/>
      </c>
      <c r="N552" s="182"/>
    </row>
    <row r="553" spans="2:14">
      <c r="B553" s="176">
        <f t="shared" ca="1" si="20"/>
        <v>549</v>
      </c>
      <c r="C553" s="176" t="str">
        <f t="shared" ca="1" si="21"/>
        <v>FT-TP-549</v>
      </c>
      <c r="D553" s="31"/>
      <c r="E553" s="2"/>
      <c r="F553" s="2"/>
      <c r="G553" s="2"/>
      <c r="H553" s="2"/>
      <c r="I553" s="2"/>
      <c r="J553" s="31"/>
      <c r="K553" s="31"/>
      <c r="L553" s="31"/>
      <c r="M553" s="174" t="str">
        <f>IF(OR(ISBLANK(TP_CFAR_DB[[#This Row],[Probability]]),ISBLANK(TP_CFAR_DB[[#This Row],[Severity]])),"",VLOOKUP(TP_CFAR_DB[[#This Row],[Probability]],Probability[],2,FALSE)+VLOOKUP(TP_CFAR_DB[[#This Row],[Severity]],Probability[],2,FALSE)+1)</f>
        <v/>
      </c>
      <c r="N553" s="182"/>
    </row>
    <row r="554" spans="2:14">
      <c r="B554" s="176">
        <f t="shared" ca="1" si="20"/>
        <v>550</v>
      </c>
      <c r="C554" s="176" t="str">
        <f t="shared" ca="1" si="21"/>
        <v>FT-TP-550</v>
      </c>
      <c r="D554" s="31"/>
      <c r="E554" s="2"/>
      <c r="F554" s="2"/>
      <c r="G554" s="2"/>
      <c r="H554" s="2"/>
      <c r="I554" s="2"/>
      <c r="J554" s="31"/>
      <c r="K554" s="31"/>
      <c r="L554" s="31"/>
      <c r="M554" s="174" t="str">
        <f>IF(OR(ISBLANK(TP_CFAR_DB[[#This Row],[Probability]]),ISBLANK(TP_CFAR_DB[[#This Row],[Severity]])),"",VLOOKUP(TP_CFAR_DB[[#This Row],[Probability]],Probability[],2,FALSE)+VLOOKUP(TP_CFAR_DB[[#This Row],[Severity]],Probability[],2,FALSE)+1)</f>
        <v/>
      </c>
      <c r="N554" s="182"/>
    </row>
    <row r="555" spans="2:14">
      <c r="B555" s="176">
        <f t="shared" ca="1" si="20"/>
        <v>551</v>
      </c>
      <c r="C555" s="176" t="str">
        <f t="shared" ca="1" si="21"/>
        <v>FT-TP-551</v>
      </c>
      <c r="D555" s="31"/>
      <c r="E555" s="2"/>
      <c r="F555" s="2"/>
      <c r="G555" s="2"/>
      <c r="H555" s="2"/>
      <c r="I555" s="2"/>
      <c r="J555" s="31"/>
      <c r="K555" s="31"/>
      <c r="L555" s="31"/>
      <c r="M555" s="174" t="str">
        <f>IF(OR(ISBLANK(TP_CFAR_DB[[#This Row],[Probability]]),ISBLANK(TP_CFAR_DB[[#This Row],[Severity]])),"",VLOOKUP(TP_CFAR_DB[[#This Row],[Probability]],Probability[],2,FALSE)+VLOOKUP(TP_CFAR_DB[[#This Row],[Severity]],Probability[],2,FALSE)+1)</f>
        <v/>
      </c>
      <c r="N555" s="182"/>
    </row>
    <row r="556" spans="2:14">
      <c r="B556" s="176">
        <f t="shared" ca="1" si="20"/>
        <v>552</v>
      </c>
      <c r="C556" s="176" t="str">
        <f t="shared" ca="1" si="21"/>
        <v>FT-TP-552</v>
      </c>
      <c r="D556" s="31"/>
      <c r="E556" s="2"/>
      <c r="F556" s="2"/>
      <c r="G556" s="2"/>
      <c r="H556" s="2"/>
      <c r="I556" s="2"/>
      <c r="J556" s="31"/>
      <c r="K556" s="31"/>
      <c r="L556" s="31"/>
      <c r="M556" s="174" t="str">
        <f>IF(OR(ISBLANK(TP_CFAR_DB[[#This Row],[Probability]]),ISBLANK(TP_CFAR_DB[[#This Row],[Severity]])),"",VLOOKUP(TP_CFAR_DB[[#This Row],[Probability]],Probability[],2,FALSE)+VLOOKUP(TP_CFAR_DB[[#This Row],[Severity]],Probability[],2,FALSE)+1)</f>
        <v/>
      </c>
      <c r="N556" s="182"/>
    </row>
    <row r="557" spans="2:14">
      <c r="B557" s="176">
        <f t="shared" ca="1" si="20"/>
        <v>553</v>
      </c>
      <c r="C557" s="176" t="str">
        <f t="shared" ca="1" si="21"/>
        <v>FT-TP-553</v>
      </c>
      <c r="D557" s="31"/>
      <c r="E557" s="2"/>
      <c r="F557" s="2"/>
      <c r="G557" s="2"/>
      <c r="H557" s="2"/>
      <c r="I557" s="2"/>
      <c r="J557" s="31"/>
      <c r="K557" s="31"/>
      <c r="L557" s="31"/>
      <c r="M557" s="174" t="str">
        <f>IF(OR(ISBLANK(TP_CFAR_DB[[#This Row],[Probability]]),ISBLANK(TP_CFAR_DB[[#This Row],[Severity]])),"",VLOOKUP(TP_CFAR_DB[[#This Row],[Probability]],Probability[],2,FALSE)+VLOOKUP(TP_CFAR_DB[[#This Row],[Severity]],Probability[],2,FALSE)+1)</f>
        <v/>
      </c>
      <c r="N557" s="182"/>
    </row>
    <row r="558" spans="2:14">
      <c r="B558" s="176">
        <f t="shared" ca="1" si="20"/>
        <v>554</v>
      </c>
      <c r="C558" s="176" t="str">
        <f t="shared" ca="1" si="21"/>
        <v>FT-TP-554</v>
      </c>
      <c r="D558" s="31"/>
      <c r="E558" s="2"/>
      <c r="F558" s="2"/>
      <c r="G558" s="2"/>
      <c r="H558" s="2"/>
      <c r="I558" s="2"/>
      <c r="J558" s="31"/>
      <c r="K558" s="31"/>
      <c r="L558" s="31"/>
      <c r="M558" s="174" t="str">
        <f>IF(OR(ISBLANK(TP_CFAR_DB[[#This Row],[Probability]]),ISBLANK(TP_CFAR_DB[[#This Row],[Severity]])),"",VLOOKUP(TP_CFAR_DB[[#This Row],[Probability]],Probability[],2,FALSE)+VLOOKUP(TP_CFAR_DB[[#This Row],[Severity]],Probability[],2,FALSE)+1)</f>
        <v/>
      </c>
      <c r="N558" s="182"/>
    </row>
    <row r="559" spans="2:14">
      <c r="B559" s="176">
        <f t="shared" ref="B559:B622" ca="1" si="22">INDIRECT("R[-1]C",0)+1</f>
        <v>555</v>
      </c>
      <c r="C559" s="176" t="str">
        <f t="shared" ref="C559:C622" ca="1" si="23">"FT-TP-"&amp;B559</f>
        <v>FT-TP-555</v>
      </c>
      <c r="D559" s="31"/>
      <c r="E559" s="2"/>
      <c r="F559" s="2"/>
      <c r="G559" s="2"/>
      <c r="H559" s="2"/>
      <c r="I559" s="2"/>
      <c r="J559" s="31"/>
      <c r="K559" s="31"/>
      <c r="L559" s="31"/>
      <c r="M559" s="174" t="str">
        <f>IF(OR(ISBLANK(TP_CFAR_DB[[#This Row],[Probability]]),ISBLANK(TP_CFAR_DB[[#This Row],[Severity]])),"",VLOOKUP(TP_CFAR_DB[[#This Row],[Probability]],Probability[],2,FALSE)+VLOOKUP(TP_CFAR_DB[[#This Row],[Severity]],Probability[],2,FALSE)+1)</f>
        <v/>
      </c>
      <c r="N559" s="182"/>
    </row>
    <row r="560" spans="2:14">
      <c r="B560" s="176">
        <f t="shared" ca="1" si="22"/>
        <v>556</v>
      </c>
      <c r="C560" s="176" t="str">
        <f t="shared" ca="1" si="23"/>
        <v>FT-TP-556</v>
      </c>
      <c r="D560" s="31"/>
      <c r="E560" s="2"/>
      <c r="F560" s="2"/>
      <c r="G560" s="2"/>
      <c r="H560" s="2"/>
      <c r="I560" s="2"/>
      <c r="J560" s="31"/>
      <c r="K560" s="31"/>
      <c r="L560" s="31"/>
      <c r="M560" s="174" t="str">
        <f>IF(OR(ISBLANK(TP_CFAR_DB[[#This Row],[Probability]]),ISBLANK(TP_CFAR_DB[[#This Row],[Severity]])),"",VLOOKUP(TP_CFAR_DB[[#This Row],[Probability]],Probability[],2,FALSE)+VLOOKUP(TP_CFAR_DB[[#This Row],[Severity]],Probability[],2,FALSE)+1)</f>
        <v/>
      </c>
      <c r="N560" s="182"/>
    </row>
    <row r="561" spans="2:14">
      <c r="B561" s="176">
        <f t="shared" ca="1" si="22"/>
        <v>557</v>
      </c>
      <c r="C561" s="176" t="str">
        <f t="shared" ca="1" si="23"/>
        <v>FT-TP-557</v>
      </c>
      <c r="D561" s="31"/>
      <c r="E561" s="2"/>
      <c r="F561" s="2"/>
      <c r="G561" s="2"/>
      <c r="H561" s="2"/>
      <c r="I561" s="2"/>
      <c r="J561" s="31"/>
      <c r="K561" s="31"/>
      <c r="L561" s="31"/>
      <c r="M561" s="174" t="str">
        <f>IF(OR(ISBLANK(TP_CFAR_DB[[#This Row],[Probability]]),ISBLANK(TP_CFAR_DB[[#This Row],[Severity]])),"",VLOOKUP(TP_CFAR_DB[[#This Row],[Probability]],Probability[],2,FALSE)+VLOOKUP(TP_CFAR_DB[[#This Row],[Severity]],Probability[],2,FALSE)+1)</f>
        <v/>
      </c>
      <c r="N561" s="182"/>
    </row>
    <row r="562" spans="2:14">
      <c r="B562" s="176">
        <f t="shared" ca="1" si="22"/>
        <v>558</v>
      </c>
      <c r="C562" s="176" t="str">
        <f t="shared" ca="1" si="23"/>
        <v>FT-TP-558</v>
      </c>
      <c r="D562" s="31"/>
      <c r="E562" s="2"/>
      <c r="F562" s="2"/>
      <c r="G562" s="2"/>
      <c r="H562" s="2"/>
      <c r="I562" s="2"/>
      <c r="J562" s="31"/>
      <c r="K562" s="31"/>
      <c r="L562" s="31"/>
      <c r="M562" s="174" t="str">
        <f>IF(OR(ISBLANK(TP_CFAR_DB[[#This Row],[Probability]]),ISBLANK(TP_CFAR_DB[[#This Row],[Severity]])),"",VLOOKUP(TP_CFAR_DB[[#This Row],[Probability]],Probability[],2,FALSE)+VLOOKUP(TP_CFAR_DB[[#This Row],[Severity]],Probability[],2,FALSE)+1)</f>
        <v/>
      </c>
      <c r="N562" s="182"/>
    </row>
    <row r="563" spans="2:14">
      <c r="B563" s="176">
        <f t="shared" ca="1" si="22"/>
        <v>559</v>
      </c>
      <c r="C563" s="176" t="str">
        <f t="shared" ca="1" si="23"/>
        <v>FT-TP-559</v>
      </c>
      <c r="D563" s="31"/>
      <c r="E563" s="2"/>
      <c r="F563" s="2"/>
      <c r="G563" s="2"/>
      <c r="H563" s="2"/>
      <c r="I563" s="2"/>
      <c r="J563" s="31"/>
      <c r="K563" s="31"/>
      <c r="L563" s="31"/>
      <c r="M563" s="174" t="str">
        <f>IF(OR(ISBLANK(TP_CFAR_DB[[#This Row],[Probability]]),ISBLANK(TP_CFAR_DB[[#This Row],[Severity]])),"",VLOOKUP(TP_CFAR_DB[[#This Row],[Probability]],Probability[],2,FALSE)+VLOOKUP(TP_CFAR_DB[[#This Row],[Severity]],Probability[],2,FALSE)+1)</f>
        <v/>
      </c>
      <c r="N563" s="182"/>
    </row>
    <row r="564" spans="2:14">
      <c r="B564" s="176">
        <f t="shared" ca="1" si="22"/>
        <v>560</v>
      </c>
      <c r="C564" s="176" t="str">
        <f t="shared" ca="1" si="23"/>
        <v>FT-TP-560</v>
      </c>
      <c r="D564" s="31"/>
      <c r="E564" s="2"/>
      <c r="F564" s="2"/>
      <c r="G564" s="2"/>
      <c r="H564" s="2"/>
      <c r="I564" s="2"/>
      <c r="J564" s="31"/>
      <c r="K564" s="31"/>
      <c r="L564" s="31"/>
      <c r="M564" s="174" t="str">
        <f>IF(OR(ISBLANK(TP_CFAR_DB[[#This Row],[Probability]]),ISBLANK(TP_CFAR_DB[[#This Row],[Severity]])),"",VLOOKUP(TP_CFAR_DB[[#This Row],[Probability]],Probability[],2,FALSE)+VLOOKUP(TP_CFAR_DB[[#This Row],[Severity]],Probability[],2,FALSE)+1)</f>
        <v/>
      </c>
      <c r="N564" s="182"/>
    </row>
    <row r="565" spans="2:14">
      <c r="B565" s="176">
        <f t="shared" ca="1" si="22"/>
        <v>561</v>
      </c>
      <c r="C565" s="176" t="str">
        <f t="shared" ca="1" si="23"/>
        <v>FT-TP-561</v>
      </c>
      <c r="D565" s="31"/>
      <c r="E565" s="2"/>
      <c r="F565" s="2"/>
      <c r="G565" s="2"/>
      <c r="H565" s="2"/>
      <c r="I565" s="2"/>
      <c r="J565" s="31"/>
      <c r="K565" s="31"/>
      <c r="L565" s="31"/>
      <c r="M565" s="174" t="str">
        <f>IF(OR(ISBLANK(TP_CFAR_DB[[#This Row],[Probability]]),ISBLANK(TP_CFAR_DB[[#This Row],[Severity]])),"",VLOOKUP(TP_CFAR_DB[[#This Row],[Probability]],Probability[],2,FALSE)+VLOOKUP(TP_CFAR_DB[[#This Row],[Severity]],Probability[],2,FALSE)+1)</f>
        <v/>
      </c>
      <c r="N565" s="182"/>
    </row>
    <row r="566" spans="2:14">
      <c r="B566" s="176">
        <f t="shared" ca="1" si="22"/>
        <v>562</v>
      </c>
      <c r="C566" s="176" t="str">
        <f t="shared" ca="1" si="23"/>
        <v>FT-TP-562</v>
      </c>
      <c r="D566" s="31"/>
      <c r="E566" s="2"/>
      <c r="F566" s="2"/>
      <c r="G566" s="2"/>
      <c r="H566" s="2"/>
      <c r="I566" s="2"/>
      <c r="J566" s="31"/>
      <c r="K566" s="31"/>
      <c r="L566" s="31"/>
      <c r="M566" s="174" t="str">
        <f>IF(OR(ISBLANK(TP_CFAR_DB[[#This Row],[Probability]]),ISBLANK(TP_CFAR_DB[[#This Row],[Severity]])),"",VLOOKUP(TP_CFAR_DB[[#This Row],[Probability]],Probability[],2,FALSE)+VLOOKUP(TP_CFAR_DB[[#This Row],[Severity]],Probability[],2,FALSE)+1)</f>
        <v/>
      </c>
      <c r="N566" s="182"/>
    </row>
    <row r="567" spans="2:14">
      <c r="B567" s="176">
        <f t="shared" ca="1" si="22"/>
        <v>563</v>
      </c>
      <c r="C567" s="176" t="str">
        <f t="shared" ca="1" si="23"/>
        <v>FT-TP-563</v>
      </c>
      <c r="D567" s="31"/>
      <c r="E567" s="2"/>
      <c r="F567" s="2"/>
      <c r="G567" s="2"/>
      <c r="H567" s="2"/>
      <c r="I567" s="2"/>
      <c r="J567" s="31"/>
      <c r="K567" s="31"/>
      <c r="L567" s="31"/>
      <c r="M567" s="174" t="str">
        <f>IF(OR(ISBLANK(TP_CFAR_DB[[#This Row],[Probability]]),ISBLANK(TP_CFAR_DB[[#This Row],[Severity]])),"",VLOOKUP(TP_CFAR_DB[[#This Row],[Probability]],Probability[],2,FALSE)+VLOOKUP(TP_CFAR_DB[[#This Row],[Severity]],Probability[],2,FALSE)+1)</f>
        <v/>
      </c>
      <c r="N567" s="182"/>
    </row>
    <row r="568" spans="2:14">
      <c r="B568" s="176">
        <f t="shared" ca="1" si="22"/>
        <v>564</v>
      </c>
      <c r="C568" s="176" t="str">
        <f t="shared" ca="1" si="23"/>
        <v>FT-TP-564</v>
      </c>
      <c r="D568" s="31"/>
      <c r="E568" s="2"/>
      <c r="F568" s="2"/>
      <c r="G568" s="2"/>
      <c r="H568" s="2"/>
      <c r="I568" s="2"/>
      <c r="J568" s="31"/>
      <c r="K568" s="31"/>
      <c r="L568" s="31"/>
      <c r="M568" s="174" t="str">
        <f>IF(OR(ISBLANK(TP_CFAR_DB[[#This Row],[Probability]]),ISBLANK(TP_CFAR_DB[[#This Row],[Severity]])),"",VLOOKUP(TP_CFAR_DB[[#This Row],[Probability]],Probability[],2,FALSE)+VLOOKUP(TP_CFAR_DB[[#This Row],[Severity]],Probability[],2,FALSE)+1)</f>
        <v/>
      </c>
      <c r="N568" s="182"/>
    </row>
    <row r="569" spans="2:14">
      <c r="B569" s="176">
        <f t="shared" ca="1" si="22"/>
        <v>565</v>
      </c>
      <c r="C569" s="176" t="str">
        <f t="shared" ca="1" si="23"/>
        <v>FT-TP-565</v>
      </c>
      <c r="D569" s="31"/>
      <c r="E569" s="2"/>
      <c r="F569" s="2"/>
      <c r="G569" s="2"/>
      <c r="H569" s="2"/>
      <c r="I569" s="2"/>
      <c r="J569" s="31"/>
      <c r="K569" s="31"/>
      <c r="L569" s="31"/>
      <c r="M569" s="174" t="str">
        <f>IF(OR(ISBLANK(TP_CFAR_DB[[#This Row],[Probability]]),ISBLANK(TP_CFAR_DB[[#This Row],[Severity]])),"",VLOOKUP(TP_CFAR_DB[[#This Row],[Probability]],Probability[],2,FALSE)+VLOOKUP(TP_CFAR_DB[[#This Row],[Severity]],Probability[],2,FALSE)+1)</f>
        <v/>
      </c>
      <c r="N569" s="182"/>
    </row>
    <row r="570" spans="2:14">
      <c r="B570" s="176">
        <f t="shared" ca="1" si="22"/>
        <v>566</v>
      </c>
      <c r="C570" s="176" t="str">
        <f t="shared" ca="1" si="23"/>
        <v>FT-TP-566</v>
      </c>
      <c r="D570" s="31"/>
      <c r="E570" s="2"/>
      <c r="F570" s="2"/>
      <c r="G570" s="2"/>
      <c r="H570" s="2"/>
      <c r="I570" s="2"/>
      <c r="J570" s="31"/>
      <c r="K570" s="31"/>
      <c r="L570" s="31"/>
      <c r="M570" s="174" t="str">
        <f>IF(OR(ISBLANK(TP_CFAR_DB[[#This Row],[Probability]]),ISBLANK(TP_CFAR_DB[[#This Row],[Severity]])),"",VLOOKUP(TP_CFAR_DB[[#This Row],[Probability]],Probability[],2,FALSE)+VLOOKUP(TP_CFAR_DB[[#This Row],[Severity]],Probability[],2,FALSE)+1)</f>
        <v/>
      </c>
      <c r="N570" s="182"/>
    </row>
    <row r="571" spans="2:14">
      <c r="B571" s="176">
        <f t="shared" ca="1" si="22"/>
        <v>567</v>
      </c>
      <c r="C571" s="176" t="str">
        <f t="shared" ca="1" si="23"/>
        <v>FT-TP-567</v>
      </c>
      <c r="D571" s="31"/>
      <c r="E571" s="2"/>
      <c r="F571" s="2"/>
      <c r="G571" s="2"/>
      <c r="H571" s="2"/>
      <c r="I571" s="2"/>
      <c r="J571" s="31"/>
      <c r="K571" s="31"/>
      <c r="L571" s="31"/>
      <c r="M571" s="174" t="str">
        <f>IF(OR(ISBLANK(TP_CFAR_DB[[#This Row],[Probability]]),ISBLANK(TP_CFAR_DB[[#This Row],[Severity]])),"",VLOOKUP(TP_CFAR_DB[[#This Row],[Probability]],Probability[],2,FALSE)+VLOOKUP(TP_CFAR_DB[[#This Row],[Severity]],Probability[],2,FALSE)+1)</f>
        <v/>
      </c>
      <c r="N571" s="182"/>
    </row>
    <row r="572" spans="2:14">
      <c r="B572" s="176">
        <f t="shared" ca="1" si="22"/>
        <v>568</v>
      </c>
      <c r="C572" s="176" t="str">
        <f t="shared" ca="1" si="23"/>
        <v>FT-TP-568</v>
      </c>
      <c r="D572" s="31"/>
      <c r="E572" s="2"/>
      <c r="F572" s="2"/>
      <c r="G572" s="2"/>
      <c r="H572" s="2"/>
      <c r="I572" s="2"/>
      <c r="J572" s="31"/>
      <c r="K572" s="31"/>
      <c r="L572" s="31"/>
      <c r="M572" s="174" t="str">
        <f>IF(OR(ISBLANK(TP_CFAR_DB[[#This Row],[Probability]]),ISBLANK(TP_CFAR_DB[[#This Row],[Severity]])),"",VLOOKUP(TP_CFAR_DB[[#This Row],[Probability]],Probability[],2,FALSE)+VLOOKUP(TP_CFAR_DB[[#This Row],[Severity]],Probability[],2,FALSE)+1)</f>
        <v/>
      </c>
      <c r="N572" s="182"/>
    </row>
    <row r="573" spans="2:14">
      <c r="B573" s="176">
        <f t="shared" ca="1" si="22"/>
        <v>569</v>
      </c>
      <c r="C573" s="176" t="str">
        <f t="shared" ca="1" si="23"/>
        <v>FT-TP-569</v>
      </c>
      <c r="D573" s="31"/>
      <c r="E573" s="2"/>
      <c r="F573" s="2"/>
      <c r="G573" s="2"/>
      <c r="H573" s="2"/>
      <c r="I573" s="2"/>
      <c r="J573" s="31"/>
      <c r="K573" s="31"/>
      <c r="L573" s="31"/>
      <c r="M573" s="174" t="str">
        <f>IF(OR(ISBLANK(TP_CFAR_DB[[#This Row],[Probability]]),ISBLANK(TP_CFAR_DB[[#This Row],[Severity]])),"",VLOOKUP(TP_CFAR_DB[[#This Row],[Probability]],Probability[],2,FALSE)+VLOOKUP(TP_CFAR_DB[[#This Row],[Severity]],Probability[],2,FALSE)+1)</f>
        <v/>
      </c>
      <c r="N573" s="182"/>
    </row>
    <row r="574" spans="2:14">
      <c r="B574" s="176">
        <f t="shared" ca="1" si="22"/>
        <v>570</v>
      </c>
      <c r="C574" s="176" t="str">
        <f t="shared" ca="1" si="23"/>
        <v>FT-TP-570</v>
      </c>
      <c r="D574" s="31"/>
      <c r="E574" s="2"/>
      <c r="F574" s="2"/>
      <c r="G574" s="2"/>
      <c r="H574" s="2"/>
      <c r="I574" s="2"/>
      <c r="J574" s="31"/>
      <c r="K574" s="31"/>
      <c r="L574" s="31"/>
      <c r="M574" s="174" t="str">
        <f>IF(OR(ISBLANK(TP_CFAR_DB[[#This Row],[Probability]]),ISBLANK(TP_CFAR_DB[[#This Row],[Severity]])),"",VLOOKUP(TP_CFAR_DB[[#This Row],[Probability]],Probability[],2,FALSE)+VLOOKUP(TP_CFAR_DB[[#This Row],[Severity]],Probability[],2,FALSE)+1)</f>
        <v/>
      </c>
      <c r="N574" s="182"/>
    </row>
    <row r="575" spans="2:14">
      <c r="B575" s="176">
        <f t="shared" ca="1" si="22"/>
        <v>571</v>
      </c>
      <c r="C575" s="176" t="str">
        <f t="shared" ca="1" si="23"/>
        <v>FT-TP-571</v>
      </c>
      <c r="D575" s="31"/>
      <c r="E575" s="2"/>
      <c r="F575" s="2"/>
      <c r="G575" s="2"/>
      <c r="H575" s="2"/>
      <c r="I575" s="2"/>
      <c r="J575" s="31"/>
      <c r="K575" s="31"/>
      <c r="L575" s="31"/>
      <c r="M575" s="174" t="str">
        <f>IF(OR(ISBLANK(TP_CFAR_DB[[#This Row],[Probability]]),ISBLANK(TP_CFAR_DB[[#This Row],[Severity]])),"",VLOOKUP(TP_CFAR_DB[[#This Row],[Probability]],Probability[],2,FALSE)+VLOOKUP(TP_CFAR_DB[[#This Row],[Severity]],Probability[],2,FALSE)+1)</f>
        <v/>
      </c>
      <c r="N575" s="182"/>
    </row>
    <row r="576" spans="2:14">
      <c r="B576" s="176">
        <f t="shared" ca="1" si="22"/>
        <v>572</v>
      </c>
      <c r="C576" s="176" t="str">
        <f t="shared" ca="1" si="23"/>
        <v>FT-TP-572</v>
      </c>
      <c r="D576" s="31"/>
      <c r="E576" s="2"/>
      <c r="F576" s="2"/>
      <c r="G576" s="2"/>
      <c r="H576" s="2"/>
      <c r="I576" s="2"/>
      <c r="J576" s="31"/>
      <c r="K576" s="31"/>
      <c r="L576" s="31"/>
      <c r="M576" s="174" t="str">
        <f>IF(OR(ISBLANK(TP_CFAR_DB[[#This Row],[Probability]]),ISBLANK(TP_CFAR_DB[[#This Row],[Severity]])),"",VLOOKUP(TP_CFAR_DB[[#This Row],[Probability]],Probability[],2,FALSE)+VLOOKUP(TP_CFAR_DB[[#This Row],[Severity]],Probability[],2,FALSE)+1)</f>
        <v/>
      </c>
      <c r="N576" s="182"/>
    </row>
    <row r="577" spans="2:14">
      <c r="B577" s="176">
        <f t="shared" ca="1" si="22"/>
        <v>573</v>
      </c>
      <c r="C577" s="176" t="str">
        <f t="shared" ca="1" si="23"/>
        <v>FT-TP-573</v>
      </c>
      <c r="D577" s="31"/>
      <c r="E577" s="2"/>
      <c r="F577" s="2"/>
      <c r="G577" s="2"/>
      <c r="H577" s="2"/>
      <c r="I577" s="2"/>
      <c r="J577" s="31"/>
      <c r="K577" s="31"/>
      <c r="L577" s="31"/>
      <c r="M577" s="174" t="str">
        <f>IF(OR(ISBLANK(TP_CFAR_DB[[#This Row],[Probability]]),ISBLANK(TP_CFAR_DB[[#This Row],[Severity]])),"",VLOOKUP(TP_CFAR_DB[[#This Row],[Probability]],Probability[],2,FALSE)+VLOOKUP(TP_CFAR_DB[[#This Row],[Severity]],Probability[],2,FALSE)+1)</f>
        <v/>
      </c>
      <c r="N577" s="182"/>
    </row>
    <row r="578" spans="2:14">
      <c r="B578" s="176">
        <f t="shared" ca="1" si="22"/>
        <v>574</v>
      </c>
      <c r="C578" s="176" t="str">
        <f t="shared" ca="1" si="23"/>
        <v>FT-TP-574</v>
      </c>
      <c r="D578" s="31"/>
      <c r="E578" s="2"/>
      <c r="F578" s="2"/>
      <c r="G578" s="2"/>
      <c r="H578" s="2"/>
      <c r="I578" s="2"/>
      <c r="J578" s="31"/>
      <c r="K578" s="31"/>
      <c r="L578" s="31"/>
      <c r="M578" s="174" t="str">
        <f>IF(OR(ISBLANK(TP_CFAR_DB[[#This Row],[Probability]]),ISBLANK(TP_CFAR_DB[[#This Row],[Severity]])),"",VLOOKUP(TP_CFAR_DB[[#This Row],[Probability]],Probability[],2,FALSE)+VLOOKUP(TP_CFAR_DB[[#This Row],[Severity]],Probability[],2,FALSE)+1)</f>
        <v/>
      </c>
      <c r="N578" s="182"/>
    </row>
    <row r="579" spans="2:14">
      <c r="B579" s="176">
        <f t="shared" ca="1" si="22"/>
        <v>575</v>
      </c>
      <c r="C579" s="176" t="str">
        <f t="shared" ca="1" si="23"/>
        <v>FT-TP-575</v>
      </c>
      <c r="D579" s="31"/>
      <c r="E579" s="2"/>
      <c r="F579" s="2"/>
      <c r="G579" s="2"/>
      <c r="H579" s="2"/>
      <c r="I579" s="2"/>
      <c r="J579" s="31"/>
      <c r="K579" s="31"/>
      <c r="L579" s="31"/>
      <c r="M579" s="174" t="str">
        <f>IF(OR(ISBLANK(TP_CFAR_DB[[#This Row],[Probability]]),ISBLANK(TP_CFAR_DB[[#This Row],[Severity]])),"",VLOOKUP(TP_CFAR_DB[[#This Row],[Probability]],Probability[],2,FALSE)+VLOOKUP(TP_CFAR_DB[[#This Row],[Severity]],Probability[],2,FALSE)+1)</f>
        <v/>
      </c>
      <c r="N579" s="182"/>
    </row>
    <row r="580" spans="2:14">
      <c r="B580" s="176">
        <f t="shared" ca="1" si="22"/>
        <v>576</v>
      </c>
      <c r="C580" s="176" t="str">
        <f t="shared" ca="1" si="23"/>
        <v>FT-TP-576</v>
      </c>
      <c r="D580" s="31"/>
      <c r="E580" s="2"/>
      <c r="F580" s="2"/>
      <c r="G580" s="2"/>
      <c r="H580" s="2"/>
      <c r="I580" s="2"/>
      <c r="J580" s="31"/>
      <c r="K580" s="31"/>
      <c r="L580" s="31"/>
      <c r="M580" s="174" t="str">
        <f>IF(OR(ISBLANK(TP_CFAR_DB[[#This Row],[Probability]]),ISBLANK(TP_CFAR_DB[[#This Row],[Severity]])),"",VLOOKUP(TP_CFAR_DB[[#This Row],[Probability]],Probability[],2,FALSE)+VLOOKUP(TP_CFAR_DB[[#This Row],[Severity]],Probability[],2,FALSE)+1)</f>
        <v/>
      </c>
      <c r="N580" s="182"/>
    </row>
    <row r="581" spans="2:14">
      <c r="B581" s="176">
        <f t="shared" ca="1" si="22"/>
        <v>577</v>
      </c>
      <c r="C581" s="176" t="str">
        <f t="shared" ca="1" si="23"/>
        <v>FT-TP-577</v>
      </c>
      <c r="D581" s="31"/>
      <c r="E581" s="2"/>
      <c r="F581" s="2"/>
      <c r="G581" s="2"/>
      <c r="H581" s="2"/>
      <c r="I581" s="2"/>
      <c r="J581" s="31"/>
      <c r="K581" s="31"/>
      <c r="L581" s="31"/>
      <c r="M581" s="174" t="str">
        <f>IF(OR(ISBLANK(TP_CFAR_DB[[#This Row],[Probability]]),ISBLANK(TP_CFAR_DB[[#This Row],[Severity]])),"",VLOOKUP(TP_CFAR_DB[[#This Row],[Probability]],Probability[],2,FALSE)+VLOOKUP(TP_CFAR_DB[[#This Row],[Severity]],Probability[],2,FALSE)+1)</f>
        <v/>
      </c>
      <c r="N581" s="182"/>
    </row>
    <row r="582" spans="2:14">
      <c r="B582" s="176">
        <f t="shared" ca="1" si="22"/>
        <v>578</v>
      </c>
      <c r="C582" s="176" t="str">
        <f t="shared" ca="1" si="23"/>
        <v>FT-TP-578</v>
      </c>
      <c r="D582" s="31"/>
      <c r="E582" s="2"/>
      <c r="F582" s="2"/>
      <c r="G582" s="2"/>
      <c r="H582" s="2"/>
      <c r="I582" s="2"/>
      <c r="J582" s="31"/>
      <c r="K582" s="31"/>
      <c r="L582" s="31"/>
      <c r="M582" s="174" t="str">
        <f>IF(OR(ISBLANK(TP_CFAR_DB[[#This Row],[Probability]]),ISBLANK(TP_CFAR_DB[[#This Row],[Severity]])),"",VLOOKUP(TP_CFAR_DB[[#This Row],[Probability]],Probability[],2,FALSE)+VLOOKUP(TP_CFAR_DB[[#This Row],[Severity]],Probability[],2,FALSE)+1)</f>
        <v/>
      </c>
      <c r="N582" s="182"/>
    </row>
    <row r="583" spans="2:14">
      <c r="B583" s="176">
        <f t="shared" ca="1" si="22"/>
        <v>579</v>
      </c>
      <c r="C583" s="176" t="str">
        <f t="shared" ca="1" si="23"/>
        <v>FT-TP-579</v>
      </c>
      <c r="D583" s="31"/>
      <c r="E583" s="2"/>
      <c r="F583" s="2"/>
      <c r="G583" s="2"/>
      <c r="H583" s="2"/>
      <c r="I583" s="2"/>
      <c r="J583" s="31"/>
      <c r="K583" s="31"/>
      <c r="L583" s="31"/>
      <c r="M583" s="174" t="str">
        <f>IF(OR(ISBLANK(TP_CFAR_DB[[#This Row],[Probability]]),ISBLANK(TP_CFAR_DB[[#This Row],[Severity]])),"",VLOOKUP(TP_CFAR_DB[[#This Row],[Probability]],Probability[],2,FALSE)+VLOOKUP(TP_CFAR_DB[[#This Row],[Severity]],Probability[],2,FALSE)+1)</f>
        <v/>
      </c>
      <c r="N583" s="182"/>
    </row>
    <row r="584" spans="2:14">
      <c r="B584" s="176">
        <f t="shared" ca="1" si="22"/>
        <v>580</v>
      </c>
      <c r="C584" s="176" t="str">
        <f t="shared" ca="1" si="23"/>
        <v>FT-TP-580</v>
      </c>
      <c r="D584" s="31"/>
      <c r="E584" s="2"/>
      <c r="F584" s="2"/>
      <c r="G584" s="2"/>
      <c r="H584" s="2"/>
      <c r="I584" s="2"/>
      <c r="J584" s="31"/>
      <c r="K584" s="31"/>
      <c r="L584" s="31"/>
      <c r="M584" s="174" t="str">
        <f>IF(OR(ISBLANK(TP_CFAR_DB[[#This Row],[Probability]]),ISBLANK(TP_CFAR_DB[[#This Row],[Severity]])),"",VLOOKUP(TP_CFAR_DB[[#This Row],[Probability]],Probability[],2,FALSE)+VLOOKUP(TP_CFAR_DB[[#This Row],[Severity]],Probability[],2,FALSE)+1)</f>
        <v/>
      </c>
      <c r="N584" s="182"/>
    </row>
    <row r="585" spans="2:14">
      <c r="B585" s="176">
        <f t="shared" ca="1" si="22"/>
        <v>581</v>
      </c>
      <c r="C585" s="176" t="str">
        <f t="shared" ca="1" si="23"/>
        <v>FT-TP-581</v>
      </c>
      <c r="D585" s="31"/>
      <c r="E585" s="2"/>
      <c r="F585" s="2"/>
      <c r="G585" s="2"/>
      <c r="H585" s="2"/>
      <c r="I585" s="2"/>
      <c r="J585" s="31"/>
      <c r="K585" s="31"/>
      <c r="L585" s="31"/>
      <c r="M585" s="174" t="str">
        <f>IF(OR(ISBLANK(TP_CFAR_DB[[#This Row],[Probability]]),ISBLANK(TP_CFAR_DB[[#This Row],[Severity]])),"",VLOOKUP(TP_CFAR_DB[[#This Row],[Probability]],Probability[],2,FALSE)+VLOOKUP(TP_CFAR_DB[[#This Row],[Severity]],Probability[],2,FALSE)+1)</f>
        <v/>
      </c>
      <c r="N585" s="182"/>
    </row>
    <row r="586" spans="2:14">
      <c r="B586" s="176">
        <f t="shared" ca="1" si="22"/>
        <v>582</v>
      </c>
      <c r="C586" s="176" t="str">
        <f t="shared" ca="1" si="23"/>
        <v>FT-TP-582</v>
      </c>
      <c r="D586" s="31"/>
      <c r="E586" s="2"/>
      <c r="F586" s="2"/>
      <c r="G586" s="2"/>
      <c r="H586" s="2"/>
      <c r="I586" s="2"/>
      <c r="J586" s="31"/>
      <c r="K586" s="31"/>
      <c r="L586" s="31"/>
      <c r="M586" s="174" t="str">
        <f>IF(OR(ISBLANK(TP_CFAR_DB[[#This Row],[Probability]]),ISBLANK(TP_CFAR_DB[[#This Row],[Severity]])),"",VLOOKUP(TP_CFAR_DB[[#This Row],[Probability]],Probability[],2,FALSE)+VLOOKUP(TP_CFAR_DB[[#This Row],[Severity]],Probability[],2,FALSE)+1)</f>
        <v/>
      </c>
      <c r="N586" s="182"/>
    </row>
    <row r="587" spans="2:14">
      <c r="B587" s="176">
        <f t="shared" ca="1" si="22"/>
        <v>583</v>
      </c>
      <c r="C587" s="176" t="str">
        <f t="shared" ca="1" si="23"/>
        <v>FT-TP-583</v>
      </c>
      <c r="D587" s="31"/>
      <c r="E587" s="2"/>
      <c r="F587" s="2"/>
      <c r="G587" s="2"/>
      <c r="H587" s="2"/>
      <c r="I587" s="2"/>
      <c r="J587" s="31"/>
      <c r="K587" s="31"/>
      <c r="L587" s="31"/>
      <c r="M587" s="174" t="str">
        <f>IF(OR(ISBLANK(TP_CFAR_DB[[#This Row],[Probability]]),ISBLANK(TP_CFAR_DB[[#This Row],[Severity]])),"",VLOOKUP(TP_CFAR_DB[[#This Row],[Probability]],Probability[],2,FALSE)+VLOOKUP(TP_CFAR_DB[[#This Row],[Severity]],Probability[],2,FALSE)+1)</f>
        <v/>
      </c>
      <c r="N587" s="182"/>
    </row>
    <row r="588" spans="2:14">
      <c r="B588" s="176">
        <f t="shared" ca="1" si="22"/>
        <v>584</v>
      </c>
      <c r="C588" s="176" t="str">
        <f t="shared" ca="1" si="23"/>
        <v>FT-TP-584</v>
      </c>
      <c r="D588" s="31"/>
      <c r="E588" s="2"/>
      <c r="F588" s="2"/>
      <c r="G588" s="2"/>
      <c r="H588" s="2"/>
      <c r="I588" s="2"/>
      <c r="J588" s="31"/>
      <c r="K588" s="31"/>
      <c r="L588" s="31"/>
      <c r="M588" s="174" t="str">
        <f>IF(OR(ISBLANK(TP_CFAR_DB[[#This Row],[Probability]]),ISBLANK(TP_CFAR_DB[[#This Row],[Severity]])),"",VLOOKUP(TP_CFAR_DB[[#This Row],[Probability]],Probability[],2,FALSE)+VLOOKUP(TP_CFAR_DB[[#This Row],[Severity]],Probability[],2,FALSE)+1)</f>
        <v/>
      </c>
      <c r="N588" s="182"/>
    </row>
    <row r="589" spans="2:14">
      <c r="B589" s="176">
        <f t="shared" ca="1" si="22"/>
        <v>585</v>
      </c>
      <c r="C589" s="176" t="str">
        <f t="shared" ca="1" si="23"/>
        <v>FT-TP-585</v>
      </c>
      <c r="D589" s="31"/>
      <c r="E589" s="2"/>
      <c r="F589" s="2"/>
      <c r="G589" s="2"/>
      <c r="H589" s="2"/>
      <c r="I589" s="2"/>
      <c r="J589" s="31"/>
      <c r="K589" s="31"/>
      <c r="L589" s="31"/>
      <c r="M589" s="174" t="str">
        <f>IF(OR(ISBLANK(TP_CFAR_DB[[#This Row],[Probability]]),ISBLANK(TP_CFAR_DB[[#This Row],[Severity]])),"",VLOOKUP(TP_CFAR_DB[[#This Row],[Probability]],Probability[],2,FALSE)+VLOOKUP(TP_CFAR_DB[[#This Row],[Severity]],Probability[],2,FALSE)+1)</f>
        <v/>
      </c>
      <c r="N589" s="182"/>
    </row>
    <row r="590" spans="2:14">
      <c r="B590" s="176">
        <f t="shared" ca="1" si="22"/>
        <v>586</v>
      </c>
      <c r="C590" s="176" t="str">
        <f t="shared" ca="1" si="23"/>
        <v>FT-TP-586</v>
      </c>
      <c r="D590" s="31"/>
      <c r="E590" s="2"/>
      <c r="F590" s="2"/>
      <c r="G590" s="2"/>
      <c r="H590" s="2"/>
      <c r="I590" s="2"/>
      <c r="J590" s="31"/>
      <c r="K590" s="31"/>
      <c r="L590" s="31"/>
      <c r="M590" s="174" t="str">
        <f>IF(OR(ISBLANK(TP_CFAR_DB[[#This Row],[Probability]]),ISBLANK(TP_CFAR_DB[[#This Row],[Severity]])),"",VLOOKUP(TP_CFAR_DB[[#This Row],[Probability]],Probability[],2,FALSE)+VLOOKUP(TP_CFAR_DB[[#This Row],[Severity]],Probability[],2,FALSE)+1)</f>
        <v/>
      </c>
      <c r="N590" s="182"/>
    </row>
    <row r="591" spans="2:14">
      <c r="B591" s="176">
        <f t="shared" ca="1" si="22"/>
        <v>587</v>
      </c>
      <c r="C591" s="176" t="str">
        <f t="shared" ca="1" si="23"/>
        <v>FT-TP-587</v>
      </c>
      <c r="D591" s="31"/>
      <c r="E591" s="2"/>
      <c r="F591" s="2"/>
      <c r="G591" s="2"/>
      <c r="H591" s="2"/>
      <c r="I591" s="2"/>
      <c r="J591" s="31"/>
      <c r="K591" s="31"/>
      <c r="L591" s="31"/>
      <c r="M591" s="174" t="str">
        <f>IF(OR(ISBLANK(TP_CFAR_DB[[#This Row],[Probability]]),ISBLANK(TP_CFAR_DB[[#This Row],[Severity]])),"",VLOOKUP(TP_CFAR_DB[[#This Row],[Probability]],Probability[],2,FALSE)+VLOOKUP(TP_CFAR_DB[[#This Row],[Severity]],Probability[],2,FALSE)+1)</f>
        <v/>
      </c>
      <c r="N591" s="182"/>
    </row>
    <row r="592" spans="2:14">
      <c r="B592" s="176">
        <f t="shared" ca="1" si="22"/>
        <v>588</v>
      </c>
      <c r="C592" s="176" t="str">
        <f t="shared" ca="1" si="23"/>
        <v>FT-TP-588</v>
      </c>
      <c r="D592" s="31"/>
      <c r="E592" s="2"/>
      <c r="F592" s="2"/>
      <c r="G592" s="2"/>
      <c r="H592" s="2"/>
      <c r="I592" s="2"/>
      <c r="J592" s="31"/>
      <c r="K592" s="31"/>
      <c r="L592" s="31"/>
      <c r="M592" s="174" t="str">
        <f>IF(OR(ISBLANK(TP_CFAR_DB[[#This Row],[Probability]]),ISBLANK(TP_CFAR_DB[[#This Row],[Severity]])),"",VLOOKUP(TP_CFAR_DB[[#This Row],[Probability]],Probability[],2,FALSE)+VLOOKUP(TP_CFAR_DB[[#This Row],[Severity]],Probability[],2,FALSE)+1)</f>
        <v/>
      </c>
      <c r="N592" s="182"/>
    </row>
    <row r="593" spans="2:14">
      <c r="B593" s="176">
        <f t="shared" ca="1" si="22"/>
        <v>589</v>
      </c>
      <c r="C593" s="176" t="str">
        <f t="shared" ca="1" si="23"/>
        <v>FT-TP-589</v>
      </c>
      <c r="D593" s="31"/>
      <c r="E593" s="2"/>
      <c r="F593" s="2"/>
      <c r="G593" s="2"/>
      <c r="H593" s="2"/>
      <c r="I593" s="2"/>
      <c r="J593" s="31"/>
      <c r="K593" s="31"/>
      <c r="L593" s="31"/>
      <c r="M593" s="174" t="str">
        <f>IF(OR(ISBLANK(TP_CFAR_DB[[#This Row],[Probability]]),ISBLANK(TP_CFAR_DB[[#This Row],[Severity]])),"",VLOOKUP(TP_CFAR_DB[[#This Row],[Probability]],Probability[],2,FALSE)+VLOOKUP(TP_CFAR_DB[[#This Row],[Severity]],Probability[],2,FALSE)+1)</f>
        <v/>
      </c>
      <c r="N593" s="182"/>
    </row>
    <row r="594" spans="2:14">
      <c r="B594" s="176">
        <f t="shared" ca="1" si="22"/>
        <v>590</v>
      </c>
      <c r="C594" s="176" t="str">
        <f t="shared" ca="1" si="23"/>
        <v>FT-TP-590</v>
      </c>
      <c r="D594" s="31"/>
      <c r="E594" s="2"/>
      <c r="F594" s="2"/>
      <c r="G594" s="2"/>
      <c r="H594" s="2"/>
      <c r="I594" s="2"/>
      <c r="J594" s="31"/>
      <c r="K594" s="31"/>
      <c r="L594" s="31"/>
      <c r="M594" s="174" t="str">
        <f>IF(OR(ISBLANK(TP_CFAR_DB[[#This Row],[Probability]]),ISBLANK(TP_CFAR_DB[[#This Row],[Severity]])),"",VLOOKUP(TP_CFAR_DB[[#This Row],[Probability]],Probability[],2,FALSE)+VLOOKUP(TP_CFAR_DB[[#This Row],[Severity]],Probability[],2,FALSE)+1)</f>
        <v/>
      </c>
      <c r="N594" s="182"/>
    </row>
    <row r="595" spans="2:14">
      <c r="B595" s="176">
        <f t="shared" ca="1" si="22"/>
        <v>591</v>
      </c>
      <c r="C595" s="176" t="str">
        <f t="shared" ca="1" si="23"/>
        <v>FT-TP-591</v>
      </c>
      <c r="D595" s="31"/>
      <c r="E595" s="2"/>
      <c r="F595" s="2"/>
      <c r="G595" s="2"/>
      <c r="H595" s="2"/>
      <c r="I595" s="2"/>
      <c r="J595" s="31"/>
      <c r="K595" s="31"/>
      <c r="L595" s="31"/>
      <c r="M595" s="174" t="str">
        <f>IF(OR(ISBLANK(TP_CFAR_DB[[#This Row],[Probability]]),ISBLANK(TP_CFAR_DB[[#This Row],[Severity]])),"",VLOOKUP(TP_CFAR_DB[[#This Row],[Probability]],Probability[],2,FALSE)+VLOOKUP(TP_CFAR_DB[[#This Row],[Severity]],Probability[],2,FALSE)+1)</f>
        <v/>
      </c>
      <c r="N595" s="182"/>
    </row>
    <row r="596" spans="2:14">
      <c r="B596" s="176">
        <f t="shared" ca="1" si="22"/>
        <v>592</v>
      </c>
      <c r="C596" s="176" t="str">
        <f t="shared" ca="1" si="23"/>
        <v>FT-TP-592</v>
      </c>
      <c r="D596" s="31"/>
      <c r="E596" s="2"/>
      <c r="F596" s="2"/>
      <c r="G596" s="2"/>
      <c r="H596" s="2"/>
      <c r="I596" s="2"/>
      <c r="J596" s="31"/>
      <c r="K596" s="31"/>
      <c r="L596" s="31"/>
      <c r="M596" s="174" t="str">
        <f>IF(OR(ISBLANK(TP_CFAR_DB[[#This Row],[Probability]]),ISBLANK(TP_CFAR_DB[[#This Row],[Severity]])),"",VLOOKUP(TP_CFAR_DB[[#This Row],[Probability]],Probability[],2,FALSE)+VLOOKUP(TP_CFAR_DB[[#This Row],[Severity]],Probability[],2,FALSE)+1)</f>
        <v/>
      </c>
      <c r="N596" s="182"/>
    </row>
    <row r="597" spans="2:14">
      <c r="B597" s="176">
        <f t="shared" ca="1" si="22"/>
        <v>593</v>
      </c>
      <c r="C597" s="176" t="str">
        <f t="shared" ca="1" si="23"/>
        <v>FT-TP-593</v>
      </c>
      <c r="D597" s="31"/>
      <c r="E597" s="2"/>
      <c r="F597" s="2"/>
      <c r="G597" s="2"/>
      <c r="H597" s="2"/>
      <c r="I597" s="2"/>
      <c r="J597" s="31"/>
      <c r="K597" s="31"/>
      <c r="L597" s="31"/>
      <c r="M597" s="174" t="str">
        <f>IF(OR(ISBLANK(TP_CFAR_DB[[#This Row],[Probability]]),ISBLANK(TP_CFAR_DB[[#This Row],[Severity]])),"",VLOOKUP(TP_CFAR_DB[[#This Row],[Probability]],Probability[],2,FALSE)+VLOOKUP(TP_CFAR_DB[[#This Row],[Severity]],Probability[],2,FALSE)+1)</f>
        <v/>
      </c>
      <c r="N597" s="182"/>
    </row>
    <row r="598" spans="2:14">
      <c r="B598" s="176">
        <f t="shared" ca="1" si="22"/>
        <v>594</v>
      </c>
      <c r="C598" s="176" t="str">
        <f t="shared" ca="1" si="23"/>
        <v>FT-TP-594</v>
      </c>
      <c r="D598" s="31"/>
      <c r="E598" s="2"/>
      <c r="F598" s="2"/>
      <c r="G598" s="2"/>
      <c r="H598" s="2"/>
      <c r="I598" s="2"/>
      <c r="J598" s="31"/>
      <c r="K598" s="31"/>
      <c r="L598" s="31"/>
      <c r="M598" s="174" t="str">
        <f>IF(OR(ISBLANK(TP_CFAR_DB[[#This Row],[Probability]]),ISBLANK(TP_CFAR_DB[[#This Row],[Severity]])),"",VLOOKUP(TP_CFAR_DB[[#This Row],[Probability]],Probability[],2,FALSE)+VLOOKUP(TP_CFAR_DB[[#This Row],[Severity]],Probability[],2,FALSE)+1)</f>
        <v/>
      </c>
      <c r="N598" s="182"/>
    </row>
    <row r="599" spans="2:14">
      <c r="B599" s="176">
        <f t="shared" ca="1" si="22"/>
        <v>595</v>
      </c>
      <c r="C599" s="176" t="str">
        <f t="shared" ca="1" si="23"/>
        <v>FT-TP-595</v>
      </c>
      <c r="D599" s="31"/>
      <c r="E599" s="2"/>
      <c r="F599" s="2"/>
      <c r="G599" s="2"/>
      <c r="H599" s="2"/>
      <c r="I599" s="2"/>
      <c r="J599" s="31"/>
      <c r="K599" s="31"/>
      <c r="L599" s="31"/>
      <c r="M599" s="174" t="str">
        <f>IF(OR(ISBLANK(TP_CFAR_DB[[#This Row],[Probability]]),ISBLANK(TP_CFAR_DB[[#This Row],[Severity]])),"",VLOOKUP(TP_CFAR_DB[[#This Row],[Probability]],Probability[],2,FALSE)+VLOOKUP(TP_CFAR_DB[[#This Row],[Severity]],Probability[],2,FALSE)+1)</f>
        <v/>
      </c>
      <c r="N599" s="182"/>
    </row>
    <row r="600" spans="2:14">
      <c r="B600" s="176">
        <f t="shared" ca="1" si="22"/>
        <v>596</v>
      </c>
      <c r="C600" s="176" t="str">
        <f t="shared" ca="1" si="23"/>
        <v>FT-TP-596</v>
      </c>
      <c r="D600" s="31"/>
      <c r="E600" s="2"/>
      <c r="F600" s="2"/>
      <c r="G600" s="2"/>
      <c r="H600" s="2"/>
      <c r="I600" s="2"/>
      <c r="J600" s="31"/>
      <c r="K600" s="31"/>
      <c r="L600" s="31"/>
      <c r="M600" s="174" t="str">
        <f>IF(OR(ISBLANK(TP_CFAR_DB[[#This Row],[Probability]]),ISBLANK(TP_CFAR_DB[[#This Row],[Severity]])),"",VLOOKUP(TP_CFAR_DB[[#This Row],[Probability]],Probability[],2,FALSE)+VLOOKUP(TP_CFAR_DB[[#This Row],[Severity]],Probability[],2,FALSE)+1)</f>
        <v/>
      </c>
      <c r="N600" s="182"/>
    </row>
    <row r="601" spans="2:14">
      <c r="B601" s="176">
        <f t="shared" ca="1" si="22"/>
        <v>597</v>
      </c>
      <c r="C601" s="176" t="str">
        <f t="shared" ca="1" si="23"/>
        <v>FT-TP-597</v>
      </c>
      <c r="D601" s="31"/>
      <c r="E601" s="2"/>
      <c r="F601" s="2"/>
      <c r="G601" s="2"/>
      <c r="H601" s="2"/>
      <c r="I601" s="2"/>
      <c r="J601" s="31"/>
      <c r="K601" s="31"/>
      <c r="L601" s="31"/>
      <c r="M601" s="174" t="str">
        <f>IF(OR(ISBLANK(TP_CFAR_DB[[#This Row],[Probability]]),ISBLANK(TP_CFAR_DB[[#This Row],[Severity]])),"",VLOOKUP(TP_CFAR_DB[[#This Row],[Probability]],Probability[],2,FALSE)+VLOOKUP(TP_CFAR_DB[[#This Row],[Severity]],Probability[],2,FALSE)+1)</f>
        <v/>
      </c>
      <c r="N601" s="182"/>
    </row>
    <row r="602" spans="2:14">
      <c r="B602" s="176">
        <f t="shared" ca="1" si="22"/>
        <v>598</v>
      </c>
      <c r="C602" s="176" t="str">
        <f t="shared" ca="1" si="23"/>
        <v>FT-TP-598</v>
      </c>
      <c r="D602" s="31"/>
      <c r="E602" s="2"/>
      <c r="F602" s="2"/>
      <c r="G602" s="2"/>
      <c r="H602" s="2"/>
      <c r="I602" s="2"/>
      <c r="J602" s="31"/>
      <c r="K602" s="31"/>
      <c r="L602" s="31"/>
      <c r="M602" s="174" t="str">
        <f>IF(OR(ISBLANK(TP_CFAR_DB[[#This Row],[Probability]]),ISBLANK(TP_CFAR_DB[[#This Row],[Severity]])),"",VLOOKUP(TP_CFAR_DB[[#This Row],[Probability]],Probability[],2,FALSE)+VLOOKUP(TP_CFAR_DB[[#This Row],[Severity]],Probability[],2,FALSE)+1)</f>
        <v/>
      </c>
      <c r="N602" s="182"/>
    </row>
    <row r="603" spans="2:14">
      <c r="B603" s="176">
        <f t="shared" ca="1" si="22"/>
        <v>599</v>
      </c>
      <c r="C603" s="176" t="str">
        <f t="shared" ca="1" si="23"/>
        <v>FT-TP-599</v>
      </c>
      <c r="D603" s="31"/>
      <c r="E603" s="2"/>
      <c r="F603" s="2"/>
      <c r="G603" s="2"/>
      <c r="H603" s="2"/>
      <c r="I603" s="2"/>
      <c r="J603" s="31"/>
      <c r="K603" s="31"/>
      <c r="L603" s="31"/>
      <c r="M603" s="174" t="str">
        <f>IF(OR(ISBLANK(TP_CFAR_DB[[#This Row],[Probability]]),ISBLANK(TP_CFAR_DB[[#This Row],[Severity]])),"",VLOOKUP(TP_CFAR_DB[[#This Row],[Probability]],Probability[],2,FALSE)+VLOOKUP(TP_CFAR_DB[[#This Row],[Severity]],Probability[],2,FALSE)+1)</f>
        <v/>
      </c>
      <c r="N603" s="182"/>
    </row>
    <row r="604" spans="2:14">
      <c r="B604" s="176">
        <f t="shared" ca="1" si="22"/>
        <v>600</v>
      </c>
      <c r="C604" s="176" t="str">
        <f t="shared" ca="1" si="23"/>
        <v>FT-TP-600</v>
      </c>
      <c r="D604" s="31"/>
      <c r="E604" s="2"/>
      <c r="F604" s="2"/>
      <c r="G604" s="2"/>
      <c r="H604" s="2"/>
      <c r="I604" s="2"/>
      <c r="J604" s="31"/>
      <c r="K604" s="31"/>
      <c r="L604" s="31"/>
      <c r="M604" s="174" t="str">
        <f>IF(OR(ISBLANK(TP_CFAR_DB[[#This Row],[Probability]]),ISBLANK(TP_CFAR_DB[[#This Row],[Severity]])),"",VLOOKUP(TP_CFAR_DB[[#This Row],[Probability]],Probability[],2,FALSE)+VLOOKUP(TP_CFAR_DB[[#This Row],[Severity]],Probability[],2,FALSE)+1)</f>
        <v/>
      </c>
      <c r="N604" s="182"/>
    </row>
    <row r="605" spans="2:14">
      <c r="B605" s="176">
        <f t="shared" ca="1" si="22"/>
        <v>601</v>
      </c>
      <c r="C605" s="176" t="str">
        <f t="shared" ca="1" si="23"/>
        <v>FT-TP-601</v>
      </c>
      <c r="D605" s="31"/>
      <c r="E605" s="2"/>
      <c r="F605" s="2"/>
      <c r="G605" s="2"/>
      <c r="H605" s="2"/>
      <c r="I605" s="2"/>
      <c r="J605" s="31"/>
      <c r="K605" s="31"/>
      <c r="L605" s="31"/>
      <c r="M605" s="174" t="str">
        <f>IF(OR(ISBLANK(TP_CFAR_DB[[#This Row],[Probability]]),ISBLANK(TP_CFAR_DB[[#This Row],[Severity]])),"",VLOOKUP(TP_CFAR_DB[[#This Row],[Probability]],Probability[],2,FALSE)+VLOOKUP(TP_CFAR_DB[[#This Row],[Severity]],Probability[],2,FALSE)+1)</f>
        <v/>
      </c>
      <c r="N605" s="182"/>
    </row>
    <row r="606" spans="2:14">
      <c r="B606" s="176">
        <f t="shared" ca="1" si="22"/>
        <v>602</v>
      </c>
      <c r="C606" s="176" t="str">
        <f t="shared" ca="1" si="23"/>
        <v>FT-TP-602</v>
      </c>
      <c r="D606" s="31"/>
      <c r="E606" s="2"/>
      <c r="F606" s="2"/>
      <c r="G606" s="2"/>
      <c r="H606" s="2"/>
      <c r="I606" s="2"/>
      <c r="J606" s="31"/>
      <c r="K606" s="31"/>
      <c r="L606" s="31"/>
      <c r="M606" s="174" t="str">
        <f>IF(OR(ISBLANK(TP_CFAR_DB[[#This Row],[Probability]]),ISBLANK(TP_CFAR_DB[[#This Row],[Severity]])),"",VLOOKUP(TP_CFAR_DB[[#This Row],[Probability]],Probability[],2,FALSE)+VLOOKUP(TP_CFAR_DB[[#This Row],[Severity]],Probability[],2,FALSE)+1)</f>
        <v/>
      </c>
      <c r="N606" s="182"/>
    </row>
    <row r="607" spans="2:14">
      <c r="B607" s="176">
        <f t="shared" ca="1" si="22"/>
        <v>603</v>
      </c>
      <c r="C607" s="176" t="str">
        <f t="shared" ca="1" si="23"/>
        <v>FT-TP-603</v>
      </c>
      <c r="D607" s="31"/>
      <c r="E607" s="2"/>
      <c r="F607" s="2"/>
      <c r="G607" s="2"/>
      <c r="H607" s="2"/>
      <c r="I607" s="2"/>
      <c r="J607" s="31"/>
      <c r="K607" s="31"/>
      <c r="L607" s="31"/>
      <c r="M607" s="174" t="str">
        <f>IF(OR(ISBLANK(TP_CFAR_DB[[#This Row],[Probability]]),ISBLANK(TP_CFAR_DB[[#This Row],[Severity]])),"",VLOOKUP(TP_CFAR_DB[[#This Row],[Probability]],Probability[],2,FALSE)+VLOOKUP(TP_CFAR_DB[[#This Row],[Severity]],Probability[],2,FALSE)+1)</f>
        <v/>
      </c>
      <c r="N607" s="182"/>
    </row>
    <row r="608" spans="2:14">
      <c r="B608" s="176">
        <f t="shared" ca="1" si="22"/>
        <v>604</v>
      </c>
      <c r="C608" s="176" t="str">
        <f t="shared" ca="1" si="23"/>
        <v>FT-TP-604</v>
      </c>
      <c r="D608" s="31"/>
      <c r="E608" s="2"/>
      <c r="F608" s="2"/>
      <c r="G608" s="2"/>
      <c r="H608" s="2"/>
      <c r="I608" s="2"/>
      <c r="J608" s="31"/>
      <c r="K608" s="31"/>
      <c r="L608" s="31"/>
      <c r="M608" s="174" t="str">
        <f>IF(OR(ISBLANK(TP_CFAR_DB[[#This Row],[Probability]]),ISBLANK(TP_CFAR_DB[[#This Row],[Severity]])),"",VLOOKUP(TP_CFAR_DB[[#This Row],[Probability]],Probability[],2,FALSE)+VLOOKUP(TP_CFAR_DB[[#This Row],[Severity]],Probability[],2,FALSE)+1)</f>
        <v/>
      </c>
      <c r="N608" s="182"/>
    </row>
    <row r="609" spans="2:14">
      <c r="B609" s="176">
        <f t="shared" ca="1" si="22"/>
        <v>605</v>
      </c>
      <c r="C609" s="176" t="str">
        <f t="shared" ca="1" si="23"/>
        <v>FT-TP-605</v>
      </c>
      <c r="D609" s="31"/>
      <c r="E609" s="2"/>
      <c r="F609" s="2"/>
      <c r="G609" s="2"/>
      <c r="H609" s="2"/>
      <c r="I609" s="2"/>
      <c r="J609" s="31"/>
      <c r="K609" s="31"/>
      <c r="L609" s="31"/>
      <c r="M609" s="174" t="str">
        <f>IF(OR(ISBLANK(TP_CFAR_DB[[#This Row],[Probability]]),ISBLANK(TP_CFAR_DB[[#This Row],[Severity]])),"",VLOOKUP(TP_CFAR_DB[[#This Row],[Probability]],Probability[],2,FALSE)+VLOOKUP(TP_CFAR_DB[[#This Row],[Severity]],Probability[],2,FALSE)+1)</f>
        <v/>
      </c>
      <c r="N609" s="182"/>
    </row>
    <row r="610" spans="2:14">
      <c r="B610" s="176">
        <f t="shared" ca="1" si="22"/>
        <v>606</v>
      </c>
      <c r="C610" s="176" t="str">
        <f t="shared" ca="1" si="23"/>
        <v>FT-TP-606</v>
      </c>
      <c r="D610" s="31"/>
      <c r="E610" s="2"/>
      <c r="F610" s="2"/>
      <c r="G610" s="2"/>
      <c r="H610" s="2"/>
      <c r="I610" s="2"/>
      <c r="J610" s="31"/>
      <c r="K610" s="31"/>
      <c r="L610" s="31"/>
      <c r="M610" s="174" t="str">
        <f>IF(OR(ISBLANK(TP_CFAR_DB[[#This Row],[Probability]]),ISBLANK(TP_CFAR_DB[[#This Row],[Severity]])),"",VLOOKUP(TP_CFAR_DB[[#This Row],[Probability]],Probability[],2,FALSE)+VLOOKUP(TP_CFAR_DB[[#This Row],[Severity]],Probability[],2,FALSE)+1)</f>
        <v/>
      </c>
      <c r="N610" s="182"/>
    </row>
    <row r="611" spans="2:14">
      <c r="B611" s="176">
        <f t="shared" ca="1" si="22"/>
        <v>607</v>
      </c>
      <c r="C611" s="176" t="str">
        <f t="shared" ca="1" si="23"/>
        <v>FT-TP-607</v>
      </c>
      <c r="D611" s="31"/>
      <c r="E611" s="2"/>
      <c r="F611" s="2"/>
      <c r="G611" s="2"/>
      <c r="H611" s="2"/>
      <c r="I611" s="2"/>
      <c r="J611" s="31"/>
      <c r="K611" s="31"/>
      <c r="L611" s="31"/>
      <c r="M611" s="174" t="str">
        <f>IF(OR(ISBLANK(TP_CFAR_DB[[#This Row],[Probability]]),ISBLANK(TP_CFAR_DB[[#This Row],[Severity]])),"",VLOOKUP(TP_CFAR_DB[[#This Row],[Probability]],Probability[],2,FALSE)+VLOOKUP(TP_CFAR_DB[[#This Row],[Severity]],Probability[],2,FALSE)+1)</f>
        <v/>
      </c>
      <c r="N611" s="182"/>
    </row>
    <row r="612" spans="2:14">
      <c r="B612" s="176">
        <f t="shared" ca="1" si="22"/>
        <v>608</v>
      </c>
      <c r="C612" s="176" t="str">
        <f t="shared" ca="1" si="23"/>
        <v>FT-TP-608</v>
      </c>
      <c r="D612" s="31"/>
      <c r="E612" s="2"/>
      <c r="F612" s="2"/>
      <c r="G612" s="2"/>
      <c r="H612" s="2"/>
      <c r="I612" s="2"/>
      <c r="J612" s="31"/>
      <c r="K612" s="31"/>
      <c r="L612" s="31"/>
      <c r="M612" s="174" t="str">
        <f>IF(OR(ISBLANK(TP_CFAR_DB[[#This Row],[Probability]]),ISBLANK(TP_CFAR_DB[[#This Row],[Severity]])),"",VLOOKUP(TP_CFAR_DB[[#This Row],[Probability]],Probability[],2,FALSE)+VLOOKUP(TP_CFAR_DB[[#This Row],[Severity]],Probability[],2,FALSE)+1)</f>
        <v/>
      </c>
      <c r="N612" s="182"/>
    </row>
    <row r="613" spans="2:14">
      <c r="B613" s="176">
        <f t="shared" ca="1" si="22"/>
        <v>609</v>
      </c>
      <c r="C613" s="176" t="str">
        <f t="shared" ca="1" si="23"/>
        <v>FT-TP-609</v>
      </c>
      <c r="D613" s="31"/>
      <c r="E613" s="2"/>
      <c r="F613" s="2"/>
      <c r="G613" s="2"/>
      <c r="H613" s="2"/>
      <c r="I613" s="2"/>
      <c r="J613" s="31"/>
      <c r="K613" s="31"/>
      <c r="L613" s="31"/>
      <c r="M613" s="174" t="str">
        <f>IF(OR(ISBLANK(TP_CFAR_DB[[#This Row],[Probability]]),ISBLANK(TP_CFAR_DB[[#This Row],[Severity]])),"",VLOOKUP(TP_CFAR_DB[[#This Row],[Probability]],Probability[],2,FALSE)+VLOOKUP(TP_CFAR_DB[[#This Row],[Severity]],Probability[],2,FALSE)+1)</f>
        <v/>
      </c>
      <c r="N613" s="182"/>
    </row>
    <row r="614" spans="2:14">
      <c r="B614" s="176">
        <f t="shared" ca="1" si="22"/>
        <v>610</v>
      </c>
      <c r="C614" s="176" t="str">
        <f t="shared" ca="1" si="23"/>
        <v>FT-TP-610</v>
      </c>
      <c r="D614" s="31"/>
      <c r="E614" s="2"/>
      <c r="F614" s="2"/>
      <c r="G614" s="2"/>
      <c r="H614" s="2"/>
      <c r="I614" s="2"/>
      <c r="J614" s="31"/>
      <c r="K614" s="31"/>
      <c r="L614" s="31"/>
      <c r="M614" s="174" t="str">
        <f>IF(OR(ISBLANK(TP_CFAR_DB[[#This Row],[Probability]]),ISBLANK(TP_CFAR_DB[[#This Row],[Severity]])),"",VLOOKUP(TP_CFAR_DB[[#This Row],[Probability]],Probability[],2,FALSE)+VLOOKUP(TP_CFAR_DB[[#This Row],[Severity]],Probability[],2,FALSE)+1)</f>
        <v/>
      </c>
      <c r="N614" s="182"/>
    </row>
    <row r="615" spans="2:14">
      <c r="B615" s="176">
        <f t="shared" ca="1" si="22"/>
        <v>611</v>
      </c>
      <c r="C615" s="176" t="str">
        <f t="shared" ca="1" si="23"/>
        <v>FT-TP-611</v>
      </c>
      <c r="D615" s="31"/>
      <c r="E615" s="2"/>
      <c r="F615" s="2"/>
      <c r="G615" s="2"/>
      <c r="H615" s="2"/>
      <c r="I615" s="2"/>
      <c r="J615" s="31"/>
      <c r="K615" s="31"/>
      <c r="L615" s="31"/>
      <c r="M615" s="174" t="str">
        <f>IF(OR(ISBLANK(TP_CFAR_DB[[#This Row],[Probability]]),ISBLANK(TP_CFAR_DB[[#This Row],[Severity]])),"",VLOOKUP(TP_CFAR_DB[[#This Row],[Probability]],Probability[],2,FALSE)+VLOOKUP(TP_CFAR_DB[[#This Row],[Severity]],Probability[],2,FALSE)+1)</f>
        <v/>
      </c>
      <c r="N615" s="182"/>
    </row>
    <row r="616" spans="2:14">
      <c r="B616" s="176">
        <f t="shared" ca="1" si="22"/>
        <v>612</v>
      </c>
      <c r="C616" s="176" t="str">
        <f t="shared" ca="1" si="23"/>
        <v>FT-TP-612</v>
      </c>
      <c r="D616" s="31"/>
      <c r="E616" s="2"/>
      <c r="F616" s="2"/>
      <c r="G616" s="2"/>
      <c r="H616" s="2"/>
      <c r="I616" s="2"/>
      <c r="J616" s="31"/>
      <c r="K616" s="31"/>
      <c r="L616" s="31"/>
      <c r="M616" s="174" t="str">
        <f>IF(OR(ISBLANK(TP_CFAR_DB[[#This Row],[Probability]]),ISBLANK(TP_CFAR_DB[[#This Row],[Severity]])),"",VLOOKUP(TP_CFAR_DB[[#This Row],[Probability]],Probability[],2,FALSE)+VLOOKUP(TP_CFAR_DB[[#This Row],[Severity]],Probability[],2,FALSE)+1)</f>
        <v/>
      </c>
      <c r="N616" s="182"/>
    </row>
    <row r="617" spans="2:14">
      <c r="B617" s="176">
        <f t="shared" ca="1" si="22"/>
        <v>613</v>
      </c>
      <c r="C617" s="176" t="str">
        <f t="shared" ca="1" si="23"/>
        <v>FT-TP-613</v>
      </c>
      <c r="D617" s="31"/>
      <c r="E617" s="2"/>
      <c r="F617" s="2"/>
      <c r="G617" s="2"/>
      <c r="H617" s="2"/>
      <c r="I617" s="2"/>
      <c r="J617" s="31"/>
      <c r="K617" s="31"/>
      <c r="L617" s="31"/>
      <c r="M617" s="174" t="str">
        <f>IF(OR(ISBLANK(TP_CFAR_DB[[#This Row],[Probability]]),ISBLANK(TP_CFAR_DB[[#This Row],[Severity]])),"",VLOOKUP(TP_CFAR_DB[[#This Row],[Probability]],Probability[],2,FALSE)+VLOOKUP(TP_CFAR_DB[[#This Row],[Severity]],Probability[],2,FALSE)+1)</f>
        <v/>
      </c>
      <c r="N617" s="182"/>
    </row>
    <row r="618" spans="2:14">
      <c r="B618" s="176">
        <f t="shared" ca="1" si="22"/>
        <v>614</v>
      </c>
      <c r="C618" s="176" t="str">
        <f t="shared" ca="1" si="23"/>
        <v>FT-TP-614</v>
      </c>
      <c r="D618" s="31"/>
      <c r="E618" s="2"/>
      <c r="F618" s="2"/>
      <c r="G618" s="2"/>
      <c r="H618" s="2"/>
      <c r="I618" s="2"/>
      <c r="J618" s="31"/>
      <c r="K618" s="31"/>
      <c r="L618" s="31"/>
      <c r="M618" s="174" t="str">
        <f>IF(OR(ISBLANK(TP_CFAR_DB[[#This Row],[Probability]]),ISBLANK(TP_CFAR_DB[[#This Row],[Severity]])),"",VLOOKUP(TP_CFAR_DB[[#This Row],[Probability]],Probability[],2,FALSE)+VLOOKUP(TP_CFAR_DB[[#This Row],[Severity]],Probability[],2,FALSE)+1)</f>
        <v/>
      </c>
      <c r="N618" s="182"/>
    </row>
    <row r="619" spans="2:14">
      <c r="B619" s="176">
        <f t="shared" ca="1" si="22"/>
        <v>615</v>
      </c>
      <c r="C619" s="176" t="str">
        <f t="shared" ca="1" si="23"/>
        <v>FT-TP-615</v>
      </c>
      <c r="D619" s="31"/>
      <c r="E619" s="2"/>
      <c r="F619" s="2"/>
      <c r="G619" s="2"/>
      <c r="H619" s="2"/>
      <c r="I619" s="2"/>
      <c r="J619" s="31"/>
      <c r="K619" s="31"/>
      <c r="L619" s="31"/>
      <c r="M619" s="174" t="str">
        <f>IF(OR(ISBLANK(TP_CFAR_DB[[#This Row],[Probability]]),ISBLANK(TP_CFAR_DB[[#This Row],[Severity]])),"",VLOOKUP(TP_CFAR_DB[[#This Row],[Probability]],Probability[],2,FALSE)+VLOOKUP(TP_CFAR_DB[[#This Row],[Severity]],Probability[],2,FALSE)+1)</f>
        <v/>
      </c>
      <c r="N619" s="182"/>
    </row>
    <row r="620" spans="2:14">
      <c r="B620" s="176">
        <f t="shared" ca="1" si="22"/>
        <v>616</v>
      </c>
      <c r="C620" s="176" t="str">
        <f t="shared" ca="1" si="23"/>
        <v>FT-TP-616</v>
      </c>
      <c r="D620" s="31"/>
      <c r="E620" s="2"/>
      <c r="F620" s="2"/>
      <c r="G620" s="2"/>
      <c r="H620" s="2"/>
      <c r="I620" s="2"/>
      <c r="J620" s="31"/>
      <c r="K620" s="31"/>
      <c r="L620" s="31"/>
      <c r="M620" s="174" t="str">
        <f>IF(OR(ISBLANK(TP_CFAR_DB[[#This Row],[Probability]]),ISBLANK(TP_CFAR_DB[[#This Row],[Severity]])),"",VLOOKUP(TP_CFAR_DB[[#This Row],[Probability]],Probability[],2,FALSE)+VLOOKUP(TP_CFAR_DB[[#This Row],[Severity]],Probability[],2,FALSE)+1)</f>
        <v/>
      </c>
      <c r="N620" s="182"/>
    </row>
    <row r="621" spans="2:14">
      <c r="B621" s="176">
        <f t="shared" ca="1" si="22"/>
        <v>617</v>
      </c>
      <c r="C621" s="176" t="str">
        <f t="shared" ca="1" si="23"/>
        <v>FT-TP-617</v>
      </c>
      <c r="D621" s="31"/>
      <c r="E621" s="2"/>
      <c r="F621" s="2"/>
      <c r="G621" s="2"/>
      <c r="H621" s="2"/>
      <c r="I621" s="2"/>
      <c r="J621" s="31"/>
      <c r="K621" s="31"/>
      <c r="L621" s="31"/>
      <c r="M621" s="174" t="str">
        <f>IF(OR(ISBLANK(TP_CFAR_DB[[#This Row],[Probability]]),ISBLANK(TP_CFAR_DB[[#This Row],[Severity]])),"",VLOOKUP(TP_CFAR_DB[[#This Row],[Probability]],Probability[],2,FALSE)+VLOOKUP(TP_CFAR_DB[[#This Row],[Severity]],Probability[],2,FALSE)+1)</f>
        <v/>
      </c>
      <c r="N621" s="182"/>
    </row>
    <row r="622" spans="2:14">
      <c r="B622" s="176">
        <f t="shared" ca="1" si="22"/>
        <v>618</v>
      </c>
      <c r="C622" s="176" t="str">
        <f t="shared" ca="1" si="23"/>
        <v>FT-TP-618</v>
      </c>
      <c r="D622" s="31"/>
      <c r="E622" s="2"/>
      <c r="F622" s="2"/>
      <c r="G622" s="2"/>
      <c r="H622" s="2"/>
      <c r="I622" s="2"/>
      <c r="J622" s="31"/>
      <c r="K622" s="31"/>
      <c r="L622" s="31"/>
      <c r="M622" s="174" t="str">
        <f>IF(OR(ISBLANK(TP_CFAR_DB[[#This Row],[Probability]]),ISBLANK(TP_CFAR_DB[[#This Row],[Severity]])),"",VLOOKUP(TP_CFAR_DB[[#This Row],[Probability]],Probability[],2,FALSE)+VLOOKUP(TP_CFAR_DB[[#This Row],[Severity]],Probability[],2,FALSE)+1)</f>
        <v/>
      </c>
      <c r="N622" s="182"/>
    </row>
    <row r="623" spans="2:14">
      <c r="B623" s="176">
        <f t="shared" ref="B623:B686" ca="1" si="24">INDIRECT("R[-1]C",0)+1</f>
        <v>619</v>
      </c>
      <c r="C623" s="176" t="str">
        <f t="shared" ref="C623:C686" ca="1" si="25">"FT-TP-"&amp;B623</f>
        <v>FT-TP-619</v>
      </c>
      <c r="D623" s="31"/>
      <c r="E623" s="2"/>
      <c r="F623" s="2"/>
      <c r="G623" s="2"/>
      <c r="H623" s="2"/>
      <c r="I623" s="2"/>
      <c r="J623" s="31"/>
      <c r="K623" s="31"/>
      <c r="L623" s="31"/>
      <c r="M623" s="174" t="str">
        <f>IF(OR(ISBLANK(TP_CFAR_DB[[#This Row],[Probability]]),ISBLANK(TP_CFAR_DB[[#This Row],[Severity]])),"",VLOOKUP(TP_CFAR_DB[[#This Row],[Probability]],Probability[],2,FALSE)+VLOOKUP(TP_CFAR_DB[[#This Row],[Severity]],Probability[],2,FALSE)+1)</f>
        <v/>
      </c>
      <c r="N623" s="182"/>
    </row>
    <row r="624" spans="2:14">
      <c r="B624" s="176">
        <f t="shared" ca="1" si="24"/>
        <v>620</v>
      </c>
      <c r="C624" s="176" t="str">
        <f t="shared" ca="1" si="25"/>
        <v>FT-TP-620</v>
      </c>
      <c r="D624" s="31"/>
      <c r="E624" s="2"/>
      <c r="F624" s="2"/>
      <c r="G624" s="2"/>
      <c r="H624" s="2"/>
      <c r="I624" s="2"/>
      <c r="J624" s="31"/>
      <c r="K624" s="31"/>
      <c r="L624" s="31"/>
      <c r="M624" s="174" t="str">
        <f>IF(OR(ISBLANK(TP_CFAR_DB[[#This Row],[Probability]]),ISBLANK(TP_CFAR_DB[[#This Row],[Severity]])),"",VLOOKUP(TP_CFAR_DB[[#This Row],[Probability]],Probability[],2,FALSE)+VLOOKUP(TP_CFAR_DB[[#This Row],[Severity]],Probability[],2,FALSE)+1)</f>
        <v/>
      </c>
      <c r="N624" s="182"/>
    </row>
    <row r="625" spans="2:14">
      <c r="B625" s="176">
        <f t="shared" ca="1" si="24"/>
        <v>621</v>
      </c>
      <c r="C625" s="176" t="str">
        <f t="shared" ca="1" si="25"/>
        <v>FT-TP-621</v>
      </c>
      <c r="D625" s="31"/>
      <c r="E625" s="2"/>
      <c r="F625" s="2"/>
      <c r="G625" s="2"/>
      <c r="H625" s="2"/>
      <c r="I625" s="2"/>
      <c r="J625" s="31"/>
      <c r="K625" s="31"/>
      <c r="L625" s="31"/>
      <c r="M625" s="174" t="str">
        <f>IF(OR(ISBLANK(TP_CFAR_DB[[#This Row],[Probability]]),ISBLANK(TP_CFAR_DB[[#This Row],[Severity]])),"",VLOOKUP(TP_CFAR_DB[[#This Row],[Probability]],Probability[],2,FALSE)+VLOOKUP(TP_CFAR_DB[[#This Row],[Severity]],Probability[],2,FALSE)+1)</f>
        <v/>
      </c>
      <c r="N625" s="182"/>
    </row>
    <row r="626" spans="2:14">
      <c r="B626" s="176">
        <f t="shared" ca="1" si="24"/>
        <v>622</v>
      </c>
      <c r="C626" s="176" t="str">
        <f t="shared" ca="1" si="25"/>
        <v>FT-TP-622</v>
      </c>
      <c r="D626" s="31"/>
      <c r="E626" s="2"/>
      <c r="F626" s="2"/>
      <c r="G626" s="2"/>
      <c r="H626" s="2"/>
      <c r="I626" s="2"/>
      <c r="J626" s="31"/>
      <c r="K626" s="31"/>
      <c r="L626" s="31"/>
      <c r="M626" s="174" t="str">
        <f>IF(OR(ISBLANK(TP_CFAR_DB[[#This Row],[Probability]]),ISBLANK(TP_CFAR_DB[[#This Row],[Severity]])),"",VLOOKUP(TP_CFAR_DB[[#This Row],[Probability]],Probability[],2,FALSE)+VLOOKUP(TP_CFAR_DB[[#This Row],[Severity]],Probability[],2,FALSE)+1)</f>
        <v/>
      </c>
      <c r="N626" s="182"/>
    </row>
    <row r="627" spans="2:14">
      <c r="B627" s="176">
        <f t="shared" ca="1" si="24"/>
        <v>623</v>
      </c>
      <c r="C627" s="176" t="str">
        <f t="shared" ca="1" si="25"/>
        <v>FT-TP-623</v>
      </c>
      <c r="D627" s="31"/>
      <c r="E627" s="2"/>
      <c r="F627" s="2"/>
      <c r="G627" s="2"/>
      <c r="H627" s="2"/>
      <c r="I627" s="2"/>
      <c r="J627" s="31"/>
      <c r="K627" s="31"/>
      <c r="L627" s="31"/>
      <c r="M627" s="174" t="str">
        <f>IF(OR(ISBLANK(TP_CFAR_DB[[#This Row],[Probability]]),ISBLANK(TP_CFAR_DB[[#This Row],[Severity]])),"",VLOOKUP(TP_CFAR_DB[[#This Row],[Probability]],Probability[],2,FALSE)+VLOOKUP(TP_CFAR_DB[[#This Row],[Severity]],Probability[],2,FALSE)+1)</f>
        <v/>
      </c>
      <c r="N627" s="182"/>
    </row>
    <row r="628" spans="2:14">
      <c r="B628" s="176">
        <f t="shared" ca="1" si="24"/>
        <v>624</v>
      </c>
      <c r="C628" s="176" t="str">
        <f t="shared" ca="1" si="25"/>
        <v>FT-TP-624</v>
      </c>
      <c r="D628" s="31"/>
      <c r="E628" s="2"/>
      <c r="F628" s="2"/>
      <c r="G628" s="2"/>
      <c r="H628" s="2"/>
      <c r="I628" s="2"/>
      <c r="J628" s="31"/>
      <c r="K628" s="31"/>
      <c r="L628" s="31"/>
      <c r="M628" s="174" t="str">
        <f>IF(OR(ISBLANK(TP_CFAR_DB[[#This Row],[Probability]]),ISBLANK(TP_CFAR_DB[[#This Row],[Severity]])),"",VLOOKUP(TP_CFAR_DB[[#This Row],[Probability]],Probability[],2,FALSE)+VLOOKUP(TP_CFAR_DB[[#This Row],[Severity]],Probability[],2,FALSE)+1)</f>
        <v/>
      </c>
      <c r="N628" s="182"/>
    </row>
    <row r="629" spans="2:14">
      <c r="B629" s="176">
        <f t="shared" ca="1" si="24"/>
        <v>625</v>
      </c>
      <c r="C629" s="176" t="str">
        <f t="shared" ca="1" si="25"/>
        <v>FT-TP-625</v>
      </c>
      <c r="D629" s="31"/>
      <c r="E629" s="2"/>
      <c r="F629" s="2"/>
      <c r="G629" s="2"/>
      <c r="H629" s="2"/>
      <c r="I629" s="2"/>
      <c r="J629" s="31"/>
      <c r="K629" s="31"/>
      <c r="L629" s="31"/>
      <c r="M629" s="174" t="str">
        <f>IF(OR(ISBLANK(TP_CFAR_DB[[#This Row],[Probability]]),ISBLANK(TP_CFAR_DB[[#This Row],[Severity]])),"",VLOOKUP(TP_CFAR_DB[[#This Row],[Probability]],Probability[],2,FALSE)+VLOOKUP(TP_CFAR_DB[[#This Row],[Severity]],Probability[],2,FALSE)+1)</f>
        <v/>
      </c>
      <c r="N629" s="182"/>
    </row>
    <row r="630" spans="2:14">
      <c r="B630" s="176">
        <f t="shared" ca="1" si="24"/>
        <v>626</v>
      </c>
      <c r="C630" s="176" t="str">
        <f t="shared" ca="1" si="25"/>
        <v>FT-TP-626</v>
      </c>
      <c r="D630" s="31"/>
      <c r="E630" s="2"/>
      <c r="F630" s="2"/>
      <c r="G630" s="2"/>
      <c r="H630" s="2"/>
      <c r="I630" s="2"/>
      <c r="J630" s="31"/>
      <c r="K630" s="31"/>
      <c r="L630" s="31"/>
      <c r="M630" s="174" t="str">
        <f>IF(OR(ISBLANK(TP_CFAR_DB[[#This Row],[Probability]]),ISBLANK(TP_CFAR_DB[[#This Row],[Severity]])),"",VLOOKUP(TP_CFAR_DB[[#This Row],[Probability]],Probability[],2,FALSE)+VLOOKUP(TP_CFAR_DB[[#This Row],[Severity]],Probability[],2,FALSE)+1)</f>
        <v/>
      </c>
      <c r="N630" s="182"/>
    </row>
    <row r="631" spans="2:14">
      <c r="B631" s="176">
        <f t="shared" ca="1" si="24"/>
        <v>627</v>
      </c>
      <c r="C631" s="176" t="str">
        <f t="shared" ca="1" si="25"/>
        <v>FT-TP-627</v>
      </c>
      <c r="D631" s="31"/>
      <c r="E631" s="2"/>
      <c r="F631" s="2"/>
      <c r="G631" s="2"/>
      <c r="H631" s="2"/>
      <c r="I631" s="2"/>
      <c r="J631" s="31"/>
      <c r="K631" s="31"/>
      <c r="L631" s="31"/>
      <c r="M631" s="174" t="str">
        <f>IF(OR(ISBLANK(TP_CFAR_DB[[#This Row],[Probability]]),ISBLANK(TP_CFAR_DB[[#This Row],[Severity]])),"",VLOOKUP(TP_CFAR_DB[[#This Row],[Probability]],Probability[],2,FALSE)+VLOOKUP(TP_CFAR_DB[[#This Row],[Severity]],Probability[],2,FALSE)+1)</f>
        <v/>
      </c>
      <c r="N631" s="182"/>
    </row>
    <row r="632" spans="2:14">
      <c r="B632" s="176">
        <f t="shared" ca="1" si="24"/>
        <v>628</v>
      </c>
      <c r="C632" s="176" t="str">
        <f t="shared" ca="1" si="25"/>
        <v>FT-TP-628</v>
      </c>
      <c r="D632" s="31"/>
      <c r="E632" s="2"/>
      <c r="F632" s="2"/>
      <c r="G632" s="2"/>
      <c r="H632" s="2"/>
      <c r="I632" s="2"/>
      <c r="J632" s="31"/>
      <c r="K632" s="31"/>
      <c r="L632" s="31"/>
      <c r="M632" s="174" t="str">
        <f>IF(OR(ISBLANK(TP_CFAR_DB[[#This Row],[Probability]]),ISBLANK(TP_CFAR_DB[[#This Row],[Severity]])),"",VLOOKUP(TP_CFAR_DB[[#This Row],[Probability]],Probability[],2,FALSE)+VLOOKUP(TP_CFAR_DB[[#This Row],[Severity]],Probability[],2,FALSE)+1)</f>
        <v/>
      </c>
      <c r="N632" s="182"/>
    </row>
    <row r="633" spans="2:14">
      <c r="B633" s="176">
        <f t="shared" ca="1" si="24"/>
        <v>629</v>
      </c>
      <c r="C633" s="176" t="str">
        <f t="shared" ca="1" si="25"/>
        <v>FT-TP-629</v>
      </c>
      <c r="D633" s="31"/>
      <c r="E633" s="2"/>
      <c r="F633" s="2"/>
      <c r="G633" s="2"/>
      <c r="H633" s="2"/>
      <c r="I633" s="2"/>
      <c r="J633" s="31"/>
      <c r="K633" s="31"/>
      <c r="L633" s="31"/>
      <c r="M633" s="174" t="str">
        <f>IF(OR(ISBLANK(TP_CFAR_DB[[#This Row],[Probability]]),ISBLANK(TP_CFAR_DB[[#This Row],[Severity]])),"",VLOOKUP(TP_CFAR_DB[[#This Row],[Probability]],Probability[],2,FALSE)+VLOOKUP(TP_CFAR_DB[[#This Row],[Severity]],Probability[],2,FALSE)+1)</f>
        <v/>
      </c>
      <c r="N633" s="182"/>
    </row>
    <row r="634" spans="2:14">
      <c r="B634" s="176">
        <f t="shared" ca="1" si="24"/>
        <v>630</v>
      </c>
      <c r="C634" s="176" t="str">
        <f t="shared" ca="1" si="25"/>
        <v>FT-TP-630</v>
      </c>
      <c r="D634" s="31"/>
      <c r="E634" s="2"/>
      <c r="F634" s="2"/>
      <c r="G634" s="2"/>
      <c r="H634" s="2"/>
      <c r="I634" s="2"/>
      <c r="J634" s="31"/>
      <c r="K634" s="31"/>
      <c r="L634" s="31"/>
      <c r="M634" s="174" t="str">
        <f>IF(OR(ISBLANK(TP_CFAR_DB[[#This Row],[Probability]]),ISBLANK(TP_CFAR_DB[[#This Row],[Severity]])),"",VLOOKUP(TP_CFAR_DB[[#This Row],[Probability]],Probability[],2,FALSE)+VLOOKUP(TP_CFAR_DB[[#This Row],[Severity]],Probability[],2,FALSE)+1)</f>
        <v/>
      </c>
      <c r="N634" s="182"/>
    </row>
    <row r="635" spans="2:14">
      <c r="B635" s="176">
        <f t="shared" ca="1" si="24"/>
        <v>631</v>
      </c>
      <c r="C635" s="176" t="str">
        <f t="shared" ca="1" si="25"/>
        <v>FT-TP-631</v>
      </c>
      <c r="D635" s="31"/>
      <c r="E635" s="2"/>
      <c r="F635" s="2"/>
      <c r="G635" s="2"/>
      <c r="H635" s="2"/>
      <c r="I635" s="2"/>
      <c r="J635" s="31"/>
      <c r="K635" s="31"/>
      <c r="L635" s="31"/>
      <c r="M635" s="174" t="str">
        <f>IF(OR(ISBLANK(TP_CFAR_DB[[#This Row],[Probability]]),ISBLANK(TP_CFAR_DB[[#This Row],[Severity]])),"",VLOOKUP(TP_CFAR_DB[[#This Row],[Probability]],Probability[],2,FALSE)+VLOOKUP(TP_CFAR_DB[[#This Row],[Severity]],Probability[],2,FALSE)+1)</f>
        <v/>
      </c>
      <c r="N635" s="182"/>
    </row>
    <row r="636" spans="2:14">
      <c r="B636" s="176">
        <f t="shared" ca="1" si="24"/>
        <v>632</v>
      </c>
      <c r="C636" s="176" t="str">
        <f t="shared" ca="1" si="25"/>
        <v>FT-TP-632</v>
      </c>
      <c r="D636" s="31"/>
      <c r="E636" s="2"/>
      <c r="F636" s="2"/>
      <c r="G636" s="2"/>
      <c r="H636" s="2"/>
      <c r="I636" s="2"/>
      <c r="J636" s="31"/>
      <c r="K636" s="31"/>
      <c r="L636" s="31"/>
      <c r="M636" s="174" t="str">
        <f>IF(OR(ISBLANK(TP_CFAR_DB[[#This Row],[Probability]]),ISBLANK(TP_CFAR_DB[[#This Row],[Severity]])),"",VLOOKUP(TP_CFAR_DB[[#This Row],[Probability]],Probability[],2,FALSE)+VLOOKUP(TP_CFAR_DB[[#This Row],[Severity]],Probability[],2,FALSE)+1)</f>
        <v/>
      </c>
      <c r="N636" s="182"/>
    </row>
    <row r="637" spans="2:14">
      <c r="B637" s="176">
        <f t="shared" ca="1" si="24"/>
        <v>633</v>
      </c>
      <c r="C637" s="176" t="str">
        <f t="shared" ca="1" si="25"/>
        <v>FT-TP-633</v>
      </c>
      <c r="D637" s="31"/>
      <c r="E637" s="2"/>
      <c r="F637" s="2"/>
      <c r="G637" s="2"/>
      <c r="H637" s="2"/>
      <c r="I637" s="2"/>
      <c r="J637" s="31"/>
      <c r="K637" s="31"/>
      <c r="L637" s="31"/>
      <c r="M637" s="174" t="str">
        <f>IF(OR(ISBLANK(TP_CFAR_DB[[#This Row],[Probability]]),ISBLANK(TP_CFAR_DB[[#This Row],[Severity]])),"",VLOOKUP(TP_CFAR_DB[[#This Row],[Probability]],Probability[],2,FALSE)+VLOOKUP(TP_CFAR_DB[[#This Row],[Severity]],Probability[],2,FALSE)+1)</f>
        <v/>
      </c>
      <c r="N637" s="182"/>
    </row>
    <row r="638" spans="2:14">
      <c r="B638" s="176">
        <f t="shared" ca="1" si="24"/>
        <v>634</v>
      </c>
      <c r="C638" s="176" t="str">
        <f t="shared" ca="1" si="25"/>
        <v>FT-TP-634</v>
      </c>
      <c r="D638" s="31"/>
      <c r="E638" s="2"/>
      <c r="F638" s="2"/>
      <c r="G638" s="2"/>
      <c r="H638" s="2"/>
      <c r="I638" s="2"/>
      <c r="J638" s="31"/>
      <c r="K638" s="31"/>
      <c r="L638" s="31"/>
      <c r="M638" s="174" t="str">
        <f>IF(OR(ISBLANK(TP_CFAR_DB[[#This Row],[Probability]]),ISBLANK(TP_CFAR_DB[[#This Row],[Severity]])),"",VLOOKUP(TP_CFAR_DB[[#This Row],[Probability]],Probability[],2,FALSE)+VLOOKUP(TP_CFAR_DB[[#This Row],[Severity]],Probability[],2,FALSE)+1)</f>
        <v/>
      </c>
      <c r="N638" s="182"/>
    </row>
    <row r="639" spans="2:14">
      <c r="B639" s="176">
        <f t="shared" ca="1" si="24"/>
        <v>635</v>
      </c>
      <c r="C639" s="176" t="str">
        <f t="shared" ca="1" si="25"/>
        <v>FT-TP-635</v>
      </c>
      <c r="D639" s="31"/>
      <c r="E639" s="2"/>
      <c r="F639" s="2"/>
      <c r="G639" s="2"/>
      <c r="H639" s="2"/>
      <c r="I639" s="2"/>
      <c r="J639" s="31"/>
      <c r="K639" s="31"/>
      <c r="L639" s="31"/>
      <c r="M639" s="174" t="str">
        <f>IF(OR(ISBLANK(TP_CFAR_DB[[#This Row],[Probability]]),ISBLANK(TP_CFAR_DB[[#This Row],[Severity]])),"",VLOOKUP(TP_CFAR_DB[[#This Row],[Probability]],Probability[],2,FALSE)+VLOOKUP(TP_CFAR_DB[[#This Row],[Severity]],Probability[],2,FALSE)+1)</f>
        <v/>
      </c>
      <c r="N639" s="182"/>
    </row>
    <row r="640" spans="2:14">
      <c r="B640" s="176">
        <f t="shared" ca="1" si="24"/>
        <v>636</v>
      </c>
      <c r="C640" s="176" t="str">
        <f t="shared" ca="1" si="25"/>
        <v>FT-TP-636</v>
      </c>
      <c r="D640" s="31"/>
      <c r="E640" s="2"/>
      <c r="F640" s="2"/>
      <c r="G640" s="2"/>
      <c r="H640" s="2"/>
      <c r="I640" s="2"/>
      <c r="J640" s="31"/>
      <c r="K640" s="31"/>
      <c r="L640" s="31"/>
      <c r="M640" s="174" t="str">
        <f>IF(OR(ISBLANK(TP_CFAR_DB[[#This Row],[Probability]]),ISBLANK(TP_CFAR_DB[[#This Row],[Severity]])),"",VLOOKUP(TP_CFAR_DB[[#This Row],[Probability]],Probability[],2,FALSE)+VLOOKUP(TP_CFAR_DB[[#This Row],[Severity]],Probability[],2,FALSE)+1)</f>
        <v/>
      </c>
      <c r="N640" s="182"/>
    </row>
    <row r="641" spans="2:14">
      <c r="B641" s="176">
        <f t="shared" ca="1" si="24"/>
        <v>637</v>
      </c>
      <c r="C641" s="176" t="str">
        <f t="shared" ca="1" si="25"/>
        <v>FT-TP-637</v>
      </c>
      <c r="D641" s="31"/>
      <c r="E641" s="2"/>
      <c r="F641" s="2"/>
      <c r="G641" s="2"/>
      <c r="H641" s="2"/>
      <c r="I641" s="2"/>
      <c r="J641" s="31"/>
      <c r="K641" s="31"/>
      <c r="L641" s="31"/>
      <c r="M641" s="174" t="str">
        <f>IF(OR(ISBLANK(TP_CFAR_DB[[#This Row],[Probability]]),ISBLANK(TP_CFAR_DB[[#This Row],[Severity]])),"",VLOOKUP(TP_CFAR_DB[[#This Row],[Probability]],Probability[],2,FALSE)+VLOOKUP(TP_CFAR_DB[[#This Row],[Severity]],Probability[],2,FALSE)+1)</f>
        <v/>
      </c>
      <c r="N641" s="182"/>
    </row>
    <row r="642" spans="2:14">
      <c r="B642" s="176">
        <f t="shared" ca="1" si="24"/>
        <v>638</v>
      </c>
      <c r="C642" s="176" t="str">
        <f t="shared" ca="1" si="25"/>
        <v>FT-TP-638</v>
      </c>
      <c r="D642" s="31"/>
      <c r="E642" s="2"/>
      <c r="F642" s="2"/>
      <c r="G642" s="2"/>
      <c r="H642" s="2"/>
      <c r="I642" s="2"/>
      <c r="J642" s="31"/>
      <c r="K642" s="31"/>
      <c r="L642" s="31"/>
      <c r="M642" s="174" t="str">
        <f>IF(OR(ISBLANK(TP_CFAR_DB[[#This Row],[Probability]]),ISBLANK(TP_CFAR_DB[[#This Row],[Severity]])),"",VLOOKUP(TP_CFAR_DB[[#This Row],[Probability]],Probability[],2,FALSE)+VLOOKUP(TP_CFAR_DB[[#This Row],[Severity]],Probability[],2,FALSE)+1)</f>
        <v/>
      </c>
      <c r="N642" s="182"/>
    </row>
    <row r="643" spans="2:14">
      <c r="B643" s="176">
        <f t="shared" ca="1" si="24"/>
        <v>639</v>
      </c>
      <c r="C643" s="176" t="str">
        <f t="shared" ca="1" si="25"/>
        <v>FT-TP-639</v>
      </c>
      <c r="D643" s="31"/>
      <c r="E643" s="2"/>
      <c r="F643" s="2"/>
      <c r="G643" s="2"/>
      <c r="H643" s="2"/>
      <c r="I643" s="2"/>
      <c r="J643" s="31"/>
      <c r="K643" s="31"/>
      <c r="L643" s="31"/>
      <c r="M643" s="174" t="str">
        <f>IF(OR(ISBLANK(TP_CFAR_DB[[#This Row],[Probability]]),ISBLANK(TP_CFAR_DB[[#This Row],[Severity]])),"",VLOOKUP(TP_CFAR_DB[[#This Row],[Probability]],Probability[],2,FALSE)+VLOOKUP(TP_CFAR_DB[[#This Row],[Severity]],Probability[],2,FALSE)+1)</f>
        <v/>
      </c>
      <c r="N643" s="182"/>
    </row>
    <row r="644" spans="2:14">
      <c r="B644" s="176">
        <f t="shared" ca="1" si="24"/>
        <v>640</v>
      </c>
      <c r="C644" s="176" t="str">
        <f t="shared" ca="1" si="25"/>
        <v>FT-TP-640</v>
      </c>
      <c r="D644" s="31"/>
      <c r="E644" s="2"/>
      <c r="F644" s="2"/>
      <c r="G644" s="2"/>
      <c r="H644" s="2"/>
      <c r="I644" s="2"/>
      <c r="J644" s="31"/>
      <c r="K644" s="31"/>
      <c r="L644" s="31"/>
      <c r="M644" s="174" t="str">
        <f>IF(OR(ISBLANK(TP_CFAR_DB[[#This Row],[Probability]]),ISBLANK(TP_CFAR_DB[[#This Row],[Severity]])),"",VLOOKUP(TP_CFAR_DB[[#This Row],[Probability]],Probability[],2,FALSE)+VLOOKUP(TP_CFAR_DB[[#This Row],[Severity]],Probability[],2,FALSE)+1)</f>
        <v/>
      </c>
      <c r="N644" s="182"/>
    </row>
    <row r="645" spans="2:14">
      <c r="B645" s="176">
        <f t="shared" ca="1" si="24"/>
        <v>641</v>
      </c>
      <c r="C645" s="176" t="str">
        <f t="shared" ca="1" si="25"/>
        <v>FT-TP-641</v>
      </c>
      <c r="D645" s="31"/>
      <c r="E645" s="2"/>
      <c r="F645" s="2"/>
      <c r="G645" s="2"/>
      <c r="H645" s="2"/>
      <c r="I645" s="2"/>
      <c r="J645" s="31"/>
      <c r="K645" s="31"/>
      <c r="L645" s="31"/>
      <c r="M645" s="174" t="str">
        <f>IF(OR(ISBLANK(TP_CFAR_DB[[#This Row],[Probability]]),ISBLANK(TP_CFAR_DB[[#This Row],[Severity]])),"",VLOOKUP(TP_CFAR_DB[[#This Row],[Probability]],Probability[],2,FALSE)+VLOOKUP(TP_CFAR_DB[[#This Row],[Severity]],Probability[],2,FALSE)+1)</f>
        <v/>
      </c>
      <c r="N645" s="182"/>
    </row>
    <row r="646" spans="2:14">
      <c r="B646" s="176">
        <f t="shared" ca="1" si="24"/>
        <v>642</v>
      </c>
      <c r="C646" s="176" t="str">
        <f t="shared" ca="1" si="25"/>
        <v>FT-TP-642</v>
      </c>
      <c r="D646" s="31"/>
      <c r="E646" s="2"/>
      <c r="F646" s="2"/>
      <c r="G646" s="2"/>
      <c r="H646" s="2"/>
      <c r="I646" s="2"/>
      <c r="J646" s="31"/>
      <c r="K646" s="31"/>
      <c r="L646" s="31"/>
      <c r="M646" s="174" t="str">
        <f>IF(OR(ISBLANK(TP_CFAR_DB[[#This Row],[Probability]]),ISBLANK(TP_CFAR_DB[[#This Row],[Severity]])),"",VLOOKUP(TP_CFAR_DB[[#This Row],[Probability]],Probability[],2,FALSE)+VLOOKUP(TP_CFAR_DB[[#This Row],[Severity]],Probability[],2,FALSE)+1)</f>
        <v/>
      </c>
      <c r="N646" s="182"/>
    </row>
    <row r="647" spans="2:14">
      <c r="B647" s="176">
        <f t="shared" ca="1" si="24"/>
        <v>643</v>
      </c>
      <c r="C647" s="176" t="str">
        <f t="shared" ca="1" si="25"/>
        <v>FT-TP-643</v>
      </c>
      <c r="D647" s="31"/>
      <c r="E647" s="2"/>
      <c r="F647" s="2"/>
      <c r="G647" s="2"/>
      <c r="H647" s="2"/>
      <c r="I647" s="2"/>
      <c r="J647" s="31"/>
      <c r="K647" s="31"/>
      <c r="L647" s="31"/>
      <c r="M647" s="174" t="str">
        <f>IF(OR(ISBLANK(TP_CFAR_DB[[#This Row],[Probability]]),ISBLANK(TP_CFAR_DB[[#This Row],[Severity]])),"",VLOOKUP(TP_CFAR_DB[[#This Row],[Probability]],Probability[],2,FALSE)+VLOOKUP(TP_CFAR_DB[[#This Row],[Severity]],Probability[],2,FALSE)+1)</f>
        <v/>
      </c>
      <c r="N647" s="182"/>
    </row>
    <row r="648" spans="2:14">
      <c r="B648" s="176">
        <f t="shared" ca="1" si="24"/>
        <v>644</v>
      </c>
      <c r="C648" s="176" t="str">
        <f t="shared" ca="1" si="25"/>
        <v>FT-TP-644</v>
      </c>
      <c r="D648" s="31"/>
      <c r="E648" s="2"/>
      <c r="F648" s="2"/>
      <c r="G648" s="2"/>
      <c r="H648" s="2"/>
      <c r="I648" s="2"/>
      <c r="J648" s="31"/>
      <c r="K648" s="31"/>
      <c r="L648" s="31"/>
      <c r="M648" s="174" t="str">
        <f>IF(OR(ISBLANK(TP_CFAR_DB[[#This Row],[Probability]]),ISBLANK(TP_CFAR_DB[[#This Row],[Severity]])),"",VLOOKUP(TP_CFAR_DB[[#This Row],[Probability]],Probability[],2,FALSE)+VLOOKUP(TP_CFAR_DB[[#This Row],[Severity]],Probability[],2,FALSE)+1)</f>
        <v/>
      </c>
      <c r="N648" s="182"/>
    </row>
    <row r="649" spans="2:14">
      <c r="B649" s="176">
        <f t="shared" ca="1" si="24"/>
        <v>645</v>
      </c>
      <c r="C649" s="176" t="str">
        <f t="shared" ca="1" si="25"/>
        <v>FT-TP-645</v>
      </c>
      <c r="D649" s="31"/>
      <c r="E649" s="2"/>
      <c r="F649" s="2"/>
      <c r="G649" s="2"/>
      <c r="H649" s="2"/>
      <c r="I649" s="2"/>
      <c r="J649" s="31"/>
      <c r="K649" s="31"/>
      <c r="L649" s="31"/>
      <c r="M649" s="174" t="str">
        <f>IF(OR(ISBLANK(TP_CFAR_DB[[#This Row],[Probability]]),ISBLANK(TP_CFAR_DB[[#This Row],[Severity]])),"",VLOOKUP(TP_CFAR_DB[[#This Row],[Probability]],Probability[],2,FALSE)+VLOOKUP(TP_CFAR_DB[[#This Row],[Severity]],Probability[],2,FALSE)+1)</f>
        <v/>
      </c>
      <c r="N649" s="182"/>
    </row>
    <row r="650" spans="2:14">
      <c r="B650" s="176">
        <f t="shared" ca="1" si="24"/>
        <v>646</v>
      </c>
      <c r="C650" s="176" t="str">
        <f t="shared" ca="1" si="25"/>
        <v>FT-TP-646</v>
      </c>
      <c r="D650" s="31"/>
      <c r="E650" s="2"/>
      <c r="F650" s="2"/>
      <c r="G650" s="2"/>
      <c r="H650" s="2"/>
      <c r="I650" s="2"/>
      <c r="J650" s="31"/>
      <c r="K650" s="31"/>
      <c r="L650" s="31"/>
      <c r="M650" s="174" t="str">
        <f>IF(OR(ISBLANK(TP_CFAR_DB[[#This Row],[Probability]]),ISBLANK(TP_CFAR_DB[[#This Row],[Severity]])),"",VLOOKUP(TP_CFAR_DB[[#This Row],[Probability]],Probability[],2,FALSE)+VLOOKUP(TP_CFAR_DB[[#This Row],[Severity]],Probability[],2,FALSE)+1)</f>
        <v/>
      </c>
      <c r="N650" s="182"/>
    </row>
    <row r="651" spans="2:14">
      <c r="B651" s="176">
        <f t="shared" ca="1" si="24"/>
        <v>647</v>
      </c>
      <c r="C651" s="176" t="str">
        <f t="shared" ca="1" si="25"/>
        <v>FT-TP-647</v>
      </c>
      <c r="D651" s="31"/>
      <c r="E651" s="2"/>
      <c r="F651" s="2"/>
      <c r="G651" s="2"/>
      <c r="H651" s="2"/>
      <c r="I651" s="2"/>
      <c r="J651" s="31"/>
      <c r="K651" s="31"/>
      <c r="L651" s="31"/>
      <c r="M651" s="174" t="str">
        <f>IF(OR(ISBLANK(TP_CFAR_DB[[#This Row],[Probability]]),ISBLANK(TP_CFAR_DB[[#This Row],[Severity]])),"",VLOOKUP(TP_CFAR_DB[[#This Row],[Probability]],Probability[],2,FALSE)+VLOOKUP(TP_CFAR_DB[[#This Row],[Severity]],Probability[],2,FALSE)+1)</f>
        <v/>
      </c>
      <c r="N651" s="182"/>
    </row>
    <row r="652" spans="2:14">
      <c r="B652" s="176">
        <f t="shared" ca="1" si="24"/>
        <v>648</v>
      </c>
      <c r="C652" s="176" t="str">
        <f t="shared" ca="1" si="25"/>
        <v>FT-TP-648</v>
      </c>
      <c r="D652" s="31"/>
      <c r="E652" s="2"/>
      <c r="F652" s="2"/>
      <c r="G652" s="2"/>
      <c r="H652" s="2"/>
      <c r="I652" s="2"/>
      <c r="J652" s="31"/>
      <c r="K652" s="31"/>
      <c r="L652" s="31"/>
      <c r="M652" s="174" t="str">
        <f>IF(OR(ISBLANK(TP_CFAR_DB[[#This Row],[Probability]]),ISBLANK(TP_CFAR_DB[[#This Row],[Severity]])),"",VLOOKUP(TP_CFAR_DB[[#This Row],[Probability]],Probability[],2,FALSE)+VLOOKUP(TP_CFAR_DB[[#This Row],[Severity]],Probability[],2,FALSE)+1)</f>
        <v/>
      </c>
      <c r="N652" s="182"/>
    </row>
    <row r="653" spans="2:14">
      <c r="B653" s="176">
        <f t="shared" ca="1" si="24"/>
        <v>649</v>
      </c>
      <c r="C653" s="176" t="str">
        <f t="shared" ca="1" si="25"/>
        <v>FT-TP-649</v>
      </c>
      <c r="D653" s="31"/>
      <c r="E653" s="2"/>
      <c r="F653" s="2"/>
      <c r="G653" s="2"/>
      <c r="H653" s="2"/>
      <c r="I653" s="2"/>
      <c r="J653" s="31"/>
      <c r="K653" s="31"/>
      <c r="L653" s="31"/>
      <c r="M653" s="174" t="str">
        <f>IF(OR(ISBLANK(TP_CFAR_DB[[#This Row],[Probability]]),ISBLANK(TP_CFAR_DB[[#This Row],[Severity]])),"",VLOOKUP(TP_CFAR_DB[[#This Row],[Probability]],Probability[],2,FALSE)+VLOOKUP(TP_CFAR_DB[[#This Row],[Severity]],Probability[],2,FALSE)+1)</f>
        <v/>
      </c>
      <c r="N653" s="182"/>
    </row>
    <row r="654" spans="2:14">
      <c r="B654" s="176">
        <f t="shared" ca="1" si="24"/>
        <v>650</v>
      </c>
      <c r="C654" s="176" t="str">
        <f t="shared" ca="1" si="25"/>
        <v>FT-TP-650</v>
      </c>
      <c r="D654" s="31"/>
      <c r="E654" s="2"/>
      <c r="F654" s="2"/>
      <c r="G654" s="2"/>
      <c r="H654" s="2"/>
      <c r="I654" s="2"/>
      <c r="J654" s="31"/>
      <c r="K654" s="31"/>
      <c r="L654" s="31"/>
      <c r="M654" s="174" t="str">
        <f>IF(OR(ISBLANK(TP_CFAR_DB[[#This Row],[Probability]]),ISBLANK(TP_CFAR_DB[[#This Row],[Severity]])),"",VLOOKUP(TP_CFAR_DB[[#This Row],[Probability]],Probability[],2,FALSE)+VLOOKUP(TP_CFAR_DB[[#This Row],[Severity]],Probability[],2,FALSE)+1)</f>
        <v/>
      </c>
      <c r="N654" s="182"/>
    </row>
    <row r="655" spans="2:14">
      <c r="B655" s="176">
        <f t="shared" ca="1" si="24"/>
        <v>651</v>
      </c>
      <c r="C655" s="176" t="str">
        <f t="shared" ca="1" si="25"/>
        <v>FT-TP-651</v>
      </c>
      <c r="D655" s="31"/>
      <c r="E655" s="2"/>
      <c r="F655" s="2"/>
      <c r="G655" s="2"/>
      <c r="H655" s="2"/>
      <c r="I655" s="2"/>
      <c r="J655" s="31"/>
      <c r="K655" s="31"/>
      <c r="L655" s="31"/>
      <c r="M655" s="174" t="str">
        <f>IF(OR(ISBLANK(TP_CFAR_DB[[#This Row],[Probability]]),ISBLANK(TP_CFAR_DB[[#This Row],[Severity]])),"",VLOOKUP(TP_CFAR_DB[[#This Row],[Probability]],Probability[],2,FALSE)+VLOOKUP(TP_CFAR_DB[[#This Row],[Severity]],Probability[],2,FALSE)+1)</f>
        <v/>
      </c>
      <c r="N655" s="182"/>
    </row>
    <row r="656" spans="2:14">
      <c r="B656" s="176">
        <f t="shared" ca="1" si="24"/>
        <v>652</v>
      </c>
      <c r="C656" s="176" t="str">
        <f t="shared" ca="1" si="25"/>
        <v>FT-TP-652</v>
      </c>
      <c r="D656" s="31"/>
      <c r="E656" s="2"/>
      <c r="F656" s="2"/>
      <c r="G656" s="2"/>
      <c r="H656" s="2"/>
      <c r="I656" s="2"/>
      <c r="J656" s="31"/>
      <c r="K656" s="31"/>
      <c r="L656" s="31"/>
      <c r="M656" s="174" t="str">
        <f>IF(OR(ISBLANK(TP_CFAR_DB[[#This Row],[Probability]]),ISBLANK(TP_CFAR_DB[[#This Row],[Severity]])),"",VLOOKUP(TP_CFAR_DB[[#This Row],[Probability]],Probability[],2,FALSE)+VLOOKUP(TP_CFAR_DB[[#This Row],[Severity]],Probability[],2,FALSE)+1)</f>
        <v/>
      </c>
      <c r="N656" s="182"/>
    </row>
    <row r="657" spans="2:14">
      <c r="B657" s="176">
        <f t="shared" ca="1" si="24"/>
        <v>653</v>
      </c>
      <c r="C657" s="176" t="str">
        <f t="shared" ca="1" si="25"/>
        <v>FT-TP-653</v>
      </c>
      <c r="D657" s="31"/>
      <c r="E657" s="2"/>
      <c r="F657" s="2"/>
      <c r="G657" s="2"/>
      <c r="H657" s="2"/>
      <c r="I657" s="2"/>
      <c r="J657" s="31"/>
      <c r="K657" s="31"/>
      <c r="L657" s="31"/>
      <c r="M657" s="174" t="str">
        <f>IF(OR(ISBLANK(TP_CFAR_DB[[#This Row],[Probability]]),ISBLANK(TP_CFAR_DB[[#This Row],[Severity]])),"",VLOOKUP(TP_CFAR_DB[[#This Row],[Probability]],Probability[],2,FALSE)+VLOOKUP(TP_CFAR_DB[[#This Row],[Severity]],Probability[],2,FALSE)+1)</f>
        <v/>
      </c>
      <c r="N657" s="182"/>
    </row>
    <row r="658" spans="2:14">
      <c r="B658" s="176">
        <f t="shared" ca="1" si="24"/>
        <v>654</v>
      </c>
      <c r="C658" s="176" t="str">
        <f t="shared" ca="1" si="25"/>
        <v>FT-TP-654</v>
      </c>
      <c r="D658" s="31"/>
      <c r="E658" s="2"/>
      <c r="F658" s="2"/>
      <c r="G658" s="2"/>
      <c r="H658" s="2"/>
      <c r="I658" s="2"/>
      <c r="J658" s="31"/>
      <c r="K658" s="31"/>
      <c r="L658" s="31"/>
      <c r="M658" s="174" t="str">
        <f>IF(OR(ISBLANK(TP_CFAR_DB[[#This Row],[Probability]]),ISBLANK(TP_CFAR_DB[[#This Row],[Severity]])),"",VLOOKUP(TP_CFAR_DB[[#This Row],[Probability]],Probability[],2,FALSE)+VLOOKUP(TP_CFAR_DB[[#This Row],[Severity]],Probability[],2,FALSE)+1)</f>
        <v/>
      </c>
      <c r="N658" s="182"/>
    </row>
    <row r="659" spans="2:14">
      <c r="B659" s="176">
        <f t="shared" ca="1" si="24"/>
        <v>655</v>
      </c>
      <c r="C659" s="176" t="str">
        <f t="shared" ca="1" si="25"/>
        <v>FT-TP-655</v>
      </c>
      <c r="D659" s="31"/>
      <c r="E659" s="2"/>
      <c r="F659" s="2"/>
      <c r="G659" s="2"/>
      <c r="H659" s="2"/>
      <c r="I659" s="2"/>
      <c r="J659" s="31"/>
      <c r="K659" s="31"/>
      <c r="L659" s="31"/>
      <c r="M659" s="174" t="str">
        <f>IF(OR(ISBLANK(TP_CFAR_DB[[#This Row],[Probability]]),ISBLANK(TP_CFAR_DB[[#This Row],[Severity]])),"",VLOOKUP(TP_CFAR_DB[[#This Row],[Probability]],Probability[],2,FALSE)+VLOOKUP(TP_CFAR_DB[[#This Row],[Severity]],Probability[],2,FALSE)+1)</f>
        <v/>
      </c>
      <c r="N659" s="182"/>
    </row>
    <row r="660" spans="2:14">
      <c r="B660" s="176">
        <f t="shared" ca="1" si="24"/>
        <v>656</v>
      </c>
      <c r="C660" s="176" t="str">
        <f t="shared" ca="1" si="25"/>
        <v>FT-TP-656</v>
      </c>
      <c r="D660" s="31"/>
      <c r="E660" s="2"/>
      <c r="F660" s="2"/>
      <c r="G660" s="2"/>
      <c r="H660" s="2"/>
      <c r="I660" s="2"/>
      <c r="J660" s="31"/>
      <c r="K660" s="31"/>
      <c r="L660" s="31"/>
      <c r="M660" s="174" t="str">
        <f>IF(OR(ISBLANK(TP_CFAR_DB[[#This Row],[Probability]]),ISBLANK(TP_CFAR_DB[[#This Row],[Severity]])),"",VLOOKUP(TP_CFAR_DB[[#This Row],[Probability]],Probability[],2,FALSE)+VLOOKUP(TP_CFAR_DB[[#This Row],[Severity]],Probability[],2,FALSE)+1)</f>
        <v/>
      </c>
      <c r="N660" s="182"/>
    </row>
    <row r="661" spans="2:14">
      <c r="B661" s="176">
        <f t="shared" ca="1" si="24"/>
        <v>657</v>
      </c>
      <c r="C661" s="176" t="str">
        <f t="shared" ca="1" si="25"/>
        <v>FT-TP-657</v>
      </c>
      <c r="D661" s="31"/>
      <c r="E661" s="2"/>
      <c r="F661" s="2"/>
      <c r="G661" s="2"/>
      <c r="H661" s="2"/>
      <c r="I661" s="2"/>
      <c r="J661" s="31"/>
      <c r="K661" s="31"/>
      <c r="L661" s="31"/>
      <c r="M661" s="174" t="str">
        <f>IF(OR(ISBLANK(TP_CFAR_DB[[#This Row],[Probability]]),ISBLANK(TP_CFAR_DB[[#This Row],[Severity]])),"",VLOOKUP(TP_CFAR_DB[[#This Row],[Probability]],Probability[],2,FALSE)+VLOOKUP(TP_CFAR_DB[[#This Row],[Severity]],Probability[],2,FALSE)+1)</f>
        <v/>
      </c>
      <c r="N661" s="182"/>
    </row>
    <row r="662" spans="2:14">
      <c r="B662" s="176">
        <f t="shared" ca="1" si="24"/>
        <v>658</v>
      </c>
      <c r="C662" s="176" t="str">
        <f t="shared" ca="1" si="25"/>
        <v>FT-TP-658</v>
      </c>
      <c r="D662" s="31"/>
      <c r="E662" s="2"/>
      <c r="F662" s="2"/>
      <c r="G662" s="2"/>
      <c r="H662" s="2"/>
      <c r="I662" s="2"/>
      <c r="J662" s="31"/>
      <c r="K662" s="31"/>
      <c r="L662" s="31"/>
      <c r="M662" s="174" t="str">
        <f>IF(OR(ISBLANK(TP_CFAR_DB[[#This Row],[Probability]]),ISBLANK(TP_CFAR_DB[[#This Row],[Severity]])),"",VLOOKUP(TP_CFAR_DB[[#This Row],[Probability]],Probability[],2,FALSE)+VLOOKUP(TP_CFAR_DB[[#This Row],[Severity]],Probability[],2,FALSE)+1)</f>
        <v/>
      </c>
      <c r="N662" s="182"/>
    </row>
    <row r="663" spans="2:14">
      <c r="B663" s="176">
        <f t="shared" ca="1" si="24"/>
        <v>659</v>
      </c>
      <c r="C663" s="176" t="str">
        <f t="shared" ca="1" si="25"/>
        <v>FT-TP-659</v>
      </c>
      <c r="D663" s="31"/>
      <c r="E663" s="2"/>
      <c r="F663" s="2"/>
      <c r="G663" s="2"/>
      <c r="H663" s="2"/>
      <c r="I663" s="2"/>
      <c r="J663" s="31"/>
      <c r="K663" s="31"/>
      <c r="L663" s="31"/>
      <c r="M663" s="174" t="str">
        <f>IF(OR(ISBLANK(TP_CFAR_DB[[#This Row],[Probability]]),ISBLANK(TP_CFAR_DB[[#This Row],[Severity]])),"",VLOOKUP(TP_CFAR_DB[[#This Row],[Probability]],Probability[],2,FALSE)+VLOOKUP(TP_CFAR_DB[[#This Row],[Severity]],Probability[],2,FALSE)+1)</f>
        <v/>
      </c>
      <c r="N663" s="182"/>
    </row>
    <row r="664" spans="2:14">
      <c r="B664" s="176">
        <f t="shared" ca="1" si="24"/>
        <v>660</v>
      </c>
      <c r="C664" s="176" t="str">
        <f t="shared" ca="1" si="25"/>
        <v>FT-TP-660</v>
      </c>
      <c r="D664" s="31"/>
      <c r="E664" s="2"/>
      <c r="F664" s="2"/>
      <c r="G664" s="2"/>
      <c r="H664" s="2"/>
      <c r="I664" s="2"/>
      <c r="J664" s="31"/>
      <c r="K664" s="31"/>
      <c r="L664" s="31"/>
      <c r="M664" s="174" t="str">
        <f>IF(OR(ISBLANK(TP_CFAR_DB[[#This Row],[Probability]]),ISBLANK(TP_CFAR_DB[[#This Row],[Severity]])),"",VLOOKUP(TP_CFAR_DB[[#This Row],[Probability]],Probability[],2,FALSE)+VLOOKUP(TP_CFAR_DB[[#This Row],[Severity]],Probability[],2,FALSE)+1)</f>
        <v/>
      </c>
      <c r="N664" s="182"/>
    </row>
    <row r="665" spans="2:14">
      <c r="B665" s="176">
        <f t="shared" ca="1" si="24"/>
        <v>661</v>
      </c>
      <c r="C665" s="176" t="str">
        <f t="shared" ca="1" si="25"/>
        <v>FT-TP-661</v>
      </c>
      <c r="D665" s="31"/>
      <c r="E665" s="2"/>
      <c r="F665" s="2"/>
      <c r="G665" s="2"/>
      <c r="H665" s="2"/>
      <c r="I665" s="2"/>
      <c r="J665" s="31"/>
      <c r="K665" s="31"/>
      <c r="L665" s="31"/>
      <c r="M665" s="174" t="str">
        <f>IF(OR(ISBLANK(TP_CFAR_DB[[#This Row],[Probability]]),ISBLANK(TP_CFAR_DB[[#This Row],[Severity]])),"",VLOOKUP(TP_CFAR_DB[[#This Row],[Probability]],Probability[],2,FALSE)+VLOOKUP(TP_CFAR_DB[[#This Row],[Severity]],Probability[],2,FALSE)+1)</f>
        <v/>
      </c>
      <c r="N665" s="182"/>
    </row>
    <row r="666" spans="2:14">
      <c r="B666" s="176">
        <f t="shared" ca="1" si="24"/>
        <v>662</v>
      </c>
      <c r="C666" s="176" t="str">
        <f t="shared" ca="1" si="25"/>
        <v>FT-TP-662</v>
      </c>
      <c r="D666" s="31"/>
      <c r="E666" s="2"/>
      <c r="F666" s="2"/>
      <c r="G666" s="2"/>
      <c r="H666" s="2"/>
      <c r="I666" s="2"/>
      <c r="J666" s="31"/>
      <c r="K666" s="31"/>
      <c r="L666" s="31"/>
      <c r="M666" s="174" t="str">
        <f>IF(OR(ISBLANK(TP_CFAR_DB[[#This Row],[Probability]]),ISBLANK(TP_CFAR_DB[[#This Row],[Severity]])),"",VLOOKUP(TP_CFAR_DB[[#This Row],[Probability]],Probability[],2,FALSE)+VLOOKUP(TP_CFAR_DB[[#This Row],[Severity]],Probability[],2,FALSE)+1)</f>
        <v/>
      </c>
      <c r="N666" s="182"/>
    </row>
    <row r="667" spans="2:14">
      <c r="B667" s="176">
        <f t="shared" ca="1" si="24"/>
        <v>663</v>
      </c>
      <c r="C667" s="176" t="str">
        <f t="shared" ca="1" si="25"/>
        <v>FT-TP-663</v>
      </c>
      <c r="D667" s="31"/>
      <c r="E667" s="2"/>
      <c r="F667" s="2"/>
      <c r="G667" s="2"/>
      <c r="H667" s="2"/>
      <c r="I667" s="2"/>
      <c r="J667" s="31"/>
      <c r="K667" s="31"/>
      <c r="L667" s="31"/>
      <c r="M667" s="174" t="str">
        <f>IF(OR(ISBLANK(TP_CFAR_DB[[#This Row],[Probability]]),ISBLANK(TP_CFAR_DB[[#This Row],[Severity]])),"",VLOOKUP(TP_CFAR_DB[[#This Row],[Probability]],Probability[],2,FALSE)+VLOOKUP(TP_CFAR_DB[[#This Row],[Severity]],Probability[],2,FALSE)+1)</f>
        <v/>
      </c>
      <c r="N667" s="182"/>
    </row>
    <row r="668" spans="2:14">
      <c r="B668" s="176">
        <f t="shared" ca="1" si="24"/>
        <v>664</v>
      </c>
      <c r="C668" s="176" t="str">
        <f t="shared" ca="1" si="25"/>
        <v>FT-TP-664</v>
      </c>
      <c r="D668" s="31"/>
      <c r="E668" s="2"/>
      <c r="F668" s="2"/>
      <c r="G668" s="2"/>
      <c r="H668" s="2"/>
      <c r="I668" s="2"/>
      <c r="J668" s="31"/>
      <c r="K668" s="31"/>
      <c r="L668" s="31"/>
      <c r="M668" s="174" t="str">
        <f>IF(OR(ISBLANK(TP_CFAR_DB[[#This Row],[Probability]]),ISBLANK(TP_CFAR_DB[[#This Row],[Severity]])),"",VLOOKUP(TP_CFAR_DB[[#This Row],[Probability]],Probability[],2,FALSE)+VLOOKUP(TP_CFAR_DB[[#This Row],[Severity]],Probability[],2,FALSE)+1)</f>
        <v/>
      </c>
      <c r="N668" s="182"/>
    </row>
    <row r="669" spans="2:14">
      <c r="B669" s="176">
        <f t="shared" ca="1" si="24"/>
        <v>665</v>
      </c>
      <c r="C669" s="176" t="str">
        <f t="shared" ca="1" si="25"/>
        <v>FT-TP-665</v>
      </c>
      <c r="D669" s="31"/>
      <c r="E669" s="2"/>
      <c r="F669" s="2"/>
      <c r="G669" s="2"/>
      <c r="H669" s="2"/>
      <c r="I669" s="2"/>
      <c r="J669" s="31"/>
      <c r="K669" s="31"/>
      <c r="L669" s="31"/>
      <c r="M669" s="174" t="str">
        <f>IF(OR(ISBLANK(TP_CFAR_DB[[#This Row],[Probability]]),ISBLANK(TP_CFAR_DB[[#This Row],[Severity]])),"",VLOOKUP(TP_CFAR_DB[[#This Row],[Probability]],Probability[],2,FALSE)+VLOOKUP(TP_CFAR_DB[[#This Row],[Severity]],Probability[],2,FALSE)+1)</f>
        <v/>
      </c>
      <c r="N669" s="182"/>
    </row>
    <row r="670" spans="2:14">
      <c r="B670" s="176">
        <f t="shared" ca="1" si="24"/>
        <v>666</v>
      </c>
      <c r="C670" s="176" t="str">
        <f t="shared" ca="1" si="25"/>
        <v>FT-TP-666</v>
      </c>
      <c r="D670" s="31"/>
      <c r="E670" s="2"/>
      <c r="F670" s="2"/>
      <c r="G670" s="2"/>
      <c r="H670" s="2"/>
      <c r="I670" s="2"/>
      <c r="J670" s="31"/>
      <c r="K670" s="31"/>
      <c r="L670" s="31"/>
      <c r="M670" s="174" t="str">
        <f>IF(OR(ISBLANK(TP_CFAR_DB[[#This Row],[Probability]]),ISBLANK(TP_CFAR_DB[[#This Row],[Severity]])),"",VLOOKUP(TP_CFAR_DB[[#This Row],[Probability]],Probability[],2,FALSE)+VLOOKUP(TP_CFAR_DB[[#This Row],[Severity]],Probability[],2,FALSE)+1)</f>
        <v/>
      </c>
      <c r="N670" s="182"/>
    </row>
    <row r="671" spans="2:14">
      <c r="B671" s="176">
        <f t="shared" ca="1" si="24"/>
        <v>667</v>
      </c>
      <c r="C671" s="176" t="str">
        <f t="shared" ca="1" si="25"/>
        <v>FT-TP-667</v>
      </c>
      <c r="D671" s="31"/>
      <c r="E671" s="2"/>
      <c r="F671" s="2"/>
      <c r="G671" s="2"/>
      <c r="H671" s="2"/>
      <c r="I671" s="2"/>
      <c r="J671" s="31"/>
      <c r="K671" s="31"/>
      <c r="L671" s="31"/>
      <c r="M671" s="174" t="str">
        <f>IF(OR(ISBLANK(TP_CFAR_DB[[#This Row],[Probability]]),ISBLANK(TP_CFAR_DB[[#This Row],[Severity]])),"",VLOOKUP(TP_CFAR_DB[[#This Row],[Probability]],Probability[],2,FALSE)+VLOOKUP(TP_CFAR_DB[[#This Row],[Severity]],Probability[],2,FALSE)+1)</f>
        <v/>
      </c>
      <c r="N671" s="182"/>
    </row>
    <row r="672" spans="2:14">
      <c r="B672" s="176">
        <f t="shared" ca="1" si="24"/>
        <v>668</v>
      </c>
      <c r="C672" s="176" t="str">
        <f t="shared" ca="1" si="25"/>
        <v>FT-TP-668</v>
      </c>
      <c r="D672" s="31"/>
      <c r="E672" s="2"/>
      <c r="F672" s="2"/>
      <c r="G672" s="2"/>
      <c r="H672" s="2"/>
      <c r="I672" s="2"/>
      <c r="J672" s="31"/>
      <c r="K672" s="31"/>
      <c r="L672" s="31"/>
      <c r="M672" s="174" t="str">
        <f>IF(OR(ISBLANK(TP_CFAR_DB[[#This Row],[Probability]]),ISBLANK(TP_CFAR_DB[[#This Row],[Severity]])),"",VLOOKUP(TP_CFAR_DB[[#This Row],[Probability]],Probability[],2,FALSE)+VLOOKUP(TP_CFAR_DB[[#This Row],[Severity]],Probability[],2,FALSE)+1)</f>
        <v/>
      </c>
      <c r="N672" s="182"/>
    </row>
    <row r="673" spans="2:14">
      <c r="B673" s="176">
        <f t="shared" ca="1" si="24"/>
        <v>669</v>
      </c>
      <c r="C673" s="176" t="str">
        <f t="shared" ca="1" si="25"/>
        <v>FT-TP-669</v>
      </c>
      <c r="D673" s="31"/>
      <c r="E673" s="2"/>
      <c r="F673" s="2"/>
      <c r="G673" s="2"/>
      <c r="H673" s="2"/>
      <c r="I673" s="2"/>
      <c r="J673" s="31"/>
      <c r="K673" s="31"/>
      <c r="L673" s="31"/>
      <c r="M673" s="174" t="str">
        <f>IF(OR(ISBLANK(TP_CFAR_DB[[#This Row],[Probability]]),ISBLANK(TP_CFAR_DB[[#This Row],[Severity]])),"",VLOOKUP(TP_CFAR_DB[[#This Row],[Probability]],Probability[],2,FALSE)+VLOOKUP(TP_CFAR_DB[[#This Row],[Severity]],Probability[],2,FALSE)+1)</f>
        <v/>
      </c>
      <c r="N673" s="182"/>
    </row>
    <row r="674" spans="2:14">
      <c r="B674" s="176">
        <f t="shared" ca="1" si="24"/>
        <v>670</v>
      </c>
      <c r="C674" s="176" t="str">
        <f t="shared" ca="1" si="25"/>
        <v>FT-TP-670</v>
      </c>
      <c r="D674" s="31"/>
      <c r="E674" s="2"/>
      <c r="F674" s="2"/>
      <c r="G674" s="2"/>
      <c r="H674" s="2"/>
      <c r="I674" s="2"/>
      <c r="J674" s="31"/>
      <c r="K674" s="31"/>
      <c r="L674" s="31"/>
      <c r="M674" s="174" t="str">
        <f>IF(OR(ISBLANK(TP_CFAR_DB[[#This Row],[Probability]]),ISBLANK(TP_CFAR_DB[[#This Row],[Severity]])),"",VLOOKUP(TP_CFAR_DB[[#This Row],[Probability]],Probability[],2,FALSE)+VLOOKUP(TP_CFAR_DB[[#This Row],[Severity]],Probability[],2,FALSE)+1)</f>
        <v/>
      </c>
      <c r="N674" s="182"/>
    </row>
    <row r="675" spans="2:14">
      <c r="B675" s="176">
        <f t="shared" ca="1" si="24"/>
        <v>671</v>
      </c>
      <c r="C675" s="176" t="str">
        <f t="shared" ca="1" si="25"/>
        <v>FT-TP-671</v>
      </c>
      <c r="D675" s="31"/>
      <c r="E675" s="2"/>
      <c r="F675" s="2"/>
      <c r="G675" s="2"/>
      <c r="H675" s="2"/>
      <c r="I675" s="2"/>
      <c r="J675" s="31"/>
      <c r="K675" s="31"/>
      <c r="L675" s="31"/>
      <c r="M675" s="174" t="str">
        <f>IF(OR(ISBLANK(TP_CFAR_DB[[#This Row],[Probability]]),ISBLANK(TP_CFAR_DB[[#This Row],[Severity]])),"",VLOOKUP(TP_CFAR_DB[[#This Row],[Probability]],Probability[],2,FALSE)+VLOOKUP(TP_CFAR_DB[[#This Row],[Severity]],Probability[],2,FALSE)+1)</f>
        <v/>
      </c>
      <c r="N675" s="182"/>
    </row>
    <row r="676" spans="2:14">
      <c r="B676" s="176">
        <f t="shared" ca="1" si="24"/>
        <v>672</v>
      </c>
      <c r="C676" s="176" t="str">
        <f t="shared" ca="1" si="25"/>
        <v>FT-TP-672</v>
      </c>
      <c r="D676" s="31"/>
      <c r="E676" s="2"/>
      <c r="F676" s="2"/>
      <c r="G676" s="2"/>
      <c r="H676" s="2"/>
      <c r="I676" s="2"/>
      <c r="J676" s="31"/>
      <c r="K676" s="31"/>
      <c r="L676" s="31"/>
      <c r="M676" s="174" t="str">
        <f>IF(OR(ISBLANK(TP_CFAR_DB[[#This Row],[Probability]]),ISBLANK(TP_CFAR_DB[[#This Row],[Severity]])),"",VLOOKUP(TP_CFAR_DB[[#This Row],[Probability]],Probability[],2,FALSE)+VLOOKUP(TP_CFAR_DB[[#This Row],[Severity]],Probability[],2,FALSE)+1)</f>
        <v/>
      </c>
      <c r="N676" s="182"/>
    </row>
    <row r="677" spans="2:14">
      <c r="B677" s="176">
        <f t="shared" ca="1" si="24"/>
        <v>673</v>
      </c>
      <c r="C677" s="176" t="str">
        <f t="shared" ca="1" si="25"/>
        <v>FT-TP-673</v>
      </c>
      <c r="D677" s="31"/>
      <c r="E677" s="2"/>
      <c r="F677" s="2"/>
      <c r="G677" s="2"/>
      <c r="H677" s="2"/>
      <c r="I677" s="2"/>
      <c r="J677" s="31"/>
      <c r="K677" s="31"/>
      <c r="L677" s="31"/>
      <c r="M677" s="174" t="str">
        <f>IF(OR(ISBLANK(TP_CFAR_DB[[#This Row],[Probability]]),ISBLANK(TP_CFAR_DB[[#This Row],[Severity]])),"",VLOOKUP(TP_CFAR_DB[[#This Row],[Probability]],Probability[],2,FALSE)+VLOOKUP(TP_CFAR_DB[[#This Row],[Severity]],Probability[],2,FALSE)+1)</f>
        <v/>
      </c>
      <c r="N677" s="182"/>
    </row>
    <row r="678" spans="2:14">
      <c r="B678" s="176">
        <f t="shared" ca="1" si="24"/>
        <v>674</v>
      </c>
      <c r="C678" s="176" t="str">
        <f t="shared" ca="1" si="25"/>
        <v>FT-TP-674</v>
      </c>
      <c r="D678" s="31"/>
      <c r="E678" s="2"/>
      <c r="F678" s="2"/>
      <c r="G678" s="2"/>
      <c r="H678" s="2"/>
      <c r="I678" s="2"/>
      <c r="J678" s="31"/>
      <c r="K678" s="31"/>
      <c r="L678" s="31"/>
      <c r="M678" s="174" t="str">
        <f>IF(OR(ISBLANK(TP_CFAR_DB[[#This Row],[Probability]]),ISBLANK(TP_CFAR_DB[[#This Row],[Severity]])),"",VLOOKUP(TP_CFAR_DB[[#This Row],[Probability]],Probability[],2,FALSE)+VLOOKUP(TP_CFAR_DB[[#This Row],[Severity]],Probability[],2,FALSE)+1)</f>
        <v/>
      </c>
      <c r="N678" s="182"/>
    </row>
    <row r="679" spans="2:14">
      <c r="B679" s="176">
        <f t="shared" ca="1" si="24"/>
        <v>675</v>
      </c>
      <c r="C679" s="176" t="str">
        <f t="shared" ca="1" si="25"/>
        <v>FT-TP-675</v>
      </c>
      <c r="D679" s="31"/>
      <c r="E679" s="2"/>
      <c r="F679" s="2"/>
      <c r="G679" s="2"/>
      <c r="H679" s="2"/>
      <c r="I679" s="2"/>
      <c r="J679" s="31"/>
      <c r="K679" s="31"/>
      <c r="L679" s="31"/>
      <c r="M679" s="174" t="str">
        <f>IF(OR(ISBLANK(TP_CFAR_DB[[#This Row],[Probability]]),ISBLANK(TP_CFAR_DB[[#This Row],[Severity]])),"",VLOOKUP(TP_CFAR_DB[[#This Row],[Probability]],Probability[],2,FALSE)+VLOOKUP(TP_CFAR_DB[[#This Row],[Severity]],Probability[],2,FALSE)+1)</f>
        <v/>
      </c>
      <c r="N679" s="182"/>
    </row>
    <row r="680" spans="2:14">
      <c r="B680" s="176">
        <f t="shared" ca="1" si="24"/>
        <v>676</v>
      </c>
      <c r="C680" s="176" t="str">
        <f t="shared" ca="1" si="25"/>
        <v>FT-TP-676</v>
      </c>
      <c r="D680" s="31"/>
      <c r="E680" s="2"/>
      <c r="F680" s="2"/>
      <c r="G680" s="2"/>
      <c r="H680" s="2"/>
      <c r="I680" s="2"/>
      <c r="J680" s="31"/>
      <c r="K680" s="31"/>
      <c r="L680" s="31"/>
      <c r="M680" s="174" t="str">
        <f>IF(OR(ISBLANK(TP_CFAR_DB[[#This Row],[Probability]]),ISBLANK(TP_CFAR_DB[[#This Row],[Severity]])),"",VLOOKUP(TP_CFAR_DB[[#This Row],[Probability]],Probability[],2,FALSE)+VLOOKUP(TP_CFAR_DB[[#This Row],[Severity]],Probability[],2,FALSE)+1)</f>
        <v/>
      </c>
      <c r="N680" s="182"/>
    </row>
    <row r="681" spans="2:14">
      <c r="B681" s="176">
        <f t="shared" ca="1" si="24"/>
        <v>677</v>
      </c>
      <c r="C681" s="176" t="str">
        <f t="shared" ca="1" si="25"/>
        <v>FT-TP-677</v>
      </c>
      <c r="D681" s="31"/>
      <c r="E681" s="2"/>
      <c r="F681" s="2"/>
      <c r="G681" s="2"/>
      <c r="H681" s="2"/>
      <c r="I681" s="2"/>
      <c r="J681" s="31"/>
      <c r="K681" s="31"/>
      <c r="L681" s="31"/>
      <c r="M681" s="174" t="str">
        <f>IF(OR(ISBLANK(TP_CFAR_DB[[#This Row],[Probability]]),ISBLANK(TP_CFAR_DB[[#This Row],[Severity]])),"",VLOOKUP(TP_CFAR_DB[[#This Row],[Probability]],Probability[],2,FALSE)+VLOOKUP(TP_CFAR_DB[[#This Row],[Severity]],Probability[],2,FALSE)+1)</f>
        <v/>
      </c>
      <c r="N681" s="182"/>
    </row>
    <row r="682" spans="2:14">
      <c r="B682" s="176">
        <f t="shared" ca="1" si="24"/>
        <v>678</v>
      </c>
      <c r="C682" s="176" t="str">
        <f t="shared" ca="1" si="25"/>
        <v>FT-TP-678</v>
      </c>
      <c r="D682" s="31"/>
      <c r="E682" s="2"/>
      <c r="F682" s="2"/>
      <c r="G682" s="2"/>
      <c r="H682" s="2"/>
      <c r="I682" s="2"/>
      <c r="J682" s="31"/>
      <c r="K682" s="31"/>
      <c r="L682" s="31"/>
      <c r="M682" s="174" t="str">
        <f>IF(OR(ISBLANK(TP_CFAR_DB[[#This Row],[Probability]]),ISBLANK(TP_CFAR_DB[[#This Row],[Severity]])),"",VLOOKUP(TP_CFAR_DB[[#This Row],[Probability]],Probability[],2,FALSE)+VLOOKUP(TP_CFAR_DB[[#This Row],[Severity]],Probability[],2,FALSE)+1)</f>
        <v/>
      </c>
      <c r="N682" s="182"/>
    </row>
    <row r="683" spans="2:14">
      <c r="B683" s="176">
        <f t="shared" ca="1" si="24"/>
        <v>679</v>
      </c>
      <c r="C683" s="176" t="str">
        <f t="shared" ca="1" si="25"/>
        <v>FT-TP-679</v>
      </c>
      <c r="D683" s="31"/>
      <c r="E683" s="2"/>
      <c r="F683" s="2"/>
      <c r="G683" s="2"/>
      <c r="H683" s="2"/>
      <c r="I683" s="2"/>
      <c r="J683" s="31"/>
      <c r="K683" s="31"/>
      <c r="L683" s="31"/>
      <c r="M683" s="174" t="str">
        <f>IF(OR(ISBLANK(TP_CFAR_DB[[#This Row],[Probability]]),ISBLANK(TP_CFAR_DB[[#This Row],[Severity]])),"",VLOOKUP(TP_CFAR_DB[[#This Row],[Probability]],Probability[],2,FALSE)+VLOOKUP(TP_CFAR_DB[[#This Row],[Severity]],Probability[],2,FALSE)+1)</f>
        <v/>
      </c>
      <c r="N683" s="182"/>
    </row>
    <row r="684" spans="2:14">
      <c r="B684" s="176">
        <f t="shared" ca="1" si="24"/>
        <v>680</v>
      </c>
      <c r="C684" s="176" t="str">
        <f t="shared" ca="1" si="25"/>
        <v>FT-TP-680</v>
      </c>
      <c r="D684" s="31"/>
      <c r="E684" s="2"/>
      <c r="F684" s="2"/>
      <c r="G684" s="2"/>
      <c r="H684" s="2"/>
      <c r="I684" s="2"/>
      <c r="J684" s="31"/>
      <c r="K684" s="31"/>
      <c r="L684" s="31"/>
      <c r="M684" s="174" t="str">
        <f>IF(OR(ISBLANK(TP_CFAR_DB[[#This Row],[Probability]]),ISBLANK(TP_CFAR_DB[[#This Row],[Severity]])),"",VLOOKUP(TP_CFAR_DB[[#This Row],[Probability]],Probability[],2,FALSE)+VLOOKUP(TP_CFAR_DB[[#This Row],[Severity]],Probability[],2,FALSE)+1)</f>
        <v/>
      </c>
      <c r="N684" s="182"/>
    </row>
    <row r="685" spans="2:14">
      <c r="B685" s="176">
        <f t="shared" ca="1" si="24"/>
        <v>681</v>
      </c>
      <c r="C685" s="176" t="str">
        <f t="shared" ca="1" si="25"/>
        <v>FT-TP-681</v>
      </c>
      <c r="D685" s="31"/>
      <c r="E685" s="2"/>
      <c r="F685" s="2"/>
      <c r="G685" s="2"/>
      <c r="H685" s="2"/>
      <c r="I685" s="2"/>
      <c r="J685" s="31"/>
      <c r="K685" s="31"/>
      <c r="L685" s="31"/>
      <c r="M685" s="174" t="str">
        <f>IF(OR(ISBLANK(TP_CFAR_DB[[#This Row],[Probability]]),ISBLANK(TP_CFAR_DB[[#This Row],[Severity]])),"",VLOOKUP(TP_CFAR_DB[[#This Row],[Probability]],Probability[],2,FALSE)+VLOOKUP(TP_CFAR_DB[[#This Row],[Severity]],Probability[],2,FALSE)+1)</f>
        <v/>
      </c>
      <c r="N685" s="182"/>
    </row>
    <row r="686" spans="2:14">
      <c r="B686" s="176">
        <f t="shared" ca="1" si="24"/>
        <v>682</v>
      </c>
      <c r="C686" s="176" t="str">
        <f t="shared" ca="1" si="25"/>
        <v>FT-TP-682</v>
      </c>
      <c r="D686" s="31"/>
      <c r="E686" s="2"/>
      <c r="F686" s="2"/>
      <c r="G686" s="2"/>
      <c r="H686" s="2"/>
      <c r="I686" s="2"/>
      <c r="J686" s="31"/>
      <c r="K686" s="31"/>
      <c r="L686" s="31"/>
      <c r="M686" s="174" t="str">
        <f>IF(OR(ISBLANK(TP_CFAR_DB[[#This Row],[Probability]]),ISBLANK(TP_CFAR_DB[[#This Row],[Severity]])),"",VLOOKUP(TP_CFAR_DB[[#This Row],[Probability]],Probability[],2,FALSE)+VLOOKUP(TP_CFAR_DB[[#This Row],[Severity]],Probability[],2,FALSE)+1)</f>
        <v/>
      </c>
      <c r="N686" s="182"/>
    </row>
    <row r="687" spans="2:14">
      <c r="B687" s="176">
        <f t="shared" ref="B687:B750" ca="1" si="26">INDIRECT("R[-1]C",0)+1</f>
        <v>683</v>
      </c>
      <c r="C687" s="176" t="str">
        <f t="shared" ref="C687:C750" ca="1" si="27">"FT-TP-"&amp;B687</f>
        <v>FT-TP-683</v>
      </c>
      <c r="D687" s="31"/>
      <c r="E687" s="2"/>
      <c r="F687" s="2"/>
      <c r="G687" s="2"/>
      <c r="H687" s="2"/>
      <c r="I687" s="2"/>
      <c r="J687" s="31"/>
      <c r="K687" s="31"/>
      <c r="L687" s="31"/>
      <c r="M687" s="174" t="str">
        <f>IF(OR(ISBLANK(TP_CFAR_DB[[#This Row],[Probability]]),ISBLANK(TP_CFAR_DB[[#This Row],[Severity]])),"",VLOOKUP(TP_CFAR_DB[[#This Row],[Probability]],Probability[],2,FALSE)+VLOOKUP(TP_CFAR_DB[[#This Row],[Severity]],Probability[],2,FALSE)+1)</f>
        <v/>
      </c>
      <c r="N687" s="182"/>
    </row>
    <row r="688" spans="2:14">
      <c r="B688" s="176">
        <f t="shared" ca="1" si="26"/>
        <v>684</v>
      </c>
      <c r="C688" s="176" t="str">
        <f t="shared" ca="1" si="27"/>
        <v>FT-TP-684</v>
      </c>
      <c r="D688" s="31"/>
      <c r="E688" s="2"/>
      <c r="F688" s="2"/>
      <c r="G688" s="2"/>
      <c r="H688" s="2"/>
      <c r="I688" s="2"/>
      <c r="J688" s="31"/>
      <c r="K688" s="31"/>
      <c r="L688" s="31"/>
      <c r="M688" s="174" t="str">
        <f>IF(OR(ISBLANK(TP_CFAR_DB[[#This Row],[Probability]]),ISBLANK(TP_CFAR_DB[[#This Row],[Severity]])),"",VLOOKUP(TP_CFAR_DB[[#This Row],[Probability]],Probability[],2,FALSE)+VLOOKUP(TP_CFAR_DB[[#This Row],[Severity]],Probability[],2,FALSE)+1)</f>
        <v/>
      </c>
      <c r="N688" s="182"/>
    </row>
    <row r="689" spans="2:14">
      <c r="B689" s="176">
        <f t="shared" ca="1" si="26"/>
        <v>685</v>
      </c>
      <c r="C689" s="176" t="str">
        <f t="shared" ca="1" si="27"/>
        <v>FT-TP-685</v>
      </c>
      <c r="D689" s="31"/>
      <c r="E689" s="2"/>
      <c r="F689" s="2"/>
      <c r="G689" s="2"/>
      <c r="H689" s="2"/>
      <c r="I689" s="2"/>
      <c r="J689" s="31"/>
      <c r="K689" s="31"/>
      <c r="L689" s="31"/>
      <c r="M689" s="174" t="str">
        <f>IF(OR(ISBLANK(TP_CFAR_DB[[#This Row],[Probability]]),ISBLANK(TP_CFAR_DB[[#This Row],[Severity]])),"",VLOOKUP(TP_CFAR_DB[[#This Row],[Probability]],Probability[],2,FALSE)+VLOOKUP(TP_CFAR_DB[[#This Row],[Severity]],Probability[],2,FALSE)+1)</f>
        <v/>
      </c>
      <c r="N689" s="182"/>
    </row>
    <row r="690" spans="2:14">
      <c r="B690" s="176">
        <f t="shared" ca="1" si="26"/>
        <v>686</v>
      </c>
      <c r="C690" s="176" t="str">
        <f t="shared" ca="1" si="27"/>
        <v>FT-TP-686</v>
      </c>
      <c r="D690" s="31"/>
      <c r="E690" s="2"/>
      <c r="F690" s="2"/>
      <c r="G690" s="2"/>
      <c r="H690" s="2"/>
      <c r="I690" s="2"/>
      <c r="J690" s="31"/>
      <c r="K690" s="31"/>
      <c r="L690" s="31"/>
      <c r="M690" s="174" t="str">
        <f>IF(OR(ISBLANK(TP_CFAR_DB[[#This Row],[Probability]]),ISBLANK(TP_CFAR_DB[[#This Row],[Severity]])),"",VLOOKUP(TP_CFAR_DB[[#This Row],[Probability]],Probability[],2,FALSE)+VLOOKUP(TP_CFAR_DB[[#This Row],[Severity]],Probability[],2,FALSE)+1)</f>
        <v/>
      </c>
      <c r="N690" s="182"/>
    </row>
    <row r="691" spans="2:14">
      <c r="B691" s="176">
        <f t="shared" ca="1" si="26"/>
        <v>687</v>
      </c>
      <c r="C691" s="176" t="str">
        <f t="shared" ca="1" si="27"/>
        <v>FT-TP-687</v>
      </c>
      <c r="D691" s="31"/>
      <c r="E691" s="2"/>
      <c r="F691" s="2"/>
      <c r="G691" s="2"/>
      <c r="H691" s="2"/>
      <c r="I691" s="2"/>
      <c r="J691" s="31"/>
      <c r="K691" s="31"/>
      <c r="L691" s="31"/>
      <c r="M691" s="174" t="str">
        <f>IF(OR(ISBLANK(TP_CFAR_DB[[#This Row],[Probability]]),ISBLANK(TP_CFAR_DB[[#This Row],[Severity]])),"",VLOOKUP(TP_CFAR_DB[[#This Row],[Probability]],Probability[],2,FALSE)+VLOOKUP(TP_CFAR_DB[[#This Row],[Severity]],Probability[],2,FALSE)+1)</f>
        <v/>
      </c>
      <c r="N691" s="182"/>
    </row>
    <row r="692" spans="2:14">
      <c r="B692" s="176">
        <f t="shared" ca="1" si="26"/>
        <v>688</v>
      </c>
      <c r="C692" s="176" t="str">
        <f t="shared" ca="1" si="27"/>
        <v>FT-TP-688</v>
      </c>
      <c r="D692" s="31"/>
      <c r="E692" s="2"/>
      <c r="F692" s="2"/>
      <c r="G692" s="2"/>
      <c r="H692" s="2"/>
      <c r="I692" s="2"/>
      <c r="J692" s="31"/>
      <c r="K692" s="31"/>
      <c r="L692" s="31"/>
      <c r="M692" s="174" t="str">
        <f>IF(OR(ISBLANK(TP_CFAR_DB[[#This Row],[Probability]]),ISBLANK(TP_CFAR_DB[[#This Row],[Severity]])),"",VLOOKUP(TP_CFAR_DB[[#This Row],[Probability]],Probability[],2,FALSE)+VLOOKUP(TP_CFAR_DB[[#This Row],[Severity]],Probability[],2,FALSE)+1)</f>
        <v/>
      </c>
      <c r="N692" s="182"/>
    </row>
    <row r="693" spans="2:14">
      <c r="B693" s="176">
        <f t="shared" ca="1" si="26"/>
        <v>689</v>
      </c>
      <c r="C693" s="176" t="str">
        <f t="shared" ca="1" si="27"/>
        <v>FT-TP-689</v>
      </c>
      <c r="D693" s="31"/>
      <c r="E693" s="2"/>
      <c r="F693" s="2"/>
      <c r="G693" s="2"/>
      <c r="H693" s="2"/>
      <c r="I693" s="2"/>
      <c r="J693" s="31"/>
      <c r="K693" s="31"/>
      <c r="L693" s="31"/>
      <c r="M693" s="174" t="str">
        <f>IF(OR(ISBLANK(TP_CFAR_DB[[#This Row],[Probability]]),ISBLANK(TP_CFAR_DB[[#This Row],[Severity]])),"",VLOOKUP(TP_CFAR_DB[[#This Row],[Probability]],Probability[],2,FALSE)+VLOOKUP(TP_CFAR_DB[[#This Row],[Severity]],Probability[],2,FALSE)+1)</f>
        <v/>
      </c>
      <c r="N693" s="182"/>
    </row>
    <row r="694" spans="2:14">
      <c r="B694" s="176">
        <f t="shared" ca="1" si="26"/>
        <v>690</v>
      </c>
      <c r="C694" s="176" t="str">
        <f t="shared" ca="1" si="27"/>
        <v>FT-TP-690</v>
      </c>
      <c r="D694" s="31"/>
      <c r="E694" s="2"/>
      <c r="F694" s="2"/>
      <c r="G694" s="2"/>
      <c r="H694" s="2"/>
      <c r="I694" s="2"/>
      <c r="J694" s="31"/>
      <c r="K694" s="31"/>
      <c r="L694" s="31"/>
      <c r="M694" s="174" t="str">
        <f>IF(OR(ISBLANK(TP_CFAR_DB[[#This Row],[Probability]]),ISBLANK(TP_CFAR_DB[[#This Row],[Severity]])),"",VLOOKUP(TP_CFAR_DB[[#This Row],[Probability]],Probability[],2,FALSE)+VLOOKUP(TP_CFAR_DB[[#This Row],[Severity]],Probability[],2,FALSE)+1)</f>
        <v/>
      </c>
      <c r="N694" s="182"/>
    </row>
    <row r="695" spans="2:14">
      <c r="B695" s="176">
        <f t="shared" ca="1" si="26"/>
        <v>691</v>
      </c>
      <c r="C695" s="176" t="str">
        <f t="shared" ca="1" si="27"/>
        <v>FT-TP-691</v>
      </c>
      <c r="D695" s="31"/>
      <c r="E695" s="2"/>
      <c r="F695" s="2"/>
      <c r="G695" s="2"/>
      <c r="H695" s="2"/>
      <c r="I695" s="2"/>
      <c r="J695" s="31"/>
      <c r="K695" s="31"/>
      <c r="L695" s="31"/>
      <c r="M695" s="174" t="str">
        <f>IF(OR(ISBLANK(TP_CFAR_DB[[#This Row],[Probability]]),ISBLANK(TP_CFAR_DB[[#This Row],[Severity]])),"",VLOOKUP(TP_CFAR_DB[[#This Row],[Probability]],Probability[],2,FALSE)+VLOOKUP(TP_CFAR_DB[[#This Row],[Severity]],Probability[],2,FALSE)+1)</f>
        <v/>
      </c>
      <c r="N695" s="182"/>
    </row>
    <row r="696" spans="2:14">
      <c r="B696" s="176">
        <f t="shared" ca="1" si="26"/>
        <v>692</v>
      </c>
      <c r="C696" s="176" t="str">
        <f t="shared" ca="1" si="27"/>
        <v>FT-TP-692</v>
      </c>
      <c r="D696" s="31"/>
      <c r="E696" s="2"/>
      <c r="F696" s="2"/>
      <c r="G696" s="2"/>
      <c r="H696" s="2"/>
      <c r="I696" s="2"/>
      <c r="J696" s="31"/>
      <c r="K696" s="31"/>
      <c r="L696" s="31"/>
      <c r="M696" s="174" t="str">
        <f>IF(OR(ISBLANK(TP_CFAR_DB[[#This Row],[Probability]]),ISBLANK(TP_CFAR_DB[[#This Row],[Severity]])),"",VLOOKUP(TP_CFAR_DB[[#This Row],[Probability]],Probability[],2,FALSE)+VLOOKUP(TP_CFAR_DB[[#This Row],[Severity]],Probability[],2,FALSE)+1)</f>
        <v/>
      </c>
      <c r="N696" s="182"/>
    </row>
    <row r="697" spans="2:14">
      <c r="B697" s="176">
        <f t="shared" ca="1" si="26"/>
        <v>693</v>
      </c>
      <c r="C697" s="176" t="str">
        <f t="shared" ca="1" si="27"/>
        <v>FT-TP-693</v>
      </c>
      <c r="D697" s="31"/>
      <c r="E697" s="2"/>
      <c r="F697" s="2"/>
      <c r="G697" s="2"/>
      <c r="H697" s="2"/>
      <c r="I697" s="2"/>
      <c r="J697" s="31"/>
      <c r="K697" s="31"/>
      <c r="L697" s="31"/>
      <c r="M697" s="174" t="str">
        <f>IF(OR(ISBLANK(TP_CFAR_DB[[#This Row],[Probability]]),ISBLANK(TP_CFAR_DB[[#This Row],[Severity]])),"",VLOOKUP(TP_CFAR_DB[[#This Row],[Probability]],Probability[],2,FALSE)+VLOOKUP(TP_CFAR_DB[[#This Row],[Severity]],Probability[],2,FALSE)+1)</f>
        <v/>
      </c>
      <c r="N697" s="182"/>
    </row>
    <row r="698" spans="2:14">
      <c r="B698" s="176">
        <f t="shared" ca="1" si="26"/>
        <v>694</v>
      </c>
      <c r="C698" s="176" t="str">
        <f t="shared" ca="1" si="27"/>
        <v>FT-TP-694</v>
      </c>
      <c r="D698" s="31"/>
      <c r="E698" s="2"/>
      <c r="F698" s="2"/>
      <c r="G698" s="2"/>
      <c r="H698" s="2"/>
      <c r="I698" s="2"/>
      <c r="J698" s="31"/>
      <c r="K698" s="31"/>
      <c r="L698" s="31"/>
      <c r="M698" s="174" t="str">
        <f>IF(OR(ISBLANK(TP_CFAR_DB[[#This Row],[Probability]]),ISBLANK(TP_CFAR_DB[[#This Row],[Severity]])),"",VLOOKUP(TP_CFAR_DB[[#This Row],[Probability]],Probability[],2,FALSE)+VLOOKUP(TP_CFAR_DB[[#This Row],[Severity]],Probability[],2,FALSE)+1)</f>
        <v/>
      </c>
      <c r="N698" s="182"/>
    </row>
    <row r="699" spans="2:14">
      <c r="B699" s="176">
        <f t="shared" ca="1" si="26"/>
        <v>695</v>
      </c>
      <c r="C699" s="176" t="str">
        <f t="shared" ca="1" si="27"/>
        <v>FT-TP-695</v>
      </c>
      <c r="D699" s="31"/>
      <c r="E699" s="2"/>
      <c r="F699" s="2"/>
      <c r="G699" s="2"/>
      <c r="H699" s="2"/>
      <c r="I699" s="2"/>
      <c r="J699" s="31"/>
      <c r="K699" s="31"/>
      <c r="L699" s="31"/>
      <c r="M699" s="174" t="str">
        <f>IF(OR(ISBLANK(TP_CFAR_DB[[#This Row],[Probability]]),ISBLANK(TP_CFAR_DB[[#This Row],[Severity]])),"",VLOOKUP(TP_CFAR_DB[[#This Row],[Probability]],Probability[],2,FALSE)+VLOOKUP(TP_CFAR_DB[[#This Row],[Severity]],Probability[],2,FALSE)+1)</f>
        <v/>
      </c>
      <c r="N699" s="182"/>
    </row>
    <row r="700" spans="2:14">
      <c r="B700" s="176">
        <f t="shared" ca="1" si="26"/>
        <v>696</v>
      </c>
      <c r="C700" s="176" t="str">
        <f t="shared" ca="1" si="27"/>
        <v>FT-TP-696</v>
      </c>
      <c r="D700" s="31"/>
      <c r="E700" s="2"/>
      <c r="F700" s="2"/>
      <c r="G700" s="2"/>
      <c r="H700" s="2"/>
      <c r="I700" s="2"/>
      <c r="J700" s="31"/>
      <c r="K700" s="31"/>
      <c r="L700" s="31"/>
      <c r="M700" s="174" t="str">
        <f>IF(OR(ISBLANK(TP_CFAR_DB[[#This Row],[Probability]]),ISBLANK(TP_CFAR_DB[[#This Row],[Severity]])),"",VLOOKUP(TP_CFAR_DB[[#This Row],[Probability]],Probability[],2,FALSE)+VLOOKUP(TP_CFAR_DB[[#This Row],[Severity]],Probability[],2,FALSE)+1)</f>
        <v/>
      </c>
      <c r="N700" s="182"/>
    </row>
    <row r="701" spans="2:14">
      <c r="B701" s="176">
        <f t="shared" ca="1" si="26"/>
        <v>697</v>
      </c>
      <c r="C701" s="176" t="str">
        <f t="shared" ca="1" si="27"/>
        <v>FT-TP-697</v>
      </c>
      <c r="D701" s="31"/>
      <c r="E701" s="2"/>
      <c r="F701" s="2"/>
      <c r="G701" s="2"/>
      <c r="H701" s="2"/>
      <c r="I701" s="2"/>
      <c r="J701" s="31"/>
      <c r="K701" s="31"/>
      <c r="L701" s="31"/>
      <c r="M701" s="174" t="str">
        <f>IF(OR(ISBLANK(TP_CFAR_DB[[#This Row],[Probability]]),ISBLANK(TP_CFAR_DB[[#This Row],[Severity]])),"",VLOOKUP(TP_CFAR_DB[[#This Row],[Probability]],Probability[],2,FALSE)+VLOOKUP(TP_CFAR_DB[[#This Row],[Severity]],Probability[],2,FALSE)+1)</f>
        <v/>
      </c>
      <c r="N701" s="182"/>
    </row>
    <row r="702" spans="2:14">
      <c r="B702" s="176">
        <f t="shared" ca="1" si="26"/>
        <v>698</v>
      </c>
      <c r="C702" s="176" t="str">
        <f t="shared" ca="1" si="27"/>
        <v>FT-TP-698</v>
      </c>
      <c r="D702" s="31"/>
      <c r="E702" s="2"/>
      <c r="F702" s="2"/>
      <c r="G702" s="2"/>
      <c r="H702" s="2"/>
      <c r="I702" s="2"/>
      <c r="J702" s="31"/>
      <c r="K702" s="31"/>
      <c r="L702" s="31"/>
      <c r="M702" s="174" t="str">
        <f>IF(OR(ISBLANK(TP_CFAR_DB[[#This Row],[Probability]]),ISBLANK(TP_CFAR_DB[[#This Row],[Severity]])),"",VLOOKUP(TP_CFAR_DB[[#This Row],[Probability]],Probability[],2,FALSE)+VLOOKUP(TP_CFAR_DB[[#This Row],[Severity]],Probability[],2,FALSE)+1)</f>
        <v/>
      </c>
      <c r="N702" s="182"/>
    </row>
    <row r="703" spans="2:14">
      <c r="B703" s="176">
        <f t="shared" ca="1" si="26"/>
        <v>699</v>
      </c>
      <c r="C703" s="176" t="str">
        <f t="shared" ca="1" si="27"/>
        <v>FT-TP-699</v>
      </c>
      <c r="D703" s="31"/>
      <c r="E703" s="2"/>
      <c r="F703" s="2"/>
      <c r="G703" s="2"/>
      <c r="H703" s="2"/>
      <c r="I703" s="2"/>
      <c r="J703" s="31"/>
      <c r="K703" s="31"/>
      <c r="L703" s="31"/>
      <c r="M703" s="174" t="str">
        <f>IF(OR(ISBLANK(TP_CFAR_DB[[#This Row],[Probability]]),ISBLANK(TP_CFAR_DB[[#This Row],[Severity]])),"",VLOOKUP(TP_CFAR_DB[[#This Row],[Probability]],Probability[],2,FALSE)+VLOOKUP(TP_CFAR_DB[[#This Row],[Severity]],Probability[],2,FALSE)+1)</f>
        <v/>
      </c>
      <c r="N703" s="182"/>
    </row>
    <row r="704" spans="2:14">
      <c r="B704" s="176">
        <f t="shared" ca="1" si="26"/>
        <v>700</v>
      </c>
      <c r="C704" s="176" t="str">
        <f t="shared" ca="1" si="27"/>
        <v>FT-TP-700</v>
      </c>
      <c r="D704" s="31"/>
      <c r="E704" s="2"/>
      <c r="F704" s="2"/>
      <c r="G704" s="2"/>
      <c r="H704" s="2"/>
      <c r="I704" s="2"/>
      <c r="J704" s="31"/>
      <c r="K704" s="31"/>
      <c r="L704" s="31"/>
      <c r="M704" s="174" t="str">
        <f>IF(OR(ISBLANK(TP_CFAR_DB[[#This Row],[Probability]]),ISBLANK(TP_CFAR_DB[[#This Row],[Severity]])),"",VLOOKUP(TP_CFAR_DB[[#This Row],[Probability]],Probability[],2,FALSE)+VLOOKUP(TP_CFAR_DB[[#This Row],[Severity]],Probability[],2,FALSE)+1)</f>
        <v/>
      </c>
      <c r="N704" s="182"/>
    </row>
    <row r="705" spans="2:14">
      <c r="B705" s="176">
        <f t="shared" ca="1" si="26"/>
        <v>701</v>
      </c>
      <c r="C705" s="176" t="str">
        <f t="shared" ca="1" si="27"/>
        <v>FT-TP-701</v>
      </c>
      <c r="D705" s="31"/>
      <c r="E705" s="2"/>
      <c r="F705" s="2"/>
      <c r="G705" s="2"/>
      <c r="H705" s="2"/>
      <c r="I705" s="2"/>
      <c r="J705" s="31"/>
      <c r="K705" s="31"/>
      <c r="L705" s="31"/>
      <c r="M705" s="174" t="str">
        <f>IF(OR(ISBLANK(TP_CFAR_DB[[#This Row],[Probability]]),ISBLANK(TP_CFAR_DB[[#This Row],[Severity]])),"",VLOOKUP(TP_CFAR_DB[[#This Row],[Probability]],Probability[],2,FALSE)+VLOOKUP(TP_CFAR_DB[[#This Row],[Severity]],Probability[],2,FALSE)+1)</f>
        <v/>
      </c>
      <c r="N705" s="182"/>
    </row>
    <row r="706" spans="2:14">
      <c r="B706" s="176">
        <f t="shared" ca="1" si="26"/>
        <v>702</v>
      </c>
      <c r="C706" s="176" t="str">
        <f t="shared" ca="1" si="27"/>
        <v>FT-TP-702</v>
      </c>
      <c r="D706" s="31"/>
      <c r="E706" s="2"/>
      <c r="F706" s="2"/>
      <c r="G706" s="2"/>
      <c r="H706" s="2"/>
      <c r="I706" s="2"/>
      <c r="J706" s="31"/>
      <c r="K706" s="31"/>
      <c r="L706" s="31"/>
      <c r="M706" s="174" t="str">
        <f>IF(OR(ISBLANK(TP_CFAR_DB[[#This Row],[Probability]]),ISBLANK(TP_CFAR_DB[[#This Row],[Severity]])),"",VLOOKUP(TP_CFAR_DB[[#This Row],[Probability]],Probability[],2,FALSE)+VLOOKUP(TP_CFAR_DB[[#This Row],[Severity]],Probability[],2,FALSE)+1)</f>
        <v/>
      </c>
      <c r="N706" s="182"/>
    </row>
    <row r="707" spans="2:14">
      <c r="B707" s="176">
        <f t="shared" ca="1" si="26"/>
        <v>703</v>
      </c>
      <c r="C707" s="176" t="str">
        <f t="shared" ca="1" si="27"/>
        <v>FT-TP-703</v>
      </c>
      <c r="D707" s="31"/>
      <c r="E707" s="2"/>
      <c r="F707" s="2"/>
      <c r="G707" s="2"/>
      <c r="H707" s="2"/>
      <c r="I707" s="2"/>
      <c r="J707" s="31"/>
      <c r="K707" s="31"/>
      <c r="L707" s="31"/>
      <c r="M707" s="174" t="str">
        <f>IF(OR(ISBLANK(TP_CFAR_DB[[#This Row],[Probability]]),ISBLANK(TP_CFAR_DB[[#This Row],[Severity]])),"",VLOOKUP(TP_CFAR_DB[[#This Row],[Probability]],Probability[],2,FALSE)+VLOOKUP(TP_CFAR_DB[[#This Row],[Severity]],Probability[],2,FALSE)+1)</f>
        <v/>
      </c>
      <c r="N707" s="182"/>
    </row>
    <row r="708" spans="2:14">
      <c r="B708" s="176">
        <f t="shared" ca="1" si="26"/>
        <v>704</v>
      </c>
      <c r="C708" s="176" t="str">
        <f t="shared" ca="1" si="27"/>
        <v>FT-TP-704</v>
      </c>
      <c r="D708" s="31"/>
      <c r="E708" s="2"/>
      <c r="F708" s="2"/>
      <c r="G708" s="2"/>
      <c r="H708" s="2"/>
      <c r="I708" s="2"/>
      <c r="J708" s="31"/>
      <c r="K708" s="31"/>
      <c r="L708" s="31"/>
      <c r="M708" s="174" t="str">
        <f>IF(OR(ISBLANK(TP_CFAR_DB[[#This Row],[Probability]]),ISBLANK(TP_CFAR_DB[[#This Row],[Severity]])),"",VLOOKUP(TP_CFAR_DB[[#This Row],[Probability]],Probability[],2,FALSE)+VLOOKUP(TP_CFAR_DB[[#This Row],[Severity]],Probability[],2,FALSE)+1)</f>
        <v/>
      </c>
      <c r="N708" s="182"/>
    </row>
    <row r="709" spans="2:14">
      <c r="B709" s="176">
        <f t="shared" ca="1" si="26"/>
        <v>705</v>
      </c>
      <c r="C709" s="176" t="str">
        <f t="shared" ca="1" si="27"/>
        <v>FT-TP-705</v>
      </c>
      <c r="D709" s="31"/>
      <c r="E709" s="2"/>
      <c r="F709" s="2"/>
      <c r="G709" s="2"/>
      <c r="H709" s="2"/>
      <c r="I709" s="2"/>
      <c r="J709" s="31"/>
      <c r="K709" s="31"/>
      <c r="L709" s="31"/>
      <c r="M709" s="174" t="str">
        <f>IF(OR(ISBLANK(TP_CFAR_DB[[#This Row],[Probability]]),ISBLANK(TP_CFAR_DB[[#This Row],[Severity]])),"",VLOOKUP(TP_CFAR_DB[[#This Row],[Probability]],Probability[],2,FALSE)+VLOOKUP(TP_CFAR_DB[[#This Row],[Severity]],Probability[],2,FALSE)+1)</f>
        <v/>
      </c>
      <c r="N709" s="182"/>
    </row>
    <row r="710" spans="2:14">
      <c r="B710" s="176">
        <f t="shared" ca="1" si="26"/>
        <v>706</v>
      </c>
      <c r="C710" s="176" t="str">
        <f t="shared" ca="1" si="27"/>
        <v>FT-TP-706</v>
      </c>
      <c r="D710" s="31"/>
      <c r="E710" s="2"/>
      <c r="F710" s="2"/>
      <c r="G710" s="2"/>
      <c r="H710" s="2"/>
      <c r="I710" s="2"/>
      <c r="J710" s="31"/>
      <c r="K710" s="31"/>
      <c r="L710" s="31"/>
      <c r="M710" s="174" t="str">
        <f>IF(OR(ISBLANK(TP_CFAR_DB[[#This Row],[Probability]]),ISBLANK(TP_CFAR_DB[[#This Row],[Severity]])),"",VLOOKUP(TP_CFAR_DB[[#This Row],[Probability]],Probability[],2,FALSE)+VLOOKUP(TP_CFAR_DB[[#This Row],[Severity]],Probability[],2,FALSE)+1)</f>
        <v/>
      </c>
      <c r="N710" s="182"/>
    </row>
    <row r="711" spans="2:14">
      <c r="B711" s="176">
        <f t="shared" ca="1" si="26"/>
        <v>707</v>
      </c>
      <c r="C711" s="176" t="str">
        <f t="shared" ca="1" si="27"/>
        <v>FT-TP-707</v>
      </c>
      <c r="D711" s="31"/>
      <c r="E711" s="2"/>
      <c r="F711" s="2"/>
      <c r="G711" s="2"/>
      <c r="H711" s="2"/>
      <c r="I711" s="2"/>
      <c r="J711" s="31"/>
      <c r="K711" s="31"/>
      <c r="L711" s="31"/>
      <c r="M711" s="174" t="str">
        <f>IF(OR(ISBLANK(TP_CFAR_DB[[#This Row],[Probability]]),ISBLANK(TP_CFAR_DB[[#This Row],[Severity]])),"",VLOOKUP(TP_CFAR_DB[[#This Row],[Probability]],Probability[],2,FALSE)+VLOOKUP(TP_CFAR_DB[[#This Row],[Severity]],Probability[],2,FALSE)+1)</f>
        <v/>
      </c>
      <c r="N711" s="182"/>
    </row>
    <row r="712" spans="2:14">
      <c r="B712" s="176">
        <f t="shared" ca="1" si="26"/>
        <v>708</v>
      </c>
      <c r="C712" s="176" t="str">
        <f t="shared" ca="1" si="27"/>
        <v>FT-TP-708</v>
      </c>
      <c r="D712" s="31"/>
      <c r="E712" s="2"/>
      <c r="F712" s="2"/>
      <c r="G712" s="2"/>
      <c r="H712" s="2"/>
      <c r="I712" s="2"/>
      <c r="J712" s="31"/>
      <c r="K712" s="31"/>
      <c r="L712" s="31"/>
      <c r="M712" s="174" t="str">
        <f>IF(OR(ISBLANK(TP_CFAR_DB[[#This Row],[Probability]]),ISBLANK(TP_CFAR_DB[[#This Row],[Severity]])),"",VLOOKUP(TP_CFAR_DB[[#This Row],[Probability]],Probability[],2,FALSE)+VLOOKUP(TP_CFAR_DB[[#This Row],[Severity]],Probability[],2,FALSE)+1)</f>
        <v/>
      </c>
      <c r="N712" s="182"/>
    </row>
    <row r="713" spans="2:14">
      <c r="B713" s="176">
        <f t="shared" ca="1" si="26"/>
        <v>709</v>
      </c>
      <c r="C713" s="176" t="str">
        <f t="shared" ca="1" si="27"/>
        <v>FT-TP-709</v>
      </c>
      <c r="D713" s="31"/>
      <c r="E713" s="2"/>
      <c r="F713" s="2"/>
      <c r="G713" s="2"/>
      <c r="H713" s="2"/>
      <c r="I713" s="2"/>
      <c r="J713" s="31"/>
      <c r="K713" s="31"/>
      <c r="L713" s="31"/>
      <c r="M713" s="174" t="str">
        <f>IF(OR(ISBLANK(TP_CFAR_DB[[#This Row],[Probability]]),ISBLANK(TP_CFAR_DB[[#This Row],[Severity]])),"",VLOOKUP(TP_CFAR_DB[[#This Row],[Probability]],Probability[],2,FALSE)+VLOOKUP(TP_CFAR_DB[[#This Row],[Severity]],Probability[],2,FALSE)+1)</f>
        <v/>
      </c>
      <c r="N713" s="182"/>
    </row>
    <row r="714" spans="2:14">
      <c r="B714" s="176">
        <f t="shared" ca="1" si="26"/>
        <v>710</v>
      </c>
      <c r="C714" s="176" t="str">
        <f t="shared" ca="1" si="27"/>
        <v>FT-TP-710</v>
      </c>
      <c r="D714" s="31"/>
      <c r="E714" s="2"/>
      <c r="F714" s="2"/>
      <c r="G714" s="2"/>
      <c r="H714" s="2"/>
      <c r="I714" s="2"/>
      <c r="J714" s="31"/>
      <c r="K714" s="31"/>
      <c r="L714" s="31"/>
      <c r="M714" s="174" t="str">
        <f>IF(OR(ISBLANK(TP_CFAR_DB[[#This Row],[Probability]]),ISBLANK(TP_CFAR_DB[[#This Row],[Severity]])),"",VLOOKUP(TP_CFAR_DB[[#This Row],[Probability]],Probability[],2,FALSE)+VLOOKUP(TP_CFAR_DB[[#This Row],[Severity]],Probability[],2,FALSE)+1)</f>
        <v/>
      </c>
      <c r="N714" s="182"/>
    </row>
    <row r="715" spans="2:14">
      <c r="B715" s="176">
        <f t="shared" ca="1" si="26"/>
        <v>711</v>
      </c>
      <c r="C715" s="176" t="str">
        <f t="shared" ca="1" si="27"/>
        <v>FT-TP-711</v>
      </c>
      <c r="D715" s="31"/>
      <c r="E715" s="2"/>
      <c r="F715" s="2"/>
      <c r="G715" s="2"/>
      <c r="H715" s="2"/>
      <c r="I715" s="2"/>
      <c r="J715" s="31"/>
      <c r="K715" s="31"/>
      <c r="L715" s="31"/>
      <c r="M715" s="174" t="str">
        <f>IF(OR(ISBLANK(TP_CFAR_DB[[#This Row],[Probability]]),ISBLANK(TP_CFAR_DB[[#This Row],[Severity]])),"",VLOOKUP(TP_CFAR_DB[[#This Row],[Probability]],Probability[],2,FALSE)+VLOOKUP(TP_CFAR_DB[[#This Row],[Severity]],Probability[],2,FALSE)+1)</f>
        <v/>
      </c>
      <c r="N715" s="182"/>
    </row>
    <row r="716" spans="2:14">
      <c r="B716" s="176">
        <f t="shared" ca="1" si="26"/>
        <v>712</v>
      </c>
      <c r="C716" s="176" t="str">
        <f t="shared" ca="1" si="27"/>
        <v>FT-TP-712</v>
      </c>
      <c r="D716" s="31"/>
      <c r="E716" s="2"/>
      <c r="F716" s="2"/>
      <c r="G716" s="2"/>
      <c r="H716" s="2"/>
      <c r="I716" s="2"/>
      <c r="J716" s="31"/>
      <c r="K716" s="31"/>
      <c r="L716" s="31"/>
      <c r="M716" s="174" t="str">
        <f>IF(OR(ISBLANK(TP_CFAR_DB[[#This Row],[Probability]]),ISBLANK(TP_CFAR_DB[[#This Row],[Severity]])),"",VLOOKUP(TP_CFAR_DB[[#This Row],[Probability]],Probability[],2,FALSE)+VLOOKUP(TP_CFAR_DB[[#This Row],[Severity]],Probability[],2,FALSE)+1)</f>
        <v/>
      </c>
      <c r="N716" s="182"/>
    </row>
    <row r="717" spans="2:14">
      <c r="B717" s="176">
        <f t="shared" ca="1" si="26"/>
        <v>713</v>
      </c>
      <c r="C717" s="176" t="str">
        <f t="shared" ca="1" si="27"/>
        <v>FT-TP-713</v>
      </c>
      <c r="D717" s="31"/>
      <c r="E717" s="2"/>
      <c r="F717" s="2"/>
      <c r="G717" s="2"/>
      <c r="H717" s="2"/>
      <c r="I717" s="2"/>
      <c r="J717" s="31"/>
      <c r="K717" s="31"/>
      <c r="L717" s="31"/>
      <c r="M717" s="174" t="str">
        <f>IF(OR(ISBLANK(TP_CFAR_DB[[#This Row],[Probability]]),ISBLANK(TP_CFAR_DB[[#This Row],[Severity]])),"",VLOOKUP(TP_CFAR_DB[[#This Row],[Probability]],Probability[],2,FALSE)+VLOOKUP(TP_CFAR_DB[[#This Row],[Severity]],Probability[],2,FALSE)+1)</f>
        <v/>
      </c>
      <c r="N717" s="182"/>
    </row>
    <row r="718" spans="2:14">
      <c r="B718" s="176">
        <f t="shared" ca="1" si="26"/>
        <v>714</v>
      </c>
      <c r="C718" s="176" t="str">
        <f t="shared" ca="1" si="27"/>
        <v>FT-TP-714</v>
      </c>
      <c r="D718" s="31"/>
      <c r="E718" s="2"/>
      <c r="F718" s="2"/>
      <c r="G718" s="2"/>
      <c r="H718" s="2"/>
      <c r="I718" s="2"/>
      <c r="J718" s="31"/>
      <c r="K718" s="31"/>
      <c r="L718" s="31"/>
      <c r="M718" s="174" t="str">
        <f>IF(OR(ISBLANK(TP_CFAR_DB[[#This Row],[Probability]]),ISBLANK(TP_CFAR_DB[[#This Row],[Severity]])),"",VLOOKUP(TP_CFAR_DB[[#This Row],[Probability]],Probability[],2,FALSE)+VLOOKUP(TP_CFAR_DB[[#This Row],[Severity]],Probability[],2,FALSE)+1)</f>
        <v/>
      </c>
      <c r="N718" s="182"/>
    </row>
    <row r="719" spans="2:14">
      <c r="B719" s="176">
        <f t="shared" ca="1" si="26"/>
        <v>715</v>
      </c>
      <c r="C719" s="176" t="str">
        <f t="shared" ca="1" si="27"/>
        <v>FT-TP-715</v>
      </c>
      <c r="D719" s="31"/>
      <c r="E719" s="2"/>
      <c r="F719" s="2"/>
      <c r="G719" s="2"/>
      <c r="H719" s="2"/>
      <c r="I719" s="2"/>
      <c r="J719" s="31"/>
      <c r="K719" s="31"/>
      <c r="L719" s="31"/>
      <c r="M719" s="174" t="str">
        <f>IF(OR(ISBLANK(TP_CFAR_DB[[#This Row],[Probability]]),ISBLANK(TP_CFAR_DB[[#This Row],[Severity]])),"",VLOOKUP(TP_CFAR_DB[[#This Row],[Probability]],Probability[],2,FALSE)+VLOOKUP(TP_CFAR_DB[[#This Row],[Severity]],Probability[],2,FALSE)+1)</f>
        <v/>
      </c>
      <c r="N719" s="182"/>
    </row>
    <row r="720" spans="2:14">
      <c r="B720" s="176">
        <f t="shared" ca="1" si="26"/>
        <v>716</v>
      </c>
      <c r="C720" s="176" t="str">
        <f t="shared" ca="1" si="27"/>
        <v>FT-TP-716</v>
      </c>
      <c r="D720" s="31"/>
      <c r="E720" s="2"/>
      <c r="F720" s="2"/>
      <c r="G720" s="2"/>
      <c r="H720" s="2"/>
      <c r="I720" s="2"/>
      <c r="J720" s="31"/>
      <c r="K720" s="31"/>
      <c r="L720" s="31"/>
      <c r="M720" s="174" t="str">
        <f>IF(OR(ISBLANK(TP_CFAR_DB[[#This Row],[Probability]]),ISBLANK(TP_CFAR_DB[[#This Row],[Severity]])),"",VLOOKUP(TP_CFAR_DB[[#This Row],[Probability]],Probability[],2,FALSE)+VLOOKUP(TP_CFAR_DB[[#This Row],[Severity]],Probability[],2,FALSE)+1)</f>
        <v/>
      </c>
      <c r="N720" s="182"/>
    </row>
    <row r="721" spans="2:14">
      <c r="B721" s="176">
        <f t="shared" ca="1" si="26"/>
        <v>717</v>
      </c>
      <c r="C721" s="176" t="str">
        <f t="shared" ca="1" si="27"/>
        <v>FT-TP-717</v>
      </c>
      <c r="D721" s="31"/>
      <c r="E721" s="2"/>
      <c r="F721" s="2"/>
      <c r="G721" s="2"/>
      <c r="H721" s="2"/>
      <c r="I721" s="2"/>
      <c r="J721" s="31"/>
      <c r="K721" s="31"/>
      <c r="L721" s="31"/>
      <c r="M721" s="174" t="str">
        <f>IF(OR(ISBLANK(TP_CFAR_DB[[#This Row],[Probability]]),ISBLANK(TP_CFAR_DB[[#This Row],[Severity]])),"",VLOOKUP(TP_CFAR_DB[[#This Row],[Probability]],Probability[],2,FALSE)+VLOOKUP(TP_CFAR_DB[[#This Row],[Severity]],Probability[],2,FALSE)+1)</f>
        <v/>
      </c>
      <c r="N721" s="182"/>
    </row>
    <row r="722" spans="2:14">
      <c r="B722" s="176">
        <f t="shared" ca="1" si="26"/>
        <v>718</v>
      </c>
      <c r="C722" s="176" t="str">
        <f t="shared" ca="1" si="27"/>
        <v>FT-TP-718</v>
      </c>
      <c r="D722" s="31"/>
      <c r="E722" s="2"/>
      <c r="F722" s="2"/>
      <c r="G722" s="2"/>
      <c r="H722" s="2"/>
      <c r="I722" s="2"/>
      <c r="J722" s="31"/>
      <c r="K722" s="31"/>
      <c r="L722" s="31"/>
      <c r="M722" s="174" t="str">
        <f>IF(OR(ISBLANK(TP_CFAR_DB[[#This Row],[Probability]]),ISBLANK(TP_CFAR_DB[[#This Row],[Severity]])),"",VLOOKUP(TP_CFAR_DB[[#This Row],[Probability]],Probability[],2,FALSE)+VLOOKUP(TP_CFAR_DB[[#This Row],[Severity]],Probability[],2,FALSE)+1)</f>
        <v/>
      </c>
      <c r="N722" s="182"/>
    </row>
    <row r="723" spans="2:14">
      <c r="B723" s="176">
        <f t="shared" ca="1" si="26"/>
        <v>719</v>
      </c>
      <c r="C723" s="176" t="str">
        <f t="shared" ca="1" si="27"/>
        <v>FT-TP-719</v>
      </c>
      <c r="D723" s="31"/>
      <c r="E723" s="2"/>
      <c r="F723" s="2"/>
      <c r="G723" s="2"/>
      <c r="H723" s="2"/>
      <c r="I723" s="2"/>
      <c r="J723" s="31"/>
      <c r="K723" s="31"/>
      <c r="L723" s="31"/>
      <c r="M723" s="174" t="str">
        <f>IF(OR(ISBLANK(TP_CFAR_DB[[#This Row],[Probability]]),ISBLANK(TP_CFAR_DB[[#This Row],[Severity]])),"",VLOOKUP(TP_CFAR_DB[[#This Row],[Probability]],Probability[],2,FALSE)+VLOOKUP(TP_CFAR_DB[[#This Row],[Severity]],Probability[],2,FALSE)+1)</f>
        <v/>
      </c>
      <c r="N723" s="182"/>
    </row>
    <row r="724" spans="2:14">
      <c r="B724" s="176">
        <f t="shared" ca="1" si="26"/>
        <v>720</v>
      </c>
      <c r="C724" s="176" t="str">
        <f t="shared" ca="1" si="27"/>
        <v>FT-TP-720</v>
      </c>
      <c r="D724" s="31"/>
      <c r="E724" s="2"/>
      <c r="F724" s="2"/>
      <c r="G724" s="2"/>
      <c r="H724" s="2"/>
      <c r="I724" s="2"/>
      <c r="J724" s="31"/>
      <c r="K724" s="31"/>
      <c r="L724" s="31"/>
      <c r="M724" s="174" t="str">
        <f>IF(OR(ISBLANK(TP_CFAR_DB[[#This Row],[Probability]]),ISBLANK(TP_CFAR_DB[[#This Row],[Severity]])),"",VLOOKUP(TP_CFAR_DB[[#This Row],[Probability]],Probability[],2,FALSE)+VLOOKUP(TP_CFAR_DB[[#This Row],[Severity]],Probability[],2,FALSE)+1)</f>
        <v/>
      </c>
      <c r="N724" s="182"/>
    </row>
    <row r="725" spans="2:14">
      <c r="B725" s="176">
        <f t="shared" ca="1" si="26"/>
        <v>721</v>
      </c>
      <c r="C725" s="176" t="str">
        <f t="shared" ca="1" si="27"/>
        <v>FT-TP-721</v>
      </c>
      <c r="D725" s="31"/>
      <c r="E725" s="2"/>
      <c r="F725" s="2"/>
      <c r="G725" s="2"/>
      <c r="H725" s="2"/>
      <c r="I725" s="2"/>
      <c r="J725" s="31"/>
      <c r="K725" s="31"/>
      <c r="L725" s="31"/>
      <c r="M725" s="174" t="str">
        <f>IF(OR(ISBLANK(TP_CFAR_DB[[#This Row],[Probability]]),ISBLANK(TP_CFAR_DB[[#This Row],[Severity]])),"",VLOOKUP(TP_CFAR_DB[[#This Row],[Probability]],Probability[],2,FALSE)+VLOOKUP(TP_CFAR_DB[[#This Row],[Severity]],Probability[],2,FALSE)+1)</f>
        <v/>
      </c>
      <c r="N725" s="182"/>
    </row>
    <row r="726" spans="2:14">
      <c r="B726" s="176">
        <f t="shared" ca="1" si="26"/>
        <v>722</v>
      </c>
      <c r="C726" s="176" t="str">
        <f t="shared" ca="1" si="27"/>
        <v>FT-TP-722</v>
      </c>
      <c r="D726" s="31"/>
      <c r="E726" s="2"/>
      <c r="F726" s="2"/>
      <c r="G726" s="2"/>
      <c r="H726" s="2"/>
      <c r="I726" s="2"/>
      <c r="J726" s="31"/>
      <c r="K726" s="31"/>
      <c r="L726" s="31"/>
      <c r="M726" s="174" t="str">
        <f>IF(OR(ISBLANK(TP_CFAR_DB[[#This Row],[Probability]]),ISBLANK(TP_CFAR_DB[[#This Row],[Severity]])),"",VLOOKUP(TP_CFAR_DB[[#This Row],[Probability]],Probability[],2,FALSE)+VLOOKUP(TP_CFAR_DB[[#This Row],[Severity]],Probability[],2,FALSE)+1)</f>
        <v/>
      </c>
      <c r="N726" s="182"/>
    </row>
    <row r="727" spans="2:14">
      <c r="B727" s="176">
        <f t="shared" ca="1" si="26"/>
        <v>723</v>
      </c>
      <c r="C727" s="176" t="str">
        <f t="shared" ca="1" si="27"/>
        <v>FT-TP-723</v>
      </c>
      <c r="D727" s="31"/>
      <c r="E727" s="2"/>
      <c r="F727" s="2"/>
      <c r="G727" s="2"/>
      <c r="H727" s="2"/>
      <c r="I727" s="2"/>
      <c r="J727" s="31"/>
      <c r="K727" s="31"/>
      <c r="L727" s="31"/>
      <c r="M727" s="174" t="str">
        <f>IF(OR(ISBLANK(TP_CFAR_DB[[#This Row],[Probability]]),ISBLANK(TP_CFAR_DB[[#This Row],[Severity]])),"",VLOOKUP(TP_CFAR_DB[[#This Row],[Probability]],Probability[],2,FALSE)+VLOOKUP(TP_CFAR_DB[[#This Row],[Severity]],Probability[],2,FALSE)+1)</f>
        <v/>
      </c>
      <c r="N727" s="182"/>
    </row>
    <row r="728" spans="2:14">
      <c r="B728" s="176">
        <f t="shared" ca="1" si="26"/>
        <v>724</v>
      </c>
      <c r="C728" s="176" t="str">
        <f t="shared" ca="1" si="27"/>
        <v>FT-TP-724</v>
      </c>
      <c r="D728" s="31"/>
      <c r="E728" s="2"/>
      <c r="F728" s="2"/>
      <c r="G728" s="2"/>
      <c r="H728" s="2"/>
      <c r="I728" s="2"/>
      <c r="J728" s="31"/>
      <c r="K728" s="31"/>
      <c r="L728" s="31"/>
      <c r="M728" s="174" t="str">
        <f>IF(OR(ISBLANK(TP_CFAR_DB[[#This Row],[Probability]]),ISBLANK(TP_CFAR_DB[[#This Row],[Severity]])),"",VLOOKUP(TP_CFAR_DB[[#This Row],[Probability]],Probability[],2,FALSE)+VLOOKUP(TP_CFAR_DB[[#This Row],[Severity]],Probability[],2,FALSE)+1)</f>
        <v/>
      </c>
      <c r="N728" s="182"/>
    </row>
    <row r="729" spans="2:14">
      <c r="B729" s="176">
        <f t="shared" ca="1" si="26"/>
        <v>725</v>
      </c>
      <c r="C729" s="176" t="str">
        <f t="shared" ca="1" si="27"/>
        <v>FT-TP-725</v>
      </c>
      <c r="D729" s="31"/>
      <c r="E729" s="2"/>
      <c r="F729" s="2"/>
      <c r="G729" s="2"/>
      <c r="H729" s="2"/>
      <c r="I729" s="2"/>
      <c r="J729" s="31"/>
      <c r="K729" s="31"/>
      <c r="L729" s="31"/>
      <c r="M729" s="174" t="str">
        <f>IF(OR(ISBLANK(TP_CFAR_DB[[#This Row],[Probability]]),ISBLANK(TP_CFAR_DB[[#This Row],[Severity]])),"",VLOOKUP(TP_CFAR_DB[[#This Row],[Probability]],Probability[],2,FALSE)+VLOOKUP(TP_CFAR_DB[[#This Row],[Severity]],Probability[],2,FALSE)+1)</f>
        <v/>
      </c>
      <c r="N729" s="182"/>
    </row>
    <row r="730" spans="2:14">
      <c r="B730" s="176">
        <f t="shared" ca="1" si="26"/>
        <v>726</v>
      </c>
      <c r="C730" s="176" t="str">
        <f t="shared" ca="1" si="27"/>
        <v>FT-TP-726</v>
      </c>
      <c r="D730" s="31"/>
      <c r="E730" s="2"/>
      <c r="F730" s="2"/>
      <c r="G730" s="2"/>
      <c r="H730" s="2"/>
      <c r="I730" s="2"/>
      <c r="J730" s="31"/>
      <c r="K730" s="31"/>
      <c r="L730" s="31"/>
      <c r="M730" s="174" t="str">
        <f>IF(OR(ISBLANK(TP_CFAR_DB[[#This Row],[Probability]]),ISBLANK(TP_CFAR_DB[[#This Row],[Severity]])),"",VLOOKUP(TP_CFAR_DB[[#This Row],[Probability]],Probability[],2,FALSE)+VLOOKUP(TP_CFAR_DB[[#This Row],[Severity]],Probability[],2,FALSE)+1)</f>
        <v/>
      </c>
      <c r="N730" s="182"/>
    </row>
    <row r="731" spans="2:14">
      <c r="B731" s="176">
        <f t="shared" ca="1" si="26"/>
        <v>727</v>
      </c>
      <c r="C731" s="176" t="str">
        <f t="shared" ca="1" si="27"/>
        <v>FT-TP-727</v>
      </c>
      <c r="D731" s="31"/>
      <c r="E731" s="2"/>
      <c r="F731" s="2"/>
      <c r="G731" s="2"/>
      <c r="H731" s="2"/>
      <c r="I731" s="2"/>
      <c r="J731" s="31"/>
      <c r="K731" s="31"/>
      <c r="L731" s="31"/>
      <c r="M731" s="174" t="str">
        <f>IF(OR(ISBLANK(TP_CFAR_DB[[#This Row],[Probability]]),ISBLANK(TP_CFAR_DB[[#This Row],[Severity]])),"",VLOOKUP(TP_CFAR_DB[[#This Row],[Probability]],Probability[],2,FALSE)+VLOOKUP(TP_CFAR_DB[[#This Row],[Severity]],Probability[],2,FALSE)+1)</f>
        <v/>
      </c>
      <c r="N731" s="182"/>
    </row>
    <row r="732" spans="2:14">
      <c r="B732" s="176">
        <f t="shared" ca="1" si="26"/>
        <v>728</v>
      </c>
      <c r="C732" s="176" t="str">
        <f t="shared" ca="1" si="27"/>
        <v>FT-TP-728</v>
      </c>
      <c r="D732" s="31"/>
      <c r="E732" s="2"/>
      <c r="F732" s="2"/>
      <c r="G732" s="2"/>
      <c r="H732" s="2"/>
      <c r="I732" s="2"/>
      <c r="J732" s="31"/>
      <c r="K732" s="31"/>
      <c r="L732" s="31"/>
      <c r="M732" s="174" t="str">
        <f>IF(OR(ISBLANK(TP_CFAR_DB[[#This Row],[Probability]]),ISBLANK(TP_CFAR_DB[[#This Row],[Severity]])),"",VLOOKUP(TP_CFAR_DB[[#This Row],[Probability]],Probability[],2,FALSE)+VLOOKUP(TP_CFAR_DB[[#This Row],[Severity]],Probability[],2,FALSE)+1)</f>
        <v/>
      </c>
      <c r="N732" s="182"/>
    </row>
    <row r="733" spans="2:14">
      <c r="B733" s="176">
        <f t="shared" ca="1" si="26"/>
        <v>729</v>
      </c>
      <c r="C733" s="176" t="str">
        <f t="shared" ca="1" si="27"/>
        <v>FT-TP-729</v>
      </c>
      <c r="D733" s="31"/>
      <c r="E733" s="2"/>
      <c r="F733" s="2"/>
      <c r="G733" s="2"/>
      <c r="H733" s="2"/>
      <c r="I733" s="2"/>
      <c r="J733" s="31"/>
      <c r="K733" s="31"/>
      <c r="L733" s="31"/>
      <c r="M733" s="174" t="str">
        <f>IF(OR(ISBLANK(TP_CFAR_DB[[#This Row],[Probability]]),ISBLANK(TP_CFAR_DB[[#This Row],[Severity]])),"",VLOOKUP(TP_CFAR_DB[[#This Row],[Probability]],Probability[],2,FALSE)+VLOOKUP(TP_CFAR_DB[[#This Row],[Severity]],Probability[],2,FALSE)+1)</f>
        <v/>
      </c>
      <c r="N733" s="182"/>
    </row>
    <row r="734" spans="2:14">
      <c r="B734" s="176">
        <f t="shared" ca="1" si="26"/>
        <v>730</v>
      </c>
      <c r="C734" s="176" t="str">
        <f t="shared" ca="1" si="27"/>
        <v>FT-TP-730</v>
      </c>
      <c r="D734" s="31"/>
      <c r="E734" s="2"/>
      <c r="F734" s="2"/>
      <c r="G734" s="2"/>
      <c r="H734" s="2"/>
      <c r="I734" s="2"/>
      <c r="J734" s="31"/>
      <c r="K734" s="31"/>
      <c r="L734" s="31"/>
      <c r="M734" s="174" t="str">
        <f>IF(OR(ISBLANK(TP_CFAR_DB[[#This Row],[Probability]]),ISBLANK(TP_CFAR_DB[[#This Row],[Severity]])),"",VLOOKUP(TP_CFAR_DB[[#This Row],[Probability]],Probability[],2,FALSE)+VLOOKUP(TP_CFAR_DB[[#This Row],[Severity]],Probability[],2,FALSE)+1)</f>
        <v/>
      </c>
      <c r="N734" s="182"/>
    </row>
    <row r="735" spans="2:14">
      <c r="B735" s="176">
        <f t="shared" ca="1" si="26"/>
        <v>731</v>
      </c>
      <c r="C735" s="176" t="str">
        <f t="shared" ca="1" si="27"/>
        <v>FT-TP-731</v>
      </c>
      <c r="D735" s="31"/>
      <c r="E735" s="2"/>
      <c r="F735" s="2"/>
      <c r="G735" s="2"/>
      <c r="H735" s="2"/>
      <c r="I735" s="2"/>
      <c r="J735" s="31"/>
      <c r="K735" s="31"/>
      <c r="L735" s="31"/>
      <c r="M735" s="174" t="str">
        <f>IF(OR(ISBLANK(TP_CFAR_DB[[#This Row],[Probability]]),ISBLANK(TP_CFAR_DB[[#This Row],[Severity]])),"",VLOOKUP(TP_CFAR_DB[[#This Row],[Probability]],Probability[],2,FALSE)+VLOOKUP(TP_CFAR_DB[[#This Row],[Severity]],Probability[],2,FALSE)+1)</f>
        <v/>
      </c>
      <c r="N735" s="182"/>
    </row>
    <row r="736" spans="2:14">
      <c r="B736" s="176">
        <f t="shared" ca="1" si="26"/>
        <v>732</v>
      </c>
      <c r="C736" s="176" t="str">
        <f t="shared" ca="1" si="27"/>
        <v>FT-TP-732</v>
      </c>
      <c r="D736" s="31"/>
      <c r="E736" s="2"/>
      <c r="F736" s="2"/>
      <c r="G736" s="2"/>
      <c r="H736" s="2"/>
      <c r="I736" s="2"/>
      <c r="J736" s="31"/>
      <c r="K736" s="31"/>
      <c r="L736" s="31"/>
      <c r="M736" s="174" t="str">
        <f>IF(OR(ISBLANK(TP_CFAR_DB[[#This Row],[Probability]]),ISBLANK(TP_CFAR_DB[[#This Row],[Severity]])),"",VLOOKUP(TP_CFAR_DB[[#This Row],[Probability]],Probability[],2,FALSE)+VLOOKUP(TP_CFAR_DB[[#This Row],[Severity]],Probability[],2,FALSE)+1)</f>
        <v/>
      </c>
      <c r="N736" s="182"/>
    </row>
    <row r="737" spans="2:14">
      <c r="B737" s="176">
        <f t="shared" ca="1" si="26"/>
        <v>733</v>
      </c>
      <c r="C737" s="176" t="str">
        <f t="shared" ca="1" si="27"/>
        <v>FT-TP-733</v>
      </c>
      <c r="D737" s="31"/>
      <c r="E737" s="2"/>
      <c r="F737" s="2"/>
      <c r="G737" s="2"/>
      <c r="H737" s="2"/>
      <c r="I737" s="2"/>
      <c r="J737" s="31"/>
      <c r="K737" s="31"/>
      <c r="L737" s="31"/>
      <c r="M737" s="174" t="str">
        <f>IF(OR(ISBLANK(TP_CFAR_DB[[#This Row],[Probability]]),ISBLANK(TP_CFAR_DB[[#This Row],[Severity]])),"",VLOOKUP(TP_CFAR_DB[[#This Row],[Probability]],Probability[],2,FALSE)+VLOOKUP(TP_CFAR_DB[[#This Row],[Severity]],Probability[],2,FALSE)+1)</f>
        <v/>
      </c>
      <c r="N737" s="182"/>
    </row>
    <row r="738" spans="2:14">
      <c r="B738" s="176">
        <f t="shared" ca="1" si="26"/>
        <v>734</v>
      </c>
      <c r="C738" s="176" t="str">
        <f t="shared" ca="1" si="27"/>
        <v>FT-TP-734</v>
      </c>
      <c r="D738" s="31"/>
      <c r="E738" s="2"/>
      <c r="F738" s="2"/>
      <c r="G738" s="2"/>
      <c r="H738" s="2"/>
      <c r="I738" s="2"/>
      <c r="J738" s="31"/>
      <c r="K738" s="31"/>
      <c r="L738" s="31"/>
      <c r="M738" s="174" t="str">
        <f>IF(OR(ISBLANK(TP_CFAR_DB[[#This Row],[Probability]]),ISBLANK(TP_CFAR_DB[[#This Row],[Severity]])),"",VLOOKUP(TP_CFAR_DB[[#This Row],[Probability]],Probability[],2,FALSE)+VLOOKUP(TP_CFAR_DB[[#This Row],[Severity]],Probability[],2,FALSE)+1)</f>
        <v/>
      </c>
      <c r="N738" s="182"/>
    </row>
    <row r="739" spans="2:14">
      <c r="B739" s="176">
        <f t="shared" ca="1" si="26"/>
        <v>735</v>
      </c>
      <c r="C739" s="176" t="str">
        <f t="shared" ca="1" si="27"/>
        <v>FT-TP-735</v>
      </c>
      <c r="D739" s="31"/>
      <c r="E739" s="2"/>
      <c r="F739" s="2"/>
      <c r="G739" s="2"/>
      <c r="H739" s="2"/>
      <c r="I739" s="2"/>
      <c r="J739" s="31"/>
      <c r="K739" s="31"/>
      <c r="L739" s="31"/>
      <c r="M739" s="174" t="str">
        <f>IF(OR(ISBLANK(TP_CFAR_DB[[#This Row],[Probability]]),ISBLANK(TP_CFAR_DB[[#This Row],[Severity]])),"",VLOOKUP(TP_CFAR_DB[[#This Row],[Probability]],Probability[],2,FALSE)+VLOOKUP(TP_CFAR_DB[[#This Row],[Severity]],Probability[],2,FALSE)+1)</f>
        <v/>
      </c>
      <c r="N739" s="182"/>
    </row>
    <row r="740" spans="2:14">
      <c r="B740" s="176">
        <f t="shared" ca="1" si="26"/>
        <v>736</v>
      </c>
      <c r="C740" s="176" t="str">
        <f t="shared" ca="1" si="27"/>
        <v>FT-TP-736</v>
      </c>
      <c r="D740" s="31"/>
      <c r="E740" s="2"/>
      <c r="F740" s="2"/>
      <c r="G740" s="2"/>
      <c r="H740" s="2"/>
      <c r="I740" s="2"/>
      <c r="J740" s="31"/>
      <c r="K740" s="31"/>
      <c r="L740" s="31"/>
      <c r="M740" s="174" t="str">
        <f>IF(OR(ISBLANK(TP_CFAR_DB[[#This Row],[Probability]]),ISBLANK(TP_CFAR_DB[[#This Row],[Severity]])),"",VLOOKUP(TP_CFAR_DB[[#This Row],[Probability]],Probability[],2,FALSE)+VLOOKUP(TP_CFAR_DB[[#This Row],[Severity]],Probability[],2,FALSE)+1)</f>
        <v/>
      </c>
      <c r="N740" s="182"/>
    </row>
    <row r="741" spans="2:14">
      <c r="B741" s="176">
        <f t="shared" ca="1" si="26"/>
        <v>737</v>
      </c>
      <c r="C741" s="176" t="str">
        <f t="shared" ca="1" si="27"/>
        <v>FT-TP-737</v>
      </c>
      <c r="D741" s="31"/>
      <c r="E741" s="2"/>
      <c r="F741" s="2"/>
      <c r="G741" s="2"/>
      <c r="H741" s="2"/>
      <c r="I741" s="2"/>
      <c r="J741" s="31"/>
      <c r="K741" s="31"/>
      <c r="L741" s="31"/>
      <c r="M741" s="174" t="str">
        <f>IF(OR(ISBLANK(TP_CFAR_DB[[#This Row],[Probability]]),ISBLANK(TP_CFAR_DB[[#This Row],[Severity]])),"",VLOOKUP(TP_CFAR_DB[[#This Row],[Probability]],Probability[],2,FALSE)+VLOOKUP(TP_CFAR_DB[[#This Row],[Severity]],Probability[],2,FALSE)+1)</f>
        <v/>
      </c>
      <c r="N741" s="182"/>
    </row>
    <row r="742" spans="2:14">
      <c r="B742" s="176">
        <f t="shared" ca="1" si="26"/>
        <v>738</v>
      </c>
      <c r="C742" s="176" t="str">
        <f t="shared" ca="1" si="27"/>
        <v>FT-TP-738</v>
      </c>
      <c r="D742" s="31"/>
      <c r="E742" s="2"/>
      <c r="F742" s="2"/>
      <c r="G742" s="2"/>
      <c r="H742" s="2"/>
      <c r="I742" s="2"/>
      <c r="J742" s="31"/>
      <c r="K742" s="31"/>
      <c r="L742" s="31"/>
      <c r="M742" s="174" t="str">
        <f>IF(OR(ISBLANK(TP_CFAR_DB[[#This Row],[Probability]]),ISBLANK(TP_CFAR_DB[[#This Row],[Severity]])),"",VLOOKUP(TP_CFAR_DB[[#This Row],[Probability]],Probability[],2,FALSE)+VLOOKUP(TP_CFAR_DB[[#This Row],[Severity]],Probability[],2,FALSE)+1)</f>
        <v/>
      </c>
      <c r="N742" s="182"/>
    </row>
    <row r="743" spans="2:14">
      <c r="B743" s="176">
        <f t="shared" ca="1" si="26"/>
        <v>739</v>
      </c>
      <c r="C743" s="176" t="str">
        <f t="shared" ca="1" si="27"/>
        <v>FT-TP-739</v>
      </c>
      <c r="D743" s="31"/>
      <c r="E743" s="2"/>
      <c r="F743" s="2"/>
      <c r="G743" s="2"/>
      <c r="H743" s="2"/>
      <c r="I743" s="2"/>
      <c r="J743" s="31"/>
      <c r="K743" s="31"/>
      <c r="L743" s="31"/>
      <c r="M743" s="174" t="str">
        <f>IF(OR(ISBLANK(TP_CFAR_DB[[#This Row],[Probability]]),ISBLANK(TP_CFAR_DB[[#This Row],[Severity]])),"",VLOOKUP(TP_CFAR_DB[[#This Row],[Probability]],Probability[],2,FALSE)+VLOOKUP(TP_CFAR_DB[[#This Row],[Severity]],Probability[],2,FALSE)+1)</f>
        <v/>
      </c>
      <c r="N743" s="182"/>
    </row>
    <row r="744" spans="2:14">
      <c r="B744" s="176">
        <f t="shared" ca="1" si="26"/>
        <v>740</v>
      </c>
      <c r="C744" s="176" t="str">
        <f t="shared" ca="1" si="27"/>
        <v>FT-TP-740</v>
      </c>
      <c r="D744" s="31"/>
      <c r="E744" s="2"/>
      <c r="F744" s="2"/>
      <c r="G744" s="2"/>
      <c r="H744" s="2"/>
      <c r="I744" s="2"/>
      <c r="J744" s="31"/>
      <c r="K744" s="31"/>
      <c r="L744" s="31"/>
      <c r="M744" s="174" t="str">
        <f>IF(OR(ISBLANK(TP_CFAR_DB[[#This Row],[Probability]]),ISBLANK(TP_CFAR_DB[[#This Row],[Severity]])),"",VLOOKUP(TP_CFAR_DB[[#This Row],[Probability]],Probability[],2,FALSE)+VLOOKUP(TP_CFAR_DB[[#This Row],[Severity]],Probability[],2,FALSE)+1)</f>
        <v/>
      </c>
      <c r="N744" s="182"/>
    </row>
    <row r="745" spans="2:14">
      <c r="B745" s="176">
        <f t="shared" ca="1" si="26"/>
        <v>741</v>
      </c>
      <c r="C745" s="176" t="str">
        <f t="shared" ca="1" si="27"/>
        <v>FT-TP-741</v>
      </c>
      <c r="D745" s="31"/>
      <c r="E745" s="2"/>
      <c r="F745" s="2"/>
      <c r="G745" s="2"/>
      <c r="H745" s="2"/>
      <c r="I745" s="2"/>
      <c r="J745" s="31"/>
      <c r="K745" s="31"/>
      <c r="L745" s="31"/>
      <c r="M745" s="174" t="str">
        <f>IF(OR(ISBLANK(TP_CFAR_DB[[#This Row],[Probability]]),ISBLANK(TP_CFAR_DB[[#This Row],[Severity]])),"",VLOOKUP(TP_CFAR_DB[[#This Row],[Probability]],Probability[],2,FALSE)+VLOOKUP(TP_CFAR_DB[[#This Row],[Severity]],Probability[],2,FALSE)+1)</f>
        <v/>
      </c>
      <c r="N745" s="182"/>
    </row>
    <row r="746" spans="2:14">
      <c r="B746" s="176">
        <f t="shared" ca="1" si="26"/>
        <v>742</v>
      </c>
      <c r="C746" s="176" t="str">
        <f t="shared" ca="1" si="27"/>
        <v>FT-TP-742</v>
      </c>
      <c r="D746" s="31"/>
      <c r="E746" s="2"/>
      <c r="F746" s="2"/>
      <c r="G746" s="2"/>
      <c r="H746" s="2"/>
      <c r="I746" s="2"/>
      <c r="J746" s="31"/>
      <c r="K746" s="31"/>
      <c r="L746" s="31"/>
      <c r="M746" s="174" t="str">
        <f>IF(OR(ISBLANK(TP_CFAR_DB[[#This Row],[Probability]]),ISBLANK(TP_CFAR_DB[[#This Row],[Severity]])),"",VLOOKUP(TP_CFAR_DB[[#This Row],[Probability]],Probability[],2,FALSE)+VLOOKUP(TP_CFAR_DB[[#This Row],[Severity]],Probability[],2,FALSE)+1)</f>
        <v/>
      </c>
      <c r="N746" s="182"/>
    </row>
    <row r="747" spans="2:14">
      <c r="B747" s="176">
        <f t="shared" ca="1" si="26"/>
        <v>743</v>
      </c>
      <c r="C747" s="176" t="str">
        <f t="shared" ca="1" si="27"/>
        <v>FT-TP-743</v>
      </c>
      <c r="D747" s="31"/>
      <c r="E747" s="2"/>
      <c r="F747" s="2"/>
      <c r="G747" s="2"/>
      <c r="H747" s="2"/>
      <c r="I747" s="2"/>
      <c r="J747" s="31"/>
      <c r="K747" s="31"/>
      <c r="L747" s="31"/>
      <c r="M747" s="174" t="str">
        <f>IF(OR(ISBLANK(TP_CFAR_DB[[#This Row],[Probability]]),ISBLANK(TP_CFAR_DB[[#This Row],[Severity]])),"",VLOOKUP(TP_CFAR_DB[[#This Row],[Probability]],Probability[],2,FALSE)+VLOOKUP(TP_CFAR_DB[[#This Row],[Severity]],Probability[],2,FALSE)+1)</f>
        <v/>
      </c>
      <c r="N747" s="182"/>
    </row>
    <row r="748" spans="2:14">
      <c r="B748" s="176">
        <f t="shared" ca="1" si="26"/>
        <v>744</v>
      </c>
      <c r="C748" s="176" t="str">
        <f t="shared" ca="1" si="27"/>
        <v>FT-TP-744</v>
      </c>
      <c r="D748" s="31"/>
      <c r="E748" s="2"/>
      <c r="F748" s="2"/>
      <c r="G748" s="2"/>
      <c r="H748" s="2"/>
      <c r="I748" s="2"/>
      <c r="J748" s="31"/>
      <c r="K748" s="31"/>
      <c r="L748" s="31"/>
      <c r="M748" s="174" t="str">
        <f>IF(OR(ISBLANK(TP_CFAR_DB[[#This Row],[Probability]]),ISBLANK(TP_CFAR_DB[[#This Row],[Severity]])),"",VLOOKUP(TP_CFAR_DB[[#This Row],[Probability]],Probability[],2,FALSE)+VLOOKUP(TP_CFAR_DB[[#This Row],[Severity]],Probability[],2,FALSE)+1)</f>
        <v/>
      </c>
      <c r="N748" s="182"/>
    </row>
    <row r="749" spans="2:14">
      <c r="B749" s="176">
        <f t="shared" ca="1" si="26"/>
        <v>745</v>
      </c>
      <c r="C749" s="176" t="str">
        <f t="shared" ca="1" si="27"/>
        <v>FT-TP-745</v>
      </c>
      <c r="D749" s="31"/>
      <c r="E749" s="2"/>
      <c r="F749" s="2"/>
      <c r="G749" s="2"/>
      <c r="H749" s="2"/>
      <c r="I749" s="2"/>
      <c r="J749" s="31"/>
      <c r="K749" s="31"/>
      <c r="L749" s="31"/>
      <c r="M749" s="174" t="str">
        <f>IF(OR(ISBLANK(TP_CFAR_DB[[#This Row],[Probability]]),ISBLANK(TP_CFAR_DB[[#This Row],[Severity]])),"",VLOOKUP(TP_CFAR_DB[[#This Row],[Probability]],Probability[],2,FALSE)+VLOOKUP(TP_CFAR_DB[[#This Row],[Severity]],Probability[],2,FALSE)+1)</f>
        <v/>
      </c>
      <c r="N749" s="182"/>
    </row>
    <row r="750" spans="2:14">
      <c r="B750" s="176">
        <f t="shared" ca="1" si="26"/>
        <v>746</v>
      </c>
      <c r="C750" s="176" t="str">
        <f t="shared" ca="1" si="27"/>
        <v>FT-TP-746</v>
      </c>
      <c r="D750" s="31"/>
      <c r="E750" s="2"/>
      <c r="F750" s="2"/>
      <c r="G750" s="2"/>
      <c r="H750" s="2"/>
      <c r="I750" s="2"/>
      <c r="J750" s="31"/>
      <c r="K750" s="31"/>
      <c r="L750" s="31"/>
      <c r="M750" s="174" t="str">
        <f>IF(OR(ISBLANK(TP_CFAR_DB[[#This Row],[Probability]]),ISBLANK(TP_CFAR_DB[[#This Row],[Severity]])),"",VLOOKUP(TP_CFAR_DB[[#This Row],[Probability]],Probability[],2,FALSE)+VLOOKUP(TP_CFAR_DB[[#This Row],[Severity]],Probability[],2,FALSE)+1)</f>
        <v/>
      </c>
      <c r="N750" s="182"/>
    </row>
    <row r="751" spans="2:14">
      <c r="B751" s="176">
        <f t="shared" ref="B751:B814" ca="1" si="28">INDIRECT("R[-1]C",0)+1</f>
        <v>747</v>
      </c>
      <c r="C751" s="176" t="str">
        <f t="shared" ref="C751:C814" ca="1" si="29">"FT-TP-"&amp;B751</f>
        <v>FT-TP-747</v>
      </c>
      <c r="D751" s="31"/>
      <c r="E751" s="2"/>
      <c r="F751" s="2"/>
      <c r="G751" s="2"/>
      <c r="H751" s="2"/>
      <c r="I751" s="2"/>
      <c r="J751" s="31"/>
      <c r="K751" s="31"/>
      <c r="L751" s="31"/>
      <c r="M751" s="174" t="str">
        <f>IF(OR(ISBLANK(TP_CFAR_DB[[#This Row],[Probability]]),ISBLANK(TP_CFAR_DB[[#This Row],[Severity]])),"",VLOOKUP(TP_CFAR_DB[[#This Row],[Probability]],Probability[],2,FALSE)+VLOOKUP(TP_CFAR_DB[[#This Row],[Severity]],Probability[],2,FALSE)+1)</f>
        <v/>
      </c>
      <c r="N751" s="182"/>
    </row>
    <row r="752" spans="2:14">
      <c r="B752" s="176">
        <f t="shared" ca="1" si="28"/>
        <v>748</v>
      </c>
      <c r="C752" s="176" t="str">
        <f t="shared" ca="1" si="29"/>
        <v>FT-TP-748</v>
      </c>
      <c r="D752" s="31"/>
      <c r="E752" s="2"/>
      <c r="F752" s="2"/>
      <c r="G752" s="2"/>
      <c r="H752" s="2"/>
      <c r="I752" s="2"/>
      <c r="J752" s="31"/>
      <c r="K752" s="31"/>
      <c r="L752" s="31"/>
      <c r="M752" s="174" t="str">
        <f>IF(OR(ISBLANK(TP_CFAR_DB[[#This Row],[Probability]]),ISBLANK(TP_CFAR_DB[[#This Row],[Severity]])),"",VLOOKUP(TP_CFAR_DB[[#This Row],[Probability]],Probability[],2,FALSE)+VLOOKUP(TP_CFAR_DB[[#This Row],[Severity]],Probability[],2,FALSE)+1)</f>
        <v/>
      </c>
      <c r="N752" s="182"/>
    </row>
    <row r="753" spans="2:14">
      <c r="B753" s="176">
        <f t="shared" ca="1" si="28"/>
        <v>749</v>
      </c>
      <c r="C753" s="176" t="str">
        <f t="shared" ca="1" si="29"/>
        <v>FT-TP-749</v>
      </c>
      <c r="D753" s="31"/>
      <c r="E753" s="2"/>
      <c r="F753" s="2"/>
      <c r="G753" s="2"/>
      <c r="H753" s="2"/>
      <c r="I753" s="2"/>
      <c r="J753" s="31"/>
      <c r="K753" s="31"/>
      <c r="L753" s="31"/>
      <c r="M753" s="174" t="str">
        <f>IF(OR(ISBLANK(TP_CFAR_DB[[#This Row],[Probability]]),ISBLANK(TP_CFAR_DB[[#This Row],[Severity]])),"",VLOOKUP(TP_CFAR_DB[[#This Row],[Probability]],Probability[],2,FALSE)+VLOOKUP(TP_CFAR_DB[[#This Row],[Severity]],Probability[],2,FALSE)+1)</f>
        <v/>
      </c>
      <c r="N753" s="182"/>
    </row>
    <row r="754" spans="2:14">
      <c r="B754" s="176">
        <f t="shared" ca="1" si="28"/>
        <v>750</v>
      </c>
      <c r="C754" s="176" t="str">
        <f t="shared" ca="1" si="29"/>
        <v>FT-TP-750</v>
      </c>
      <c r="D754" s="31"/>
      <c r="E754" s="2"/>
      <c r="F754" s="2"/>
      <c r="G754" s="2"/>
      <c r="H754" s="2"/>
      <c r="I754" s="2"/>
      <c r="J754" s="31"/>
      <c r="K754" s="31"/>
      <c r="L754" s="31"/>
      <c r="M754" s="174" t="str">
        <f>IF(OR(ISBLANK(TP_CFAR_DB[[#This Row],[Probability]]),ISBLANK(TP_CFAR_DB[[#This Row],[Severity]])),"",VLOOKUP(TP_CFAR_DB[[#This Row],[Probability]],Probability[],2,FALSE)+VLOOKUP(TP_CFAR_DB[[#This Row],[Severity]],Probability[],2,FALSE)+1)</f>
        <v/>
      </c>
      <c r="N754" s="182"/>
    </row>
    <row r="755" spans="2:14">
      <c r="B755" s="176">
        <f t="shared" ca="1" si="28"/>
        <v>751</v>
      </c>
      <c r="C755" s="176" t="str">
        <f t="shared" ca="1" si="29"/>
        <v>FT-TP-751</v>
      </c>
      <c r="D755" s="31"/>
      <c r="E755" s="2"/>
      <c r="F755" s="2"/>
      <c r="G755" s="2"/>
      <c r="H755" s="2"/>
      <c r="I755" s="2"/>
      <c r="J755" s="31"/>
      <c r="K755" s="31"/>
      <c r="L755" s="31"/>
      <c r="M755" s="174" t="str">
        <f>IF(OR(ISBLANK(TP_CFAR_DB[[#This Row],[Probability]]),ISBLANK(TP_CFAR_DB[[#This Row],[Severity]])),"",VLOOKUP(TP_CFAR_DB[[#This Row],[Probability]],Probability[],2,FALSE)+VLOOKUP(TP_CFAR_DB[[#This Row],[Severity]],Probability[],2,FALSE)+1)</f>
        <v/>
      </c>
      <c r="N755" s="182"/>
    </row>
    <row r="756" spans="2:14">
      <c r="B756" s="176">
        <f t="shared" ca="1" si="28"/>
        <v>752</v>
      </c>
      <c r="C756" s="176" t="str">
        <f t="shared" ca="1" si="29"/>
        <v>FT-TP-752</v>
      </c>
      <c r="D756" s="31"/>
      <c r="E756" s="2"/>
      <c r="F756" s="2"/>
      <c r="G756" s="2"/>
      <c r="H756" s="2"/>
      <c r="I756" s="2"/>
      <c r="J756" s="31"/>
      <c r="K756" s="31"/>
      <c r="L756" s="31"/>
      <c r="M756" s="174" t="str">
        <f>IF(OR(ISBLANK(TP_CFAR_DB[[#This Row],[Probability]]),ISBLANK(TP_CFAR_DB[[#This Row],[Severity]])),"",VLOOKUP(TP_CFAR_DB[[#This Row],[Probability]],Probability[],2,FALSE)+VLOOKUP(TP_CFAR_DB[[#This Row],[Severity]],Probability[],2,FALSE)+1)</f>
        <v/>
      </c>
      <c r="N756" s="182"/>
    </row>
    <row r="757" spans="2:14">
      <c r="B757" s="176">
        <f t="shared" ca="1" si="28"/>
        <v>753</v>
      </c>
      <c r="C757" s="176" t="str">
        <f t="shared" ca="1" si="29"/>
        <v>FT-TP-753</v>
      </c>
      <c r="D757" s="31"/>
      <c r="E757" s="2"/>
      <c r="F757" s="2"/>
      <c r="G757" s="2"/>
      <c r="H757" s="2"/>
      <c r="I757" s="2"/>
      <c r="J757" s="31"/>
      <c r="K757" s="31"/>
      <c r="L757" s="31"/>
      <c r="M757" s="174" t="str">
        <f>IF(OR(ISBLANK(TP_CFAR_DB[[#This Row],[Probability]]),ISBLANK(TP_CFAR_DB[[#This Row],[Severity]])),"",VLOOKUP(TP_CFAR_DB[[#This Row],[Probability]],Probability[],2,FALSE)+VLOOKUP(TP_CFAR_DB[[#This Row],[Severity]],Probability[],2,FALSE)+1)</f>
        <v/>
      </c>
      <c r="N757" s="182"/>
    </row>
    <row r="758" spans="2:14">
      <c r="B758" s="176">
        <f t="shared" ca="1" si="28"/>
        <v>754</v>
      </c>
      <c r="C758" s="176" t="str">
        <f t="shared" ca="1" si="29"/>
        <v>FT-TP-754</v>
      </c>
      <c r="D758" s="31"/>
      <c r="E758" s="2"/>
      <c r="F758" s="2"/>
      <c r="G758" s="2"/>
      <c r="H758" s="2"/>
      <c r="I758" s="2"/>
      <c r="J758" s="31"/>
      <c r="K758" s="31"/>
      <c r="L758" s="31"/>
      <c r="M758" s="174" t="str">
        <f>IF(OR(ISBLANK(TP_CFAR_DB[[#This Row],[Probability]]),ISBLANK(TP_CFAR_DB[[#This Row],[Severity]])),"",VLOOKUP(TP_CFAR_DB[[#This Row],[Probability]],Probability[],2,FALSE)+VLOOKUP(TP_CFAR_DB[[#This Row],[Severity]],Probability[],2,FALSE)+1)</f>
        <v/>
      </c>
      <c r="N758" s="182"/>
    </row>
    <row r="759" spans="2:14">
      <c r="B759" s="176">
        <f t="shared" ca="1" si="28"/>
        <v>755</v>
      </c>
      <c r="C759" s="176" t="str">
        <f t="shared" ca="1" si="29"/>
        <v>FT-TP-755</v>
      </c>
      <c r="D759" s="31"/>
      <c r="E759" s="2"/>
      <c r="F759" s="2"/>
      <c r="G759" s="2"/>
      <c r="H759" s="2"/>
      <c r="I759" s="2"/>
      <c r="J759" s="31"/>
      <c r="K759" s="31"/>
      <c r="L759" s="31"/>
      <c r="M759" s="174" t="str">
        <f>IF(OR(ISBLANK(TP_CFAR_DB[[#This Row],[Probability]]),ISBLANK(TP_CFAR_DB[[#This Row],[Severity]])),"",VLOOKUP(TP_CFAR_DB[[#This Row],[Probability]],Probability[],2,FALSE)+VLOOKUP(TP_CFAR_DB[[#This Row],[Severity]],Probability[],2,FALSE)+1)</f>
        <v/>
      </c>
      <c r="N759" s="182"/>
    </row>
    <row r="760" spans="2:14">
      <c r="B760" s="176">
        <f t="shared" ca="1" si="28"/>
        <v>756</v>
      </c>
      <c r="C760" s="176" t="str">
        <f t="shared" ca="1" si="29"/>
        <v>FT-TP-756</v>
      </c>
      <c r="D760" s="31"/>
      <c r="E760" s="2"/>
      <c r="F760" s="2"/>
      <c r="G760" s="2"/>
      <c r="H760" s="2"/>
      <c r="I760" s="2"/>
      <c r="J760" s="31"/>
      <c r="K760" s="31"/>
      <c r="L760" s="31"/>
      <c r="M760" s="174" t="str">
        <f>IF(OR(ISBLANK(TP_CFAR_DB[[#This Row],[Probability]]),ISBLANK(TP_CFAR_DB[[#This Row],[Severity]])),"",VLOOKUP(TP_CFAR_DB[[#This Row],[Probability]],Probability[],2,FALSE)+VLOOKUP(TP_CFAR_DB[[#This Row],[Severity]],Probability[],2,FALSE)+1)</f>
        <v/>
      </c>
      <c r="N760" s="182"/>
    </row>
    <row r="761" spans="2:14">
      <c r="B761" s="176">
        <f t="shared" ca="1" si="28"/>
        <v>757</v>
      </c>
      <c r="C761" s="176" t="str">
        <f t="shared" ca="1" si="29"/>
        <v>FT-TP-757</v>
      </c>
      <c r="D761" s="31"/>
      <c r="E761" s="2"/>
      <c r="F761" s="2"/>
      <c r="G761" s="2"/>
      <c r="H761" s="2"/>
      <c r="I761" s="2"/>
      <c r="J761" s="31"/>
      <c r="K761" s="31"/>
      <c r="L761" s="31"/>
      <c r="M761" s="174" t="str">
        <f>IF(OR(ISBLANK(TP_CFAR_DB[[#This Row],[Probability]]),ISBLANK(TP_CFAR_DB[[#This Row],[Severity]])),"",VLOOKUP(TP_CFAR_DB[[#This Row],[Probability]],Probability[],2,FALSE)+VLOOKUP(TP_CFAR_DB[[#This Row],[Severity]],Probability[],2,FALSE)+1)</f>
        <v/>
      </c>
      <c r="N761" s="182"/>
    </row>
    <row r="762" spans="2:14">
      <c r="B762" s="176">
        <f t="shared" ca="1" si="28"/>
        <v>758</v>
      </c>
      <c r="C762" s="176" t="str">
        <f t="shared" ca="1" si="29"/>
        <v>FT-TP-758</v>
      </c>
      <c r="D762" s="31"/>
      <c r="E762" s="2"/>
      <c r="F762" s="2"/>
      <c r="G762" s="2"/>
      <c r="H762" s="2"/>
      <c r="I762" s="2"/>
      <c r="J762" s="31"/>
      <c r="K762" s="31"/>
      <c r="L762" s="31"/>
      <c r="M762" s="174" t="str">
        <f>IF(OR(ISBLANK(TP_CFAR_DB[[#This Row],[Probability]]),ISBLANK(TP_CFAR_DB[[#This Row],[Severity]])),"",VLOOKUP(TP_CFAR_DB[[#This Row],[Probability]],Probability[],2,FALSE)+VLOOKUP(TP_CFAR_DB[[#This Row],[Severity]],Probability[],2,FALSE)+1)</f>
        <v/>
      </c>
      <c r="N762" s="182"/>
    </row>
    <row r="763" spans="2:14">
      <c r="B763" s="176">
        <f t="shared" ca="1" si="28"/>
        <v>759</v>
      </c>
      <c r="C763" s="176" t="str">
        <f t="shared" ca="1" si="29"/>
        <v>FT-TP-759</v>
      </c>
      <c r="D763" s="31"/>
      <c r="E763" s="2"/>
      <c r="F763" s="2"/>
      <c r="G763" s="2"/>
      <c r="H763" s="2"/>
      <c r="I763" s="2"/>
      <c r="J763" s="31"/>
      <c r="K763" s="31"/>
      <c r="L763" s="31"/>
      <c r="M763" s="174" t="str">
        <f>IF(OR(ISBLANK(TP_CFAR_DB[[#This Row],[Probability]]),ISBLANK(TP_CFAR_DB[[#This Row],[Severity]])),"",VLOOKUP(TP_CFAR_DB[[#This Row],[Probability]],Probability[],2,FALSE)+VLOOKUP(TP_CFAR_DB[[#This Row],[Severity]],Probability[],2,FALSE)+1)</f>
        <v/>
      </c>
      <c r="N763" s="182"/>
    </row>
    <row r="764" spans="2:14">
      <c r="B764" s="176">
        <f t="shared" ca="1" si="28"/>
        <v>760</v>
      </c>
      <c r="C764" s="176" t="str">
        <f t="shared" ca="1" si="29"/>
        <v>FT-TP-760</v>
      </c>
      <c r="D764" s="31"/>
      <c r="E764" s="2"/>
      <c r="F764" s="2"/>
      <c r="G764" s="2"/>
      <c r="H764" s="2"/>
      <c r="I764" s="2"/>
      <c r="J764" s="31"/>
      <c r="K764" s="31"/>
      <c r="L764" s="31"/>
      <c r="M764" s="174" t="str">
        <f>IF(OR(ISBLANK(TP_CFAR_DB[[#This Row],[Probability]]),ISBLANK(TP_CFAR_DB[[#This Row],[Severity]])),"",VLOOKUP(TP_CFAR_DB[[#This Row],[Probability]],Probability[],2,FALSE)+VLOOKUP(TP_CFAR_DB[[#This Row],[Severity]],Probability[],2,FALSE)+1)</f>
        <v/>
      </c>
      <c r="N764" s="182"/>
    </row>
    <row r="765" spans="2:14">
      <c r="B765" s="176">
        <f t="shared" ca="1" si="28"/>
        <v>761</v>
      </c>
      <c r="C765" s="176" t="str">
        <f t="shared" ca="1" si="29"/>
        <v>FT-TP-761</v>
      </c>
      <c r="D765" s="31"/>
      <c r="E765" s="2"/>
      <c r="F765" s="2"/>
      <c r="G765" s="2"/>
      <c r="H765" s="2"/>
      <c r="I765" s="2"/>
      <c r="J765" s="31"/>
      <c r="K765" s="31"/>
      <c r="L765" s="31"/>
      <c r="M765" s="174" t="str">
        <f>IF(OR(ISBLANK(TP_CFAR_DB[[#This Row],[Probability]]),ISBLANK(TP_CFAR_DB[[#This Row],[Severity]])),"",VLOOKUP(TP_CFAR_DB[[#This Row],[Probability]],Probability[],2,FALSE)+VLOOKUP(TP_CFAR_DB[[#This Row],[Severity]],Probability[],2,FALSE)+1)</f>
        <v/>
      </c>
      <c r="N765" s="182"/>
    </row>
    <row r="766" spans="2:14">
      <c r="B766" s="176">
        <f t="shared" ca="1" si="28"/>
        <v>762</v>
      </c>
      <c r="C766" s="176" t="str">
        <f t="shared" ca="1" si="29"/>
        <v>FT-TP-762</v>
      </c>
      <c r="D766" s="31"/>
      <c r="E766" s="2"/>
      <c r="F766" s="2"/>
      <c r="G766" s="2"/>
      <c r="H766" s="2"/>
      <c r="I766" s="2"/>
      <c r="J766" s="31"/>
      <c r="K766" s="31"/>
      <c r="L766" s="31"/>
      <c r="M766" s="174" t="str">
        <f>IF(OR(ISBLANK(TP_CFAR_DB[[#This Row],[Probability]]),ISBLANK(TP_CFAR_DB[[#This Row],[Severity]])),"",VLOOKUP(TP_CFAR_DB[[#This Row],[Probability]],Probability[],2,FALSE)+VLOOKUP(TP_CFAR_DB[[#This Row],[Severity]],Probability[],2,FALSE)+1)</f>
        <v/>
      </c>
      <c r="N766" s="182"/>
    </row>
    <row r="767" spans="2:14">
      <c r="B767" s="176">
        <f t="shared" ca="1" si="28"/>
        <v>763</v>
      </c>
      <c r="C767" s="176" t="str">
        <f t="shared" ca="1" si="29"/>
        <v>FT-TP-763</v>
      </c>
      <c r="D767" s="31"/>
      <c r="E767" s="2"/>
      <c r="F767" s="2"/>
      <c r="G767" s="2"/>
      <c r="H767" s="2"/>
      <c r="I767" s="2"/>
      <c r="J767" s="31"/>
      <c r="K767" s="31"/>
      <c r="L767" s="31"/>
      <c r="M767" s="174" t="str">
        <f>IF(OR(ISBLANK(TP_CFAR_DB[[#This Row],[Probability]]),ISBLANK(TP_CFAR_DB[[#This Row],[Severity]])),"",VLOOKUP(TP_CFAR_DB[[#This Row],[Probability]],Probability[],2,FALSE)+VLOOKUP(TP_CFAR_DB[[#This Row],[Severity]],Probability[],2,FALSE)+1)</f>
        <v/>
      </c>
      <c r="N767" s="182"/>
    </row>
    <row r="768" spans="2:14">
      <c r="B768" s="176">
        <f t="shared" ca="1" si="28"/>
        <v>764</v>
      </c>
      <c r="C768" s="176" t="str">
        <f t="shared" ca="1" si="29"/>
        <v>FT-TP-764</v>
      </c>
      <c r="D768" s="31"/>
      <c r="E768" s="2"/>
      <c r="F768" s="2"/>
      <c r="G768" s="2"/>
      <c r="H768" s="2"/>
      <c r="I768" s="2"/>
      <c r="J768" s="31"/>
      <c r="K768" s="31"/>
      <c r="L768" s="31"/>
      <c r="M768" s="174" t="str">
        <f>IF(OR(ISBLANK(TP_CFAR_DB[[#This Row],[Probability]]),ISBLANK(TP_CFAR_DB[[#This Row],[Severity]])),"",VLOOKUP(TP_CFAR_DB[[#This Row],[Probability]],Probability[],2,FALSE)+VLOOKUP(TP_CFAR_DB[[#This Row],[Severity]],Probability[],2,FALSE)+1)</f>
        <v/>
      </c>
      <c r="N768" s="182"/>
    </row>
    <row r="769" spans="2:14">
      <c r="B769" s="176">
        <f t="shared" ca="1" si="28"/>
        <v>765</v>
      </c>
      <c r="C769" s="176" t="str">
        <f t="shared" ca="1" si="29"/>
        <v>FT-TP-765</v>
      </c>
      <c r="D769" s="31"/>
      <c r="E769" s="2"/>
      <c r="F769" s="2"/>
      <c r="G769" s="2"/>
      <c r="H769" s="2"/>
      <c r="I769" s="2"/>
      <c r="J769" s="31"/>
      <c r="K769" s="31"/>
      <c r="L769" s="31"/>
      <c r="M769" s="174" t="str">
        <f>IF(OR(ISBLANK(TP_CFAR_DB[[#This Row],[Probability]]),ISBLANK(TP_CFAR_DB[[#This Row],[Severity]])),"",VLOOKUP(TP_CFAR_DB[[#This Row],[Probability]],Probability[],2,FALSE)+VLOOKUP(TP_CFAR_DB[[#This Row],[Severity]],Probability[],2,FALSE)+1)</f>
        <v/>
      </c>
      <c r="N769" s="182"/>
    </row>
    <row r="770" spans="2:14">
      <c r="B770" s="176">
        <f t="shared" ca="1" si="28"/>
        <v>766</v>
      </c>
      <c r="C770" s="176" t="str">
        <f t="shared" ca="1" si="29"/>
        <v>FT-TP-766</v>
      </c>
      <c r="D770" s="31"/>
      <c r="E770" s="2"/>
      <c r="F770" s="2"/>
      <c r="G770" s="2"/>
      <c r="H770" s="2"/>
      <c r="I770" s="2"/>
      <c r="J770" s="31"/>
      <c r="K770" s="31"/>
      <c r="L770" s="31"/>
      <c r="M770" s="174" t="str">
        <f>IF(OR(ISBLANK(TP_CFAR_DB[[#This Row],[Probability]]),ISBLANK(TP_CFAR_DB[[#This Row],[Severity]])),"",VLOOKUP(TP_CFAR_DB[[#This Row],[Probability]],Probability[],2,FALSE)+VLOOKUP(TP_CFAR_DB[[#This Row],[Severity]],Probability[],2,FALSE)+1)</f>
        <v/>
      </c>
      <c r="N770" s="182"/>
    </row>
    <row r="771" spans="2:14">
      <c r="B771" s="176">
        <f t="shared" ca="1" si="28"/>
        <v>767</v>
      </c>
      <c r="C771" s="176" t="str">
        <f t="shared" ca="1" si="29"/>
        <v>FT-TP-767</v>
      </c>
      <c r="D771" s="31"/>
      <c r="E771" s="2"/>
      <c r="F771" s="2"/>
      <c r="G771" s="2"/>
      <c r="H771" s="2"/>
      <c r="I771" s="2"/>
      <c r="J771" s="31"/>
      <c r="K771" s="31"/>
      <c r="L771" s="31"/>
      <c r="M771" s="174" t="str">
        <f>IF(OR(ISBLANK(TP_CFAR_DB[[#This Row],[Probability]]),ISBLANK(TP_CFAR_DB[[#This Row],[Severity]])),"",VLOOKUP(TP_CFAR_DB[[#This Row],[Probability]],Probability[],2,FALSE)+VLOOKUP(TP_CFAR_DB[[#This Row],[Severity]],Probability[],2,FALSE)+1)</f>
        <v/>
      </c>
      <c r="N771" s="182"/>
    </row>
    <row r="772" spans="2:14">
      <c r="B772" s="176">
        <f t="shared" ca="1" si="28"/>
        <v>768</v>
      </c>
      <c r="C772" s="176" t="str">
        <f t="shared" ca="1" si="29"/>
        <v>FT-TP-768</v>
      </c>
      <c r="D772" s="31"/>
      <c r="E772" s="2"/>
      <c r="F772" s="2"/>
      <c r="G772" s="2"/>
      <c r="H772" s="2"/>
      <c r="I772" s="2"/>
      <c r="J772" s="31"/>
      <c r="K772" s="31"/>
      <c r="L772" s="31"/>
      <c r="M772" s="174" t="str">
        <f>IF(OR(ISBLANK(TP_CFAR_DB[[#This Row],[Probability]]),ISBLANK(TP_CFAR_DB[[#This Row],[Severity]])),"",VLOOKUP(TP_CFAR_DB[[#This Row],[Probability]],Probability[],2,FALSE)+VLOOKUP(TP_CFAR_DB[[#This Row],[Severity]],Probability[],2,FALSE)+1)</f>
        <v/>
      </c>
      <c r="N772" s="182"/>
    </row>
    <row r="773" spans="2:14">
      <c r="B773" s="176">
        <f t="shared" ca="1" si="28"/>
        <v>769</v>
      </c>
      <c r="C773" s="176" t="str">
        <f t="shared" ca="1" si="29"/>
        <v>FT-TP-769</v>
      </c>
      <c r="D773" s="31"/>
      <c r="E773" s="2"/>
      <c r="F773" s="2"/>
      <c r="G773" s="2"/>
      <c r="H773" s="2"/>
      <c r="I773" s="2"/>
      <c r="J773" s="31"/>
      <c r="K773" s="31"/>
      <c r="L773" s="31"/>
      <c r="M773" s="174" t="str">
        <f>IF(OR(ISBLANK(TP_CFAR_DB[[#This Row],[Probability]]),ISBLANK(TP_CFAR_DB[[#This Row],[Severity]])),"",VLOOKUP(TP_CFAR_DB[[#This Row],[Probability]],Probability[],2,FALSE)+VLOOKUP(TP_CFAR_DB[[#This Row],[Severity]],Probability[],2,FALSE)+1)</f>
        <v/>
      </c>
      <c r="N773" s="182"/>
    </row>
    <row r="774" spans="2:14">
      <c r="B774" s="176">
        <f t="shared" ca="1" si="28"/>
        <v>770</v>
      </c>
      <c r="C774" s="176" t="str">
        <f t="shared" ca="1" si="29"/>
        <v>FT-TP-770</v>
      </c>
      <c r="D774" s="31"/>
      <c r="E774" s="2"/>
      <c r="F774" s="2"/>
      <c r="G774" s="2"/>
      <c r="H774" s="2"/>
      <c r="I774" s="2"/>
      <c r="J774" s="31"/>
      <c r="K774" s="31"/>
      <c r="L774" s="31"/>
      <c r="M774" s="174" t="str">
        <f>IF(OR(ISBLANK(TP_CFAR_DB[[#This Row],[Probability]]),ISBLANK(TP_CFAR_DB[[#This Row],[Severity]])),"",VLOOKUP(TP_CFAR_DB[[#This Row],[Probability]],Probability[],2,FALSE)+VLOOKUP(TP_CFAR_DB[[#This Row],[Severity]],Probability[],2,FALSE)+1)</f>
        <v/>
      </c>
      <c r="N774" s="182"/>
    </row>
    <row r="775" spans="2:14">
      <c r="B775" s="176">
        <f t="shared" ca="1" si="28"/>
        <v>771</v>
      </c>
      <c r="C775" s="176" t="str">
        <f t="shared" ca="1" si="29"/>
        <v>FT-TP-771</v>
      </c>
      <c r="D775" s="31"/>
      <c r="E775" s="2"/>
      <c r="F775" s="2"/>
      <c r="G775" s="2"/>
      <c r="H775" s="2"/>
      <c r="I775" s="2"/>
      <c r="J775" s="31"/>
      <c r="K775" s="31"/>
      <c r="L775" s="31"/>
      <c r="M775" s="174" t="str">
        <f>IF(OR(ISBLANK(TP_CFAR_DB[[#This Row],[Probability]]),ISBLANK(TP_CFAR_DB[[#This Row],[Severity]])),"",VLOOKUP(TP_CFAR_DB[[#This Row],[Probability]],Probability[],2,FALSE)+VLOOKUP(TP_CFAR_DB[[#This Row],[Severity]],Probability[],2,FALSE)+1)</f>
        <v/>
      </c>
      <c r="N775" s="182"/>
    </row>
    <row r="776" spans="2:14">
      <c r="B776" s="176">
        <f t="shared" ca="1" si="28"/>
        <v>772</v>
      </c>
      <c r="C776" s="176" t="str">
        <f t="shared" ca="1" si="29"/>
        <v>FT-TP-772</v>
      </c>
      <c r="D776" s="31"/>
      <c r="E776" s="2"/>
      <c r="F776" s="2"/>
      <c r="G776" s="2"/>
      <c r="H776" s="2"/>
      <c r="I776" s="2"/>
      <c r="J776" s="31"/>
      <c r="K776" s="31"/>
      <c r="L776" s="31"/>
      <c r="M776" s="174" t="str">
        <f>IF(OR(ISBLANK(TP_CFAR_DB[[#This Row],[Probability]]),ISBLANK(TP_CFAR_DB[[#This Row],[Severity]])),"",VLOOKUP(TP_CFAR_DB[[#This Row],[Probability]],Probability[],2,FALSE)+VLOOKUP(TP_CFAR_DB[[#This Row],[Severity]],Probability[],2,FALSE)+1)</f>
        <v/>
      </c>
      <c r="N776" s="182"/>
    </row>
    <row r="777" spans="2:14">
      <c r="B777" s="176">
        <f t="shared" ca="1" si="28"/>
        <v>773</v>
      </c>
      <c r="C777" s="176" t="str">
        <f t="shared" ca="1" si="29"/>
        <v>FT-TP-773</v>
      </c>
      <c r="D777" s="31"/>
      <c r="E777" s="2"/>
      <c r="F777" s="2"/>
      <c r="G777" s="2"/>
      <c r="H777" s="2"/>
      <c r="I777" s="2"/>
      <c r="J777" s="31"/>
      <c r="K777" s="31"/>
      <c r="L777" s="31"/>
      <c r="M777" s="174" t="str">
        <f>IF(OR(ISBLANK(TP_CFAR_DB[[#This Row],[Probability]]),ISBLANK(TP_CFAR_DB[[#This Row],[Severity]])),"",VLOOKUP(TP_CFAR_DB[[#This Row],[Probability]],Probability[],2,FALSE)+VLOOKUP(TP_CFAR_DB[[#This Row],[Severity]],Probability[],2,FALSE)+1)</f>
        <v/>
      </c>
      <c r="N777" s="182"/>
    </row>
    <row r="778" spans="2:14">
      <c r="B778" s="176">
        <f t="shared" ca="1" si="28"/>
        <v>774</v>
      </c>
      <c r="C778" s="176" t="str">
        <f t="shared" ca="1" si="29"/>
        <v>FT-TP-774</v>
      </c>
      <c r="D778" s="31"/>
      <c r="E778" s="2"/>
      <c r="F778" s="2"/>
      <c r="G778" s="2"/>
      <c r="H778" s="2"/>
      <c r="I778" s="2"/>
      <c r="J778" s="31"/>
      <c r="K778" s="31"/>
      <c r="L778" s="31"/>
      <c r="M778" s="174" t="str">
        <f>IF(OR(ISBLANK(TP_CFAR_DB[[#This Row],[Probability]]),ISBLANK(TP_CFAR_DB[[#This Row],[Severity]])),"",VLOOKUP(TP_CFAR_DB[[#This Row],[Probability]],Probability[],2,FALSE)+VLOOKUP(TP_CFAR_DB[[#This Row],[Severity]],Probability[],2,FALSE)+1)</f>
        <v/>
      </c>
      <c r="N778" s="182"/>
    </row>
    <row r="779" spans="2:14">
      <c r="B779" s="176">
        <f t="shared" ca="1" si="28"/>
        <v>775</v>
      </c>
      <c r="C779" s="176" t="str">
        <f t="shared" ca="1" si="29"/>
        <v>FT-TP-775</v>
      </c>
      <c r="D779" s="31"/>
      <c r="E779" s="2"/>
      <c r="F779" s="2"/>
      <c r="G779" s="2"/>
      <c r="H779" s="2"/>
      <c r="I779" s="2"/>
      <c r="J779" s="31"/>
      <c r="K779" s="31"/>
      <c r="L779" s="31"/>
      <c r="M779" s="174" t="str">
        <f>IF(OR(ISBLANK(TP_CFAR_DB[[#This Row],[Probability]]),ISBLANK(TP_CFAR_DB[[#This Row],[Severity]])),"",VLOOKUP(TP_CFAR_DB[[#This Row],[Probability]],Probability[],2,FALSE)+VLOOKUP(TP_CFAR_DB[[#This Row],[Severity]],Probability[],2,FALSE)+1)</f>
        <v/>
      </c>
      <c r="N779" s="182"/>
    </row>
    <row r="780" spans="2:14">
      <c r="B780" s="176">
        <f t="shared" ca="1" si="28"/>
        <v>776</v>
      </c>
      <c r="C780" s="176" t="str">
        <f t="shared" ca="1" si="29"/>
        <v>FT-TP-776</v>
      </c>
      <c r="D780" s="31"/>
      <c r="E780" s="2"/>
      <c r="F780" s="2"/>
      <c r="G780" s="2"/>
      <c r="H780" s="2"/>
      <c r="I780" s="2"/>
      <c r="J780" s="31"/>
      <c r="K780" s="31"/>
      <c r="L780" s="31"/>
      <c r="M780" s="174" t="str">
        <f>IF(OR(ISBLANK(TP_CFAR_DB[[#This Row],[Probability]]),ISBLANK(TP_CFAR_DB[[#This Row],[Severity]])),"",VLOOKUP(TP_CFAR_DB[[#This Row],[Probability]],Probability[],2,FALSE)+VLOOKUP(TP_CFAR_DB[[#This Row],[Severity]],Probability[],2,FALSE)+1)</f>
        <v/>
      </c>
      <c r="N780" s="182"/>
    </row>
    <row r="781" spans="2:14">
      <c r="B781" s="176">
        <f t="shared" ca="1" si="28"/>
        <v>777</v>
      </c>
      <c r="C781" s="176" t="str">
        <f t="shared" ca="1" si="29"/>
        <v>FT-TP-777</v>
      </c>
      <c r="D781" s="31"/>
      <c r="E781" s="2"/>
      <c r="F781" s="2"/>
      <c r="G781" s="2"/>
      <c r="H781" s="2"/>
      <c r="I781" s="2"/>
      <c r="J781" s="31"/>
      <c r="K781" s="31"/>
      <c r="L781" s="31"/>
      <c r="M781" s="174" t="str">
        <f>IF(OR(ISBLANK(TP_CFAR_DB[[#This Row],[Probability]]),ISBLANK(TP_CFAR_DB[[#This Row],[Severity]])),"",VLOOKUP(TP_CFAR_DB[[#This Row],[Probability]],Probability[],2,FALSE)+VLOOKUP(TP_CFAR_DB[[#This Row],[Severity]],Probability[],2,FALSE)+1)</f>
        <v/>
      </c>
      <c r="N781" s="182"/>
    </row>
    <row r="782" spans="2:14">
      <c r="B782" s="176">
        <f t="shared" ca="1" si="28"/>
        <v>778</v>
      </c>
      <c r="C782" s="176" t="str">
        <f t="shared" ca="1" si="29"/>
        <v>FT-TP-778</v>
      </c>
      <c r="D782" s="31"/>
      <c r="E782" s="2"/>
      <c r="F782" s="2"/>
      <c r="G782" s="2"/>
      <c r="H782" s="2"/>
      <c r="I782" s="2"/>
      <c r="J782" s="31"/>
      <c r="K782" s="31"/>
      <c r="L782" s="31"/>
      <c r="M782" s="174" t="str">
        <f>IF(OR(ISBLANK(TP_CFAR_DB[[#This Row],[Probability]]),ISBLANK(TP_CFAR_DB[[#This Row],[Severity]])),"",VLOOKUP(TP_CFAR_DB[[#This Row],[Probability]],Probability[],2,FALSE)+VLOOKUP(TP_CFAR_DB[[#This Row],[Severity]],Probability[],2,FALSE)+1)</f>
        <v/>
      </c>
      <c r="N782" s="182"/>
    </row>
    <row r="783" spans="2:14">
      <c r="B783" s="176">
        <f t="shared" ca="1" si="28"/>
        <v>779</v>
      </c>
      <c r="C783" s="176" t="str">
        <f t="shared" ca="1" si="29"/>
        <v>FT-TP-779</v>
      </c>
      <c r="D783" s="31"/>
      <c r="E783" s="2"/>
      <c r="F783" s="2"/>
      <c r="G783" s="2"/>
      <c r="H783" s="2"/>
      <c r="I783" s="2"/>
      <c r="J783" s="31"/>
      <c r="K783" s="31"/>
      <c r="L783" s="31"/>
      <c r="M783" s="174" t="str">
        <f>IF(OR(ISBLANK(TP_CFAR_DB[[#This Row],[Probability]]),ISBLANK(TP_CFAR_DB[[#This Row],[Severity]])),"",VLOOKUP(TP_CFAR_DB[[#This Row],[Probability]],Probability[],2,FALSE)+VLOOKUP(TP_CFAR_DB[[#This Row],[Severity]],Probability[],2,FALSE)+1)</f>
        <v/>
      </c>
      <c r="N783" s="182"/>
    </row>
    <row r="784" spans="2:14">
      <c r="B784" s="176">
        <f t="shared" ca="1" si="28"/>
        <v>780</v>
      </c>
      <c r="C784" s="176" t="str">
        <f t="shared" ca="1" si="29"/>
        <v>FT-TP-780</v>
      </c>
      <c r="D784" s="31"/>
      <c r="E784" s="2"/>
      <c r="F784" s="2"/>
      <c r="G784" s="2"/>
      <c r="H784" s="2"/>
      <c r="I784" s="2"/>
      <c r="J784" s="31"/>
      <c r="K784" s="31"/>
      <c r="L784" s="31"/>
      <c r="M784" s="174" t="str">
        <f>IF(OR(ISBLANK(TP_CFAR_DB[[#This Row],[Probability]]),ISBLANK(TP_CFAR_DB[[#This Row],[Severity]])),"",VLOOKUP(TP_CFAR_DB[[#This Row],[Probability]],Probability[],2,FALSE)+VLOOKUP(TP_CFAR_DB[[#This Row],[Severity]],Probability[],2,FALSE)+1)</f>
        <v/>
      </c>
      <c r="N784" s="182"/>
    </row>
    <row r="785" spans="2:14">
      <c r="B785" s="176">
        <f t="shared" ca="1" si="28"/>
        <v>781</v>
      </c>
      <c r="C785" s="176" t="str">
        <f t="shared" ca="1" si="29"/>
        <v>FT-TP-781</v>
      </c>
      <c r="D785" s="31"/>
      <c r="E785" s="2"/>
      <c r="F785" s="2"/>
      <c r="G785" s="2"/>
      <c r="H785" s="2"/>
      <c r="I785" s="2"/>
      <c r="J785" s="31"/>
      <c r="K785" s="31"/>
      <c r="L785" s="31"/>
      <c r="M785" s="174" t="str">
        <f>IF(OR(ISBLANK(TP_CFAR_DB[[#This Row],[Probability]]),ISBLANK(TP_CFAR_DB[[#This Row],[Severity]])),"",VLOOKUP(TP_CFAR_DB[[#This Row],[Probability]],Probability[],2,FALSE)+VLOOKUP(TP_CFAR_DB[[#This Row],[Severity]],Probability[],2,FALSE)+1)</f>
        <v/>
      </c>
      <c r="N785" s="182"/>
    </row>
    <row r="786" spans="2:14">
      <c r="B786" s="176">
        <f t="shared" ca="1" si="28"/>
        <v>782</v>
      </c>
      <c r="C786" s="176" t="str">
        <f t="shared" ca="1" si="29"/>
        <v>FT-TP-782</v>
      </c>
      <c r="D786" s="31"/>
      <c r="E786" s="2"/>
      <c r="F786" s="2"/>
      <c r="G786" s="2"/>
      <c r="H786" s="2"/>
      <c r="I786" s="2"/>
      <c r="J786" s="31"/>
      <c r="K786" s="31"/>
      <c r="L786" s="31"/>
      <c r="M786" s="174" t="str">
        <f>IF(OR(ISBLANK(TP_CFAR_DB[[#This Row],[Probability]]),ISBLANK(TP_CFAR_DB[[#This Row],[Severity]])),"",VLOOKUP(TP_CFAR_DB[[#This Row],[Probability]],Probability[],2,FALSE)+VLOOKUP(TP_CFAR_DB[[#This Row],[Severity]],Probability[],2,FALSE)+1)</f>
        <v/>
      </c>
      <c r="N786" s="182"/>
    </row>
    <row r="787" spans="2:14">
      <c r="B787" s="176">
        <f t="shared" ca="1" si="28"/>
        <v>783</v>
      </c>
      <c r="C787" s="176" t="str">
        <f t="shared" ca="1" si="29"/>
        <v>FT-TP-783</v>
      </c>
      <c r="D787" s="31"/>
      <c r="E787" s="2"/>
      <c r="F787" s="2"/>
      <c r="G787" s="2"/>
      <c r="H787" s="2"/>
      <c r="I787" s="2"/>
      <c r="J787" s="31"/>
      <c r="K787" s="31"/>
      <c r="L787" s="31"/>
      <c r="M787" s="174" t="str">
        <f>IF(OR(ISBLANK(TP_CFAR_DB[[#This Row],[Probability]]),ISBLANK(TP_CFAR_DB[[#This Row],[Severity]])),"",VLOOKUP(TP_CFAR_DB[[#This Row],[Probability]],Probability[],2,FALSE)+VLOOKUP(TP_CFAR_DB[[#This Row],[Severity]],Probability[],2,FALSE)+1)</f>
        <v/>
      </c>
      <c r="N787" s="182"/>
    </row>
    <row r="788" spans="2:14">
      <c r="B788" s="176">
        <f t="shared" ca="1" si="28"/>
        <v>784</v>
      </c>
      <c r="C788" s="176" t="str">
        <f t="shared" ca="1" si="29"/>
        <v>FT-TP-784</v>
      </c>
      <c r="D788" s="31"/>
      <c r="E788" s="2"/>
      <c r="F788" s="2"/>
      <c r="G788" s="2"/>
      <c r="H788" s="2"/>
      <c r="I788" s="2"/>
      <c r="J788" s="31"/>
      <c r="K788" s="31"/>
      <c r="L788" s="31"/>
      <c r="M788" s="174" t="str">
        <f>IF(OR(ISBLANK(TP_CFAR_DB[[#This Row],[Probability]]),ISBLANK(TP_CFAR_DB[[#This Row],[Severity]])),"",VLOOKUP(TP_CFAR_DB[[#This Row],[Probability]],Probability[],2,FALSE)+VLOOKUP(TP_CFAR_DB[[#This Row],[Severity]],Probability[],2,FALSE)+1)</f>
        <v/>
      </c>
      <c r="N788" s="182"/>
    </row>
    <row r="789" spans="2:14">
      <c r="B789" s="176">
        <f t="shared" ca="1" si="28"/>
        <v>785</v>
      </c>
      <c r="C789" s="176" t="str">
        <f t="shared" ca="1" si="29"/>
        <v>FT-TP-785</v>
      </c>
      <c r="D789" s="31"/>
      <c r="E789" s="2"/>
      <c r="F789" s="2"/>
      <c r="G789" s="2"/>
      <c r="H789" s="2"/>
      <c r="I789" s="2"/>
      <c r="J789" s="31"/>
      <c r="K789" s="31"/>
      <c r="L789" s="31"/>
      <c r="M789" s="174" t="str">
        <f>IF(OR(ISBLANK(TP_CFAR_DB[[#This Row],[Probability]]),ISBLANK(TP_CFAR_DB[[#This Row],[Severity]])),"",VLOOKUP(TP_CFAR_DB[[#This Row],[Probability]],Probability[],2,FALSE)+VLOOKUP(TP_CFAR_DB[[#This Row],[Severity]],Probability[],2,FALSE)+1)</f>
        <v/>
      </c>
      <c r="N789" s="182"/>
    </row>
    <row r="790" spans="2:14">
      <c r="B790" s="176">
        <f t="shared" ca="1" si="28"/>
        <v>786</v>
      </c>
      <c r="C790" s="176" t="str">
        <f t="shared" ca="1" si="29"/>
        <v>FT-TP-786</v>
      </c>
      <c r="D790" s="31"/>
      <c r="E790" s="2"/>
      <c r="F790" s="2"/>
      <c r="G790" s="2"/>
      <c r="H790" s="2"/>
      <c r="I790" s="2"/>
      <c r="J790" s="31"/>
      <c r="K790" s="31"/>
      <c r="L790" s="31"/>
      <c r="M790" s="174" t="str">
        <f>IF(OR(ISBLANK(TP_CFAR_DB[[#This Row],[Probability]]),ISBLANK(TP_CFAR_DB[[#This Row],[Severity]])),"",VLOOKUP(TP_CFAR_DB[[#This Row],[Probability]],Probability[],2,FALSE)+VLOOKUP(TP_CFAR_DB[[#This Row],[Severity]],Probability[],2,FALSE)+1)</f>
        <v/>
      </c>
      <c r="N790" s="182"/>
    </row>
    <row r="791" spans="2:14">
      <c r="B791" s="176">
        <f t="shared" ca="1" si="28"/>
        <v>787</v>
      </c>
      <c r="C791" s="176" t="str">
        <f t="shared" ca="1" si="29"/>
        <v>FT-TP-787</v>
      </c>
      <c r="D791" s="31"/>
      <c r="E791" s="2"/>
      <c r="F791" s="2"/>
      <c r="G791" s="2"/>
      <c r="H791" s="2"/>
      <c r="I791" s="2"/>
      <c r="J791" s="31"/>
      <c r="K791" s="31"/>
      <c r="L791" s="31"/>
      <c r="M791" s="174" t="str">
        <f>IF(OR(ISBLANK(TP_CFAR_DB[[#This Row],[Probability]]),ISBLANK(TP_CFAR_DB[[#This Row],[Severity]])),"",VLOOKUP(TP_CFAR_DB[[#This Row],[Probability]],Probability[],2,FALSE)+VLOOKUP(TP_CFAR_DB[[#This Row],[Severity]],Probability[],2,FALSE)+1)</f>
        <v/>
      </c>
      <c r="N791" s="182"/>
    </row>
    <row r="792" spans="2:14">
      <c r="B792" s="176">
        <f t="shared" ca="1" si="28"/>
        <v>788</v>
      </c>
      <c r="C792" s="176" t="str">
        <f t="shared" ca="1" si="29"/>
        <v>FT-TP-788</v>
      </c>
      <c r="D792" s="31"/>
      <c r="E792" s="2"/>
      <c r="F792" s="2"/>
      <c r="G792" s="2"/>
      <c r="H792" s="2"/>
      <c r="I792" s="2"/>
      <c r="J792" s="31"/>
      <c r="K792" s="31"/>
      <c r="L792" s="31"/>
      <c r="M792" s="174" t="str">
        <f>IF(OR(ISBLANK(TP_CFAR_DB[[#This Row],[Probability]]),ISBLANK(TP_CFAR_DB[[#This Row],[Severity]])),"",VLOOKUP(TP_CFAR_DB[[#This Row],[Probability]],Probability[],2,FALSE)+VLOOKUP(TP_CFAR_DB[[#This Row],[Severity]],Probability[],2,FALSE)+1)</f>
        <v/>
      </c>
      <c r="N792" s="182"/>
    </row>
    <row r="793" spans="2:14">
      <c r="B793" s="176">
        <f t="shared" ca="1" si="28"/>
        <v>789</v>
      </c>
      <c r="C793" s="176" t="str">
        <f t="shared" ca="1" si="29"/>
        <v>FT-TP-789</v>
      </c>
      <c r="D793" s="31"/>
      <c r="E793" s="2"/>
      <c r="F793" s="2"/>
      <c r="G793" s="2"/>
      <c r="H793" s="2"/>
      <c r="I793" s="2"/>
      <c r="J793" s="31"/>
      <c r="K793" s="31"/>
      <c r="L793" s="31"/>
      <c r="M793" s="174" t="str">
        <f>IF(OR(ISBLANK(TP_CFAR_DB[[#This Row],[Probability]]),ISBLANK(TP_CFAR_DB[[#This Row],[Severity]])),"",VLOOKUP(TP_CFAR_DB[[#This Row],[Probability]],Probability[],2,FALSE)+VLOOKUP(TP_CFAR_DB[[#This Row],[Severity]],Probability[],2,FALSE)+1)</f>
        <v/>
      </c>
      <c r="N793" s="182"/>
    </row>
    <row r="794" spans="2:14">
      <c r="B794" s="176">
        <f t="shared" ca="1" si="28"/>
        <v>790</v>
      </c>
      <c r="C794" s="176" t="str">
        <f t="shared" ca="1" si="29"/>
        <v>FT-TP-790</v>
      </c>
      <c r="D794" s="31"/>
      <c r="E794" s="2"/>
      <c r="F794" s="2"/>
      <c r="G794" s="2"/>
      <c r="H794" s="2"/>
      <c r="I794" s="2"/>
      <c r="J794" s="31"/>
      <c r="K794" s="31"/>
      <c r="L794" s="31"/>
      <c r="M794" s="174" t="str">
        <f>IF(OR(ISBLANK(TP_CFAR_DB[[#This Row],[Probability]]),ISBLANK(TP_CFAR_DB[[#This Row],[Severity]])),"",VLOOKUP(TP_CFAR_DB[[#This Row],[Probability]],Probability[],2,FALSE)+VLOOKUP(TP_CFAR_DB[[#This Row],[Severity]],Probability[],2,FALSE)+1)</f>
        <v/>
      </c>
      <c r="N794" s="182"/>
    </row>
    <row r="795" spans="2:14">
      <c r="B795" s="176">
        <f t="shared" ca="1" si="28"/>
        <v>791</v>
      </c>
      <c r="C795" s="176" t="str">
        <f t="shared" ca="1" si="29"/>
        <v>FT-TP-791</v>
      </c>
      <c r="D795" s="31"/>
      <c r="E795" s="2"/>
      <c r="F795" s="2"/>
      <c r="G795" s="2"/>
      <c r="H795" s="2"/>
      <c r="I795" s="2"/>
      <c r="J795" s="31"/>
      <c r="K795" s="31"/>
      <c r="L795" s="31"/>
      <c r="M795" s="174" t="str">
        <f>IF(OR(ISBLANK(TP_CFAR_DB[[#This Row],[Probability]]),ISBLANK(TP_CFAR_DB[[#This Row],[Severity]])),"",VLOOKUP(TP_CFAR_DB[[#This Row],[Probability]],Probability[],2,FALSE)+VLOOKUP(TP_CFAR_DB[[#This Row],[Severity]],Probability[],2,FALSE)+1)</f>
        <v/>
      </c>
      <c r="N795" s="182"/>
    </row>
    <row r="796" spans="2:14">
      <c r="B796" s="176">
        <f t="shared" ca="1" si="28"/>
        <v>792</v>
      </c>
      <c r="C796" s="176" t="str">
        <f t="shared" ca="1" si="29"/>
        <v>FT-TP-792</v>
      </c>
      <c r="D796" s="31"/>
      <c r="E796" s="2"/>
      <c r="F796" s="2"/>
      <c r="G796" s="2"/>
      <c r="H796" s="2"/>
      <c r="I796" s="2"/>
      <c r="J796" s="31"/>
      <c r="K796" s="31"/>
      <c r="L796" s="31"/>
      <c r="M796" s="174" t="str">
        <f>IF(OR(ISBLANK(TP_CFAR_DB[[#This Row],[Probability]]),ISBLANK(TP_CFAR_DB[[#This Row],[Severity]])),"",VLOOKUP(TP_CFAR_DB[[#This Row],[Probability]],Probability[],2,FALSE)+VLOOKUP(TP_CFAR_DB[[#This Row],[Severity]],Probability[],2,FALSE)+1)</f>
        <v/>
      </c>
      <c r="N796" s="182"/>
    </row>
    <row r="797" spans="2:14">
      <c r="B797" s="176">
        <f t="shared" ca="1" si="28"/>
        <v>793</v>
      </c>
      <c r="C797" s="176" t="str">
        <f t="shared" ca="1" si="29"/>
        <v>FT-TP-793</v>
      </c>
      <c r="D797" s="31"/>
      <c r="E797" s="2"/>
      <c r="F797" s="2"/>
      <c r="G797" s="2"/>
      <c r="H797" s="2"/>
      <c r="I797" s="2"/>
      <c r="J797" s="31"/>
      <c r="K797" s="31"/>
      <c r="L797" s="31"/>
      <c r="M797" s="174" t="str">
        <f>IF(OR(ISBLANK(TP_CFAR_DB[[#This Row],[Probability]]),ISBLANK(TP_CFAR_DB[[#This Row],[Severity]])),"",VLOOKUP(TP_CFAR_DB[[#This Row],[Probability]],Probability[],2,FALSE)+VLOOKUP(TP_CFAR_DB[[#This Row],[Severity]],Probability[],2,FALSE)+1)</f>
        <v/>
      </c>
      <c r="N797" s="182"/>
    </row>
    <row r="798" spans="2:14">
      <c r="B798" s="176">
        <f t="shared" ca="1" si="28"/>
        <v>794</v>
      </c>
      <c r="C798" s="176" t="str">
        <f t="shared" ca="1" si="29"/>
        <v>FT-TP-794</v>
      </c>
      <c r="D798" s="31"/>
      <c r="E798" s="2"/>
      <c r="F798" s="2"/>
      <c r="G798" s="2"/>
      <c r="H798" s="2"/>
      <c r="I798" s="2"/>
      <c r="J798" s="31"/>
      <c r="K798" s="31"/>
      <c r="L798" s="31"/>
      <c r="M798" s="174" t="str">
        <f>IF(OR(ISBLANK(TP_CFAR_DB[[#This Row],[Probability]]),ISBLANK(TP_CFAR_DB[[#This Row],[Severity]])),"",VLOOKUP(TP_CFAR_DB[[#This Row],[Probability]],Probability[],2,FALSE)+VLOOKUP(TP_CFAR_DB[[#This Row],[Severity]],Probability[],2,FALSE)+1)</f>
        <v/>
      </c>
      <c r="N798" s="182"/>
    </row>
    <row r="799" spans="2:14">
      <c r="B799" s="176">
        <f t="shared" ca="1" si="28"/>
        <v>795</v>
      </c>
      <c r="C799" s="176" t="str">
        <f t="shared" ca="1" si="29"/>
        <v>FT-TP-795</v>
      </c>
      <c r="D799" s="31"/>
      <c r="E799" s="2"/>
      <c r="F799" s="2"/>
      <c r="G799" s="2"/>
      <c r="H799" s="2"/>
      <c r="I799" s="2"/>
      <c r="J799" s="31"/>
      <c r="K799" s="31"/>
      <c r="L799" s="31"/>
      <c r="M799" s="174" t="str">
        <f>IF(OR(ISBLANK(TP_CFAR_DB[[#This Row],[Probability]]),ISBLANK(TP_CFAR_DB[[#This Row],[Severity]])),"",VLOOKUP(TP_CFAR_DB[[#This Row],[Probability]],Probability[],2,FALSE)+VLOOKUP(TP_CFAR_DB[[#This Row],[Severity]],Probability[],2,FALSE)+1)</f>
        <v/>
      </c>
      <c r="N799" s="182"/>
    </row>
    <row r="800" spans="2:14">
      <c r="B800" s="176">
        <f t="shared" ca="1" si="28"/>
        <v>796</v>
      </c>
      <c r="C800" s="176" t="str">
        <f t="shared" ca="1" si="29"/>
        <v>FT-TP-796</v>
      </c>
      <c r="D800" s="31"/>
      <c r="E800" s="2"/>
      <c r="F800" s="2"/>
      <c r="G800" s="2"/>
      <c r="H800" s="2"/>
      <c r="I800" s="2"/>
      <c r="J800" s="31"/>
      <c r="K800" s="31"/>
      <c r="L800" s="31"/>
      <c r="M800" s="174" t="str">
        <f>IF(OR(ISBLANK(TP_CFAR_DB[[#This Row],[Probability]]),ISBLANK(TP_CFAR_DB[[#This Row],[Severity]])),"",VLOOKUP(TP_CFAR_DB[[#This Row],[Probability]],Probability[],2,FALSE)+VLOOKUP(TP_CFAR_DB[[#This Row],[Severity]],Probability[],2,FALSE)+1)</f>
        <v/>
      </c>
      <c r="N800" s="182"/>
    </row>
    <row r="801" spans="2:14">
      <c r="B801" s="176">
        <f t="shared" ca="1" si="28"/>
        <v>797</v>
      </c>
      <c r="C801" s="176" t="str">
        <f t="shared" ca="1" si="29"/>
        <v>FT-TP-797</v>
      </c>
      <c r="D801" s="31"/>
      <c r="E801" s="2"/>
      <c r="F801" s="2"/>
      <c r="G801" s="2"/>
      <c r="H801" s="2"/>
      <c r="I801" s="2"/>
      <c r="J801" s="31"/>
      <c r="K801" s="31"/>
      <c r="L801" s="31"/>
      <c r="M801" s="174" t="str">
        <f>IF(OR(ISBLANK(TP_CFAR_DB[[#This Row],[Probability]]),ISBLANK(TP_CFAR_DB[[#This Row],[Severity]])),"",VLOOKUP(TP_CFAR_DB[[#This Row],[Probability]],Probability[],2,FALSE)+VLOOKUP(TP_CFAR_DB[[#This Row],[Severity]],Probability[],2,FALSE)+1)</f>
        <v/>
      </c>
      <c r="N801" s="182"/>
    </row>
    <row r="802" spans="2:14">
      <c r="B802" s="176">
        <f t="shared" ca="1" si="28"/>
        <v>798</v>
      </c>
      <c r="C802" s="176" t="str">
        <f t="shared" ca="1" si="29"/>
        <v>FT-TP-798</v>
      </c>
      <c r="D802" s="31"/>
      <c r="E802" s="2"/>
      <c r="F802" s="2"/>
      <c r="G802" s="2"/>
      <c r="H802" s="2"/>
      <c r="I802" s="2"/>
      <c r="J802" s="31"/>
      <c r="K802" s="31"/>
      <c r="L802" s="31"/>
      <c r="M802" s="174" t="str">
        <f>IF(OR(ISBLANK(TP_CFAR_DB[[#This Row],[Probability]]),ISBLANK(TP_CFAR_DB[[#This Row],[Severity]])),"",VLOOKUP(TP_CFAR_DB[[#This Row],[Probability]],Probability[],2,FALSE)+VLOOKUP(TP_CFAR_DB[[#This Row],[Severity]],Probability[],2,FALSE)+1)</f>
        <v/>
      </c>
      <c r="N802" s="182"/>
    </row>
    <row r="803" spans="2:14">
      <c r="B803" s="176">
        <f t="shared" ca="1" si="28"/>
        <v>799</v>
      </c>
      <c r="C803" s="176" t="str">
        <f t="shared" ca="1" si="29"/>
        <v>FT-TP-799</v>
      </c>
      <c r="D803" s="31"/>
      <c r="E803" s="2"/>
      <c r="F803" s="2"/>
      <c r="G803" s="2"/>
      <c r="H803" s="2"/>
      <c r="I803" s="2"/>
      <c r="J803" s="31"/>
      <c r="K803" s="31"/>
      <c r="L803" s="31"/>
      <c r="M803" s="174" t="str">
        <f>IF(OR(ISBLANK(TP_CFAR_DB[[#This Row],[Probability]]),ISBLANK(TP_CFAR_DB[[#This Row],[Severity]])),"",VLOOKUP(TP_CFAR_DB[[#This Row],[Probability]],Probability[],2,FALSE)+VLOOKUP(TP_CFAR_DB[[#This Row],[Severity]],Probability[],2,FALSE)+1)</f>
        <v/>
      </c>
      <c r="N803" s="182"/>
    </row>
    <row r="804" spans="2:14">
      <c r="B804" s="176">
        <f t="shared" ca="1" si="28"/>
        <v>800</v>
      </c>
      <c r="C804" s="176" t="str">
        <f t="shared" ca="1" si="29"/>
        <v>FT-TP-800</v>
      </c>
      <c r="D804" s="31"/>
      <c r="E804" s="2"/>
      <c r="F804" s="2"/>
      <c r="G804" s="2"/>
      <c r="H804" s="2"/>
      <c r="I804" s="2"/>
      <c r="J804" s="31"/>
      <c r="K804" s="31"/>
      <c r="L804" s="31"/>
      <c r="M804" s="174" t="str">
        <f>IF(OR(ISBLANK(TP_CFAR_DB[[#This Row],[Probability]]),ISBLANK(TP_CFAR_DB[[#This Row],[Severity]])),"",VLOOKUP(TP_CFAR_DB[[#This Row],[Probability]],Probability[],2,FALSE)+VLOOKUP(TP_CFAR_DB[[#This Row],[Severity]],Probability[],2,FALSE)+1)</f>
        <v/>
      </c>
      <c r="N804" s="182"/>
    </row>
    <row r="805" spans="2:14">
      <c r="B805" s="176">
        <f t="shared" ca="1" si="28"/>
        <v>801</v>
      </c>
      <c r="C805" s="176" t="str">
        <f t="shared" ca="1" si="29"/>
        <v>FT-TP-801</v>
      </c>
      <c r="D805" s="31"/>
      <c r="E805" s="2"/>
      <c r="F805" s="2"/>
      <c r="G805" s="2"/>
      <c r="H805" s="2"/>
      <c r="I805" s="2"/>
      <c r="J805" s="31"/>
      <c r="K805" s="31"/>
      <c r="L805" s="31"/>
      <c r="M805" s="174" t="str">
        <f>IF(OR(ISBLANK(TP_CFAR_DB[[#This Row],[Probability]]),ISBLANK(TP_CFAR_DB[[#This Row],[Severity]])),"",VLOOKUP(TP_CFAR_DB[[#This Row],[Probability]],Probability[],2,FALSE)+VLOOKUP(TP_CFAR_DB[[#This Row],[Severity]],Probability[],2,FALSE)+1)</f>
        <v/>
      </c>
      <c r="N805" s="182"/>
    </row>
    <row r="806" spans="2:14">
      <c r="B806" s="176">
        <f t="shared" ca="1" si="28"/>
        <v>802</v>
      </c>
      <c r="C806" s="176" t="str">
        <f t="shared" ca="1" si="29"/>
        <v>FT-TP-802</v>
      </c>
      <c r="D806" s="31"/>
      <c r="E806" s="2"/>
      <c r="F806" s="2"/>
      <c r="G806" s="2"/>
      <c r="H806" s="2"/>
      <c r="I806" s="2"/>
      <c r="J806" s="31"/>
      <c r="K806" s="31"/>
      <c r="L806" s="31"/>
      <c r="M806" s="174" t="str">
        <f>IF(OR(ISBLANK(TP_CFAR_DB[[#This Row],[Probability]]),ISBLANK(TP_CFAR_DB[[#This Row],[Severity]])),"",VLOOKUP(TP_CFAR_DB[[#This Row],[Probability]],Probability[],2,FALSE)+VLOOKUP(TP_CFAR_DB[[#This Row],[Severity]],Probability[],2,FALSE)+1)</f>
        <v/>
      </c>
      <c r="N806" s="182"/>
    </row>
    <row r="807" spans="2:14">
      <c r="B807" s="176">
        <f t="shared" ca="1" si="28"/>
        <v>803</v>
      </c>
      <c r="C807" s="176" t="str">
        <f t="shared" ca="1" si="29"/>
        <v>FT-TP-803</v>
      </c>
      <c r="D807" s="31"/>
      <c r="E807" s="2"/>
      <c r="F807" s="2"/>
      <c r="G807" s="2"/>
      <c r="H807" s="2"/>
      <c r="I807" s="2"/>
      <c r="J807" s="31"/>
      <c r="K807" s="31"/>
      <c r="L807" s="31"/>
      <c r="M807" s="174" t="str">
        <f>IF(OR(ISBLANK(TP_CFAR_DB[[#This Row],[Probability]]),ISBLANK(TP_CFAR_DB[[#This Row],[Severity]])),"",VLOOKUP(TP_CFAR_DB[[#This Row],[Probability]],Probability[],2,FALSE)+VLOOKUP(TP_CFAR_DB[[#This Row],[Severity]],Probability[],2,FALSE)+1)</f>
        <v/>
      </c>
      <c r="N807" s="182"/>
    </row>
    <row r="808" spans="2:14">
      <c r="B808" s="176">
        <f t="shared" ca="1" si="28"/>
        <v>804</v>
      </c>
      <c r="C808" s="176" t="str">
        <f t="shared" ca="1" si="29"/>
        <v>FT-TP-804</v>
      </c>
      <c r="D808" s="31"/>
      <c r="E808" s="2"/>
      <c r="F808" s="2"/>
      <c r="G808" s="2"/>
      <c r="H808" s="2"/>
      <c r="I808" s="2"/>
      <c r="J808" s="31"/>
      <c r="K808" s="31"/>
      <c r="L808" s="31"/>
      <c r="M808" s="174" t="str">
        <f>IF(OR(ISBLANK(TP_CFAR_DB[[#This Row],[Probability]]),ISBLANK(TP_CFAR_DB[[#This Row],[Severity]])),"",VLOOKUP(TP_CFAR_DB[[#This Row],[Probability]],Probability[],2,FALSE)+VLOOKUP(TP_CFAR_DB[[#This Row],[Severity]],Probability[],2,FALSE)+1)</f>
        <v/>
      </c>
      <c r="N808" s="182"/>
    </row>
    <row r="809" spans="2:14">
      <c r="B809" s="176">
        <f t="shared" ca="1" si="28"/>
        <v>805</v>
      </c>
      <c r="C809" s="176" t="str">
        <f t="shared" ca="1" si="29"/>
        <v>FT-TP-805</v>
      </c>
      <c r="D809" s="31"/>
      <c r="E809" s="2"/>
      <c r="F809" s="2"/>
      <c r="G809" s="2"/>
      <c r="H809" s="2"/>
      <c r="I809" s="2"/>
      <c r="J809" s="31"/>
      <c r="K809" s="31"/>
      <c r="L809" s="31"/>
      <c r="M809" s="174" t="str">
        <f>IF(OR(ISBLANK(TP_CFAR_DB[[#This Row],[Probability]]),ISBLANK(TP_CFAR_DB[[#This Row],[Severity]])),"",VLOOKUP(TP_CFAR_DB[[#This Row],[Probability]],Probability[],2,FALSE)+VLOOKUP(TP_CFAR_DB[[#This Row],[Severity]],Probability[],2,FALSE)+1)</f>
        <v/>
      </c>
      <c r="N809" s="182"/>
    </row>
    <row r="810" spans="2:14">
      <c r="B810" s="176">
        <f t="shared" ca="1" si="28"/>
        <v>806</v>
      </c>
      <c r="C810" s="176" t="str">
        <f t="shared" ca="1" si="29"/>
        <v>FT-TP-806</v>
      </c>
      <c r="D810" s="31"/>
      <c r="E810" s="2"/>
      <c r="F810" s="2"/>
      <c r="G810" s="2"/>
      <c r="H810" s="2"/>
      <c r="I810" s="2"/>
      <c r="J810" s="31"/>
      <c r="K810" s="31"/>
      <c r="L810" s="31"/>
      <c r="M810" s="174" t="str">
        <f>IF(OR(ISBLANK(TP_CFAR_DB[[#This Row],[Probability]]),ISBLANK(TP_CFAR_DB[[#This Row],[Severity]])),"",VLOOKUP(TP_CFAR_DB[[#This Row],[Probability]],Probability[],2,FALSE)+VLOOKUP(TP_CFAR_DB[[#This Row],[Severity]],Probability[],2,FALSE)+1)</f>
        <v/>
      </c>
      <c r="N810" s="182"/>
    </row>
    <row r="811" spans="2:14">
      <c r="B811" s="176">
        <f t="shared" ca="1" si="28"/>
        <v>807</v>
      </c>
      <c r="C811" s="176" t="str">
        <f t="shared" ca="1" si="29"/>
        <v>FT-TP-807</v>
      </c>
      <c r="D811" s="31"/>
      <c r="E811" s="2"/>
      <c r="F811" s="2"/>
      <c r="G811" s="2"/>
      <c r="H811" s="2"/>
      <c r="I811" s="2"/>
      <c r="J811" s="31"/>
      <c r="K811" s="31"/>
      <c r="L811" s="31"/>
      <c r="M811" s="174" t="str">
        <f>IF(OR(ISBLANK(TP_CFAR_DB[[#This Row],[Probability]]),ISBLANK(TP_CFAR_DB[[#This Row],[Severity]])),"",VLOOKUP(TP_CFAR_DB[[#This Row],[Probability]],Probability[],2,FALSE)+VLOOKUP(TP_CFAR_DB[[#This Row],[Severity]],Probability[],2,FALSE)+1)</f>
        <v/>
      </c>
      <c r="N811" s="182"/>
    </row>
    <row r="812" spans="2:14">
      <c r="B812" s="176">
        <f t="shared" ca="1" si="28"/>
        <v>808</v>
      </c>
      <c r="C812" s="176" t="str">
        <f t="shared" ca="1" si="29"/>
        <v>FT-TP-808</v>
      </c>
      <c r="D812" s="31"/>
      <c r="E812" s="2"/>
      <c r="F812" s="2"/>
      <c r="G812" s="2"/>
      <c r="H812" s="2"/>
      <c r="I812" s="2"/>
      <c r="J812" s="31"/>
      <c r="K812" s="31"/>
      <c r="L812" s="31"/>
      <c r="M812" s="174" t="str">
        <f>IF(OR(ISBLANK(TP_CFAR_DB[[#This Row],[Probability]]),ISBLANK(TP_CFAR_DB[[#This Row],[Severity]])),"",VLOOKUP(TP_CFAR_DB[[#This Row],[Probability]],Probability[],2,FALSE)+VLOOKUP(TP_CFAR_DB[[#This Row],[Severity]],Probability[],2,FALSE)+1)</f>
        <v/>
      </c>
      <c r="N812" s="182"/>
    </row>
    <row r="813" spans="2:14">
      <c r="B813" s="176">
        <f t="shared" ca="1" si="28"/>
        <v>809</v>
      </c>
      <c r="C813" s="176" t="str">
        <f t="shared" ca="1" si="29"/>
        <v>FT-TP-809</v>
      </c>
      <c r="D813" s="31"/>
      <c r="E813" s="2"/>
      <c r="F813" s="2"/>
      <c r="G813" s="2"/>
      <c r="H813" s="2"/>
      <c r="I813" s="2"/>
      <c r="J813" s="31"/>
      <c r="K813" s="31"/>
      <c r="L813" s="31"/>
      <c r="M813" s="174" t="str">
        <f>IF(OR(ISBLANK(TP_CFAR_DB[[#This Row],[Probability]]),ISBLANK(TP_CFAR_DB[[#This Row],[Severity]])),"",VLOOKUP(TP_CFAR_DB[[#This Row],[Probability]],Probability[],2,FALSE)+VLOOKUP(TP_CFAR_DB[[#This Row],[Severity]],Probability[],2,FALSE)+1)</f>
        <v/>
      </c>
      <c r="N813" s="182"/>
    </row>
    <row r="814" spans="2:14">
      <c r="B814" s="176">
        <f t="shared" ca="1" si="28"/>
        <v>810</v>
      </c>
      <c r="C814" s="176" t="str">
        <f t="shared" ca="1" si="29"/>
        <v>FT-TP-810</v>
      </c>
      <c r="D814" s="31"/>
      <c r="E814" s="2"/>
      <c r="F814" s="2"/>
      <c r="G814" s="2"/>
      <c r="H814" s="2"/>
      <c r="I814" s="2"/>
      <c r="J814" s="31"/>
      <c r="K814" s="31"/>
      <c r="L814" s="31"/>
      <c r="M814" s="174" t="str">
        <f>IF(OR(ISBLANK(TP_CFAR_DB[[#This Row],[Probability]]),ISBLANK(TP_CFAR_DB[[#This Row],[Severity]])),"",VLOOKUP(TP_CFAR_DB[[#This Row],[Probability]],Probability[],2,FALSE)+VLOOKUP(TP_CFAR_DB[[#This Row],[Severity]],Probability[],2,FALSE)+1)</f>
        <v/>
      </c>
      <c r="N814" s="182"/>
    </row>
    <row r="815" spans="2:14">
      <c r="B815" s="176">
        <f t="shared" ref="B815:B878" ca="1" si="30">INDIRECT("R[-1]C",0)+1</f>
        <v>811</v>
      </c>
      <c r="C815" s="176" t="str">
        <f t="shared" ref="C815:C878" ca="1" si="31">"FT-TP-"&amp;B815</f>
        <v>FT-TP-811</v>
      </c>
      <c r="D815" s="31"/>
      <c r="E815" s="2"/>
      <c r="F815" s="2"/>
      <c r="G815" s="2"/>
      <c r="H815" s="2"/>
      <c r="I815" s="2"/>
      <c r="J815" s="31"/>
      <c r="K815" s="31"/>
      <c r="L815" s="31"/>
      <c r="M815" s="174" t="str">
        <f>IF(OR(ISBLANK(TP_CFAR_DB[[#This Row],[Probability]]),ISBLANK(TP_CFAR_DB[[#This Row],[Severity]])),"",VLOOKUP(TP_CFAR_DB[[#This Row],[Probability]],Probability[],2,FALSE)+VLOOKUP(TP_CFAR_DB[[#This Row],[Severity]],Probability[],2,FALSE)+1)</f>
        <v/>
      </c>
      <c r="N815" s="182"/>
    </row>
    <row r="816" spans="2:14">
      <c r="B816" s="176">
        <f t="shared" ca="1" si="30"/>
        <v>812</v>
      </c>
      <c r="C816" s="176" t="str">
        <f t="shared" ca="1" si="31"/>
        <v>FT-TP-812</v>
      </c>
      <c r="D816" s="31"/>
      <c r="E816" s="2"/>
      <c r="F816" s="2"/>
      <c r="G816" s="2"/>
      <c r="H816" s="2"/>
      <c r="I816" s="2"/>
      <c r="J816" s="31"/>
      <c r="K816" s="31"/>
      <c r="L816" s="31"/>
      <c r="M816" s="174" t="str">
        <f>IF(OR(ISBLANK(TP_CFAR_DB[[#This Row],[Probability]]),ISBLANK(TP_CFAR_DB[[#This Row],[Severity]])),"",VLOOKUP(TP_CFAR_DB[[#This Row],[Probability]],Probability[],2,FALSE)+VLOOKUP(TP_CFAR_DB[[#This Row],[Severity]],Probability[],2,FALSE)+1)</f>
        <v/>
      </c>
      <c r="N816" s="182"/>
    </row>
    <row r="817" spans="2:14">
      <c r="B817" s="176">
        <f t="shared" ca="1" si="30"/>
        <v>813</v>
      </c>
      <c r="C817" s="176" t="str">
        <f t="shared" ca="1" si="31"/>
        <v>FT-TP-813</v>
      </c>
      <c r="D817" s="31"/>
      <c r="E817" s="2"/>
      <c r="F817" s="2"/>
      <c r="G817" s="2"/>
      <c r="H817" s="2"/>
      <c r="I817" s="2"/>
      <c r="J817" s="31"/>
      <c r="K817" s="31"/>
      <c r="L817" s="31"/>
      <c r="M817" s="174" t="str">
        <f>IF(OR(ISBLANK(TP_CFAR_DB[[#This Row],[Probability]]),ISBLANK(TP_CFAR_DB[[#This Row],[Severity]])),"",VLOOKUP(TP_CFAR_DB[[#This Row],[Probability]],Probability[],2,FALSE)+VLOOKUP(TP_CFAR_DB[[#This Row],[Severity]],Probability[],2,FALSE)+1)</f>
        <v/>
      </c>
      <c r="N817" s="182"/>
    </row>
    <row r="818" spans="2:14">
      <c r="B818" s="176">
        <f t="shared" ca="1" si="30"/>
        <v>814</v>
      </c>
      <c r="C818" s="176" t="str">
        <f t="shared" ca="1" si="31"/>
        <v>FT-TP-814</v>
      </c>
      <c r="D818" s="31"/>
      <c r="E818" s="2"/>
      <c r="F818" s="2"/>
      <c r="G818" s="2"/>
      <c r="H818" s="2"/>
      <c r="I818" s="2"/>
      <c r="J818" s="31"/>
      <c r="K818" s="31"/>
      <c r="L818" s="31"/>
      <c r="M818" s="174" t="str">
        <f>IF(OR(ISBLANK(TP_CFAR_DB[[#This Row],[Probability]]),ISBLANK(TP_CFAR_DB[[#This Row],[Severity]])),"",VLOOKUP(TP_CFAR_DB[[#This Row],[Probability]],Probability[],2,FALSE)+VLOOKUP(TP_CFAR_DB[[#This Row],[Severity]],Probability[],2,FALSE)+1)</f>
        <v/>
      </c>
      <c r="N818" s="182"/>
    </row>
    <row r="819" spans="2:14">
      <c r="B819" s="176">
        <f t="shared" ca="1" si="30"/>
        <v>815</v>
      </c>
      <c r="C819" s="176" t="str">
        <f t="shared" ca="1" si="31"/>
        <v>FT-TP-815</v>
      </c>
      <c r="D819" s="31"/>
      <c r="E819" s="2"/>
      <c r="F819" s="2"/>
      <c r="G819" s="2"/>
      <c r="H819" s="2"/>
      <c r="I819" s="2"/>
      <c r="J819" s="31"/>
      <c r="K819" s="31"/>
      <c r="L819" s="31"/>
      <c r="M819" s="174" t="str">
        <f>IF(OR(ISBLANK(TP_CFAR_DB[[#This Row],[Probability]]),ISBLANK(TP_CFAR_DB[[#This Row],[Severity]])),"",VLOOKUP(TP_CFAR_DB[[#This Row],[Probability]],Probability[],2,FALSE)+VLOOKUP(TP_CFAR_DB[[#This Row],[Severity]],Probability[],2,FALSE)+1)</f>
        <v/>
      </c>
      <c r="N819" s="182"/>
    </row>
    <row r="820" spans="2:14">
      <c r="B820" s="176">
        <f t="shared" ca="1" si="30"/>
        <v>816</v>
      </c>
      <c r="C820" s="176" t="str">
        <f t="shared" ca="1" si="31"/>
        <v>FT-TP-816</v>
      </c>
      <c r="D820" s="31"/>
      <c r="E820" s="2"/>
      <c r="F820" s="2"/>
      <c r="G820" s="2"/>
      <c r="H820" s="2"/>
      <c r="I820" s="2"/>
      <c r="J820" s="31"/>
      <c r="K820" s="31"/>
      <c r="L820" s="31"/>
      <c r="M820" s="174" t="str">
        <f>IF(OR(ISBLANK(TP_CFAR_DB[[#This Row],[Probability]]),ISBLANK(TP_CFAR_DB[[#This Row],[Severity]])),"",VLOOKUP(TP_CFAR_DB[[#This Row],[Probability]],Probability[],2,FALSE)+VLOOKUP(TP_CFAR_DB[[#This Row],[Severity]],Probability[],2,FALSE)+1)</f>
        <v/>
      </c>
      <c r="N820" s="182"/>
    </row>
    <row r="821" spans="2:14">
      <c r="B821" s="176">
        <f t="shared" ca="1" si="30"/>
        <v>817</v>
      </c>
      <c r="C821" s="176" t="str">
        <f t="shared" ca="1" si="31"/>
        <v>FT-TP-817</v>
      </c>
      <c r="D821" s="31"/>
      <c r="E821" s="2"/>
      <c r="F821" s="2"/>
      <c r="G821" s="2"/>
      <c r="H821" s="2"/>
      <c r="I821" s="2"/>
      <c r="J821" s="31"/>
      <c r="K821" s="31"/>
      <c r="L821" s="31"/>
      <c r="M821" s="174" t="str">
        <f>IF(OR(ISBLANK(TP_CFAR_DB[[#This Row],[Probability]]),ISBLANK(TP_CFAR_DB[[#This Row],[Severity]])),"",VLOOKUP(TP_CFAR_DB[[#This Row],[Probability]],Probability[],2,FALSE)+VLOOKUP(TP_CFAR_DB[[#This Row],[Severity]],Probability[],2,FALSE)+1)</f>
        <v/>
      </c>
      <c r="N821" s="182"/>
    </row>
    <row r="822" spans="2:14">
      <c r="B822" s="176">
        <f t="shared" ca="1" si="30"/>
        <v>818</v>
      </c>
      <c r="C822" s="176" t="str">
        <f t="shared" ca="1" si="31"/>
        <v>FT-TP-818</v>
      </c>
      <c r="D822" s="31"/>
      <c r="E822" s="2"/>
      <c r="F822" s="2"/>
      <c r="G822" s="2"/>
      <c r="H822" s="2"/>
      <c r="I822" s="2"/>
      <c r="J822" s="31"/>
      <c r="K822" s="31"/>
      <c r="L822" s="31"/>
      <c r="M822" s="174" t="str">
        <f>IF(OR(ISBLANK(TP_CFAR_DB[[#This Row],[Probability]]),ISBLANK(TP_CFAR_DB[[#This Row],[Severity]])),"",VLOOKUP(TP_CFAR_DB[[#This Row],[Probability]],Probability[],2,FALSE)+VLOOKUP(TP_CFAR_DB[[#This Row],[Severity]],Probability[],2,FALSE)+1)</f>
        <v/>
      </c>
      <c r="N822" s="182"/>
    </row>
    <row r="823" spans="2:14">
      <c r="B823" s="176">
        <f t="shared" ca="1" si="30"/>
        <v>819</v>
      </c>
      <c r="C823" s="176" t="str">
        <f t="shared" ca="1" si="31"/>
        <v>FT-TP-819</v>
      </c>
      <c r="D823" s="31"/>
      <c r="E823" s="2"/>
      <c r="F823" s="2"/>
      <c r="G823" s="2"/>
      <c r="H823" s="2"/>
      <c r="I823" s="2"/>
      <c r="J823" s="31"/>
      <c r="K823" s="31"/>
      <c r="L823" s="31"/>
      <c r="M823" s="174" t="str">
        <f>IF(OR(ISBLANK(TP_CFAR_DB[[#This Row],[Probability]]),ISBLANK(TP_CFAR_DB[[#This Row],[Severity]])),"",VLOOKUP(TP_CFAR_DB[[#This Row],[Probability]],Probability[],2,FALSE)+VLOOKUP(TP_CFAR_DB[[#This Row],[Severity]],Probability[],2,FALSE)+1)</f>
        <v/>
      </c>
      <c r="N823" s="182"/>
    </row>
    <row r="824" spans="2:14">
      <c r="B824" s="176">
        <f t="shared" ca="1" si="30"/>
        <v>820</v>
      </c>
      <c r="C824" s="176" t="str">
        <f t="shared" ca="1" si="31"/>
        <v>FT-TP-820</v>
      </c>
      <c r="D824" s="31"/>
      <c r="E824" s="2"/>
      <c r="F824" s="2"/>
      <c r="G824" s="2"/>
      <c r="H824" s="2"/>
      <c r="I824" s="2"/>
      <c r="J824" s="31"/>
      <c r="K824" s="31"/>
      <c r="L824" s="31"/>
      <c r="M824" s="174" t="str">
        <f>IF(OR(ISBLANK(TP_CFAR_DB[[#This Row],[Probability]]),ISBLANK(TP_CFAR_DB[[#This Row],[Severity]])),"",VLOOKUP(TP_CFAR_DB[[#This Row],[Probability]],Probability[],2,FALSE)+VLOOKUP(TP_CFAR_DB[[#This Row],[Severity]],Probability[],2,FALSE)+1)</f>
        <v/>
      </c>
      <c r="N824" s="182"/>
    </row>
    <row r="825" spans="2:14">
      <c r="B825" s="176">
        <f t="shared" ca="1" si="30"/>
        <v>821</v>
      </c>
      <c r="C825" s="176" t="str">
        <f t="shared" ca="1" si="31"/>
        <v>FT-TP-821</v>
      </c>
      <c r="D825" s="31"/>
      <c r="E825" s="2"/>
      <c r="F825" s="2"/>
      <c r="G825" s="2"/>
      <c r="H825" s="2"/>
      <c r="I825" s="2"/>
      <c r="J825" s="31"/>
      <c r="K825" s="31"/>
      <c r="L825" s="31"/>
      <c r="M825" s="174" t="str">
        <f>IF(OR(ISBLANK(TP_CFAR_DB[[#This Row],[Probability]]),ISBLANK(TP_CFAR_DB[[#This Row],[Severity]])),"",VLOOKUP(TP_CFAR_DB[[#This Row],[Probability]],Probability[],2,FALSE)+VLOOKUP(TP_CFAR_DB[[#This Row],[Severity]],Probability[],2,FALSE)+1)</f>
        <v/>
      </c>
      <c r="N825" s="182"/>
    </row>
    <row r="826" spans="2:14">
      <c r="B826" s="176">
        <f t="shared" ca="1" si="30"/>
        <v>822</v>
      </c>
      <c r="C826" s="176" t="str">
        <f t="shared" ca="1" si="31"/>
        <v>FT-TP-822</v>
      </c>
      <c r="D826" s="31"/>
      <c r="E826" s="2"/>
      <c r="F826" s="2"/>
      <c r="G826" s="2"/>
      <c r="H826" s="2"/>
      <c r="I826" s="2"/>
      <c r="J826" s="31"/>
      <c r="K826" s="31"/>
      <c r="L826" s="31"/>
      <c r="M826" s="174" t="str">
        <f>IF(OR(ISBLANK(TP_CFAR_DB[[#This Row],[Probability]]),ISBLANK(TP_CFAR_DB[[#This Row],[Severity]])),"",VLOOKUP(TP_CFAR_DB[[#This Row],[Probability]],Probability[],2,FALSE)+VLOOKUP(TP_CFAR_DB[[#This Row],[Severity]],Probability[],2,FALSE)+1)</f>
        <v/>
      </c>
      <c r="N826" s="182"/>
    </row>
    <row r="827" spans="2:14">
      <c r="B827" s="176">
        <f t="shared" ca="1" si="30"/>
        <v>823</v>
      </c>
      <c r="C827" s="176" t="str">
        <f t="shared" ca="1" si="31"/>
        <v>FT-TP-823</v>
      </c>
      <c r="D827" s="31"/>
      <c r="E827" s="2"/>
      <c r="F827" s="2"/>
      <c r="G827" s="2"/>
      <c r="H827" s="2"/>
      <c r="I827" s="2"/>
      <c r="J827" s="31"/>
      <c r="K827" s="31"/>
      <c r="L827" s="31"/>
      <c r="M827" s="174" t="str">
        <f>IF(OR(ISBLANK(TP_CFAR_DB[[#This Row],[Probability]]),ISBLANK(TP_CFAR_DB[[#This Row],[Severity]])),"",VLOOKUP(TP_CFAR_DB[[#This Row],[Probability]],Probability[],2,FALSE)+VLOOKUP(TP_CFAR_DB[[#This Row],[Severity]],Probability[],2,FALSE)+1)</f>
        <v/>
      </c>
      <c r="N827" s="182"/>
    </row>
    <row r="828" spans="2:14">
      <c r="B828" s="176">
        <f t="shared" ca="1" si="30"/>
        <v>824</v>
      </c>
      <c r="C828" s="176" t="str">
        <f t="shared" ca="1" si="31"/>
        <v>FT-TP-824</v>
      </c>
      <c r="D828" s="31"/>
      <c r="E828" s="2"/>
      <c r="F828" s="2"/>
      <c r="G828" s="2"/>
      <c r="H828" s="2"/>
      <c r="I828" s="2"/>
      <c r="J828" s="31"/>
      <c r="K828" s="31"/>
      <c r="L828" s="31"/>
      <c r="M828" s="174" t="str">
        <f>IF(OR(ISBLANK(TP_CFAR_DB[[#This Row],[Probability]]),ISBLANK(TP_CFAR_DB[[#This Row],[Severity]])),"",VLOOKUP(TP_CFAR_DB[[#This Row],[Probability]],Probability[],2,FALSE)+VLOOKUP(TP_CFAR_DB[[#This Row],[Severity]],Probability[],2,FALSE)+1)</f>
        <v/>
      </c>
      <c r="N828" s="182"/>
    </row>
    <row r="829" spans="2:14">
      <c r="B829" s="176">
        <f t="shared" ca="1" si="30"/>
        <v>825</v>
      </c>
      <c r="C829" s="176" t="str">
        <f t="shared" ca="1" si="31"/>
        <v>FT-TP-825</v>
      </c>
      <c r="D829" s="31"/>
      <c r="E829" s="2"/>
      <c r="F829" s="2"/>
      <c r="G829" s="2"/>
      <c r="H829" s="2"/>
      <c r="I829" s="2"/>
      <c r="J829" s="31"/>
      <c r="K829" s="31"/>
      <c r="L829" s="31"/>
      <c r="M829" s="174" t="str">
        <f>IF(OR(ISBLANK(TP_CFAR_DB[[#This Row],[Probability]]),ISBLANK(TP_CFAR_DB[[#This Row],[Severity]])),"",VLOOKUP(TP_CFAR_DB[[#This Row],[Probability]],Probability[],2,FALSE)+VLOOKUP(TP_CFAR_DB[[#This Row],[Severity]],Probability[],2,FALSE)+1)</f>
        <v/>
      </c>
      <c r="N829" s="182"/>
    </row>
    <row r="830" spans="2:14">
      <c r="B830" s="176">
        <f t="shared" ca="1" si="30"/>
        <v>826</v>
      </c>
      <c r="C830" s="176" t="str">
        <f t="shared" ca="1" si="31"/>
        <v>FT-TP-826</v>
      </c>
      <c r="D830" s="31"/>
      <c r="E830" s="2"/>
      <c r="F830" s="2"/>
      <c r="G830" s="2"/>
      <c r="H830" s="2"/>
      <c r="I830" s="2"/>
      <c r="J830" s="31"/>
      <c r="K830" s="31"/>
      <c r="L830" s="31"/>
      <c r="M830" s="174" t="str">
        <f>IF(OR(ISBLANK(TP_CFAR_DB[[#This Row],[Probability]]),ISBLANK(TP_CFAR_DB[[#This Row],[Severity]])),"",VLOOKUP(TP_CFAR_DB[[#This Row],[Probability]],Probability[],2,FALSE)+VLOOKUP(TP_CFAR_DB[[#This Row],[Severity]],Probability[],2,FALSE)+1)</f>
        <v/>
      </c>
      <c r="N830" s="182"/>
    </row>
    <row r="831" spans="2:14">
      <c r="B831" s="176">
        <f t="shared" ca="1" si="30"/>
        <v>827</v>
      </c>
      <c r="C831" s="176" t="str">
        <f t="shared" ca="1" si="31"/>
        <v>FT-TP-827</v>
      </c>
      <c r="D831" s="31"/>
      <c r="E831" s="2"/>
      <c r="F831" s="2"/>
      <c r="G831" s="2"/>
      <c r="H831" s="2"/>
      <c r="I831" s="2"/>
      <c r="J831" s="31"/>
      <c r="K831" s="31"/>
      <c r="L831" s="31"/>
      <c r="M831" s="174" t="str">
        <f>IF(OR(ISBLANK(TP_CFAR_DB[[#This Row],[Probability]]),ISBLANK(TP_CFAR_DB[[#This Row],[Severity]])),"",VLOOKUP(TP_CFAR_DB[[#This Row],[Probability]],Probability[],2,FALSE)+VLOOKUP(TP_CFAR_DB[[#This Row],[Severity]],Probability[],2,FALSE)+1)</f>
        <v/>
      </c>
      <c r="N831" s="182"/>
    </row>
    <row r="832" spans="2:14">
      <c r="B832" s="176">
        <f t="shared" ca="1" si="30"/>
        <v>828</v>
      </c>
      <c r="C832" s="176" t="str">
        <f t="shared" ca="1" si="31"/>
        <v>FT-TP-828</v>
      </c>
      <c r="D832" s="31"/>
      <c r="E832" s="2"/>
      <c r="F832" s="2"/>
      <c r="G832" s="2"/>
      <c r="H832" s="2"/>
      <c r="I832" s="2"/>
      <c r="J832" s="31"/>
      <c r="K832" s="31"/>
      <c r="L832" s="31"/>
      <c r="M832" s="174" t="str">
        <f>IF(OR(ISBLANK(TP_CFAR_DB[[#This Row],[Probability]]),ISBLANK(TP_CFAR_DB[[#This Row],[Severity]])),"",VLOOKUP(TP_CFAR_DB[[#This Row],[Probability]],Probability[],2,FALSE)+VLOOKUP(TP_CFAR_DB[[#This Row],[Severity]],Probability[],2,FALSE)+1)</f>
        <v/>
      </c>
      <c r="N832" s="182"/>
    </row>
    <row r="833" spans="2:14">
      <c r="B833" s="176">
        <f t="shared" ca="1" si="30"/>
        <v>829</v>
      </c>
      <c r="C833" s="176" t="str">
        <f t="shared" ca="1" si="31"/>
        <v>FT-TP-829</v>
      </c>
      <c r="D833" s="31"/>
      <c r="E833" s="2"/>
      <c r="F833" s="2"/>
      <c r="G833" s="2"/>
      <c r="H833" s="2"/>
      <c r="I833" s="2"/>
      <c r="J833" s="31"/>
      <c r="K833" s="31"/>
      <c r="L833" s="31"/>
      <c r="M833" s="174" t="str">
        <f>IF(OR(ISBLANK(TP_CFAR_DB[[#This Row],[Probability]]),ISBLANK(TP_CFAR_DB[[#This Row],[Severity]])),"",VLOOKUP(TP_CFAR_DB[[#This Row],[Probability]],Probability[],2,FALSE)+VLOOKUP(TP_CFAR_DB[[#This Row],[Severity]],Probability[],2,FALSE)+1)</f>
        <v/>
      </c>
      <c r="N833" s="182"/>
    </row>
    <row r="834" spans="2:14">
      <c r="B834" s="176">
        <f t="shared" ca="1" si="30"/>
        <v>830</v>
      </c>
      <c r="C834" s="176" t="str">
        <f t="shared" ca="1" si="31"/>
        <v>FT-TP-830</v>
      </c>
      <c r="D834" s="31"/>
      <c r="E834" s="2"/>
      <c r="F834" s="2"/>
      <c r="G834" s="2"/>
      <c r="H834" s="2"/>
      <c r="I834" s="2"/>
      <c r="J834" s="31"/>
      <c r="K834" s="31"/>
      <c r="L834" s="31"/>
      <c r="M834" s="174" t="str">
        <f>IF(OR(ISBLANK(TP_CFAR_DB[[#This Row],[Probability]]),ISBLANK(TP_CFAR_DB[[#This Row],[Severity]])),"",VLOOKUP(TP_CFAR_DB[[#This Row],[Probability]],Probability[],2,FALSE)+VLOOKUP(TP_CFAR_DB[[#This Row],[Severity]],Probability[],2,FALSE)+1)</f>
        <v/>
      </c>
      <c r="N834" s="182"/>
    </row>
    <row r="835" spans="2:14">
      <c r="B835" s="176">
        <f t="shared" ca="1" si="30"/>
        <v>831</v>
      </c>
      <c r="C835" s="176" t="str">
        <f t="shared" ca="1" si="31"/>
        <v>FT-TP-831</v>
      </c>
      <c r="D835" s="31"/>
      <c r="E835" s="2"/>
      <c r="F835" s="2"/>
      <c r="G835" s="2"/>
      <c r="H835" s="2"/>
      <c r="I835" s="2"/>
      <c r="J835" s="31"/>
      <c r="K835" s="31"/>
      <c r="L835" s="31"/>
      <c r="M835" s="174" t="str">
        <f>IF(OR(ISBLANK(TP_CFAR_DB[[#This Row],[Probability]]),ISBLANK(TP_CFAR_DB[[#This Row],[Severity]])),"",VLOOKUP(TP_CFAR_DB[[#This Row],[Probability]],Probability[],2,FALSE)+VLOOKUP(TP_CFAR_DB[[#This Row],[Severity]],Probability[],2,FALSE)+1)</f>
        <v/>
      </c>
      <c r="N835" s="182"/>
    </row>
    <row r="836" spans="2:14">
      <c r="B836" s="176">
        <f t="shared" ca="1" si="30"/>
        <v>832</v>
      </c>
      <c r="C836" s="176" t="str">
        <f t="shared" ca="1" si="31"/>
        <v>FT-TP-832</v>
      </c>
      <c r="D836" s="31"/>
      <c r="E836" s="2"/>
      <c r="F836" s="2"/>
      <c r="G836" s="2"/>
      <c r="H836" s="2"/>
      <c r="I836" s="2"/>
      <c r="J836" s="31"/>
      <c r="K836" s="31"/>
      <c r="L836" s="31"/>
      <c r="M836" s="174" t="str">
        <f>IF(OR(ISBLANK(TP_CFAR_DB[[#This Row],[Probability]]),ISBLANK(TP_CFAR_DB[[#This Row],[Severity]])),"",VLOOKUP(TP_CFAR_DB[[#This Row],[Probability]],Probability[],2,FALSE)+VLOOKUP(TP_CFAR_DB[[#This Row],[Severity]],Probability[],2,FALSE)+1)</f>
        <v/>
      </c>
      <c r="N836" s="182"/>
    </row>
    <row r="837" spans="2:14">
      <c r="B837" s="176">
        <f t="shared" ca="1" si="30"/>
        <v>833</v>
      </c>
      <c r="C837" s="176" t="str">
        <f t="shared" ca="1" si="31"/>
        <v>FT-TP-833</v>
      </c>
      <c r="D837" s="31"/>
      <c r="E837" s="2"/>
      <c r="F837" s="2"/>
      <c r="G837" s="2"/>
      <c r="H837" s="2"/>
      <c r="I837" s="2"/>
      <c r="J837" s="31"/>
      <c r="K837" s="31"/>
      <c r="L837" s="31"/>
      <c r="M837" s="174" t="str">
        <f>IF(OR(ISBLANK(TP_CFAR_DB[[#This Row],[Probability]]),ISBLANK(TP_CFAR_DB[[#This Row],[Severity]])),"",VLOOKUP(TP_CFAR_DB[[#This Row],[Probability]],Probability[],2,FALSE)+VLOOKUP(TP_CFAR_DB[[#This Row],[Severity]],Probability[],2,FALSE)+1)</f>
        <v/>
      </c>
      <c r="N837" s="182"/>
    </row>
    <row r="838" spans="2:14">
      <c r="B838" s="176">
        <f t="shared" ca="1" si="30"/>
        <v>834</v>
      </c>
      <c r="C838" s="176" t="str">
        <f t="shared" ca="1" si="31"/>
        <v>FT-TP-834</v>
      </c>
      <c r="D838" s="31"/>
      <c r="E838" s="2"/>
      <c r="F838" s="2"/>
      <c r="G838" s="2"/>
      <c r="H838" s="2"/>
      <c r="I838" s="2"/>
      <c r="J838" s="31"/>
      <c r="K838" s="31"/>
      <c r="L838" s="31"/>
      <c r="M838" s="174" t="str">
        <f>IF(OR(ISBLANK(TP_CFAR_DB[[#This Row],[Probability]]),ISBLANK(TP_CFAR_DB[[#This Row],[Severity]])),"",VLOOKUP(TP_CFAR_DB[[#This Row],[Probability]],Probability[],2,FALSE)+VLOOKUP(TP_CFAR_DB[[#This Row],[Severity]],Probability[],2,FALSE)+1)</f>
        <v/>
      </c>
      <c r="N838" s="182"/>
    </row>
    <row r="839" spans="2:14">
      <c r="B839" s="176">
        <f t="shared" ca="1" si="30"/>
        <v>835</v>
      </c>
      <c r="C839" s="176" t="str">
        <f t="shared" ca="1" si="31"/>
        <v>FT-TP-835</v>
      </c>
      <c r="D839" s="31"/>
      <c r="E839" s="2"/>
      <c r="F839" s="2"/>
      <c r="G839" s="2"/>
      <c r="H839" s="2"/>
      <c r="I839" s="2"/>
      <c r="J839" s="31"/>
      <c r="K839" s="31"/>
      <c r="L839" s="31"/>
      <c r="M839" s="174" t="str">
        <f>IF(OR(ISBLANK(TP_CFAR_DB[[#This Row],[Probability]]),ISBLANK(TP_CFAR_DB[[#This Row],[Severity]])),"",VLOOKUP(TP_CFAR_DB[[#This Row],[Probability]],Probability[],2,FALSE)+VLOOKUP(TP_CFAR_DB[[#This Row],[Severity]],Probability[],2,FALSE)+1)</f>
        <v/>
      </c>
      <c r="N839" s="182"/>
    </row>
    <row r="840" spans="2:14">
      <c r="B840" s="176">
        <f t="shared" ca="1" si="30"/>
        <v>836</v>
      </c>
      <c r="C840" s="176" t="str">
        <f t="shared" ca="1" si="31"/>
        <v>FT-TP-836</v>
      </c>
      <c r="D840" s="31"/>
      <c r="E840" s="2"/>
      <c r="F840" s="2"/>
      <c r="G840" s="2"/>
      <c r="H840" s="2"/>
      <c r="I840" s="2"/>
      <c r="J840" s="31"/>
      <c r="K840" s="31"/>
      <c r="L840" s="31"/>
      <c r="M840" s="174" t="str">
        <f>IF(OR(ISBLANK(TP_CFAR_DB[[#This Row],[Probability]]),ISBLANK(TP_CFAR_DB[[#This Row],[Severity]])),"",VLOOKUP(TP_CFAR_DB[[#This Row],[Probability]],Probability[],2,FALSE)+VLOOKUP(TP_CFAR_DB[[#This Row],[Severity]],Probability[],2,FALSE)+1)</f>
        <v/>
      </c>
      <c r="N840" s="182"/>
    </row>
    <row r="841" spans="2:14">
      <c r="B841" s="176">
        <f t="shared" ca="1" si="30"/>
        <v>837</v>
      </c>
      <c r="C841" s="176" t="str">
        <f t="shared" ca="1" si="31"/>
        <v>FT-TP-837</v>
      </c>
      <c r="D841" s="31"/>
      <c r="E841" s="2"/>
      <c r="F841" s="2"/>
      <c r="G841" s="2"/>
      <c r="H841" s="2"/>
      <c r="I841" s="2"/>
      <c r="J841" s="31"/>
      <c r="K841" s="31"/>
      <c r="L841" s="31"/>
      <c r="M841" s="174" t="str">
        <f>IF(OR(ISBLANK(TP_CFAR_DB[[#This Row],[Probability]]),ISBLANK(TP_CFAR_DB[[#This Row],[Severity]])),"",VLOOKUP(TP_CFAR_DB[[#This Row],[Probability]],Probability[],2,FALSE)+VLOOKUP(TP_CFAR_DB[[#This Row],[Severity]],Probability[],2,FALSE)+1)</f>
        <v/>
      </c>
      <c r="N841" s="182"/>
    </row>
    <row r="842" spans="2:14">
      <c r="B842" s="176">
        <f t="shared" ca="1" si="30"/>
        <v>838</v>
      </c>
      <c r="C842" s="176" t="str">
        <f t="shared" ca="1" si="31"/>
        <v>FT-TP-838</v>
      </c>
      <c r="D842" s="31"/>
      <c r="E842" s="2"/>
      <c r="F842" s="2"/>
      <c r="G842" s="2"/>
      <c r="H842" s="2"/>
      <c r="I842" s="2"/>
      <c r="J842" s="31"/>
      <c r="K842" s="31"/>
      <c r="L842" s="31"/>
      <c r="M842" s="174" t="str">
        <f>IF(OR(ISBLANK(TP_CFAR_DB[[#This Row],[Probability]]),ISBLANK(TP_CFAR_DB[[#This Row],[Severity]])),"",VLOOKUP(TP_CFAR_DB[[#This Row],[Probability]],Probability[],2,FALSE)+VLOOKUP(TP_CFAR_DB[[#This Row],[Severity]],Probability[],2,FALSE)+1)</f>
        <v/>
      </c>
      <c r="N842" s="182"/>
    </row>
    <row r="843" spans="2:14">
      <c r="B843" s="176">
        <f t="shared" ca="1" si="30"/>
        <v>839</v>
      </c>
      <c r="C843" s="176" t="str">
        <f t="shared" ca="1" si="31"/>
        <v>FT-TP-839</v>
      </c>
      <c r="D843" s="31"/>
      <c r="E843" s="2"/>
      <c r="F843" s="2"/>
      <c r="G843" s="2"/>
      <c r="H843" s="2"/>
      <c r="I843" s="2"/>
      <c r="J843" s="31"/>
      <c r="K843" s="31"/>
      <c r="L843" s="31"/>
      <c r="M843" s="174" t="str">
        <f>IF(OR(ISBLANK(TP_CFAR_DB[[#This Row],[Probability]]),ISBLANK(TP_CFAR_DB[[#This Row],[Severity]])),"",VLOOKUP(TP_CFAR_DB[[#This Row],[Probability]],Probability[],2,FALSE)+VLOOKUP(TP_CFAR_DB[[#This Row],[Severity]],Probability[],2,FALSE)+1)</f>
        <v/>
      </c>
      <c r="N843" s="182"/>
    </row>
    <row r="844" spans="2:14">
      <c r="B844" s="176">
        <f t="shared" ca="1" si="30"/>
        <v>840</v>
      </c>
      <c r="C844" s="176" t="str">
        <f t="shared" ca="1" si="31"/>
        <v>FT-TP-840</v>
      </c>
      <c r="D844" s="31"/>
      <c r="E844" s="2"/>
      <c r="F844" s="2"/>
      <c r="G844" s="2"/>
      <c r="H844" s="2"/>
      <c r="I844" s="2"/>
      <c r="J844" s="31"/>
      <c r="K844" s="31"/>
      <c r="L844" s="31"/>
      <c r="M844" s="174" t="str">
        <f>IF(OR(ISBLANK(TP_CFAR_DB[[#This Row],[Probability]]),ISBLANK(TP_CFAR_DB[[#This Row],[Severity]])),"",VLOOKUP(TP_CFAR_DB[[#This Row],[Probability]],Probability[],2,FALSE)+VLOOKUP(TP_CFAR_DB[[#This Row],[Severity]],Probability[],2,FALSE)+1)</f>
        <v/>
      </c>
      <c r="N844" s="182"/>
    </row>
    <row r="845" spans="2:14">
      <c r="B845" s="176">
        <f t="shared" ca="1" si="30"/>
        <v>841</v>
      </c>
      <c r="C845" s="176" t="str">
        <f t="shared" ca="1" si="31"/>
        <v>FT-TP-841</v>
      </c>
      <c r="D845" s="31"/>
      <c r="E845" s="2"/>
      <c r="F845" s="2"/>
      <c r="G845" s="2"/>
      <c r="H845" s="2"/>
      <c r="I845" s="2"/>
      <c r="J845" s="31"/>
      <c r="K845" s="31"/>
      <c r="L845" s="31"/>
      <c r="M845" s="174" t="str">
        <f>IF(OR(ISBLANK(TP_CFAR_DB[[#This Row],[Probability]]),ISBLANK(TP_CFAR_DB[[#This Row],[Severity]])),"",VLOOKUP(TP_CFAR_DB[[#This Row],[Probability]],Probability[],2,FALSE)+VLOOKUP(TP_CFAR_DB[[#This Row],[Severity]],Probability[],2,FALSE)+1)</f>
        <v/>
      </c>
      <c r="N845" s="182"/>
    </row>
    <row r="846" spans="2:14">
      <c r="B846" s="176">
        <f t="shared" ca="1" si="30"/>
        <v>842</v>
      </c>
      <c r="C846" s="176" t="str">
        <f t="shared" ca="1" si="31"/>
        <v>FT-TP-842</v>
      </c>
      <c r="D846" s="31"/>
      <c r="E846" s="2"/>
      <c r="F846" s="2"/>
      <c r="G846" s="2"/>
      <c r="H846" s="2"/>
      <c r="I846" s="2"/>
      <c r="J846" s="31"/>
      <c r="K846" s="31"/>
      <c r="L846" s="31"/>
      <c r="M846" s="174" t="str">
        <f>IF(OR(ISBLANK(TP_CFAR_DB[[#This Row],[Probability]]),ISBLANK(TP_CFAR_DB[[#This Row],[Severity]])),"",VLOOKUP(TP_CFAR_DB[[#This Row],[Probability]],Probability[],2,FALSE)+VLOOKUP(TP_CFAR_DB[[#This Row],[Severity]],Probability[],2,FALSE)+1)</f>
        <v/>
      </c>
      <c r="N846" s="182"/>
    </row>
    <row r="847" spans="2:14">
      <c r="B847" s="176">
        <f t="shared" ca="1" si="30"/>
        <v>843</v>
      </c>
      <c r="C847" s="176" t="str">
        <f t="shared" ca="1" si="31"/>
        <v>FT-TP-843</v>
      </c>
      <c r="D847" s="31"/>
      <c r="E847" s="2"/>
      <c r="F847" s="2"/>
      <c r="G847" s="2"/>
      <c r="H847" s="2"/>
      <c r="I847" s="2"/>
      <c r="J847" s="31"/>
      <c r="K847" s="31"/>
      <c r="L847" s="31"/>
      <c r="M847" s="174" t="str">
        <f>IF(OR(ISBLANK(TP_CFAR_DB[[#This Row],[Probability]]),ISBLANK(TP_CFAR_DB[[#This Row],[Severity]])),"",VLOOKUP(TP_CFAR_DB[[#This Row],[Probability]],Probability[],2,FALSE)+VLOOKUP(TP_CFAR_DB[[#This Row],[Severity]],Probability[],2,FALSE)+1)</f>
        <v/>
      </c>
      <c r="N847" s="182"/>
    </row>
    <row r="848" spans="2:14">
      <c r="B848" s="176">
        <f t="shared" ca="1" si="30"/>
        <v>844</v>
      </c>
      <c r="C848" s="176" t="str">
        <f t="shared" ca="1" si="31"/>
        <v>FT-TP-844</v>
      </c>
      <c r="D848" s="31"/>
      <c r="E848" s="2"/>
      <c r="F848" s="2"/>
      <c r="G848" s="2"/>
      <c r="H848" s="2"/>
      <c r="I848" s="2"/>
      <c r="J848" s="31"/>
      <c r="K848" s="31"/>
      <c r="L848" s="31"/>
      <c r="M848" s="174" t="str">
        <f>IF(OR(ISBLANK(TP_CFAR_DB[[#This Row],[Probability]]),ISBLANK(TP_CFAR_DB[[#This Row],[Severity]])),"",VLOOKUP(TP_CFAR_DB[[#This Row],[Probability]],Probability[],2,FALSE)+VLOOKUP(TP_CFAR_DB[[#This Row],[Severity]],Probability[],2,FALSE)+1)</f>
        <v/>
      </c>
      <c r="N848" s="182"/>
    </row>
    <row r="849" spans="2:14">
      <c r="B849" s="176">
        <f t="shared" ca="1" si="30"/>
        <v>845</v>
      </c>
      <c r="C849" s="176" t="str">
        <f t="shared" ca="1" si="31"/>
        <v>FT-TP-845</v>
      </c>
      <c r="D849" s="31"/>
      <c r="E849" s="2"/>
      <c r="F849" s="2"/>
      <c r="G849" s="2"/>
      <c r="H849" s="2"/>
      <c r="I849" s="2"/>
      <c r="J849" s="31"/>
      <c r="K849" s="31"/>
      <c r="L849" s="31"/>
      <c r="M849" s="174" t="str">
        <f>IF(OR(ISBLANK(TP_CFAR_DB[[#This Row],[Probability]]),ISBLANK(TP_CFAR_DB[[#This Row],[Severity]])),"",VLOOKUP(TP_CFAR_DB[[#This Row],[Probability]],Probability[],2,FALSE)+VLOOKUP(TP_CFAR_DB[[#This Row],[Severity]],Probability[],2,FALSE)+1)</f>
        <v/>
      </c>
      <c r="N849" s="182"/>
    </row>
    <row r="850" spans="2:14">
      <c r="B850" s="176">
        <f t="shared" ca="1" si="30"/>
        <v>846</v>
      </c>
      <c r="C850" s="176" t="str">
        <f t="shared" ca="1" si="31"/>
        <v>FT-TP-846</v>
      </c>
      <c r="D850" s="31"/>
      <c r="E850" s="2"/>
      <c r="F850" s="2"/>
      <c r="G850" s="2"/>
      <c r="H850" s="2"/>
      <c r="I850" s="2"/>
      <c r="J850" s="31"/>
      <c r="K850" s="31"/>
      <c r="L850" s="31"/>
      <c r="M850" s="174" t="str">
        <f>IF(OR(ISBLANK(TP_CFAR_DB[[#This Row],[Probability]]),ISBLANK(TP_CFAR_DB[[#This Row],[Severity]])),"",VLOOKUP(TP_CFAR_DB[[#This Row],[Probability]],Probability[],2,FALSE)+VLOOKUP(TP_CFAR_DB[[#This Row],[Severity]],Probability[],2,FALSE)+1)</f>
        <v/>
      </c>
      <c r="N850" s="182"/>
    </row>
    <row r="851" spans="2:14">
      <c r="B851" s="176">
        <f t="shared" ca="1" si="30"/>
        <v>847</v>
      </c>
      <c r="C851" s="176" t="str">
        <f t="shared" ca="1" si="31"/>
        <v>FT-TP-847</v>
      </c>
      <c r="D851" s="31"/>
      <c r="E851" s="2"/>
      <c r="F851" s="2"/>
      <c r="G851" s="2"/>
      <c r="H851" s="2"/>
      <c r="I851" s="2"/>
      <c r="J851" s="31"/>
      <c r="K851" s="31"/>
      <c r="L851" s="31"/>
      <c r="M851" s="174" t="str">
        <f>IF(OR(ISBLANK(TP_CFAR_DB[[#This Row],[Probability]]),ISBLANK(TP_CFAR_DB[[#This Row],[Severity]])),"",VLOOKUP(TP_CFAR_DB[[#This Row],[Probability]],Probability[],2,FALSE)+VLOOKUP(TP_CFAR_DB[[#This Row],[Severity]],Probability[],2,FALSE)+1)</f>
        <v/>
      </c>
      <c r="N851" s="182"/>
    </row>
    <row r="852" spans="2:14">
      <c r="B852" s="176">
        <f t="shared" ca="1" si="30"/>
        <v>848</v>
      </c>
      <c r="C852" s="176" t="str">
        <f t="shared" ca="1" si="31"/>
        <v>FT-TP-848</v>
      </c>
      <c r="D852" s="31"/>
      <c r="E852" s="2"/>
      <c r="F852" s="2"/>
      <c r="G852" s="2"/>
      <c r="H852" s="2"/>
      <c r="I852" s="2"/>
      <c r="J852" s="31"/>
      <c r="K852" s="31"/>
      <c r="L852" s="31"/>
      <c r="M852" s="174" t="str">
        <f>IF(OR(ISBLANK(TP_CFAR_DB[[#This Row],[Probability]]),ISBLANK(TP_CFAR_DB[[#This Row],[Severity]])),"",VLOOKUP(TP_CFAR_DB[[#This Row],[Probability]],Probability[],2,FALSE)+VLOOKUP(TP_CFAR_DB[[#This Row],[Severity]],Probability[],2,FALSE)+1)</f>
        <v/>
      </c>
      <c r="N852" s="182"/>
    </row>
    <row r="853" spans="2:14">
      <c r="B853" s="176">
        <f t="shared" ca="1" si="30"/>
        <v>849</v>
      </c>
      <c r="C853" s="176" t="str">
        <f t="shared" ca="1" si="31"/>
        <v>FT-TP-849</v>
      </c>
      <c r="D853" s="31"/>
      <c r="E853" s="2"/>
      <c r="F853" s="2"/>
      <c r="G853" s="2"/>
      <c r="H853" s="2"/>
      <c r="I853" s="2"/>
      <c r="J853" s="31"/>
      <c r="K853" s="31"/>
      <c r="L853" s="31"/>
      <c r="M853" s="174" t="str">
        <f>IF(OR(ISBLANK(TP_CFAR_DB[[#This Row],[Probability]]),ISBLANK(TP_CFAR_DB[[#This Row],[Severity]])),"",VLOOKUP(TP_CFAR_DB[[#This Row],[Probability]],Probability[],2,FALSE)+VLOOKUP(TP_CFAR_DB[[#This Row],[Severity]],Probability[],2,FALSE)+1)</f>
        <v/>
      </c>
      <c r="N853" s="182"/>
    </row>
    <row r="854" spans="2:14">
      <c r="B854" s="176">
        <f t="shared" ca="1" si="30"/>
        <v>850</v>
      </c>
      <c r="C854" s="176" t="str">
        <f t="shared" ca="1" si="31"/>
        <v>FT-TP-850</v>
      </c>
      <c r="D854" s="31"/>
      <c r="E854" s="2"/>
      <c r="F854" s="2"/>
      <c r="G854" s="2"/>
      <c r="H854" s="2"/>
      <c r="I854" s="2"/>
      <c r="J854" s="31"/>
      <c r="K854" s="31"/>
      <c r="L854" s="31"/>
      <c r="M854" s="174" t="str">
        <f>IF(OR(ISBLANK(TP_CFAR_DB[[#This Row],[Probability]]),ISBLANK(TP_CFAR_DB[[#This Row],[Severity]])),"",VLOOKUP(TP_CFAR_DB[[#This Row],[Probability]],Probability[],2,FALSE)+VLOOKUP(TP_CFAR_DB[[#This Row],[Severity]],Probability[],2,FALSE)+1)</f>
        <v/>
      </c>
      <c r="N854" s="182"/>
    </row>
    <row r="855" spans="2:14">
      <c r="B855" s="176">
        <f t="shared" ca="1" si="30"/>
        <v>851</v>
      </c>
      <c r="C855" s="176" t="str">
        <f t="shared" ca="1" si="31"/>
        <v>FT-TP-851</v>
      </c>
      <c r="D855" s="31"/>
      <c r="E855" s="2"/>
      <c r="F855" s="2"/>
      <c r="G855" s="2"/>
      <c r="H855" s="2"/>
      <c r="I855" s="2"/>
      <c r="J855" s="31"/>
      <c r="K855" s="31"/>
      <c r="L855" s="31"/>
      <c r="M855" s="174" t="str">
        <f>IF(OR(ISBLANK(TP_CFAR_DB[[#This Row],[Probability]]),ISBLANK(TP_CFAR_DB[[#This Row],[Severity]])),"",VLOOKUP(TP_CFAR_DB[[#This Row],[Probability]],Probability[],2,FALSE)+VLOOKUP(TP_CFAR_DB[[#This Row],[Severity]],Probability[],2,FALSE)+1)</f>
        <v/>
      </c>
      <c r="N855" s="182"/>
    </row>
    <row r="856" spans="2:14">
      <c r="B856" s="176">
        <f t="shared" ca="1" si="30"/>
        <v>852</v>
      </c>
      <c r="C856" s="176" t="str">
        <f t="shared" ca="1" si="31"/>
        <v>FT-TP-852</v>
      </c>
      <c r="D856" s="31"/>
      <c r="E856" s="2"/>
      <c r="F856" s="2"/>
      <c r="G856" s="2"/>
      <c r="H856" s="2"/>
      <c r="I856" s="2"/>
      <c r="J856" s="31"/>
      <c r="K856" s="31"/>
      <c r="L856" s="31"/>
      <c r="M856" s="174" t="str">
        <f>IF(OR(ISBLANK(TP_CFAR_DB[[#This Row],[Probability]]),ISBLANK(TP_CFAR_DB[[#This Row],[Severity]])),"",VLOOKUP(TP_CFAR_DB[[#This Row],[Probability]],Probability[],2,FALSE)+VLOOKUP(TP_CFAR_DB[[#This Row],[Severity]],Probability[],2,FALSE)+1)</f>
        <v/>
      </c>
      <c r="N856" s="182"/>
    </row>
    <row r="857" spans="2:14">
      <c r="B857" s="176">
        <f t="shared" ca="1" si="30"/>
        <v>853</v>
      </c>
      <c r="C857" s="176" t="str">
        <f t="shared" ca="1" si="31"/>
        <v>FT-TP-853</v>
      </c>
      <c r="D857" s="31"/>
      <c r="E857" s="2"/>
      <c r="F857" s="2"/>
      <c r="G857" s="2"/>
      <c r="H857" s="2"/>
      <c r="I857" s="2"/>
      <c r="J857" s="31"/>
      <c r="K857" s="31"/>
      <c r="L857" s="31"/>
      <c r="M857" s="174" t="str">
        <f>IF(OR(ISBLANK(TP_CFAR_DB[[#This Row],[Probability]]),ISBLANK(TP_CFAR_DB[[#This Row],[Severity]])),"",VLOOKUP(TP_CFAR_DB[[#This Row],[Probability]],Probability[],2,FALSE)+VLOOKUP(TP_CFAR_DB[[#This Row],[Severity]],Probability[],2,FALSE)+1)</f>
        <v/>
      </c>
      <c r="N857" s="182"/>
    </row>
    <row r="858" spans="2:14">
      <c r="B858" s="176">
        <f t="shared" ca="1" si="30"/>
        <v>854</v>
      </c>
      <c r="C858" s="176" t="str">
        <f t="shared" ca="1" si="31"/>
        <v>FT-TP-854</v>
      </c>
      <c r="D858" s="31"/>
      <c r="E858" s="2"/>
      <c r="F858" s="2"/>
      <c r="G858" s="2"/>
      <c r="H858" s="2"/>
      <c r="I858" s="2"/>
      <c r="J858" s="31"/>
      <c r="K858" s="31"/>
      <c r="L858" s="31"/>
      <c r="M858" s="174" t="str">
        <f>IF(OR(ISBLANK(TP_CFAR_DB[[#This Row],[Probability]]),ISBLANK(TP_CFAR_DB[[#This Row],[Severity]])),"",VLOOKUP(TP_CFAR_DB[[#This Row],[Probability]],Probability[],2,FALSE)+VLOOKUP(TP_CFAR_DB[[#This Row],[Severity]],Probability[],2,FALSE)+1)</f>
        <v/>
      </c>
      <c r="N858" s="182"/>
    </row>
    <row r="859" spans="2:14">
      <c r="B859" s="176">
        <f t="shared" ca="1" si="30"/>
        <v>855</v>
      </c>
      <c r="C859" s="176" t="str">
        <f t="shared" ca="1" si="31"/>
        <v>FT-TP-855</v>
      </c>
      <c r="D859" s="31"/>
      <c r="E859" s="2"/>
      <c r="F859" s="2"/>
      <c r="G859" s="2"/>
      <c r="H859" s="2"/>
      <c r="I859" s="2"/>
      <c r="J859" s="31"/>
      <c r="K859" s="31"/>
      <c r="L859" s="31"/>
      <c r="M859" s="174" t="str">
        <f>IF(OR(ISBLANK(TP_CFAR_DB[[#This Row],[Probability]]),ISBLANK(TP_CFAR_DB[[#This Row],[Severity]])),"",VLOOKUP(TP_CFAR_DB[[#This Row],[Probability]],Probability[],2,FALSE)+VLOOKUP(TP_CFAR_DB[[#This Row],[Severity]],Probability[],2,FALSE)+1)</f>
        <v/>
      </c>
      <c r="N859" s="182"/>
    </row>
    <row r="860" spans="2:14">
      <c r="B860" s="176">
        <f t="shared" ca="1" si="30"/>
        <v>856</v>
      </c>
      <c r="C860" s="176" t="str">
        <f t="shared" ca="1" si="31"/>
        <v>FT-TP-856</v>
      </c>
      <c r="D860" s="31"/>
      <c r="E860" s="2"/>
      <c r="F860" s="2"/>
      <c r="G860" s="2"/>
      <c r="H860" s="2"/>
      <c r="I860" s="2"/>
      <c r="J860" s="31"/>
      <c r="K860" s="31"/>
      <c r="L860" s="31"/>
      <c r="M860" s="174" t="str">
        <f>IF(OR(ISBLANK(TP_CFAR_DB[[#This Row],[Probability]]),ISBLANK(TP_CFAR_DB[[#This Row],[Severity]])),"",VLOOKUP(TP_CFAR_DB[[#This Row],[Probability]],Probability[],2,FALSE)+VLOOKUP(TP_CFAR_DB[[#This Row],[Severity]],Probability[],2,FALSE)+1)</f>
        <v/>
      </c>
      <c r="N860" s="182"/>
    </row>
    <row r="861" spans="2:14">
      <c r="B861" s="176">
        <f t="shared" ca="1" si="30"/>
        <v>857</v>
      </c>
      <c r="C861" s="176" t="str">
        <f t="shared" ca="1" si="31"/>
        <v>FT-TP-857</v>
      </c>
      <c r="D861" s="31"/>
      <c r="E861" s="2"/>
      <c r="F861" s="2"/>
      <c r="G861" s="2"/>
      <c r="H861" s="2"/>
      <c r="I861" s="2"/>
      <c r="J861" s="31"/>
      <c r="K861" s="31"/>
      <c r="L861" s="31"/>
      <c r="M861" s="174" t="str">
        <f>IF(OR(ISBLANK(TP_CFAR_DB[[#This Row],[Probability]]),ISBLANK(TP_CFAR_DB[[#This Row],[Severity]])),"",VLOOKUP(TP_CFAR_DB[[#This Row],[Probability]],Probability[],2,FALSE)+VLOOKUP(TP_CFAR_DB[[#This Row],[Severity]],Probability[],2,FALSE)+1)</f>
        <v/>
      </c>
      <c r="N861" s="182"/>
    </row>
    <row r="862" spans="2:14">
      <c r="B862" s="176">
        <f t="shared" ca="1" si="30"/>
        <v>858</v>
      </c>
      <c r="C862" s="176" t="str">
        <f t="shared" ca="1" si="31"/>
        <v>FT-TP-858</v>
      </c>
      <c r="D862" s="31"/>
      <c r="E862" s="2"/>
      <c r="F862" s="2"/>
      <c r="G862" s="2"/>
      <c r="H862" s="2"/>
      <c r="I862" s="2"/>
      <c r="J862" s="31"/>
      <c r="K862" s="31"/>
      <c r="L862" s="31"/>
      <c r="M862" s="174" t="str">
        <f>IF(OR(ISBLANK(TP_CFAR_DB[[#This Row],[Probability]]),ISBLANK(TP_CFAR_DB[[#This Row],[Severity]])),"",VLOOKUP(TP_CFAR_DB[[#This Row],[Probability]],Probability[],2,FALSE)+VLOOKUP(TP_CFAR_DB[[#This Row],[Severity]],Probability[],2,FALSE)+1)</f>
        <v/>
      </c>
      <c r="N862" s="182"/>
    </row>
    <row r="863" spans="2:14">
      <c r="B863" s="176">
        <f t="shared" ca="1" si="30"/>
        <v>859</v>
      </c>
      <c r="C863" s="176" t="str">
        <f t="shared" ca="1" si="31"/>
        <v>FT-TP-859</v>
      </c>
      <c r="D863" s="31"/>
      <c r="E863" s="2"/>
      <c r="F863" s="2"/>
      <c r="G863" s="2"/>
      <c r="H863" s="2"/>
      <c r="I863" s="2"/>
      <c r="J863" s="31"/>
      <c r="K863" s="31"/>
      <c r="L863" s="31"/>
      <c r="M863" s="174" t="str">
        <f>IF(OR(ISBLANK(TP_CFAR_DB[[#This Row],[Probability]]),ISBLANK(TP_CFAR_DB[[#This Row],[Severity]])),"",VLOOKUP(TP_CFAR_DB[[#This Row],[Probability]],Probability[],2,FALSE)+VLOOKUP(TP_CFAR_DB[[#This Row],[Severity]],Probability[],2,FALSE)+1)</f>
        <v/>
      </c>
      <c r="N863" s="182"/>
    </row>
    <row r="864" spans="2:14">
      <c r="B864" s="176">
        <f t="shared" ca="1" si="30"/>
        <v>860</v>
      </c>
      <c r="C864" s="176" t="str">
        <f t="shared" ca="1" si="31"/>
        <v>FT-TP-860</v>
      </c>
      <c r="D864" s="31"/>
      <c r="E864" s="2"/>
      <c r="F864" s="2"/>
      <c r="G864" s="2"/>
      <c r="H864" s="2"/>
      <c r="I864" s="2"/>
      <c r="J864" s="31"/>
      <c r="K864" s="31"/>
      <c r="L864" s="31"/>
      <c r="M864" s="174" t="str">
        <f>IF(OR(ISBLANK(TP_CFAR_DB[[#This Row],[Probability]]),ISBLANK(TP_CFAR_DB[[#This Row],[Severity]])),"",VLOOKUP(TP_CFAR_DB[[#This Row],[Probability]],Probability[],2,FALSE)+VLOOKUP(TP_CFAR_DB[[#This Row],[Severity]],Probability[],2,FALSE)+1)</f>
        <v/>
      </c>
      <c r="N864" s="182"/>
    </row>
    <row r="865" spans="2:14">
      <c r="B865" s="176">
        <f t="shared" ca="1" si="30"/>
        <v>861</v>
      </c>
      <c r="C865" s="176" t="str">
        <f t="shared" ca="1" si="31"/>
        <v>FT-TP-861</v>
      </c>
      <c r="D865" s="31"/>
      <c r="E865" s="2"/>
      <c r="F865" s="2"/>
      <c r="G865" s="2"/>
      <c r="H865" s="2"/>
      <c r="I865" s="2"/>
      <c r="J865" s="31"/>
      <c r="K865" s="31"/>
      <c r="L865" s="31"/>
      <c r="M865" s="174" t="str">
        <f>IF(OR(ISBLANK(TP_CFAR_DB[[#This Row],[Probability]]),ISBLANK(TP_CFAR_DB[[#This Row],[Severity]])),"",VLOOKUP(TP_CFAR_DB[[#This Row],[Probability]],Probability[],2,FALSE)+VLOOKUP(TP_CFAR_DB[[#This Row],[Severity]],Probability[],2,FALSE)+1)</f>
        <v/>
      </c>
      <c r="N865" s="182"/>
    </row>
    <row r="866" spans="2:14">
      <c r="B866" s="176">
        <f t="shared" ca="1" si="30"/>
        <v>862</v>
      </c>
      <c r="C866" s="176" t="str">
        <f t="shared" ca="1" si="31"/>
        <v>FT-TP-862</v>
      </c>
      <c r="D866" s="31"/>
      <c r="E866" s="2"/>
      <c r="F866" s="2"/>
      <c r="G866" s="2"/>
      <c r="H866" s="2"/>
      <c r="I866" s="2"/>
      <c r="J866" s="31"/>
      <c r="K866" s="31"/>
      <c r="L866" s="31"/>
      <c r="M866" s="174" t="str">
        <f>IF(OR(ISBLANK(TP_CFAR_DB[[#This Row],[Probability]]),ISBLANK(TP_CFAR_DB[[#This Row],[Severity]])),"",VLOOKUP(TP_CFAR_DB[[#This Row],[Probability]],Probability[],2,FALSE)+VLOOKUP(TP_CFAR_DB[[#This Row],[Severity]],Probability[],2,FALSE)+1)</f>
        <v/>
      </c>
      <c r="N866" s="182"/>
    </row>
    <row r="867" spans="2:14">
      <c r="B867" s="176">
        <f t="shared" ca="1" si="30"/>
        <v>863</v>
      </c>
      <c r="C867" s="176" t="str">
        <f t="shared" ca="1" si="31"/>
        <v>FT-TP-863</v>
      </c>
      <c r="D867" s="31"/>
      <c r="E867" s="2"/>
      <c r="F867" s="2"/>
      <c r="G867" s="2"/>
      <c r="H867" s="2"/>
      <c r="I867" s="2"/>
      <c r="J867" s="31"/>
      <c r="K867" s="31"/>
      <c r="L867" s="31"/>
      <c r="M867" s="174" t="str">
        <f>IF(OR(ISBLANK(TP_CFAR_DB[[#This Row],[Probability]]),ISBLANK(TP_CFAR_DB[[#This Row],[Severity]])),"",VLOOKUP(TP_CFAR_DB[[#This Row],[Probability]],Probability[],2,FALSE)+VLOOKUP(TP_CFAR_DB[[#This Row],[Severity]],Probability[],2,FALSE)+1)</f>
        <v/>
      </c>
      <c r="N867" s="182"/>
    </row>
    <row r="868" spans="2:14">
      <c r="B868" s="176">
        <f t="shared" ca="1" si="30"/>
        <v>864</v>
      </c>
      <c r="C868" s="176" t="str">
        <f t="shared" ca="1" si="31"/>
        <v>FT-TP-864</v>
      </c>
      <c r="D868" s="31"/>
      <c r="E868" s="2"/>
      <c r="F868" s="2"/>
      <c r="G868" s="2"/>
      <c r="H868" s="2"/>
      <c r="I868" s="2"/>
      <c r="J868" s="31"/>
      <c r="K868" s="31"/>
      <c r="L868" s="31"/>
      <c r="M868" s="174" t="str">
        <f>IF(OR(ISBLANK(TP_CFAR_DB[[#This Row],[Probability]]),ISBLANK(TP_CFAR_DB[[#This Row],[Severity]])),"",VLOOKUP(TP_CFAR_DB[[#This Row],[Probability]],Probability[],2,FALSE)+VLOOKUP(TP_CFAR_DB[[#This Row],[Severity]],Probability[],2,FALSE)+1)</f>
        <v/>
      </c>
      <c r="N868" s="182"/>
    </row>
    <row r="869" spans="2:14">
      <c r="B869" s="176">
        <f t="shared" ca="1" si="30"/>
        <v>865</v>
      </c>
      <c r="C869" s="176" t="str">
        <f t="shared" ca="1" si="31"/>
        <v>FT-TP-865</v>
      </c>
      <c r="D869" s="31"/>
      <c r="E869" s="2"/>
      <c r="F869" s="2"/>
      <c r="G869" s="2"/>
      <c r="H869" s="2"/>
      <c r="I869" s="2"/>
      <c r="J869" s="31"/>
      <c r="K869" s="31"/>
      <c r="L869" s="31"/>
      <c r="M869" s="174" t="str">
        <f>IF(OR(ISBLANK(TP_CFAR_DB[[#This Row],[Probability]]),ISBLANK(TP_CFAR_DB[[#This Row],[Severity]])),"",VLOOKUP(TP_CFAR_DB[[#This Row],[Probability]],Probability[],2,FALSE)+VLOOKUP(TP_CFAR_DB[[#This Row],[Severity]],Probability[],2,FALSE)+1)</f>
        <v/>
      </c>
      <c r="N869" s="182"/>
    </row>
    <row r="870" spans="2:14">
      <c r="B870" s="176">
        <f t="shared" ca="1" si="30"/>
        <v>866</v>
      </c>
      <c r="C870" s="176" t="str">
        <f t="shared" ca="1" si="31"/>
        <v>FT-TP-866</v>
      </c>
      <c r="D870" s="31"/>
      <c r="E870" s="2"/>
      <c r="F870" s="2"/>
      <c r="G870" s="2"/>
      <c r="H870" s="2"/>
      <c r="I870" s="2"/>
      <c r="J870" s="31"/>
      <c r="K870" s="31"/>
      <c r="L870" s="31"/>
      <c r="M870" s="174" t="str">
        <f>IF(OR(ISBLANK(TP_CFAR_DB[[#This Row],[Probability]]),ISBLANK(TP_CFAR_DB[[#This Row],[Severity]])),"",VLOOKUP(TP_CFAR_DB[[#This Row],[Probability]],Probability[],2,FALSE)+VLOOKUP(TP_CFAR_DB[[#This Row],[Severity]],Probability[],2,FALSE)+1)</f>
        <v/>
      </c>
      <c r="N870" s="182"/>
    </row>
    <row r="871" spans="2:14">
      <c r="B871" s="176">
        <f t="shared" ca="1" si="30"/>
        <v>867</v>
      </c>
      <c r="C871" s="176" t="str">
        <f t="shared" ca="1" si="31"/>
        <v>FT-TP-867</v>
      </c>
      <c r="D871" s="31"/>
      <c r="E871" s="2"/>
      <c r="F871" s="2"/>
      <c r="G871" s="2"/>
      <c r="H871" s="2"/>
      <c r="I871" s="2"/>
      <c r="J871" s="31"/>
      <c r="K871" s="31"/>
      <c r="L871" s="31"/>
      <c r="M871" s="174" t="str">
        <f>IF(OR(ISBLANK(TP_CFAR_DB[[#This Row],[Probability]]),ISBLANK(TP_CFAR_DB[[#This Row],[Severity]])),"",VLOOKUP(TP_CFAR_DB[[#This Row],[Probability]],Probability[],2,FALSE)+VLOOKUP(TP_CFAR_DB[[#This Row],[Severity]],Probability[],2,FALSE)+1)</f>
        <v/>
      </c>
      <c r="N871" s="182"/>
    </row>
    <row r="872" spans="2:14">
      <c r="B872" s="176">
        <f t="shared" ca="1" si="30"/>
        <v>868</v>
      </c>
      <c r="C872" s="176" t="str">
        <f t="shared" ca="1" si="31"/>
        <v>FT-TP-868</v>
      </c>
      <c r="D872" s="31"/>
      <c r="E872" s="2"/>
      <c r="F872" s="2"/>
      <c r="G872" s="2"/>
      <c r="H872" s="2"/>
      <c r="I872" s="2"/>
      <c r="J872" s="31"/>
      <c r="K872" s="31"/>
      <c r="L872" s="31"/>
      <c r="M872" s="174" t="str">
        <f>IF(OR(ISBLANK(TP_CFAR_DB[[#This Row],[Probability]]),ISBLANK(TP_CFAR_DB[[#This Row],[Severity]])),"",VLOOKUP(TP_CFAR_DB[[#This Row],[Probability]],Probability[],2,FALSE)+VLOOKUP(TP_CFAR_DB[[#This Row],[Severity]],Probability[],2,FALSE)+1)</f>
        <v/>
      </c>
      <c r="N872" s="182"/>
    </row>
    <row r="873" spans="2:14">
      <c r="B873" s="176">
        <f t="shared" ca="1" si="30"/>
        <v>869</v>
      </c>
      <c r="C873" s="176" t="str">
        <f t="shared" ca="1" si="31"/>
        <v>FT-TP-869</v>
      </c>
      <c r="D873" s="31"/>
      <c r="E873" s="2"/>
      <c r="F873" s="2"/>
      <c r="G873" s="2"/>
      <c r="H873" s="2"/>
      <c r="I873" s="2"/>
      <c r="J873" s="31"/>
      <c r="K873" s="31"/>
      <c r="L873" s="31"/>
      <c r="M873" s="174" t="str">
        <f>IF(OR(ISBLANK(TP_CFAR_DB[[#This Row],[Probability]]),ISBLANK(TP_CFAR_DB[[#This Row],[Severity]])),"",VLOOKUP(TP_CFAR_DB[[#This Row],[Probability]],Probability[],2,FALSE)+VLOOKUP(TP_CFAR_DB[[#This Row],[Severity]],Probability[],2,FALSE)+1)</f>
        <v/>
      </c>
      <c r="N873" s="182"/>
    </row>
    <row r="874" spans="2:14">
      <c r="B874" s="176">
        <f t="shared" ca="1" si="30"/>
        <v>870</v>
      </c>
      <c r="C874" s="176" t="str">
        <f t="shared" ca="1" si="31"/>
        <v>FT-TP-870</v>
      </c>
      <c r="D874" s="31"/>
      <c r="E874" s="2"/>
      <c r="F874" s="2"/>
      <c r="G874" s="2"/>
      <c r="H874" s="2"/>
      <c r="I874" s="2"/>
      <c r="J874" s="31"/>
      <c r="K874" s="31"/>
      <c r="L874" s="31"/>
      <c r="M874" s="174" t="str">
        <f>IF(OR(ISBLANK(TP_CFAR_DB[[#This Row],[Probability]]),ISBLANK(TP_CFAR_DB[[#This Row],[Severity]])),"",VLOOKUP(TP_CFAR_DB[[#This Row],[Probability]],Probability[],2,FALSE)+VLOOKUP(TP_CFAR_DB[[#This Row],[Severity]],Probability[],2,FALSE)+1)</f>
        <v/>
      </c>
      <c r="N874" s="182"/>
    </row>
    <row r="875" spans="2:14">
      <c r="B875" s="176">
        <f t="shared" ca="1" si="30"/>
        <v>871</v>
      </c>
      <c r="C875" s="176" t="str">
        <f t="shared" ca="1" si="31"/>
        <v>FT-TP-871</v>
      </c>
      <c r="D875" s="31"/>
      <c r="E875" s="2"/>
      <c r="F875" s="2"/>
      <c r="G875" s="2"/>
      <c r="H875" s="2"/>
      <c r="I875" s="2"/>
      <c r="J875" s="31"/>
      <c r="K875" s="31"/>
      <c r="L875" s="31"/>
      <c r="M875" s="174" t="str">
        <f>IF(OR(ISBLANK(TP_CFAR_DB[[#This Row],[Probability]]),ISBLANK(TP_CFAR_DB[[#This Row],[Severity]])),"",VLOOKUP(TP_CFAR_DB[[#This Row],[Probability]],Probability[],2,FALSE)+VLOOKUP(TP_CFAR_DB[[#This Row],[Severity]],Probability[],2,FALSE)+1)</f>
        <v/>
      </c>
      <c r="N875" s="182"/>
    </row>
    <row r="876" spans="2:14">
      <c r="B876" s="176">
        <f t="shared" ca="1" si="30"/>
        <v>872</v>
      </c>
      <c r="C876" s="176" t="str">
        <f t="shared" ca="1" si="31"/>
        <v>FT-TP-872</v>
      </c>
      <c r="D876" s="31"/>
      <c r="E876" s="2"/>
      <c r="F876" s="2"/>
      <c r="G876" s="2"/>
      <c r="H876" s="2"/>
      <c r="I876" s="2"/>
      <c r="J876" s="31"/>
      <c r="K876" s="31"/>
      <c r="L876" s="31"/>
      <c r="M876" s="174" t="str">
        <f>IF(OR(ISBLANK(TP_CFAR_DB[[#This Row],[Probability]]),ISBLANK(TP_CFAR_DB[[#This Row],[Severity]])),"",VLOOKUP(TP_CFAR_DB[[#This Row],[Probability]],Probability[],2,FALSE)+VLOOKUP(TP_CFAR_DB[[#This Row],[Severity]],Probability[],2,FALSE)+1)</f>
        <v/>
      </c>
      <c r="N876" s="182"/>
    </row>
    <row r="877" spans="2:14">
      <c r="B877" s="176">
        <f t="shared" ca="1" si="30"/>
        <v>873</v>
      </c>
      <c r="C877" s="176" t="str">
        <f t="shared" ca="1" si="31"/>
        <v>FT-TP-873</v>
      </c>
      <c r="D877" s="31"/>
      <c r="E877" s="2"/>
      <c r="F877" s="2"/>
      <c r="G877" s="2"/>
      <c r="H877" s="2"/>
      <c r="I877" s="2"/>
      <c r="J877" s="31"/>
      <c r="K877" s="31"/>
      <c r="L877" s="31"/>
      <c r="M877" s="174" t="str">
        <f>IF(OR(ISBLANK(TP_CFAR_DB[[#This Row],[Probability]]),ISBLANK(TP_CFAR_DB[[#This Row],[Severity]])),"",VLOOKUP(TP_CFAR_DB[[#This Row],[Probability]],Probability[],2,FALSE)+VLOOKUP(TP_CFAR_DB[[#This Row],[Severity]],Probability[],2,FALSE)+1)</f>
        <v/>
      </c>
      <c r="N877" s="182"/>
    </row>
    <row r="878" spans="2:14">
      <c r="B878" s="176">
        <f t="shared" ca="1" si="30"/>
        <v>874</v>
      </c>
      <c r="C878" s="176" t="str">
        <f t="shared" ca="1" si="31"/>
        <v>FT-TP-874</v>
      </c>
      <c r="D878" s="31"/>
      <c r="E878" s="2"/>
      <c r="F878" s="2"/>
      <c r="G878" s="2"/>
      <c r="H878" s="2"/>
      <c r="I878" s="2"/>
      <c r="J878" s="31"/>
      <c r="K878" s="31"/>
      <c r="L878" s="31"/>
      <c r="M878" s="174" t="str">
        <f>IF(OR(ISBLANK(TP_CFAR_DB[[#This Row],[Probability]]),ISBLANK(TP_CFAR_DB[[#This Row],[Severity]])),"",VLOOKUP(TP_CFAR_DB[[#This Row],[Probability]],Probability[],2,FALSE)+VLOOKUP(TP_CFAR_DB[[#This Row],[Severity]],Probability[],2,FALSE)+1)</f>
        <v/>
      </c>
      <c r="N878" s="182"/>
    </row>
    <row r="879" spans="2:14">
      <c r="B879" s="176">
        <f t="shared" ref="B879:B942" ca="1" si="32">INDIRECT("R[-1]C",0)+1</f>
        <v>875</v>
      </c>
      <c r="C879" s="176" t="str">
        <f t="shared" ref="C879:C942" ca="1" si="33">"FT-TP-"&amp;B879</f>
        <v>FT-TP-875</v>
      </c>
      <c r="D879" s="31"/>
      <c r="E879" s="2"/>
      <c r="F879" s="2"/>
      <c r="G879" s="2"/>
      <c r="H879" s="2"/>
      <c r="I879" s="2"/>
      <c r="J879" s="31"/>
      <c r="K879" s="31"/>
      <c r="L879" s="31"/>
      <c r="M879" s="174" t="str">
        <f>IF(OR(ISBLANK(TP_CFAR_DB[[#This Row],[Probability]]),ISBLANK(TP_CFAR_DB[[#This Row],[Severity]])),"",VLOOKUP(TP_CFAR_DB[[#This Row],[Probability]],Probability[],2,FALSE)+VLOOKUP(TP_CFAR_DB[[#This Row],[Severity]],Probability[],2,FALSE)+1)</f>
        <v/>
      </c>
      <c r="N879" s="182"/>
    </row>
    <row r="880" spans="2:14">
      <c r="B880" s="176">
        <f t="shared" ca="1" si="32"/>
        <v>876</v>
      </c>
      <c r="C880" s="176" t="str">
        <f t="shared" ca="1" si="33"/>
        <v>FT-TP-876</v>
      </c>
      <c r="D880" s="31"/>
      <c r="E880" s="2"/>
      <c r="F880" s="2"/>
      <c r="G880" s="2"/>
      <c r="H880" s="2"/>
      <c r="I880" s="2"/>
      <c r="J880" s="31"/>
      <c r="K880" s="31"/>
      <c r="L880" s="31"/>
      <c r="M880" s="174" t="str">
        <f>IF(OR(ISBLANK(TP_CFAR_DB[[#This Row],[Probability]]),ISBLANK(TP_CFAR_DB[[#This Row],[Severity]])),"",VLOOKUP(TP_CFAR_DB[[#This Row],[Probability]],Probability[],2,FALSE)+VLOOKUP(TP_CFAR_DB[[#This Row],[Severity]],Probability[],2,FALSE)+1)</f>
        <v/>
      </c>
      <c r="N880" s="182"/>
    </row>
    <row r="881" spans="2:14">
      <c r="B881" s="176">
        <f t="shared" ca="1" si="32"/>
        <v>877</v>
      </c>
      <c r="C881" s="176" t="str">
        <f t="shared" ca="1" si="33"/>
        <v>FT-TP-877</v>
      </c>
      <c r="D881" s="31"/>
      <c r="E881" s="2"/>
      <c r="F881" s="2"/>
      <c r="G881" s="2"/>
      <c r="H881" s="2"/>
      <c r="I881" s="2"/>
      <c r="J881" s="31"/>
      <c r="K881" s="31"/>
      <c r="L881" s="31"/>
      <c r="M881" s="174" t="str">
        <f>IF(OR(ISBLANK(TP_CFAR_DB[[#This Row],[Probability]]),ISBLANK(TP_CFAR_DB[[#This Row],[Severity]])),"",VLOOKUP(TP_CFAR_DB[[#This Row],[Probability]],Probability[],2,FALSE)+VLOOKUP(TP_CFAR_DB[[#This Row],[Severity]],Probability[],2,FALSE)+1)</f>
        <v/>
      </c>
      <c r="N881" s="182"/>
    </row>
    <row r="882" spans="2:14">
      <c r="B882" s="176">
        <f t="shared" ca="1" si="32"/>
        <v>878</v>
      </c>
      <c r="C882" s="176" t="str">
        <f t="shared" ca="1" si="33"/>
        <v>FT-TP-878</v>
      </c>
      <c r="D882" s="31"/>
      <c r="E882" s="2"/>
      <c r="F882" s="2"/>
      <c r="G882" s="2"/>
      <c r="H882" s="2"/>
      <c r="I882" s="2"/>
      <c r="J882" s="31"/>
      <c r="K882" s="31"/>
      <c r="L882" s="31"/>
      <c r="M882" s="174" t="str">
        <f>IF(OR(ISBLANK(TP_CFAR_DB[[#This Row],[Probability]]),ISBLANK(TP_CFAR_DB[[#This Row],[Severity]])),"",VLOOKUP(TP_CFAR_DB[[#This Row],[Probability]],Probability[],2,FALSE)+VLOOKUP(TP_CFAR_DB[[#This Row],[Severity]],Probability[],2,FALSE)+1)</f>
        <v/>
      </c>
      <c r="N882" s="182"/>
    </row>
    <row r="883" spans="2:14">
      <c r="B883" s="176">
        <f t="shared" ca="1" si="32"/>
        <v>879</v>
      </c>
      <c r="C883" s="176" t="str">
        <f t="shared" ca="1" si="33"/>
        <v>FT-TP-879</v>
      </c>
      <c r="D883" s="31"/>
      <c r="E883" s="2"/>
      <c r="F883" s="2"/>
      <c r="G883" s="2"/>
      <c r="H883" s="2"/>
      <c r="I883" s="2"/>
      <c r="J883" s="31"/>
      <c r="K883" s="31"/>
      <c r="L883" s="31"/>
      <c r="M883" s="174" t="str">
        <f>IF(OR(ISBLANK(TP_CFAR_DB[[#This Row],[Probability]]),ISBLANK(TP_CFAR_DB[[#This Row],[Severity]])),"",VLOOKUP(TP_CFAR_DB[[#This Row],[Probability]],Probability[],2,FALSE)+VLOOKUP(TP_CFAR_DB[[#This Row],[Severity]],Probability[],2,FALSE)+1)</f>
        <v/>
      </c>
      <c r="N883" s="182"/>
    </row>
    <row r="884" spans="2:14">
      <c r="B884" s="176">
        <f t="shared" ca="1" si="32"/>
        <v>880</v>
      </c>
      <c r="C884" s="176" t="str">
        <f t="shared" ca="1" si="33"/>
        <v>FT-TP-880</v>
      </c>
      <c r="D884" s="31"/>
      <c r="E884" s="2"/>
      <c r="F884" s="2"/>
      <c r="G884" s="2"/>
      <c r="H884" s="2"/>
      <c r="I884" s="2"/>
      <c r="J884" s="31"/>
      <c r="K884" s="31"/>
      <c r="L884" s="31"/>
      <c r="M884" s="174" t="str">
        <f>IF(OR(ISBLANK(TP_CFAR_DB[[#This Row],[Probability]]),ISBLANK(TP_CFAR_DB[[#This Row],[Severity]])),"",VLOOKUP(TP_CFAR_DB[[#This Row],[Probability]],Probability[],2,FALSE)+VLOOKUP(TP_CFAR_DB[[#This Row],[Severity]],Probability[],2,FALSE)+1)</f>
        <v/>
      </c>
      <c r="N884" s="182"/>
    </row>
    <row r="885" spans="2:14">
      <c r="B885" s="176">
        <f t="shared" ca="1" si="32"/>
        <v>881</v>
      </c>
      <c r="C885" s="176" t="str">
        <f t="shared" ca="1" si="33"/>
        <v>FT-TP-881</v>
      </c>
      <c r="D885" s="31"/>
      <c r="E885" s="2"/>
      <c r="F885" s="2"/>
      <c r="G885" s="2"/>
      <c r="H885" s="2"/>
      <c r="I885" s="2"/>
      <c r="J885" s="31"/>
      <c r="K885" s="31"/>
      <c r="L885" s="31"/>
      <c r="M885" s="174" t="str">
        <f>IF(OR(ISBLANK(TP_CFAR_DB[[#This Row],[Probability]]),ISBLANK(TP_CFAR_DB[[#This Row],[Severity]])),"",VLOOKUP(TP_CFAR_DB[[#This Row],[Probability]],Probability[],2,FALSE)+VLOOKUP(TP_CFAR_DB[[#This Row],[Severity]],Probability[],2,FALSE)+1)</f>
        <v/>
      </c>
      <c r="N885" s="182"/>
    </row>
    <row r="886" spans="2:14">
      <c r="B886" s="176">
        <f t="shared" ca="1" si="32"/>
        <v>882</v>
      </c>
      <c r="C886" s="176" t="str">
        <f t="shared" ca="1" si="33"/>
        <v>FT-TP-882</v>
      </c>
      <c r="D886" s="31"/>
      <c r="E886" s="2"/>
      <c r="F886" s="2"/>
      <c r="G886" s="2"/>
      <c r="H886" s="2"/>
      <c r="I886" s="2"/>
      <c r="J886" s="31"/>
      <c r="K886" s="31"/>
      <c r="L886" s="31"/>
      <c r="M886" s="174" t="str">
        <f>IF(OR(ISBLANK(TP_CFAR_DB[[#This Row],[Probability]]),ISBLANK(TP_CFAR_DB[[#This Row],[Severity]])),"",VLOOKUP(TP_CFAR_DB[[#This Row],[Probability]],Probability[],2,FALSE)+VLOOKUP(TP_CFAR_DB[[#This Row],[Severity]],Probability[],2,FALSE)+1)</f>
        <v/>
      </c>
      <c r="N886" s="182"/>
    </row>
    <row r="887" spans="2:14">
      <c r="B887" s="176">
        <f t="shared" ca="1" si="32"/>
        <v>883</v>
      </c>
      <c r="C887" s="176" t="str">
        <f t="shared" ca="1" si="33"/>
        <v>FT-TP-883</v>
      </c>
      <c r="D887" s="31"/>
      <c r="E887" s="2"/>
      <c r="F887" s="2"/>
      <c r="G887" s="2"/>
      <c r="H887" s="2"/>
      <c r="I887" s="2"/>
      <c r="J887" s="31"/>
      <c r="K887" s="31"/>
      <c r="L887" s="31"/>
      <c r="M887" s="174" t="str">
        <f>IF(OR(ISBLANK(TP_CFAR_DB[[#This Row],[Probability]]),ISBLANK(TP_CFAR_DB[[#This Row],[Severity]])),"",VLOOKUP(TP_CFAR_DB[[#This Row],[Probability]],Probability[],2,FALSE)+VLOOKUP(TP_CFAR_DB[[#This Row],[Severity]],Probability[],2,FALSE)+1)</f>
        <v/>
      </c>
      <c r="N887" s="182"/>
    </row>
    <row r="888" spans="2:14">
      <c r="B888" s="176">
        <f t="shared" ca="1" si="32"/>
        <v>884</v>
      </c>
      <c r="C888" s="176" t="str">
        <f t="shared" ca="1" si="33"/>
        <v>FT-TP-884</v>
      </c>
      <c r="D888" s="31"/>
      <c r="E888" s="2"/>
      <c r="F888" s="2"/>
      <c r="G888" s="2"/>
      <c r="H888" s="2"/>
      <c r="I888" s="2"/>
      <c r="J888" s="31"/>
      <c r="K888" s="31"/>
      <c r="L888" s="31"/>
      <c r="M888" s="174" t="str">
        <f>IF(OR(ISBLANK(TP_CFAR_DB[[#This Row],[Probability]]),ISBLANK(TP_CFAR_DB[[#This Row],[Severity]])),"",VLOOKUP(TP_CFAR_DB[[#This Row],[Probability]],Probability[],2,FALSE)+VLOOKUP(TP_CFAR_DB[[#This Row],[Severity]],Probability[],2,FALSE)+1)</f>
        <v/>
      </c>
      <c r="N888" s="182"/>
    </row>
    <row r="889" spans="2:14">
      <c r="B889" s="176">
        <f t="shared" ca="1" si="32"/>
        <v>885</v>
      </c>
      <c r="C889" s="176" t="str">
        <f t="shared" ca="1" si="33"/>
        <v>FT-TP-885</v>
      </c>
      <c r="D889" s="31"/>
      <c r="E889" s="2"/>
      <c r="F889" s="2"/>
      <c r="G889" s="2"/>
      <c r="H889" s="2"/>
      <c r="I889" s="2"/>
      <c r="J889" s="31"/>
      <c r="K889" s="31"/>
      <c r="L889" s="31"/>
      <c r="M889" s="174" t="str">
        <f>IF(OR(ISBLANK(TP_CFAR_DB[[#This Row],[Probability]]),ISBLANK(TP_CFAR_DB[[#This Row],[Severity]])),"",VLOOKUP(TP_CFAR_DB[[#This Row],[Probability]],Probability[],2,FALSE)+VLOOKUP(TP_CFAR_DB[[#This Row],[Severity]],Probability[],2,FALSE)+1)</f>
        <v/>
      </c>
      <c r="N889" s="182"/>
    </row>
    <row r="890" spans="2:14">
      <c r="B890" s="176">
        <f t="shared" ca="1" si="32"/>
        <v>886</v>
      </c>
      <c r="C890" s="176" t="str">
        <f t="shared" ca="1" si="33"/>
        <v>FT-TP-886</v>
      </c>
      <c r="D890" s="31"/>
      <c r="E890" s="2"/>
      <c r="F890" s="2"/>
      <c r="G890" s="2"/>
      <c r="H890" s="2"/>
      <c r="I890" s="2"/>
      <c r="J890" s="31"/>
      <c r="K890" s="31"/>
      <c r="L890" s="31"/>
      <c r="M890" s="174" t="str">
        <f>IF(OR(ISBLANK(TP_CFAR_DB[[#This Row],[Probability]]),ISBLANK(TP_CFAR_DB[[#This Row],[Severity]])),"",VLOOKUP(TP_CFAR_DB[[#This Row],[Probability]],Probability[],2,FALSE)+VLOOKUP(TP_CFAR_DB[[#This Row],[Severity]],Probability[],2,FALSE)+1)</f>
        <v/>
      </c>
      <c r="N890" s="182"/>
    </row>
    <row r="891" spans="2:14">
      <c r="B891" s="176">
        <f t="shared" ca="1" si="32"/>
        <v>887</v>
      </c>
      <c r="C891" s="176" t="str">
        <f t="shared" ca="1" si="33"/>
        <v>FT-TP-887</v>
      </c>
      <c r="D891" s="31"/>
      <c r="E891" s="2"/>
      <c r="F891" s="2"/>
      <c r="G891" s="2"/>
      <c r="H891" s="2"/>
      <c r="I891" s="2"/>
      <c r="J891" s="31"/>
      <c r="K891" s="31"/>
      <c r="L891" s="31"/>
      <c r="M891" s="174" t="str">
        <f>IF(OR(ISBLANK(TP_CFAR_DB[[#This Row],[Probability]]),ISBLANK(TP_CFAR_DB[[#This Row],[Severity]])),"",VLOOKUP(TP_CFAR_DB[[#This Row],[Probability]],Probability[],2,FALSE)+VLOOKUP(TP_CFAR_DB[[#This Row],[Severity]],Probability[],2,FALSE)+1)</f>
        <v/>
      </c>
      <c r="N891" s="182"/>
    </row>
    <row r="892" spans="2:14">
      <c r="B892" s="176">
        <f t="shared" ca="1" si="32"/>
        <v>888</v>
      </c>
      <c r="C892" s="176" t="str">
        <f t="shared" ca="1" si="33"/>
        <v>FT-TP-888</v>
      </c>
      <c r="D892" s="31"/>
      <c r="E892" s="2"/>
      <c r="F892" s="2"/>
      <c r="G892" s="2"/>
      <c r="H892" s="2"/>
      <c r="I892" s="2"/>
      <c r="J892" s="31"/>
      <c r="K892" s="31"/>
      <c r="L892" s="31"/>
      <c r="M892" s="174" t="str">
        <f>IF(OR(ISBLANK(TP_CFAR_DB[[#This Row],[Probability]]),ISBLANK(TP_CFAR_DB[[#This Row],[Severity]])),"",VLOOKUP(TP_CFAR_DB[[#This Row],[Probability]],Probability[],2,FALSE)+VLOOKUP(TP_CFAR_DB[[#This Row],[Severity]],Probability[],2,FALSE)+1)</f>
        <v/>
      </c>
      <c r="N892" s="182"/>
    </row>
    <row r="893" spans="2:14">
      <c r="B893" s="176">
        <f t="shared" ca="1" si="32"/>
        <v>889</v>
      </c>
      <c r="C893" s="176" t="str">
        <f t="shared" ca="1" si="33"/>
        <v>FT-TP-889</v>
      </c>
      <c r="D893" s="31"/>
      <c r="E893" s="2"/>
      <c r="F893" s="2"/>
      <c r="G893" s="2"/>
      <c r="H893" s="2"/>
      <c r="I893" s="2"/>
      <c r="J893" s="31"/>
      <c r="K893" s="31"/>
      <c r="L893" s="31"/>
      <c r="M893" s="174" t="str">
        <f>IF(OR(ISBLANK(TP_CFAR_DB[[#This Row],[Probability]]),ISBLANK(TP_CFAR_DB[[#This Row],[Severity]])),"",VLOOKUP(TP_CFAR_DB[[#This Row],[Probability]],Probability[],2,FALSE)+VLOOKUP(TP_CFAR_DB[[#This Row],[Severity]],Probability[],2,FALSE)+1)</f>
        <v/>
      </c>
      <c r="N893" s="182"/>
    </row>
    <row r="894" spans="2:14">
      <c r="B894" s="176">
        <f t="shared" ca="1" si="32"/>
        <v>890</v>
      </c>
      <c r="C894" s="176" t="str">
        <f t="shared" ca="1" si="33"/>
        <v>FT-TP-890</v>
      </c>
      <c r="D894" s="31"/>
      <c r="E894" s="2"/>
      <c r="F894" s="2"/>
      <c r="G894" s="2"/>
      <c r="H894" s="2"/>
      <c r="I894" s="2"/>
      <c r="J894" s="31"/>
      <c r="K894" s="31"/>
      <c r="L894" s="31"/>
      <c r="M894" s="174" t="str">
        <f>IF(OR(ISBLANK(TP_CFAR_DB[[#This Row],[Probability]]),ISBLANK(TP_CFAR_DB[[#This Row],[Severity]])),"",VLOOKUP(TP_CFAR_DB[[#This Row],[Probability]],Probability[],2,FALSE)+VLOOKUP(TP_CFAR_DB[[#This Row],[Severity]],Probability[],2,FALSE)+1)</f>
        <v/>
      </c>
      <c r="N894" s="182"/>
    </row>
    <row r="895" spans="2:14">
      <c r="B895" s="176">
        <f t="shared" ca="1" si="32"/>
        <v>891</v>
      </c>
      <c r="C895" s="176" t="str">
        <f t="shared" ca="1" si="33"/>
        <v>FT-TP-891</v>
      </c>
      <c r="D895" s="31"/>
      <c r="E895" s="2"/>
      <c r="F895" s="2"/>
      <c r="G895" s="2"/>
      <c r="H895" s="2"/>
      <c r="I895" s="2"/>
      <c r="J895" s="31"/>
      <c r="K895" s="31"/>
      <c r="L895" s="31"/>
      <c r="M895" s="174" t="str">
        <f>IF(OR(ISBLANK(TP_CFAR_DB[[#This Row],[Probability]]),ISBLANK(TP_CFAR_DB[[#This Row],[Severity]])),"",VLOOKUP(TP_CFAR_DB[[#This Row],[Probability]],Probability[],2,FALSE)+VLOOKUP(TP_CFAR_DB[[#This Row],[Severity]],Probability[],2,FALSE)+1)</f>
        <v/>
      </c>
      <c r="N895" s="182"/>
    </row>
    <row r="896" spans="2:14">
      <c r="B896" s="176">
        <f t="shared" ca="1" si="32"/>
        <v>892</v>
      </c>
      <c r="C896" s="176" t="str">
        <f t="shared" ca="1" si="33"/>
        <v>FT-TP-892</v>
      </c>
      <c r="D896" s="31"/>
      <c r="E896" s="2"/>
      <c r="F896" s="2"/>
      <c r="G896" s="2"/>
      <c r="H896" s="2"/>
      <c r="I896" s="2"/>
      <c r="J896" s="31"/>
      <c r="K896" s="31"/>
      <c r="L896" s="31"/>
      <c r="M896" s="174" t="str">
        <f>IF(OR(ISBLANK(TP_CFAR_DB[[#This Row],[Probability]]),ISBLANK(TP_CFAR_DB[[#This Row],[Severity]])),"",VLOOKUP(TP_CFAR_DB[[#This Row],[Probability]],Probability[],2,FALSE)+VLOOKUP(TP_CFAR_DB[[#This Row],[Severity]],Probability[],2,FALSE)+1)</f>
        <v/>
      </c>
      <c r="N896" s="182"/>
    </row>
    <row r="897" spans="2:14">
      <c r="B897" s="176">
        <f t="shared" ca="1" si="32"/>
        <v>893</v>
      </c>
      <c r="C897" s="176" t="str">
        <f t="shared" ca="1" si="33"/>
        <v>FT-TP-893</v>
      </c>
      <c r="D897" s="31"/>
      <c r="E897" s="2"/>
      <c r="F897" s="2"/>
      <c r="G897" s="2"/>
      <c r="H897" s="2"/>
      <c r="I897" s="2"/>
      <c r="J897" s="31"/>
      <c r="K897" s="31"/>
      <c r="L897" s="31"/>
      <c r="M897" s="174" t="str">
        <f>IF(OR(ISBLANK(TP_CFAR_DB[[#This Row],[Probability]]),ISBLANK(TP_CFAR_DB[[#This Row],[Severity]])),"",VLOOKUP(TP_CFAR_DB[[#This Row],[Probability]],Probability[],2,FALSE)+VLOOKUP(TP_CFAR_DB[[#This Row],[Severity]],Probability[],2,FALSE)+1)</f>
        <v/>
      </c>
      <c r="N897" s="182"/>
    </row>
    <row r="898" spans="2:14">
      <c r="B898" s="176">
        <f t="shared" ca="1" si="32"/>
        <v>894</v>
      </c>
      <c r="C898" s="176" t="str">
        <f t="shared" ca="1" si="33"/>
        <v>FT-TP-894</v>
      </c>
      <c r="D898" s="31"/>
      <c r="E898" s="2"/>
      <c r="F898" s="2"/>
      <c r="G898" s="2"/>
      <c r="H898" s="2"/>
      <c r="I898" s="2"/>
      <c r="J898" s="31"/>
      <c r="K898" s="31"/>
      <c r="L898" s="31"/>
      <c r="M898" s="174" t="str">
        <f>IF(OR(ISBLANK(TP_CFAR_DB[[#This Row],[Probability]]),ISBLANK(TP_CFAR_DB[[#This Row],[Severity]])),"",VLOOKUP(TP_CFAR_DB[[#This Row],[Probability]],Probability[],2,FALSE)+VLOOKUP(TP_CFAR_DB[[#This Row],[Severity]],Probability[],2,FALSE)+1)</f>
        <v/>
      </c>
      <c r="N898" s="182"/>
    </row>
    <row r="899" spans="2:14">
      <c r="B899" s="176">
        <f t="shared" ca="1" si="32"/>
        <v>895</v>
      </c>
      <c r="C899" s="176" t="str">
        <f t="shared" ca="1" si="33"/>
        <v>FT-TP-895</v>
      </c>
      <c r="D899" s="31"/>
      <c r="E899" s="2"/>
      <c r="F899" s="2"/>
      <c r="G899" s="2"/>
      <c r="H899" s="2"/>
      <c r="I899" s="2"/>
      <c r="J899" s="31"/>
      <c r="K899" s="31"/>
      <c r="L899" s="31"/>
      <c r="M899" s="174" t="str">
        <f>IF(OR(ISBLANK(TP_CFAR_DB[[#This Row],[Probability]]),ISBLANK(TP_CFAR_DB[[#This Row],[Severity]])),"",VLOOKUP(TP_CFAR_DB[[#This Row],[Probability]],Probability[],2,FALSE)+VLOOKUP(TP_CFAR_DB[[#This Row],[Severity]],Probability[],2,FALSE)+1)</f>
        <v/>
      </c>
      <c r="N899" s="182"/>
    </row>
    <row r="900" spans="2:14">
      <c r="B900" s="176">
        <f t="shared" ca="1" si="32"/>
        <v>896</v>
      </c>
      <c r="C900" s="176" t="str">
        <f t="shared" ca="1" si="33"/>
        <v>FT-TP-896</v>
      </c>
      <c r="D900" s="31"/>
      <c r="E900" s="2"/>
      <c r="F900" s="2"/>
      <c r="G900" s="2"/>
      <c r="H900" s="2"/>
      <c r="I900" s="2"/>
      <c r="J900" s="31"/>
      <c r="K900" s="31"/>
      <c r="L900" s="31"/>
      <c r="M900" s="174" t="str">
        <f>IF(OR(ISBLANK(TP_CFAR_DB[[#This Row],[Probability]]),ISBLANK(TP_CFAR_DB[[#This Row],[Severity]])),"",VLOOKUP(TP_CFAR_DB[[#This Row],[Probability]],Probability[],2,FALSE)+VLOOKUP(TP_CFAR_DB[[#This Row],[Severity]],Probability[],2,FALSE)+1)</f>
        <v/>
      </c>
      <c r="N900" s="182"/>
    </row>
    <row r="901" spans="2:14">
      <c r="B901" s="176">
        <f t="shared" ca="1" si="32"/>
        <v>897</v>
      </c>
      <c r="C901" s="176" t="str">
        <f t="shared" ca="1" si="33"/>
        <v>FT-TP-897</v>
      </c>
      <c r="D901" s="31"/>
      <c r="E901" s="2"/>
      <c r="F901" s="2"/>
      <c r="G901" s="2"/>
      <c r="H901" s="2"/>
      <c r="I901" s="2"/>
      <c r="J901" s="31"/>
      <c r="K901" s="31"/>
      <c r="L901" s="31"/>
      <c r="M901" s="174" t="str">
        <f>IF(OR(ISBLANK(TP_CFAR_DB[[#This Row],[Probability]]),ISBLANK(TP_CFAR_DB[[#This Row],[Severity]])),"",VLOOKUP(TP_CFAR_DB[[#This Row],[Probability]],Probability[],2,FALSE)+VLOOKUP(TP_CFAR_DB[[#This Row],[Severity]],Probability[],2,FALSE)+1)</f>
        <v/>
      </c>
      <c r="N901" s="182"/>
    </row>
    <row r="902" spans="2:14">
      <c r="B902" s="176">
        <f t="shared" ca="1" si="32"/>
        <v>898</v>
      </c>
      <c r="C902" s="176" t="str">
        <f t="shared" ca="1" si="33"/>
        <v>FT-TP-898</v>
      </c>
      <c r="D902" s="31"/>
      <c r="E902" s="2"/>
      <c r="F902" s="2"/>
      <c r="G902" s="2"/>
      <c r="H902" s="2"/>
      <c r="I902" s="2"/>
      <c r="J902" s="31"/>
      <c r="K902" s="31"/>
      <c r="L902" s="31"/>
      <c r="M902" s="174" t="str">
        <f>IF(OR(ISBLANK(TP_CFAR_DB[[#This Row],[Probability]]),ISBLANK(TP_CFAR_DB[[#This Row],[Severity]])),"",VLOOKUP(TP_CFAR_DB[[#This Row],[Probability]],Probability[],2,FALSE)+VLOOKUP(TP_CFAR_DB[[#This Row],[Severity]],Probability[],2,FALSE)+1)</f>
        <v/>
      </c>
      <c r="N902" s="182"/>
    </row>
    <row r="903" spans="2:14">
      <c r="B903" s="176">
        <f t="shared" ca="1" si="32"/>
        <v>899</v>
      </c>
      <c r="C903" s="176" t="str">
        <f t="shared" ca="1" si="33"/>
        <v>FT-TP-899</v>
      </c>
      <c r="D903" s="31"/>
      <c r="E903" s="2"/>
      <c r="F903" s="2"/>
      <c r="G903" s="2"/>
      <c r="H903" s="2"/>
      <c r="I903" s="2"/>
      <c r="J903" s="31"/>
      <c r="K903" s="31"/>
      <c r="L903" s="31"/>
      <c r="M903" s="174" t="str">
        <f>IF(OR(ISBLANK(TP_CFAR_DB[[#This Row],[Probability]]),ISBLANK(TP_CFAR_DB[[#This Row],[Severity]])),"",VLOOKUP(TP_CFAR_DB[[#This Row],[Probability]],Probability[],2,FALSE)+VLOOKUP(TP_CFAR_DB[[#This Row],[Severity]],Probability[],2,FALSE)+1)</f>
        <v/>
      </c>
      <c r="N903" s="182"/>
    </row>
    <row r="904" spans="2:14">
      <c r="B904" s="176">
        <f t="shared" ca="1" si="32"/>
        <v>900</v>
      </c>
      <c r="C904" s="176" t="str">
        <f t="shared" ca="1" si="33"/>
        <v>FT-TP-900</v>
      </c>
      <c r="D904" s="31"/>
      <c r="E904" s="2"/>
      <c r="F904" s="2"/>
      <c r="G904" s="2"/>
      <c r="H904" s="2"/>
      <c r="I904" s="2"/>
      <c r="J904" s="31"/>
      <c r="K904" s="31"/>
      <c r="L904" s="31"/>
      <c r="M904" s="174" t="str">
        <f>IF(OR(ISBLANK(TP_CFAR_DB[[#This Row],[Probability]]),ISBLANK(TP_CFAR_DB[[#This Row],[Severity]])),"",VLOOKUP(TP_CFAR_DB[[#This Row],[Probability]],Probability[],2,FALSE)+VLOOKUP(TP_CFAR_DB[[#This Row],[Severity]],Probability[],2,FALSE)+1)</f>
        <v/>
      </c>
      <c r="N904" s="182"/>
    </row>
    <row r="905" spans="2:14">
      <c r="B905" s="176">
        <f t="shared" ca="1" si="32"/>
        <v>901</v>
      </c>
      <c r="C905" s="176" t="str">
        <f t="shared" ca="1" si="33"/>
        <v>FT-TP-901</v>
      </c>
      <c r="D905" s="31"/>
      <c r="E905" s="2"/>
      <c r="F905" s="2"/>
      <c r="G905" s="2"/>
      <c r="H905" s="2"/>
      <c r="I905" s="2"/>
      <c r="J905" s="31"/>
      <c r="K905" s="31"/>
      <c r="L905" s="31"/>
      <c r="M905" s="174" t="str">
        <f>IF(OR(ISBLANK(TP_CFAR_DB[[#This Row],[Probability]]),ISBLANK(TP_CFAR_DB[[#This Row],[Severity]])),"",VLOOKUP(TP_CFAR_DB[[#This Row],[Probability]],Probability[],2,FALSE)+VLOOKUP(TP_CFAR_DB[[#This Row],[Severity]],Probability[],2,FALSE)+1)</f>
        <v/>
      </c>
      <c r="N905" s="182"/>
    </row>
    <row r="906" spans="2:14">
      <c r="B906" s="176">
        <f t="shared" ca="1" si="32"/>
        <v>902</v>
      </c>
      <c r="C906" s="176" t="str">
        <f t="shared" ca="1" si="33"/>
        <v>FT-TP-902</v>
      </c>
      <c r="D906" s="31"/>
      <c r="E906" s="2"/>
      <c r="F906" s="2"/>
      <c r="G906" s="2"/>
      <c r="H906" s="2"/>
      <c r="I906" s="2"/>
      <c r="J906" s="31"/>
      <c r="K906" s="31"/>
      <c r="L906" s="31"/>
      <c r="M906" s="174" t="str">
        <f>IF(OR(ISBLANK(TP_CFAR_DB[[#This Row],[Probability]]),ISBLANK(TP_CFAR_DB[[#This Row],[Severity]])),"",VLOOKUP(TP_CFAR_DB[[#This Row],[Probability]],Probability[],2,FALSE)+VLOOKUP(TP_CFAR_DB[[#This Row],[Severity]],Probability[],2,FALSE)+1)</f>
        <v/>
      </c>
      <c r="N906" s="182"/>
    </row>
    <row r="907" spans="2:14">
      <c r="B907" s="176">
        <f t="shared" ca="1" si="32"/>
        <v>903</v>
      </c>
      <c r="C907" s="176" t="str">
        <f t="shared" ca="1" si="33"/>
        <v>FT-TP-903</v>
      </c>
      <c r="D907" s="31"/>
      <c r="E907" s="2"/>
      <c r="F907" s="2"/>
      <c r="G907" s="2"/>
      <c r="H907" s="2"/>
      <c r="I907" s="2"/>
      <c r="J907" s="31"/>
      <c r="K907" s="31"/>
      <c r="L907" s="31"/>
      <c r="M907" s="174" t="str">
        <f>IF(OR(ISBLANK(TP_CFAR_DB[[#This Row],[Probability]]),ISBLANK(TP_CFAR_DB[[#This Row],[Severity]])),"",VLOOKUP(TP_CFAR_DB[[#This Row],[Probability]],Probability[],2,FALSE)+VLOOKUP(TP_CFAR_DB[[#This Row],[Severity]],Probability[],2,FALSE)+1)</f>
        <v/>
      </c>
      <c r="N907" s="182"/>
    </row>
    <row r="908" spans="2:14">
      <c r="B908" s="176">
        <f t="shared" ca="1" si="32"/>
        <v>904</v>
      </c>
      <c r="C908" s="176" t="str">
        <f t="shared" ca="1" si="33"/>
        <v>FT-TP-904</v>
      </c>
      <c r="D908" s="31"/>
      <c r="E908" s="2"/>
      <c r="F908" s="2"/>
      <c r="G908" s="2"/>
      <c r="H908" s="2"/>
      <c r="I908" s="2"/>
      <c r="J908" s="31"/>
      <c r="K908" s="31"/>
      <c r="L908" s="31"/>
      <c r="M908" s="174" t="str">
        <f>IF(OR(ISBLANK(TP_CFAR_DB[[#This Row],[Probability]]),ISBLANK(TP_CFAR_DB[[#This Row],[Severity]])),"",VLOOKUP(TP_CFAR_DB[[#This Row],[Probability]],Probability[],2,FALSE)+VLOOKUP(TP_CFAR_DB[[#This Row],[Severity]],Probability[],2,FALSE)+1)</f>
        <v/>
      </c>
      <c r="N908" s="182"/>
    </row>
    <row r="909" spans="2:14">
      <c r="B909" s="176">
        <f t="shared" ca="1" si="32"/>
        <v>905</v>
      </c>
      <c r="C909" s="176" t="str">
        <f t="shared" ca="1" si="33"/>
        <v>FT-TP-905</v>
      </c>
      <c r="D909" s="31"/>
      <c r="E909" s="2"/>
      <c r="F909" s="2"/>
      <c r="G909" s="2"/>
      <c r="H909" s="2"/>
      <c r="I909" s="2"/>
      <c r="J909" s="31"/>
      <c r="K909" s="31"/>
      <c r="L909" s="31"/>
      <c r="M909" s="174" t="str">
        <f>IF(OR(ISBLANK(TP_CFAR_DB[[#This Row],[Probability]]),ISBLANK(TP_CFAR_DB[[#This Row],[Severity]])),"",VLOOKUP(TP_CFAR_DB[[#This Row],[Probability]],Probability[],2,FALSE)+VLOOKUP(TP_CFAR_DB[[#This Row],[Severity]],Probability[],2,FALSE)+1)</f>
        <v/>
      </c>
      <c r="N909" s="182"/>
    </row>
    <row r="910" spans="2:14">
      <c r="B910" s="176">
        <f t="shared" ca="1" si="32"/>
        <v>906</v>
      </c>
      <c r="C910" s="176" t="str">
        <f t="shared" ca="1" si="33"/>
        <v>FT-TP-906</v>
      </c>
      <c r="D910" s="31"/>
      <c r="E910" s="2"/>
      <c r="F910" s="2"/>
      <c r="G910" s="2"/>
      <c r="H910" s="2"/>
      <c r="I910" s="2"/>
      <c r="J910" s="31"/>
      <c r="K910" s="31"/>
      <c r="L910" s="31"/>
      <c r="M910" s="174" t="str">
        <f>IF(OR(ISBLANK(TP_CFAR_DB[[#This Row],[Probability]]),ISBLANK(TP_CFAR_DB[[#This Row],[Severity]])),"",VLOOKUP(TP_CFAR_DB[[#This Row],[Probability]],Probability[],2,FALSE)+VLOOKUP(TP_CFAR_DB[[#This Row],[Severity]],Probability[],2,FALSE)+1)</f>
        <v/>
      </c>
      <c r="N910" s="182"/>
    </row>
    <row r="911" spans="2:14">
      <c r="B911" s="176">
        <f t="shared" ca="1" si="32"/>
        <v>907</v>
      </c>
      <c r="C911" s="176" t="str">
        <f t="shared" ca="1" si="33"/>
        <v>FT-TP-907</v>
      </c>
      <c r="D911" s="31"/>
      <c r="E911" s="2"/>
      <c r="F911" s="2"/>
      <c r="G911" s="2"/>
      <c r="H911" s="2"/>
      <c r="I911" s="2"/>
      <c r="J911" s="31"/>
      <c r="K911" s="31"/>
      <c r="L911" s="31"/>
      <c r="M911" s="174" t="str">
        <f>IF(OR(ISBLANK(TP_CFAR_DB[[#This Row],[Probability]]),ISBLANK(TP_CFAR_DB[[#This Row],[Severity]])),"",VLOOKUP(TP_CFAR_DB[[#This Row],[Probability]],Probability[],2,FALSE)+VLOOKUP(TP_CFAR_DB[[#This Row],[Severity]],Probability[],2,FALSE)+1)</f>
        <v/>
      </c>
      <c r="N911" s="182"/>
    </row>
    <row r="912" spans="2:14">
      <c r="B912" s="176">
        <f t="shared" ca="1" si="32"/>
        <v>908</v>
      </c>
      <c r="C912" s="176" t="str">
        <f t="shared" ca="1" si="33"/>
        <v>FT-TP-908</v>
      </c>
      <c r="D912" s="31"/>
      <c r="E912" s="2"/>
      <c r="F912" s="2"/>
      <c r="G912" s="2"/>
      <c r="H912" s="2"/>
      <c r="I912" s="2"/>
      <c r="J912" s="31"/>
      <c r="K912" s="31"/>
      <c r="L912" s="31"/>
      <c r="M912" s="174" t="str">
        <f>IF(OR(ISBLANK(TP_CFAR_DB[[#This Row],[Probability]]),ISBLANK(TP_CFAR_DB[[#This Row],[Severity]])),"",VLOOKUP(TP_CFAR_DB[[#This Row],[Probability]],Probability[],2,FALSE)+VLOOKUP(TP_CFAR_DB[[#This Row],[Severity]],Probability[],2,FALSE)+1)</f>
        <v/>
      </c>
      <c r="N912" s="182"/>
    </row>
    <row r="913" spans="2:14">
      <c r="B913" s="176">
        <f t="shared" ca="1" si="32"/>
        <v>909</v>
      </c>
      <c r="C913" s="176" t="str">
        <f t="shared" ca="1" si="33"/>
        <v>FT-TP-909</v>
      </c>
      <c r="D913" s="31"/>
      <c r="E913" s="2"/>
      <c r="F913" s="2"/>
      <c r="G913" s="2"/>
      <c r="H913" s="2"/>
      <c r="I913" s="2"/>
      <c r="J913" s="31"/>
      <c r="K913" s="31"/>
      <c r="L913" s="31"/>
      <c r="M913" s="174" t="str">
        <f>IF(OR(ISBLANK(TP_CFAR_DB[[#This Row],[Probability]]),ISBLANK(TP_CFAR_DB[[#This Row],[Severity]])),"",VLOOKUP(TP_CFAR_DB[[#This Row],[Probability]],Probability[],2,FALSE)+VLOOKUP(TP_CFAR_DB[[#This Row],[Severity]],Probability[],2,FALSE)+1)</f>
        <v/>
      </c>
      <c r="N913" s="182"/>
    </row>
    <row r="914" spans="2:14">
      <c r="B914" s="176">
        <f t="shared" ca="1" si="32"/>
        <v>910</v>
      </c>
      <c r="C914" s="176" t="str">
        <f t="shared" ca="1" si="33"/>
        <v>FT-TP-910</v>
      </c>
      <c r="D914" s="31"/>
      <c r="E914" s="2"/>
      <c r="F914" s="2"/>
      <c r="G914" s="2"/>
      <c r="H914" s="2"/>
      <c r="I914" s="2"/>
      <c r="J914" s="31"/>
      <c r="K914" s="31"/>
      <c r="L914" s="31"/>
      <c r="M914" s="174" t="str">
        <f>IF(OR(ISBLANK(TP_CFAR_DB[[#This Row],[Probability]]),ISBLANK(TP_CFAR_DB[[#This Row],[Severity]])),"",VLOOKUP(TP_CFAR_DB[[#This Row],[Probability]],Probability[],2,FALSE)+VLOOKUP(TP_CFAR_DB[[#This Row],[Severity]],Probability[],2,FALSE)+1)</f>
        <v/>
      </c>
      <c r="N914" s="182"/>
    </row>
    <row r="915" spans="2:14">
      <c r="B915" s="176">
        <f t="shared" ca="1" si="32"/>
        <v>911</v>
      </c>
      <c r="C915" s="176" t="str">
        <f t="shared" ca="1" si="33"/>
        <v>FT-TP-911</v>
      </c>
      <c r="D915" s="31"/>
      <c r="E915" s="2"/>
      <c r="F915" s="2"/>
      <c r="G915" s="2"/>
      <c r="H915" s="2"/>
      <c r="I915" s="2"/>
      <c r="J915" s="31"/>
      <c r="K915" s="31"/>
      <c r="L915" s="31"/>
      <c r="M915" s="174" t="str">
        <f>IF(OR(ISBLANK(TP_CFAR_DB[[#This Row],[Probability]]),ISBLANK(TP_CFAR_DB[[#This Row],[Severity]])),"",VLOOKUP(TP_CFAR_DB[[#This Row],[Probability]],Probability[],2,FALSE)+VLOOKUP(TP_CFAR_DB[[#This Row],[Severity]],Probability[],2,FALSE)+1)</f>
        <v/>
      </c>
      <c r="N915" s="182"/>
    </row>
    <row r="916" spans="2:14">
      <c r="B916" s="176">
        <f t="shared" ca="1" si="32"/>
        <v>912</v>
      </c>
      <c r="C916" s="176" t="str">
        <f t="shared" ca="1" si="33"/>
        <v>FT-TP-912</v>
      </c>
      <c r="D916" s="31"/>
      <c r="E916" s="2"/>
      <c r="F916" s="2"/>
      <c r="G916" s="2"/>
      <c r="H916" s="2"/>
      <c r="I916" s="2"/>
      <c r="J916" s="31"/>
      <c r="K916" s="31"/>
      <c r="L916" s="31"/>
      <c r="M916" s="174" t="str">
        <f>IF(OR(ISBLANK(TP_CFAR_DB[[#This Row],[Probability]]),ISBLANK(TP_CFAR_DB[[#This Row],[Severity]])),"",VLOOKUP(TP_CFAR_DB[[#This Row],[Probability]],Probability[],2,FALSE)+VLOOKUP(TP_CFAR_DB[[#This Row],[Severity]],Probability[],2,FALSE)+1)</f>
        <v/>
      </c>
      <c r="N916" s="182"/>
    </row>
    <row r="917" spans="2:14">
      <c r="B917" s="176">
        <f t="shared" ca="1" si="32"/>
        <v>913</v>
      </c>
      <c r="C917" s="176" t="str">
        <f t="shared" ca="1" si="33"/>
        <v>FT-TP-913</v>
      </c>
      <c r="D917" s="31"/>
      <c r="E917" s="2"/>
      <c r="F917" s="2"/>
      <c r="G917" s="2"/>
      <c r="H917" s="2"/>
      <c r="I917" s="2"/>
      <c r="J917" s="31"/>
      <c r="K917" s="31"/>
      <c r="L917" s="31"/>
      <c r="M917" s="174" t="str">
        <f>IF(OR(ISBLANK(TP_CFAR_DB[[#This Row],[Probability]]),ISBLANK(TP_CFAR_DB[[#This Row],[Severity]])),"",VLOOKUP(TP_CFAR_DB[[#This Row],[Probability]],Probability[],2,FALSE)+VLOOKUP(TP_CFAR_DB[[#This Row],[Severity]],Probability[],2,FALSE)+1)</f>
        <v/>
      </c>
      <c r="N917" s="182"/>
    </row>
    <row r="918" spans="2:14">
      <c r="B918" s="176">
        <f t="shared" ca="1" si="32"/>
        <v>914</v>
      </c>
      <c r="C918" s="176" t="str">
        <f t="shared" ca="1" si="33"/>
        <v>FT-TP-914</v>
      </c>
      <c r="D918" s="31"/>
      <c r="E918" s="2"/>
      <c r="F918" s="2"/>
      <c r="G918" s="2"/>
      <c r="H918" s="2"/>
      <c r="I918" s="2"/>
      <c r="J918" s="31"/>
      <c r="K918" s="31"/>
      <c r="L918" s="31"/>
      <c r="M918" s="174" t="str">
        <f>IF(OR(ISBLANK(TP_CFAR_DB[[#This Row],[Probability]]),ISBLANK(TP_CFAR_DB[[#This Row],[Severity]])),"",VLOOKUP(TP_CFAR_DB[[#This Row],[Probability]],Probability[],2,FALSE)+VLOOKUP(TP_CFAR_DB[[#This Row],[Severity]],Probability[],2,FALSE)+1)</f>
        <v/>
      </c>
      <c r="N918" s="182"/>
    </row>
    <row r="919" spans="2:14">
      <c r="B919" s="176">
        <f t="shared" ca="1" si="32"/>
        <v>915</v>
      </c>
      <c r="C919" s="176" t="str">
        <f t="shared" ca="1" si="33"/>
        <v>FT-TP-915</v>
      </c>
      <c r="D919" s="31"/>
      <c r="E919" s="2"/>
      <c r="F919" s="2"/>
      <c r="G919" s="2"/>
      <c r="H919" s="2"/>
      <c r="I919" s="2"/>
      <c r="J919" s="31"/>
      <c r="K919" s="31"/>
      <c r="L919" s="31"/>
      <c r="M919" s="174" t="str">
        <f>IF(OR(ISBLANK(TP_CFAR_DB[[#This Row],[Probability]]),ISBLANK(TP_CFAR_DB[[#This Row],[Severity]])),"",VLOOKUP(TP_CFAR_DB[[#This Row],[Probability]],Probability[],2,FALSE)+VLOOKUP(TP_CFAR_DB[[#This Row],[Severity]],Probability[],2,FALSE)+1)</f>
        <v/>
      </c>
      <c r="N919" s="182"/>
    </row>
    <row r="920" spans="2:14">
      <c r="B920" s="176">
        <f t="shared" ca="1" si="32"/>
        <v>916</v>
      </c>
      <c r="C920" s="176" t="str">
        <f t="shared" ca="1" si="33"/>
        <v>FT-TP-916</v>
      </c>
      <c r="D920" s="31"/>
      <c r="E920" s="2"/>
      <c r="F920" s="2"/>
      <c r="G920" s="2"/>
      <c r="H920" s="2"/>
      <c r="I920" s="2"/>
      <c r="J920" s="31"/>
      <c r="K920" s="31"/>
      <c r="L920" s="31"/>
      <c r="M920" s="174" t="str">
        <f>IF(OR(ISBLANK(TP_CFAR_DB[[#This Row],[Probability]]),ISBLANK(TP_CFAR_DB[[#This Row],[Severity]])),"",VLOOKUP(TP_CFAR_DB[[#This Row],[Probability]],Probability[],2,FALSE)+VLOOKUP(TP_CFAR_DB[[#This Row],[Severity]],Probability[],2,FALSE)+1)</f>
        <v/>
      </c>
      <c r="N920" s="182"/>
    </row>
    <row r="921" spans="2:14">
      <c r="B921" s="176">
        <f t="shared" ca="1" si="32"/>
        <v>917</v>
      </c>
      <c r="C921" s="176" t="str">
        <f t="shared" ca="1" si="33"/>
        <v>FT-TP-917</v>
      </c>
      <c r="D921" s="31"/>
      <c r="E921" s="2"/>
      <c r="F921" s="2"/>
      <c r="G921" s="2"/>
      <c r="H921" s="2"/>
      <c r="I921" s="2"/>
      <c r="J921" s="31"/>
      <c r="K921" s="31"/>
      <c r="L921" s="31"/>
      <c r="M921" s="174" t="str">
        <f>IF(OR(ISBLANK(TP_CFAR_DB[[#This Row],[Probability]]),ISBLANK(TP_CFAR_DB[[#This Row],[Severity]])),"",VLOOKUP(TP_CFAR_DB[[#This Row],[Probability]],Probability[],2,FALSE)+VLOOKUP(TP_CFAR_DB[[#This Row],[Severity]],Probability[],2,FALSE)+1)</f>
        <v/>
      </c>
      <c r="N921" s="182"/>
    </row>
    <row r="922" spans="2:14">
      <c r="B922" s="176">
        <f t="shared" ca="1" si="32"/>
        <v>918</v>
      </c>
      <c r="C922" s="176" t="str">
        <f t="shared" ca="1" si="33"/>
        <v>FT-TP-918</v>
      </c>
      <c r="D922" s="31"/>
      <c r="E922" s="2"/>
      <c r="F922" s="2"/>
      <c r="G922" s="2"/>
      <c r="H922" s="2"/>
      <c r="I922" s="2"/>
      <c r="J922" s="31"/>
      <c r="K922" s="31"/>
      <c r="L922" s="31"/>
      <c r="M922" s="174" t="str">
        <f>IF(OR(ISBLANK(TP_CFAR_DB[[#This Row],[Probability]]),ISBLANK(TP_CFAR_DB[[#This Row],[Severity]])),"",VLOOKUP(TP_CFAR_DB[[#This Row],[Probability]],Probability[],2,FALSE)+VLOOKUP(TP_CFAR_DB[[#This Row],[Severity]],Probability[],2,FALSE)+1)</f>
        <v/>
      </c>
      <c r="N922" s="182"/>
    </row>
    <row r="923" spans="2:14">
      <c r="B923" s="176">
        <f t="shared" ca="1" si="32"/>
        <v>919</v>
      </c>
      <c r="C923" s="176" t="str">
        <f t="shared" ca="1" si="33"/>
        <v>FT-TP-919</v>
      </c>
      <c r="D923" s="31"/>
      <c r="E923" s="2"/>
      <c r="F923" s="2"/>
      <c r="G923" s="2"/>
      <c r="H923" s="2"/>
      <c r="I923" s="2"/>
      <c r="J923" s="31"/>
      <c r="K923" s="31"/>
      <c r="L923" s="31"/>
      <c r="M923" s="174" t="str">
        <f>IF(OR(ISBLANK(TP_CFAR_DB[[#This Row],[Probability]]),ISBLANK(TP_CFAR_DB[[#This Row],[Severity]])),"",VLOOKUP(TP_CFAR_DB[[#This Row],[Probability]],Probability[],2,FALSE)+VLOOKUP(TP_CFAR_DB[[#This Row],[Severity]],Probability[],2,FALSE)+1)</f>
        <v/>
      </c>
      <c r="N923" s="182"/>
    </row>
    <row r="924" spans="2:14">
      <c r="B924" s="176">
        <f t="shared" ca="1" si="32"/>
        <v>920</v>
      </c>
      <c r="C924" s="176" t="str">
        <f t="shared" ca="1" si="33"/>
        <v>FT-TP-920</v>
      </c>
      <c r="D924" s="31"/>
      <c r="E924" s="2"/>
      <c r="F924" s="2"/>
      <c r="G924" s="2"/>
      <c r="H924" s="2"/>
      <c r="I924" s="2"/>
      <c r="J924" s="31"/>
      <c r="K924" s="31"/>
      <c r="L924" s="31"/>
      <c r="M924" s="174" t="str">
        <f>IF(OR(ISBLANK(TP_CFAR_DB[[#This Row],[Probability]]),ISBLANK(TP_CFAR_DB[[#This Row],[Severity]])),"",VLOOKUP(TP_CFAR_DB[[#This Row],[Probability]],Probability[],2,FALSE)+VLOOKUP(TP_CFAR_DB[[#This Row],[Severity]],Probability[],2,FALSE)+1)</f>
        <v/>
      </c>
      <c r="N924" s="182"/>
    </row>
    <row r="925" spans="2:14">
      <c r="B925" s="176">
        <f t="shared" ca="1" si="32"/>
        <v>921</v>
      </c>
      <c r="C925" s="176" t="str">
        <f t="shared" ca="1" si="33"/>
        <v>FT-TP-921</v>
      </c>
      <c r="D925" s="31"/>
      <c r="E925" s="2"/>
      <c r="F925" s="2"/>
      <c r="G925" s="2"/>
      <c r="H925" s="2"/>
      <c r="I925" s="2"/>
      <c r="J925" s="31"/>
      <c r="K925" s="31"/>
      <c r="L925" s="31"/>
      <c r="M925" s="174" t="str">
        <f>IF(OR(ISBLANK(TP_CFAR_DB[[#This Row],[Probability]]),ISBLANK(TP_CFAR_DB[[#This Row],[Severity]])),"",VLOOKUP(TP_CFAR_DB[[#This Row],[Probability]],Probability[],2,FALSE)+VLOOKUP(TP_CFAR_DB[[#This Row],[Severity]],Probability[],2,FALSE)+1)</f>
        <v/>
      </c>
      <c r="N925" s="182"/>
    </row>
    <row r="926" spans="2:14">
      <c r="B926" s="176">
        <f t="shared" ca="1" si="32"/>
        <v>922</v>
      </c>
      <c r="C926" s="176" t="str">
        <f t="shared" ca="1" si="33"/>
        <v>FT-TP-922</v>
      </c>
      <c r="D926" s="31"/>
      <c r="E926" s="2"/>
      <c r="F926" s="2"/>
      <c r="G926" s="2"/>
      <c r="H926" s="2"/>
      <c r="I926" s="2"/>
      <c r="J926" s="31"/>
      <c r="K926" s="31"/>
      <c r="L926" s="31"/>
      <c r="M926" s="174" t="str">
        <f>IF(OR(ISBLANK(TP_CFAR_DB[[#This Row],[Probability]]),ISBLANK(TP_CFAR_DB[[#This Row],[Severity]])),"",VLOOKUP(TP_CFAR_DB[[#This Row],[Probability]],Probability[],2,FALSE)+VLOOKUP(TP_CFAR_DB[[#This Row],[Severity]],Probability[],2,FALSE)+1)</f>
        <v/>
      </c>
      <c r="N926" s="182"/>
    </row>
    <row r="927" spans="2:14">
      <c r="B927" s="176">
        <f t="shared" ca="1" si="32"/>
        <v>923</v>
      </c>
      <c r="C927" s="176" t="str">
        <f t="shared" ca="1" si="33"/>
        <v>FT-TP-923</v>
      </c>
      <c r="D927" s="31"/>
      <c r="E927" s="2"/>
      <c r="F927" s="2"/>
      <c r="G927" s="2"/>
      <c r="H927" s="2"/>
      <c r="I927" s="2"/>
      <c r="J927" s="31"/>
      <c r="K927" s="31"/>
      <c r="L927" s="31"/>
      <c r="M927" s="174" t="str">
        <f>IF(OR(ISBLANK(TP_CFAR_DB[[#This Row],[Probability]]),ISBLANK(TP_CFAR_DB[[#This Row],[Severity]])),"",VLOOKUP(TP_CFAR_DB[[#This Row],[Probability]],Probability[],2,FALSE)+VLOOKUP(TP_CFAR_DB[[#This Row],[Severity]],Probability[],2,FALSE)+1)</f>
        <v/>
      </c>
      <c r="N927" s="182"/>
    </row>
    <row r="928" spans="2:14">
      <c r="B928" s="176">
        <f t="shared" ca="1" si="32"/>
        <v>924</v>
      </c>
      <c r="C928" s="176" t="str">
        <f t="shared" ca="1" si="33"/>
        <v>FT-TP-924</v>
      </c>
      <c r="D928" s="31"/>
      <c r="E928" s="2"/>
      <c r="F928" s="2"/>
      <c r="G928" s="2"/>
      <c r="H928" s="2"/>
      <c r="I928" s="2"/>
      <c r="J928" s="31"/>
      <c r="K928" s="31"/>
      <c r="L928" s="31"/>
      <c r="M928" s="174" t="str">
        <f>IF(OR(ISBLANK(TP_CFAR_DB[[#This Row],[Probability]]),ISBLANK(TP_CFAR_DB[[#This Row],[Severity]])),"",VLOOKUP(TP_CFAR_DB[[#This Row],[Probability]],Probability[],2,FALSE)+VLOOKUP(TP_CFAR_DB[[#This Row],[Severity]],Probability[],2,FALSE)+1)</f>
        <v/>
      </c>
      <c r="N928" s="182"/>
    </row>
    <row r="929" spans="2:14">
      <c r="B929" s="176">
        <f t="shared" ca="1" si="32"/>
        <v>925</v>
      </c>
      <c r="C929" s="176" t="str">
        <f t="shared" ca="1" si="33"/>
        <v>FT-TP-925</v>
      </c>
      <c r="D929" s="31"/>
      <c r="E929" s="2"/>
      <c r="F929" s="2"/>
      <c r="G929" s="2"/>
      <c r="H929" s="2"/>
      <c r="I929" s="2"/>
      <c r="J929" s="31"/>
      <c r="K929" s="31"/>
      <c r="L929" s="31"/>
      <c r="M929" s="174" t="str">
        <f>IF(OR(ISBLANK(TP_CFAR_DB[[#This Row],[Probability]]),ISBLANK(TP_CFAR_DB[[#This Row],[Severity]])),"",VLOOKUP(TP_CFAR_DB[[#This Row],[Probability]],Probability[],2,FALSE)+VLOOKUP(TP_CFAR_DB[[#This Row],[Severity]],Probability[],2,FALSE)+1)</f>
        <v/>
      </c>
      <c r="N929" s="182"/>
    </row>
    <row r="930" spans="2:14">
      <c r="B930" s="176">
        <f t="shared" ca="1" si="32"/>
        <v>926</v>
      </c>
      <c r="C930" s="176" t="str">
        <f t="shared" ca="1" si="33"/>
        <v>FT-TP-926</v>
      </c>
      <c r="D930" s="31"/>
      <c r="E930" s="2"/>
      <c r="F930" s="2"/>
      <c r="G930" s="2"/>
      <c r="H930" s="2"/>
      <c r="I930" s="2"/>
      <c r="J930" s="31"/>
      <c r="K930" s="31"/>
      <c r="L930" s="31"/>
      <c r="M930" s="174" t="str">
        <f>IF(OR(ISBLANK(TP_CFAR_DB[[#This Row],[Probability]]),ISBLANK(TP_CFAR_DB[[#This Row],[Severity]])),"",VLOOKUP(TP_CFAR_DB[[#This Row],[Probability]],Probability[],2,FALSE)+VLOOKUP(TP_CFAR_DB[[#This Row],[Severity]],Probability[],2,FALSE)+1)</f>
        <v/>
      </c>
      <c r="N930" s="182"/>
    </row>
    <row r="931" spans="2:14">
      <c r="B931" s="176">
        <f t="shared" ca="1" si="32"/>
        <v>927</v>
      </c>
      <c r="C931" s="176" t="str">
        <f t="shared" ca="1" si="33"/>
        <v>FT-TP-927</v>
      </c>
      <c r="D931" s="31"/>
      <c r="E931" s="2"/>
      <c r="F931" s="2"/>
      <c r="G931" s="2"/>
      <c r="H931" s="2"/>
      <c r="I931" s="2"/>
      <c r="J931" s="31"/>
      <c r="K931" s="31"/>
      <c r="L931" s="31"/>
      <c r="M931" s="174" t="str">
        <f>IF(OR(ISBLANK(TP_CFAR_DB[[#This Row],[Probability]]),ISBLANK(TP_CFAR_DB[[#This Row],[Severity]])),"",VLOOKUP(TP_CFAR_DB[[#This Row],[Probability]],Probability[],2,FALSE)+VLOOKUP(TP_CFAR_DB[[#This Row],[Severity]],Probability[],2,FALSE)+1)</f>
        <v/>
      </c>
      <c r="N931" s="182"/>
    </row>
    <row r="932" spans="2:14">
      <c r="B932" s="176">
        <f t="shared" ca="1" si="32"/>
        <v>928</v>
      </c>
      <c r="C932" s="176" t="str">
        <f t="shared" ca="1" si="33"/>
        <v>FT-TP-928</v>
      </c>
      <c r="D932" s="31"/>
      <c r="E932" s="2"/>
      <c r="F932" s="2"/>
      <c r="G932" s="2"/>
      <c r="H932" s="2"/>
      <c r="I932" s="2"/>
      <c r="J932" s="31"/>
      <c r="K932" s="31"/>
      <c r="L932" s="31"/>
      <c r="M932" s="174" t="str">
        <f>IF(OR(ISBLANK(TP_CFAR_DB[[#This Row],[Probability]]),ISBLANK(TP_CFAR_DB[[#This Row],[Severity]])),"",VLOOKUP(TP_CFAR_DB[[#This Row],[Probability]],Probability[],2,FALSE)+VLOOKUP(TP_CFAR_DB[[#This Row],[Severity]],Probability[],2,FALSE)+1)</f>
        <v/>
      </c>
      <c r="N932" s="182"/>
    </row>
    <row r="933" spans="2:14">
      <c r="B933" s="176">
        <f t="shared" ca="1" si="32"/>
        <v>929</v>
      </c>
      <c r="C933" s="176" t="str">
        <f t="shared" ca="1" si="33"/>
        <v>FT-TP-929</v>
      </c>
      <c r="D933" s="31"/>
      <c r="E933" s="2"/>
      <c r="F933" s="2"/>
      <c r="G933" s="2"/>
      <c r="H933" s="2"/>
      <c r="I933" s="2"/>
      <c r="J933" s="31"/>
      <c r="K933" s="31"/>
      <c r="L933" s="31"/>
      <c r="M933" s="174" t="str">
        <f>IF(OR(ISBLANK(TP_CFAR_DB[[#This Row],[Probability]]),ISBLANK(TP_CFAR_DB[[#This Row],[Severity]])),"",VLOOKUP(TP_CFAR_DB[[#This Row],[Probability]],Probability[],2,FALSE)+VLOOKUP(TP_CFAR_DB[[#This Row],[Severity]],Probability[],2,FALSE)+1)</f>
        <v/>
      </c>
      <c r="N933" s="182"/>
    </row>
    <row r="934" spans="2:14">
      <c r="B934" s="176">
        <f t="shared" ca="1" si="32"/>
        <v>930</v>
      </c>
      <c r="C934" s="176" t="str">
        <f t="shared" ca="1" si="33"/>
        <v>FT-TP-930</v>
      </c>
      <c r="D934" s="31"/>
      <c r="E934" s="2"/>
      <c r="F934" s="2"/>
      <c r="G934" s="2"/>
      <c r="H934" s="2"/>
      <c r="I934" s="2"/>
      <c r="J934" s="31"/>
      <c r="K934" s="31"/>
      <c r="L934" s="31"/>
      <c r="M934" s="174" t="str">
        <f>IF(OR(ISBLANK(TP_CFAR_DB[[#This Row],[Probability]]),ISBLANK(TP_CFAR_DB[[#This Row],[Severity]])),"",VLOOKUP(TP_CFAR_DB[[#This Row],[Probability]],Probability[],2,FALSE)+VLOOKUP(TP_CFAR_DB[[#This Row],[Severity]],Probability[],2,FALSE)+1)</f>
        <v/>
      </c>
      <c r="N934" s="182"/>
    </row>
    <row r="935" spans="2:14">
      <c r="B935" s="176">
        <f t="shared" ca="1" si="32"/>
        <v>931</v>
      </c>
      <c r="C935" s="176" t="str">
        <f t="shared" ca="1" si="33"/>
        <v>FT-TP-931</v>
      </c>
      <c r="D935" s="31"/>
      <c r="E935" s="2"/>
      <c r="F935" s="2"/>
      <c r="G935" s="2"/>
      <c r="H935" s="2"/>
      <c r="I935" s="2"/>
      <c r="J935" s="31"/>
      <c r="K935" s="31"/>
      <c r="L935" s="31"/>
      <c r="M935" s="174" t="str">
        <f>IF(OR(ISBLANK(TP_CFAR_DB[[#This Row],[Probability]]),ISBLANK(TP_CFAR_DB[[#This Row],[Severity]])),"",VLOOKUP(TP_CFAR_DB[[#This Row],[Probability]],Probability[],2,FALSE)+VLOOKUP(TP_CFAR_DB[[#This Row],[Severity]],Probability[],2,FALSE)+1)</f>
        <v/>
      </c>
      <c r="N935" s="182"/>
    </row>
    <row r="936" spans="2:14">
      <c r="B936" s="176">
        <f t="shared" ca="1" si="32"/>
        <v>932</v>
      </c>
      <c r="C936" s="176" t="str">
        <f t="shared" ca="1" si="33"/>
        <v>FT-TP-932</v>
      </c>
      <c r="D936" s="31"/>
      <c r="E936" s="2"/>
      <c r="F936" s="2"/>
      <c r="G936" s="2"/>
      <c r="H936" s="2"/>
      <c r="I936" s="2"/>
      <c r="J936" s="31"/>
      <c r="K936" s="31"/>
      <c r="L936" s="31"/>
      <c r="M936" s="174" t="str">
        <f>IF(OR(ISBLANK(TP_CFAR_DB[[#This Row],[Probability]]),ISBLANK(TP_CFAR_DB[[#This Row],[Severity]])),"",VLOOKUP(TP_CFAR_DB[[#This Row],[Probability]],Probability[],2,FALSE)+VLOOKUP(TP_CFAR_DB[[#This Row],[Severity]],Probability[],2,FALSE)+1)</f>
        <v/>
      </c>
      <c r="N936" s="182"/>
    </row>
    <row r="937" spans="2:14">
      <c r="B937" s="176">
        <f t="shared" ca="1" si="32"/>
        <v>933</v>
      </c>
      <c r="C937" s="176" t="str">
        <f t="shared" ca="1" si="33"/>
        <v>FT-TP-933</v>
      </c>
      <c r="D937" s="31"/>
      <c r="E937" s="2"/>
      <c r="F937" s="2"/>
      <c r="G937" s="2"/>
      <c r="H937" s="2"/>
      <c r="I937" s="2"/>
      <c r="J937" s="31"/>
      <c r="K937" s="31"/>
      <c r="L937" s="31"/>
      <c r="M937" s="174" t="str">
        <f>IF(OR(ISBLANK(TP_CFAR_DB[[#This Row],[Probability]]),ISBLANK(TP_CFAR_DB[[#This Row],[Severity]])),"",VLOOKUP(TP_CFAR_DB[[#This Row],[Probability]],Probability[],2,FALSE)+VLOOKUP(TP_CFAR_DB[[#This Row],[Severity]],Probability[],2,FALSE)+1)</f>
        <v/>
      </c>
      <c r="N937" s="182"/>
    </row>
    <row r="938" spans="2:14">
      <c r="B938" s="176">
        <f t="shared" ca="1" si="32"/>
        <v>934</v>
      </c>
      <c r="C938" s="176" t="str">
        <f t="shared" ca="1" si="33"/>
        <v>FT-TP-934</v>
      </c>
      <c r="D938" s="31"/>
      <c r="E938" s="2"/>
      <c r="F938" s="2"/>
      <c r="G938" s="2"/>
      <c r="H938" s="2"/>
      <c r="I938" s="2"/>
      <c r="J938" s="31"/>
      <c r="K938" s="31"/>
      <c r="L938" s="31"/>
      <c r="M938" s="174" t="str">
        <f>IF(OR(ISBLANK(TP_CFAR_DB[[#This Row],[Probability]]),ISBLANK(TP_CFAR_DB[[#This Row],[Severity]])),"",VLOOKUP(TP_CFAR_DB[[#This Row],[Probability]],Probability[],2,FALSE)+VLOOKUP(TP_CFAR_DB[[#This Row],[Severity]],Probability[],2,FALSE)+1)</f>
        <v/>
      </c>
      <c r="N938" s="182"/>
    </row>
    <row r="939" spans="2:14">
      <c r="B939" s="176">
        <f t="shared" ca="1" si="32"/>
        <v>935</v>
      </c>
      <c r="C939" s="176" t="str">
        <f t="shared" ca="1" si="33"/>
        <v>FT-TP-935</v>
      </c>
      <c r="D939" s="31"/>
      <c r="E939" s="2"/>
      <c r="F939" s="2"/>
      <c r="G939" s="2"/>
      <c r="H939" s="2"/>
      <c r="I939" s="2"/>
      <c r="J939" s="31"/>
      <c r="K939" s="31"/>
      <c r="L939" s="31"/>
      <c r="M939" s="174" t="str">
        <f>IF(OR(ISBLANK(TP_CFAR_DB[[#This Row],[Probability]]),ISBLANK(TP_CFAR_DB[[#This Row],[Severity]])),"",VLOOKUP(TP_CFAR_DB[[#This Row],[Probability]],Probability[],2,FALSE)+VLOOKUP(TP_CFAR_DB[[#This Row],[Severity]],Probability[],2,FALSE)+1)</f>
        <v/>
      </c>
      <c r="N939" s="182"/>
    </row>
    <row r="940" spans="2:14">
      <c r="B940" s="176">
        <f t="shared" ca="1" si="32"/>
        <v>936</v>
      </c>
      <c r="C940" s="176" t="str">
        <f t="shared" ca="1" si="33"/>
        <v>FT-TP-936</v>
      </c>
      <c r="D940" s="31"/>
      <c r="E940" s="2"/>
      <c r="F940" s="2"/>
      <c r="G940" s="2"/>
      <c r="H940" s="2"/>
      <c r="I940" s="2"/>
      <c r="J940" s="31"/>
      <c r="K940" s="31"/>
      <c r="L940" s="31"/>
      <c r="M940" s="174" t="str">
        <f>IF(OR(ISBLANK(TP_CFAR_DB[[#This Row],[Probability]]),ISBLANK(TP_CFAR_DB[[#This Row],[Severity]])),"",VLOOKUP(TP_CFAR_DB[[#This Row],[Probability]],Probability[],2,FALSE)+VLOOKUP(TP_CFAR_DB[[#This Row],[Severity]],Probability[],2,FALSE)+1)</f>
        <v/>
      </c>
      <c r="N940" s="182"/>
    </row>
    <row r="941" spans="2:14">
      <c r="B941" s="176">
        <f t="shared" ca="1" si="32"/>
        <v>937</v>
      </c>
      <c r="C941" s="176" t="str">
        <f t="shared" ca="1" si="33"/>
        <v>FT-TP-937</v>
      </c>
      <c r="D941" s="31"/>
      <c r="E941" s="2"/>
      <c r="F941" s="2"/>
      <c r="G941" s="2"/>
      <c r="H941" s="2"/>
      <c r="I941" s="2"/>
      <c r="J941" s="31"/>
      <c r="K941" s="31"/>
      <c r="L941" s="31"/>
      <c r="M941" s="174" t="str">
        <f>IF(OR(ISBLANK(TP_CFAR_DB[[#This Row],[Probability]]),ISBLANK(TP_CFAR_DB[[#This Row],[Severity]])),"",VLOOKUP(TP_CFAR_DB[[#This Row],[Probability]],Probability[],2,FALSE)+VLOOKUP(TP_CFAR_DB[[#This Row],[Severity]],Probability[],2,FALSE)+1)</f>
        <v/>
      </c>
      <c r="N941" s="182"/>
    </row>
    <row r="942" spans="2:14">
      <c r="B942" s="176">
        <f t="shared" ca="1" si="32"/>
        <v>938</v>
      </c>
      <c r="C942" s="176" t="str">
        <f t="shared" ca="1" si="33"/>
        <v>FT-TP-938</v>
      </c>
      <c r="D942" s="31"/>
      <c r="E942" s="2"/>
      <c r="F942" s="2"/>
      <c r="G942" s="2"/>
      <c r="H942" s="2"/>
      <c r="I942" s="2"/>
      <c r="J942" s="31"/>
      <c r="K942" s="31"/>
      <c r="L942" s="31"/>
      <c r="M942" s="174" t="str">
        <f>IF(OR(ISBLANK(TP_CFAR_DB[[#This Row],[Probability]]),ISBLANK(TP_CFAR_DB[[#This Row],[Severity]])),"",VLOOKUP(TP_CFAR_DB[[#This Row],[Probability]],Probability[],2,FALSE)+VLOOKUP(TP_CFAR_DB[[#This Row],[Severity]],Probability[],2,FALSE)+1)</f>
        <v/>
      </c>
      <c r="N942" s="182"/>
    </row>
    <row r="943" spans="2:14">
      <c r="B943" s="176">
        <f t="shared" ref="B943:B1006" ca="1" si="34">INDIRECT("R[-1]C",0)+1</f>
        <v>939</v>
      </c>
      <c r="C943" s="176" t="str">
        <f t="shared" ref="C943:C1006" ca="1" si="35">"FT-TP-"&amp;B943</f>
        <v>FT-TP-939</v>
      </c>
      <c r="D943" s="31"/>
      <c r="E943" s="2"/>
      <c r="F943" s="2"/>
      <c r="G943" s="2"/>
      <c r="H943" s="2"/>
      <c r="I943" s="2"/>
      <c r="J943" s="31"/>
      <c r="K943" s="31"/>
      <c r="L943" s="31"/>
      <c r="M943" s="174" t="str">
        <f>IF(OR(ISBLANK(TP_CFAR_DB[[#This Row],[Probability]]),ISBLANK(TP_CFAR_DB[[#This Row],[Severity]])),"",VLOOKUP(TP_CFAR_DB[[#This Row],[Probability]],Probability[],2,FALSE)+VLOOKUP(TP_CFAR_DB[[#This Row],[Severity]],Probability[],2,FALSE)+1)</f>
        <v/>
      </c>
      <c r="N943" s="182"/>
    </row>
    <row r="944" spans="2:14">
      <c r="B944" s="176">
        <f t="shared" ca="1" si="34"/>
        <v>940</v>
      </c>
      <c r="C944" s="176" t="str">
        <f t="shared" ca="1" si="35"/>
        <v>FT-TP-940</v>
      </c>
      <c r="D944" s="31"/>
      <c r="E944" s="2"/>
      <c r="F944" s="2"/>
      <c r="G944" s="2"/>
      <c r="H944" s="2"/>
      <c r="I944" s="2"/>
      <c r="J944" s="31"/>
      <c r="K944" s="31"/>
      <c r="L944" s="31"/>
      <c r="M944" s="174" t="str">
        <f>IF(OR(ISBLANK(TP_CFAR_DB[[#This Row],[Probability]]),ISBLANK(TP_CFAR_DB[[#This Row],[Severity]])),"",VLOOKUP(TP_CFAR_DB[[#This Row],[Probability]],Probability[],2,FALSE)+VLOOKUP(TP_CFAR_DB[[#This Row],[Severity]],Probability[],2,FALSE)+1)</f>
        <v/>
      </c>
      <c r="N944" s="182"/>
    </row>
    <row r="945" spans="2:14">
      <c r="B945" s="176">
        <f t="shared" ca="1" si="34"/>
        <v>941</v>
      </c>
      <c r="C945" s="176" t="str">
        <f t="shared" ca="1" si="35"/>
        <v>FT-TP-941</v>
      </c>
      <c r="D945" s="31"/>
      <c r="E945" s="2"/>
      <c r="F945" s="2"/>
      <c r="G945" s="2"/>
      <c r="H945" s="2"/>
      <c r="I945" s="2"/>
      <c r="J945" s="31"/>
      <c r="K945" s="31"/>
      <c r="L945" s="31"/>
      <c r="M945" s="174" t="str">
        <f>IF(OR(ISBLANK(TP_CFAR_DB[[#This Row],[Probability]]),ISBLANK(TP_CFAR_DB[[#This Row],[Severity]])),"",VLOOKUP(TP_CFAR_DB[[#This Row],[Probability]],Probability[],2,FALSE)+VLOOKUP(TP_CFAR_DB[[#This Row],[Severity]],Probability[],2,FALSE)+1)</f>
        <v/>
      </c>
      <c r="N945" s="182"/>
    </row>
    <row r="946" spans="2:14">
      <c r="B946" s="176">
        <f t="shared" ca="1" si="34"/>
        <v>942</v>
      </c>
      <c r="C946" s="176" t="str">
        <f t="shared" ca="1" si="35"/>
        <v>FT-TP-942</v>
      </c>
      <c r="D946" s="31"/>
      <c r="E946" s="2"/>
      <c r="F946" s="2"/>
      <c r="G946" s="2"/>
      <c r="H946" s="2"/>
      <c r="I946" s="2"/>
      <c r="J946" s="31"/>
      <c r="K946" s="31"/>
      <c r="L946" s="31"/>
      <c r="M946" s="174" t="str">
        <f>IF(OR(ISBLANK(TP_CFAR_DB[[#This Row],[Probability]]),ISBLANK(TP_CFAR_DB[[#This Row],[Severity]])),"",VLOOKUP(TP_CFAR_DB[[#This Row],[Probability]],Probability[],2,FALSE)+VLOOKUP(TP_CFAR_DB[[#This Row],[Severity]],Probability[],2,FALSE)+1)</f>
        <v/>
      </c>
      <c r="N946" s="182"/>
    </row>
    <row r="947" spans="2:14">
      <c r="B947" s="176">
        <f t="shared" ca="1" si="34"/>
        <v>943</v>
      </c>
      <c r="C947" s="176" t="str">
        <f t="shared" ca="1" si="35"/>
        <v>FT-TP-943</v>
      </c>
      <c r="D947" s="31"/>
      <c r="E947" s="2"/>
      <c r="F947" s="2"/>
      <c r="G947" s="2"/>
      <c r="H947" s="2"/>
      <c r="I947" s="2"/>
      <c r="J947" s="31"/>
      <c r="K947" s="31"/>
      <c r="L947" s="31"/>
      <c r="M947" s="174" t="str">
        <f>IF(OR(ISBLANK(TP_CFAR_DB[[#This Row],[Probability]]),ISBLANK(TP_CFAR_DB[[#This Row],[Severity]])),"",VLOOKUP(TP_CFAR_DB[[#This Row],[Probability]],Probability[],2,FALSE)+VLOOKUP(TP_CFAR_DB[[#This Row],[Severity]],Probability[],2,FALSE)+1)</f>
        <v/>
      </c>
      <c r="N947" s="182"/>
    </row>
    <row r="948" spans="2:14">
      <c r="B948" s="176">
        <f t="shared" ca="1" si="34"/>
        <v>944</v>
      </c>
      <c r="C948" s="176" t="str">
        <f t="shared" ca="1" si="35"/>
        <v>FT-TP-944</v>
      </c>
      <c r="D948" s="31"/>
      <c r="E948" s="2"/>
      <c r="F948" s="2"/>
      <c r="G948" s="2"/>
      <c r="H948" s="2"/>
      <c r="I948" s="2"/>
      <c r="J948" s="31"/>
      <c r="K948" s="31"/>
      <c r="L948" s="31"/>
      <c r="M948" s="174" t="str">
        <f>IF(OR(ISBLANK(TP_CFAR_DB[[#This Row],[Probability]]),ISBLANK(TP_CFAR_DB[[#This Row],[Severity]])),"",VLOOKUP(TP_CFAR_DB[[#This Row],[Probability]],Probability[],2,FALSE)+VLOOKUP(TP_CFAR_DB[[#This Row],[Severity]],Probability[],2,FALSE)+1)</f>
        <v/>
      </c>
      <c r="N948" s="182"/>
    </row>
    <row r="949" spans="2:14">
      <c r="B949" s="176">
        <f t="shared" ca="1" si="34"/>
        <v>945</v>
      </c>
      <c r="C949" s="176" t="str">
        <f t="shared" ca="1" si="35"/>
        <v>FT-TP-945</v>
      </c>
      <c r="D949" s="31"/>
      <c r="E949" s="2"/>
      <c r="F949" s="2"/>
      <c r="G949" s="2"/>
      <c r="H949" s="2"/>
      <c r="I949" s="2"/>
      <c r="J949" s="31"/>
      <c r="K949" s="31"/>
      <c r="L949" s="31"/>
      <c r="M949" s="174" t="str">
        <f>IF(OR(ISBLANK(TP_CFAR_DB[[#This Row],[Probability]]),ISBLANK(TP_CFAR_DB[[#This Row],[Severity]])),"",VLOOKUP(TP_CFAR_DB[[#This Row],[Probability]],Probability[],2,FALSE)+VLOOKUP(TP_CFAR_DB[[#This Row],[Severity]],Probability[],2,FALSE)+1)</f>
        <v/>
      </c>
      <c r="N949" s="182"/>
    </row>
    <row r="950" spans="2:14">
      <c r="B950" s="176">
        <f t="shared" ca="1" si="34"/>
        <v>946</v>
      </c>
      <c r="C950" s="176" t="str">
        <f t="shared" ca="1" si="35"/>
        <v>FT-TP-946</v>
      </c>
      <c r="D950" s="31"/>
      <c r="E950" s="2"/>
      <c r="F950" s="2"/>
      <c r="G950" s="2"/>
      <c r="H950" s="2"/>
      <c r="I950" s="2"/>
      <c r="J950" s="31"/>
      <c r="K950" s="31"/>
      <c r="L950" s="31"/>
      <c r="M950" s="174" t="str">
        <f>IF(OR(ISBLANK(TP_CFAR_DB[[#This Row],[Probability]]),ISBLANK(TP_CFAR_DB[[#This Row],[Severity]])),"",VLOOKUP(TP_CFAR_DB[[#This Row],[Probability]],Probability[],2,FALSE)+VLOOKUP(TP_CFAR_DB[[#This Row],[Severity]],Probability[],2,FALSE)+1)</f>
        <v/>
      </c>
      <c r="N950" s="182"/>
    </row>
    <row r="951" spans="2:14">
      <c r="B951" s="176">
        <f t="shared" ca="1" si="34"/>
        <v>947</v>
      </c>
      <c r="C951" s="176" t="str">
        <f t="shared" ca="1" si="35"/>
        <v>FT-TP-947</v>
      </c>
      <c r="D951" s="31"/>
      <c r="E951" s="2"/>
      <c r="F951" s="2"/>
      <c r="G951" s="2"/>
      <c r="H951" s="2"/>
      <c r="I951" s="2"/>
      <c r="J951" s="31"/>
      <c r="K951" s="31"/>
      <c r="L951" s="31"/>
      <c r="M951" s="174" t="str">
        <f>IF(OR(ISBLANK(TP_CFAR_DB[[#This Row],[Probability]]),ISBLANK(TP_CFAR_DB[[#This Row],[Severity]])),"",VLOOKUP(TP_CFAR_DB[[#This Row],[Probability]],Probability[],2,FALSE)+VLOOKUP(TP_CFAR_DB[[#This Row],[Severity]],Probability[],2,FALSE)+1)</f>
        <v/>
      </c>
      <c r="N951" s="182"/>
    </row>
    <row r="952" spans="2:14">
      <c r="B952" s="176">
        <f t="shared" ca="1" si="34"/>
        <v>948</v>
      </c>
      <c r="C952" s="176" t="str">
        <f t="shared" ca="1" si="35"/>
        <v>FT-TP-948</v>
      </c>
      <c r="D952" s="31"/>
      <c r="E952" s="2"/>
      <c r="F952" s="2"/>
      <c r="G952" s="2"/>
      <c r="H952" s="2"/>
      <c r="I952" s="2"/>
      <c r="J952" s="31"/>
      <c r="K952" s="31"/>
      <c r="L952" s="31"/>
      <c r="M952" s="174" t="str">
        <f>IF(OR(ISBLANK(TP_CFAR_DB[[#This Row],[Probability]]),ISBLANK(TP_CFAR_DB[[#This Row],[Severity]])),"",VLOOKUP(TP_CFAR_DB[[#This Row],[Probability]],Probability[],2,FALSE)+VLOOKUP(TP_CFAR_DB[[#This Row],[Severity]],Probability[],2,FALSE)+1)</f>
        <v/>
      </c>
      <c r="N952" s="182"/>
    </row>
    <row r="953" spans="2:14">
      <c r="B953" s="176">
        <f t="shared" ca="1" si="34"/>
        <v>949</v>
      </c>
      <c r="C953" s="176" t="str">
        <f t="shared" ca="1" si="35"/>
        <v>FT-TP-949</v>
      </c>
      <c r="D953" s="31"/>
      <c r="E953" s="2"/>
      <c r="F953" s="2"/>
      <c r="G953" s="2"/>
      <c r="H953" s="2"/>
      <c r="I953" s="2"/>
      <c r="J953" s="31"/>
      <c r="K953" s="31"/>
      <c r="L953" s="31"/>
      <c r="M953" s="174" t="str">
        <f>IF(OR(ISBLANK(TP_CFAR_DB[[#This Row],[Probability]]),ISBLANK(TP_CFAR_DB[[#This Row],[Severity]])),"",VLOOKUP(TP_CFAR_DB[[#This Row],[Probability]],Probability[],2,FALSE)+VLOOKUP(TP_CFAR_DB[[#This Row],[Severity]],Probability[],2,FALSE)+1)</f>
        <v/>
      </c>
      <c r="N953" s="182"/>
    </row>
    <row r="954" spans="2:14">
      <c r="B954" s="176">
        <f t="shared" ca="1" si="34"/>
        <v>950</v>
      </c>
      <c r="C954" s="176" t="str">
        <f t="shared" ca="1" si="35"/>
        <v>FT-TP-950</v>
      </c>
      <c r="D954" s="31"/>
      <c r="E954" s="2"/>
      <c r="F954" s="2"/>
      <c r="G954" s="2"/>
      <c r="H954" s="2"/>
      <c r="I954" s="2"/>
      <c r="J954" s="31"/>
      <c r="K954" s="31"/>
      <c r="L954" s="31"/>
      <c r="M954" s="174" t="str">
        <f>IF(OR(ISBLANK(TP_CFAR_DB[[#This Row],[Probability]]),ISBLANK(TP_CFAR_DB[[#This Row],[Severity]])),"",VLOOKUP(TP_CFAR_DB[[#This Row],[Probability]],Probability[],2,FALSE)+VLOOKUP(TP_CFAR_DB[[#This Row],[Severity]],Probability[],2,FALSE)+1)</f>
        <v/>
      </c>
      <c r="N954" s="182"/>
    </row>
    <row r="955" spans="2:14">
      <c r="B955" s="176">
        <f t="shared" ca="1" si="34"/>
        <v>951</v>
      </c>
      <c r="C955" s="176" t="str">
        <f t="shared" ca="1" si="35"/>
        <v>FT-TP-951</v>
      </c>
      <c r="D955" s="31"/>
      <c r="E955" s="2"/>
      <c r="F955" s="2"/>
      <c r="G955" s="2"/>
      <c r="H955" s="2"/>
      <c r="I955" s="2"/>
      <c r="J955" s="31"/>
      <c r="K955" s="31"/>
      <c r="L955" s="31"/>
      <c r="M955" s="174" t="str">
        <f>IF(OR(ISBLANK(TP_CFAR_DB[[#This Row],[Probability]]),ISBLANK(TP_CFAR_DB[[#This Row],[Severity]])),"",VLOOKUP(TP_CFAR_DB[[#This Row],[Probability]],Probability[],2,FALSE)+VLOOKUP(TP_CFAR_DB[[#This Row],[Severity]],Probability[],2,FALSE)+1)</f>
        <v/>
      </c>
      <c r="N955" s="182"/>
    </row>
    <row r="956" spans="2:14">
      <c r="B956" s="176">
        <f t="shared" ca="1" si="34"/>
        <v>952</v>
      </c>
      <c r="C956" s="176" t="str">
        <f t="shared" ca="1" si="35"/>
        <v>FT-TP-952</v>
      </c>
      <c r="D956" s="31"/>
      <c r="E956" s="2"/>
      <c r="F956" s="2"/>
      <c r="G956" s="2"/>
      <c r="H956" s="2"/>
      <c r="I956" s="2"/>
      <c r="J956" s="31"/>
      <c r="K956" s="31"/>
      <c r="L956" s="31"/>
      <c r="M956" s="174" t="str">
        <f>IF(OR(ISBLANK(TP_CFAR_DB[[#This Row],[Probability]]),ISBLANK(TP_CFAR_DB[[#This Row],[Severity]])),"",VLOOKUP(TP_CFAR_DB[[#This Row],[Probability]],Probability[],2,FALSE)+VLOOKUP(TP_CFAR_DB[[#This Row],[Severity]],Probability[],2,FALSE)+1)</f>
        <v/>
      </c>
      <c r="N956" s="182"/>
    </row>
    <row r="957" spans="2:14">
      <c r="B957" s="176">
        <f t="shared" ca="1" si="34"/>
        <v>953</v>
      </c>
      <c r="C957" s="176" t="str">
        <f t="shared" ca="1" si="35"/>
        <v>FT-TP-953</v>
      </c>
      <c r="D957" s="31"/>
      <c r="E957" s="2"/>
      <c r="F957" s="2"/>
      <c r="G957" s="2"/>
      <c r="H957" s="2"/>
      <c r="I957" s="2"/>
      <c r="J957" s="31"/>
      <c r="K957" s="31"/>
      <c r="L957" s="31"/>
      <c r="M957" s="174" t="str">
        <f>IF(OR(ISBLANK(TP_CFAR_DB[[#This Row],[Probability]]),ISBLANK(TP_CFAR_DB[[#This Row],[Severity]])),"",VLOOKUP(TP_CFAR_DB[[#This Row],[Probability]],Probability[],2,FALSE)+VLOOKUP(TP_CFAR_DB[[#This Row],[Severity]],Probability[],2,FALSE)+1)</f>
        <v/>
      </c>
      <c r="N957" s="182"/>
    </row>
    <row r="958" spans="2:14">
      <c r="B958" s="176">
        <f t="shared" ca="1" si="34"/>
        <v>954</v>
      </c>
      <c r="C958" s="176" t="str">
        <f t="shared" ca="1" si="35"/>
        <v>FT-TP-954</v>
      </c>
      <c r="D958" s="31"/>
      <c r="E958" s="2"/>
      <c r="F958" s="2"/>
      <c r="G958" s="2"/>
      <c r="H958" s="2"/>
      <c r="I958" s="2"/>
      <c r="J958" s="31"/>
      <c r="K958" s="31"/>
      <c r="L958" s="31"/>
      <c r="M958" s="174" t="str">
        <f>IF(OR(ISBLANK(TP_CFAR_DB[[#This Row],[Probability]]),ISBLANK(TP_CFAR_DB[[#This Row],[Severity]])),"",VLOOKUP(TP_CFAR_DB[[#This Row],[Probability]],Probability[],2,FALSE)+VLOOKUP(TP_CFAR_DB[[#This Row],[Severity]],Probability[],2,FALSE)+1)</f>
        <v/>
      </c>
      <c r="N958" s="182"/>
    </row>
    <row r="959" spans="2:14">
      <c r="B959" s="176">
        <f t="shared" ca="1" si="34"/>
        <v>955</v>
      </c>
      <c r="C959" s="176" t="str">
        <f t="shared" ca="1" si="35"/>
        <v>FT-TP-955</v>
      </c>
      <c r="D959" s="31"/>
      <c r="E959" s="2"/>
      <c r="F959" s="2"/>
      <c r="G959" s="2"/>
      <c r="H959" s="2"/>
      <c r="I959" s="2"/>
      <c r="J959" s="31"/>
      <c r="K959" s="31"/>
      <c r="L959" s="31"/>
      <c r="M959" s="174" t="str">
        <f>IF(OR(ISBLANK(TP_CFAR_DB[[#This Row],[Probability]]),ISBLANK(TP_CFAR_DB[[#This Row],[Severity]])),"",VLOOKUP(TP_CFAR_DB[[#This Row],[Probability]],Probability[],2,FALSE)+VLOOKUP(TP_CFAR_DB[[#This Row],[Severity]],Probability[],2,FALSE)+1)</f>
        <v/>
      </c>
      <c r="N959" s="182"/>
    </row>
    <row r="960" spans="2:14">
      <c r="B960" s="176">
        <f t="shared" ca="1" si="34"/>
        <v>956</v>
      </c>
      <c r="C960" s="176" t="str">
        <f t="shared" ca="1" si="35"/>
        <v>FT-TP-956</v>
      </c>
      <c r="D960" s="31"/>
      <c r="E960" s="2"/>
      <c r="F960" s="2"/>
      <c r="G960" s="2"/>
      <c r="H960" s="2"/>
      <c r="I960" s="2"/>
      <c r="J960" s="31"/>
      <c r="K960" s="31"/>
      <c r="L960" s="31"/>
      <c r="M960" s="174" t="str">
        <f>IF(OR(ISBLANK(TP_CFAR_DB[[#This Row],[Probability]]),ISBLANK(TP_CFAR_DB[[#This Row],[Severity]])),"",VLOOKUP(TP_CFAR_DB[[#This Row],[Probability]],Probability[],2,FALSE)+VLOOKUP(TP_CFAR_DB[[#This Row],[Severity]],Probability[],2,FALSE)+1)</f>
        <v/>
      </c>
      <c r="N960" s="182"/>
    </row>
    <row r="961" spans="2:14">
      <c r="B961" s="176">
        <f t="shared" ca="1" si="34"/>
        <v>957</v>
      </c>
      <c r="C961" s="176" t="str">
        <f t="shared" ca="1" si="35"/>
        <v>FT-TP-957</v>
      </c>
      <c r="D961" s="31"/>
      <c r="E961" s="2"/>
      <c r="F961" s="2"/>
      <c r="G961" s="2"/>
      <c r="H961" s="2"/>
      <c r="I961" s="2"/>
      <c r="J961" s="31"/>
      <c r="K961" s="31"/>
      <c r="L961" s="31"/>
      <c r="M961" s="174" t="str">
        <f>IF(OR(ISBLANK(TP_CFAR_DB[[#This Row],[Probability]]),ISBLANK(TP_CFAR_DB[[#This Row],[Severity]])),"",VLOOKUP(TP_CFAR_DB[[#This Row],[Probability]],Probability[],2,FALSE)+VLOOKUP(TP_CFAR_DB[[#This Row],[Severity]],Probability[],2,FALSE)+1)</f>
        <v/>
      </c>
      <c r="N961" s="182"/>
    </row>
    <row r="962" spans="2:14">
      <c r="B962" s="176">
        <f t="shared" ca="1" si="34"/>
        <v>958</v>
      </c>
      <c r="C962" s="176" t="str">
        <f t="shared" ca="1" si="35"/>
        <v>FT-TP-958</v>
      </c>
      <c r="D962" s="31"/>
      <c r="E962" s="2"/>
      <c r="F962" s="2"/>
      <c r="G962" s="2"/>
      <c r="H962" s="2"/>
      <c r="I962" s="2"/>
      <c r="J962" s="31"/>
      <c r="K962" s="31"/>
      <c r="L962" s="31"/>
      <c r="M962" s="174" t="str">
        <f>IF(OR(ISBLANK(TP_CFAR_DB[[#This Row],[Probability]]),ISBLANK(TP_CFAR_DB[[#This Row],[Severity]])),"",VLOOKUP(TP_CFAR_DB[[#This Row],[Probability]],Probability[],2,FALSE)+VLOOKUP(TP_CFAR_DB[[#This Row],[Severity]],Probability[],2,FALSE)+1)</f>
        <v/>
      </c>
      <c r="N962" s="182"/>
    </row>
    <row r="963" spans="2:14">
      <c r="B963" s="176">
        <f t="shared" ca="1" si="34"/>
        <v>959</v>
      </c>
      <c r="C963" s="176" t="str">
        <f t="shared" ca="1" si="35"/>
        <v>FT-TP-959</v>
      </c>
      <c r="D963" s="31"/>
      <c r="E963" s="2"/>
      <c r="F963" s="2"/>
      <c r="G963" s="2"/>
      <c r="H963" s="2"/>
      <c r="I963" s="2"/>
      <c r="J963" s="31"/>
      <c r="K963" s="31"/>
      <c r="L963" s="31"/>
      <c r="M963" s="174" t="str">
        <f>IF(OR(ISBLANK(TP_CFAR_DB[[#This Row],[Probability]]),ISBLANK(TP_CFAR_DB[[#This Row],[Severity]])),"",VLOOKUP(TP_CFAR_DB[[#This Row],[Probability]],Probability[],2,FALSE)+VLOOKUP(TP_CFAR_DB[[#This Row],[Severity]],Probability[],2,FALSE)+1)</f>
        <v/>
      </c>
      <c r="N963" s="182"/>
    </row>
    <row r="964" spans="2:14">
      <c r="B964" s="176">
        <f t="shared" ca="1" si="34"/>
        <v>960</v>
      </c>
      <c r="C964" s="176" t="str">
        <f t="shared" ca="1" si="35"/>
        <v>FT-TP-960</v>
      </c>
      <c r="D964" s="31"/>
      <c r="E964" s="2"/>
      <c r="F964" s="2"/>
      <c r="G964" s="2"/>
      <c r="H964" s="2"/>
      <c r="I964" s="2"/>
      <c r="J964" s="31"/>
      <c r="K964" s="31"/>
      <c r="L964" s="31"/>
      <c r="M964" s="174" t="str">
        <f>IF(OR(ISBLANK(TP_CFAR_DB[[#This Row],[Probability]]),ISBLANK(TP_CFAR_DB[[#This Row],[Severity]])),"",VLOOKUP(TP_CFAR_DB[[#This Row],[Probability]],Probability[],2,FALSE)+VLOOKUP(TP_CFAR_DB[[#This Row],[Severity]],Probability[],2,FALSE)+1)</f>
        <v/>
      </c>
      <c r="N964" s="182"/>
    </row>
    <row r="965" spans="2:14">
      <c r="B965" s="176">
        <f t="shared" ca="1" si="34"/>
        <v>961</v>
      </c>
      <c r="C965" s="176" t="str">
        <f t="shared" ca="1" si="35"/>
        <v>FT-TP-961</v>
      </c>
      <c r="D965" s="31"/>
      <c r="E965" s="2"/>
      <c r="F965" s="2"/>
      <c r="G965" s="2"/>
      <c r="H965" s="2"/>
      <c r="I965" s="2"/>
      <c r="J965" s="31"/>
      <c r="K965" s="31"/>
      <c r="L965" s="31"/>
      <c r="M965" s="174" t="str">
        <f>IF(OR(ISBLANK(TP_CFAR_DB[[#This Row],[Probability]]),ISBLANK(TP_CFAR_DB[[#This Row],[Severity]])),"",VLOOKUP(TP_CFAR_DB[[#This Row],[Probability]],Probability[],2,FALSE)+VLOOKUP(TP_CFAR_DB[[#This Row],[Severity]],Probability[],2,FALSE)+1)</f>
        <v/>
      </c>
      <c r="N965" s="182"/>
    </row>
    <row r="966" spans="2:14">
      <c r="B966" s="176">
        <f t="shared" ca="1" si="34"/>
        <v>962</v>
      </c>
      <c r="C966" s="176" t="str">
        <f t="shared" ca="1" si="35"/>
        <v>FT-TP-962</v>
      </c>
      <c r="D966" s="31"/>
      <c r="E966" s="2"/>
      <c r="F966" s="2"/>
      <c r="G966" s="2"/>
      <c r="H966" s="2"/>
      <c r="I966" s="2"/>
      <c r="J966" s="31"/>
      <c r="K966" s="31"/>
      <c r="L966" s="31"/>
      <c r="M966" s="174" t="str">
        <f>IF(OR(ISBLANK(TP_CFAR_DB[[#This Row],[Probability]]),ISBLANK(TP_CFAR_DB[[#This Row],[Severity]])),"",VLOOKUP(TP_CFAR_DB[[#This Row],[Probability]],Probability[],2,FALSE)+VLOOKUP(TP_CFAR_DB[[#This Row],[Severity]],Probability[],2,FALSE)+1)</f>
        <v/>
      </c>
      <c r="N966" s="182"/>
    </row>
    <row r="967" spans="2:14">
      <c r="B967" s="176">
        <f t="shared" ca="1" si="34"/>
        <v>963</v>
      </c>
      <c r="C967" s="176" t="str">
        <f t="shared" ca="1" si="35"/>
        <v>FT-TP-963</v>
      </c>
      <c r="D967" s="31"/>
      <c r="E967" s="2"/>
      <c r="F967" s="2"/>
      <c r="G967" s="2"/>
      <c r="H967" s="2"/>
      <c r="I967" s="2"/>
      <c r="J967" s="31"/>
      <c r="K967" s="31"/>
      <c r="L967" s="31"/>
      <c r="M967" s="174" t="str">
        <f>IF(OR(ISBLANK(TP_CFAR_DB[[#This Row],[Probability]]),ISBLANK(TP_CFAR_DB[[#This Row],[Severity]])),"",VLOOKUP(TP_CFAR_DB[[#This Row],[Probability]],Probability[],2,FALSE)+VLOOKUP(TP_CFAR_DB[[#This Row],[Severity]],Probability[],2,FALSE)+1)</f>
        <v/>
      </c>
      <c r="N967" s="182"/>
    </row>
    <row r="968" spans="2:14">
      <c r="B968" s="176">
        <f t="shared" ca="1" si="34"/>
        <v>964</v>
      </c>
      <c r="C968" s="176" t="str">
        <f t="shared" ca="1" si="35"/>
        <v>FT-TP-964</v>
      </c>
      <c r="D968" s="31"/>
      <c r="E968" s="2"/>
      <c r="F968" s="2"/>
      <c r="G968" s="2"/>
      <c r="H968" s="2"/>
      <c r="I968" s="2"/>
      <c r="J968" s="31"/>
      <c r="K968" s="31"/>
      <c r="L968" s="31"/>
      <c r="M968" s="174" t="str">
        <f>IF(OR(ISBLANK(TP_CFAR_DB[[#This Row],[Probability]]),ISBLANK(TP_CFAR_DB[[#This Row],[Severity]])),"",VLOOKUP(TP_CFAR_DB[[#This Row],[Probability]],Probability[],2,FALSE)+VLOOKUP(TP_CFAR_DB[[#This Row],[Severity]],Probability[],2,FALSE)+1)</f>
        <v/>
      </c>
      <c r="N968" s="182"/>
    </row>
    <row r="969" spans="2:14">
      <c r="B969" s="176">
        <f t="shared" ca="1" si="34"/>
        <v>965</v>
      </c>
      <c r="C969" s="176" t="str">
        <f t="shared" ca="1" si="35"/>
        <v>FT-TP-965</v>
      </c>
      <c r="D969" s="31"/>
      <c r="E969" s="2"/>
      <c r="F969" s="2"/>
      <c r="G969" s="2"/>
      <c r="H969" s="2"/>
      <c r="I969" s="2"/>
      <c r="J969" s="31"/>
      <c r="K969" s="31"/>
      <c r="L969" s="31"/>
      <c r="M969" s="174" t="str">
        <f>IF(OR(ISBLANK(TP_CFAR_DB[[#This Row],[Probability]]),ISBLANK(TP_CFAR_DB[[#This Row],[Severity]])),"",VLOOKUP(TP_CFAR_DB[[#This Row],[Probability]],Probability[],2,FALSE)+VLOOKUP(TP_CFAR_DB[[#This Row],[Severity]],Probability[],2,FALSE)+1)</f>
        <v/>
      </c>
      <c r="N969" s="182"/>
    </row>
    <row r="970" spans="2:14">
      <c r="B970" s="176">
        <f t="shared" ca="1" si="34"/>
        <v>966</v>
      </c>
      <c r="C970" s="176" t="str">
        <f t="shared" ca="1" si="35"/>
        <v>FT-TP-966</v>
      </c>
      <c r="D970" s="31"/>
      <c r="E970" s="2"/>
      <c r="F970" s="2"/>
      <c r="G970" s="2"/>
      <c r="H970" s="2"/>
      <c r="I970" s="2"/>
      <c r="J970" s="31"/>
      <c r="K970" s="31"/>
      <c r="L970" s="31"/>
      <c r="M970" s="174" t="str">
        <f>IF(OR(ISBLANK(TP_CFAR_DB[[#This Row],[Probability]]),ISBLANK(TP_CFAR_DB[[#This Row],[Severity]])),"",VLOOKUP(TP_CFAR_DB[[#This Row],[Probability]],Probability[],2,FALSE)+VLOOKUP(TP_CFAR_DB[[#This Row],[Severity]],Probability[],2,FALSE)+1)</f>
        <v/>
      </c>
      <c r="N970" s="182"/>
    </row>
    <row r="971" spans="2:14">
      <c r="B971" s="176">
        <f t="shared" ca="1" si="34"/>
        <v>967</v>
      </c>
      <c r="C971" s="176" t="str">
        <f t="shared" ca="1" si="35"/>
        <v>FT-TP-967</v>
      </c>
      <c r="D971" s="31"/>
      <c r="E971" s="2"/>
      <c r="F971" s="2"/>
      <c r="G971" s="2"/>
      <c r="H971" s="2"/>
      <c r="I971" s="2"/>
      <c r="J971" s="31"/>
      <c r="K971" s="31"/>
      <c r="L971" s="31"/>
      <c r="M971" s="174" t="str">
        <f>IF(OR(ISBLANK(TP_CFAR_DB[[#This Row],[Probability]]),ISBLANK(TP_CFAR_DB[[#This Row],[Severity]])),"",VLOOKUP(TP_CFAR_DB[[#This Row],[Probability]],Probability[],2,FALSE)+VLOOKUP(TP_CFAR_DB[[#This Row],[Severity]],Probability[],2,FALSE)+1)</f>
        <v/>
      </c>
      <c r="N971" s="182"/>
    </row>
    <row r="972" spans="2:14">
      <c r="B972" s="176">
        <f t="shared" ca="1" si="34"/>
        <v>968</v>
      </c>
      <c r="C972" s="176" t="str">
        <f t="shared" ca="1" si="35"/>
        <v>FT-TP-968</v>
      </c>
      <c r="D972" s="31"/>
      <c r="E972" s="2"/>
      <c r="F972" s="2"/>
      <c r="G972" s="2"/>
      <c r="H972" s="2"/>
      <c r="I972" s="2"/>
      <c r="J972" s="31"/>
      <c r="K972" s="31"/>
      <c r="L972" s="31"/>
      <c r="M972" s="174" t="str">
        <f>IF(OR(ISBLANK(TP_CFAR_DB[[#This Row],[Probability]]),ISBLANK(TP_CFAR_DB[[#This Row],[Severity]])),"",VLOOKUP(TP_CFAR_DB[[#This Row],[Probability]],Probability[],2,FALSE)+VLOOKUP(TP_CFAR_DB[[#This Row],[Severity]],Probability[],2,FALSE)+1)</f>
        <v/>
      </c>
      <c r="N972" s="182"/>
    </row>
    <row r="973" spans="2:14">
      <c r="B973" s="176">
        <f t="shared" ca="1" si="34"/>
        <v>969</v>
      </c>
      <c r="C973" s="176" t="str">
        <f t="shared" ca="1" si="35"/>
        <v>FT-TP-969</v>
      </c>
      <c r="D973" s="31"/>
      <c r="E973" s="2"/>
      <c r="F973" s="2"/>
      <c r="G973" s="2"/>
      <c r="H973" s="2"/>
      <c r="I973" s="2"/>
      <c r="J973" s="31"/>
      <c r="K973" s="31"/>
      <c r="L973" s="31"/>
      <c r="M973" s="174" t="str">
        <f>IF(OR(ISBLANK(TP_CFAR_DB[[#This Row],[Probability]]),ISBLANK(TP_CFAR_DB[[#This Row],[Severity]])),"",VLOOKUP(TP_CFAR_DB[[#This Row],[Probability]],Probability[],2,FALSE)+VLOOKUP(TP_CFAR_DB[[#This Row],[Severity]],Probability[],2,FALSE)+1)</f>
        <v/>
      </c>
      <c r="N973" s="182"/>
    </row>
    <row r="974" spans="2:14">
      <c r="B974" s="176">
        <f t="shared" ca="1" si="34"/>
        <v>970</v>
      </c>
      <c r="C974" s="176" t="str">
        <f t="shared" ca="1" si="35"/>
        <v>FT-TP-970</v>
      </c>
      <c r="D974" s="31"/>
      <c r="E974" s="2"/>
      <c r="F974" s="2"/>
      <c r="G974" s="2"/>
      <c r="H974" s="2"/>
      <c r="I974" s="2"/>
      <c r="J974" s="31"/>
      <c r="K974" s="31"/>
      <c r="L974" s="31"/>
      <c r="M974" s="174" t="str">
        <f>IF(OR(ISBLANK(TP_CFAR_DB[[#This Row],[Probability]]),ISBLANK(TP_CFAR_DB[[#This Row],[Severity]])),"",VLOOKUP(TP_CFAR_DB[[#This Row],[Probability]],Probability[],2,FALSE)+VLOOKUP(TP_CFAR_DB[[#This Row],[Severity]],Probability[],2,FALSE)+1)</f>
        <v/>
      </c>
      <c r="N974" s="182"/>
    </row>
    <row r="975" spans="2:14">
      <c r="B975" s="176">
        <f t="shared" ca="1" si="34"/>
        <v>971</v>
      </c>
      <c r="C975" s="176" t="str">
        <f t="shared" ca="1" si="35"/>
        <v>FT-TP-971</v>
      </c>
      <c r="D975" s="31"/>
      <c r="E975" s="2"/>
      <c r="F975" s="2"/>
      <c r="G975" s="2"/>
      <c r="H975" s="2"/>
      <c r="I975" s="2"/>
      <c r="J975" s="31"/>
      <c r="K975" s="31"/>
      <c r="L975" s="31"/>
      <c r="M975" s="174" t="str">
        <f>IF(OR(ISBLANK(TP_CFAR_DB[[#This Row],[Probability]]),ISBLANK(TP_CFAR_DB[[#This Row],[Severity]])),"",VLOOKUP(TP_CFAR_DB[[#This Row],[Probability]],Probability[],2,FALSE)+VLOOKUP(TP_CFAR_DB[[#This Row],[Severity]],Probability[],2,FALSE)+1)</f>
        <v/>
      </c>
      <c r="N975" s="182"/>
    </row>
    <row r="976" spans="2:14">
      <c r="B976" s="176">
        <f t="shared" ca="1" si="34"/>
        <v>972</v>
      </c>
      <c r="C976" s="176" t="str">
        <f t="shared" ca="1" si="35"/>
        <v>FT-TP-972</v>
      </c>
      <c r="D976" s="31"/>
      <c r="E976" s="2"/>
      <c r="F976" s="2"/>
      <c r="G976" s="2"/>
      <c r="H976" s="2"/>
      <c r="I976" s="2"/>
      <c r="J976" s="31"/>
      <c r="K976" s="31"/>
      <c r="L976" s="31"/>
      <c r="M976" s="174" t="str">
        <f>IF(OR(ISBLANK(TP_CFAR_DB[[#This Row],[Probability]]),ISBLANK(TP_CFAR_DB[[#This Row],[Severity]])),"",VLOOKUP(TP_CFAR_DB[[#This Row],[Probability]],Probability[],2,FALSE)+VLOOKUP(TP_CFAR_DB[[#This Row],[Severity]],Probability[],2,FALSE)+1)</f>
        <v/>
      </c>
      <c r="N976" s="182"/>
    </row>
    <row r="977" spans="2:14">
      <c r="B977" s="176">
        <f t="shared" ca="1" si="34"/>
        <v>973</v>
      </c>
      <c r="C977" s="176" t="str">
        <f t="shared" ca="1" si="35"/>
        <v>FT-TP-973</v>
      </c>
      <c r="D977" s="31"/>
      <c r="E977" s="2"/>
      <c r="F977" s="2"/>
      <c r="G977" s="2"/>
      <c r="H977" s="2"/>
      <c r="I977" s="2"/>
      <c r="J977" s="31"/>
      <c r="K977" s="31"/>
      <c r="L977" s="31"/>
      <c r="M977" s="174" t="str">
        <f>IF(OR(ISBLANK(TP_CFAR_DB[[#This Row],[Probability]]),ISBLANK(TP_CFAR_DB[[#This Row],[Severity]])),"",VLOOKUP(TP_CFAR_DB[[#This Row],[Probability]],Probability[],2,FALSE)+VLOOKUP(TP_CFAR_DB[[#This Row],[Severity]],Probability[],2,FALSE)+1)</f>
        <v/>
      </c>
      <c r="N977" s="182"/>
    </row>
    <row r="978" spans="2:14">
      <c r="B978" s="176">
        <f t="shared" ca="1" si="34"/>
        <v>974</v>
      </c>
      <c r="C978" s="176" t="str">
        <f t="shared" ca="1" si="35"/>
        <v>FT-TP-974</v>
      </c>
      <c r="D978" s="31"/>
      <c r="E978" s="2"/>
      <c r="F978" s="2"/>
      <c r="G978" s="2"/>
      <c r="H978" s="2"/>
      <c r="I978" s="2"/>
      <c r="J978" s="31"/>
      <c r="K978" s="31"/>
      <c r="L978" s="31"/>
      <c r="M978" s="174" t="str">
        <f>IF(OR(ISBLANK(TP_CFAR_DB[[#This Row],[Probability]]),ISBLANK(TP_CFAR_DB[[#This Row],[Severity]])),"",VLOOKUP(TP_CFAR_DB[[#This Row],[Probability]],Probability[],2,FALSE)+VLOOKUP(TP_CFAR_DB[[#This Row],[Severity]],Probability[],2,FALSE)+1)</f>
        <v/>
      </c>
      <c r="N978" s="182"/>
    </row>
    <row r="979" spans="2:14">
      <c r="B979" s="176">
        <f t="shared" ca="1" si="34"/>
        <v>975</v>
      </c>
      <c r="C979" s="176" t="str">
        <f t="shared" ca="1" si="35"/>
        <v>FT-TP-975</v>
      </c>
      <c r="D979" s="31"/>
      <c r="E979" s="2"/>
      <c r="F979" s="2"/>
      <c r="G979" s="2"/>
      <c r="H979" s="2"/>
      <c r="I979" s="2"/>
      <c r="J979" s="31"/>
      <c r="K979" s="31"/>
      <c r="L979" s="31"/>
      <c r="M979" s="174" t="str">
        <f>IF(OR(ISBLANK(TP_CFAR_DB[[#This Row],[Probability]]),ISBLANK(TP_CFAR_DB[[#This Row],[Severity]])),"",VLOOKUP(TP_CFAR_DB[[#This Row],[Probability]],Probability[],2,FALSE)+VLOOKUP(TP_CFAR_DB[[#This Row],[Severity]],Probability[],2,FALSE)+1)</f>
        <v/>
      </c>
      <c r="N979" s="182"/>
    </row>
    <row r="980" spans="2:14">
      <c r="B980" s="176">
        <f t="shared" ca="1" si="34"/>
        <v>976</v>
      </c>
      <c r="C980" s="176" t="str">
        <f t="shared" ca="1" si="35"/>
        <v>FT-TP-976</v>
      </c>
      <c r="D980" s="31"/>
      <c r="E980" s="2"/>
      <c r="F980" s="2"/>
      <c r="G980" s="2"/>
      <c r="H980" s="2"/>
      <c r="I980" s="2"/>
      <c r="J980" s="31"/>
      <c r="K980" s="31"/>
      <c r="L980" s="31"/>
      <c r="M980" s="174" t="str">
        <f>IF(OR(ISBLANK(TP_CFAR_DB[[#This Row],[Probability]]),ISBLANK(TP_CFAR_DB[[#This Row],[Severity]])),"",VLOOKUP(TP_CFAR_DB[[#This Row],[Probability]],Probability[],2,FALSE)+VLOOKUP(TP_CFAR_DB[[#This Row],[Severity]],Probability[],2,FALSE)+1)</f>
        <v/>
      </c>
      <c r="N980" s="182"/>
    </row>
    <row r="981" spans="2:14">
      <c r="B981" s="176">
        <f t="shared" ca="1" si="34"/>
        <v>977</v>
      </c>
      <c r="C981" s="176" t="str">
        <f t="shared" ca="1" si="35"/>
        <v>FT-TP-977</v>
      </c>
      <c r="D981" s="31"/>
      <c r="E981" s="2"/>
      <c r="F981" s="2"/>
      <c r="G981" s="2"/>
      <c r="H981" s="2"/>
      <c r="I981" s="2"/>
      <c r="J981" s="31"/>
      <c r="K981" s="31"/>
      <c r="L981" s="31"/>
      <c r="M981" s="174" t="str">
        <f>IF(OR(ISBLANK(TP_CFAR_DB[[#This Row],[Probability]]),ISBLANK(TP_CFAR_DB[[#This Row],[Severity]])),"",VLOOKUP(TP_CFAR_DB[[#This Row],[Probability]],Probability[],2,FALSE)+VLOOKUP(TP_CFAR_DB[[#This Row],[Severity]],Probability[],2,FALSE)+1)</f>
        <v/>
      </c>
      <c r="N981" s="182"/>
    </row>
    <row r="982" spans="2:14">
      <c r="B982" s="176">
        <f t="shared" ca="1" si="34"/>
        <v>978</v>
      </c>
      <c r="C982" s="176" t="str">
        <f t="shared" ca="1" si="35"/>
        <v>FT-TP-978</v>
      </c>
      <c r="D982" s="31"/>
      <c r="E982" s="2"/>
      <c r="F982" s="2"/>
      <c r="G982" s="2"/>
      <c r="H982" s="2"/>
      <c r="I982" s="2"/>
      <c r="J982" s="31"/>
      <c r="K982" s="31"/>
      <c r="L982" s="31"/>
      <c r="M982" s="174" t="str">
        <f>IF(OR(ISBLANK(TP_CFAR_DB[[#This Row],[Probability]]),ISBLANK(TP_CFAR_DB[[#This Row],[Severity]])),"",VLOOKUP(TP_CFAR_DB[[#This Row],[Probability]],Probability[],2,FALSE)+VLOOKUP(TP_CFAR_DB[[#This Row],[Severity]],Probability[],2,FALSE)+1)</f>
        <v/>
      </c>
      <c r="N982" s="182"/>
    </row>
    <row r="983" spans="2:14">
      <c r="B983" s="176">
        <f t="shared" ca="1" si="34"/>
        <v>979</v>
      </c>
      <c r="C983" s="176" t="str">
        <f t="shared" ca="1" si="35"/>
        <v>FT-TP-979</v>
      </c>
      <c r="D983" s="31"/>
      <c r="E983" s="2"/>
      <c r="F983" s="2"/>
      <c r="G983" s="2"/>
      <c r="H983" s="2"/>
      <c r="I983" s="2"/>
      <c r="J983" s="31"/>
      <c r="K983" s="31"/>
      <c r="L983" s="31"/>
      <c r="M983" s="174" t="str">
        <f>IF(OR(ISBLANK(TP_CFAR_DB[[#This Row],[Probability]]),ISBLANK(TP_CFAR_DB[[#This Row],[Severity]])),"",VLOOKUP(TP_CFAR_DB[[#This Row],[Probability]],Probability[],2,FALSE)+VLOOKUP(TP_CFAR_DB[[#This Row],[Severity]],Probability[],2,FALSE)+1)</f>
        <v/>
      </c>
      <c r="N983" s="182"/>
    </row>
    <row r="984" spans="2:14">
      <c r="B984" s="176">
        <f t="shared" ca="1" si="34"/>
        <v>980</v>
      </c>
      <c r="C984" s="176" t="str">
        <f t="shared" ca="1" si="35"/>
        <v>FT-TP-980</v>
      </c>
      <c r="D984" s="31"/>
      <c r="E984" s="2"/>
      <c r="F984" s="2"/>
      <c r="G984" s="2"/>
      <c r="H984" s="2"/>
      <c r="I984" s="2"/>
      <c r="J984" s="31"/>
      <c r="K984" s="31"/>
      <c r="L984" s="31"/>
      <c r="M984" s="174" t="str">
        <f>IF(OR(ISBLANK(TP_CFAR_DB[[#This Row],[Probability]]),ISBLANK(TP_CFAR_DB[[#This Row],[Severity]])),"",VLOOKUP(TP_CFAR_DB[[#This Row],[Probability]],Probability[],2,FALSE)+VLOOKUP(TP_CFAR_DB[[#This Row],[Severity]],Probability[],2,FALSE)+1)</f>
        <v/>
      </c>
      <c r="N984" s="182"/>
    </row>
    <row r="985" spans="2:14">
      <c r="B985" s="176">
        <f t="shared" ca="1" si="34"/>
        <v>981</v>
      </c>
      <c r="C985" s="176" t="str">
        <f t="shared" ca="1" si="35"/>
        <v>FT-TP-981</v>
      </c>
      <c r="D985" s="31"/>
      <c r="E985" s="2"/>
      <c r="F985" s="2"/>
      <c r="G985" s="2"/>
      <c r="H985" s="2"/>
      <c r="I985" s="2"/>
      <c r="J985" s="31"/>
      <c r="K985" s="31"/>
      <c r="L985" s="31"/>
      <c r="M985" s="174" t="str">
        <f>IF(OR(ISBLANK(TP_CFAR_DB[[#This Row],[Probability]]),ISBLANK(TP_CFAR_DB[[#This Row],[Severity]])),"",VLOOKUP(TP_CFAR_DB[[#This Row],[Probability]],Probability[],2,FALSE)+VLOOKUP(TP_CFAR_DB[[#This Row],[Severity]],Probability[],2,FALSE)+1)</f>
        <v/>
      </c>
      <c r="N985" s="182"/>
    </row>
    <row r="986" spans="2:14">
      <c r="B986" s="176">
        <f t="shared" ca="1" si="34"/>
        <v>982</v>
      </c>
      <c r="C986" s="176" t="str">
        <f t="shared" ca="1" si="35"/>
        <v>FT-TP-982</v>
      </c>
      <c r="D986" s="31"/>
      <c r="E986" s="2"/>
      <c r="F986" s="2"/>
      <c r="G986" s="2"/>
      <c r="H986" s="2"/>
      <c r="I986" s="2"/>
      <c r="J986" s="31"/>
      <c r="K986" s="31"/>
      <c r="L986" s="31"/>
      <c r="M986" s="174" t="str">
        <f>IF(OR(ISBLANK(TP_CFAR_DB[[#This Row],[Probability]]),ISBLANK(TP_CFAR_DB[[#This Row],[Severity]])),"",VLOOKUP(TP_CFAR_DB[[#This Row],[Probability]],Probability[],2,FALSE)+VLOOKUP(TP_CFAR_DB[[#This Row],[Severity]],Probability[],2,FALSE)+1)</f>
        <v/>
      </c>
      <c r="N986" s="182"/>
    </row>
    <row r="987" spans="2:14">
      <c r="B987" s="176">
        <f t="shared" ca="1" si="34"/>
        <v>983</v>
      </c>
      <c r="C987" s="176" t="str">
        <f t="shared" ca="1" si="35"/>
        <v>FT-TP-983</v>
      </c>
      <c r="D987" s="31"/>
      <c r="E987" s="2"/>
      <c r="F987" s="2"/>
      <c r="G987" s="2"/>
      <c r="H987" s="2"/>
      <c r="I987" s="2"/>
      <c r="J987" s="31"/>
      <c r="K987" s="31"/>
      <c r="L987" s="31"/>
      <c r="M987" s="174" t="str">
        <f>IF(OR(ISBLANK(TP_CFAR_DB[[#This Row],[Probability]]),ISBLANK(TP_CFAR_DB[[#This Row],[Severity]])),"",VLOOKUP(TP_CFAR_DB[[#This Row],[Probability]],Probability[],2,FALSE)+VLOOKUP(TP_CFAR_DB[[#This Row],[Severity]],Probability[],2,FALSE)+1)</f>
        <v/>
      </c>
      <c r="N987" s="182"/>
    </row>
    <row r="988" spans="2:14">
      <c r="B988" s="176">
        <f t="shared" ca="1" si="34"/>
        <v>984</v>
      </c>
      <c r="C988" s="176" t="str">
        <f t="shared" ca="1" si="35"/>
        <v>FT-TP-984</v>
      </c>
      <c r="D988" s="31"/>
      <c r="E988" s="2"/>
      <c r="F988" s="2"/>
      <c r="G988" s="2"/>
      <c r="H988" s="2"/>
      <c r="I988" s="2"/>
      <c r="J988" s="31"/>
      <c r="K988" s="31"/>
      <c r="L988" s="31"/>
      <c r="M988" s="174" t="str">
        <f>IF(OR(ISBLANK(TP_CFAR_DB[[#This Row],[Probability]]),ISBLANK(TP_CFAR_DB[[#This Row],[Severity]])),"",VLOOKUP(TP_CFAR_DB[[#This Row],[Probability]],Probability[],2,FALSE)+VLOOKUP(TP_CFAR_DB[[#This Row],[Severity]],Probability[],2,FALSE)+1)</f>
        <v/>
      </c>
      <c r="N988" s="182"/>
    </row>
    <row r="989" spans="2:14">
      <c r="B989" s="176">
        <f t="shared" ca="1" si="34"/>
        <v>985</v>
      </c>
      <c r="C989" s="176" t="str">
        <f t="shared" ca="1" si="35"/>
        <v>FT-TP-985</v>
      </c>
      <c r="D989" s="31"/>
      <c r="E989" s="2"/>
      <c r="F989" s="2"/>
      <c r="G989" s="2"/>
      <c r="H989" s="2"/>
      <c r="I989" s="2"/>
      <c r="J989" s="31"/>
      <c r="K989" s="31"/>
      <c r="L989" s="31"/>
      <c r="M989" s="174" t="str">
        <f>IF(OR(ISBLANK(TP_CFAR_DB[[#This Row],[Probability]]),ISBLANK(TP_CFAR_DB[[#This Row],[Severity]])),"",VLOOKUP(TP_CFAR_DB[[#This Row],[Probability]],Probability[],2,FALSE)+VLOOKUP(TP_CFAR_DB[[#This Row],[Severity]],Probability[],2,FALSE)+1)</f>
        <v/>
      </c>
      <c r="N989" s="182"/>
    </row>
    <row r="990" spans="2:14">
      <c r="B990" s="176">
        <f t="shared" ca="1" si="34"/>
        <v>986</v>
      </c>
      <c r="C990" s="176" t="str">
        <f t="shared" ca="1" si="35"/>
        <v>FT-TP-986</v>
      </c>
      <c r="D990" s="31"/>
      <c r="E990" s="2"/>
      <c r="F990" s="2"/>
      <c r="G990" s="2"/>
      <c r="H990" s="2"/>
      <c r="I990" s="2"/>
      <c r="J990" s="31"/>
      <c r="K990" s="31"/>
      <c r="L990" s="31"/>
      <c r="M990" s="174" t="str">
        <f>IF(OR(ISBLANK(TP_CFAR_DB[[#This Row],[Probability]]),ISBLANK(TP_CFAR_DB[[#This Row],[Severity]])),"",VLOOKUP(TP_CFAR_DB[[#This Row],[Probability]],Probability[],2,FALSE)+VLOOKUP(TP_CFAR_DB[[#This Row],[Severity]],Probability[],2,FALSE)+1)</f>
        <v/>
      </c>
      <c r="N990" s="182"/>
    </row>
    <row r="991" spans="2:14">
      <c r="B991" s="176">
        <f t="shared" ca="1" si="34"/>
        <v>987</v>
      </c>
      <c r="C991" s="176" t="str">
        <f t="shared" ca="1" si="35"/>
        <v>FT-TP-987</v>
      </c>
      <c r="D991" s="31"/>
      <c r="E991" s="2"/>
      <c r="F991" s="2"/>
      <c r="G991" s="2"/>
      <c r="H991" s="2"/>
      <c r="I991" s="2"/>
      <c r="J991" s="31"/>
      <c r="K991" s="31"/>
      <c r="L991" s="31"/>
      <c r="M991" s="174" t="str">
        <f>IF(OR(ISBLANK(TP_CFAR_DB[[#This Row],[Probability]]),ISBLANK(TP_CFAR_DB[[#This Row],[Severity]])),"",VLOOKUP(TP_CFAR_DB[[#This Row],[Probability]],Probability[],2,FALSE)+VLOOKUP(TP_CFAR_DB[[#This Row],[Severity]],Probability[],2,FALSE)+1)</f>
        <v/>
      </c>
      <c r="N991" s="182"/>
    </row>
    <row r="992" spans="2:14">
      <c r="B992" s="176">
        <f t="shared" ca="1" si="34"/>
        <v>988</v>
      </c>
      <c r="C992" s="176" t="str">
        <f t="shared" ca="1" si="35"/>
        <v>FT-TP-988</v>
      </c>
      <c r="D992" s="31"/>
      <c r="E992" s="2"/>
      <c r="F992" s="2"/>
      <c r="G992" s="2"/>
      <c r="H992" s="2"/>
      <c r="I992" s="2"/>
      <c r="J992" s="31"/>
      <c r="K992" s="31"/>
      <c r="L992" s="31"/>
      <c r="M992" s="174" t="str">
        <f>IF(OR(ISBLANK(TP_CFAR_DB[[#This Row],[Probability]]),ISBLANK(TP_CFAR_DB[[#This Row],[Severity]])),"",VLOOKUP(TP_CFAR_DB[[#This Row],[Probability]],Probability[],2,FALSE)+VLOOKUP(TP_CFAR_DB[[#This Row],[Severity]],Probability[],2,FALSE)+1)</f>
        <v/>
      </c>
      <c r="N992" s="182"/>
    </row>
    <row r="993" spans="2:14">
      <c r="B993" s="176">
        <f t="shared" ca="1" si="34"/>
        <v>989</v>
      </c>
      <c r="C993" s="176" t="str">
        <f t="shared" ca="1" si="35"/>
        <v>FT-TP-989</v>
      </c>
      <c r="D993" s="31"/>
      <c r="E993" s="2"/>
      <c r="F993" s="2"/>
      <c r="G993" s="2"/>
      <c r="H993" s="2"/>
      <c r="I993" s="2"/>
      <c r="J993" s="31"/>
      <c r="K993" s="31"/>
      <c r="L993" s="31"/>
      <c r="M993" s="174" t="str">
        <f>IF(OR(ISBLANK(TP_CFAR_DB[[#This Row],[Probability]]),ISBLANK(TP_CFAR_DB[[#This Row],[Severity]])),"",VLOOKUP(TP_CFAR_DB[[#This Row],[Probability]],Probability[],2,FALSE)+VLOOKUP(TP_CFAR_DB[[#This Row],[Severity]],Probability[],2,FALSE)+1)</f>
        <v/>
      </c>
      <c r="N993" s="182"/>
    </row>
    <row r="994" spans="2:14">
      <c r="B994" s="176">
        <f t="shared" ca="1" si="34"/>
        <v>990</v>
      </c>
      <c r="C994" s="176" t="str">
        <f t="shared" ca="1" si="35"/>
        <v>FT-TP-990</v>
      </c>
      <c r="D994" s="31"/>
      <c r="E994" s="2"/>
      <c r="F994" s="2"/>
      <c r="G994" s="2"/>
      <c r="H994" s="2"/>
      <c r="I994" s="2"/>
      <c r="J994" s="31"/>
      <c r="K994" s="31"/>
      <c r="L994" s="31"/>
      <c r="M994" s="174" t="str">
        <f>IF(OR(ISBLANK(TP_CFAR_DB[[#This Row],[Probability]]),ISBLANK(TP_CFAR_DB[[#This Row],[Severity]])),"",VLOOKUP(TP_CFAR_DB[[#This Row],[Probability]],Probability[],2,FALSE)+VLOOKUP(TP_CFAR_DB[[#This Row],[Severity]],Probability[],2,FALSE)+1)</f>
        <v/>
      </c>
      <c r="N994" s="182"/>
    </row>
    <row r="995" spans="2:14">
      <c r="B995" s="176">
        <f t="shared" ca="1" si="34"/>
        <v>991</v>
      </c>
      <c r="C995" s="176" t="str">
        <f t="shared" ca="1" si="35"/>
        <v>FT-TP-991</v>
      </c>
      <c r="D995" s="31"/>
      <c r="E995" s="2"/>
      <c r="F995" s="2"/>
      <c r="G995" s="2"/>
      <c r="H995" s="2"/>
      <c r="I995" s="2"/>
      <c r="J995" s="31"/>
      <c r="K995" s="31"/>
      <c r="L995" s="31"/>
      <c r="M995" s="174" t="str">
        <f>IF(OR(ISBLANK(TP_CFAR_DB[[#This Row],[Probability]]),ISBLANK(TP_CFAR_DB[[#This Row],[Severity]])),"",VLOOKUP(TP_CFAR_DB[[#This Row],[Probability]],Probability[],2,FALSE)+VLOOKUP(TP_CFAR_DB[[#This Row],[Severity]],Probability[],2,FALSE)+1)</f>
        <v/>
      </c>
      <c r="N995" s="182"/>
    </row>
    <row r="996" spans="2:14">
      <c r="B996" s="176">
        <f t="shared" ca="1" si="34"/>
        <v>992</v>
      </c>
      <c r="C996" s="176" t="str">
        <f t="shared" ca="1" si="35"/>
        <v>FT-TP-992</v>
      </c>
      <c r="D996" s="31"/>
      <c r="E996" s="2"/>
      <c r="F996" s="2"/>
      <c r="G996" s="2"/>
      <c r="H996" s="2"/>
      <c r="I996" s="2"/>
      <c r="J996" s="31"/>
      <c r="K996" s="31"/>
      <c r="L996" s="31"/>
      <c r="M996" s="174" t="str">
        <f>IF(OR(ISBLANK(TP_CFAR_DB[[#This Row],[Probability]]),ISBLANK(TP_CFAR_DB[[#This Row],[Severity]])),"",VLOOKUP(TP_CFAR_DB[[#This Row],[Probability]],Probability[],2,FALSE)+VLOOKUP(TP_CFAR_DB[[#This Row],[Severity]],Probability[],2,FALSE)+1)</f>
        <v/>
      </c>
      <c r="N996" s="182"/>
    </row>
    <row r="997" spans="2:14">
      <c r="B997" s="176">
        <f t="shared" ca="1" si="34"/>
        <v>993</v>
      </c>
      <c r="C997" s="176" t="str">
        <f t="shared" ca="1" si="35"/>
        <v>FT-TP-993</v>
      </c>
      <c r="D997" s="31"/>
      <c r="E997" s="2"/>
      <c r="F997" s="2"/>
      <c r="G997" s="2"/>
      <c r="H997" s="2"/>
      <c r="I997" s="2"/>
      <c r="J997" s="31"/>
      <c r="K997" s="31"/>
      <c r="L997" s="31"/>
      <c r="M997" s="174" t="str">
        <f>IF(OR(ISBLANK(TP_CFAR_DB[[#This Row],[Probability]]),ISBLANK(TP_CFAR_DB[[#This Row],[Severity]])),"",VLOOKUP(TP_CFAR_DB[[#This Row],[Probability]],Probability[],2,FALSE)+VLOOKUP(TP_CFAR_DB[[#This Row],[Severity]],Probability[],2,FALSE)+1)</f>
        <v/>
      </c>
      <c r="N997" s="182"/>
    </row>
    <row r="998" spans="2:14">
      <c r="B998" s="176">
        <f t="shared" ca="1" si="34"/>
        <v>994</v>
      </c>
      <c r="C998" s="176" t="str">
        <f t="shared" ca="1" si="35"/>
        <v>FT-TP-994</v>
      </c>
      <c r="D998" s="31"/>
      <c r="E998" s="2"/>
      <c r="F998" s="2"/>
      <c r="G998" s="2"/>
      <c r="H998" s="2"/>
      <c r="I998" s="2"/>
      <c r="J998" s="31"/>
      <c r="K998" s="31"/>
      <c r="L998" s="31"/>
      <c r="M998" s="174" t="str">
        <f>IF(OR(ISBLANK(TP_CFAR_DB[[#This Row],[Probability]]),ISBLANK(TP_CFAR_DB[[#This Row],[Severity]])),"",VLOOKUP(TP_CFAR_DB[[#This Row],[Probability]],Probability[],2,FALSE)+VLOOKUP(TP_CFAR_DB[[#This Row],[Severity]],Probability[],2,FALSE)+1)</f>
        <v/>
      </c>
      <c r="N998" s="182"/>
    </row>
    <row r="999" spans="2:14">
      <c r="B999" s="176">
        <f t="shared" ca="1" si="34"/>
        <v>995</v>
      </c>
      <c r="C999" s="176" t="str">
        <f t="shared" ca="1" si="35"/>
        <v>FT-TP-995</v>
      </c>
      <c r="D999" s="31"/>
      <c r="E999" s="2"/>
      <c r="F999" s="2"/>
      <c r="G999" s="2"/>
      <c r="H999" s="2"/>
      <c r="I999" s="2"/>
      <c r="J999" s="31"/>
      <c r="K999" s="31"/>
      <c r="L999" s="31"/>
      <c r="M999" s="174" t="str">
        <f>IF(OR(ISBLANK(TP_CFAR_DB[[#This Row],[Probability]]),ISBLANK(TP_CFAR_DB[[#This Row],[Severity]])),"",VLOOKUP(TP_CFAR_DB[[#This Row],[Probability]],Probability[],2,FALSE)+VLOOKUP(TP_CFAR_DB[[#This Row],[Severity]],Probability[],2,FALSE)+1)</f>
        <v/>
      </c>
      <c r="N999" s="182"/>
    </row>
    <row r="1000" spans="2:14">
      <c r="B1000" s="176">
        <f t="shared" ca="1" si="34"/>
        <v>996</v>
      </c>
      <c r="C1000" s="176" t="str">
        <f t="shared" ca="1" si="35"/>
        <v>FT-TP-996</v>
      </c>
      <c r="D1000" s="31"/>
      <c r="E1000" s="2"/>
      <c r="F1000" s="2"/>
      <c r="G1000" s="2"/>
      <c r="H1000" s="2"/>
      <c r="I1000" s="2"/>
      <c r="J1000" s="31"/>
      <c r="K1000" s="31"/>
      <c r="L1000" s="31"/>
      <c r="M1000" s="174" t="str">
        <f>IF(OR(ISBLANK(TP_CFAR_DB[[#This Row],[Probability]]),ISBLANK(TP_CFAR_DB[[#This Row],[Severity]])),"",VLOOKUP(TP_CFAR_DB[[#This Row],[Probability]],Probability[],2,FALSE)+VLOOKUP(TP_CFAR_DB[[#This Row],[Severity]],Probability[],2,FALSE)+1)</f>
        <v/>
      </c>
      <c r="N1000" s="182"/>
    </row>
    <row r="1001" spans="2:14">
      <c r="B1001" s="176">
        <f t="shared" ca="1" si="34"/>
        <v>997</v>
      </c>
      <c r="C1001" s="176" t="str">
        <f t="shared" ca="1" si="35"/>
        <v>FT-TP-997</v>
      </c>
      <c r="D1001" s="31"/>
      <c r="E1001" s="2"/>
      <c r="F1001" s="2"/>
      <c r="G1001" s="2"/>
      <c r="H1001" s="2"/>
      <c r="I1001" s="2"/>
      <c r="J1001" s="31"/>
      <c r="K1001" s="31"/>
      <c r="L1001" s="31"/>
      <c r="M1001" s="174" t="str">
        <f>IF(OR(ISBLANK(TP_CFAR_DB[[#This Row],[Probability]]),ISBLANK(TP_CFAR_DB[[#This Row],[Severity]])),"",VLOOKUP(TP_CFAR_DB[[#This Row],[Probability]],Probability[],2,FALSE)+VLOOKUP(TP_CFAR_DB[[#This Row],[Severity]],Probability[],2,FALSE)+1)</f>
        <v/>
      </c>
      <c r="N1001" s="182"/>
    </row>
    <row r="1002" spans="2:14">
      <c r="B1002" s="176">
        <f t="shared" ca="1" si="34"/>
        <v>998</v>
      </c>
      <c r="C1002" s="176" t="str">
        <f t="shared" ca="1" si="35"/>
        <v>FT-TP-998</v>
      </c>
      <c r="D1002" s="31"/>
      <c r="E1002" s="2"/>
      <c r="F1002" s="2"/>
      <c r="G1002" s="2"/>
      <c r="H1002" s="2"/>
      <c r="I1002" s="2"/>
      <c r="J1002" s="31"/>
      <c r="K1002" s="31"/>
      <c r="L1002" s="31"/>
      <c r="M1002" s="174" t="str">
        <f>IF(OR(ISBLANK(TP_CFAR_DB[[#This Row],[Probability]]),ISBLANK(TP_CFAR_DB[[#This Row],[Severity]])),"",VLOOKUP(TP_CFAR_DB[[#This Row],[Probability]],Probability[],2,FALSE)+VLOOKUP(TP_CFAR_DB[[#This Row],[Severity]],Probability[],2,FALSE)+1)</f>
        <v/>
      </c>
      <c r="N1002" s="182"/>
    </row>
    <row r="1003" spans="2:14">
      <c r="B1003" s="176">
        <f t="shared" ca="1" si="34"/>
        <v>999</v>
      </c>
      <c r="C1003" s="176" t="str">
        <f t="shared" ca="1" si="35"/>
        <v>FT-TP-999</v>
      </c>
      <c r="D1003" s="31"/>
      <c r="E1003" s="2"/>
      <c r="F1003" s="2"/>
      <c r="G1003" s="2"/>
      <c r="H1003" s="2"/>
      <c r="I1003" s="2"/>
      <c r="J1003" s="31"/>
      <c r="K1003" s="31"/>
      <c r="L1003" s="31"/>
      <c r="M1003" s="174" t="str">
        <f>IF(OR(ISBLANK(TP_CFAR_DB[[#This Row],[Probability]]),ISBLANK(TP_CFAR_DB[[#This Row],[Severity]])),"",VLOOKUP(TP_CFAR_DB[[#This Row],[Probability]],Probability[],2,FALSE)+VLOOKUP(TP_CFAR_DB[[#This Row],[Severity]],Probability[],2,FALSE)+1)</f>
        <v/>
      </c>
      <c r="N1003" s="182"/>
    </row>
    <row r="1004" spans="2:14">
      <c r="B1004" s="176">
        <f t="shared" ca="1" si="34"/>
        <v>1000</v>
      </c>
      <c r="C1004" s="176" t="str">
        <f t="shared" ca="1" si="35"/>
        <v>FT-TP-1000</v>
      </c>
      <c r="D1004" s="31"/>
      <c r="E1004" s="2"/>
      <c r="F1004" s="2"/>
      <c r="G1004" s="2"/>
      <c r="H1004" s="2"/>
      <c r="I1004" s="2"/>
      <c r="J1004" s="31"/>
      <c r="K1004" s="31"/>
      <c r="L1004" s="31"/>
      <c r="M1004" s="174" t="str">
        <f>IF(OR(ISBLANK(TP_CFAR_DB[[#This Row],[Probability]]),ISBLANK(TP_CFAR_DB[[#This Row],[Severity]])),"",VLOOKUP(TP_CFAR_DB[[#This Row],[Probability]],Probability[],2,FALSE)+VLOOKUP(TP_CFAR_DB[[#This Row],[Severity]],Probability[],2,FALSE)+1)</f>
        <v/>
      </c>
      <c r="N1004" s="182"/>
    </row>
    <row r="1005" spans="2:14">
      <c r="B1005" s="176">
        <f t="shared" ca="1" si="34"/>
        <v>1001</v>
      </c>
      <c r="C1005" s="176" t="str">
        <f t="shared" ca="1" si="35"/>
        <v>FT-TP-1001</v>
      </c>
      <c r="D1005" s="31"/>
      <c r="E1005" s="2"/>
      <c r="F1005" s="2"/>
      <c r="G1005" s="2"/>
      <c r="H1005" s="2"/>
      <c r="I1005" s="2"/>
      <c r="J1005" s="31"/>
      <c r="K1005" s="31"/>
      <c r="L1005" s="31"/>
      <c r="M1005" s="174" t="str">
        <f>IF(OR(ISBLANK(TP_CFAR_DB[[#This Row],[Probability]]),ISBLANK(TP_CFAR_DB[[#This Row],[Severity]])),"",VLOOKUP(TP_CFAR_DB[[#This Row],[Probability]],Probability[],2,FALSE)+VLOOKUP(TP_CFAR_DB[[#This Row],[Severity]],Probability[],2,FALSE)+1)</f>
        <v/>
      </c>
      <c r="N1005" s="182"/>
    </row>
    <row r="1006" spans="2:14">
      <c r="B1006" s="176">
        <f t="shared" ca="1" si="34"/>
        <v>1002</v>
      </c>
      <c r="C1006" s="176" t="str">
        <f t="shared" ca="1" si="35"/>
        <v>FT-TP-1002</v>
      </c>
      <c r="D1006" s="31"/>
      <c r="E1006" s="2"/>
      <c r="F1006" s="2"/>
      <c r="G1006" s="2"/>
      <c r="H1006" s="2"/>
      <c r="I1006" s="2"/>
      <c r="J1006" s="31"/>
      <c r="K1006" s="31"/>
      <c r="L1006" s="31"/>
      <c r="M1006" s="174" t="str">
        <f>IF(OR(ISBLANK(TP_CFAR_DB[[#This Row],[Probability]]),ISBLANK(TP_CFAR_DB[[#This Row],[Severity]])),"",VLOOKUP(TP_CFAR_DB[[#This Row],[Probability]],Probability[],2,FALSE)+VLOOKUP(TP_CFAR_DB[[#This Row],[Severity]],Probability[],2,FALSE)+1)</f>
        <v/>
      </c>
      <c r="N1006" s="182"/>
    </row>
    <row r="1007" spans="2:14">
      <c r="B1007" s="176">
        <f t="shared" ref="B1007:B1022" ca="1" si="36">INDIRECT("R[-1]C",0)+1</f>
        <v>1003</v>
      </c>
      <c r="C1007" s="176" t="str">
        <f t="shared" ref="C1007:C1022" ca="1" si="37">"FT-TP-"&amp;B1007</f>
        <v>FT-TP-1003</v>
      </c>
      <c r="D1007" s="31"/>
      <c r="E1007" s="2"/>
      <c r="F1007" s="2"/>
      <c r="G1007" s="2"/>
      <c r="H1007" s="2"/>
      <c r="I1007" s="2"/>
      <c r="J1007" s="31"/>
      <c r="K1007" s="31"/>
      <c r="L1007" s="31"/>
      <c r="M1007" s="174" t="str">
        <f>IF(OR(ISBLANK(TP_CFAR_DB[[#This Row],[Probability]]),ISBLANK(TP_CFAR_DB[[#This Row],[Severity]])),"",VLOOKUP(TP_CFAR_DB[[#This Row],[Probability]],Probability[],2,FALSE)+VLOOKUP(TP_CFAR_DB[[#This Row],[Severity]],Probability[],2,FALSE)+1)</f>
        <v/>
      </c>
      <c r="N1007" s="182"/>
    </row>
    <row r="1008" spans="2:14">
      <c r="B1008" s="176">
        <f t="shared" ca="1" si="36"/>
        <v>1004</v>
      </c>
      <c r="C1008" s="176" t="str">
        <f t="shared" ca="1" si="37"/>
        <v>FT-TP-1004</v>
      </c>
      <c r="D1008" s="31"/>
      <c r="E1008" s="2"/>
      <c r="F1008" s="2"/>
      <c r="G1008" s="2"/>
      <c r="H1008" s="2"/>
      <c r="I1008" s="2"/>
      <c r="J1008" s="31"/>
      <c r="K1008" s="31"/>
      <c r="L1008" s="31"/>
      <c r="M1008" s="174" t="str">
        <f>IF(OR(ISBLANK(TP_CFAR_DB[[#This Row],[Probability]]),ISBLANK(TP_CFAR_DB[[#This Row],[Severity]])),"",VLOOKUP(TP_CFAR_DB[[#This Row],[Probability]],Probability[],2,FALSE)+VLOOKUP(TP_CFAR_DB[[#This Row],[Severity]],Probability[],2,FALSE)+1)</f>
        <v/>
      </c>
      <c r="N1008" s="182"/>
    </row>
    <row r="1009" spans="2:14">
      <c r="B1009" s="176">
        <f t="shared" ca="1" si="36"/>
        <v>1005</v>
      </c>
      <c r="C1009" s="176" t="str">
        <f t="shared" ca="1" si="37"/>
        <v>FT-TP-1005</v>
      </c>
      <c r="D1009" s="31"/>
      <c r="E1009" s="2"/>
      <c r="F1009" s="2"/>
      <c r="G1009" s="2"/>
      <c r="H1009" s="2"/>
      <c r="I1009" s="2"/>
      <c r="J1009" s="31"/>
      <c r="K1009" s="31"/>
      <c r="L1009" s="31"/>
      <c r="M1009" s="174" t="str">
        <f>IF(OR(ISBLANK(TP_CFAR_DB[[#This Row],[Probability]]),ISBLANK(TP_CFAR_DB[[#This Row],[Severity]])),"",VLOOKUP(TP_CFAR_DB[[#This Row],[Probability]],Probability[],2,FALSE)+VLOOKUP(TP_CFAR_DB[[#This Row],[Severity]],Probability[],2,FALSE)+1)</f>
        <v/>
      </c>
      <c r="N1009" s="182"/>
    </row>
    <row r="1010" spans="2:14">
      <c r="B1010" s="176">
        <f t="shared" ca="1" si="36"/>
        <v>1006</v>
      </c>
      <c r="C1010" s="176" t="str">
        <f t="shared" ca="1" si="37"/>
        <v>FT-TP-1006</v>
      </c>
      <c r="D1010" s="31"/>
      <c r="E1010" s="2"/>
      <c r="F1010" s="2"/>
      <c r="G1010" s="2"/>
      <c r="H1010" s="2"/>
      <c r="I1010" s="2"/>
      <c r="J1010" s="31"/>
      <c r="K1010" s="31"/>
      <c r="L1010" s="31"/>
      <c r="M1010" s="174" t="str">
        <f>IF(OR(ISBLANK(TP_CFAR_DB[[#This Row],[Probability]]),ISBLANK(TP_CFAR_DB[[#This Row],[Severity]])),"",VLOOKUP(TP_CFAR_DB[[#This Row],[Probability]],Probability[],2,FALSE)+VLOOKUP(TP_CFAR_DB[[#This Row],[Severity]],Probability[],2,FALSE)+1)</f>
        <v/>
      </c>
      <c r="N1010" s="182"/>
    </row>
    <row r="1011" spans="2:14">
      <c r="B1011" s="176">
        <f t="shared" ca="1" si="36"/>
        <v>1007</v>
      </c>
      <c r="C1011" s="176" t="str">
        <f t="shared" ca="1" si="37"/>
        <v>FT-TP-1007</v>
      </c>
      <c r="D1011" s="31"/>
      <c r="E1011" s="2"/>
      <c r="F1011" s="2"/>
      <c r="G1011" s="2"/>
      <c r="H1011" s="2"/>
      <c r="I1011" s="2"/>
      <c r="J1011" s="31"/>
      <c r="K1011" s="31"/>
      <c r="L1011" s="31"/>
      <c r="M1011" s="174" t="str">
        <f>IF(OR(ISBLANK(TP_CFAR_DB[[#This Row],[Probability]]),ISBLANK(TP_CFAR_DB[[#This Row],[Severity]])),"",VLOOKUP(TP_CFAR_DB[[#This Row],[Probability]],Probability[],2,FALSE)+VLOOKUP(TP_CFAR_DB[[#This Row],[Severity]],Probability[],2,FALSE)+1)</f>
        <v/>
      </c>
      <c r="N1011" s="182"/>
    </row>
    <row r="1012" spans="2:14">
      <c r="B1012" s="176">
        <f t="shared" ca="1" si="36"/>
        <v>1008</v>
      </c>
      <c r="C1012" s="176" t="str">
        <f t="shared" ca="1" si="37"/>
        <v>FT-TP-1008</v>
      </c>
      <c r="D1012" s="31"/>
      <c r="E1012" s="2"/>
      <c r="F1012" s="2"/>
      <c r="G1012" s="2"/>
      <c r="H1012" s="2"/>
      <c r="I1012" s="2"/>
      <c r="J1012" s="31"/>
      <c r="K1012" s="31"/>
      <c r="L1012" s="31"/>
      <c r="M1012" s="174" t="str">
        <f>IF(OR(ISBLANK(TP_CFAR_DB[[#This Row],[Probability]]),ISBLANK(TP_CFAR_DB[[#This Row],[Severity]])),"",VLOOKUP(TP_CFAR_DB[[#This Row],[Probability]],Probability[],2,FALSE)+VLOOKUP(TP_CFAR_DB[[#This Row],[Severity]],Probability[],2,FALSE)+1)</f>
        <v/>
      </c>
      <c r="N1012" s="182"/>
    </row>
    <row r="1013" spans="2:14">
      <c r="B1013" s="176">
        <f t="shared" ca="1" si="36"/>
        <v>1009</v>
      </c>
      <c r="C1013" s="176" t="str">
        <f t="shared" ca="1" si="37"/>
        <v>FT-TP-1009</v>
      </c>
      <c r="D1013" s="31"/>
      <c r="E1013" s="2"/>
      <c r="F1013" s="2"/>
      <c r="G1013" s="2"/>
      <c r="H1013" s="2"/>
      <c r="I1013" s="2"/>
      <c r="J1013" s="31"/>
      <c r="K1013" s="31"/>
      <c r="L1013" s="31"/>
      <c r="M1013" s="174" t="str">
        <f>IF(OR(ISBLANK(TP_CFAR_DB[[#This Row],[Probability]]),ISBLANK(TP_CFAR_DB[[#This Row],[Severity]])),"",VLOOKUP(TP_CFAR_DB[[#This Row],[Probability]],Probability[],2,FALSE)+VLOOKUP(TP_CFAR_DB[[#This Row],[Severity]],Probability[],2,FALSE)+1)</f>
        <v/>
      </c>
      <c r="N1013" s="182"/>
    </row>
    <row r="1014" spans="2:14">
      <c r="B1014" s="176">
        <f t="shared" ca="1" si="36"/>
        <v>1010</v>
      </c>
      <c r="C1014" s="176" t="str">
        <f t="shared" ca="1" si="37"/>
        <v>FT-TP-1010</v>
      </c>
      <c r="D1014" s="31"/>
      <c r="E1014" s="2"/>
      <c r="F1014" s="2"/>
      <c r="G1014" s="2"/>
      <c r="H1014" s="2"/>
      <c r="I1014" s="2"/>
      <c r="J1014" s="31"/>
      <c r="K1014" s="31"/>
      <c r="L1014" s="31"/>
      <c r="M1014" s="174" t="str">
        <f>IF(OR(ISBLANK(TP_CFAR_DB[[#This Row],[Probability]]),ISBLANK(TP_CFAR_DB[[#This Row],[Severity]])),"",VLOOKUP(TP_CFAR_DB[[#This Row],[Probability]],Probability[],2,FALSE)+VLOOKUP(TP_CFAR_DB[[#This Row],[Severity]],Probability[],2,FALSE)+1)</f>
        <v/>
      </c>
      <c r="N1014" s="182"/>
    </row>
    <row r="1015" spans="2:14">
      <c r="B1015" s="176">
        <f t="shared" ca="1" si="36"/>
        <v>1011</v>
      </c>
      <c r="C1015" s="176" t="str">
        <f t="shared" ca="1" si="37"/>
        <v>FT-TP-1011</v>
      </c>
      <c r="D1015" s="31"/>
      <c r="E1015" s="2"/>
      <c r="F1015" s="2"/>
      <c r="G1015" s="2"/>
      <c r="H1015" s="2"/>
      <c r="I1015" s="2"/>
      <c r="J1015" s="31"/>
      <c r="K1015" s="31"/>
      <c r="L1015" s="31"/>
      <c r="M1015" s="174" t="str">
        <f>IF(OR(ISBLANK(TP_CFAR_DB[[#This Row],[Probability]]),ISBLANK(TP_CFAR_DB[[#This Row],[Severity]])),"",VLOOKUP(TP_CFAR_DB[[#This Row],[Probability]],Probability[],2,FALSE)+VLOOKUP(TP_CFAR_DB[[#This Row],[Severity]],Probability[],2,FALSE)+1)</f>
        <v/>
      </c>
      <c r="N1015" s="182"/>
    </row>
    <row r="1016" spans="2:14">
      <c r="B1016" s="176">
        <f t="shared" ca="1" si="36"/>
        <v>1012</v>
      </c>
      <c r="C1016" s="176" t="str">
        <f t="shared" ca="1" si="37"/>
        <v>FT-TP-1012</v>
      </c>
      <c r="D1016" s="31"/>
      <c r="E1016" s="2"/>
      <c r="F1016" s="2"/>
      <c r="G1016" s="2"/>
      <c r="H1016" s="2"/>
      <c r="I1016" s="2"/>
      <c r="J1016" s="31"/>
      <c r="K1016" s="31"/>
      <c r="L1016" s="31"/>
      <c r="M1016" s="174" t="str">
        <f>IF(OR(ISBLANK(TP_CFAR_DB[[#This Row],[Probability]]),ISBLANK(TP_CFAR_DB[[#This Row],[Severity]])),"",VLOOKUP(TP_CFAR_DB[[#This Row],[Probability]],Probability[],2,FALSE)+VLOOKUP(TP_CFAR_DB[[#This Row],[Severity]],Probability[],2,FALSE)+1)</f>
        <v/>
      </c>
      <c r="N1016" s="182"/>
    </row>
    <row r="1017" spans="2:14">
      <c r="B1017" s="176">
        <f t="shared" ca="1" si="36"/>
        <v>1013</v>
      </c>
      <c r="C1017" s="176" t="str">
        <f t="shared" ca="1" si="37"/>
        <v>FT-TP-1013</v>
      </c>
      <c r="D1017" s="31"/>
      <c r="E1017" s="2"/>
      <c r="F1017" s="2"/>
      <c r="G1017" s="2"/>
      <c r="H1017" s="2"/>
      <c r="I1017" s="2"/>
      <c r="J1017" s="31"/>
      <c r="K1017" s="31"/>
      <c r="L1017" s="31"/>
      <c r="M1017" s="174" t="str">
        <f>IF(OR(ISBLANK(TP_CFAR_DB[[#This Row],[Probability]]),ISBLANK(TP_CFAR_DB[[#This Row],[Severity]])),"",VLOOKUP(TP_CFAR_DB[[#This Row],[Probability]],Probability[],2,FALSE)+VLOOKUP(TP_CFAR_DB[[#This Row],[Severity]],Probability[],2,FALSE)+1)</f>
        <v/>
      </c>
      <c r="N1017" s="182"/>
    </row>
    <row r="1018" spans="2:14">
      <c r="B1018" s="176">
        <f t="shared" ca="1" si="36"/>
        <v>1014</v>
      </c>
      <c r="C1018" s="176" t="str">
        <f t="shared" ca="1" si="37"/>
        <v>FT-TP-1014</v>
      </c>
      <c r="D1018" s="31"/>
      <c r="E1018" s="2"/>
      <c r="F1018" s="2"/>
      <c r="G1018" s="2"/>
      <c r="H1018" s="2"/>
      <c r="I1018" s="2"/>
      <c r="J1018" s="31"/>
      <c r="K1018" s="31"/>
      <c r="L1018" s="31"/>
      <c r="M1018" s="174" t="str">
        <f>IF(OR(ISBLANK(TP_CFAR_DB[[#This Row],[Probability]]),ISBLANK(TP_CFAR_DB[[#This Row],[Severity]])),"",VLOOKUP(TP_CFAR_DB[[#This Row],[Probability]],Probability[],2,FALSE)+VLOOKUP(TP_CFAR_DB[[#This Row],[Severity]],Probability[],2,FALSE)+1)</f>
        <v/>
      </c>
      <c r="N1018" s="182"/>
    </row>
    <row r="1019" spans="2:14">
      <c r="B1019" s="176">
        <f t="shared" ca="1" si="36"/>
        <v>1015</v>
      </c>
      <c r="C1019" s="176" t="str">
        <f t="shared" ca="1" si="37"/>
        <v>FT-TP-1015</v>
      </c>
      <c r="D1019" s="31"/>
      <c r="E1019" s="2"/>
      <c r="F1019" s="2"/>
      <c r="G1019" s="2"/>
      <c r="H1019" s="2"/>
      <c r="I1019" s="2"/>
      <c r="J1019" s="31"/>
      <c r="K1019" s="31"/>
      <c r="L1019" s="31"/>
      <c r="M1019" s="174" t="str">
        <f>IF(OR(ISBLANK(TP_CFAR_DB[[#This Row],[Probability]]),ISBLANK(TP_CFAR_DB[[#This Row],[Severity]])),"",VLOOKUP(TP_CFAR_DB[[#This Row],[Probability]],Probability[],2,FALSE)+VLOOKUP(TP_CFAR_DB[[#This Row],[Severity]],Probability[],2,FALSE)+1)</f>
        <v/>
      </c>
      <c r="N1019" s="182"/>
    </row>
    <row r="1020" spans="2:14">
      <c r="B1020" s="176">
        <f t="shared" ca="1" si="36"/>
        <v>1016</v>
      </c>
      <c r="C1020" s="176" t="str">
        <f t="shared" ca="1" si="37"/>
        <v>FT-TP-1016</v>
      </c>
      <c r="D1020" s="31"/>
      <c r="E1020" s="2"/>
      <c r="F1020" s="2"/>
      <c r="G1020" s="2"/>
      <c r="H1020" s="2"/>
      <c r="I1020" s="2"/>
      <c r="J1020" s="31"/>
      <c r="K1020" s="31"/>
      <c r="L1020" s="31"/>
      <c r="M1020" s="174" t="str">
        <f>IF(OR(ISBLANK(TP_CFAR_DB[[#This Row],[Probability]]),ISBLANK(TP_CFAR_DB[[#This Row],[Severity]])),"",VLOOKUP(TP_CFAR_DB[[#This Row],[Probability]],Probability[],2,FALSE)+VLOOKUP(TP_CFAR_DB[[#This Row],[Severity]],Probability[],2,FALSE)+1)</f>
        <v/>
      </c>
      <c r="N1020" s="182"/>
    </row>
    <row r="1021" spans="2:14">
      <c r="B1021" s="176">
        <f t="shared" ca="1" si="36"/>
        <v>1017</v>
      </c>
      <c r="C1021" s="176" t="str">
        <f t="shared" ca="1" si="37"/>
        <v>FT-TP-1017</v>
      </c>
      <c r="D1021" s="31"/>
      <c r="E1021" s="2"/>
      <c r="F1021" s="2"/>
      <c r="G1021" s="2"/>
      <c r="H1021" s="2"/>
      <c r="I1021" s="2"/>
      <c r="J1021" s="31"/>
      <c r="K1021" s="31"/>
      <c r="L1021" s="31"/>
      <c r="M1021" s="174" t="str">
        <f>IF(OR(ISBLANK(TP_CFAR_DB[[#This Row],[Probability]]),ISBLANK(TP_CFAR_DB[[#This Row],[Severity]])),"",VLOOKUP(TP_CFAR_DB[[#This Row],[Probability]],Probability[],2,FALSE)+VLOOKUP(TP_CFAR_DB[[#This Row],[Severity]],Probability[],2,FALSE)+1)</f>
        <v/>
      </c>
      <c r="N1021" s="182"/>
    </row>
    <row r="1022" spans="2:14">
      <c r="B1022" s="176">
        <f t="shared" ca="1" si="36"/>
        <v>1018</v>
      </c>
      <c r="C1022" s="176" t="str">
        <f t="shared" ca="1" si="37"/>
        <v>FT-TP-1018</v>
      </c>
      <c r="D1022" s="31"/>
      <c r="E1022" s="2"/>
      <c r="F1022" s="2"/>
      <c r="G1022" s="2"/>
      <c r="H1022" s="2"/>
      <c r="I1022" s="2"/>
      <c r="J1022" s="31"/>
      <c r="K1022" s="31"/>
      <c r="L1022" s="31"/>
      <c r="M1022" s="174" t="str">
        <f>IF(OR(ISBLANK(TP_CFAR_DB[[#This Row],[Probability]]),ISBLANK(TP_CFAR_DB[[#This Row],[Severity]])),"",VLOOKUP(TP_CFAR_DB[[#This Row],[Probability]],Probability[],2,FALSE)+VLOOKUP(TP_CFAR_DB[[#This Row],[Severity]],Probability[],2,FALSE)+1)</f>
        <v/>
      </c>
      <c r="N1022" s="182"/>
    </row>
    <row r="1023" spans="2:14">
      <c r="B1023" s="176">
        <f t="shared" ref="B1023:B1070" ca="1" si="38">INDIRECT("R[-1]C",0)+1</f>
        <v>1019</v>
      </c>
      <c r="C1023" s="176" t="str">
        <f t="shared" ref="C1023:C1070" ca="1" si="39">"FT-TP-"&amp;B1023</f>
        <v>FT-TP-1019</v>
      </c>
      <c r="D1023" s="31"/>
      <c r="E1023" s="2"/>
      <c r="F1023" s="2"/>
      <c r="G1023" s="2"/>
      <c r="H1023" s="2"/>
      <c r="I1023" s="2"/>
      <c r="J1023" s="31"/>
      <c r="K1023" s="31"/>
      <c r="L1023" s="31"/>
      <c r="M1023" s="174" t="str">
        <f>IF(OR(ISBLANK(TP_CFAR_DB[[#This Row],[Probability]]),ISBLANK(TP_CFAR_DB[[#This Row],[Severity]])),"",VLOOKUP(TP_CFAR_DB[[#This Row],[Probability]],Probability[],2,FALSE)+VLOOKUP(TP_CFAR_DB[[#This Row],[Severity]],Probability[],2,FALSE)+1)</f>
        <v/>
      </c>
      <c r="N1023" s="182"/>
    </row>
    <row r="1024" spans="2:14">
      <c r="B1024" s="176">
        <f t="shared" ca="1" si="38"/>
        <v>1020</v>
      </c>
      <c r="C1024" s="176" t="str">
        <f t="shared" ca="1" si="39"/>
        <v>FT-TP-1020</v>
      </c>
      <c r="D1024" s="31"/>
      <c r="E1024" s="2"/>
      <c r="F1024" s="2"/>
      <c r="G1024" s="2"/>
      <c r="H1024" s="2"/>
      <c r="I1024" s="2"/>
      <c r="J1024" s="31"/>
      <c r="K1024" s="31"/>
      <c r="L1024" s="31"/>
      <c r="M1024" s="174" t="str">
        <f>IF(OR(ISBLANK(TP_CFAR_DB[[#This Row],[Probability]]),ISBLANK(TP_CFAR_DB[[#This Row],[Severity]])),"",VLOOKUP(TP_CFAR_DB[[#This Row],[Probability]],Probability[],2,FALSE)+VLOOKUP(TP_CFAR_DB[[#This Row],[Severity]],Probability[],2,FALSE)+1)</f>
        <v/>
      </c>
      <c r="N1024" s="182"/>
    </row>
    <row r="1025" spans="2:14">
      <c r="B1025" s="176">
        <f t="shared" ca="1" si="38"/>
        <v>1021</v>
      </c>
      <c r="C1025" s="176" t="str">
        <f t="shared" ca="1" si="39"/>
        <v>FT-TP-1021</v>
      </c>
      <c r="D1025" s="31"/>
      <c r="E1025" s="2"/>
      <c r="F1025" s="2"/>
      <c r="G1025" s="2"/>
      <c r="H1025" s="2"/>
      <c r="I1025" s="2"/>
      <c r="J1025" s="31"/>
      <c r="K1025" s="31"/>
      <c r="L1025" s="31"/>
      <c r="M1025" s="174" t="str">
        <f>IF(OR(ISBLANK(TP_CFAR_DB[[#This Row],[Probability]]),ISBLANK(TP_CFAR_DB[[#This Row],[Severity]])),"",VLOOKUP(TP_CFAR_DB[[#This Row],[Probability]],Probability[],2,FALSE)+VLOOKUP(TP_CFAR_DB[[#This Row],[Severity]],Probability[],2,FALSE)+1)</f>
        <v/>
      </c>
      <c r="N1025" s="182"/>
    </row>
    <row r="1026" spans="2:14">
      <c r="B1026" s="176">
        <f t="shared" ca="1" si="38"/>
        <v>1022</v>
      </c>
      <c r="C1026" s="176" t="str">
        <f t="shared" ca="1" si="39"/>
        <v>FT-TP-1022</v>
      </c>
      <c r="D1026" s="31"/>
      <c r="E1026" s="2"/>
      <c r="F1026" s="2"/>
      <c r="G1026" s="2"/>
      <c r="H1026" s="2"/>
      <c r="I1026" s="2"/>
      <c r="J1026" s="31"/>
      <c r="K1026" s="31"/>
      <c r="L1026" s="31"/>
      <c r="M1026" s="174" t="str">
        <f>IF(OR(ISBLANK(TP_CFAR_DB[[#This Row],[Probability]]),ISBLANK(TP_CFAR_DB[[#This Row],[Severity]])),"",VLOOKUP(TP_CFAR_DB[[#This Row],[Probability]],Probability[],2,FALSE)+VLOOKUP(TP_CFAR_DB[[#This Row],[Severity]],Probability[],2,FALSE)+1)</f>
        <v/>
      </c>
      <c r="N1026" s="182"/>
    </row>
    <row r="1027" spans="2:14">
      <c r="B1027" s="176">
        <f t="shared" ca="1" si="38"/>
        <v>1023</v>
      </c>
      <c r="C1027" s="176" t="str">
        <f t="shared" ca="1" si="39"/>
        <v>FT-TP-1023</v>
      </c>
      <c r="D1027" s="31"/>
      <c r="E1027" s="2"/>
      <c r="F1027" s="2"/>
      <c r="G1027" s="2"/>
      <c r="H1027" s="2"/>
      <c r="I1027" s="2"/>
      <c r="J1027" s="31"/>
      <c r="K1027" s="31"/>
      <c r="L1027" s="31"/>
      <c r="M1027" s="174" t="str">
        <f>IF(OR(ISBLANK(TP_CFAR_DB[[#This Row],[Probability]]),ISBLANK(TP_CFAR_DB[[#This Row],[Severity]])),"",VLOOKUP(TP_CFAR_DB[[#This Row],[Probability]],Probability[],2,FALSE)+VLOOKUP(TP_CFAR_DB[[#This Row],[Severity]],Probability[],2,FALSE)+1)</f>
        <v/>
      </c>
      <c r="N1027" s="182"/>
    </row>
    <row r="1028" spans="2:14">
      <c r="B1028" s="176">
        <f t="shared" ca="1" si="38"/>
        <v>1024</v>
      </c>
      <c r="C1028" s="176" t="str">
        <f t="shared" ca="1" si="39"/>
        <v>FT-TP-1024</v>
      </c>
      <c r="D1028" s="31"/>
      <c r="E1028" s="2"/>
      <c r="F1028" s="2"/>
      <c r="G1028" s="2"/>
      <c r="H1028" s="2"/>
      <c r="I1028" s="2"/>
      <c r="J1028" s="31"/>
      <c r="K1028" s="31"/>
      <c r="L1028" s="31"/>
      <c r="M1028" s="174" t="str">
        <f>IF(OR(ISBLANK(TP_CFAR_DB[[#This Row],[Probability]]),ISBLANK(TP_CFAR_DB[[#This Row],[Severity]])),"",VLOOKUP(TP_CFAR_DB[[#This Row],[Probability]],Probability[],2,FALSE)+VLOOKUP(TP_CFAR_DB[[#This Row],[Severity]],Probability[],2,FALSE)+1)</f>
        <v/>
      </c>
      <c r="N1028" s="182"/>
    </row>
    <row r="1029" spans="2:14">
      <c r="B1029" s="176">
        <f t="shared" ca="1" si="38"/>
        <v>1025</v>
      </c>
      <c r="C1029" s="176" t="str">
        <f t="shared" ca="1" si="39"/>
        <v>FT-TP-1025</v>
      </c>
      <c r="D1029" s="31"/>
      <c r="E1029" s="2"/>
      <c r="F1029" s="2"/>
      <c r="G1029" s="2"/>
      <c r="H1029" s="2"/>
      <c r="I1029" s="2"/>
      <c r="J1029" s="31"/>
      <c r="K1029" s="31"/>
      <c r="L1029" s="31"/>
      <c r="M1029" s="174" t="str">
        <f>IF(OR(ISBLANK(TP_CFAR_DB[[#This Row],[Probability]]),ISBLANK(TP_CFAR_DB[[#This Row],[Severity]])),"",VLOOKUP(TP_CFAR_DB[[#This Row],[Probability]],Probability[],2,FALSE)+VLOOKUP(TP_CFAR_DB[[#This Row],[Severity]],Probability[],2,FALSE)+1)</f>
        <v/>
      </c>
      <c r="N1029" s="182"/>
    </row>
    <row r="1030" spans="2:14">
      <c r="B1030" s="176">
        <f t="shared" ca="1" si="38"/>
        <v>1026</v>
      </c>
      <c r="C1030" s="176" t="str">
        <f t="shared" ca="1" si="39"/>
        <v>FT-TP-1026</v>
      </c>
      <c r="D1030" s="31"/>
      <c r="E1030" s="2"/>
      <c r="F1030" s="2"/>
      <c r="G1030" s="2"/>
      <c r="H1030" s="2"/>
      <c r="I1030" s="2"/>
      <c r="J1030" s="31"/>
      <c r="K1030" s="31"/>
      <c r="L1030" s="31"/>
      <c r="M1030" s="174" t="str">
        <f>IF(OR(ISBLANK(TP_CFAR_DB[[#This Row],[Probability]]),ISBLANK(TP_CFAR_DB[[#This Row],[Severity]])),"",VLOOKUP(TP_CFAR_DB[[#This Row],[Probability]],Probability[],2,FALSE)+VLOOKUP(TP_CFAR_DB[[#This Row],[Severity]],Probability[],2,FALSE)+1)</f>
        <v/>
      </c>
      <c r="N1030" s="182"/>
    </row>
    <row r="1031" spans="2:14">
      <c r="B1031" s="176">
        <f t="shared" ca="1" si="38"/>
        <v>1027</v>
      </c>
      <c r="C1031" s="176" t="str">
        <f t="shared" ca="1" si="39"/>
        <v>FT-TP-1027</v>
      </c>
      <c r="D1031" s="31"/>
      <c r="E1031" s="2"/>
      <c r="F1031" s="2"/>
      <c r="G1031" s="2"/>
      <c r="H1031" s="2"/>
      <c r="I1031" s="2"/>
      <c r="J1031" s="31"/>
      <c r="K1031" s="31"/>
      <c r="L1031" s="31"/>
      <c r="M1031" s="174" t="str">
        <f>IF(OR(ISBLANK(TP_CFAR_DB[[#This Row],[Probability]]),ISBLANK(TP_CFAR_DB[[#This Row],[Severity]])),"",VLOOKUP(TP_CFAR_DB[[#This Row],[Probability]],Probability[],2,FALSE)+VLOOKUP(TP_CFAR_DB[[#This Row],[Severity]],Probability[],2,FALSE)+1)</f>
        <v/>
      </c>
      <c r="N1031" s="182"/>
    </row>
    <row r="1032" spans="2:14">
      <c r="B1032" s="176">
        <f t="shared" ca="1" si="38"/>
        <v>1028</v>
      </c>
      <c r="C1032" s="176" t="str">
        <f t="shared" ca="1" si="39"/>
        <v>FT-TP-1028</v>
      </c>
      <c r="D1032" s="31"/>
      <c r="E1032" s="2"/>
      <c r="F1032" s="2"/>
      <c r="G1032" s="2"/>
      <c r="H1032" s="2"/>
      <c r="I1032" s="2"/>
      <c r="J1032" s="31"/>
      <c r="K1032" s="31"/>
      <c r="L1032" s="31"/>
      <c r="M1032" s="174" t="str">
        <f>IF(OR(ISBLANK(TP_CFAR_DB[[#This Row],[Probability]]),ISBLANK(TP_CFAR_DB[[#This Row],[Severity]])),"",VLOOKUP(TP_CFAR_DB[[#This Row],[Probability]],Probability[],2,FALSE)+VLOOKUP(TP_CFAR_DB[[#This Row],[Severity]],Probability[],2,FALSE)+1)</f>
        <v/>
      </c>
      <c r="N1032" s="182"/>
    </row>
    <row r="1033" spans="2:14">
      <c r="B1033" s="176">
        <f t="shared" ca="1" si="38"/>
        <v>1029</v>
      </c>
      <c r="C1033" s="176" t="str">
        <f t="shared" ca="1" si="39"/>
        <v>FT-TP-1029</v>
      </c>
      <c r="D1033" s="31"/>
      <c r="E1033" s="2"/>
      <c r="F1033" s="2"/>
      <c r="G1033" s="2"/>
      <c r="H1033" s="2"/>
      <c r="I1033" s="2"/>
      <c r="J1033" s="31"/>
      <c r="K1033" s="31"/>
      <c r="L1033" s="31"/>
      <c r="M1033" s="174" t="str">
        <f>IF(OR(ISBLANK(TP_CFAR_DB[[#This Row],[Probability]]),ISBLANK(TP_CFAR_DB[[#This Row],[Severity]])),"",VLOOKUP(TP_CFAR_DB[[#This Row],[Probability]],Probability[],2,FALSE)+VLOOKUP(TP_CFAR_DB[[#This Row],[Severity]],Probability[],2,FALSE)+1)</f>
        <v/>
      </c>
      <c r="N1033" s="182"/>
    </row>
    <row r="1034" spans="2:14">
      <c r="B1034" s="176">
        <f t="shared" ca="1" si="38"/>
        <v>1030</v>
      </c>
      <c r="C1034" s="176" t="str">
        <f t="shared" ca="1" si="39"/>
        <v>FT-TP-1030</v>
      </c>
      <c r="D1034" s="31"/>
      <c r="E1034" s="2"/>
      <c r="F1034" s="2"/>
      <c r="G1034" s="2"/>
      <c r="H1034" s="2"/>
      <c r="I1034" s="2"/>
      <c r="J1034" s="31"/>
      <c r="K1034" s="31"/>
      <c r="L1034" s="31"/>
      <c r="M1034" s="174" t="str">
        <f>IF(OR(ISBLANK(TP_CFAR_DB[[#This Row],[Probability]]),ISBLANK(TP_CFAR_DB[[#This Row],[Severity]])),"",VLOOKUP(TP_CFAR_DB[[#This Row],[Probability]],Probability[],2,FALSE)+VLOOKUP(TP_CFAR_DB[[#This Row],[Severity]],Probability[],2,FALSE)+1)</f>
        <v/>
      </c>
      <c r="N1034" s="182"/>
    </row>
    <row r="1035" spans="2:14">
      <c r="B1035" s="176">
        <f t="shared" ca="1" si="38"/>
        <v>1031</v>
      </c>
      <c r="C1035" s="176" t="str">
        <f t="shared" ca="1" si="39"/>
        <v>FT-TP-1031</v>
      </c>
      <c r="D1035" s="31"/>
      <c r="E1035" s="2"/>
      <c r="F1035" s="2"/>
      <c r="G1035" s="2"/>
      <c r="H1035" s="2"/>
      <c r="I1035" s="2"/>
      <c r="J1035" s="31"/>
      <c r="K1035" s="31"/>
      <c r="L1035" s="31"/>
      <c r="M1035" s="174" t="str">
        <f>IF(OR(ISBLANK(TP_CFAR_DB[[#This Row],[Probability]]),ISBLANK(TP_CFAR_DB[[#This Row],[Severity]])),"",VLOOKUP(TP_CFAR_DB[[#This Row],[Probability]],Probability[],2,FALSE)+VLOOKUP(TP_CFAR_DB[[#This Row],[Severity]],Probability[],2,FALSE)+1)</f>
        <v/>
      </c>
      <c r="N1035" s="182"/>
    </row>
    <row r="1036" spans="2:14">
      <c r="B1036" s="176">
        <f t="shared" ca="1" si="38"/>
        <v>1032</v>
      </c>
      <c r="C1036" s="176" t="str">
        <f t="shared" ca="1" si="39"/>
        <v>FT-TP-1032</v>
      </c>
      <c r="D1036" s="31"/>
      <c r="E1036" s="2"/>
      <c r="F1036" s="2"/>
      <c r="G1036" s="2"/>
      <c r="H1036" s="2"/>
      <c r="I1036" s="2"/>
      <c r="J1036" s="31"/>
      <c r="K1036" s="31"/>
      <c r="L1036" s="31"/>
      <c r="M1036" s="174" t="str">
        <f>IF(OR(ISBLANK(TP_CFAR_DB[[#This Row],[Probability]]),ISBLANK(TP_CFAR_DB[[#This Row],[Severity]])),"",VLOOKUP(TP_CFAR_DB[[#This Row],[Probability]],Probability[],2,FALSE)+VLOOKUP(TP_CFAR_DB[[#This Row],[Severity]],Probability[],2,FALSE)+1)</f>
        <v/>
      </c>
      <c r="N1036" s="182"/>
    </row>
    <row r="1037" spans="2:14">
      <c r="B1037" s="176">
        <f t="shared" ca="1" si="38"/>
        <v>1033</v>
      </c>
      <c r="C1037" s="176" t="str">
        <f t="shared" ca="1" si="39"/>
        <v>FT-TP-1033</v>
      </c>
      <c r="D1037" s="31"/>
      <c r="E1037" s="2"/>
      <c r="F1037" s="2"/>
      <c r="G1037" s="2"/>
      <c r="H1037" s="2"/>
      <c r="I1037" s="2"/>
      <c r="J1037" s="31"/>
      <c r="K1037" s="31"/>
      <c r="L1037" s="31"/>
      <c r="M1037" s="174" t="str">
        <f>IF(OR(ISBLANK(TP_CFAR_DB[[#This Row],[Probability]]),ISBLANK(TP_CFAR_DB[[#This Row],[Severity]])),"",VLOOKUP(TP_CFAR_DB[[#This Row],[Probability]],Probability[],2,FALSE)+VLOOKUP(TP_CFAR_DB[[#This Row],[Severity]],Probability[],2,FALSE)+1)</f>
        <v/>
      </c>
      <c r="N1037" s="182"/>
    </row>
    <row r="1038" spans="2:14">
      <c r="B1038" s="176">
        <f t="shared" ca="1" si="38"/>
        <v>1034</v>
      </c>
      <c r="C1038" s="176" t="str">
        <f t="shared" ca="1" si="39"/>
        <v>FT-TP-1034</v>
      </c>
      <c r="D1038" s="31"/>
      <c r="E1038" s="2"/>
      <c r="F1038" s="2"/>
      <c r="G1038" s="2"/>
      <c r="H1038" s="2"/>
      <c r="I1038" s="2"/>
      <c r="J1038" s="31"/>
      <c r="K1038" s="31"/>
      <c r="L1038" s="31"/>
      <c r="M1038" s="174" t="str">
        <f>IF(OR(ISBLANK(TP_CFAR_DB[[#This Row],[Probability]]),ISBLANK(TP_CFAR_DB[[#This Row],[Severity]])),"",VLOOKUP(TP_CFAR_DB[[#This Row],[Probability]],Probability[],2,FALSE)+VLOOKUP(TP_CFAR_DB[[#This Row],[Severity]],Probability[],2,FALSE)+1)</f>
        <v/>
      </c>
      <c r="N1038" s="182"/>
    </row>
    <row r="1039" spans="2:14">
      <c r="B1039" s="176">
        <f t="shared" ca="1" si="38"/>
        <v>1035</v>
      </c>
      <c r="C1039" s="176" t="str">
        <f t="shared" ca="1" si="39"/>
        <v>FT-TP-1035</v>
      </c>
      <c r="D1039" s="31"/>
      <c r="E1039" s="2"/>
      <c r="F1039" s="2"/>
      <c r="G1039" s="2"/>
      <c r="H1039" s="2"/>
      <c r="I1039" s="2"/>
      <c r="J1039" s="31"/>
      <c r="K1039" s="31"/>
      <c r="L1039" s="31"/>
      <c r="M1039" s="174" t="str">
        <f>IF(OR(ISBLANK(TP_CFAR_DB[[#This Row],[Probability]]),ISBLANK(TP_CFAR_DB[[#This Row],[Severity]])),"",VLOOKUP(TP_CFAR_DB[[#This Row],[Probability]],Probability[],2,FALSE)+VLOOKUP(TP_CFAR_DB[[#This Row],[Severity]],Probability[],2,FALSE)+1)</f>
        <v/>
      </c>
      <c r="N1039" s="182"/>
    </row>
    <row r="1040" spans="2:14">
      <c r="B1040" s="176">
        <f t="shared" ca="1" si="38"/>
        <v>1036</v>
      </c>
      <c r="C1040" s="176" t="str">
        <f t="shared" ca="1" si="39"/>
        <v>FT-TP-1036</v>
      </c>
      <c r="D1040" s="31"/>
      <c r="E1040" s="2"/>
      <c r="F1040" s="2"/>
      <c r="G1040" s="2"/>
      <c r="H1040" s="2"/>
      <c r="I1040" s="2"/>
      <c r="J1040" s="31"/>
      <c r="K1040" s="31"/>
      <c r="L1040" s="31"/>
      <c r="M1040" s="174" t="str">
        <f>IF(OR(ISBLANK(TP_CFAR_DB[[#This Row],[Probability]]),ISBLANK(TP_CFAR_DB[[#This Row],[Severity]])),"",VLOOKUP(TP_CFAR_DB[[#This Row],[Probability]],Probability[],2,FALSE)+VLOOKUP(TP_CFAR_DB[[#This Row],[Severity]],Probability[],2,FALSE)+1)</f>
        <v/>
      </c>
      <c r="N1040" s="182"/>
    </row>
    <row r="1041" spans="2:14">
      <c r="B1041" s="176">
        <f t="shared" ca="1" si="38"/>
        <v>1037</v>
      </c>
      <c r="C1041" s="176" t="str">
        <f t="shared" ca="1" si="39"/>
        <v>FT-TP-1037</v>
      </c>
      <c r="D1041" s="31"/>
      <c r="E1041" s="2"/>
      <c r="F1041" s="2"/>
      <c r="G1041" s="2"/>
      <c r="H1041" s="2"/>
      <c r="I1041" s="2"/>
      <c r="J1041" s="31"/>
      <c r="K1041" s="31"/>
      <c r="L1041" s="31"/>
      <c r="M1041" s="174" t="str">
        <f>IF(OR(ISBLANK(TP_CFAR_DB[[#This Row],[Probability]]),ISBLANK(TP_CFAR_DB[[#This Row],[Severity]])),"",VLOOKUP(TP_CFAR_DB[[#This Row],[Probability]],Probability[],2,FALSE)+VLOOKUP(TP_CFAR_DB[[#This Row],[Severity]],Probability[],2,FALSE)+1)</f>
        <v/>
      </c>
      <c r="N1041" s="182"/>
    </row>
    <row r="1042" spans="2:14">
      <c r="B1042" s="176">
        <f t="shared" ca="1" si="38"/>
        <v>1038</v>
      </c>
      <c r="C1042" s="176" t="str">
        <f t="shared" ca="1" si="39"/>
        <v>FT-TP-1038</v>
      </c>
      <c r="D1042" s="31"/>
      <c r="E1042" s="2"/>
      <c r="F1042" s="2"/>
      <c r="G1042" s="2"/>
      <c r="H1042" s="2"/>
      <c r="I1042" s="2"/>
      <c r="J1042" s="31"/>
      <c r="K1042" s="31"/>
      <c r="L1042" s="31"/>
      <c r="M1042" s="174" t="str">
        <f>IF(OR(ISBLANK(TP_CFAR_DB[[#This Row],[Probability]]),ISBLANK(TP_CFAR_DB[[#This Row],[Severity]])),"",VLOOKUP(TP_CFAR_DB[[#This Row],[Probability]],Probability[],2,FALSE)+VLOOKUP(TP_CFAR_DB[[#This Row],[Severity]],Probability[],2,FALSE)+1)</f>
        <v/>
      </c>
      <c r="N1042" s="182"/>
    </row>
    <row r="1043" spans="2:14">
      <c r="B1043" s="176">
        <f t="shared" ca="1" si="38"/>
        <v>1039</v>
      </c>
      <c r="C1043" s="176" t="str">
        <f t="shared" ca="1" si="39"/>
        <v>FT-TP-1039</v>
      </c>
      <c r="D1043" s="31"/>
      <c r="E1043" s="2"/>
      <c r="F1043" s="2"/>
      <c r="G1043" s="2"/>
      <c r="H1043" s="2"/>
      <c r="I1043" s="2"/>
      <c r="J1043" s="31"/>
      <c r="K1043" s="31"/>
      <c r="L1043" s="31"/>
      <c r="M1043" s="174" t="str">
        <f>IF(OR(ISBLANK(TP_CFAR_DB[[#This Row],[Probability]]),ISBLANK(TP_CFAR_DB[[#This Row],[Severity]])),"",VLOOKUP(TP_CFAR_DB[[#This Row],[Probability]],Probability[],2,FALSE)+VLOOKUP(TP_CFAR_DB[[#This Row],[Severity]],Probability[],2,FALSE)+1)</f>
        <v/>
      </c>
      <c r="N1043" s="182"/>
    </row>
    <row r="1044" spans="2:14">
      <c r="B1044" s="176">
        <f t="shared" ca="1" si="38"/>
        <v>1040</v>
      </c>
      <c r="C1044" s="176" t="str">
        <f t="shared" ca="1" si="39"/>
        <v>FT-TP-1040</v>
      </c>
      <c r="D1044" s="31"/>
      <c r="E1044" s="2"/>
      <c r="F1044" s="2"/>
      <c r="G1044" s="2"/>
      <c r="H1044" s="2"/>
      <c r="I1044" s="2"/>
      <c r="J1044" s="31"/>
      <c r="K1044" s="31"/>
      <c r="L1044" s="31"/>
      <c r="M1044" s="174" t="str">
        <f>IF(OR(ISBLANK(TP_CFAR_DB[[#This Row],[Probability]]),ISBLANK(TP_CFAR_DB[[#This Row],[Severity]])),"",VLOOKUP(TP_CFAR_DB[[#This Row],[Probability]],Probability[],2,FALSE)+VLOOKUP(TP_CFAR_DB[[#This Row],[Severity]],Probability[],2,FALSE)+1)</f>
        <v/>
      </c>
      <c r="N1044" s="182"/>
    </row>
    <row r="1045" spans="2:14">
      <c r="B1045" s="176">
        <f t="shared" ca="1" si="38"/>
        <v>1041</v>
      </c>
      <c r="C1045" s="176" t="str">
        <f t="shared" ca="1" si="39"/>
        <v>FT-TP-1041</v>
      </c>
      <c r="D1045" s="31"/>
      <c r="E1045" s="2"/>
      <c r="F1045" s="2"/>
      <c r="G1045" s="2"/>
      <c r="H1045" s="2"/>
      <c r="I1045" s="2"/>
      <c r="J1045" s="31"/>
      <c r="K1045" s="31"/>
      <c r="L1045" s="31"/>
      <c r="M1045" s="174" t="str">
        <f>IF(OR(ISBLANK(TP_CFAR_DB[[#This Row],[Probability]]),ISBLANK(TP_CFAR_DB[[#This Row],[Severity]])),"",VLOOKUP(TP_CFAR_DB[[#This Row],[Probability]],Probability[],2,FALSE)+VLOOKUP(TP_CFAR_DB[[#This Row],[Severity]],Probability[],2,FALSE)+1)</f>
        <v/>
      </c>
      <c r="N1045" s="182"/>
    </row>
    <row r="1046" spans="2:14">
      <c r="B1046" s="176">
        <f t="shared" ca="1" si="38"/>
        <v>1042</v>
      </c>
      <c r="C1046" s="176" t="str">
        <f t="shared" ca="1" si="39"/>
        <v>FT-TP-1042</v>
      </c>
      <c r="D1046" s="31"/>
      <c r="E1046" s="2"/>
      <c r="F1046" s="2"/>
      <c r="G1046" s="2"/>
      <c r="H1046" s="2"/>
      <c r="I1046" s="2"/>
      <c r="J1046" s="31"/>
      <c r="K1046" s="31"/>
      <c r="L1046" s="31"/>
      <c r="M1046" s="174" t="str">
        <f>IF(OR(ISBLANK(TP_CFAR_DB[[#This Row],[Probability]]),ISBLANK(TP_CFAR_DB[[#This Row],[Severity]])),"",VLOOKUP(TP_CFAR_DB[[#This Row],[Probability]],Probability[],2,FALSE)+VLOOKUP(TP_CFAR_DB[[#This Row],[Severity]],Probability[],2,FALSE)+1)</f>
        <v/>
      </c>
      <c r="N1046" s="182"/>
    </row>
    <row r="1047" spans="2:14">
      <c r="B1047" s="176">
        <f t="shared" ca="1" si="38"/>
        <v>1043</v>
      </c>
      <c r="C1047" s="176" t="str">
        <f t="shared" ca="1" si="39"/>
        <v>FT-TP-1043</v>
      </c>
      <c r="D1047" s="31"/>
      <c r="E1047" s="2"/>
      <c r="F1047" s="2"/>
      <c r="G1047" s="2"/>
      <c r="H1047" s="2"/>
      <c r="I1047" s="2"/>
      <c r="J1047" s="31"/>
      <c r="K1047" s="31"/>
      <c r="L1047" s="31"/>
      <c r="M1047" s="174" t="str">
        <f>IF(OR(ISBLANK(TP_CFAR_DB[[#This Row],[Probability]]),ISBLANK(TP_CFAR_DB[[#This Row],[Severity]])),"",VLOOKUP(TP_CFAR_DB[[#This Row],[Probability]],Probability[],2,FALSE)+VLOOKUP(TP_CFAR_DB[[#This Row],[Severity]],Probability[],2,FALSE)+1)</f>
        <v/>
      </c>
      <c r="N1047" s="182"/>
    </row>
    <row r="1048" spans="2:14">
      <c r="B1048" s="176">
        <f t="shared" ca="1" si="38"/>
        <v>1044</v>
      </c>
      <c r="C1048" s="176" t="str">
        <f t="shared" ca="1" si="39"/>
        <v>FT-TP-1044</v>
      </c>
      <c r="D1048" s="31"/>
      <c r="E1048" s="2"/>
      <c r="F1048" s="2"/>
      <c r="G1048" s="2"/>
      <c r="H1048" s="2"/>
      <c r="I1048" s="2"/>
      <c r="J1048" s="31"/>
      <c r="K1048" s="31"/>
      <c r="L1048" s="31"/>
      <c r="M1048" s="174" t="str">
        <f>IF(OR(ISBLANK(TP_CFAR_DB[[#This Row],[Probability]]),ISBLANK(TP_CFAR_DB[[#This Row],[Severity]])),"",VLOOKUP(TP_CFAR_DB[[#This Row],[Probability]],Probability[],2,FALSE)+VLOOKUP(TP_CFAR_DB[[#This Row],[Severity]],Probability[],2,FALSE)+1)</f>
        <v/>
      </c>
      <c r="N1048" s="182"/>
    </row>
    <row r="1049" spans="2:14">
      <c r="B1049" s="176">
        <f t="shared" ca="1" si="38"/>
        <v>1045</v>
      </c>
      <c r="C1049" s="176" t="str">
        <f t="shared" ca="1" si="39"/>
        <v>FT-TP-1045</v>
      </c>
      <c r="D1049" s="31"/>
      <c r="E1049" s="2"/>
      <c r="F1049" s="2"/>
      <c r="G1049" s="2"/>
      <c r="H1049" s="2"/>
      <c r="I1049" s="2"/>
      <c r="J1049" s="31"/>
      <c r="K1049" s="31"/>
      <c r="L1049" s="31"/>
      <c r="M1049" s="174" t="str">
        <f>IF(OR(ISBLANK(TP_CFAR_DB[[#This Row],[Probability]]),ISBLANK(TP_CFAR_DB[[#This Row],[Severity]])),"",VLOOKUP(TP_CFAR_DB[[#This Row],[Probability]],Probability[],2,FALSE)+VLOOKUP(TP_CFAR_DB[[#This Row],[Severity]],Probability[],2,FALSE)+1)</f>
        <v/>
      </c>
      <c r="N1049" s="182"/>
    </row>
    <row r="1050" spans="2:14">
      <c r="B1050" s="176">
        <f t="shared" ca="1" si="38"/>
        <v>1046</v>
      </c>
      <c r="C1050" s="176" t="str">
        <f t="shared" ca="1" si="39"/>
        <v>FT-TP-1046</v>
      </c>
      <c r="D1050" s="31"/>
      <c r="E1050" s="2"/>
      <c r="F1050" s="2"/>
      <c r="G1050" s="2"/>
      <c r="H1050" s="2"/>
      <c r="I1050" s="2"/>
      <c r="J1050" s="31"/>
      <c r="K1050" s="31"/>
      <c r="L1050" s="31"/>
      <c r="M1050" s="174" t="str">
        <f>IF(OR(ISBLANK(TP_CFAR_DB[[#This Row],[Probability]]),ISBLANK(TP_CFAR_DB[[#This Row],[Severity]])),"",VLOOKUP(TP_CFAR_DB[[#This Row],[Probability]],Probability[],2,FALSE)+VLOOKUP(TP_CFAR_DB[[#This Row],[Severity]],Probability[],2,FALSE)+1)</f>
        <v/>
      </c>
      <c r="N1050" s="182"/>
    </row>
    <row r="1051" spans="2:14">
      <c r="B1051" s="176">
        <f t="shared" ca="1" si="38"/>
        <v>1047</v>
      </c>
      <c r="C1051" s="176" t="str">
        <f t="shared" ca="1" si="39"/>
        <v>FT-TP-1047</v>
      </c>
      <c r="D1051" s="31"/>
      <c r="E1051" s="2"/>
      <c r="F1051" s="2"/>
      <c r="G1051" s="2"/>
      <c r="H1051" s="2"/>
      <c r="I1051" s="2"/>
      <c r="J1051" s="31"/>
      <c r="K1051" s="31"/>
      <c r="L1051" s="31"/>
      <c r="M1051" s="174" t="str">
        <f>IF(OR(ISBLANK(TP_CFAR_DB[[#This Row],[Probability]]),ISBLANK(TP_CFAR_DB[[#This Row],[Severity]])),"",VLOOKUP(TP_CFAR_DB[[#This Row],[Probability]],Probability[],2,FALSE)+VLOOKUP(TP_CFAR_DB[[#This Row],[Severity]],Probability[],2,FALSE)+1)</f>
        <v/>
      </c>
      <c r="N1051" s="182"/>
    </row>
    <row r="1052" spans="2:14">
      <c r="B1052" s="176">
        <f t="shared" ca="1" si="38"/>
        <v>1048</v>
      </c>
      <c r="C1052" s="176" t="str">
        <f t="shared" ca="1" si="39"/>
        <v>FT-TP-1048</v>
      </c>
      <c r="D1052" s="31"/>
      <c r="E1052" s="2"/>
      <c r="F1052" s="2"/>
      <c r="G1052" s="2"/>
      <c r="H1052" s="2"/>
      <c r="I1052" s="2"/>
      <c r="J1052" s="31"/>
      <c r="K1052" s="31"/>
      <c r="L1052" s="31"/>
      <c r="M1052" s="174" t="str">
        <f>IF(OR(ISBLANK(TP_CFAR_DB[[#This Row],[Probability]]),ISBLANK(TP_CFAR_DB[[#This Row],[Severity]])),"",VLOOKUP(TP_CFAR_DB[[#This Row],[Probability]],Probability[],2,FALSE)+VLOOKUP(TP_CFAR_DB[[#This Row],[Severity]],Probability[],2,FALSE)+1)</f>
        <v/>
      </c>
      <c r="N1052" s="182"/>
    </row>
    <row r="1053" spans="2:14">
      <c r="B1053" s="176">
        <f t="shared" ca="1" si="38"/>
        <v>1049</v>
      </c>
      <c r="C1053" s="176" t="str">
        <f t="shared" ca="1" si="39"/>
        <v>FT-TP-1049</v>
      </c>
      <c r="D1053" s="31"/>
      <c r="E1053" s="2"/>
      <c r="F1053" s="2"/>
      <c r="G1053" s="2"/>
      <c r="H1053" s="2"/>
      <c r="I1053" s="2"/>
      <c r="J1053" s="31"/>
      <c r="K1053" s="31"/>
      <c r="L1053" s="31"/>
      <c r="M1053" s="174" t="str">
        <f>IF(OR(ISBLANK(TP_CFAR_DB[[#This Row],[Probability]]),ISBLANK(TP_CFAR_DB[[#This Row],[Severity]])),"",VLOOKUP(TP_CFAR_DB[[#This Row],[Probability]],Probability[],2,FALSE)+VLOOKUP(TP_CFAR_DB[[#This Row],[Severity]],Probability[],2,FALSE)+1)</f>
        <v/>
      </c>
      <c r="N1053" s="182"/>
    </row>
    <row r="1054" spans="2:14">
      <c r="B1054" s="176">
        <f t="shared" ca="1" si="38"/>
        <v>1050</v>
      </c>
      <c r="C1054" s="176" t="str">
        <f t="shared" ca="1" si="39"/>
        <v>FT-TP-1050</v>
      </c>
      <c r="D1054" s="31"/>
      <c r="E1054" s="2"/>
      <c r="F1054" s="2"/>
      <c r="G1054" s="2"/>
      <c r="H1054" s="2"/>
      <c r="I1054" s="2"/>
      <c r="J1054" s="31"/>
      <c r="K1054" s="31"/>
      <c r="L1054" s="31"/>
      <c r="M1054" s="174" t="str">
        <f>IF(OR(ISBLANK(TP_CFAR_DB[[#This Row],[Probability]]),ISBLANK(TP_CFAR_DB[[#This Row],[Severity]])),"",VLOOKUP(TP_CFAR_DB[[#This Row],[Probability]],Probability[],2,FALSE)+VLOOKUP(TP_CFAR_DB[[#This Row],[Severity]],Probability[],2,FALSE)+1)</f>
        <v/>
      </c>
      <c r="N1054" s="182"/>
    </row>
    <row r="1055" spans="2:14">
      <c r="B1055" s="176">
        <f t="shared" ca="1" si="38"/>
        <v>1051</v>
      </c>
      <c r="C1055" s="176" t="str">
        <f t="shared" ca="1" si="39"/>
        <v>FT-TP-1051</v>
      </c>
      <c r="D1055" s="31"/>
      <c r="E1055" s="2"/>
      <c r="F1055" s="2"/>
      <c r="G1055" s="2"/>
      <c r="H1055" s="2"/>
      <c r="I1055" s="2"/>
      <c r="J1055" s="31"/>
      <c r="K1055" s="31"/>
      <c r="L1055" s="31"/>
      <c r="M1055" s="174" t="str">
        <f>IF(OR(ISBLANK(TP_CFAR_DB[[#This Row],[Probability]]),ISBLANK(TP_CFAR_DB[[#This Row],[Severity]])),"",VLOOKUP(TP_CFAR_DB[[#This Row],[Probability]],Probability[],2,FALSE)+VLOOKUP(TP_CFAR_DB[[#This Row],[Severity]],Probability[],2,FALSE)+1)</f>
        <v/>
      </c>
      <c r="N1055" s="182"/>
    </row>
    <row r="1056" spans="2:14">
      <c r="B1056" s="176">
        <f t="shared" ca="1" si="38"/>
        <v>1052</v>
      </c>
      <c r="C1056" s="176" t="str">
        <f t="shared" ca="1" si="39"/>
        <v>FT-TP-1052</v>
      </c>
      <c r="D1056" s="31"/>
      <c r="E1056" s="2"/>
      <c r="F1056" s="2"/>
      <c r="G1056" s="2"/>
      <c r="H1056" s="2"/>
      <c r="I1056" s="2"/>
      <c r="J1056" s="31"/>
      <c r="K1056" s="31"/>
      <c r="L1056" s="31"/>
      <c r="M1056" s="174" t="str">
        <f>IF(OR(ISBLANK(TP_CFAR_DB[[#This Row],[Probability]]),ISBLANK(TP_CFAR_DB[[#This Row],[Severity]])),"",VLOOKUP(TP_CFAR_DB[[#This Row],[Probability]],Probability[],2,FALSE)+VLOOKUP(TP_CFAR_DB[[#This Row],[Severity]],Probability[],2,FALSE)+1)</f>
        <v/>
      </c>
      <c r="N1056" s="182"/>
    </row>
    <row r="1057" spans="2:14">
      <c r="B1057" s="176">
        <f t="shared" ca="1" si="38"/>
        <v>1053</v>
      </c>
      <c r="C1057" s="176" t="str">
        <f t="shared" ca="1" si="39"/>
        <v>FT-TP-1053</v>
      </c>
      <c r="D1057" s="31"/>
      <c r="E1057" s="2"/>
      <c r="F1057" s="2"/>
      <c r="G1057" s="2"/>
      <c r="H1057" s="2"/>
      <c r="I1057" s="2"/>
      <c r="J1057" s="31"/>
      <c r="K1057" s="31"/>
      <c r="L1057" s="31"/>
      <c r="M1057" s="174" t="str">
        <f>IF(OR(ISBLANK(TP_CFAR_DB[[#This Row],[Probability]]),ISBLANK(TP_CFAR_DB[[#This Row],[Severity]])),"",VLOOKUP(TP_CFAR_DB[[#This Row],[Probability]],Probability[],2,FALSE)+VLOOKUP(TP_CFAR_DB[[#This Row],[Severity]],Probability[],2,FALSE)+1)</f>
        <v/>
      </c>
      <c r="N1057" s="182"/>
    </row>
    <row r="1058" spans="2:14">
      <c r="B1058" s="176">
        <f t="shared" ca="1" si="38"/>
        <v>1054</v>
      </c>
      <c r="C1058" s="176" t="str">
        <f t="shared" ca="1" si="39"/>
        <v>FT-TP-1054</v>
      </c>
      <c r="D1058" s="31"/>
      <c r="E1058" s="2"/>
      <c r="F1058" s="2"/>
      <c r="G1058" s="2"/>
      <c r="H1058" s="2"/>
      <c r="I1058" s="2"/>
      <c r="J1058" s="31"/>
      <c r="K1058" s="31"/>
      <c r="L1058" s="31"/>
      <c r="M1058" s="174" t="str">
        <f>IF(OR(ISBLANK(TP_CFAR_DB[[#This Row],[Probability]]),ISBLANK(TP_CFAR_DB[[#This Row],[Severity]])),"",VLOOKUP(TP_CFAR_DB[[#This Row],[Probability]],Probability[],2,FALSE)+VLOOKUP(TP_CFAR_DB[[#This Row],[Severity]],Probability[],2,FALSE)+1)</f>
        <v/>
      </c>
      <c r="N1058" s="182"/>
    </row>
    <row r="1059" spans="2:14">
      <c r="B1059" s="176">
        <f t="shared" ca="1" si="38"/>
        <v>1055</v>
      </c>
      <c r="C1059" s="176" t="str">
        <f t="shared" ca="1" si="39"/>
        <v>FT-TP-1055</v>
      </c>
      <c r="D1059" s="31"/>
      <c r="E1059" s="2"/>
      <c r="F1059" s="2"/>
      <c r="G1059" s="2"/>
      <c r="H1059" s="2"/>
      <c r="I1059" s="2"/>
      <c r="J1059" s="31"/>
      <c r="K1059" s="31"/>
      <c r="L1059" s="31"/>
      <c r="M1059" s="174" t="str">
        <f>IF(OR(ISBLANK(TP_CFAR_DB[[#This Row],[Probability]]),ISBLANK(TP_CFAR_DB[[#This Row],[Severity]])),"",VLOOKUP(TP_CFAR_DB[[#This Row],[Probability]],Probability[],2,FALSE)+VLOOKUP(TP_CFAR_DB[[#This Row],[Severity]],Probability[],2,FALSE)+1)</f>
        <v/>
      </c>
      <c r="N1059" s="182"/>
    </row>
    <row r="1060" spans="2:14">
      <c r="B1060" s="176">
        <f t="shared" ca="1" si="38"/>
        <v>1056</v>
      </c>
      <c r="C1060" s="176" t="str">
        <f t="shared" ca="1" si="39"/>
        <v>FT-TP-1056</v>
      </c>
      <c r="D1060" s="31"/>
      <c r="E1060" s="2"/>
      <c r="F1060" s="2"/>
      <c r="G1060" s="2"/>
      <c r="H1060" s="2"/>
      <c r="I1060" s="2"/>
      <c r="J1060" s="31"/>
      <c r="K1060" s="31"/>
      <c r="L1060" s="31"/>
      <c r="M1060" s="174" t="str">
        <f>IF(OR(ISBLANK(TP_CFAR_DB[[#This Row],[Probability]]),ISBLANK(TP_CFAR_DB[[#This Row],[Severity]])),"",VLOOKUP(TP_CFAR_DB[[#This Row],[Probability]],Probability[],2,FALSE)+VLOOKUP(TP_CFAR_DB[[#This Row],[Severity]],Probability[],2,FALSE)+1)</f>
        <v/>
      </c>
      <c r="N1060" s="182"/>
    </row>
    <row r="1061" spans="2:14">
      <c r="B1061" s="176">
        <f t="shared" ca="1" si="38"/>
        <v>1057</v>
      </c>
      <c r="C1061" s="176" t="str">
        <f t="shared" ca="1" si="39"/>
        <v>FT-TP-1057</v>
      </c>
      <c r="D1061" s="31"/>
      <c r="E1061" s="2"/>
      <c r="F1061" s="2"/>
      <c r="G1061" s="2"/>
      <c r="H1061" s="2"/>
      <c r="I1061" s="2"/>
      <c r="J1061" s="31"/>
      <c r="K1061" s="31"/>
      <c r="L1061" s="31"/>
      <c r="M1061" s="174" t="str">
        <f>IF(OR(ISBLANK(TP_CFAR_DB[[#This Row],[Probability]]),ISBLANK(TP_CFAR_DB[[#This Row],[Severity]])),"",VLOOKUP(TP_CFAR_DB[[#This Row],[Probability]],Probability[],2,FALSE)+VLOOKUP(TP_CFAR_DB[[#This Row],[Severity]],Probability[],2,FALSE)+1)</f>
        <v/>
      </c>
      <c r="N1061" s="182"/>
    </row>
    <row r="1062" spans="2:14">
      <c r="B1062" s="176">
        <f t="shared" ca="1" si="38"/>
        <v>1058</v>
      </c>
      <c r="C1062" s="176" t="str">
        <f t="shared" ca="1" si="39"/>
        <v>FT-TP-1058</v>
      </c>
      <c r="D1062" s="31"/>
      <c r="E1062" s="2"/>
      <c r="F1062" s="2"/>
      <c r="G1062" s="2"/>
      <c r="H1062" s="2"/>
      <c r="I1062" s="2"/>
      <c r="J1062" s="31"/>
      <c r="K1062" s="31"/>
      <c r="L1062" s="31"/>
      <c r="M1062" s="174" t="str">
        <f>IF(OR(ISBLANK(TP_CFAR_DB[[#This Row],[Probability]]),ISBLANK(TP_CFAR_DB[[#This Row],[Severity]])),"",VLOOKUP(TP_CFAR_DB[[#This Row],[Probability]],Probability[],2,FALSE)+VLOOKUP(TP_CFAR_DB[[#This Row],[Severity]],Probability[],2,FALSE)+1)</f>
        <v/>
      </c>
      <c r="N1062" s="182"/>
    </row>
    <row r="1063" spans="2:14">
      <c r="B1063" s="176">
        <f t="shared" ca="1" si="38"/>
        <v>1059</v>
      </c>
      <c r="C1063" s="176" t="str">
        <f t="shared" ca="1" si="39"/>
        <v>FT-TP-1059</v>
      </c>
      <c r="D1063" s="31"/>
      <c r="E1063" s="2"/>
      <c r="F1063" s="2"/>
      <c r="G1063" s="2"/>
      <c r="H1063" s="2"/>
      <c r="I1063" s="2"/>
      <c r="J1063" s="31"/>
      <c r="K1063" s="31"/>
      <c r="L1063" s="31"/>
      <c r="M1063" s="174" t="str">
        <f>IF(OR(ISBLANK(TP_CFAR_DB[[#This Row],[Probability]]),ISBLANK(TP_CFAR_DB[[#This Row],[Severity]])),"",VLOOKUP(TP_CFAR_DB[[#This Row],[Probability]],Probability[],2,FALSE)+VLOOKUP(TP_CFAR_DB[[#This Row],[Severity]],Probability[],2,FALSE)+1)</f>
        <v/>
      </c>
      <c r="N1063" s="182"/>
    </row>
    <row r="1064" spans="2:14">
      <c r="B1064" s="176">
        <f t="shared" ca="1" si="38"/>
        <v>1060</v>
      </c>
      <c r="C1064" s="176" t="str">
        <f t="shared" ca="1" si="39"/>
        <v>FT-TP-1060</v>
      </c>
      <c r="D1064" s="31"/>
      <c r="E1064" s="2"/>
      <c r="F1064" s="2"/>
      <c r="G1064" s="2"/>
      <c r="H1064" s="2"/>
      <c r="I1064" s="2"/>
      <c r="J1064" s="31"/>
      <c r="K1064" s="31"/>
      <c r="L1064" s="31"/>
      <c r="M1064" s="174" t="str">
        <f>IF(OR(ISBLANK(TP_CFAR_DB[[#This Row],[Probability]]),ISBLANK(TP_CFAR_DB[[#This Row],[Severity]])),"",VLOOKUP(TP_CFAR_DB[[#This Row],[Probability]],Probability[],2,FALSE)+VLOOKUP(TP_CFAR_DB[[#This Row],[Severity]],Probability[],2,FALSE)+1)</f>
        <v/>
      </c>
      <c r="N1064" s="182"/>
    </row>
    <row r="1065" spans="2:14">
      <c r="B1065" s="176">
        <f t="shared" ca="1" si="38"/>
        <v>1061</v>
      </c>
      <c r="C1065" s="176" t="str">
        <f t="shared" ca="1" si="39"/>
        <v>FT-TP-1061</v>
      </c>
      <c r="D1065" s="31"/>
      <c r="E1065" s="2"/>
      <c r="F1065" s="2"/>
      <c r="G1065" s="2"/>
      <c r="H1065" s="2"/>
      <c r="I1065" s="2"/>
      <c r="J1065" s="31"/>
      <c r="K1065" s="31"/>
      <c r="L1065" s="31"/>
      <c r="M1065" s="174" t="str">
        <f>IF(OR(ISBLANK(TP_CFAR_DB[[#This Row],[Probability]]),ISBLANK(TP_CFAR_DB[[#This Row],[Severity]])),"",VLOOKUP(TP_CFAR_DB[[#This Row],[Probability]],Probability[],2,FALSE)+VLOOKUP(TP_CFAR_DB[[#This Row],[Severity]],Probability[],2,FALSE)+1)</f>
        <v/>
      </c>
      <c r="N1065" s="182"/>
    </row>
    <row r="1066" spans="2:14">
      <c r="B1066" s="176">
        <f t="shared" ca="1" si="38"/>
        <v>1062</v>
      </c>
      <c r="C1066" s="176" t="str">
        <f t="shared" ca="1" si="39"/>
        <v>FT-TP-1062</v>
      </c>
      <c r="D1066" s="31"/>
      <c r="E1066" s="2"/>
      <c r="F1066" s="2"/>
      <c r="G1066" s="2"/>
      <c r="H1066" s="2"/>
      <c r="I1066" s="2"/>
      <c r="J1066" s="31"/>
      <c r="K1066" s="31"/>
      <c r="L1066" s="31"/>
      <c r="M1066" s="174" t="str">
        <f>IF(OR(ISBLANK(TP_CFAR_DB[[#This Row],[Probability]]),ISBLANK(TP_CFAR_DB[[#This Row],[Severity]])),"",VLOOKUP(TP_CFAR_DB[[#This Row],[Probability]],Probability[],2,FALSE)+VLOOKUP(TP_CFAR_DB[[#This Row],[Severity]],Probability[],2,FALSE)+1)</f>
        <v/>
      </c>
      <c r="N1066" s="182"/>
    </row>
    <row r="1067" spans="2:14">
      <c r="B1067" s="176">
        <f t="shared" ca="1" si="38"/>
        <v>1063</v>
      </c>
      <c r="C1067" s="176" t="str">
        <f t="shared" ca="1" si="39"/>
        <v>FT-TP-1063</v>
      </c>
      <c r="D1067" s="31"/>
      <c r="E1067" s="2"/>
      <c r="F1067" s="2"/>
      <c r="G1067" s="2"/>
      <c r="H1067" s="2"/>
      <c r="I1067" s="2"/>
      <c r="J1067" s="31"/>
      <c r="K1067" s="31"/>
      <c r="L1067" s="31"/>
      <c r="M1067" s="174" t="str">
        <f>IF(OR(ISBLANK(TP_CFAR_DB[[#This Row],[Probability]]),ISBLANK(TP_CFAR_DB[[#This Row],[Severity]])),"",VLOOKUP(TP_CFAR_DB[[#This Row],[Probability]],Probability[],2,FALSE)+VLOOKUP(TP_CFAR_DB[[#This Row],[Severity]],Probability[],2,FALSE)+1)</f>
        <v/>
      </c>
      <c r="N1067" s="182"/>
    </row>
    <row r="1068" spans="2:14">
      <c r="B1068" s="176">
        <f t="shared" ca="1" si="38"/>
        <v>1064</v>
      </c>
      <c r="C1068" s="176" t="str">
        <f t="shared" ca="1" si="39"/>
        <v>FT-TP-1064</v>
      </c>
      <c r="D1068" s="31"/>
      <c r="E1068" s="2"/>
      <c r="F1068" s="2"/>
      <c r="G1068" s="2"/>
      <c r="H1068" s="2"/>
      <c r="I1068" s="2"/>
      <c r="J1068" s="31"/>
      <c r="K1068" s="31"/>
      <c r="L1068" s="31"/>
      <c r="M1068" s="174" t="str">
        <f>IF(OR(ISBLANK(TP_CFAR_DB[[#This Row],[Probability]]),ISBLANK(TP_CFAR_DB[[#This Row],[Severity]])),"",VLOOKUP(TP_CFAR_DB[[#This Row],[Probability]],Probability[],2,FALSE)+VLOOKUP(TP_CFAR_DB[[#This Row],[Severity]],Probability[],2,FALSE)+1)</f>
        <v/>
      </c>
      <c r="N1068" s="182"/>
    </row>
    <row r="1069" spans="2:14">
      <c r="B1069" s="176">
        <f t="shared" ca="1" si="38"/>
        <v>1065</v>
      </c>
      <c r="C1069" s="176" t="str">
        <f t="shared" ca="1" si="39"/>
        <v>FT-TP-1065</v>
      </c>
      <c r="D1069" s="31"/>
      <c r="E1069" s="2"/>
      <c r="F1069" s="2"/>
      <c r="G1069" s="2"/>
      <c r="H1069" s="2"/>
      <c r="I1069" s="2"/>
      <c r="J1069" s="31"/>
      <c r="K1069" s="31"/>
      <c r="L1069" s="31"/>
      <c r="M1069" s="174" t="str">
        <f>IF(OR(ISBLANK(TP_CFAR_DB[[#This Row],[Probability]]),ISBLANK(TP_CFAR_DB[[#This Row],[Severity]])),"",VLOOKUP(TP_CFAR_DB[[#This Row],[Probability]],Probability[],2,FALSE)+VLOOKUP(TP_CFAR_DB[[#This Row],[Severity]],Probability[],2,FALSE)+1)</f>
        <v/>
      </c>
      <c r="N1069" s="182"/>
    </row>
    <row r="1070" spans="2:14">
      <c r="B1070" s="176">
        <f t="shared" ca="1" si="38"/>
        <v>1066</v>
      </c>
      <c r="C1070" s="176" t="str">
        <f t="shared" ca="1" si="39"/>
        <v>FT-TP-1066</v>
      </c>
      <c r="D1070" s="31"/>
      <c r="E1070" s="2"/>
      <c r="F1070" s="2"/>
      <c r="G1070" s="2"/>
      <c r="H1070" s="2"/>
      <c r="I1070" s="2"/>
      <c r="J1070" s="31"/>
      <c r="K1070" s="31"/>
      <c r="L1070" s="31"/>
      <c r="M1070" s="174" t="str">
        <f>IF(OR(ISBLANK(TP_CFAR_DB[[#This Row],[Probability]]),ISBLANK(TP_CFAR_DB[[#This Row],[Severity]])),"",VLOOKUP(TP_CFAR_DB[[#This Row],[Probability]],Probability[],2,FALSE)+VLOOKUP(TP_CFAR_DB[[#This Row],[Severity]],Probability[],2,FALSE)+1)</f>
        <v/>
      </c>
      <c r="N1070" s="182"/>
    </row>
    <row r="1071" spans="2:14">
      <c r="B1071" s="176">
        <f t="shared" ref="B1071:B1118" ca="1" si="40">INDIRECT("R[-1]C",0)+1</f>
        <v>1067</v>
      </c>
      <c r="C1071" s="176" t="str">
        <f t="shared" ref="C1071:C1118" ca="1" si="41">"FT-TP-"&amp;B1071</f>
        <v>FT-TP-1067</v>
      </c>
      <c r="D1071" s="31"/>
      <c r="E1071" s="2"/>
      <c r="F1071" s="2"/>
      <c r="G1071" s="2"/>
      <c r="H1071" s="2"/>
      <c r="I1071" s="2"/>
      <c r="J1071" s="31"/>
      <c r="K1071" s="31"/>
      <c r="L1071" s="31"/>
      <c r="M1071" s="174" t="str">
        <f>IF(OR(ISBLANK(TP_CFAR_DB[[#This Row],[Probability]]),ISBLANK(TP_CFAR_DB[[#This Row],[Severity]])),"",VLOOKUP(TP_CFAR_DB[[#This Row],[Probability]],Probability[],2,FALSE)+VLOOKUP(TP_CFAR_DB[[#This Row],[Severity]],Probability[],2,FALSE)+1)</f>
        <v/>
      </c>
      <c r="N1071" s="182"/>
    </row>
    <row r="1072" spans="2:14">
      <c r="B1072" s="176">
        <f t="shared" ca="1" si="40"/>
        <v>1068</v>
      </c>
      <c r="C1072" s="176" t="str">
        <f t="shared" ca="1" si="41"/>
        <v>FT-TP-1068</v>
      </c>
      <c r="D1072" s="31"/>
      <c r="E1072" s="2"/>
      <c r="F1072" s="2"/>
      <c r="G1072" s="2"/>
      <c r="H1072" s="2"/>
      <c r="I1072" s="2"/>
      <c r="J1072" s="31"/>
      <c r="K1072" s="31"/>
      <c r="L1072" s="31"/>
      <c r="M1072" s="174" t="str">
        <f>IF(OR(ISBLANK(TP_CFAR_DB[[#This Row],[Probability]]),ISBLANK(TP_CFAR_DB[[#This Row],[Severity]])),"",VLOOKUP(TP_CFAR_DB[[#This Row],[Probability]],Probability[],2,FALSE)+VLOOKUP(TP_CFAR_DB[[#This Row],[Severity]],Probability[],2,FALSE)+1)</f>
        <v/>
      </c>
      <c r="N1072" s="182"/>
    </row>
    <row r="1073" spans="2:14">
      <c r="B1073" s="176">
        <f t="shared" ca="1" si="40"/>
        <v>1069</v>
      </c>
      <c r="C1073" s="176" t="str">
        <f t="shared" ca="1" si="41"/>
        <v>FT-TP-1069</v>
      </c>
      <c r="D1073" s="31"/>
      <c r="E1073" s="2"/>
      <c r="F1073" s="2"/>
      <c r="G1073" s="2"/>
      <c r="H1073" s="2"/>
      <c r="I1073" s="2"/>
      <c r="J1073" s="31"/>
      <c r="K1073" s="31"/>
      <c r="L1073" s="31"/>
      <c r="M1073" s="174" t="str">
        <f>IF(OR(ISBLANK(TP_CFAR_DB[[#This Row],[Probability]]),ISBLANK(TP_CFAR_DB[[#This Row],[Severity]])),"",VLOOKUP(TP_CFAR_DB[[#This Row],[Probability]],Probability[],2,FALSE)+VLOOKUP(TP_CFAR_DB[[#This Row],[Severity]],Probability[],2,FALSE)+1)</f>
        <v/>
      </c>
      <c r="N1073" s="182"/>
    </row>
    <row r="1074" spans="2:14">
      <c r="B1074" s="176">
        <f t="shared" ca="1" si="40"/>
        <v>1070</v>
      </c>
      <c r="C1074" s="176" t="str">
        <f t="shared" ca="1" si="41"/>
        <v>FT-TP-1070</v>
      </c>
      <c r="D1074" s="31"/>
      <c r="E1074" s="2"/>
      <c r="F1074" s="2"/>
      <c r="G1074" s="2"/>
      <c r="H1074" s="2"/>
      <c r="I1074" s="2"/>
      <c r="J1074" s="31"/>
      <c r="K1074" s="31"/>
      <c r="L1074" s="31"/>
      <c r="M1074" s="174" t="str">
        <f>IF(OR(ISBLANK(TP_CFAR_DB[[#This Row],[Probability]]),ISBLANK(TP_CFAR_DB[[#This Row],[Severity]])),"",VLOOKUP(TP_CFAR_DB[[#This Row],[Probability]],Probability[],2,FALSE)+VLOOKUP(TP_CFAR_DB[[#This Row],[Severity]],Probability[],2,FALSE)+1)</f>
        <v/>
      </c>
      <c r="N1074" s="182"/>
    </row>
    <row r="1075" spans="2:14">
      <c r="B1075" s="176">
        <f t="shared" ca="1" si="40"/>
        <v>1071</v>
      </c>
      <c r="C1075" s="176" t="str">
        <f t="shared" ca="1" si="41"/>
        <v>FT-TP-1071</v>
      </c>
      <c r="D1075" s="31"/>
      <c r="E1075" s="2"/>
      <c r="F1075" s="2"/>
      <c r="G1075" s="2"/>
      <c r="H1075" s="2"/>
      <c r="I1075" s="2"/>
      <c r="J1075" s="31"/>
      <c r="K1075" s="31"/>
      <c r="L1075" s="31"/>
      <c r="M1075" s="174" t="str">
        <f>IF(OR(ISBLANK(TP_CFAR_DB[[#This Row],[Probability]]),ISBLANK(TP_CFAR_DB[[#This Row],[Severity]])),"",VLOOKUP(TP_CFAR_DB[[#This Row],[Probability]],Probability[],2,FALSE)+VLOOKUP(TP_CFAR_DB[[#This Row],[Severity]],Probability[],2,FALSE)+1)</f>
        <v/>
      </c>
      <c r="N1075" s="182"/>
    </row>
    <row r="1076" spans="2:14">
      <c r="B1076" s="176">
        <f t="shared" ca="1" si="40"/>
        <v>1072</v>
      </c>
      <c r="C1076" s="176" t="str">
        <f t="shared" ca="1" si="41"/>
        <v>FT-TP-1072</v>
      </c>
      <c r="D1076" s="31"/>
      <c r="E1076" s="2"/>
      <c r="F1076" s="2"/>
      <c r="G1076" s="2"/>
      <c r="H1076" s="2"/>
      <c r="I1076" s="2"/>
      <c r="J1076" s="31"/>
      <c r="K1076" s="31"/>
      <c r="L1076" s="31"/>
      <c r="M1076" s="174" t="str">
        <f>IF(OR(ISBLANK(TP_CFAR_DB[[#This Row],[Probability]]),ISBLANK(TP_CFAR_DB[[#This Row],[Severity]])),"",VLOOKUP(TP_CFAR_DB[[#This Row],[Probability]],Probability[],2,FALSE)+VLOOKUP(TP_CFAR_DB[[#This Row],[Severity]],Probability[],2,FALSE)+1)</f>
        <v/>
      </c>
      <c r="N1076" s="182"/>
    </row>
    <row r="1077" spans="2:14">
      <c r="B1077" s="176">
        <f t="shared" ca="1" si="40"/>
        <v>1073</v>
      </c>
      <c r="C1077" s="176" t="str">
        <f t="shared" ca="1" si="41"/>
        <v>FT-TP-1073</v>
      </c>
      <c r="D1077" s="31"/>
      <c r="E1077" s="2"/>
      <c r="F1077" s="2"/>
      <c r="G1077" s="2"/>
      <c r="H1077" s="2"/>
      <c r="I1077" s="2"/>
      <c r="J1077" s="31"/>
      <c r="K1077" s="31"/>
      <c r="L1077" s="31"/>
      <c r="M1077" s="174" t="str">
        <f>IF(OR(ISBLANK(TP_CFAR_DB[[#This Row],[Probability]]),ISBLANK(TP_CFAR_DB[[#This Row],[Severity]])),"",VLOOKUP(TP_CFAR_DB[[#This Row],[Probability]],Probability[],2,FALSE)+VLOOKUP(TP_CFAR_DB[[#This Row],[Severity]],Probability[],2,FALSE)+1)</f>
        <v/>
      </c>
      <c r="N1077" s="182"/>
    </row>
    <row r="1078" spans="2:14">
      <c r="B1078" s="176">
        <f t="shared" ca="1" si="40"/>
        <v>1074</v>
      </c>
      <c r="C1078" s="176" t="str">
        <f t="shared" ca="1" si="41"/>
        <v>FT-TP-1074</v>
      </c>
      <c r="D1078" s="31"/>
      <c r="E1078" s="2"/>
      <c r="F1078" s="2"/>
      <c r="G1078" s="2"/>
      <c r="H1078" s="2"/>
      <c r="I1078" s="2"/>
      <c r="J1078" s="31"/>
      <c r="K1078" s="31"/>
      <c r="L1078" s="31"/>
      <c r="M1078" s="174" t="str">
        <f>IF(OR(ISBLANK(TP_CFAR_DB[[#This Row],[Probability]]),ISBLANK(TP_CFAR_DB[[#This Row],[Severity]])),"",VLOOKUP(TP_CFAR_DB[[#This Row],[Probability]],Probability[],2,FALSE)+VLOOKUP(TP_CFAR_DB[[#This Row],[Severity]],Probability[],2,FALSE)+1)</f>
        <v/>
      </c>
      <c r="N1078" s="182"/>
    </row>
    <row r="1079" spans="2:14">
      <c r="B1079" s="176">
        <f t="shared" ca="1" si="40"/>
        <v>1075</v>
      </c>
      <c r="C1079" s="176" t="str">
        <f t="shared" ca="1" si="41"/>
        <v>FT-TP-1075</v>
      </c>
      <c r="D1079" s="31"/>
      <c r="E1079" s="2"/>
      <c r="F1079" s="2"/>
      <c r="G1079" s="2"/>
      <c r="H1079" s="2"/>
      <c r="I1079" s="2"/>
      <c r="J1079" s="31"/>
      <c r="K1079" s="31"/>
      <c r="L1079" s="31"/>
      <c r="M1079" s="174" t="str">
        <f>IF(OR(ISBLANK(TP_CFAR_DB[[#This Row],[Probability]]),ISBLANK(TP_CFAR_DB[[#This Row],[Severity]])),"",VLOOKUP(TP_CFAR_DB[[#This Row],[Probability]],Probability[],2,FALSE)+VLOOKUP(TP_CFAR_DB[[#This Row],[Severity]],Probability[],2,FALSE)+1)</f>
        <v/>
      </c>
      <c r="N1079" s="182"/>
    </row>
    <row r="1080" spans="2:14">
      <c r="B1080" s="176">
        <f t="shared" ca="1" si="40"/>
        <v>1076</v>
      </c>
      <c r="C1080" s="176" t="str">
        <f t="shared" ca="1" si="41"/>
        <v>FT-TP-1076</v>
      </c>
      <c r="D1080" s="31"/>
      <c r="E1080" s="2"/>
      <c r="F1080" s="2"/>
      <c r="G1080" s="2"/>
      <c r="H1080" s="2"/>
      <c r="I1080" s="2"/>
      <c r="J1080" s="31"/>
      <c r="K1080" s="31"/>
      <c r="L1080" s="31"/>
      <c r="M1080" s="174" t="str">
        <f>IF(OR(ISBLANK(TP_CFAR_DB[[#This Row],[Probability]]),ISBLANK(TP_CFAR_DB[[#This Row],[Severity]])),"",VLOOKUP(TP_CFAR_DB[[#This Row],[Probability]],Probability[],2,FALSE)+VLOOKUP(TP_CFAR_DB[[#This Row],[Severity]],Probability[],2,FALSE)+1)</f>
        <v/>
      </c>
      <c r="N1080" s="182"/>
    </row>
    <row r="1081" spans="2:14">
      <c r="B1081" s="176">
        <f t="shared" ca="1" si="40"/>
        <v>1077</v>
      </c>
      <c r="C1081" s="176" t="str">
        <f t="shared" ca="1" si="41"/>
        <v>FT-TP-1077</v>
      </c>
      <c r="D1081" s="31"/>
      <c r="E1081" s="2"/>
      <c r="F1081" s="2"/>
      <c r="G1081" s="2"/>
      <c r="H1081" s="2"/>
      <c r="I1081" s="2"/>
      <c r="J1081" s="31"/>
      <c r="K1081" s="31"/>
      <c r="L1081" s="31"/>
      <c r="M1081" s="174" t="str">
        <f>IF(OR(ISBLANK(TP_CFAR_DB[[#This Row],[Probability]]),ISBLANK(TP_CFAR_DB[[#This Row],[Severity]])),"",VLOOKUP(TP_CFAR_DB[[#This Row],[Probability]],Probability[],2,FALSE)+VLOOKUP(TP_CFAR_DB[[#This Row],[Severity]],Probability[],2,FALSE)+1)</f>
        <v/>
      </c>
      <c r="N1081" s="182"/>
    </row>
    <row r="1082" spans="2:14">
      <c r="B1082" s="176">
        <f t="shared" ca="1" si="40"/>
        <v>1078</v>
      </c>
      <c r="C1082" s="176" t="str">
        <f t="shared" ca="1" si="41"/>
        <v>FT-TP-1078</v>
      </c>
      <c r="D1082" s="31"/>
      <c r="E1082" s="2"/>
      <c r="F1082" s="2"/>
      <c r="G1082" s="2"/>
      <c r="H1082" s="2"/>
      <c r="I1082" s="2"/>
      <c r="J1082" s="31"/>
      <c r="K1082" s="31"/>
      <c r="L1082" s="31"/>
      <c r="M1082" s="174" t="str">
        <f>IF(OR(ISBLANK(TP_CFAR_DB[[#This Row],[Probability]]),ISBLANK(TP_CFAR_DB[[#This Row],[Severity]])),"",VLOOKUP(TP_CFAR_DB[[#This Row],[Probability]],Probability[],2,FALSE)+VLOOKUP(TP_CFAR_DB[[#This Row],[Severity]],Probability[],2,FALSE)+1)</f>
        <v/>
      </c>
      <c r="N1082" s="182"/>
    </row>
    <row r="1083" spans="2:14">
      <c r="B1083" s="176">
        <f t="shared" ca="1" si="40"/>
        <v>1079</v>
      </c>
      <c r="C1083" s="176" t="str">
        <f t="shared" ca="1" si="41"/>
        <v>FT-TP-1079</v>
      </c>
      <c r="D1083" s="31"/>
      <c r="E1083" s="2"/>
      <c r="F1083" s="2"/>
      <c r="G1083" s="2"/>
      <c r="H1083" s="2"/>
      <c r="I1083" s="2"/>
      <c r="J1083" s="31"/>
      <c r="K1083" s="31"/>
      <c r="L1083" s="31"/>
      <c r="M1083" s="174" t="str">
        <f>IF(OR(ISBLANK(TP_CFAR_DB[[#This Row],[Probability]]),ISBLANK(TP_CFAR_DB[[#This Row],[Severity]])),"",VLOOKUP(TP_CFAR_DB[[#This Row],[Probability]],Probability[],2,FALSE)+VLOOKUP(TP_CFAR_DB[[#This Row],[Severity]],Probability[],2,FALSE)+1)</f>
        <v/>
      </c>
      <c r="N1083" s="182"/>
    </row>
    <row r="1084" spans="2:14">
      <c r="B1084" s="176">
        <f t="shared" ca="1" si="40"/>
        <v>1080</v>
      </c>
      <c r="C1084" s="176" t="str">
        <f t="shared" ca="1" si="41"/>
        <v>FT-TP-1080</v>
      </c>
      <c r="D1084" s="31"/>
      <c r="E1084" s="2"/>
      <c r="F1084" s="2"/>
      <c r="G1084" s="2"/>
      <c r="H1084" s="2"/>
      <c r="I1084" s="2"/>
      <c r="J1084" s="31"/>
      <c r="K1084" s="31"/>
      <c r="L1084" s="31"/>
      <c r="M1084" s="174" t="str">
        <f>IF(OR(ISBLANK(TP_CFAR_DB[[#This Row],[Probability]]),ISBLANK(TP_CFAR_DB[[#This Row],[Severity]])),"",VLOOKUP(TP_CFAR_DB[[#This Row],[Probability]],Probability[],2,FALSE)+VLOOKUP(TP_CFAR_DB[[#This Row],[Severity]],Probability[],2,FALSE)+1)</f>
        <v/>
      </c>
      <c r="N1084" s="182"/>
    </row>
    <row r="1085" spans="2:14">
      <c r="B1085" s="176">
        <f t="shared" ca="1" si="40"/>
        <v>1081</v>
      </c>
      <c r="C1085" s="176" t="str">
        <f t="shared" ca="1" si="41"/>
        <v>FT-TP-1081</v>
      </c>
      <c r="D1085" s="31"/>
      <c r="E1085" s="2"/>
      <c r="F1085" s="2"/>
      <c r="G1085" s="2"/>
      <c r="H1085" s="2"/>
      <c r="I1085" s="2"/>
      <c r="J1085" s="31"/>
      <c r="K1085" s="31"/>
      <c r="L1085" s="31"/>
      <c r="M1085" s="174" t="str">
        <f>IF(OR(ISBLANK(TP_CFAR_DB[[#This Row],[Probability]]),ISBLANK(TP_CFAR_DB[[#This Row],[Severity]])),"",VLOOKUP(TP_CFAR_DB[[#This Row],[Probability]],Probability[],2,FALSE)+VLOOKUP(TP_CFAR_DB[[#This Row],[Severity]],Probability[],2,FALSE)+1)</f>
        <v/>
      </c>
      <c r="N1085" s="182"/>
    </row>
    <row r="1086" spans="2:14">
      <c r="B1086" s="176">
        <f t="shared" ca="1" si="40"/>
        <v>1082</v>
      </c>
      <c r="C1086" s="176" t="str">
        <f t="shared" ca="1" si="41"/>
        <v>FT-TP-1082</v>
      </c>
      <c r="D1086" s="31"/>
      <c r="E1086" s="2"/>
      <c r="F1086" s="2"/>
      <c r="G1086" s="2"/>
      <c r="H1086" s="2"/>
      <c r="I1086" s="2"/>
      <c r="J1086" s="31"/>
      <c r="K1086" s="31"/>
      <c r="L1086" s="31"/>
      <c r="M1086" s="174" t="str">
        <f>IF(OR(ISBLANK(TP_CFAR_DB[[#This Row],[Probability]]),ISBLANK(TP_CFAR_DB[[#This Row],[Severity]])),"",VLOOKUP(TP_CFAR_DB[[#This Row],[Probability]],Probability[],2,FALSE)+VLOOKUP(TP_CFAR_DB[[#This Row],[Severity]],Probability[],2,FALSE)+1)</f>
        <v/>
      </c>
      <c r="N1086" s="182"/>
    </row>
    <row r="1087" spans="2:14">
      <c r="B1087" s="176">
        <f t="shared" ca="1" si="40"/>
        <v>1083</v>
      </c>
      <c r="C1087" s="176" t="str">
        <f t="shared" ca="1" si="41"/>
        <v>FT-TP-1083</v>
      </c>
      <c r="D1087" s="31"/>
      <c r="E1087" s="2"/>
      <c r="F1087" s="2"/>
      <c r="G1087" s="2"/>
      <c r="H1087" s="2"/>
      <c r="I1087" s="2"/>
      <c r="J1087" s="31"/>
      <c r="K1087" s="31"/>
      <c r="L1087" s="31"/>
      <c r="M1087" s="174" t="str">
        <f>IF(OR(ISBLANK(TP_CFAR_DB[[#This Row],[Probability]]),ISBLANK(TP_CFAR_DB[[#This Row],[Severity]])),"",VLOOKUP(TP_CFAR_DB[[#This Row],[Probability]],Probability[],2,FALSE)+VLOOKUP(TP_CFAR_DB[[#This Row],[Severity]],Probability[],2,FALSE)+1)</f>
        <v/>
      </c>
      <c r="N1087" s="182"/>
    </row>
    <row r="1088" spans="2:14">
      <c r="B1088" s="176">
        <f t="shared" ca="1" si="40"/>
        <v>1084</v>
      </c>
      <c r="C1088" s="176" t="str">
        <f t="shared" ca="1" si="41"/>
        <v>FT-TP-1084</v>
      </c>
      <c r="D1088" s="31"/>
      <c r="E1088" s="2"/>
      <c r="F1088" s="2"/>
      <c r="G1088" s="2"/>
      <c r="H1088" s="2"/>
      <c r="I1088" s="2"/>
      <c r="J1088" s="31"/>
      <c r="K1088" s="31"/>
      <c r="L1088" s="31"/>
      <c r="M1088" s="174" t="str">
        <f>IF(OR(ISBLANK(TP_CFAR_DB[[#This Row],[Probability]]),ISBLANK(TP_CFAR_DB[[#This Row],[Severity]])),"",VLOOKUP(TP_CFAR_DB[[#This Row],[Probability]],Probability[],2,FALSE)+VLOOKUP(TP_CFAR_DB[[#This Row],[Severity]],Probability[],2,FALSE)+1)</f>
        <v/>
      </c>
      <c r="N1088" s="182"/>
    </row>
    <row r="1089" spans="2:14">
      <c r="B1089" s="176">
        <f t="shared" ca="1" si="40"/>
        <v>1085</v>
      </c>
      <c r="C1089" s="176" t="str">
        <f t="shared" ca="1" si="41"/>
        <v>FT-TP-1085</v>
      </c>
      <c r="D1089" s="31"/>
      <c r="E1089" s="2"/>
      <c r="F1089" s="2"/>
      <c r="G1089" s="2"/>
      <c r="H1089" s="2"/>
      <c r="I1089" s="2"/>
      <c r="J1089" s="31"/>
      <c r="K1089" s="31"/>
      <c r="L1089" s="31"/>
      <c r="M1089" s="174" t="str">
        <f>IF(OR(ISBLANK(TP_CFAR_DB[[#This Row],[Probability]]),ISBLANK(TP_CFAR_DB[[#This Row],[Severity]])),"",VLOOKUP(TP_CFAR_DB[[#This Row],[Probability]],Probability[],2,FALSE)+VLOOKUP(TP_CFAR_DB[[#This Row],[Severity]],Probability[],2,FALSE)+1)</f>
        <v/>
      </c>
      <c r="N1089" s="182"/>
    </row>
    <row r="1090" spans="2:14">
      <c r="B1090" s="176">
        <f t="shared" ca="1" si="40"/>
        <v>1086</v>
      </c>
      <c r="C1090" s="176" t="str">
        <f t="shared" ca="1" si="41"/>
        <v>FT-TP-1086</v>
      </c>
      <c r="D1090" s="31"/>
      <c r="E1090" s="2"/>
      <c r="F1090" s="2"/>
      <c r="G1090" s="2"/>
      <c r="H1090" s="2"/>
      <c r="I1090" s="2"/>
      <c r="J1090" s="31"/>
      <c r="K1090" s="31"/>
      <c r="L1090" s="31"/>
      <c r="M1090" s="174" t="str">
        <f>IF(OR(ISBLANK(TP_CFAR_DB[[#This Row],[Probability]]),ISBLANK(TP_CFAR_DB[[#This Row],[Severity]])),"",VLOOKUP(TP_CFAR_DB[[#This Row],[Probability]],Probability[],2,FALSE)+VLOOKUP(TP_CFAR_DB[[#This Row],[Severity]],Probability[],2,FALSE)+1)</f>
        <v/>
      </c>
      <c r="N1090" s="182"/>
    </row>
    <row r="1091" spans="2:14">
      <c r="B1091" s="176">
        <f t="shared" ca="1" si="40"/>
        <v>1087</v>
      </c>
      <c r="C1091" s="176" t="str">
        <f t="shared" ca="1" si="41"/>
        <v>FT-TP-1087</v>
      </c>
      <c r="D1091" s="31"/>
      <c r="E1091" s="2"/>
      <c r="F1091" s="2"/>
      <c r="G1091" s="2"/>
      <c r="H1091" s="2"/>
      <c r="I1091" s="2"/>
      <c r="J1091" s="31"/>
      <c r="K1091" s="31"/>
      <c r="L1091" s="31"/>
      <c r="M1091" s="174" t="str">
        <f>IF(OR(ISBLANK(TP_CFAR_DB[[#This Row],[Probability]]),ISBLANK(TP_CFAR_DB[[#This Row],[Severity]])),"",VLOOKUP(TP_CFAR_DB[[#This Row],[Probability]],Probability[],2,FALSE)+VLOOKUP(TP_CFAR_DB[[#This Row],[Severity]],Probability[],2,FALSE)+1)</f>
        <v/>
      </c>
      <c r="N1091" s="182"/>
    </row>
    <row r="1092" spans="2:14">
      <c r="B1092" s="176">
        <f t="shared" ca="1" si="40"/>
        <v>1088</v>
      </c>
      <c r="C1092" s="176" t="str">
        <f t="shared" ca="1" si="41"/>
        <v>FT-TP-1088</v>
      </c>
      <c r="D1092" s="31"/>
      <c r="E1092" s="2"/>
      <c r="F1092" s="2"/>
      <c r="G1092" s="2"/>
      <c r="H1092" s="2"/>
      <c r="I1092" s="2"/>
      <c r="J1092" s="31"/>
      <c r="K1092" s="31"/>
      <c r="L1092" s="31"/>
      <c r="M1092" s="174" t="str">
        <f>IF(OR(ISBLANK(TP_CFAR_DB[[#This Row],[Probability]]),ISBLANK(TP_CFAR_DB[[#This Row],[Severity]])),"",VLOOKUP(TP_CFAR_DB[[#This Row],[Probability]],Probability[],2,FALSE)+VLOOKUP(TP_CFAR_DB[[#This Row],[Severity]],Probability[],2,FALSE)+1)</f>
        <v/>
      </c>
      <c r="N1092" s="182"/>
    </row>
    <row r="1093" spans="2:14">
      <c r="B1093" s="176">
        <f t="shared" ca="1" si="40"/>
        <v>1089</v>
      </c>
      <c r="C1093" s="176" t="str">
        <f t="shared" ca="1" si="41"/>
        <v>FT-TP-1089</v>
      </c>
      <c r="D1093" s="31"/>
      <c r="E1093" s="2"/>
      <c r="F1093" s="2"/>
      <c r="G1093" s="2"/>
      <c r="H1093" s="2"/>
      <c r="I1093" s="2"/>
      <c r="J1093" s="31"/>
      <c r="K1093" s="31"/>
      <c r="L1093" s="31"/>
      <c r="M1093" s="174" t="str">
        <f>IF(OR(ISBLANK(TP_CFAR_DB[[#This Row],[Probability]]),ISBLANK(TP_CFAR_DB[[#This Row],[Severity]])),"",VLOOKUP(TP_CFAR_DB[[#This Row],[Probability]],Probability[],2,FALSE)+VLOOKUP(TP_CFAR_DB[[#This Row],[Severity]],Probability[],2,FALSE)+1)</f>
        <v/>
      </c>
      <c r="N1093" s="182"/>
    </row>
    <row r="1094" spans="2:14">
      <c r="B1094" s="176">
        <f t="shared" ca="1" si="40"/>
        <v>1090</v>
      </c>
      <c r="C1094" s="176" t="str">
        <f t="shared" ca="1" si="41"/>
        <v>FT-TP-1090</v>
      </c>
      <c r="D1094" s="31"/>
      <c r="E1094" s="2"/>
      <c r="F1094" s="2"/>
      <c r="G1094" s="2"/>
      <c r="H1094" s="2"/>
      <c r="I1094" s="2"/>
      <c r="J1094" s="31"/>
      <c r="K1094" s="31"/>
      <c r="L1094" s="31"/>
      <c r="M1094" s="174" t="str">
        <f>IF(OR(ISBLANK(TP_CFAR_DB[[#This Row],[Probability]]),ISBLANK(TP_CFAR_DB[[#This Row],[Severity]])),"",VLOOKUP(TP_CFAR_DB[[#This Row],[Probability]],Probability[],2,FALSE)+VLOOKUP(TP_CFAR_DB[[#This Row],[Severity]],Probability[],2,FALSE)+1)</f>
        <v/>
      </c>
      <c r="N1094" s="182"/>
    </row>
    <row r="1095" spans="2:14">
      <c r="B1095" s="176">
        <f t="shared" ca="1" si="40"/>
        <v>1091</v>
      </c>
      <c r="C1095" s="176" t="str">
        <f t="shared" ca="1" si="41"/>
        <v>FT-TP-1091</v>
      </c>
      <c r="D1095" s="31"/>
      <c r="E1095" s="2"/>
      <c r="F1095" s="2"/>
      <c r="G1095" s="2"/>
      <c r="H1095" s="2"/>
      <c r="I1095" s="2"/>
      <c r="J1095" s="31"/>
      <c r="K1095" s="31"/>
      <c r="L1095" s="31"/>
      <c r="M1095" s="174" t="str">
        <f>IF(OR(ISBLANK(TP_CFAR_DB[[#This Row],[Probability]]),ISBLANK(TP_CFAR_DB[[#This Row],[Severity]])),"",VLOOKUP(TP_CFAR_DB[[#This Row],[Probability]],Probability[],2,FALSE)+VLOOKUP(TP_CFAR_DB[[#This Row],[Severity]],Probability[],2,FALSE)+1)</f>
        <v/>
      </c>
      <c r="N1095" s="182"/>
    </row>
    <row r="1096" spans="2:14">
      <c r="B1096" s="176">
        <f t="shared" ca="1" si="40"/>
        <v>1092</v>
      </c>
      <c r="C1096" s="176" t="str">
        <f t="shared" ca="1" si="41"/>
        <v>FT-TP-1092</v>
      </c>
      <c r="D1096" s="31"/>
      <c r="E1096" s="2"/>
      <c r="F1096" s="2"/>
      <c r="G1096" s="2"/>
      <c r="H1096" s="2"/>
      <c r="I1096" s="2"/>
      <c r="J1096" s="31"/>
      <c r="K1096" s="31"/>
      <c r="L1096" s="31"/>
      <c r="M1096" s="174" t="str">
        <f>IF(OR(ISBLANK(TP_CFAR_DB[[#This Row],[Probability]]),ISBLANK(TP_CFAR_DB[[#This Row],[Severity]])),"",VLOOKUP(TP_CFAR_DB[[#This Row],[Probability]],Probability[],2,FALSE)+VLOOKUP(TP_CFAR_DB[[#This Row],[Severity]],Probability[],2,FALSE)+1)</f>
        <v/>
      </c>
      <c r="N1096" s="182"/>
    </row>
    <row r="1097" spans="2:14">
      <c r="B1097" s="176">
        <f t="shared" ca="1" si="40"/>
        <v>1093</v>
      </c>
      <c r="C1097" s="176" t="str">
        <f t="shared" ca="1" si="41"/>
        <v>FT-TP-1093</v>
      </c>
      <c r="D1097" s="31"/>
      <c r="E1097" s="2"/>
      <c r="F1097" s="2"/>
      <c r="G1097" s="2"/>
      <c r="H1097" s="2"/>
      <c r="I1097" s="2"/>
      <c r="J1097" s="31"/>
      <c r="K1097" s="31"/>
      <c r="L1097" s="31"/>
      <c r="M1097" s="174" t="str">
        <f>IF(OR(ISBLANK(TP_CFAR_DB[[#This Row],[Probability]]),ISBLANK(TP_CFAR_DB[[#This Row],[Severity]])),"",VLOOKUP(TP_CFAR_DB[[#This Row],[Probability]],Probability[],2,FALSE)+VLOOKUP(TP_CFAR_DB[[#This Row],[Severity]],Probability[],2,FALSE)+1)</f>
        <v/>
      </c>
      <c r="N1097" s="182"/>
    </row>
    <row r="1098" spans="2:14">
      <c r="B1098" s="176">
        <f t="shared" ca="1" si="40"/>
        <v>1094</v>
      </c>
      <c r="C1098" s="176" t="str">
        <f t="shared" ca="1" si="41"/>
        <v>FT-TP-1094</v>
      </c>
      <c r="D1098" s="31"/>
      <c r="E1098" s="2"/>
      <c r="F1098" s="2"/>
      <c r="G1098" s="2"/>
      <c r="H1098" s="2"/>
      <c r="I1098" s="2"/>
      <c r="J1098" s="31"/>
      <c r="K1098" s="31"/>
      <c r="L1098" s="31"/>
      <c r="M1098" s="174" t="str">
        <f>IF(OR(ISBLANK(TP_CFAR_DB[[#This Row],[Probability]]),ISBLANK(TP_CFAR_DB[[#This Row],[Severity]])),"",VLOOKUP(TP_CFAR_DB[[#This Row],[Probability]],Probability[],2,FALSE)+VLOOKUP(TP_CFAR_DB[[#This Row],[Severity]],Probability[],2,FALSE)+1)</f>
        <v/>
      </c>
      <c r="N1098" s="182"/>
    </row>
    <row r="1099" spans="2:14">
      <c r="B1099" s="176">
        <f t="shared" ca="1" si="40"/>
        <v>1095</v>
      </c>
      <c r="C1099" s="176" t="str">
        <f t="shared" ca="1" si="41"/>
        <v>FT-TP-1095</v>
      </c>
      <c r="D1099" s="31"/>
      <c r="E1099" s="2"/>
      <c r="F1099" s="2"/>
      <c r="G1099" s="2"/>
      <c r="H1099" s="2"/>
      <c r="I1099" s="2"/>
      <c r="J1099" s="31"/>
      <c r="K1099" s="31"/>
      <c r="L1099" s="31"/>
      <c r="M1099" s="174" t="str">
        <f>IF(OR(ISBLANK(TP_CFAR_DB[[#This Row],[Probability]]),ISBLANK(TP_CFAR_DB[[#This Row],[Severity]])),"",VLOOKUP(TP_CFAR_DB[[#This Row],[Probability]],Probability[],2,FALSE)+VLOOKUP(TP_CFAR_DB[[#This Row],[Severity]],Probability[],2,FALSE)+1)</f>
        <v/>
      </c>
      <c r="N1099" s="182"/>
    </row>
    <row r="1100" spans="2:14">
      <c r="B1100" s="176">
        <f t="shared" ca="1" si="40"/>
        <v>1096</v>
      </c>
      <c r="C1100" s="176" t="str">
        <f t="shared" ca="1" si="41"/>
        <v>FT-TP-1096</v>
      </c>
      <c r="D1100" s="31"/>
      <c r="E1100" s="2"/>
      <c r="F1100" s="2"/>
      <c r="G1100" s="2"/>
      <c r="H1100" s="2"/>
      <c r="I1100" s="2"/>
      <c r="J1100" s="31"/>
      <c r="K1100" s="31"/>
      <c r="L1100" s="31"/>
      <c r="M1100" s="174" t="str">
        <f>IF(OR(ISBLANK(TP_CFAR_DB[[#This Row],[Probability]]),ISBLANK(TP_CFAR_DB[[#This Row],[Severity]])),"",VLOOKUP(TP_CFAR_DB[[#This Row],[Probability]],Probability[],2,FALSE)+VLOOKUP(TP_CFAR_DB[[#This Row],[Severity]],Probability[],2,FALSE)+1)</f>
        <v/>
      </c>
      <c r="N1100" s="182"/>
    </row>
    <row r="1101" spans="2:14">
      <c r="B1101" s="176">
        <f t="shared" ca="1" si="40"/>
        <v>1097</v>
      </c>
      <c r="C1101" s="176" t="str">
        <f t="shared" ca="1" si="41"/>
        <v>FT-TP-1097</v>
      </c>
      <c r="D1101" s="31"/>
      <c r="E1101" s="2"/>
      <c r="F1101" s="2"/>
      <c r="G1101" s="2"/>
      <c r="H1101" s="2"/>
      <c r="I1101" s="2"/>
      <c r="J1101" s="31"/>
      <c r="K1101" s="31"/>
      <c r="L1101" s="31"/>
      <c r="M1101" s="174" t="str">
        <f>IF(OR(ISBLANK(TP_CFAR_DB[[#This Row],[Probability]]),ISBLANK(TP_CFAR_DB[[#This Row],[Severity]])),"",VLOOKUP(TP_CFAR_DB[[#This Row],[Probability]],Probability[],2,FALSE)+VLOOKUP(TP_CFAR_DB[[#This Row],[Severity]],Probability[],2,FALSE)+1)</f>
        <v/>
      </c>
      <c r="N1101" s="182"/>
    </row>
    <row r="1102" spans="2:14">
      <c r="B1102" s="176">
        <f t="shared" ca="1" si="40"/>
        <v>1098</v>
      </c>
      <c r="C1102" s="176" t="str">
        <f t="shared" ca="1" si="41"/>
        <v>FT-TP-1098</v>
      </c>
      <c r="D1102" s="31"/>
      <c r="E1102" s="2"/>
      <c r="F1102" s="2"/>
      <c r="G1102" s="2"/>
      <c r="H1102" s="2"/>
      <c r="I1102" s="2"/>
      <c r="J1102" s="31"/>
      <c r="K1102" s="31"/>
      <c r="L1102" s="31"/>
      <c r="M1102" s="174" t="str">
        <f>IF(OR(ISBLANK(TP_CFAR_DB[[#This Row],[Probability]]),ISBLANK(TP_CFAR_DB[[#This Row],[Severity]])),"",VLOOKUP(TP_CFAR_DB[[#This Row],[Probability]],Probability[],2,FALSE)+VLOOKUP(TP_CFAR_DB[[#This Row],[Severity]],Probability[],2,FALSE)+1)</f>
        <v/>
      </c>
      <c r="N1102" s="182"/>
    </row>
    <row r="1103" spans="2:14">
      <c r="B1103" s="176">
        <f t="shared" ca="1" si="40"/>
        <v>1099</v>
      </c>
      <c r="C1103" s="176" t="str">
        <f t="shared" ca="1" si="41"/>
        <v>FT-TP-1099</v>
      </c>
      <c r="D1103" s="31"/>
      <c r="E1103" s="2"/>
      <c r="F1103" s="2"/>
      <c r="G1103" s="2"/>
      <c r="H1103" s="2"/>
      <c r="I1103" s="2"/>
      <c r="J1103" s="31"/>
      <c r="K1103" s="31"/>
      <c r="L1103" s="31"/>
      <c r="M1103" s="174" t="str">
        <f>IF(OR(ISBLANK(TP_CFAR_DB[[#This Row],[Probability]]),ISBLANK(TP_CFAR_DB[[#This Row],[Severity]])),"",VLOOKUP(TP_CFAR_DB[[#This Row],[Probability]],Probability[],2,FALSE)+VLOOKUP(TP_CFAR_DB[[#This Row],[Severity]],Probability[],2,FALSE)+1)</f>
        <v/>
      </c>
      <c r="N1103" s="182"/>
    </row>
    <row r="1104" spans="2:14">
      <c r="B1104" s="176">
        <f t="shared" ca="1" si="40"/>
        <v>1100</v>
      </c>
      <c r="C1104" s="176" t="str">
        <f t="shared" ca="1" si="41"/>
        <v>FT-TP-1100</v>
      </c>
      <c r="D1104" s="31"/>
      <c r="E1104" s="2"/>
      <c r="F1104" s="2"/>
      <c r="G1104" s="2"/>
      <c r="H1104" s="2"/>
      <c r="I1104" s="2"/>
      <c r="J1104" s="31"/>
      <c r="K1104" s="31"/>
      <c r="L1104" s="31"/>
      <c r="M1104" s="174" t="str">
        <f>IF(OR(ISBLANK(TP_CFAR_DB[[#This Row],[Probability]]),ISBLANK(TP_CFAR_DB[[#This Row],[Severity]])),"",VLOOKUP(TP_CFAR_DB[[#This Row],[Probability]],Probability[],2,FALSE)+VLOOKUP(TP_CFAR_DB[[#This Row],[Severity]],Probability[],2,FALSE)+1)</f>
        <v/>
      </c>
      <c r="N1104" s="182"/>
    </row>
    <row r="1105" spans="2:14">
      <c r="B1105" s="176">
        <f t="shared" ca="1" si="40"/>
        <v>1101</v>
      </c>
      <c r="C1105" s="176" t="str">
        <f t="shared" ca="1" si="41"/>
        <v>FT-TP-1101</v>
      </c>
      <c r="D1105" s="31"/>
      <c r="E1105" s="2"/>
      <c r="F1105" s="2"/>
      <c r="G1105" s="2"/>
      <c r="H1105" s="2"/>
      <c r="I1105" s="2"/>
      <c r="J1105" s="31"/>
      <c r="K1105" s="31"/>
      <c r="L1105" s="31"/>
      <c r="M1105" s="174" t="str">
        <f>IF(OR(ISBLANK(TP_CFAR_DB[[#This Row],[Probability]]),ISBLANK(TP_CFAR_DB[[#This Row],[Severity]])),"",VLOOKUP(TP_CFAR_DB[[#This Row],[Probability]],Probability[],2,FALSE)+VLOOKUP(TP_CFAR_DB[[#This Row],[Severity]],Probability[],2,FALSE)+1)</f>
        <v/>
      </c>
      <c r="N1105" s="182"/>
    </row>
    <row r="1106" spans="2:14">
      <c r="B1106" s="176">
        <f t="shared" ca="1" si="40"/>
        <v>1102</v>
      </c>
      <c r="C1106" s="176" t="str">
        <f t="shared" ca="1" si="41"/>
        <v>FT-TP-1102</v>
      </c>
      <c r="D1106" s="31"/>
      <c r="E1106" s="2"/>
      <c r="F1106" s="2"/>
      <c r="G1106" s="2"/>
      <c r="H1106" s="2"/>
      <c r="I1106" s="2"/>
      <c r="J1106" s="31"/>
      <c r="K1106" s="31"/>
      <c r="L1106" s="31"/>
      <c r="M1106" s="174" t="str">
        <f>IF(OR(ISBLANK(TP_CFAR_DB[[#This Row],[Probability]]),ISBLANK(TP_CFAR_DB[[#This Row],[Severity]])),"",VLOOKUP(TP_CFAR_DB[[#This Row],[Probability]],Probability[],2,FALSE)+VLOOKUP(TP_CFAR_DB[[#This Row],[Severity]],Probability[],2,FALSE)+1)</f>
        <v/>
      </c>
      <c r="N1106" s="182"/>
    </row>
    <row r="1107" spans="2:14">
      <c r="B1107" s="176">
        <f t="shared" ca="1" si="40"/>
        <v>1103</v>
      </c>
      <c r="C1107" s="176" t="str">
        <f t="shared" ca="1" si="41"/>
        <v>FT-TP-1103</v>
      </c>
      <c r="D1107" s="31"/>
      <c r="E1107" s="2"/>
      <c r="F1107" s="2"/>
      <c r="G1107" s="2"/>
      <c r="H1107" s="2"/>
      <c r="I1107" s="2"/>
      <c r="J1107" s="31"/>
      <c r="K1107" s="31"/>
      <c r="L1107" s="31"/>
      <c r="M1107" s="174" t="str">
        <f>IF(OR(ISBLANK(TP_CFAR_DB[[#This Row],[Probability]]),ISBLANK(TP_CFAR_DB[[#This Row],[Severity]])),"",VLOOKUP(TP_CFAR_DB[[#This Row],[Probability]],Probability[],2,FALSE)+VLOOKUP(TP_CFAR_DB[[#This Row],[Severity]],Probability[],2,FALSE)+1)</f>
        <v/>
      </c>
      <c r="N1107" s="182"/>
    </row>
    <row r="1108" spans="2:14">
      <c r="B1108" s="176">
        <f t="shared" ca="1" si="40"/>
        <v>1104</v>
      </c>
      <c r="C1108" s="176" t="str">
        <f t="shared" ca="1" si="41"/>
        <v>FT-TP-1104</v>
      </c>
      <c r="D1108" s="31"/>
      <c r="E1108" s="2"/>
      <c r="F1108" s="2"/>
      <c r="G1108" s="2"/>
      <c r="H1108" s="2"/>
      <c r="I1108" s="2"/>
      <c r="J1108" s="31"/>
      <c r="K1108" s="31"/>
      <c r="L1108" s="31"/>
      <c r="M1108" s="174" t="str">
        <f>IF(OR(ISBLANK(TP_CFAR_DB[[#This Row],[Probability]]),ISBLANK(TP_CFAR_DB[[#This Row],[Severity]])),"",VLOOKUP(TP_CFAR_DB[[#This Row],[Probability]],Probability[],2,FALSE)+VLOOKUP(TP_CFAR_DB[[#This Row],[Severity]],Probability[],2,FALSE)+1)</f>
        <v/>
      </c>
      <c r="N1108" s="182"/>
    </row>
    <row r="1109" spans="2:14">
      <c r="B1109" s="176">
        <f t="shared" ca="1" si="40"/>
        <v>1105</v>
      </c>
      <c r="C1109" s="176" t="str">
        <f t="shared" ca="1" si="41"/>
        <v>FT-TP-1105</v>
      </c>
      <c r="D1109" s="31"/>
      <c r="E1109" s="2"/>
      <c r="F1109" s="2"/>
      <c r="G1109" s="2"/>
      <c r="H1109" s="2"/>
      <c r="I1109" s="2"/>
      <c r="J1109" s="31"/>
      <c r="K1109" s="31"/>
      <c r="L1109" s="31"/>
      <c r="M1109" s="174" t="str">
        <f>IF(OR(ISBLANK(TP_CFAR_DB[[#This Row],[Probability]]),ISBLANK(TP_CFAR_DB[[#This Row],[Severity]])),"",VLOOKUP(TP_CFAR_DB[[#This Row],[Probability]],Probability[],2,FALSE)+VLOOKUP(TP_CFAR_DB[[#This Row],[Severity]],Probability[],2,FALSE)+1)</f>
        <v/>
      </c>
      <c r="N1109" s="182"/>
    </row>
    <row r="1110" spans="2:14">
      <c r="B1110" s="176">
        <f t="shared" ca="1" si="40"/>
        <v>1106</v>
      </c>
      <c r="C1110" s="176" t="str">
        <f t="shared" ca="1" si="41"/>
        <v>FT-TP-1106</v>
      </c>
      <c r="D1110" s="31"/>
      <c r="E1110" s="2"/>
      <c r="F1110" s="2"/>
      <c r="G1110" s="2"/>
      <c r="H1110" s="2"/>
      <c r="I1110" s="2"/>
      <c r="J1110" s="31"/>
      <c r="K1110" s="31"/>
      <c r="L1110" s="31"/>
      <c r="M1110" s="174" t="str">
        <f>IF(OR(ISBLANK(TP_CFAR_DB[[#This Row],[Probability]]),ISBLANK(TP_CFAR_DB[[#This Row],[Severity]])),"",VLOOKUP(TP_CFAR_DB[[#This Row],[Probability]],Probability[],2,FALSE)+VLOOKUP(TP_CFAR_DB[[#This Row],[Severity]],Probability[],2,FALSE)+1)</f>
        <v/>
      </c>
      <c r="N1110" s="182"/>
    </row>
    <row r="1111" spans="2:14">
      <c r="B1111" s="176">
        <f t="shared" ca="1" si="40"/>
        <v>1107</v>
      </c>
      <c r="C1111" s="176" t="str">
        <f t="shared" ca="1" si="41"/>
        <v>FT-TP-1107</v>
      </c>
      <c r="D1111" s="31"/>
      <c r="E1111" s="2"/>
      <c r="F1111" s="2"/>
      <c r="G1111" s="2"/>
      <c r="H1111" s="2"/>
      <c r="I1111" s="2"/>
      <c r="J1111" s="31"/>
      <c r="K1111" s="31"/>
      <c r="L1111" s="31"/>
      <c r="M1111" s="174" t="str">
        <f>IF(OR(ISBLANK(TP_CFAR_DB[[#This Row],[Probability]]),ISBLANK(TP_CFAR_DB[[#This Row],[Severity]])),"",VLOOKUP(TP_CFAR_DB[[#This Row],[Probability]],Probability[],2,FALSE)+VLOOKUP(TP_CFAR_DB[[#This Row],[Severity]],Probability[],2,FALSE)+1)</f>
        <v/>
      </c>
      <c r="N1111" s="182"/>
    </row>
    <row r="1112" spans="2:14">
      <c r="B1112" s="176">
        <f t="shared" ca="1" si="40"/>
        <v>1108</v>
      </c>
      <c r="C1112" s="176" t="str">
        <f t="shared" ca="1" si="41"/>
        <v>FT-TP-1108</v>
      </c>
      <c r="D1112" s="31"/>
      <c r="E1112" s="2"/>
      <c r="F1112" s="2"/>
      <c r="G1112" s="2"/>
      <c r="H1112" s="2"/>
      <c r="I1112" s="2"/>
      <c r="J1112" s="31"/>
      <c r="K1112" s="31"/>
      <c r="L1112" s="31"/>
      <c r="M1112" s="174" t="str">
        <f>IF(OR(ISBLANK(TP_CFAR_DB[[#This Row],[Probability]]),ISBLANK(TP_CFAR_DB[[#This Row],[Severity]])),"",VLOOKUP(TP_CFAR_DB[[#This Row],[Probability]],Probability[],2,FALSE)+VLOOKUP(TP_CFAR_DB[[#This Row],[Severity]],Probability[],2,FALSE)+1)</f>
        <v/>
      </c>
      <c r="N1112" s="182"/>
    </row>
    <row r="1113" spans="2:14">
      <c r="B1113" s="176">
        <f t="shared" ca="1" si="40"/>
        <v>1109</v>
      </c>
      <c r="C1113" s="176" t="str">
        <f t="shared" ca="1" si="41"/>
        <v>FT-TP-1109</v>
      </c>
      <c r="D1113" s="31"/>
      <c r="E1113" s="2"/>
      <c r="F1113" s="2"/>
      <c r="G1113" s="2"/>
      <c r="H1113" s="2"/>
      <c r="I1113" s="2"/>
      <c r="J1113" s="31"/>
      <c r="K1113" s="31"/>
      <c r="L1113" s="31"/>
      <c r="M1113" s="174" t="str">
        <f>IF(OR(ISBLANK(TP_CFAR_DB[[#This Row],[Probability]]),ISBLANK(TP_CFAR_DB[[#This Row],[Severity]])),"",VLOOKUP(TP_CFAR_DB[[#This Row],[Probability]],Probability[],2,FALSE)+VLOOKUP(TP_CFAR_DB[[#This Row],[Severity]],Probability[],2,FALSE)+1)</f>
        <v/>
      </c>
      <c r="N1113" s="182"/>
    </row>
    <row r="1114" spans="2:14">
      <c r="B1114" s="176">
        <f t="shared" ca="1" si="40"/>
        <v>1110</v>
      </c>
      <c r="C1114" s="176" t="str">
        <f t="shared" ca="1" si="41"/>
        <v>FT-TP-1110</v>
      </c>
      <c r="D1114" s="31"/>
      <c r="E1114" s="2"/>
      <c r="F1114" s="2"/>
      <c r="G1114" s="2"/>
      <c r="H1114" s="2"/>
      <c r="I1114" s="2"/>
      <c r="J1114" s="31"/>
      <c r="K1114" s="31"/>
      <c r="L1114" s="31"/>
      <c r="M1114" s="174" t="str">
        <f>IF(OR(ISBLANK(TP_CFAR_DB[[#This Row],[Probability]]),ISBLANK(TP_CFAR_DB[[#This Row],[Severity]])),"",VLOOKUP(TP_CFAR_DB[[#This Row],[Probability]],Probability[],2,FALSE)+VLOOKUP(TP_CFAR_DB[[#This Row],[Severity]],Probability[],2,FALSE)+1)</f>
        <v/>
      </c>
      <c r="N1114" s="182"/>
    </row>
    <row r="1115" spans="2:14">
      <c r="B1115" s="176">
        <f t="shared" ca="1" si="40"/>
        <v>1111</v>
      </c>
      <c r="C1115" s="176" t="str">
        <f t="shared" ca="1" si="41"/>
        <v>FT-TP-1111</v>
      </c>
      <c r="D1115" s="31"/>
      <c r="E1115" s="2"/>
      <c r="F1115" s="2"/>
      <c r="G1115" s="2"/>
      <c r="H1115" s="2"/>
      <c r="I1115" s="2"/>
      <c r="J1115" s="31"/>
      <c r="K1115" s="31"/>
      <c r="L1115" s="31"/>
      <c r="M1115" s="174" t="str">
        <f>IF(OR(ISBLANK(TP_CFAR_DB[[#This Row],[Probability]]),ISBLANK(TP_CFAR_DB[[#This Row],[Severity]])),"",VLOOKUP(TP_CFAR_DB[[#This Row],[Probability]],Probability[],2,FALSE)+VLOOKUP(TP_CFAR_DB[[#This Row],[Severity]],Probability[],2,FALSE)+1)</f>
        <v/>
      </c>
      <c r="N1115" s="182"/>
    </row>
    <row r="1116" spans="2:14">
      <c r="B1116" s="176">
        <f t="shared" ca="1" si="40"/>
        <v>1112</v>
      </c>
      <c r="C1116" s="176" t="str">
        <f t="shared" ca="1" si="41"/>
        <v>FT-TP-1112</v>
      </c>
      <c r="D1116" s="31"/>
      <c r="E1116" s="2"/>
      <c r="F1116" s="2"/>
      <c r="G1116" s="2"/>
      <c r="H1116" s="2"/>
      <c r="I1116" s="2"/>
      <c r="J1116" s="31"/>
      <c r="K1116" s="31"/>
      <c r="L1116" s="31"/>
      <c r="M1116" s="174" t="str">
        <f>IF(OR(ISBLANK(TP_CFAR_DB[[#This Row],[Probability]]),ISBLANK(TP_CFAR_DB[[#This Row],[Severity]])),"",VLOOKUP(TP_CFAR_DB[[#This Row],[Probability]],Probability[],2,FALSE)+VLOOKUP(TP_CFAR_DB[[#This Row],[Severity]],Probability[],2,FALSE)+1)</f>
        <v/>
      </c>
      <c r="N1116" s="182"/>
    </row>
    <row r="1117" spans="2:14">
      <c r="B1117" s="176">
        <f t="shared" ca="1" si="40"/>
        <v>1113</v>
      </c>
      <c r="C1117" s="176" t="str">
        <f t="shared" ca="1" si="41"/>
        <v>FT-TP-1113</v>
      </c>
      <c r="D1117" s="31"/>
      <c r="E1117" s="2"/>
      <c r="F1117" s="2"/>
      <c r="G1117" s="2"/>
      <c r="H1117" s="2"/>
      <c r="I1117" s="2"/>
      <c r="J1117" s="31"/>
      <c r="K1117" s="31"/>
      <c r="L1117" s="31"/>
      <c r="M1117" s="174" t="str">
        <f>IF(OR(ISBLANK(TP_CFAR_DB[[#This Row],[Probability]]),ISBLANK(TP_CFAR_DB[[#This Row],[Severity]])),"",VLOOKUP(TP_CFAR_DB[[#This Row],[Probability]],Probability[],2,FALSE)+VLOOKUP(TP_CFAR_DB[[#This Row],[Severity]],Probability[],2,FALSE)+1)</f>
        <v/>
      </c>
      <c r="N1117" s="182"/>
    </row>
    <row r="1118" spans="2:14">
      <c r="B1118" s="176">
        <f t="shared" ca="1" si="40"/>
        <v>1114</v>
      </c>
      <c r="C1118" s="176" t="str">
        <f t="shared" ca="1" si="41"/>
        <v>FT-TP-1114</v>
      </c>
      <c r="D1118" s="31"/>
      <c r="E1118" s="2"/>
      <c r="F1118" s="2"/>
      <c r="G1118" s="2"/>
      <c r="H1118" s="2"/>
      <c r="I1118" s="2"/>
      <c r="J1118" s="31"/>
      <c r="K1118" s="31"/>
      <c r="L1118" s="31"/>
      <c r="M1118" s="174" t="str">
        <f>IF(OR(ISBLANK(TP_CFAR_DB[[#This Row],[Probability]]),ISBLANK(TP_CFAR_DB[[#This Row],[Severity]])),"",VLOOKUP(TP_CFAR_DB[[#This Row],[Probability]],Probability[],2,FALSE)+VLOOKUP(TP_CFAR_DB[[#This Row],[Severity]],Probability[],2,FALSE)+1)</f>
        <v/>
      </c>
      <c r="N1118" s="182"/>
    </row>
    <row r="1119" spans="2:14">
      <c r="B1119" s="176">
        <f t="shared" ref="B1119:B1166" ca="1" si="42">INDIRECT("R[-1]C",0)+1</f>
        <v>1115</v>
      </c>
      <c r="C1119" s="176" t="str">
        <f t="shared" ref="C1119:C1166" ca="1" si="43">"FT-TP-"&amp;B1119</f>
        <v>FT-TP-1115</v>
      </c>
      <c r="D1119" s="31"/>
      <c r="E1119" s="2"/>
      <c r="F1119" s="2"/>
      <c r="G1119" s="2"/>
      <c r="H1119" s="2"/>
      <c r="I1119" s="2"/>
      <c r="J1119" s="31"/>
      <c r="K1119" s="31"/>
      <c r="L1119" s="31"/>
      <c r="M1119" s="174" t="str">
        <f>IF(OR(ISBLANK(TP_CFAR_DB[[#This Row],[Probability]]),ISBLANK(TP_CFAR_DB[[#This Row],[Severity]])),"",VLOOKUP(TP_CFAR_DB[[#This Row],[Probability]],Probability[],2,FALSE)+VLOOKUP(TP_CFAR_DB[[#This Row],[Severity]],Probability[],2,FALSE)+1)</f>
        <v/>
      </c>
      <c r="N1119" s="182"/>
    </row>
    <row r="1120" spans="2:14">
      <c r="B1120" s="176">
        <f t="shared" ca="1" si="42"/>
        <v>1116</v>
      </c>
      <c r="C1120" s="176" t="str">
        <f t="shared" ca="1" si="43"/>
        <v>FT-TP-1116</v>
      </c>
      <c r="D1120" s="31"/>
      <c r="E1120" s="2"/>
      <c r="F1120" s="2"/>
      <c r="G1120" s="2"/>
      <c r="H1120" s="2"/>
      <c r="I1120" s="2"/>
      <c r="J1120" s="31"/>
      <c r="K1120" s="31"/>
      <c r="L1120" s="31"/>
      <c r="M1120" s="174" t="str">
        <f>IF(OR(ISBLANK(TP_CFAR_DB[[#This Row],[Probability]]),ISBLANK(TP_CFAR_DB[[#This Row],[Severity]])),"",VLOOKUP(TP_CFAR_DB[[#This Row],[Probability]],Probability[],2,FALSE)+VLOOKUP(TP_CFAR_DB[[#This Row],[Severity]],Probability[],2,FALSE)+1)</f>
        <v/>
      </c>
      <c r="N1120" s="182"/>
    </row>
    <row r="1121" spans="2:14">
      <c r="B1121" s="176">
        <f t="shared" ca="1" si="42"/>
        <v>1117</v>
      </c>
      <c r="C1121" s="176" t="str">
        <f t="shared" ca="1" si="43"/>
        <v>FT-TP-1117</v>
      </c>
      <c r="D1121" s="31"/>
      <c r="E1121" s="2"/>
      <c r="F1121" s="2"/>
      <c r="G1121" s="2"/>
      <c r="H1121" s="2"/>
      <c r="I1121" s="2"/>
      <c r="J1121" s="31"/>
      <c r="K1121" s="31"/>
      <c r="L1121" s="31"/>
      <c r="M1121" s="174" t="str">
        <f>IF(OR(ISBLANK(TP_CFAR_DB[[#This Row],[Probability]]),ISBLANK(TP_CFAR_DB[[#This Row],[Severity]])),"",VLOOKUP(TP_CFAR_DB[[#This Row],[Probability]],Probability[],2,FALSE)+VLOOKUP(TP_CFAR_DB[[#This Row],[Severity]],Probability[],2,FALSE)+1)</f>
        <v/>
      </c>
      <c r="N1121" s="182"/>
    </row>
    <row r="1122" spans="2:14">
      <c r="B1122" s="176">
        <f t="shared" ca="1" si="42"/>
        <v>1118</v>
      </c>
      <c r="C1122" s="176" t="str">
        <f t="shared" ca="1" si="43"/>
        <v>FT-TP-1118</v>
      </c>
      <c r="D1122" s="31"/>
      <c r="E1122" s="2"/>
      <c r="F1122" s="2"/>
      <c r="G1122" s="2"/>
      <c r="H1122" s="2"/>
      <c r="I1122" s="2"/>
      <c r="J1122" s="31"/>
      <c r="K1122" s="31"/>
      <c r="L1122" s="31"/>
      <c r="M1122" s="174" t="str">
        <f>IF(OR(ISBLANK(TP_CFAR_DB[[#This Row],[Probability]]),ISBLANK(TP_CFAR_DB[[#This Row],[Severity]])),"",VLOOKUP(TP_CFAR_DB[[#This Row],[Probability]],Probability[],2,FALSE)+VLOOKUP(TP_CFAR_DB[[#This Row],[Severity]],Probability[],2,FALSE)+1)</f>
        <v/>
      </c>
      <c r="N1122" s="182"/>
    </row>
    <row r="1123" spans="2:14">
      <c r="B1123" s="176">
        <f t="shared" ca="1" si="42"/>
        <v>1119</v>
      </c>
      <c r="C1123" s="176" t="str">
        <f t="shared" ca="1" si="43"/>
        <v>FT-TP-1119</v>
      </c>
      <c r="D1123" s="31"/>
      <c r="E1123" s="2"/>
      <c r="F1123" s="2"/>
      <c r="G1123" s="2"/>
      <c r="H1123" s="2"/>
      <c r="I1123" s="2"/>
      <c r="J1123" s="31"/>
      <c r="K1123" s="31"/>
      <c r="L1123" s="31"/>
      <c r="M1123" s="174" t="str">
        <f>IF(OR(ISBLANK(TP_CFAR_DB[[#This Row],[Probability]]),ISBLANK(TP_CFAR_DB[[#This Row],[Severity]])),"",VLOOKUP(TP_CFAR_DB[[#This Row],[Probability]],Probability[],2,FALSE)+VLOOKUP(TP_CFAR_DB[[#This Row],[Severity]],Probability[],2,FALSE)+1)</f>
        <v/>
      </c>
      <c r="N1123" s="182"/>
    </row>
    <row r="1124" spans="2:14">
      <c r="B1124" s="176">
        <f t="shared" ca="1" si="42"/>
        <v>1120</v>
      </c>
      <c r="C1124" s="176" t="str">
        <f t="shared" ca="1" si="43"/>
        <v>FT-TP-1120</v>
      </c>
      <c r="D1124" s="31"/>
      <c r="E1124" s="2"/>
      <c r="F1124" s="2"/>
      <c r="G1124" s="2"/>
      <c r="H1124" s="2"/>
      <c r="I1124" s="2"/>
      <c r="J1124" s="31"/>
      <c r="K1124" s="31"/>
      <c r="L1124" s="31"/>
      <c r="M1124" s="174" t="str">
        <f>IF(OR(ISBLANK(TP_CFAR_DB[[#This Row],[Probability]]),ISBLANK(TP_CFAR_DB[[#This Row],[Severity]])),"",VLOOKUP(TP_CFAR_DB[[#This Row],[Probability]],Probability[],2,FALSE)+VLOOKUP(TP_CFAR_DB[[#This Row],[Severity]],Probability[],2,FALSE)+1)</f>
        <v/>
      </c>
      <c r="N1124" s="182"/>
    </row>
    <row r="1125" spans="2:14">
      <c r="B1125" s="176">
        <f t="shared" ca="1" si="42"/>
        <v>1121</v>
      </c>
      <c r="C1125" s="176" t="str">
        <f t="shared" ca="1" si="43"/>
        <v>FT-TP-1121</v>
      </c>
      <c r="D1125" s="31"/>
      <c r="E1125" s="2"/>
      <c r="F1125" s="2"/>
      <c r="G1125" s="2"/>
      <c r="H1125" s="2"/>
      <c r="I1125" s="2"/>
      <c r="J1125" s="31"/>
      <c r="K1125" s="31"/>
      <c r="L1125" s="31"/>
      <c r="M1125" s="174" t="str">
        <f>IF(OR(ISBLANK(TP_CFAR_DB[[#This Row],[Probability]]),ISBLANK(TP_CFAR_DB[[#This Row],[Severity]])),"",VLOOKUP(TP_CFAR_DB[[#This Row],[Probability]],Probability[],2,FALSE)+VLOOKUP(TP_CFAR_DB[[#This Row],[Severity]],Probability[],2,FALSE)+1)</f>
        <v/>
      </c>
      <c r="N1125" s="182"/>
    </row>
    <row r="1126" spans="2:14">
      <c r="B1126" s="176">
        <f t="shared" ca="1" si="42"/>
        <v>1122</v>
      </c>
      <c r="C1126" s="176" t="str">
        <f t="shared" ca="1" si="43"/>
        <v>FT-TP-1122</v>
      </c>
      <c r="D1126" s="31"/>
      <c r="E1126" s="2"/>
      <c r="F1126" s="2"/>
      <c r="G1126" s="2"/>
      <c r="H1126" s="2"/>
      <c r="I1126" s="2"/>
      <c r="J1126" s="31"/>
      <c r="K1126" s="31"/>
      <c r="L1126" s="31"/>
      <c r="M1126" s="174" t="str">
        <f>IF(OR(ISBLANK(TP_CFAR_DB[[#This Row],[Probability]]),ISBLANK(TP_CFAR_DB[[#This Row],[Severity]])),"",VLOOKUP(TP_CFAR_DB[[#This Row],[Probability]],Probability[],2,FALSE)+VLOOKUP(TP_CFAR_DB[[#This Row],[Severity]],Probability[],2,FALSE)+1)</f>
        <v/>
      </c>
      <c r="N1126" s="182"/>
    </row>
    <row r="1127" spans="2:14">
      <c r="B1127" s="176">
        <f t="shared" ca="1" si="42"/>
        <v>1123</v>
      </c>
      <c r="C1127" s="176" t="str">
        <f t="shared" ca="1" si="43"/>
        <v>FT-TP-1123</v>
      </c>
      <c r="D1127" s="31"/>
      <c r="E1127" s="2"/>
      <c r="F1127" s="2"/>
      <c r="G1127" s="2"/>
      <c r="H1127" s="2"/>
      <c r="I1127" s="2"/>
      <c r="J1127" s="31"/>
      <c r="K1127" s="31"/>
      <c r="L1127" s="31"/>
      <c r="M1127" s="174" t="str">
        <f>IF(OR(ISBLANK(TP_CFAR_DB[[#This Row],[Probability]]),ISBLANK(TP_CFAR_DB[[#This Row],[Severity]])),"",VLOOKUP(TP_CFAR_DB[[#This Row],[Probability]],Probability[],2,FALSE)+VLOOKUP(TP_CFAR_DB[[#This Row],[Severity]],Probability[],2,FALSE)+1)</f>
        <v/>
      </c>
      <c r="N1127" s="182"/>
    </row>
    <row r="1128" spans="2:14">
      <c r="B1128" s="176">
        <f t="shared" ca="1" si="42"/>
        <v>1124</v>
      </c>
      <c r="C1128" s="176" t="str">
        <f t="shared" ca="1" si="43"/>
        <v>FT-TP-1124</v>
      </c>
      <c r="D1128" s="31"/>
      <c r="E1128" s="2"/>
      <c r="F1128" s="2"/>
      <c r="G1128" s="2"/>
      <c r="H1128" s="2"/>
      <c r="I1128" s="2"/>
      <c r="J1128" s="31"/>
      <c r="K1128" s="31"/>
      <c r="L1128" s="31"/>
      <c r="M1128" s="174" t="str">
        <f>IF(OR(ISBLANK(TP_CFAR_DB[[#This Row],[Probability]]),ISBLANK(TP_CFAR_DB[[#This Row],[Severity]])),"",VLOOKUP(TP_CFAR_DB[[#This Row],[Probability]],Probability[],2,FALSE)+VLOOKUP(TP_CFAR_DB[[#This Row],[Severity]],Probability[],2,FALSE)+1)</f>
        <v/>
      </c>
      <c r="N1128" s="182"/>
    </row>
    <row r="1129" spans="2:14">
      <c r="B1129" s="176">
        <f t="shared" ca="1" si="42"/>
        <v>1125</v>
      </c>
      <c r="C1129" s="176" t="str">
        <f t="shared" ca="1" si="43"/>
        <v>FT-TP-1125</v>
      </c>
      <c r="D1129" s="31"/>
      <c r="E1129" s="2"/>
      <c r="F1129" s="2"/>
      <c r="G1129" s="2"/>
      <c r="H1129" s="2"/>
      <c r="I1129" s="2"/>
      <c r="J1129" s="31"/>
      <c r="K1129" s="31"/>
      <c r="L1129" s="31"/>
      <c r="M1129" s="174" t="str">
        <f>IF(OR(ISBLANK(TP_CFAR_DB[[#This Row],[Probability]]),ISBLANK(TP_CFAR_DB[[#This Row],[Severity]])),"",VLOOKUP(TP_CFAR_DB[[#This Row],[Probability]],Probability[],2,FALSE)+VLOOKUP(TP_CFAR_DB[[#This Row],[Severity]],Probability[],2,FALSE)+1)</f>
        <v/>
      </c>
      <c r="N1129" s="182"/>
    </row>
    <row r="1130" spans="2:14">
      <c r="B1130" s="176">
        <f t="shared" ca="1" si="42"/>
        <v>1126</v>
      </c>
      <c r="C1130" s="176" t="str">
        <f t="shared" ca="1" si="43"/>
        <v>FT-TP-1126</v>
      </c>
      <c r="D1130" s="31"/>
      <c r="E1130" s="2"/>
      <c r="F1130" s="2"/>
      <c r="G1130" s="2"/>
      <c r="H1130" s="2"/>
      <c r="I1130" s="2"/>
      <c r="J1130" s="31"/>
      <c r="K1130" s="31"/>
      <c r="L1130" s="31"/>
      <c r="M1130" s="174" t="str">
        <f>IF(OR(ISBLANK(TP_CFAR_DB[[#This Row],[Probability]]),ISBLANK(TP_CFAR_DB[[#This Row],[Severity]])),"",VLOOKUP(TP_CFAR_DB[[#This Row],[Probability]],Probability[],2,FALSE)+VLOOKUP(TP_CFAR_DB[[#This Row],[Severity]],Probability[],2,FALSE)+1)</f>
        <v/>
      </c>
      <c r="N1130" s="182"/>
    </row>
    <row r="1131" spans="2:14">
      <c r="B1131" s="176">
        <f t="shared" ca="1" si="42"/>
        <v>1127</v>
      </c>
      <c r="C1131" s="176" t="str">
        <f t="shared" ca="1" si="43"/>
        <v>FT-TP-1127</v>
      </c>
      <c r="D1131" s="31"/>
      <c r="E1131" s="2"/>
      <c r="F1131" s="2"/>
      <c r="G1131" s="2"/>
      <c r="H1131" s="2"/>
      <c r="I1131" s="2"/>
      <c r="J1131" s="31"/>
      <c r="K1131" s="31"/>
      <c r="L1131" s="31"/>
      <c r="M1131" s="174" t="str">
        <f>IF(OR(ISBLANK(TP_CFAR_DB[[#This Row],[Probability]]),ISBLANK(TP_CFAR_DB[[#This Row],[Severity]])),"",VLOOKUP(TP_CFAR_DB[[#This Row],[Probability]],Probability[],2,FALSE)+VLOOKUP(TP_CFAR_DB[[#This Row],[Severity]],Probability[],2,FALSE)+1)</f>
        <v/>
      </c>
      <c r="N1131" s="182"/>
    </row>
    <row r="1132" spans="2:14">
      <c r="B1132" s="176">
        <f t="shared" ca="1" si="42"/>
        <v>1128</v>
      </c>
      <c r="C1132" s="176" t="str">
        <f t="shared" ca="1" si="43"/>
        <v>FT-TP-1128</v>
      </c>
      <c r="D1132" s="31"/>
      <c r="E1132" s="2"/>
      <c r="F1132" s="2"/>
      <c r="G1132" s="2"/>
      <c r="H1132" s="2"/>
      <c r="I1132" s="2"/>
      <c r="J1132" s="31"/>
      <c r="K1132" s="31"/>
      <c r="L1132" s="31"/>
      <c r="M1132" s="174" t="str">
        <f>IF(OR(ISBLANK(TP_CFAR_DB[[#This Row],[Probability]]),ISBLANK(TP_CFAR_DB[[#This Row],[Severity]])),"",VLOOKUP(TP_CFAR_DB[[#This Row],[Probability]],Probability[],2,FALSE)+VLOOKUP(TP_CFAR_DB[[#This Row],[Severity]],Probability[],2,FALSE)+1)</f>
        <v/>
      </c>
      <c r="N1132" s="182"/>
    </row>
    <row r="1133" spans="2:14">
      <c r="B1133" s="176">
        <f t="shared" ca="1" si="42"/>
        <v>1129</v>
      </c>
      <c r="C1133" s="176" t="str">
        <f t="shared" ca="1" si="43"/>
        <v>FT-TP-1129</v>
      </c>
      <c r="D1133" s="31"/>
      <c r="E1133" s="2"/>
      <c r="F1133" s="2"/>
      <c r="G1133" s="2"/>
      <c r="H1133" s="2"/>
      <c r="I1133" s="2"/>
      <c r="J1133" s="31"/>
      <c r="K1133" s="31"/>
      <c r="L1133" s="31"/>
      <c r="M1133" s="174" t="str">
        <f>IF(OR(ISBLANK(TP_CFAR_DB[[#This Row],[Probability]]),ISBLANK(TP_CFAR_DB[[#This Row],[Severity]])),"",VLOOKUP(TP_CFAR_DB[[#This Row],[Probability]],Probability[],2,FALSE)+VLOOKUP(TP_CFAR_DB[[#This Row],[Severity]],Probability[],2,FALSE)+1)</f>
        <v/>
      </c>
      <c r="N1133" s="182"/>
    </row>
    <row r="1134" spans="2:14">
      <c r="B1134" s="176">
        <f t="shared" ca="1" si="42"/>
        <v>1130</v>
      </c>
      <c r="C1134" s="176" t="str">
        <f t="shared" ca="1" si="43"/>
        <v>FT-TP-1130</v>
      </c>
      <c r="D1134" s="31"/>
      <c r="E1134" s="2"/>
      <c r="F1134" s="2"/>
      <c r="G1134" s="2"/>
      <c r="H1134" s="2"/>
      <c r="I1134" s="2"/>
      <c r="J1134" s="31"/>
      <c r="K1134" s="31"/>
      <c r="L1134" s="31"/>
      <c r="M1134" s="174" t="str">
        <f>IF(OR(ISBLANK(TP_CFAR_DB[[#This Row],[Probability]]),ISBLANK(TP_CFAR_DB[[#This Row],[Severity]])),"",VLOOKUP(TP_CFAR_DB[[#This Row],[Probability]],Probability[],2,FALSE)+VLOOKUP(TP_CFAR_DB[[#This Row],[Severity]],Probability[],2,FALSE)+1)</f>
        <v/>
      </c>
      <c r="N1134" s="182"/>
    </row>
    <row r="1135" spans="2:14">
      <c r="B1135" s="176">
        <f t="shared" ca="1" si="42"/>
        <v>1131</v>
      </c>
      <c r="C1135" s="176" t="str">
        <f t="shared" ca="1" si="43"/>
        <v>FT-TP-1131</v>
      </c>
      <c r="D1135" s="31"/>
      <c r="E1135" s="2"/>
      <c r="F1135" s="2"/>
      <c r="G1135" s="2"/>
      <c r="H1135" s="2"/>
      <c r="I1135" s="2"/>
      <c r="J1135" s="31"/>
      <c r="K1135" s="31"/>
      <c r="L1135" s="31"/>
      <c r="M1135" s="174" t="str">
        <f>IF(OR(ISBLANK(TP_CFAR_DB[[#This Row],[Probability]]),ISBLANK(TP_CFAR_DB[[#This Row],[Severity]])),"",VLOOKUP(TP_CFAR_DB[[#This Row],[Probability]],Probability[],2,FALSE)+VLOOKUP(TP_CFAR_DB[[#This Row],[Severity]],Probability[],2,FALSE)+1)</f>
        <v/>
      </c>
      <c r="N1135" s="182"/>
    </row>
    <row r="1136" spans="2:14">
      <c r="B1136" s="176">
        <f t="shared" ca="1" si="42"/>
        <v>1132</v>
      </c>
      <c r="C1136" s="176" t="str">
        <f t="shared" ca="1" si="43"/>
        <v>FT-TP-1132</v>
      </c>
      <c r="D1136" s="31"/>
      <c r="E1136" s="2"/>
      <c r="F1136" s="2"/>
      <c r="G1136" s="2"/>
      <c r="H1136" s="2"/>
      <c r="I1136" s="2"/>
      <c r="J1136" s="31"/>
      <c r="K1136" s="31"/>
      <c r="L1136" s="31"/>
      <c r="M1136" s="174" t="str">
        <f>IF(OR(ISBLANK(TP_CFAR_DB[[#This Row],[Probability]]),ISBLANK(TP_CFAR_DB[[#This Row],[Severity]])),"",VLOOKUP(TP_CFAR_DB[[#This Row],[Probability]],Probability[],2,FALSE)+VLOOKUP(TP_CFAR_DB[[#This Row],[Severity]],Probability[],2,FALSE)+1)</f>
        <v/>
      </c>
      <c r="N1136" s="182"/>
    </row>
    <row r="1137" spans="2:14">
      <c r="B1137" s="176">
        <f t="shared" ca="1" si="42"/>
        <v>1133</v>
      </c>
      <c r="C1137" s="176" t="str">
        <f t="shared" ca="1" si="43"/>
        <v>FT-TP-1133</v>
      </c>
      <c r="D1137" s="31"/>
      <c r="E1137" s="2"/>
      <c r="F1137" s="2"/>
      <c r="G1137" s="2"/>
      <c r="H1137" s="2"/>
      <c r="I1137" s="2"/>
      <c r="J1137" s="31"/>
      <c r="K1137" s="31"/>
      <c r="L1137" s="31"/>
      <c r="M1137" s="174" t="str">
        <f>IF(OR(ISBLANK(TP_CFAR_DB[[#This Row],[Probability]]),ISBLANK(TP_CFAR_DB[[#This Row],[Severity]])),"",VLOOKUP(TP_CFAR_DB[[#This Row],[Probability]],Probability[],2,FALSE)+VLOOKUP(TP_CFAR_DB[[#This Row],[Severity]],Probability[],2,FALSE)+1)</f>
        <v/>
      </c>
      <c r="N1137" s="182"/>
    </row>
    <row r="1138" spans="2:14">
      <c r="B1138" s="176">
        <f t="shared" ca="1" si="42"/>
        <v>1134</v>
      </c>
      <c r="C1138" s="176" t="str">
        <f t="shared" ca="1" si="43"/>
        <v>FT-TP-1134</v>
      </c>
      <c r="D1138" s="31"/>
      <c r="E1138" s="2"/>
      <c r="F1138" s="2"/>
      <c r="G1138" s="2"/>
      <c r="H1138" s="2"/>
      <c r="I1138" s="2"/>
      <c r="J1138" s="31"/>
      <c r="K1138" s="31"/>
      <c r="L1138" s="31"/>
      <c r="M1138" s="174" t="str">
        <f>IF(OR(ISBLANK(TP_CFAR_DB[[#This Row],[Probability]]),ISBLANK(TP_CFAR_DB[[#This Row],[Severity]])),"",VLOOKUP(TP_CFAR_DB[[#This Row],[Probability]],Probability[],2,FALSE)+VLOOKUP(TP_CFAR_DB[[#This Row],[Severity]],Probability[],2,FALSE)+1)</f>
        <v/>
      </c>
      <c r="N1138" s="182"/>
    </row>
    <row r="1139" spans="2:14">
      <c r="B1139" s="176">
        <f t="shared" ca="1" si="42"/>
        <v>1135</v>
      </c>
      <c r="C1139" s="176" t="str">
        <f t="shared" ca="1" si="43"/>
        <v>FT-TP-1135</v>
      </c>
      <c r="D1139" s="31"/>
      <c r="E1139" s="2"/>
      <c r="F1139" s="2"/>
      <c r="G1139" s="2"/>
      <c r="H1139" s="2"/>
      <c r="I1139" s="2"/>
      <c r="J1139" s="31"/>
      <c r="K1139" s="31"/>
      <c r="L1139" s="31"/>
      <c r="M1139" s="174" t="str">
        <f>IF(OR(ISBLANK(TP_CFAR_DB[[#This Row],[Probability]]),ISBLANK(TP_CFAR_DB[[#This Row],[Severity]])),"",VLOOKUP(TP_CFAR_DB[[#This Row],[Probability]],Probability[],2,FALSE)+VLOOKUP(TP_CFAR_DB[[#This Row],[Severity]],Probability[],2,FALSE)+1)</f>
        <v/>
      </c>
      <c r="N1139" s="182"/>
    </row>
    <row r="1140" spans="2:14">
      <c r="B1140" s="176">
        <f t="shared" ca="1" si="42"/>
        <v>1136</v>
      </c>
      <c r="C1140" s="176" t="str">
        <f t="shared" ca="1" si="43"/>
        <v>FT-TP-1136</v>
      </c>
      <c r="D1140" s="31"/>
      <c r="E1140" s="2"/>
      <c r="F1140" s="2"/>
      <c r="G1140" s="2"/>
      <c r="H1140" s="2"/>
      <c r="I1140" s="2"/>
      <c r="J1140" s="31"/>
      <c r="K1140" s="31"/>
      <c r="L1140" s="31"/>
      <c r="M1140" s="174" t="str">
        <f>IF(OR(ISBLANK(TP_CFAR_DB[[#This Row],[Probability]]),ISBLANK(TP_CFAR_DB[[#This Row],[Severity]])),"",VLOOKUP(TP_CFAR_DB[[#This Row],[Probability]],Probability[],2,FALSE)+VLOOKUP(TP_CFAR_DB[[#This Row],[Severity]],Probability[],2,FALSE)+1)</f>
        <v/>
      </c>
      <c r="N1140" s="182"/>
    </row>
    <row r="1141" spans="2:14">
      <c r="B1141" s="176">
        <f t="shared" ca="1" si="42"/>
        <v>1137</v>
      </c>
      <c r="C1141" s="176" t="str">
        <f t="shared" ca="1" si="43"/>
        <v>FT-TP-1137</v>
      </c>
      <c r="D1141" s="31"/>
      <c r="E1141" s="2"/>
      <c r="F1141" s="2"/>
      <c r="G1141" s="2"/>
      <c r="H1141" s="2"/>
      <c r="I1141" s="2"/>
      <c r="J1141" s="31"/>
      <c r="K1141" s="31"/>
      <c r="L1141" s="31"/>
      <c r="M1141" s="174" t="str">
        <f>IF(OR(ISBLANK(TP_CFAR_DB[[#This Row],[Probability]]),ISBLANK(TP_CFAR_DB[[#This Row],[Severity]])),"",VLOOKUP(TP_CFAR_DB[[#This Row],[Probability]],Probability[],2,FALSE)+VLOOKUP(TP_CFAR_DB[[#This Row],[Severity]],Probability[],2,FALSE)+1)</f>
        <v/>
      </c>
      <c r="N1141" s="182"/>
    </row>
    <row r="1142" spans="2:14">
      <c r="B1142" s="176">
        <f t="shared" ca="1" si="42"/>
        <v>1138</v>
      </c>
      <c r="C1142" s="176" t="str">
        <f t="shared" ca="1" si="43"/>
        <v>FT-TP-1138</v>
      </c>
      <c r="D1142" s="31"/>
      <c r="E1142" s="2"/>
      <c r="F1142" s="2"/>
      <c r="G1142" s="2"/>
      <c r="H1142" s="2"/>
      <c r="I1142" s="2"/>
      <c r="J1142" s="31"/>
      <c r="K1142" s="31"/>
      <c r="L1142" s="31"/>
      <c r="M1142" s="174" t="str">
        <f>IF(OR(ISBLANK(TP_CFAR_DB[[#This Row],[Probability]]),ISBLANK(TP_CFAR_DB[[#This Row],[Severity]])),"",VLOOKUP(TP_CFAR_DB[[#This Row],[Probability]],Probability[],2,FALSE)+VLOOKUP(TP_CFAR_DB[[#This Row],[Severity]],Probability[],2,FALSE)+1)</f>
        <v/>
      </c>
      <c r="N1142" s="182"/>
    </row>
    <row r="1143" spans="2:14">
      <c r="B1143" s="176">
        <f t="shared" ca="1" si="42"/>
        <v>1139</v>
      </c>
      <c r="C1143" s="176" t="str">
        <f t="shared" ca="1" si="43"/>
        <v>FT-TP-1139</v>
      </c>
      <c r="D1143" s="31"/>
      <c r="E1143" s="2"/>
      <c r="F1143" s="2"/>
      <c r="G1143" s="2"/>
      <c r="H1143" s="2"/>
      <c r="I1143" s="2"/>
      <c r="J1143" s="31"/>
      <c r="K1143" s="31"/>
      <c r="L1143" s="31"/>
      <c r="M1143" s="174" t="str">
        <f>IF(OR(ISBLANK(TP_CFAR_DB[[#This Row],[Probability]]),ISBLANK(TP_CFAR_DB[[#This Row],[Severity]])),"",VLOOKUP(TP_CFAR_DB[[#This Row],[Probability]],Probability[],2,FALSE)+VLOOKUP(TP_CFAR_DB[[#This Row],[Severity]],Probability[],2,FALSE)+1)</f>
        <v/>
      </c>
      <c r="N1143" s="182"/>
    </row>
    <row r="1144" spans="2:14">
      <c r="B1144" s="176">
        <f t="shared" ca="1" si="42"/>
        <v>1140</v>
      </c>
      <c r="C1144" s="176" t="str">
        <f t="shared" ca="1" si="43"/>
        <v>FT-TP-1140</v>
      </c>
      <c r="D1144" s="31"/>
      <c r="E1144" s="2"/>
      <c r="F1144" s="2"/>
      <c r="G1144" s="2"/>
      <c r="H1144" s="2"/>
      <c r="I1144" s="2"/>
      <c r="J1144" s="31"/>
      <c r="K1144" s="31"/>
      <c r="L1144" s="31"/>
      <c r="M1144" s="174" t="str">
        <f>IF(OR(ISBLANK(TP_CFAR_DB[[#This Row],[Probability]]),ISBLANK(TP_CFAR_DB[[#This Row],[Severity]])),"",VLOOKUP(TP_CFAR_DB[[#This Row],[Probability]],Probability[],2,FALSE)+VLOOKUP(TP_CFAR_DB[[#This Row],[Severity]],Probability[],2,FALSE)+1)</f>
        <v/>
      </c>
      <c r="N1144" s="182"/>
    </row>
    <row r="1145" spans="2:14">
      <c r="B1145" s="176">
        <f t="shared" ca="1" si="42"/>
        <v>1141</v>
      </c>
      <c r="C1145" s="176" t="str">
        <f t="shared" ca="1" si="43"/>
        <v>FT-TP-1141</v>
      </c>
      <c r="D1145" s="31"/>
      <c r="E1145" s="2"/>
      <c r="F1145" s="2"/>
      <c r="G1145" s="2"/>
      <c r="H1145" s="2"/>
      <c r="I1145" s="2"/>
      <c r="J1145" s="31"/>
      <c r="K1145" s="31"/>
      <c r="L1145" s="31"/>
      <c r="M1145" s="174" t="str">
        <f>IF(OR(ISBLANK(TP_CFAR_DB[[#This Row],[Probability]]),ISBLANK(TP_CFAR_DB[[#This Row],[Severity]])),"",VLOOKUP(TP_CFAR_DB[[#This Row],[Probability]],Probability[],2,FALSE)+VLOOKUP(TP_CFAR_DB[[#This Row],[Severity]],Probability[],2,FALSE)+1)</f>
        <v/>
      </c>
      <c r="N1145" s="182"/>
    </row>
    <row r="1146" spans="2:14">
      <c r="B1146" s="176">
        <f t="shared" ca="1" si="42"/>
        <v>1142</v>
      </c>
      <c r="C1146" s="176" t="str">
        <f t="shared" ca="1" si="43"/>
        <v>FT-TP-1142</v>
      </c>
      <c r="D1146" s="31"/>
      <c r="E1146" s="2"/>
      <c r="F1146" s="2"/>
      <c r="G1146" s="2"/>
      <c r="H1146" s="2"/>
      <c r="I1146" s="2"/>
      <c r="J1146" s="31"/>
      <c r="K1146" s="31"/>
      <c r="L1146" s="31"/>
      <c r="M1146" s="174" t="str">
        <f>IF(OR(ISBLANK(TP_CFAR_DB[[#This Row],[Probability]]),ISBLANK(TP_CFAR_DB[[#This Row],[Severity]])),"",VLOOKUP(TP_CFAR_DB[[#This Row],[Probability]],Probability[],2,FALSE)+VLOOKUP(TP_CFAR_DB[[#This Row],[Severity]],Probability[],2,FALSE)+1)</f>
        <v/>
      </c>
      <c r="N1146" s="182"/>
    </row>
    <row r="1147" spans="2:14">
      <c r="B1147" s="176">
        <f t="shared" ca="1" si="42"/>
        <v>1143</v>
      </c>
      <c r="C1147" s="176" t="str">
        <f t="shared" ca="1" si="43"/>
        <v>FT-TP-1143</v>
      </c>
      <c r="D1147" s="31"/>
      <c r="E1147" s="2"/>
      <c r="F1147" s="2"/>
      <c r="G1147" s="2"/>
      <c r="H1147" s="2"/>
      <c r="I1147" s="2"/>
      <c r="J1147" s="31"/>
      <c r="K1147" s="31"/>
      <c r="L1147" s="31"/>
      <c r="M1147" s="174" t="str">
        <f>IF(OR(ISBLANK(TP_CFAR_DB[[#This Row],[Probability]]),ISBLANK(TP_CFAR_DB[[#This Row],[Severity]])),"",VLOOKUP(TP_CFAR_DB[[#This Row],[Probability]],Probability[],2,FALSE)+VLOOKUP(TP_CFAR_DB[[#This Row],[Severity]],Probability[],2,FALSE)+1)</f>
        <v/>
      </c>
      <c r="N1147" s="182"/>
    </row>
    <row r="1148" spans="2:14">
      <c r="B1148" s="176">
        <f t="shared" ca="1" si="42"/>
        <v>1144</v>
      </c>
      <c r="C1148" s="176" t="str">
        <f t="shared" ca="1" si="43"/>
        <v>FT-TP-1144</v>
      </c>
      <c r="D1148" s="31"/>
      <c r="E1148" s="2"/>
      <c r="F1148" s="2"/>
      <c r="G1148" s="2"/>
      <c r="H1148" s="2"/>
      <c r="I1148" s="2"/>
      <c r="J1148" s="31"/>
      <c r="K1148" s="31"/>
      <c r="L1148" s="31"/>
      <c r="M1148" s="174" t="str">
        <f>IF(OR(ISBLANK(TP_CFAR_DB[[#This Row],[Probability]]),ISBLANK(TP_CFAR_DB[[#This Row],[Severity]])),"",VLOOKUP(TP_CFAR_DB[[#This Row],[Probability]],Probability[],2,FALSE)+VLOOKUP(TP_CFAR_DB[[#This Row],[Severity]],Probability[],2,FALSE)+1)</f>
        <v/>
      </c>
      <c r="N1148" s="182"/>
    </row>
    <row r="1149" spans="2:14">
      <c r="B1149" s="176">
        <f t="shared" ca="1" si="42"/>
        <v>1145</v>
      </c>
      <c r="C1149" s="176" t="str">
        <f t="shared" ca="1" si="43"/>
        <v>FT-TP-1145</v>
      </c>
      <c r="D1149" s="31"/>
      <c r="E1149" s="2"/>
      <c r="F1149" s="2"/>
      <c r="G1149" s="2"/>
      <c r="H1149" s="2"/>
      <c r="I1149" s="2"/>
      <c r="J1149" s="31"/>
      <c r="K1149" s="31"/>
      <c r="L1149" s="31"/>
      <c r="M1149" s="174" t="str">
        <f>IF(OR(ISBLANK(TP_CFAR_DB[[#This Row],[Probability]]),ISBLANK(TP_CFAR_DB[[#This Row],[Severity]])),"",VLOOKUP(TP_CFAR_DB[[#This Row],[Probability]],Probability[],2,FALSE)+VLOOKUP(TP_CFAR_DB[[#This Row],[Severity]],Probability[],2,FALSE)+1)</f>
        <v/>
      </c>
      <c r="N1149" s="182"/>
    </row>
    <row r="1150" spans="2:14">
      <c r="B1150" s="176">
        <f t="shared" ca="1" si="42"/>
        <v>1146</v>
      </c>
      <c r="C1150" s="176" t="str">
        <f t="shared" ca="1" si="43"/>
        <v>FT-TP-1146</v>
      </c>
      <c r="D1150" s="31"/>
      <c r="E1150" s="2"/>
      <c r="F1150" s="2"/>
      <c r="G1150" s="2"/>
      <c r="H1150" s="2"/>
      <c r="I1150" s="2"/>
      <c r="J1150" s="31"/>
      <c r="K1150" s="31"/>
      <c r="L1150" s="31"/>
      <c r="M1150" s="174" t="str">
        <f>IF(OR(ISBLANK(TP_CFAR_DB[[#This Row],[Probability]]),ISBLANK(TP_CFAR_DB[[#This Row],[Severity]])),"",VLOOKUP(TP_CFAR_DB[[#This Row],[Probability]],Probability[],2,FALSE)+VLOOKUP(TP_CFAR_DB[[#This Row],[Severity]],Probability[],2,FALSE)+1)</f>
        <v/>
      </c>
      <c r="N1150" s="182"/>
    </row>
    <row r="1151" spans="2:14">
      <c r="B1151" s="176">
        <f t="shared" ca="1" si="42"/>
        <v>1147</v>
      </c>
      <c r="C1151" s="176" t="str">
        <f t="shared" ca="1" si="43"/>
        <v>FT-TP-1147</v>
      </c>
      <c r="D1151" s="31"/>
      <c r="E1151" s="2"/>
      <c r="F1151" s="2"/>
      <c r="G1151" s="2"/>
      <c r="H1151" s="2"/>
      <c r="I1151" s="2"/>
      <c r="J1151" s="31"/>
      <c r="K1151" s="31"/>
      <c r="L1151" s="31"/>
      <c r="M1151" s="174" t="str">
        <f>IF(OR(ISBLANK(TP_CFAR_DB[[#This Row],[Probability]]),ISBLANK(TP_CFAR_DB[[#This Row],[Severity]])),"",VLOOKUP(TP_CFAR_DB[[#This Row],[Probability]],Probability[],2,FALSE)+VLOOKUP(TP_CFAR_DB[[#This Row],[Severity]],Probability[],2,FALSE)+1)</f>
        <v/>
      </c>
      <c r="N1151" s="182"/>
    </row>
    <row r="1152" spans="2:14">
      <c r="B1152" s="176">
        <f t="shared" ca="1" si="42"/>
        <v>1148</v>
      </c>
      <c r="C1152" s="176" t="str">
        <f t="shared" ca="1" si="43"/>
        <v>FT-TP-1148</v>
      </c>
      <c r="D1152" s="31"/>
      <c r="E1152" s="2"/>
      <c r="F1152" s="2"/>
      <c r="G1152" s="2"/>
      <c r="H1152" s="2"/>
      <c r="I1152" s="2"/>
      <c r="J1152" s="31"/>
      <c r="K1152" s="31"/>
      <c r="L1152" s="31"/>
      <c r="M1152" s="174" t="str">
        <f>IF(OR(ISBLANK(TP_CFAR_DB[[#This Row],[Probability]]),ISBLANK(TP_CFAR_DB[[#This Row],[Severity]])),"",VLOOKUP(TP_CFAR_DB[[#This Row],[Probability]],Probability[],2,FALSE)+VLOOKUP(TP_CFAR_DB[[#This Row],[Severity]],Probability[],2,FALSE)+1)</f>
        <v/>
      </c>
      <c r="N1152" s="182"/>
    </row>
    <row r="1153" spans="2:14">
      <c r="B1153" s="176">
        <f t="shared" ca="1" si="42"/>
        <v>1149</v>
      </c>
      <c r="C1153" s="176" t="str">
        <f t="shared" ca="1" si="43"/>
        <v>FT-TP-1149</v>
      </c>
      <c r="D1153" s="31"/>
      <c r="E1153" s="2"/>
      <c r="F1153" s="2"/>
      <c r="G1153" s="2"/>
      <c r="H1153" s="2"/>
      <c r="I1153" s="2"/>
      <c r="J1153" s="31"/>
      <c r="K1153" s="31"/>
      <c r="L1153" s="31"/>
      <c r="M1153" s="174" t="str">
        <f>IF(OR(ISBLANK(TP_CFAR_DB[[#This Row],[Probability]]),ISBLANK(TP_CFAR_DB[[#This Row],[Severity]])),"",VLOOKUP(TP_CFAR_DB[[#This Row],[Probability]],Probability[],2,FALSE)+VLOOKUP(TP_CFAR_DB[[#This Row],[Severity]],Probability[],2,FALSE)+1)</f>
        <v/>
      </c>
      <c r="N1153" s="182"/>
    </row>
    <row r="1154" spans="2:14">
      <c r="B1154" s="176">
        <f t="shared" ca="1" si="42"/>
        <v>1150</v>
      </c>
      <c r="C1154" s="176" t="str">
        <f t="shared" ca="1" si="43"/>
        <v>FT-TP-1150</v>
      </c>
      <c r="D1154" s="31"/>
      <c r="E1154" s="2"/>
      <c r="F1154" s="2"/>
      <c r="G1154" s="2"/>
      <c r="H1154" s="2"/>
      <c r="I1154" s="2"/>
      <c r="J1154" s="31"/>
      <c r="K1154" s="31"/>
      <c r="L1154" s="31"/>
      <c r="M1154" s="174" t="str">
        <f>IF(OR(ISBLANK(TP_CFAR_DB[[#This Row],[Probability]]),ISBLANK(TP_CFAR_DB[[#This Row],[Severity]])),"",VLOOKUP(TP_CFAR_DB[[#This Row],[Probability]],Probability[],2,FALSE)+VLOOKUP(TP_CFAR_DB[[#This Row],[Severity]],Probability[],2,FALSE)+1)</f>
        <v/>
      </c>
      <c r="N1154" s="182"/>
    </row>
    <row r="1155" spans="2:14">
      <c r="B1155" s="176">
        <f t="shared" ca="1" si="42"/>
        <v>1151</v>
      </c>
      <c r="C1155" s="176" t="str">
        <f t="shared" ca="1" si="43"/>
        <v>FT-TP-1151</v>
      </c>
      <c r="D1155" s="31"/>
      <c r="E1155" s="2"/>
      <c r="F1155" s="2"/>
      <c r="G1155" s="2"/>
      <c r="H1155" s="2"/>
      <c r="I1155" s="2"/>
      <c r="J1155" s="31"/>
      <c r="K1155" s="31"/>
      <c r="L1155" s="31"/>
      <c r="M1155" s="174" t="str">
        <f>IF(OR(ISBLANK(TP_CFAR_DB[[#This Row],[Probability]]),ISBLANK(TP_CFAR_DB[[#This Row],[Severity]])),"",VLOOKUP(TP_CFAR_DB[[#This Row],[Probability]],Probability[],2,FALSE)+VLOOKUP(TP_CFAR_DB[[#This Row],[Severity]],Probability[],2,FALSE)+1)</f>
        <v/>
      </c>
      <c r="N1155" s="182"/>
    </row>
    <row r="1156" spans="2:14">
      <c r="B1156" s="176">
        <f t="shared" ca="1" si="42"/>
        <v>1152</v>
      </c>
      <c r="C1156" s="176" t="str">
        <f t="shared" ca="1" si="43"/>
        <v>FT-TP-1152</v>
      </c>
      <c r="D1156" s="31"/>
      <c r="E1156" s="2"/>
      <c r="F1156" s="2"/>
      <c r="G1156" s="2"/>
      <c r="H1156" s="2"/>
      <c r="I1156" s="2"/>
      <c r="J1156" s="31"/>
      <c r="K1156" s="31"/>
      <c r="L1156" s="31"/>
      <c r="M1156" s="174" t="str">
        <f>IF(OR(ISBLANK(TP_CFAR_DB[[#This Row],[Probability]]),ISBLANK(TP_CFAR_DB[[#This Row],[Severity]])),"",VLOOKUP(TP_CFAR_DB[[#This Row],[Probability]],Probability[],2,FALSE)+VLOOKUP(TP_CFAR_DB[[#This Row],[Severity]],Probability[],2,FALSE)+1)</f>
        <v/>
      </c>
      <c r="N1156" s="182"/>
    </row>
    <row r="1157" spans="2:14">
      <c r="B1157" s="176">
        <f t="shared" ca="1" si="42"/>
        <v>1153</v>
      </c>
      <c r="C1157" s="176" t="str">
        <f t="shared" ca="1" si="43"/>
        <v>FT-TP-1153</v>
      </c>
      <c r="D1157" s="31"/>
      <c r="E1157" s="2"/>
      <c r="F1157" s="2"/>
      <c r="G1157" s="2"/>
      <c r="H1157" s="2"/>
      <c r="I1157" s="2"/>
      <c r="J1157" s="31"/>
      <c r="K1157" s="31"/>
      <c r="L1157" s="31"/>
      <c r="M1157" s="174" t="str">
        <f>IF(OR(ISBLANK(TP_CFAR_DB[[#This Row],[Probability]]),ISBLANK(TP_CFAR_DB[[#This Row],[Severity]])),"",VLOOKUP(TP_CFAR_DB[[#This Row],[Probability]],Probability[],2,FALSE)+VLOOKUP(TP_CFAR_DB[[#This Row],[Severity]],Probability[],2,FALSE)+1)</f>
        <v/>
      </c>
      <c r="N1157" s="182"/>
    </row>
    <row r="1158" spans="2:14">
      <c r="B1158" s="176">
        <f t="shared" ca="1" si="42"/>
        <v>1154</v>
      </c>
      <c r="C1158" s="176" t="str">
        <f t="shared" ca="1" si="43"/>
        <v>FT-TP-1154</v>
      </c>
      <c r="D1158" s="31"/>
      <c r="E1158" s="2"/>
      <c r="F1158" s="2"/>
      <c r="G1158" s="2"/>
      <c r="H1158" s="2"/>
      <c r="I1158" s="2"/>
      <c r="J1158" s="31"/>
      <c r="K1158" s="31"/>
      <c r="L1158" s="31"/>
      <c r="M1158" s="174" t="str">
        <f>IF(OR(ISBLANK(TP_CFAR_DB[[#This Row],[Probability]]),ISBLANK(TP_CFAR_DB[[#This Row],[Severity]])),"",VLOOKUP(TP_CFAR_DB[[#This Row],[Probability]],Probability[],2,FALSE)+VLOOKUP(TP_CFAR_DB[[#This Row],[Severity]],Probability[],2,FALSE)+1)</f>
        <v/>
      </c>
      <c r="N1158" s="182"/>
    </row>
    <row r="1159" spans="2:14">
      <c r="B1159" s="176">
        <f t="shared" ca="1" si="42"/>
        <v>1155</v>
      </c>
      <c r="C1159" s="176" t="str">
        <f t="shared" ca="1" si="43"/>
        <v>FT-TP-1155</v>
      </c>
      <c r="D1159" s="31"/>
      <c r="E1159" s="2"/>
      <c r="F1159" s="2"/>
      <c r="G1159" s="2"/>
      <c r="H1159" s="2"/>
      <c r="I1159" s="2"/>
      <c r="J1159" s="31"/>
      <c r="K1159" s="31"/>
      <c r="L1159" s="31"/>
      <c r="M1159" s="174" t="str">
        <f>IF(OR(ISBLANK(TP_CFAR_DB[[#This Row],[Probability]]),ISBLANK(TP_CFAR_DB[[#This Row],[Severity]])),"",VLOOKUP(TP_CFAR_DB[[#This Row],[Probability]],Probability[],2,FALSE)+VLOOKUP(TP_CFAR_DB[[#This Row],[Severity]],Probability[],2,FALSE)+1)</f>
        <v/>
      </c>
      <c r="N1159" s="182"/>
    </row>
    <row r="1160" spans="2:14">
      <c r="B1160" s="176">
        <f t="shared" ca="1" si="42"/>
        <v>1156</v>
      </c>
      <c r="C1160" s="176" t="str">
        <f t="shared" ca="1" si="43"/>
        <v>FT-TP-1156</v>
      </c>
      <c r="D1160" s="31"/>
      <c r="E1160" s="2"/>
      <c r="F1160" s="2"/>
      <c r="G1160" s="2"/>
      <c r="H1160" s="2"/>
      <c r="I1160" s="2"/>
      <c r="J1160" s="31"/>
      <c r="K1160" s="31"/>
      <c r="L1160" s="31"/>
      <c r="M1160" s="174" t="str">
        <f>IF(OR(ISBLANK(TP_CFAR_DB[[#This Row],[Probability]]),ISBLANK(TP_CFAR_DB[[#This Row],[Severity]])),"",VLOOKUP(TP_CFAR_DB[[#This Row],[Probability]],Probability[],2,FALSE)+VLOOKUP(TP_CFAR_DB[[#This Row],[Severity]],Probability[],2,FALSE)+1)</f>
        <v/>
      </c>
      <c r="N1160" s="182"/>
    </row>
    <row r="1161" spans="2:14">
      <c r="B1161" s="176">
        <f t="shared" ca="1" si="42"/>
        <v>1157</v>
      </c>
      <c r="C1161" s="176" t="str">
        <f t="shared" ca="1" si="43"/>
        <v>FT-TP-1157</v>
      </c>
      <c r="D1161" s="31"/>
      <c r="E1161" s="2"/>
      <c r="F1161" s="2"/>
      <c r="G1161" s="2"/>
      <c r="H1161" s="2"/>
      <c r="I1161" s="2"/>
      <c r="J1161" s="31"/>
      <c r="K1161" s="31"/>
      <c r="L1161" s="31"/>
      <c r="M1161" s="174" t="str">
        <f>IF(OR(ISBLANK(TP_CFAR_DB[[#This Row],[Probability]]),ISBLANK(TP_CFAR_DB[[#This Row],[Severity]])),"",VLOOKUP(TP_CFAR_DB[[#This Row],[Probability]],Probability[],2,FALSE)+VLOOKUP(TP_CFAR_DB[[#This Row],[Severity]],Probability[],2,FALSE)+1)</f>
        <v/>
      </c>
      <c r="N1161" s="182"/>
    </row>
    <row r="1162" spans="2:14">
      <c r="B1162" s="176">
        <f t="shared" ca="1" si="42"/>
        <v>1158</v>
      </c>
      <c r="C1162" s="176" t="str">
        <f t="shared" ca="1" si="43"/>
        <v>FT-TP-1158</v>
      </c>
      <c r="D1162" s="31"/>
      <c r="E1162" s="2"/>
      <c r="F1162" s="2"/>
      <c r="G1162" s="2"/>
      <c r="H1162" s="2"/>
      <c r="I1162" s="2"/>
      <c r="J1162" s="31"/>
      <c r="K1162" s="31"/>
      <c r="L1162" s="31"/>
      <c r="M1162" s="174" t="str">
        <f>IF(OR(ISBLANK(TP_CFAR_DB[[#This Row],[Probability]]),ISBLANK(TP_CFAR_DB[[#This Row],[Severity]])),"",VLOOKUP(TP_CFAR_DB[[#This Row],[Probability]],Probability[],2,FALSE)+VLOOKUP(TP_CFAR_DB[[#This Row],[Severity]],Probability[],2,FALSE)+1)</f>
        <v/>
      </c>
      <c r="N1162" s="182"/>
    </row>
    <row r="1163" spans="2:14">
      <c r="B1163" s="176">
        <f t="shared" ca="1" si="42"/>
        <v>1159</v>
      </c>
      <c r="C1163" s="176" t="str">
        <f t="shared" ca="1" si="43"/>
        <v>FT-TP-1159</v>
      </c>
      <c r="D1163" s="31"/>
      <c r="E1163" s="2"/>
      <c r="F1163" s="2"/>
      <c r="G1163" s="2"/>
      <c r="H1163" s="2"/>
      <c r="I1163" s="2"/>
      <c r="J1163" s="31"/>
      <c r="K1163" s="31"/>
      <c r="L1163" s="31"/>
      <c r="M1163" s="174" t="str">
        <f>IF(OR(ISBLANK(TP_CFAR_DB[[#This Row],[Probability]]),ISBLANK(TP_CFAR_DB[[#This Row],[Severity]])),"",VLOOKUP(TP_CFAR_DB[[#This Row],[Probability]],Probability[],2,FALSE)+VLOOKUP(TP_CFAR_DB[[#This Row],[Severity]],Probability[],2,FALSE)+1)</f>
        <v/>
      </c>
      <c r="N1163" s="182"/>
    </row>
    <row r="1164" spans="2:14">
      <c r="B1164" s="176">
        <f t="shared" ca="1" si="42"/>
        <v>1160</v>
      </c>
      <c r="C1164" s="176" t="str">
        <f t="shared" ca="1" si="43"/>
        <v>FT-TP-1160</v>
      </c>
      <c r="D1164" s="31"/>
      <c r="E1164" s="2"/>
      <c r="F1164" s="2"/>
      <c r="G1164" s="2"/>
      <c r="H1164" s="2"/>
      <c r="I1164" s="2"/>
      <c r="J1164" s="31"/>
      <c r="K1164" s="31"/>
      <c r="L1164" s="31"/>
      <c r="M1164" s="174" t="str">
        <f>IF(OR(ISBLANK(TP_CFAR_DB[[#This Row],[Probability]]),ISBLANK(TP_CFAR_DB[[#This Row],[Severity]])),"",VLOOKUP(TP_CFAR_DB[[#This Row],[Probability]],Probability[],2,FALSE)+VLOOKUP(TP_CFAR_DB[[#This Row],[Severity]],Probability[],2,FALSE)+1)</f>
        <v/>
      </c>
      <c r="N1164" s="182"/>
    </row>
    <row r="1165" spans="2:14">
      <c r="B1165" s="176">
        <f t="shared" ca="1" si="42"/>
        <v>1161</v>
      </c>
      <c r="C1165" s="176" t="str">
        <f t="shared" ca="1" si="43"/>
        <v>FT-TP-1161</v>
      </c>
      <c r="D1165" s="31"/>
      <c r="E1165" s="2"/>
      <c r="F1165" s="2"/>
      <c r="G1165" s="2"/>
      <c r="H1165" s="2"/>
      <c r="I1165" s="2"/>
      <c r="J1165" s="31"/>
      <c r="K1165" s="31"/>
      <c r="L1165" s="31"/>
      <c r="M1165" s="174" t="str">
        <f>IF(OR(ISBLANK(TP_CFAR_DB[[#This Row],[Probability]]),ISBLANK(TP_CFAR_DB[[#This Row],[Severity]])),"",VLOOKUP(TP_CFAR_DB[[#This Row],[Probability]],Probability[],2,FALSE)+VLOOKUP(TP_CFAR_DB[[#This Row],[Severity]],Probability[],2,FALSE)+1)</f>
        <v/>
      </c>
      <c r="N1165" s="182"/>
    </row>
    <row r="1166" spans="2:14">
      <c r="B1166" s="176">
        <f t="shared" ca="1" si="42"/>
        <v>1162</v>
      </c>
      <c r="C1166" s="176" t="str">
        <f t="shared" ca="1" si="43"/>
        <v>FT-TP-1162</v>
      </c>
      <c r="D1166" s="31"/>
      <c r="E1166" s="2"/>
      <c r="F1166" s="2"/>
      <c r="G1166" s="2"/>
      <c r="H1166" s="2"/>
      <c r="I1166" s="2"/>
      <c r="J1166" s="31"/>
      <c r="K1166" s="31"/>
      <c r="L1166" s="31"/>
      <c r="M1166" s="174" t="str">
        <f>IF(OR(ISBLANK(TP_CFAR_DB[[#This Row],[Probability]]),ISBLANK(TP_CFAR_DB[[#This Row],[Severity]])),"",VLOOKUP(TP_CFAR_DB[[#This Row],[Probability]],Probability[],2,FALSE)+VLOOKUP(TP_CFAR_DB[[#This Row],[Severity]],Probability[],2,FALSE)+1)</f>
        <v/>
      </c>
      <c r="N1166" s="182"/>
    </row>
    <row r="1167" spans="2:14">
      <c r="B1167" s="176">
        <f t="shared" ref="B1167:B1214" ca="1" si="44">INDIRECT("R[-1]C",0)+1</f>
        <v>1163</v>
      </c>
      <c r="C1167" s="176" t="str">
        <f t="shared" ref="C1167:C1214" ca="1" si="45">"FT-TP-"&amp;B1167</f>
        <v>FT-TP-1163</v>
      </c>
      <c r="D1167" s="31"/>
      <c r="E1167" s="2"/>
      <c r="F1167" s="2"/>
      <c r="G1167" s="2"/>
      <c r="H1167" s="2"/>
      <c r="I1167" s="2"/>
      <c r="J1167" s="31"/>
      <c r="K1167" s="31"/>
      <c r="L1167" s="31"/>
      <c r="M1167" s="174" t="str">
        <f>IF(OR(ISBLANK(TP_CFAR_DB[[#This Row],[Probability]]),ISBLANK(TP_CFAR_DB[[#This Row],[Severity]])),"",VLOOKUP(TP_CFAR_DB[[#This Row],[Probability]],Probability[],2,FALSE)+VLOOKUP(TP_CFAR_DB[[#This Row],[Severity]],Probability[],2,FALSE)+1)</f>
        <v/>
      </c>
      <c r="N1167" s="182"/>
    </row>
    <row r="1168" spans="2:14">
      <c r="B1168" s="176">
        <f t="shared" ca="1" si="44"/>
        <v>1164</v>
      </c>
      <c r="C1168" s="176" t="str">
        <f t="shared" ca="1" si="45"/>
        <v>FT-TP-1164</v>
      </c>
      <c r="D1168" s="31"/>
      <c r="E1168" s="2"/>
      <c r="F1168" s="2"/>
      <c r="G1168" s="2"/>
      <c r="H1168" s="2"/>
      <c r="I1168" s="2"/>
      <c r="J1168" s="31"/>
      <c r="K1168" s="31"/>
      <c r="L1168" s="31"/>
      <c r="M1168" s="174" t="str">
        <f>IF(OR(ISBLANK(TP_CFAR_DB[[#This Row],[Probability]]),ISBLANK(TP_CFAR_DB[[#This Row],[Severity]])),"",VLOOKUP(TP_CFAR_DB[[#This Row],[Probability]],Probability[],2,FALSE)+VLOOKUP(TP_CFAR_DB[[#This Row],[Severity]],Probability[],2,FALSE)+1)</f>
        <v/>
      </c>
      <c r="N1168" s="182"/>
    </row>
    <row r="1169" spans="2:14">
      <c r="B1169" s="176">
        <f t="shared" ca="1" si="44"/>
        <v>1165</v>
      </c>
      <c r="C1169" s="176" t="str">
        <f t="shared" ca="1" si="45"/>
        <v>FT-TP-1165</v>
      </c>
      <c r="D1169" s="31"/>
      <c r="E1169" s="2"/>
      <c r="F1169" s="2"/>
      <c r="G1169" s="2"/>
      <c r="H1169" s="2"/>
      <c r="I1169" s="2"/>
      <c r="J1169" s="31"/>
      <c r="K1169" s="31"/>
      <c r="L1169" s="31"/>
      <c r="M1169" s="174" t="str">
        <f>IF(OR(ISBLANK(TP_CFAR_DB[[#This Row],[Probability]]),ISBLANK(TP_CFAR_DB[[#This Row],[Severity]])),"",VLOOKUP(TP_CFAR_DB[[#This Row],[Probability]],Probability[],2,FALSE)+VLOOKUP(TP_CFAR_DB[[#This Row],[Severity]],Probability[],2,FALSE)+1)</f>
        <v/>
      </c>
      <c r="N1169" s="182"/>
    </row>
    <row r="1170" spans="2:14">
      <c r="B1170" s="176">
        <f t="shared" ca="1" si="44"/>
        <v>1166</v>
      </c>
      <c r="C1170" s="176" t="str">
        <f t="shared" ca="1" si="45"/>
        <v>FT-TP-1166</v>
      </c>
      <c r="D1170" s="31"/>
      <c r="E1170" s="2"/>
      <c r="F1170" s="2"/>
      <c r="G1170" s="2"/>
      <c r="H1170" s="2"/>
      <c r="I1170" s="2"/>
      <c r="J1170" s="31"/>
      <c r="K1170" s="31"/>
      <c r="L1170" s="31"/>
      <c r="M1170" s="174" t="str">
        <f>IF(OR(ISBLANK(TP_CFAR_DB[[#This Row],[Probability]]),ISBLANK(TP_CFAR_DB[[#This Row],[Severity]])),"",VLOOKUP(TP_CFAR_DB[[#This Row],[Probability]],Probability[],2,FALSE)+VLOOKUP(TP_CFAR_DB[[#This Row],[Severity]],Probability[],2,FALSE)+1)</f>
        <v/>
      </c>
      <c r="N1170" s="182"/>
    </row>
    <row r="1171" spans="2:14">
      <c r="B1171" s="176">
        <f t="shared" ca="1" si="44"/>
        <v>1167</v>
      </c>
      <c r="C1171" s="176" t="str">
        <f t="shared" ca="1" si="45"/>
        <v>FT-TP-1167</v>
      </c>
      <c r="D1171" s="31"/>
      <c r="E1171" s="2"/>
      <c r="F1171" s="2"/>
      <c r="G1171" s="2"/>
      <c r="H1171" s="2"/>
      <c r="I1171" s="2"/>
      <c r="J1171" s="31"/>
      <c r="K1171" s="31"/>
      <c r="L1171" s="31"/>
      <c r="M1171" s="174" t="str">
        <f>IF(OR(ISBLANK(TP_CFAR_DB[[#This Row],[Probability]]),ISBLANK(TP_CFAR_DB[[#This Row],[Severity]])),"",VLOOKUP(TP_CFAR_DB[[#This Row],[Probability]],Probability[],2,FALSE)+VLOOKUP(TP_CFAR_DB[[#This Row],[Severity]],Probability[],2,FALSE)+1)</f>
        <v/>
      </c>
      <c r="N1171" s="182"/>
    </row>
    <row r="1172" spans="2:14">
      <c r="B1172" s="176">
        <f t="shared" ca="1" si="44"/>
        <v>1168</v>
      </c>
      <c r="C1172" s="176" t="str">
        <f t="shared" ca="1" si="45"/>
        <v>FT-TP-1168</v>
      </c>
      <c r="D1172" s="31"/>
      <c r="E1172" s="2"/>
      <c r="F1172" s="2"/>
      <c r="G1172" s="2"/>
      <c r="H1172" s="2"/>
      <c r="I1172" s="2"/>
      <c r="J1172" s="31"/>
      <c r="K1172" s="31"/>
      <c r="L1172" s="31"/>
      <c r="M1172" s="174" t="str">
        <f>IF(OR(ISBLANK(TP_CFAR_DB[[#This Row],[Probability]]),ISBLANK(TP_CFAR_DB[[#This Row],[Severity]])),"",VLOOKUP(TP_CFAR_DB[[#This Row],[Probability]],Probability[],2,FALSE)+VLOOKUP(TP_CFAR_DB[[#This Row],[Severity]],Probability[],2,FALSE)+1)</f>
        <v/>
      </c>
      <c r="N1172" s="182"/>
    </row>
    <row r="1173" spans="2:14">
      <c r="B1173" s="176">
        <f t="shared" ca="1" si="44"/>
        <v>1169</v>
      </c>
      <c r="C1173" s="176" t="str">
        <f t="shared" ca="1" si="45"/>
        <v>FT-TP-1169</v>
      </c>
      <c r="D1173" s="31"/>
      <c r="E1173" s="2"/>
      <c r="F1173" s="2"/>
      <c r="G1173" s="2"/>
      <c r="H1173" s="2"/>
      <c r="I1173" s="2"/>
      <c r="J1173" s="31"/>
      <c r="K1173" s="31"/>
      <c r="L1173" s="31"/>
      <c r="M1173" s="174" t="str">
        <f>IF(OR(ISBLANK(TP_CFAR_DB[[#This Row],[Probability]]),ISBLANK(TP_CFAR_DB[[#This Row],[Severity]])),"",VLOOKUP(TP_CFAR_DB[[#This Row],[Probability]],Probability[],2,FALSE)+VLOOKUP(TP_CFAR_DB[[#This Row],[Severity]],Probability[],2,FALSE)+1)</f>
        <v/>
      </c>
      <c r="N1173" s="182"/>
    </row>
    <row r="1174" spans="2:14">
      <c r="B1174" s="176">
        <f t="shared" ca="1" si="44"/>
        <v>1170</v>
      </c>
      <c r="C1174" s="176" t="str">
        <f t="shared" ca="1" si="45"/>
        <v>FT-TP-1170</v>
      </c>
      <c r="D1174" s="31"/>
      <c r="E1174" s="2"/>
      <c r="F1174" s="2"/>
      <c r="G1174" s="2"/>
      <c r="H1174" s="2"/>
      <c r="I1174" s="2"/>
      <c r="J1174" s="31"/>
      <c r="K1174" s="31"/>
      <c r="L1174" s="31"/>
      <c r="M1174" s="174" t="str">
        <f>IF(OR(ISBLANK(TP_CFAR_DB[[#This Row],[Probability]]),ISBLANK(TP_CFAR_DB[[#This Row],[Severity]])),"",VLOOKUP(TP_CFAR_DB[[#This Row],[Probability]],Probability[],2,FALSE)+VLOOKUP(TP_CFAR_DB[[#This Row],[Severity]],Probability[],2,FALSE)+1)</f>
        <v/>
      </c>
      <c r="N1174" s="182"/>
    </row>
    <row r="1175" spans="2:14">
      <c r="B1175" s="176">
        <f t="shared" ca="1" si="44"/>
        <v>1171</v>
      </c>
      <c r="C1175" s="176" t="str">
        <f t="shared" ca="1" si="45"/>
        <v>FT-TP-1171</v>
      </c>
      <c r="D1175" s="31"/>
      <c r="E1175" s="2"/>
      <c r="F1175" s="2"/>
      <c r="G1175" s="2"/>
      <c r="H1175" s="2"/>
      <c r="I1175" s="2"/>
      <c r="J1175" s="31"/>
      <c r="K1175" s="31"/>
      <c r="L1175" s="31"/>
      <c r="M1175" s="174" t="str">
        <f>IF(OR(ISBLANK(TP_CFAR_DB[[#This Row],[Probability]]),ISBLANK(TP_CFAR_DB[[#This Row],[Severity]])),"",VLOOKUP(TP_CFAR_DB[[#This Row],[Probability]],Probability[],2,FALSE)+VLOOKUP(TP_CFAR_DB[[#This Row],[Severity]],Probability[],2,FALSE)+1)</f>
        <v/>
      </c>
      <c r="N1175" s="182"/>
    </row>
    <row r="1176" spans="2:14">
      <c r="B1176" s="176">
        <f t="shared" ca="1" si="44"/>
        <v>1172</v>
      </c>
      <c r="C1176" s="176" t="str">
        <f t="shared" ca="1" si="45"/>
        <v>FT-TP-1172</v>
      </c>
      <c r="D1176" s="31"/>
      <c r="E1176" s="2"/>
      <c r="F1176" s="2"/>
      <c r="G1176" s="2"/>
      <c r="H1176" s="2"/>
      <c r="I1176" s="2"/>
      <c r="J1176" s="31"/>
      <c r="K1176" s="31"/>
      <c r="L1176" s="31"/>
      <c r="M1176" s="174" t="str">
        <f>IF(OR(ISBLANK(TP_CFAR_DB[[#This Row],[Probability]]),ISBLANK(TP_CFAR_DB[[#This Row],[Severity]])),"",VLOOKUP(TP_CFAR_DB[[#This Row],[Probability]],Probability[],2,FALSE)+VLOOKUP(TP_CFAR_DB[[#This Row],[Severity]],Probability[],2,FALSE)+1)</f>
        <v/>
      </c>
      <c r="N1176" s="182"/>
    </row>
    <row r="1177" spans="2:14">
      <c r="B1177" s="176">
        <f t="shared" ca="1" si="44"/>
        <v>1173</v>
      </c>
      <c r="C1177" s="176" t="str">
        <f t="shared" ca="1" si="45"/>
        <v>FT-TP-1173</v>
      </c>
      <c r="D1177" s="31"/>
      <c r="E1177" s="2"/>
      <c r="F1177" s="2"/>
      <c r="G1177" s="2"/>
      <c r="H1177" s="2"/>
      <c r="I1177" s="2"/>
      <c r="J1177" s="31"/>
      <c r="K1177" s="31"/>
      <c r="L1177" s="31"/>
      <c r="M1177" s="174" t="str">
        <f>IF(OR(ISBLANK(TP_CFAR_DB[[#This Row],[Probability]]),ISBLANK(TP_CFAR_DB[[#This Row],[Severity]])),"",VLOOKUP(TP_CFAR_DB[[#This Row],[Probability]],Probability[],2,FALSE)+VLOOKUP(TP_CFAR_DB[[#This Row],[Severity]],Probability[],2,FALSE)+1)</f>
        <v/>
      </c>
      <c r="N1177" s="182"/>
    </row>
    <row r="1178" spans="2:14">
      <c r="B1178" s="176">
        <f t="shared" ca="1" si="44"/>
        <v>1174</v>
      </c>
      <c r="C1178" s="176" t="str">
        <f t="shared" ca="1" si="45"/>
        <v>FT-TP-1174</v>
      </c>
      <c r="D1178" s="31"/>
      <c r="E1178" s="2"/>
      <c r="F1178" s="2"/>
      <c r="G1178" s="2"/>
      <c r="H1178" s="2"/>
      <c r="I1178" s="2"/>
      <c r="J1178" s="31"/>
      <c r="K1178" s="31"/>
      <c r="L1178" s="31"/>
      <c r="M1178" s="174" t="str">
        <f>IF(OR(ISBLANK(TP_CFAR_DB[[#This Row],[Probability]]),ISBLANK(TP_CFAR_DB[[#This Row],[Severity]])),"",VLOOKUP(TP_CFAR_DB[[#This Row],[Probability]],Probability[],2,FALSE)+VLOOKUP(TP_CFAR_DB[[#This Row],[Severity]],Probability[],2,FALSE)+1)</f>
        <v/>
      </c>
      <c r="N1178" s="182"/>
    </row>
    <row r="1179" spans="2:14">
      <c r="B1179" s="176">
        <f t="shared" ca="1" si="44"/>
        <v>1175</v>
      </c>
      <c r="C1179" s="176" t="str">
        <f t="shared" ca="1" si="45"/>
        <v>FT-TP-1175</v>
      </c>
      <c r="D1179" s="31"/>
      <c r="E1179" s="2"/>
      <c r="F1179" s="2"/>
      <c r="G1179" s="2"/>
      <c r="H1179" s="2"/>
      <c r="I1179" s="2"/>
      <c r="J1179" s="31"/>
      <c r="K1179" s="31"/>
      <c r="L1179" s="31"/>
      <c r="M1179" s="174" t="str">
        <f>IF(OR(ISBLANK(TP_CFAR_DB[[#This Row],[Probability]]),ISBLANK(TP_CFAR_DB[[#This Row],[Severity]])),"",VLOOKUP(TP_CFAR_DB[[#This Row],[Probability]],Probability[],2,FALSE)+VLOOKUP(TP_CFAR_DB[[#This Row],[Severity]],Probability[],2,FALSE)+1)</f>
        <v/>
      </c>
      <c r="N1179" s="182"/>
    </row>
    <row r="1180" spans="2:14">
      <c r="B1180" s="176">
        <f t="shared" ca="1" si="44"/>
        <v>1176</v>
      </c>
      <c r="C1180" s="176" t="str">
        <f t="shared" ca="1" si="45"/>
        <v>FT-TP-1176</v>
      </c>
      <c r="D1180" s="31"/>
      <c r="E1180" s="2"/>
      <c r="F1180" s="2"/>
      <c r="G1180" s="2"/>
      <c r="H1180" s="2"/>
      <c r="I1180" s="2"/>
      <c r="J1180" s="31"/>
      <c r="K1180" s="31"/>
      <c r="L1180" s="31"/>
      <c r="M1180" s="174" t="str">
        <f>IF(OR(ISBLANK(TP_CFAR_DB[[#This Row],[Probability]]),ISBLANK(TP_CFAR_DB[[#This Row],[Severity]])),"",VLOOKUP(TP_CFAR_DB[[#This Row],[Probability]],Probability[],2,FALSE)+VLOOKUP(TP_CFAR_DB[[#This Row],[Severity]],Probability[],2,FALSE)+1)</f>
        <v/>
      </c>
      <c r="N1180" s="182"/>
    </row>
    <row r="1181" spans="2:14">
      <c r="B1181" s="176">
        <f t="shared" ca="1" si="44"/>
        <v>1177</v>
      </c>
      <c r="C1181" s="176" t="str">
        <f t="shared" ca="1" si="45"/>
        <v>FT-TP-1177</v>
      </c>
      <c r="D1181" s="31"/>
      <c r="E1181" s="2"/>
      <c r="F1181" s="2"/>
      <c r="G1181" s="2"/>
      <c r="H1181" s="2"/>
      <c r="I1181" s="2"/>
      <c r="J1181" s="31"/>
      <c r="K1181" s="31"/>
      <c r="L1181" s="31"/>
      <c r="M1181" s="174" t="str">
        <f>IF(OR(ISBLANK(TP_CFAR_DB[[#This Row],[Probability]]),ISBLANK(TP_CFAR_DB[[#This Row],[Severity]])),"",VLOOKUP(TP_CFAR_DB[[#This Row],[Probability]],Probability[],2,FALSE)+VLOOKUP(TP_CFAR_DB[[#This Row],[Severity]],Probability[],2,FALSE)+1)</f>
        <v/>
      </c>
      <c r="N1181" s="182"/>
    </row>
    <row r="1182" spans="2:14">
      <c r="B1182" s="176">
        <f t="shared" ca="1" si="44"/>
        <v>1178</v>
      </c>
      <c r="C1182" s="176" t="str">
        <f t="shared" ca="1" si="45"/>
        <v>FT-TP-1178</v>
      </c>
      <c r="D1182" s="31"/>
      <c r="E1182" s="2"/>
      <c r="F1182" s="2"/>
      <c r="G1182" s="2"/>
      <c r="H1182" s="2"/>
      <c r="I1182" s="2"/>
      <c r="J1182" s="31"/>
      <c r="K1182" s="31"/>
      <c r="L1182" s="31"/>
      <c r="M1182" s="174" t="str">
        <f>IF(OR(ISBLANK(TP_CFAR_DB[[#This Row],[Probability]]),ISBLANK(TP_CFAR_DB[[#This Row],[Severity]])),"",VLOOKUP(TP_CFAR_DB[[#This Row],[Probability]],Probability[],2,FALSE)+VLOOKUP(TP_CFAR_DB[[#This Row],[Severity]],Probability[],2,FALSE)+1)</f>
        <v/>
      </c>
      <c r="N1182" s="182"/>
    </row>
    <row r="1183" spans="2:14">
      <c r="B1183" s="176">
        <f t="shared" ca="1" si="44"/>
        <v>1179</v>
      </c>
      <c r="C1183" s="176" t="str">
        <f t="shared" ca="1" si="45"/>
        <v>FT-TP-1179</v>
      </c>
      <c r="D1183" s="31"/>
      <c r="E1183" s="2"/>
      <c r="F1183" s="2"/>
      <c r="G1183" s="2"/>
      <c r="H1183" s="2"/>
      <c r="I1183" s="2"/>
      <c r="J1183" s="31"/>
      <c r="K1183" s="31"/>
      <c r="L1183" s="31"/>
      <c r="M1183" s="174" t="str">
        <f>IF(OR(ISBLANK(TP_CFAR_DB[[#This Row],[Probability]]),ISBLANK(TP_CFAR_DB[[#This Row],[Severity]])),"",VLOOKUP(TP_CFAR_DB[[#This Row],[Probability]],Probability[],2,FALSE)+VLOOKUP(TP_CFAR_DB[[#This Row],[Severity]],Probability[],2,FALSE)+1)</f>
        <v/>
      </c>
      <c r="N1183" s="182"/>
    </row>
    <row r="1184" spans="2:14">
      <c r="B1184" s="176">
        <f t="shared" ca="1" si="44"/>
        <v>1180</v>
      </c>
      <c r="C1184" s="176" t="str">
        <f t="shared" ca="1" si="45"/>
        <v>FT-TP-1180</v>
      </c>
      <c r="D1184" s="31"/>
      <c r="E1184" s="2"/>
      <c r="F1184" s="2"/>
      <c r="G1184" s="2"/>
      <c r="H1184" s="2"/>
      <c r="I1184" s="2"/>
      <c r="J1184" s="31"/>
      <c r="K1184" s="31"/>
      <c r="L1184" s="31"/>
      <c r="M1184" s="174" t="str">
        <f>IF(OR(ISBLANK(TP_CFAR_DB[[#This Row],[Probability]]),ISBLANK(TP_CFAR_DB[[#This Row],[Severity]])),"",VLOOKUP(TP_CFAR_DB[[#This Row],[Probability]],Probability[],2,FALSE)+VLOOKUP(TP_CFAR_DB[[#This Row],[Severity]],Probability[],2,FALSE)+1)</f>
        <v/>
      </c>
      <c r="N1184" s="182"/>
    </row>
    <row r="1185" spans="2:14">
      <c r="B1185" s="176">
        <f t="shared" ca="1" si="44"/>
        <v>1181</v>
      </c>
      <c r="C1185" s="176" t="str">
        <f t="shared" ca="1" si="45"/>
        <v>FT-TP-1181</v>
      </c>
      <c r="D1185" s="31"/>
      <c r="E1185" s="2"/>
      <c r="F1185" s="2"/>
      <c r="G1185" s="2"/>
      <c r="H1185" s="2"/>
      <c r="I1185" s="2"/>
      <c r="J1185" s="31"/>
      <c r="K1185" s="31"/>
      <c r="L1185" s="31"/>
      <c r="M1185" s="174" t="str">
        <f>IF(OR(ISBLANK(TP_CFAR_DB[[#This Row],[Probability]]),ISBLANK(TP_CFAR_DB[[#This Row],[Severity]])),"",VLOOKUP(TP_CFAR_DB[[#This Row],[Probability]],Probability[],2,FALSE)+VLOOKUP(TP_CFAR_DB[[#This Row],[Severity]],Probability[],2,FALSE)+1)</f>
        <v/>
      </c>
      <c r="N1185" s="182"/>
    </row>
    <row r="1186" spans="2:14">
      <c r="B1186" s="176">
        <f t="shared" ca="1" si="44"/>
        <v>1182</v>
      </c>
      <c r="C1186" s="176" t="str">
        <f t="shared" ca="1" si="45"/>
        <v>FT-TP-1182</v>
      </c>
      <c r="D1186" s="31"/>
      <c r="E1186" s="2"/>
      <c r="F1186" s="2"/>
      <c r="G1186" s="2"/>
      <c r="H1186" s="2"/>
      <c r="I1186" s="2"/>
      <c r="J1186" s="31"/>
      <c r="K1186" s="31"/>
      <c r="L1186" s="31"/>
      <c r="M1186" s="174" t="str">
        <f>IF(OR(ISBLANK(TP_CFAR_DB[[#This Row],[Probability]]),ISBLANK(TP_CFAR_DB[[#This Row],[Severity]])),"",VLOOKUP(TP_CFAR_DB[[#This Row],[Probability]],Probability[],2,FALSE)+VLOOKUP(TP_CFAR_DB[[#This Row],[Severity]],Probability[],2,FALSE)+1)</f>
        <v/>
      </c>
      <c r="N1186" s="182"/>
    </row>
    <row r="1187" spans="2:14">
      <c r="B1187" s="176">
        <f t="shared" ca="1" si="44"/>
        <v>1183</v>
      </c>
      <c r="C1187" s="176" t="str">
        <f t="shared" ca="1" si="45"/>
        <v>FT-TP-1183</v>
      </c>
      <c r="D1187" s="31"/>
      <c r="E1187" s="2"/>
      <c r="F1187" s="2"/>
      <c r="G1187" s="2"/>
      <c r="H1187" s="2"/>
      <c r="I1187" s="2"/>
      <c r="J1187" s="31"/>
      <c r="K1187" s="31"/>
      <c r="L1187" s="31"/>
      <c r="M1187" s="174" t="str">
        <f>IF(OR(ISBLANK(TP_CFAR_DB[[#This Row],[Probability]]),ISBLANK(TP_CFAR_DB[[#This Row],[Severity]])),"",VLOOKUP(TP_CFAR_DB[[#This Row],[Probability]],Probability[],2,FALSE)+VLOOKUP(TP_CFAR_DB[[#This Row],[Severity]],Probability[],2,FALSE)+1)</f>
        <v/>
      </c>
      <c r="N1187" s="182"/>
    </row>
    <row r="1188" spans="2:14">
      <c r="B1188" s="176">
        <f t="shared" ca="1" si="44"/>
        <v>1184</v>
      </c>
      <c r="C1188" s="176" t="str">
        <f t="shared" ca="1" si="45"/>
        <v>FT-TP-1184</v>
      </c>
      <c r="D1188" s="31"/>
      <c r="E1188" s="2"/>
      <c r="F1188" s="2"/>
      <c r="G1188" s="2"/>
      <c r="H1188" s="2"/>
      <c r="I1188" s="2"/>
      <c r="J1188" s="31"/>
      <c r="K1188" s="31"/>
      <c r="L1188" s="31"/>
      <c r="M1188" s="174" t="str">
        <f>IF(OR(ISBLANK(TP_CFAR_DB[[#This Row],[Probability]]),ISBLANK(TP_CFAR_DB[[#This Row],[Severity]])),"",VLOOKUP(TP_CFAR_DB[[#This Row],[Probability]],Probability[],2,FALSE)+VLOOKUP(TP_CFAR_DB[[#This Row],[Severity]],Probability[],2,FALSE)+1)</f>
        <v/>
      </c>
      <c r="N1188" s="182"/>
    </row>
    <row r="1189" spans="2:14">
      <c r="B1189" s="176">
        <f t="shared" ca="1" si="44"/>
        <v>1185</v>
      </c>
      <c r="C1189" s="176" t="str">
        <f t="shared" ca="1" si="45"/>
        <v>FT-TP-1185</v>
      </c>
      <c r="D1189" s="31"/>
      <c r="E1189" s="2"/>
      <c r="F1189" s="2"/>
      <c r="G1189" s="2"/>
      <c r="H1189" s="2"/>
      <c r="I1189" s="2"/>
      <c r="J1189" s="31"/>
      <c r="K1189" s="31"/>
      <c r="L1189" s="31"/>
      <c r="M1189" s="174" t="str">
        <f>IF(OR(ISBLANK(TP_CFAR_DB[[#This Row],[Probability]]),ISBLANK(TP_CFAR_DB[[#This Row],[Severity]])),"",VLOOKUP(TP_CFAR_DB[[#This Row],[Probability]],Probability[],2,FALSE)+VLOOKUP(TP_CFAR_DB[[#This Row],[Severity]],Probability[],2,FALSE)+1)</f>
        <v/>
      </c>
      <c r="N1189" s="182"/>
    </row>
    <row r="1190" spans="2:14">
      <c r="B1190" s="176">
        <f t="shared" ca="1" si="44"/>
        <v>1186</v>
      </c>
      <c r="C1190" s="176" t="str">
        <f t="shared" ca="1" si="45"/>
        <v>FT-TP-1186</v>
      </c>
      <c r="D1190" s="31"/>
      <c r="E1190" s="2"/>
      <c r="F1190" s="2"/>
      <c r="G1190" s="2"/>
      <c r="H1190" s="2"/>
      <c r="I1190" s="2"/>
      <c r="J1190" s="31"/>
      <c r="K1190" s="31"/>
      <c r="L1190" s="31"/>
      <c r="M1190" s="174" t="str">
        <f>IF(OR(ISBLANK(TP_CFAR_DB[[#This Row],[Probability]]),ISBLANK(TP_CFAR_DB[[#This Row],[Severity]])),"",VLOOKUP(TP_CFAR_DB[[#This Row],[Probability]],Probability[],2,FALSE)+VLOOKUP(TP_CFAR_DB[[#This Row],[Severity]],Probability[],2,FALSE)+1)</f>
        <v/>
      </c>
      <c r="N1190" s="182"/>
    </row>
    <row r="1191" spans="2:14">
      <c r="B1191" s="176">
        <f t="shared" ca="1" si="44"/>
        <v>1187</v>
      </c>
      <c r="C1191" s="176" t="str">
        <f t="shared" ca="1" si="45"/>
        <v>FT-TP-1187</v>
      </c>
      <c r="D1191" s="31"/>
      <c r="E1191" s="2"/>
      <c r="F1191" s="2"/>
      <c r="G1191" s="2"/>
      <c r="H1191" s="2"/>
      <c r="I1191" s="2"/>
      <c r="J1191" s="31"/>
      <c r="K1191" s="31"/>
      <c r="L1191" s="31"/>
      <c r="M1191" s="174" t="str">
        <f>IF(OR(ISBLANK(TP_CFAR_DB[[#This Row],[Probability]]),ISBLANK(TP_CFAR_DB[[#This Row],[Severity]])),"",VLOOKUP(TP_CFAR_DB[[#This Row],[Probability]],Probability[],2,FALSE)+VLOOKUP(TP_CFAR_DB[[#This Row],[Severity]],Probability[],2,FALSE)+1)</f>
        <v/>
      </c>
      <c r="N1191" s="182"/>
    </row>
    <row r="1192" spans="2:14">
      <c r="B1192" s="176">
        <f t="shared" ca="1" si="44"/>
        <v>1188</v>
      </c>
      <c r="C1192" s="176" t="str">
        <f t="shared" ca="1" si="45"/>
        <v>FT-TP-1188</v>
      </c>
      <c r="D1192" s="31"/>
      <c r="E1192" s="2"/>
      <c r="F1192" s="2"/>
      <c r="G1192" s="2"/>
      <c r="H1192" s="2"/>
      <c r="I1192" s="2"/>
      <c r="J1192" s="31"/>
      <c r="K1192" s="31"/>
      <c r="L1192" s="31"/>
      <c r="M1192" s="174" t="str">
        <f>IF(OR(ISBLANK(TP_CFAR_DB[[#This Row],[Probability]]),ISBLANK(TP_CFAR_DB[[#This Row],[Severity]])),"",VLOOKUP(TP_CFAR_DB[[#This Row],[Probability]],Probability[],2,FALSE)+VLOOKUP(TP_CFAR_DB[[#This Row],[Severity]],Probability[],2,FALSE)+1)</f>
        <v/>
      </c>
      <c r="N1192" s="182"/>
    </row>
    <row r="1193" spans="2:14">
      <c r="B1193" s="176">
        <f t="shared" ca="1" si="44"/>
        <v>1189</v>
      </c>
      <c r="C1193" s="176" t="str">
        <f t="shared" ca="1" si="45"/>
        <v>FT-TP-1189</v>
      </c>
      <c r="D1193" s="31"/>
      <c r="E1193" s="2"/>
      <c r="F1193" s="2"/>
      <c r="G1193" s="2"/>
      <c r="H1193" s="2"/>
      <c r="I1193" s="2"/>
      <c r="J1193" s="31"/>
      <c r="K1193" s="31"/>
      <c r="L1193" s="31"/>
      <c r="M1193" s="174" t="str">
        <f>IF(OR(ISBLANK(TP_CFAR_DB[[#This Row],[Probability]]),ISBLANK(TP_CFAR_DB[[#This Row],[Severity]])),"",VLOOKUP(TP_CFAR_DB[[#This Row],[Probability]],Probability[],2,FALSE)+VLOOKUP(TP_CFAR_DB[[#This Row],[Severity]],Probability[],2,FALSE)+1)</f>
        <v/>
      </c>
      <c r="N1193" s="182"/>
    </row>
    <row r="1194" spans="2:14">
      <c r="B1194" s="176">
        <f t="shared" ca="1" si="44"/>
        <v>1190</v>
      </c>
      <c r="C1194" s="176" t="str">
        <f t="shared" ca="1" si="45"/>
        <v>FT-TP-1190</v>
      </c>
      <c r="D1194" s="31"/>
      <c r="E1194" s="2"/>
      <c r="F1194" s="2"/>
      <c r="G1194" s="2"/>
      <c r="H1194" s="2"/>
      <c r="I1194" s="2"/>
      <c r="J1194" s="31"/>
      <c r="K1194" s="31"/>
      <c r="L1194" s="31"/>
      <c r="M1194" s="174" t="str">
        <f>IF(OR(ISBLANK(TP_CFAR_DB[[#This Row],[Probability]]),ISBLANK(TP_CFAR_DB[[#This Row],[Severity]])),"",VLOOKUP(TP_CFAR_DB[[#This Row],[Probability]],Probability[],2,FALSE)+VLOOKUP(TP_CFAR_DB[[#This Row],[Severity]],Probability[],2,FALSE)+1)</f>
        <v/>
      </c>
      <c r="N1194" s="182"/>
    </row>
    <row r="1195" spans="2:14">
      <c r="B1195" s="176">
        <f t="shared" ca="1" si="44"/>
        <v>1191</v>
      </c>
      <c r="C1195" s="176" t="str">
        <f t="shared" ca="1" si="45"/>
        <v>FT-TP-1191</v>
      </c>
      <c r="D1195" s="31"/>
      <c r="E1195" s="2"/>
      <c r="F1195" s="2"/>
      <c r="G1195" s="2"/>
      <c r="H1195" s="2"/>
      <c r="I1195" s="2"/>
      <c r="J1195" s="31"/>
      <c r="K1195" s="31"/>
      <c r="L1195" s="31"/>
      <c r="M1195" s="174" t="str">
        <f>IF(OR(ISBLANK(TP_CFAR_DB[[#This Row],[Probability]]),ISBLANK(TP_CFAR_DB[[#This Row],[Severity]])),"",VLOOKUP(TP_CFAR_DB[[#This Row],[Probability]],Probability[],2,FALSE)+VLOOKUP(TP_CFAR_DB[[#This Row],[Severity]],Probability[],2,FALSE)+1)</f>
        <v/>
      </c>
      <c r="N1195" s="182"/>
    </row>
    <row r="1196" spans="2:14">
      <c r="B1196" s="176">
        <f t="shared" ca="1" si="44"/>
        <v>1192</v>
      </c>
      <c r="C1196" s="176" t="str">
        <f t="shared" ca="1" si="45"/>
        <v>FT-TP-1192</v>
      </c>
      <c r="D1196" s="31"/>
      <c r="E1196" s="2"/>
      <c r="F1196" s="2"/>
      <c r="G1196" s="2"/>
      <c r="H1196" s="2"/>
      <c r="I1196" s="2"/>
      <c r="J1196" s="31"/>
      <c r="K1196" s="31"/>
      <c r="L1196" s="31"/>
      <c r="M1196" s="174" t="str">
        <f>IF(OR(ISBLANK(TP_CFAR_DB[[#This Row],[Probability]]),ISBLANK(TP_CFAR_DB[[#This Row],[Severity]])),"",VLOOKUP(TP_CFAR_DB[[#This Row],[Probability]],Probability[],2,FALSE)+VLOOKUP(TP_CFAR_DB[[#This Row],[Severity]],Probability[],2,FALSE)+1)</f>
        <v/>
      </c>
      <c r="N1196" s="182"/>
    </row>
    <row r="1197" spans="2:14">
      <c r="B1197" s="176">
        <f t="shared" ca="1" si="44"/>
        <v>1193</v>
      </c>
      <c r="C1197" s="176" t="str">
        <f t="shared" ca="1" si="45"/>
        <v>FT-TP-1193</v>
      </c>
      <c r="D1197" s="31"/>
      <c r="E1197" s="2"/>
      <c r="F1197" s="2"/>
      <c r="G1197" s="2"/>
      <c r="H1197" s="2"/>
      <c r="I1197" s="2"/>
      <c r="J1197" s="31"/>
      <c r="K1197" s="31"/>
      <c r="L1197" s="31"/>
      <c r="M1197" s="174" t="str">
        <f>IF(OR(ISBLANK(TP_CFAR_DB[[#This Row],[Probability]]),ISBLANK(TP_CFAR_DB[[#This Row],[Severity]])),"",VLOOKUP(TP_CFAR_DB[[#This Row],[Probability]],Probability[],2,FALSE)+VLOOKUP(TP_CFAR_DB[[#This Row],[Severity]],Probability[],2,FALSE)+1)</f>
        <v/>
      </c>
      <c r="N1197" s="182"/>
    </row>
    <row r="1198" spans="2:14">
      <c r="B1198" s="176">
        <f t="shared" ca="1" si="44"/>
        <v>1194</v>
      </c>
      <c r="C1198" s="176" t="str">
        <f t="shared" ca="1" si="45"/>
        <v>FT-TP-1194</v>
      </c>
      <c r="D1198" s="31"/>
      <c r="E1198" s="2"/>
      <c r="F1198" s="2"/>
      <c r="G1198" s="2"/>
      <c r="H1198" s="2"/>
      <c r="I1198" s="2"/>
      <c r="J1198" s="31"/>
      <c r="K1198" s="31"/>
      <c r="L1198" s="31"/>
      <c r="M1198" s="174" t="str">
        <f>IF(OR(ISBLANK(TP_CFAR_DB[[#This Row],[Probability]]),ISBLANK(TP_CFAR_DB[[#This Row],[Severity]])),"",VLOOKUP(TP_CFAR_DB[[#This Row],[Probability]],Probability[],2,FALSE)+VLOOKUP(TP_CFAR_DB[[#This Row],[Severity]],Probability[],2,FALSE)+1)</f>
        <v/>
      </c>
      <c r="N1198" s="182"/>
    </row>
    <row r="1199" spans="2:14">
      <c r="B1199" s="176">
        <f t="shared" ca="1" si="44"/>
        <v>1195</v>
      </c>
      <c r="C1199" s="176" t="str">
        <f t="shared" ca="1" si="45"/>
        <v>FT-TP-1195</v>
      </c>
      <c r="D1199" s="31"/>
      <c r="E1199" s="2"/>
      <c r="F1199" s="2"/>
      <c r="G1199" s="2"/>
      <c r="H1199" s="2"/>
      <c r="I1199" s="2"/>
      <c r="J1199" s="31"/>
      <c r="K1199" s="31"/>
      <c r="L1199" s="31"/>
      <c r="M1199" s="174" t="str">
        <f>IF(OR(ISBLANK(TP_CFAR_DB[[#This Row],[Probability]]),ISBLANK(TP_CFAR_DB[[#This Row],[Severity]])),"",VLOOKUP(TP_CFAR_DB[[#This Row],[Probability]],Probability[],2,FALSE)+VLOOKUP(TP_CFAR_DB[[#This Row],[Severity]],Probability[],2,FALSE)+1)</f>
        <v/>
      </c>
      <c r="N1199" s="182"/>
    </row>
    <row r="1200" spans="2:14">
      <c r="B1200" s="176">
        <f t="shared" ca="1" si="44"/>
        <v>1196</v>
      </c>
      <c r="C1200" s="176" t="str">
        <f t="shared" ca="1" si="45"/>
        <v>FT-TP-1196</v>
      </c>
      <c r="D1200" s="31"/>
      <c r="E1200" s="2"/>
      <c r="F1200" s="2"/>
      <c r="G1200" s="2"/>
      <c r="H1200" s="2"/>
      <c r="I1200" s="2"/>
      <c r="J1200" s="31"/>
      <c r="K1200" s="31"/>
      <c r="L1200" s="31"/>
      <c r="M1200" s="174" t="str">
        <f>IF(OR(ISBLANK(TP_CFAR_DB[[#This Row],[Probability]]),ISBLANK(TP_CFAR_DB[[#This Row],[Severity]])),"",VLOOKUP(TP_CFAR_DB[[#This Row],[Probability]],Probability[],2,FALSE)+VLOOKUP(TP_CFAR_DB[[#This Row],[Severity]],Probability[],2,FALSE)+1)</f>
        <v/>
      </c>
      <c r="N1200" s="182"/>
    </row>
    <row r="1201" spans="2:14">
      <c r="B1201" s="176">
        <f t="shared" ca="1" si="44"/>
        <v>1197</v>
      </c>
      <c r="C1201" s="176" t="str">
        <f t="shared" ca="1" si="45"/>
        <v>FT-TP-1197</v>
      </c>
      <c r="D1201" s="31"/>
      <c r="E1201" s="2"/>
      <c r="F1201" s="2"/>
      <c r="G1201" s="2"/>
      <c r="H1201" s="2"/>
      <c r="I1201" s="2"/>
      <c r="J1201" s="31"/>
      <c r="K1201" s="31"/>
      <c r="L1201" s="31"/>
      <c r="M1201" s="174" t="str">
        <f>IF(OR(ISBLANK(TP_CFAR_DB[[#This Row],[Probability]]),ISBLANK(TP_CFAR_DB[[#This Row],[Severity]])),"",VLOOKUP(TP_CFAR_DB[[#This Row],[Probability]],Probability[],2,FALSE)+VLOOKUP(TP_CFAR_DB[[#This Row],[Severity]],Probability[],2,FALSE)+1)</f>
        <v/>
      </c>
      <c r="N1201" s="182"/>
    </row>
    <row r="1202" spans="2:14">
      <c r="B1202" s="176">
        <f t="shared" ca="1" si="44"/>
        <v>1198</v>
      </c>
      <c r="C1202" s="176" t="str">
        <f t="shared" ca="1" si="45"/>
        <v>FT-TP-1198</v>
      </c>
      <c r="D1202" s="31"/>
      <c r="E1202" s="2"/>
      <c r="F1202" s="2"/>
      <c r="G1202" s="2"/>
      <c r="H1202" s="2"/>
      <c r="I1202" s="2"/>
      <c r="J1202" s="31"/>
      <c r="K1202" s="31"/>
      <c r="L1202" s="31"/>
      <c r="M1202" s="174" t="str">
        <f>IF(OR(ISBLANK(TP_CFAR_DB[[#This Row],[Probability]]),ISBLANK(TP_CFAR_DB[[#This Row],[Severity]])),"",VLOOKUP(TP_CFAR_DB[[#This Row],[Probability]],Probability[],2,FALSE)+VLOOKUP(TP_CFAR_DB[[#This Row],[Severity]],Probability[],2,FALSE)+1)</f>
        <v/>
      </c>
      <c r="N1202" s="182"/>
    </row>
    <row r="1203" spans="2:14">
      <c r="B1203" s="176">
        <f t="shared" ca="1" si="44"/>
        <v>1199</v>
      </c>
      <c r="C1203" s="176" t="str">
        <f t="shared" ca="1" si="45"/>
        <v>FT-TP-1199</v>
      </c>
      <c r="D1203" s="31"/>
      <c r="E1203" s="2"/>
      <c r="F1203" s="2"/>
      <c r="G1203" s="2"/>
      <c r="H1203" s="2"/>
      <c r="I1203" s="2"/>
      <c r="J1203" s="31"/>
      <c r="K1203" s="31"/>
      <c r="L1203" s="31"/>
      <c r="M1203" s="174" t="str">
        <f>IF(OR(ISBLANK(TP_CFAR_DB[[#This Row],[Probability]]),ISBLANK(TP_CFAR_DB[[#This Row],[Severity]])),"",VLOOKUP(TP_CFAR_DB[[#This Row],[Probability]],Probability[],2,FALSE)+VLOOKUP(TP_CFAR_DB[[#This Row],[Severity]],Probability[],2,FALSE)+1)</f>
        <v/>
      </c>
      <c r="N1203" s="182"/>
    </row>
    <row r="1204" spans="2:14">
      <c r="B1204" s="176">
        <f t="shared" ca="1" si="44"/>
        <v>1200</v>
      </c>
      <c r="C1204" s="176" t="str">
        <f t="shared" ca="1" si="45"/>
        <v>FT-TP-1200</v>
      </c>
      <c r="D1204" s="31"/>
      <c r="E1204" s="2"/>
      <c r="F1204" s="2"/>
      <c r="G1204" s="2"/>
      <c r="H1204" s="2"/>
      <c r="I1204" s="2"/>
      <c r="J1204" s="31"/>
      <c r="K1204" s="31"/>
      <c r="L1204" s="31"/>
      <c r="M1204" s="174" t="str">
        <f>IF(OR(ISBLANK(TP_CFAR_DB[[#This Row],[Probability]]),ISBLANK(TP_CFAR_DB[[#This Row],[Severity]])),"",VLOOKUP(TP_CFAR_DB[[#This Row],[Probability]],Probability[],2,FALSE)+VLOOKUP(TP_CFAR_DB[[#This Row],[Severity]],Probability[],2,FALSE)+1)</f>
        <v/>
      </c>
      <c r="N1204" s="182"/>
    </row>
    <row r="1205" spans="2:14">
      <c r="B1205" s="176">
        <f t="shared" ca="1" si="44"/>
        <v>1201</v>
      </c>
      <c r="C1205" s="176" t="str">
        <f t="shared" ca="1" si="45"/>
        <v>FT-TP-1201</v>
      </c>
      <c r="D1205" s="31"/>
      <c r="E1205" s="2"/>
      <c r="F1205" s="2"/>
      <c r="G1205" s="2"/>
      <c r="H1205" s="2"/>
      <c r="I1205" s="2"/>
      <c r="J1205" s="31"/>
      <c r="K1205" s="31"/>
      <c r="L1205" s="31"/>
      <c r="M1205" s="174" t="str">
        <f>IF(OR(ISBLANK(TP_CFAR_DB[[#This Row],[Probability]]),ISBLANK(TP_CFAR_DB[[#This Row],[Severity]])),"",VLOOKUP(TP_CFAR_DB[[#This Row],[Probability]],Probability[],2,FALSE)+VLOOKUP(TP_CFAR_DB[[#This Row],[Severity]],Probability[],2,FALSE)+1)</f>
        <v/>
      </c>
      <c r="N1205" s="182"/>
    </row>
    <row r="1206" spans="2:14">
      <c r="B1206" s="176">
        <f t="shared" ca="1" si="44"/>
        <v>1202</v>
      </c>
      <c r="C1206" s="176" t="str">
        <f t="shared" ca="1" si="45"/>
        <v>FT-TP-1202</v>
      </c>
      <c r="D1206" s="31"/>
      <c r="E1206" s="2"/>
      <c r="F1206" s="2"/>
      <c r="G1206" s="2"/>
      <c r="H1206" s="2"/>
      <c r="I1206" s="2"/>
      <c r="J1206" s="31"/>
      <c r="K1206" s="31"/>
      <c r="L1206" s="31"/>
      <c r="M1206" s="174" t="str">
        <f>IF(OR(ISBLANK(TP_CFAR_DB[[#This Row],[Probability]]),ISBLANK(TP_CFAR_DB[[#This Row],[Severity]])),"",VLOOKUP(TP_CFAR_DB[[#This Row],[Probability]],Probability[],2,FALSE)+VLOOKUP(TP_CFAR_DB[[#This Row],[Severity]],Probability[],2,FALSE)+1)</f>
        <v/>
      </c>
      <c r="N1206" s="182"/>
    </row>
    <row r="1207" spans="2:14">
      <c r="B1207" s="176">
        <f t="shared" ca="1" si="44"/>
        <v>1203</v>
      </c>
      <c r="C1207" s="176" t="str">
        <f t="shared" ca="1" si="45"/>
        <v>FT-TP-1203</v>
      </c>
      <c r="D1207" s="31"/>
      <c r="E1207" s="2"/>
      <c r="F1207" s="2"/>
      <c r="G1207" s="2"/>
      <c r="H1207" s="2"/>
      <c r="I1207" s="2"/>
      <c r="J1207" s="31"/>
      <c r="K1207" s="31"/>
      <c r="L1207" s="31"/>
      <c r="M1207" s="174" t="str">
        <f>IF(OR(ISBLANK(TP_CFAR_DB[[#This Row],[Probability]]),ISBLANK(TP_CFAR_DB[[#This Row],[Severity]])),"",VLOOKUP(TP_CFAR_DB[[#This Row],[Probability]],Probability[],2,FALSE)+VLOOKUP(TP_CFAR_DB[[#This Row],[Severity]],Probability[],2,FALSE)+1)</f>
        <v/>
      </c>
      <c r="N1207" s="182"/>
    </row>
    <row r="1208" spans="2:14">
      <c r="B1208" s="176">
        <f t="shared" ca="1" si="44"/>
        <v>1204</v>
      </c>
      <c r="C1208" s="176" t="str">
        <f t="shared" ca="1" si="45"/>
        <v>FT-TP-1204</v>
      </c>
      <c r="D1208" s="31"/>
      <c r="E1208" s="2"/>
      <c r="F1208" s="2"/>
      <c r="G1208" s="2"/>
      <c r="H1208" s="2"/>
      <c r="I1208" s="2"/>
      <c r="J1208" s="31"/>
      <c r="K1208" s="31"/>
      <c r="L1208" s="31"/>
      <c r="M1208" s="174" t="str">
        <f>IF(OR(ISBLANK(TP_CFAR_DB[[#This Row],[Probability]]),ISBLANK(TP_CFAR_DB[[#This Row],[Severity]])),"",VLOOKUP(TP_CFAR_DB[[#This Row],[Probability]],Probability[],2,FALSE)+VLOOKUP(TP_CFAR_DB[[#This Row],[Severity]],Probability[],2,FALSE)+1)</f>
        <v/>
      </c>
      <c r="N1208" s="182"/>
    </row>
    <row r="1209" spans="2:14">
      <c r="B1209" s="176">
        <f t="shared" ca="1" si="44"/>
        <v>1205</v>
      </c>
      <c r="C1209" s="176" t="str">
        <f t="shared" ca="1" si="45"/>
        <v>FT-TP-1205</v>
      </c>
      <c r="D1209" s="31"/>
      <c r="E1209" s="2"/>
      <c r="F1209" s="2"/>
      <c r="G1209" s="2"/>
      <c r="H1209" s="2"/>
      <c r="I1209" s="2"/>
      <c r="J1209" s="31"/>
      <c r="K1209" s="31"/>
      <c r="L1209" s="31"/>
      <c r="M1209" s="174" t="str">
        <f>IF(OR(ISBLANK(TP_CFAR_DB[[#This Row],[Probability]]),ISBLANK(TP_CFAR_DB[[#This Row],[Severity]])),"",VLOOKUP(TP_CFAR_DB[[#This Row],[Probability]],Probability[],2,FALSE)+VLOOKUP(TP_CFAR_DB[[#This Row],[Severity]],Probability[],2,FALSE)+1)</f>
        <v/>
      </c>
      <c r="N1209" s="182"/>
    </row>
    <row r="1210" spans="2:14">
      <c r="B1210" s="176">
        <f t="shared" ca="1" si="44"/>
        <v>1206</v>
      </c>
      <c r="C1210" s="176" t="str">
        <f t="shared" ca="1" si="45"/>
        <v>FT-TP-1206</v>
      </c>
      <c r="D1210" s="31"/>
      <c r="E1210" s="2"/>
      <c r="F1210" s="2"/>
      <c r="G1210" s="2"/>
      <c r="H1210" s="2"/>
      <c r="I1210" s="2"/>
      <c r="J1210" s="31"/>
      <c r="K1210" s="31"/>
      <c r="L1210" s="31"/>
      <c r="M1210" s="174" t="str">
        <f>IF(OR(ISBLANK(TP_CFAR_DB[[#This Row],[Probability]]),ISBLANK(TP_CFAR_DB[[#This Row],[Severity]])),"",VLOOKUP(TP_CFAR_DB[[#This Row],[Probability]],Probability[],2,FALSE)+VLOOKUP(TP_CFAR_DB[[#This Row],[Severity]],Probability[],2,FALSE)+1)</f>
        <v/>
      </c>
      <c r="N1210" s="182"/>
    </row>
    <row r="1211" spans="2:14">
      <c r="B1211" s="176">
        <f t="shared" ca="1" si="44"/>
        <v>1207</v>
      </c>
      <c r="C1211" s="176" t="str">
        <f t="shared" ca="1" si="45"/>
        <v>FT-TP-1207</v>
      </c>
      <c r="D1211" s="31"/>
      <c r="E1211" s="2"/>
      <c r="F1211" s="2"/>
      <c r="G1211" s="2"/>
      <c r="H1211" s="2"/>
      <c r="I1211" s="2"/>
      <c r="J1211" s="31"/>
      <c r="K1211" s="31"/>
      <c r="L1211" s="31"/>
      <c r="M1211" s="174" t="str">
        <f>IF(OR(ISBLANK(TP_CFAR_DB[[#This Row],[Probability]]),ISBLANK(TP_CFAR_DB[[#This Row],[Severity]])),"",VLOOKUP(TP_CFAR_DB[[#This Row],[Probability]],Probability[],2,FALSE)+VLOOKUP(TP_CFAR_DB[[#This Row],[Severity]],Probability[],2,FALSE)+1)</f>
        <v/>
      </c>
      <c r="N1211" s="182"/>
    </row>
    <row r="1212" spans="2:14">
      <c r="B1212" s="176">
        <f t="shared" ca="1" si="44"/>
        <v>1208</v>
      </c>
      <c r="C1212" s="176" t="str">
        <f t="shared" ca="1" si="45"/>
        <v>FT-TP-1208</v>
      </c>
      <c r="D1212" s="31"/>
      <c r="E1212" s="2"/>
      <c r="F1212" s="2"/>
      <c r="G1212" s="2"/>
      <c r="H1212" s="2"/>
      <c r="I1212" s="2"/>
      <c r="J1212" s="31"/>
      <c r="K1212" s="31"/>
      <c r="L1212" s="31"/>
      <c r="M1212" s="174" t="str">
        <f>IF(OR(ISBLANK(TP_CFAR_DB[[#This Row],[Probability]]),ISBLANK(TP_CFAR_DB[[#This Row],[Severity]])),"",VLOOKUP(TP_CFAR_DB[[#This Row],[Probability]],Probability[],2,FALSE)+VLOOKUP(TP_CFAR_DB[[#This Row],[Severity]],Probability[],2,FALSE)+1)</f>
        <v/>
      </c>
      <c r="N1212" s="182"/>
    </row>
    <row r="1213" spans="2:14">
      <c r="B1213" s="176">
        <f t="shared" ca="1" si="44"/>
        <v>1209</v>
      </c>
      <c r="C1213" s="176" t="str">
        <f t="shared" ca="1" si="45"/>
        <v>FT-TP-1209</v>
      </c>
      <c r="D1213" s="31"/>
      <c r="E1213" s="2"/>
      <c r="F1213" s="2"/>
      <c r="G1213" s="2"/>
      <c r="H1213" s="2"/>
      <c r="I1213" s="2"/>
      <c r="J1213" s="31"/>
      <c r="K1213" s="31"/>
      <c r="L1213" s="31"/>
      <c r="M1213" s="174" t="str">
        <f>IF(OR(ISBLANK(TP_CFAR_DB[[#This Row],[Probability]]),ISBLANK(TP_CFAR_DB[[#This Row],[Severity]])),"",VLOOKUP(TP_CFAR_DB[[#This Row],[Probability]],Probability[],2,FALSE)+VLOOKUP(TP_CFAR_DB[[#This Row],[Severity]],Probability[],2,FALSE)+1)</f>
        <v/>
      </c>
      <c r="N1213" s="182"/>
    </row>
    <row r="1214" spans="2:14">
      <c r="B1214" s="176">
        <f t="shared" ca="1" si="44"/>
        <v>1210</v>
      </c>
      <c r="C1214" s="176" t="str">
        <f t="shared" ca="1" si="45"/>
        <v>FT-TP-1210</v>
      </c>
      <c r="D1214" s="31"/>
      <c r="E1214" s="2"/>
      <c r="F1214" s="2"/>
      <c r="G1214" s="2"/>
      <c r="H1214" s="2"/>
      <c r="I1214" s="2"/>
      <c r="J1214" s="31"/>
      <c r="K1214" s="31"/>
      <c r="L1214" s="31"/>
      <c r="M1214" s="174" t="str">
        <f>IF(OR(ISBLANK(TP_CFAR_DB[[#This Row],[Probability]]),ISBLANK(TP_CFAR_DB[[#This Row],[Severity]])),"",VLOOKUP(TP_CFAR_DB[[#This Row],[Probability]],Probability[],2,FALSE)+VLOOKUP(TP_CFAR_DB[[#This Row],[Severity]],Probability[],2,FALSE)+1)</f>
        <v/>
      </c>
      <c r="N1214" s="182"/>
    </row>
    <row r="1215" spans="2:14">
      <c r="B1215" s="176">
        <f t="shared" ref="B1215:B1262" ca="1" si="46">INDIRECT("R[-1]C",0)+1</f>
        <v>1211</v>
      </c>
      <c r="C1215" s="176" t="str">
        <f t="shared" ref="C1215:C1262" ca="1" si="47">"FT-TP-"&amp;B1215</f>
        <v>FT-TP-1211</v>
      </c>
      <c r="D1215" s="31"/>
      <c r="E1215" s="2"/>
      <c r="F1215" s="2"/>
      <c r="G1215" s="2"/>
      <c r="H1215" s="2"/>
      <c r="I1215" s="2"/>
      <c r="J1215" s="31"/>
      <c r="K1215" s="31"/>
      <c r="L1215" s="31"/>
      <c r="M1215" s="174" t="str">
        <f>IF(OR(ISBLANK(TP_CFAR_DB[[#This Row],[Probability]]),ISBLANK(TP_CFAR_DB[[#This Row],[Severity]])),"",VLOOKUP(TP_CFAR_DB[[#This Row],[Probability]],Probability[],2,FALSE)+VLOOKUP(TP_CFAR_DB[[#This Row],[Severity]],Probability[],2,FALSE)+1)</f>
        <v/>
      </c>
      <c r="N1215" s="182"/>
    </row>
    <row r="1216" spans="2:14">
      <c r="B1216" s="176">
        <f t="shared" ca="1" si="46"/>
        <v>1212</v>
      </c>
      <c r="C1216" s="176" t="str">
        <f t="shared" ca="1" si="47"/>
        <v>FT-TP-1212</v>
      </c>
      <c r="D1216" s="31"/>
      <c r="E1216" s="2"/>
      <c r="F1216" s="2"/>
      <c r="G1216" s="2"/>
      <c r="H1216" s="2"/>
      <c r="I1216" s="2"/>
      <c r="J1216" s="31"/>
      <c r="K1216" s="31"/>
      <c r="L1216" s="31"/>
      <c r="M1216" s="174" t="str">
        <f>IF(OR(ISBLANK(TP_CFAR_DB[[#This Row],[Probability]]),ISBLANK(TP_CFAR_DB[[#This Row],[Severity]])),"",VLOOKUP(TP_CFAR_DB[[#This Row],[Probability]],Probability[],2,FALSE)+VLOOKUP(TP_CFAR_DB[[#This Row],[Severity]],Probability[],2,FALSE)+1)</f>
        <v/>
      </c>
      <c r="N1216" s="182"/>
    </row>
    <row r="1217" spans="2:14">
      <c r="B1217" s="176">
        <f t="shared" ca="1" si="46"/>
        <v>1213</v>
      </c>
      <c r="C1217" s="176" t="str">
        <f t="shared" ca="1" si="47"/>
        <v>FT-TP-1213</v>
      </c>
      <c r="D1217" s="31"/>
      <c r="E1217" s="2"/>
      <c r="F1217" s="2"/>
      <c r="G1217" s="2"/>
      <c r="H1217" s="2"/>
      <c r="I1217" s="2"/>
      <c r="J1217" s="31"/>
      <c r="K1217" s="31"/>
      <c r="L1217" s="31"/>
      <c r="M1217" s="174" t="str">
        <f>IF(OR(ISBLANK(TP_CFAR_DB[[#This Row],[Probability]]),ISBLANK(TP_CFAR_DB[[#This Row],[Severity]])),"",VLOOKUP(TP_CFAR_DB[[#This Row],[Probability]],Probability[],2,FALSE)+VLOOKUP(TP_CFAR_DB[[#This Row],[Severity]],Probability[],2,FALSE)+1)</f>
        <v/>
      </c>
      <c r="N1217" s="182"/>
    </row>
    <row r="1218" spans="2:14">
      <c r="B1218" s="176">
        <f t="shared" ca="1" si="46"/>
        <v>1214</v>
      </c>
      <c r="C1218" s="176" t="str">
        <f t="shared" ca="1" si="47"/>
        <v>FT-TP-1214</v>
      </c>
      <c r="D1218" s="31"/>
      <c r="E1218" s="2"/>
      <c r="F1218" s="2"/>
      <c r="G1218" s="2"/>
      <c r="H1218" s="2"/>
      <c r="I1218" s="2"/>
      <c r="J1218" s="31"/>
      <c r="K1218" s="31"/>
      <c r="L1218" s="31"/>
      <c r="M1218" s="174" t="str">
        <f>IF(OR(ISBLANK(TP_CFAR_DB[[#This Row],[Probability]]),ISBLANK(TP_CFAR_DB[[#This Row],[Severity]])),"",VLOOKUP(TP_CFAR_DB[[#This Row],[Probability]],Probability[],2,FALSE)+VLOOKUP(TP_CFAR_DB[[#This Row],[Severity]],Probability[],2,FALSE)+1)</f>
        <v/>
      </c>
      <c r="N1218" s="182"/>
    </row>
    <row r="1219" spans="2:14">
      <c r="B1219" s="176">
        <f t="shared" ca="1" si="46"/>
        <v>1215</v>
      </c>
      <c r="C1219" s="176" t="str">
        <f t="shared" ca="1" si="47"/>
        <v>FT-TP-1215</v>
      </c>
      <c r="D1219" s="31"/>
      <c r="E1219" s="2"/>
      <c r="F1219" s="2"/>
      <c r="G1219" s="2"/>
      <c r="H1219" s="2"/>
      <c r="I1219" s="2"/>
      <c r="J1219" s="31"/>
      <c r="K1219" s="31"/>
      <c r="L1219" s="31"/>
      <c r="M1219" s="174" t="str">
        <f>IF(OR(ISBLANK(TP_CFAR_DB[[#This Row],[Probability]]),ISBLANK(TP_CFAR_DB[[#This Row],[Severity]])),"",VLOOKUP(TP_CFAR_DB[[#This Row],[Probability]],Probability[],2,FALSE)+VLOOKUP(TP_CFAR_DB[[#This Row],[Severity]],Probability[],2,FALSE)+1)</f>
        <v/>
      </c>
      <c r="N1219" s="182"/>
    </row>
    <row r="1220" spans="2:14">
      <c r="B1220" s="176">
        <f t="shared" ca="1" si="46"/>
        <v>1216</v>
      </c>
      <c r="C1220" s="176" t="str">
        <f t="shared" ca="1" si="47"/>
        <v>FT-TP-1216</v>
      </c>
      <c r="D1220" s="31"/>
      <c r="E1220" s="2"/>
      <c r="F1220" s="2"/>
      <c r="G1220" s="2"/>
      <c r="H1220" s="2"/>
      <c r="I1220" s="2"/>
      <c r="J1220" s="31"/>
      <c r="K1220" s="31"/>
      <c r="L1220" s="31"/>
      <c r="M1220" s="174" t="str">
        <f>IF(OR(ISBLANK(TP_CFAR_DB[[#This Row],[Probability]]),ISBLANK(TP_CFAR_DB[[#This Row],[Severity]])),"",VLOOKUP(TP_CFAR_DB[[#This Row],[Probability]],Probability[],2,FALSE)+VLOOKUP(TP_CFAR_DB[[#This Row],[Severity]],Probability[],2,FALSE)+1)</f>
        <v/>
      </c>
      <c r="N1220" s="182"/>
    </row>
    <row r="1221" spans="2:14">
      <c r="B1221" s="176">
        <f t="shared" ca="1" si="46"/>
        <v>1217</v>
      </c>
      <c r="C1221" s="176" t="str">
        <f t="shared" ca="1" si="47"/>
        <v>FT-TP-1217</v>
      </c>
      <c r="D1221" s="31"/>
      <c r="E1221" s="2"/>
      <c r="F1221" s="2"/>
      <c r="G1221" s="2"/>
      <c r="H1221" s="2"/>
      <c r="I1221" s="2"/>
      <c r="J1221" s="31"/>
      <c r="K1221" s="31"/>
      <c r="L1221" s="31"/>
      <c r="M1221" s="174" t="str">
        <f>IF(OR(ISBLANK(TP_CFAR_DB[[#This Row],[Probability]]),ISBLANK(TP_CFAR_DB[[#This Row],[Severity]])),"",VLOOKUP(TP_CFAR_DB[[#This Row],[Probability]],Probability[],2,FALSE)+VLOOKUP(TP_CFAR_DB[[#This Row],[Severity]],Probability[],2,FALSE)+1)</f>
        <v/>
      </c>
      <c r="N1221" s="182"/>
    </row>
    <row r="1222" spans="2:14">
      <c r="B1222" s="176">
        <f t="shared" ca="1" si="46"/>
        <v>1218</v>
      </c>
      <c r="C1222" s="176" t="str">
        <f t="shared" ca="1" si="47"/>
        <v>FT-TP-1218</v>
      </c>
      <c r="D1222" s="31"/>
      <c r="E1222" s="2"/>
      <c r="F1222" s="2"/>
      <c r="G1222" s="2"/>
      <c r="H1222" s="2"/>
      <c r="I1222" s="2"/>
      <c r="J1222" s="31"/>
      <c r="K1222" s="31"/>
      <c r="L1222" s="31"/>
      <c r="M1222" s="174" t="str">
        <f>IF(OR(ISBLANK(TP_CFAR_DB[[#This Row],[Probability]]),ISBLANK(TP_CFAR_DB[[#This Row],[Severity]])),"",VLOOKUP(TP_CFAR_DB[[#This Row],[Probability]],Probability[],2,FALSE)+VLOOKUP(TP_CFAR_DB[[#This Row],[Severity]],Probability[],2,FALSE)+1)</f>
        <v/>
      </c>
      <c r="N1222" s="182"/>
    </row>
    <row r="1223" spans="2:14">
      <c r="B1223" s="176">
        <f t="shared" ca="1" si="46"/>
        <v>1219</v>
      </c>
      <c r="C1223" s="176" t="str">
        <f t="shared" ca="1" si="47"/>
        <v>FT-TP-1219</v>
      </c>
      <c r="D1223" s="31"/>
      <c r="E1223" s="2"/>
      <c r="F1223" s="2"/>
      <c r="G1223" s="2"/>
      <c r="H1223" s="2"/>
      <c r="I1223" s="2"/>
      <c r="J1223" s="31"/>
      <c r="K1223" s="31"/>
      <c r="L1223" s="31"/>
      <c r="M1223" s="174" t="str">
        <f>IF(OR(ISBLANK(TP_CFAR_DB[[#This Row],[Probability]]),ISBLANK(TP_CFAR_DB[[#This Row],[Severity]])),"",VLOOKUP(TP_CFAR_DB[[#This Row],[Probability]],Probability[],2,FALSE)+VLOOKUP(TP_CFAR_DB[[#This Row],[Severity]],Probability[],2,FALSE)+1)</f>
        <v/>
      </c>
      <c r="N1223" s="182"/>
    </row>
    <row r="1224" spans="2:14">
      <c r="B1224" s="176">
        <f t="shared" ca="1" si="46"/>
        <v>1220</v>
      </c>
      <c r="C1224" s="176" t="str">
        <f t="shared" ca="1" si="47"/>
        <v>FT-TP-1220</v>
      </c>
      <c r="D1224" s="31"/>
      <c r="E1224" s="2"/>
      <c r="F1224" s="2"/>
      <c r="G1224" s="2"/>
      <c r="H1224" s="2"/>
      <c r="I1224" s="2"/>
      <c r="J1224" s="31"/>
      <c r="K1224" s="31"/>
      <c r="L1224" s="31"/>
      <c r="M1224" s="174" t="str">
        <f>IF(OR(ISBLANK(TP_CFAR_DB[[#This Row],[Probability]]),ISBLANK(TP_CFAR_DB[[#This Row],[Severity]])),"",VLOOKUP(TP_CFAR_DB[[#This Row],[Probability]],Probability[],2,FALSE)+VLOOKUP(TP_CFAR_DB[[#This Row],[Severity]],Probability[],2,FALSE)+1)</f>
        <v/>
      </c>
      <c r="N1224" s="182"/>
    </row>
    <row r="1225" spans="2:14">
      <c r="B1225" s="176">
        <f t="shared" ca="1" si="46"/>
        <v>1221</v>
      </c>
      <c r="C1225" s="176" t="str">
        <f t="shared" ca="1" si="47"/>
        <v>FT-TP-1221</v>
      </c>
      <c r="D1225" s="31"/>
      <c r="E1225" s="2"/>
      <c r="F1225" s="2"/>
      <c r="G1225" s="2"/>
      <c r="H1225" s="2"/>
      <c r="I1225" s="2"/>
      <c r="J1225" s="31"/>
      <c r="K1225" s="31"/>
      <c r="L1225" s="31"/>
      <c r="M1225" s="174" t="str">
        <f>IF(OR(ISBLANK(TP_CFAR_DB[[#This Row],[Probability]]),ISBLANK(TP_CFAR_DB[[#This Row],[Severity]])),"",VLOOKUP(TP_CFAR_DB[[#This Row],[Probability]],Probability[],2,FALSE)+VLOOKUP(TP_CFAR_DB[[#This Row],[Severity]],Probability[],2,FALSE)+1)</f>
        <v/>
      </c>
      <c r="N1225" s="182"/>
    </row>
    <row r="1226" spans="2:14">
      <c r="B1226" s="176">
        <f t="shared" ca="1" si="46"/>
        <v>1222</v>
      </c>
      <c r="C1226" s="176" t="str">
        <f t="shared" ca="1" si="47"/>
        <v>FT-TP-1222</v>
      </c>
      <c r="D1226" s="31"/>
      <c r="E1226" s="2"/>
      <c r="F1226" s="2"/>
      <c r="G1226" s="2"/>
      <c r="H1226" s="2"/>
      <c r="I1226" s="2"/>
      <c r="J1226" s="31"/>
      <c r="K1226" s="31"/>
      <c r="L1226" s="31"/>
      <c r="M1226" s="174" t="str">
        <f>IF(OR(ISBLANK(TP_CFAR_DB[[#This Row],[Probability]]),ISBLANK(TP_CFAR_DB[[#This Row],[Severity]])),"",VLOOKUP(TP_CFAR_DB[[#This Row],[Probability]],Probability[],2,FALSE)+VLOOKUP(TP_CFAR_DB[[#This Row],[Severity]],Probability[],2,FALSE)+1)</f>
        <v/>
      </c>
      <c r="N1226" s="182"/>
    </row>
    <row r="1227" spans="2:14">
      <c r="B1227" s="176">
        <f t="shared" ca="1" si="46"/>
        <v>1223</v>
      </c>
      <c r="C1227" s="176" t="str">
        <f t="shared" ca="1" si="47"/>
        <v>FT-TP-1223</v>
      </c>
      <c r="D1227" s="31"/>
      <c r="E1227" s="2"/>
      <c r="F1227" s="2"/>
      <c r="G1227" s="2"/>
      <c r="H1227" s="2"/>
      <c r="I1227" s="2"/>
      <c r="J1227" s="31"/>
      <c r="K1227" s="31"/>
      <c r="L1227" s="31"/>
      <c r="M1227" s="174" t="str">
        <f>IF(OR(ISBLANK(TP_CFAR_DB[[#This Row],[Probability]]),ISBLANK(TP_CFAR_DB[[#This Row],[Severity]])),"",VLOOKUP(TP_CFAR_DB[[#This Row],[Probability]],Probability[],2,FALSE)+VLOOKUP(TP_CFAR_DB[[#This Row],[Severity]],Probability[],2,FALSE)+1)</f>
        <v/>
      </c>
      <c r="N1227" s="182"/>
    </row>
    <row r="1228" spans="2:14">
      <c r="B1228" s="176">
        <f t="shared" ca="1" si="46"/>
        <v>1224</v>
      </c>
      <c r="C1228" s="176" t="str">
        <f t="shared" ca="1" si="47"/>
        <v>FT-TP-1224</v>
      </c>
      <c r="D1228" s="31"/>
      <c r="E1228" s="2"/>
      <c r="F1228" s="2"/>
      <c r="G1228" s="2"/>
      <c r="H1228" s="2"/>
      <c r="I1228" s="2"/>
      <c r="J1228" s="31"/>
      <c r="K1228" s="31"/>
      <c r="L1228" s="31"/>
      <c r="M1228" s="174" t="str">
        <f>IF(OR(ISBLANK(TP_CFAR_DB[[#This Row],[Probability]]),ISBLANK(TP_CFAR_DB[[#This Row],[Severity]])),"",VLOOKUP(TP_CFAR_DB[[#This Row],[Probability]],Probability[],2,FALSE)+VLOOKUP(TP_CFAR_DB[[#This Row],[Severity]],Probability[],2,FALSE)+1)</f>
        <v/>
      </c>
      <c r="N1228" s="182"/>
    </row>
    <row r="1229" spans="2:14">
      <c r="B1229" s="176">
        <f t="shared" ca="1" si="46"/>
        <v>1225</v>
      </c>
      <c r="C1229" s="176" t="str">
        <f t="shared" ca="1" si="47"/>
        <v>FT-TP-1225</v>
      </c>
      <c r="D1229" s="31"/>
      <c r="E1229" s="2"/>
      <c r="F1229" s="2"/>
      <c r="G1229" s="2"/>
      <c r="H1229" s="2"/>
      <c r="I1229" s="2"/>
      <c r="J1229" s="31"/>
      <c r="K1229" s="31"/>
      <c r="L1229" s="31"/>
      <c r="M1229" s="174" t="str">
        <f>IF(OR(ISBLANK(TP_CFAR_DB[[#This Row],[Probability]]),ISBLANK(TP_CFAR_DB[[#This Row],[Severity]])),"",VLOOKUP(TP_CFAR_DB[[#This Row],[Probability]],Probability[],2,FALSE)+VLOOKUP(TP_CFAR_DB[[#This Row],[Severity]],Probability[],2,FALSE)+1)</f>
        <v/>
      </c>
      <c r="N1229" s="182"/>
    </row>
    <row r="1230" spans="2:14">
      <c r="B1230" s="176">
        <f t="shared" ca="1" si="46"/>
        <v>1226</v>
      </c>
      <c r="C1230" s="176" t="str">
        <f t="shared" ca="1" si="47"/>
        <v>FT-TP-1226</v>
      </c>
      <c r="D1230" s="31"/>
      <c r="E1230" s="2"/>
      <c r="F1230" s="2"/>
      <c r="G1230" s="2"/>
      <c r="H1230" s="2"/>
      <c r="I1230" s="2"/>
      <c r="J1230" s="31"/>
      <c r="K1230" s="31"/>
      <c r="L1230" s="31"/>
      <c r="M1230" s="174" t="str">
        <f>IF(OR(ISBLANK(TP_CFAR_DB[[#This Row],[Probability]]),ISBLANK(TP_CFAR_DB[[#This Row],[Severity]])),"",VLOOKUP(TP_CFAR_DB[[#This Row],[Probability]],Probability[],2,FALSE)+VLOOKUP(TP_CFAR_DB[[#This Row],[Severity]],Probability[],2,FALSE)+1)</f>
        <v/>
      </c>
      <c r="N1230" s="182"/>
    </row>
    <row r="1231" spans="2:14">
      <c r="B1231" s="176">
        <f t="shared" ca="1" si="46"/>
        <v>1227</v>
      </c>
      <c r="C1231" s="176" t="str">
        <f t="shared" ca="1" si="47"/>
        <v>FT-TP-1227</v>
      </c>
      <c r="D1231" s="31"/>
      <c r="E1231" s="2"/>
      <c r="F1231" s="2"/>
      <c r="G1231" s="2"/>
      <c r="H1231" s="2"/>
      <c r="I1231" s="2"/>
      <c r="J1231" s="31"/>
      <c r="K1231" s="31"/>
      <c r="L1231" s="31"/>
      <c r="M1231" s="174" t="str">
        <f>IF(OR(ISBLANK(TP_CFAR_DB[[#This Row],[Probability]]),ISBLANK(TP_CFAR_DB[[#This Row],[Severity]])),"",VLOOKUP(TP_CFAR_DB[[#This Row],[Probability]],Probability[],2,FALSE)+VLOOKUP(TP_CFAR_DB[[#This Row],[Severity]],Probability[],2,FALSE)+1)</f>
        <v/>
      </c>
      <c r="N1231" s="182"/>
    </row>
    <row r="1232" spans="2:14">
      <c r="B1232" s="176">
        <f t="shared" ca="1" si="46"/>
        <v>1228</v>
      </c>
      <c r="C1232" s="176" t="str">
        <f t="shared" ca="1" si="47"/>
        <v>FT-TP-1228</v>
      </c>
      <c r="D1232" s="31"/>
      <c r="E1232" s="2"/>
      <c r="F1232" s="2"/>
      <c r="G1232" s="2"/>
      <c r="H1232" s="2"/>
      <c r="I1232" s="2"/>
      <c r="J1232" s="31"/>
      <c r="K1232" s="31"/>
      <c r="L1232" s="31"/>
      <c r="M1232" s="174" t="str">
        <f>IF(OR(ISBLANK(TP_CFAR_DB[[#This Row],[Probability]]),ISBLANK(TP_CFAR_DB[[#This Row],[Severity]])),"",VLOOKUP(TP_CFAR_DB[[#This Row],[Probability]],Probability[],2,FALSE)+VLOOKUP(TP_CFAR_DB[[#This Row],[Severity]],Probability[],2,FALSE)+1)</f>
        <v/>
      </c>
      <c r="N1232" s="182"/>
    </row>
    <row r="1233" spans="2:14">
      <c r="B1233" s="176">
        <f t="shared" ca="1" si="46"/>
        <v>1229</v>
      </c>
      <c r="C1233" s="176" t="str">
        <f t="shared" ca="1" si="47"/>
        <v>FT-TP-1229</v>
      </c>
      <c r="D1233" s="31"/>
      <c r="E1233" s="2"/>
      <c r="F1233" s="2"/>
      <c r="G1233" s="2"/>
      <c r="H1233" s="2"/>
      <c r="I1233" s="2"/>
      <c r="J1233" s="31"/>
      <c r="K1233" s="31"/>
      <c r="L1233" s="31"/>
      <c r="M1233" s="174" t="str">
        <f>IF(OR(ISBLANK(TP_CFAR_DB[[#This Row],[Probability]]),ISBLANK(TP_CFAR_DB[[#This Row],[Severity]])),"",VLOOKUP(TP_CFAR_DB[[#This Row],[Probability]],Probability[],2,FALSE)+VLOOKUP(TP_CFAR_DB[[#This Row],[Severity]],Probability[],2,FALSE)+1)</f>
        <v/>
      </c>
      <c r="N1233" s="182"/>
    </row>
    <row r="1234" spans="2:14">
      <c r="B1234" s="176">
        <f t="shared" ca="1" si="46"/>
        <v>1230</v>
      </c>
      <c r="C1234" s="176" t="str">
        <f t="shared" ca="1" si="47"/>
        <v>FT-TP-1230</v>
      </c>
      <c r="D1234" s="31"/>
      <c r="E1234" s="2"/>
      <c r="F1234" s="2"/>
      <c r="G1234" s="2"/>
      <c r="H1234" s="2"/>
      <c r="I1234" s="2"/>
      <c r="J1234" s="31"/>
      <c r="K1234" s="31"/>
      <c r="L1234" s="31"/>
      <c r="M1234" s="174" t="str">
        <f>IF(OR(ISBLANK(TP_CFAR_DB[[#This Row],[Probability]]),ISBLANK(TP_CFAR_DB[[#This Row],[Severity]])),"",VLOOKUP(TP_CFAR_DB[[#This Row],[Probability]],Probability[],2,FALSE)+VLOOKUP(TP_CFAR_DB[[#This Row],[Severity]],Probability[],2,FALSE)+1)</f>
        <v/>
      </c>
      <c r="N1234" s="182"/>
    </row>
    <row r="1235" spans="2:14">
      <c r="B1235" s="176">
        <f t="shared" ca="1" si="46"/>
        <v>1231</v>
      </c>
      <c r="C1235" s="176" t="str">
        <f t="shared" ca="1" si="47"/>
        <v>FT-TP-1231</v>
      </c>
      <c r="D1235" s="31"/>
      <c r="E1235" s="2"/>
      <c r="F1235" s="2"/>
      <c r="G1235" s="2"/>
      <c r="H1235" s="2"/>
      <c r="I1235" s="2"/>
      <c r="J1235" s="31"/>
      <c r="K1235" s="31"/>
      <c r="L1235" s="31"/>
      <c r="M1235" s="174" t="str">
        <f>IF(OR(ISBLANK(TP_CFAR_DB[[#This Row],[Probability]]),ISBLANK(TP_CFAR_DB[[#This Row],[Severity]])),"",VLOOKUP(TP_CFAR_DB[[#This Row],[Probability]],Probability[],2,FALSE)+VLOOKUP(TP_CFAR_DB[[#This Row],[Severity]],Probability[],2,FALSE)+1)</f>
        <v/>
      </c>
      <c r="N1235" s="182"/>
    </row>
    <row r="1236" spans="2:14">
      <c r="B1236" s="176">
        <f t="shared" ca="1" si="46"/>
        <v>1232</v>
      </c>
      <c r="C1236" s="176" t="str">
        <f t="shared" ca="1" si="47"/>
        <v>FT-TP-1232</v>
      </c>
      <c r="D1236" s="31"/>
      <c r="E1236" s="2"/>
      <c r="F1236" s="2"/>
      <c r="G1236" s="2"/>
      <c r="H1236" s="2"/>
      <c r="I1236" s="2"/>
      <c r="J1236" s="31"/>
      <c r="K1236" s="31"/>
      <c r="L1236" s="31"/>
      <c r="M1236" s="174" t="str">
        <f>IF(OR(ISBLANK(TP_CFAR_DB[[#This Row],[Probability]]),ISBLANK(TP_CFAR_DB[[#This Row],[Severity]])),"",VLOOKUP(TP_CFAR_DB[[#This Row],[Probability]],Probability[],2,FALSE)+VLOOKUP(TP_CFAR_DB[[#This Row],[Severity]],Probability[],2,FALSE)+1)</f>
        <v/>
      </c>
      <c r="N1236" s="182"/>
    </row>
    <row r="1237" spans="2:14">
      <c r="B1237" s="176">
        <f t="shared" ca="1" si="46"/>
        <v>1233</v>
      </c>
      <c r="C1237" s="176" t="str">
        <f t="shared" ca="1" si="47"/>
        <v>FT-TP-1233</v>
      </c>
      <c r="D1237" s="31"/>
      <c r="E1237" s="2"/>
      <c r="F1237" s="2"/>
      <c r="G1237" s="2"/>
      <c r="H1237" s="2"/>
      <c r="I1237" s="2"/>
      <c r="J1237" s="31"/>
      <c r="K1237" s="31"/>
      <c r="L1237" s="31"/>
      <c r="M1237" s="174" t="str">
        <f>IF(OR(ISBLANK(TP_CFAR_DB[[#This Row],[Probability]]),ISBLANK(TP_CFAR_DB[[#This Row],[Severity]])),"",VLOOKUP(TP_CFAR_DB[[#This Row],[Probability]],Probability[],2,FALSE)+VLOOKUP(TP_CFAR_DB[[#This Row],[Severity]],Probability[],2,FALSE)+1)</f>
        <v/>
      </c>
      <c r="N1237" s="182"/>
    </row>
    <row r="1238" spans="2:14">
      <c r="B1238" s="176">
        <f t="shared" ca="1" si="46"/>
        <v>1234</v>
      </c>
      <c r="C1238" s="176" t="str">
        <f t="shared" ca="1" si="47"/>
        <v>FT-TP-1234</v>
      </c>
      <c r="D1238" s="31"/>
      <c r="E1238" s="2"/>
      <c r="F1238" s="2"/>
      <c r="G1238" s="2"/>
      <c r="H1238" s="2"/>
      <c r="I1238" s="2"/>
      <c r="J1238" s="31"/>
      <c r="K1238" s="31"/>
      <c r="L1238" s="31"/>
      <c r="M1238" s="174" t="str">
        <f>IF(OR(ISBLANK(TP_CFAR_DB[[#This Row],[Probability]]),ISBLANK(TP_CFAR_DB[[#This Row],[Severity]])),"",VLOOKUP(TP_CFAR_DB[[#This Row],[Probability]],Probability[],2,FALSE)+VLOOKUP(TP_CFAR_DB[[#This Row],[Severity]],Probability[],2,FALSE)+1)</f>
        <v/>
      </c>
      <c r="N1238" s="182"/>
    </row>
    <row r="1239" spans="2:14">
      <c r="B1239" s="176">
        <f t="shared" ca="1" si="46"/>
        <v>1235</v>
      </c>
      <c r="C1239" s="176" t="str">
        <f t="shared" ca="1" si="47"/>
        <v>FT-TP-1235</v>
      </c>
      <c r="D1239" s="31"/>
      <c r="E1239" s="2"/>
      <c r="F1239" s="2"/>
      <c r="G1239" s="2"/>
      <c r="H1239" s="2"/>
      <c r="I1239" s="2"/>
      <c r="J1239" s="31"/>
      <c r="K1239" s="31"/>
      <c r="L1239" s="31"/>
      <c r="M1239" s="174" t="str">
        <f>IF(OR(ISBLANK(TP_CFAR_DB[[#This Row],[Probability]]),ISBLANK(TP_CFAR_DB[[#This Row],[Severity]])),"",VLOOKUP(TP_CFAR_DB[[#This Row],[Probability]],Probability[],2,FALSE)+VLOOKUP(TP_CFAR_DB[[#This Row],[Severity]],Probability[],2,FALSE)+1)</f>
        <v/>
      </c>
      <c r="N1239" s="182"/>
    </row>
    <row r="1240" spans="2:14">
      <c r="B1240" s="176">
        <f t="shared" ca="1" si="46"/>
        <v>1236</v>
      </c>
      <c r="C1240" s="176" t="str">
        <f t="shared" ca="1" si="47"/>
        <v>FT-TP-1236</v>
      </c>
      <c r="D1240" s="31"/>
      <c r="E1240" s="2"/>
      <c r="F1240" s="2"/>
      <c r="G1240" s="2"/>
      <c r="H1240" s="2"/>
      <c r="I1240" s="2"/>
      <c r="J1240" s="31"/>
      <c r="K1240" s="31"/>
      <c r="L1240" s="31"/>
      <c r="M1240" s="174" t="str">
        <f>IF(OR(ISBLANK(TP_CFAR_DB[[#This Row],[Probability]]),ISBLANK(TP_CFAR_DB[[#This Row],[Severity]])),"",VLOOKUP(TP_CFAR_DB[[#This Row],[Probability]],Probability[],2,FALSE)+VLOOKUP(TP_CFAR_DB[[#This Row],[Severity]],Probability[],2,FALSE)+1)</f>
        <v/>
      </c>
      <c r="N1240" s="182"/>
    </row>
    <row r="1241" spans="2:14">
      <c r="B1241" s="176">
        <f t="shared" ca="1" si="46"/>
        <v>1237</v>
      </c>
      <c r="C1241" s="176" t="str">
        <f t="shared" ca="1" si="47"/>
        <v>FT-TP-1237</v>
      </c>
      <c r="D1241" s="31"/>
      <c r="E1241" s="2"/>
      <c r="F1241" s="2"/>
      <c r="G1241" s="2"/>
      <c r="H1241" s="2"/>
      <c r="I1241" s="2"/>
      <c r="J1241" s="31"/>
      <c r="K1241" s="31"/>
      <c r="L1241" s="31"/>
      <c r="M1241" s="174" t="str">
        <f>IF(OR(ISBLANK(TP_CFAR_DB[[#This Row],[Probability]]),ISBLANK(TP_CFAR_DB[[#This Row],[Severity]])),"",VLOOKUP(TP_CFAR_DB[[#This Row],[Probability]],Probability[],2,FALSE)+VLOOKUP(TP_CFAR_DB[[#This Row],[Severity]],Probability[],2,FALSE)+1)</f>
        <v/>
      </c>
      <c r="N1241" s="182"/>
    </row>
    <row r="1242" spans="2:14">
      <c r="B1242" s="176">
        <f t="shared" ca="1" si="46"/>
        <v>1238</v>
      </c>
      <c r="C1242" s="176" t="str">
        <f t="shared" ca="1" si="47"/>
        <v>FT-TP-1238</v>
      </c>
      <c r="D1242" s="31"/>
      <c r="E1242" s="2"/>
      <c r="F1242" s="2"/>
      <c r="G1242" s="2"/>
      <c r="H1242" s="2"/>
      <c r="I1242" s="2"/>
      <c r="J1242" s="31"/>
      <c r="K1242" s="31"/>
      <c r="L1242" s="31"/>
      <c r="M1242" s="174" t="str">
        <f>IF(OR(ISBLANK(TP_CFAR_DB[[#This Row],[Probability]]),ISBLANK(TP_CFAR_DB[[#This Row],[Severity]])),"",VLOOKUP(TP_CFAR_DB[[#This Row],[Probability]],Probability[],2,FALSE)+VLOOKUP(TP_CFAR_DB[[#This Row],[Severity]],Probability[],2,FALSE)+1)</f>
        <v/>
      </c>
      <c r="N1242" s="182"/>
    </row>
    <row r="1243" spans="2:14">
      <c r="B1243" s="176">
        <f t="shared" ca="1" si="46"/>
        <v>1239</v>
      </c>
      <c r="C1243" s="176" t="str">
        <f t="shared" ca="1" si="47"/>
        <v>FT-TP-1239</v>
      </c>
      <c r="D1243" s="31"/>
      <c r="E1243" s="2"/>
      <c r="F1243" s="2"/>
      <c r="G1243" s="2"/>
      <c r="H1243" s="2"/>
      <c r="I1243" s="2"/>
      <c r="J1243" s="31"/>
      <c r="K1243" s="31"/>
      <c r="L1243" s="31"/>
      <c r="M1243" s="174" t="str">
        <f>IF(OR(ISBLANK(TP_CFAR_DB[[#This Row],[Probability]]),ISBLANK(TP_CFAR_DB[[#This Row],[Severity]])),"",VLOOKUP(TP_CFAR_DB[[#This Row],[Probability]],Probability[],2,FALSE)+VLOOKUP(TP_CFAR_DB[[#This Row],[Severity]],Probability[],2,FALSE)+1)</f>
        <v/>
      </c>
      <c r="N1243" s="182"/>
    </row>
    <row r="1244" spans="2:14">
      <c r="B1244" s="176">
        <f t="shared" ca="1" si="46"/>
        <v>1240</v>
      </c>
      <c r="C1244" s="176" t="str">
        <f t="shared" ca="1" si="47"/>
        <v>FT-TP-1240</v>
      </c>
      <c r="D1244" s="31"/>
      <c r="E1244" s="2"/>
      <c r="F1244" s="2"/>
      <c r="G1244" s="2"/>
      <c r="H1244" s="2"/>
      <c r="I1244" s="2"/>
      <c r="J1244" s="31"/>
      <c r="K1244" s="31"/>
      <c r="L1244" s="31"/>
      <c r="M1244" s="174" t="str">
        <f>IF(OR(ISBLANK(TP_CFAR_DB[[#This Row],[Probability]]),ISBLANK(TP_CFAR_DB[[#This Row],[Severity]])),"",VLOOKUP(TP_CFAR_DB[[#This Row],[Probability]],Probability[],2,FALSE)+VLOOKUP(TP_CFAR_DB[[#This Row],[Severity]],Probability[],2,FALSE)+1)</f>
        <v/>
      </c>
      <c r="N1244" s="182"/>
    </row>
    <row r="1245" spans="2:14">
      <c r="B1245" s="176">
        <f t="shared" ca="1" si="46"/>
        <v>1241</v>
      </c>
      <c r="C1245" s="176" t="str">
        <f t="shared" ca="1" si="47"/>
        <v>FT-TP-1241</v>
      </c>
      <c r="D1245" s="31"/>
      <c r="E1245" s="2"/>
      <c r="F1245" s="2"/>
      <c r="G1245" s="2"/>
      <c r="H1245" s="2"/>
      <c r="I1245" s="2"/>
      <c r="J1245" s="31"/>
      <c r="K1245" s="31"/>
      <c r="L1245" s="31"/>
      <c r="M1245" s="174" t="str">
        <f>IF(OR(ISBLANK(TP_CFAR_DB[[#This Row],[Probability]]),ISBLANK(TP_CFAR_DB[[#This Row],[Severity]])),"",VLOOKUP(TP_CFAR_DB[[#This Row],[Probability]],Probability[],2,FALSE)+VLOOKUP(TP_CFAR_DB[[#This Row],[Severity]],Probability[],2,FALSE)+1)</f>
        <v/>
      </c>
      <c r="N1245" s="182"/>
    </row>
    <row r="1246" spans="2:14">
      <c r="B1246" s="176">
        <f t="shared" ca="1" si="46"/>
        <v>1242</v>
      </c>
      <c r="C1246" s="176" t="str">
        <f t="shared" ca="1" si="47"/>
        <v>FT-TP-1242</v>
      </c>
      <c r="D1246" s="31"/>
      <c r="E1246" s="2"/>
      <c r="F1246" s="2"/>
      <c r="G1246" s="2"/>
      <c r="H1246" s="2"/>
      <c r="I1246" s="2"/>
      <c r="J1246" s="31"/>
      <c r="K1246" s="31"/>
      <c r="L1246" s="31"/>
      <c r="M1246" s="174" t="str">
        <f>IF(OR(ISBLANK(TP_CFAR_DB[[#This Row],[Probability]]),ISBLANK(TP_CFAR_DB[[#This Row],[Severity]])),"",VLOOKUP(TP_CFAR_DB[[#This Row],[Probability]],Probability[],2,FALSE)+VLOOKUP(TP_CFAR_DB[[#This Row],[Severity]],Probability[],2,FALSE)+1)</f>
        <v/>
      </c>
      <c r="N1246" s="182"/>
    </row>
    <row r="1247" spans="2:14">
      <c r="B1247" s="176">
        <f t="shared" ca="1" si="46"/>
        <v>1243</v>
      </c>
      <c r="C1247" s="176" t="str">
        <f t="shared" ca="1" si="47"/>
        <v>FT-TP-1243</v>
      </c>
      <c r="D1247" s="31"/>
      <c r="E1247" s="2"/>
      <c r="F1247" s="2"/>
      <c r="G1247" s="2"/>
      <c r="H1247" s="2"/>
      <c r="I1247" s="2"/>
      <c r="J1247" s="31"/>
      <c r="K1247" s="31"/>
      <c r="L1247" s="31"/>
      <c r="M1247" s="174" t="str">
        <f>IF(OR(ISBLANK(TP_CFAR_DB[[#This Row],[Probability]]),ISBLANK(TP_CFAR_DB[[#This Row],[Severity]])),"",VLOOKUP(TP_CFAR_DB[[#This Row],[Probability]],Probability[],2,FALSE)+VLOOKUP(TP_CFAR_DB[[#This Row],[Severity]],Probability[],2,FALSE)+1)</f>
        <v/>
      </c>
      <c r="N1247" s="182"/>
    </row>
    <row r="1248" spans="2:14">
      <c r="B1248" s="176">
        <f t="shared" ca="1" si="46"/>
        <v>1244</v>
      </c>
      <c r="C1248" s="176" t="str">
        <f t="shared" ca="1" si="47"/>
        <v>FT-TP-1244</v>
      </c>
      <c r="D1248" s="31"/>
      <c r="E1248" s="2"/>
      <c r="F1248" s="2"/>
      <c r="G1248" s="2"/>
      <c r="H1248" s="2"/>
      <c r="I1248" s="2"/>
      <c r="J1248" s="31"/>
      <c r="K1248" s="31"/>
      <c r="L1248" s="31"/>
      <c r="M1248" s="174" t="str">
        <f>IF(OR(ISBLANK(TP_CFAR_DB[[#This Row],[Probability]]),ISBLANK(TP_CFAR_DB[[#This Row],[Severity]])),"",VLOOKUP(TP_CFAR_DB[[#This Row],[Probability]],Probability[],2,FALSE)+VLOOKUP(TP_CFAR_DB[[#This Row],[Severity]],Probability[],2,FALSE)+1)</f>
        <v/>
      </c>
      <c r="N1248" s="182"/>
    </row>
    <row r="1249" spans="2:14">
      <c r="B1249" s="176">
        <f t="shared" ca="1" si="46"/>
        <v>1245</v>
      </c>
      <c r="C1249" s="176" t="str">
        <f t="shared" ca="1" si="47"/>
        <v>FT-TP-1245</v>
      </c>
      <c r="D1249" s="31"/>
      <c r="E1249" s="2"/>
      <c r="F1249" s="2"/>
      <c r="G1249" s="2"/>
      <c r="H1249" s="2"/>
      <c r="I1249" s="2"/>
      <c r="J1249" s="31"/>
      <c r="K1249" s="31"/>
      <c r="L1249" s="31"/>
      <c r="M1249" s="174" t="str">
        <f>IF(OR(ISBLANK(TP_CFAR_DB[[#This Row],[Probability]]),ISBLANK(TP_CFAR_DB[[#This Row],[Severity]])),"",VLOOKUP(TP_CFAR_DB[[#This Row],[Probability]],Probability[],2,FALSE)+VLOOKUP(TP_CFAR_DB[[#This Row],[Severity]],Probability[],2,FALSE)+1)</f>
        <v/>
      </c>
      <c r="N1249" s="182"/>
    </row>
    <row r="1250" spans="2:14">
      <c r="B1250" s="176">
        <f t="shared" ca="1" si="46"/>
        <v>1246</v>
      </c>
      <c r="C1250" s="176" t="str">
        <f t="shared" ca="1" si="47"/>
        <v>FT-TP-1246</v>
      </c>
      <c r="D1250" s="31"/>
      <c r="E1250" s="2"/>
      <c r="F1250" s="2"/>
      <c r="G1250" s="2"/>
      <c r="H1250" s="2"/>
      <c r="I1250" s="2"/>
      <c r="J1250" s="31"/>
      <c r="K1250" s="31"/>
      <c r="L1250" s="31"/>
      <c r="M1250" s="174" t="str">
        <f>IF(OR(ISBLANK(TP_CFAR_DB[[#This Row],[Probability]]),ISBLANK(TP_CFAR_DB[[#This Row],[Severity]])),"",VLOOKUP(TP_CFAR_DB[[#This Row],[Probability]],Probability[],2,FALSE)+VLOOKUP(TP_CFAR_DB[[#This Row],[Severity]],Probability[],2,FALSE)+1)</f>
        <v/>
      </c>
      <c r="N1250" s="182"/>
    </row>
    <row r="1251" spans="2:14">
      <c r="B1251" s="176">
        <f t="shared" ca="1" si="46"/>
        <v>1247</v>
      </c>
      <c r="C1251" s="176" t="str">
        <f t="shared" ca="1" si="47"/>
        <v>FT-TP-1247</v>
      </c>
      <c r="D1251" s="31"/>
      <c r="E1251" s="2"/>
      <c r="F1251" s="2"/>
      <c r="G1251" s="2"/>
      <c r="H1251" s="2"/>
      <c r="I1251" s="2"/>
      <c r="J1251" s="31"/>
      <c r="K1251" s="31"/>
      <c r="L1251" s="31"/>
      <c r="M1251" s="174" t="str">
        <f>IF(OR(ISBLANK(TP_CFAR_DB[[#This Row],[Probability]]),ISBLANK(TP_CFAR_DB[[#This Row],[Severity]])),"",VLOOKUP(TP_CFAR_DB[[#This Row],[Probability]],Probability[],2,FALSE)+VLOOKUP(TP_CFAR_DB[[#This Row],[Severity]],Probability[],2,FALSE)+1)</f>
        <v/>
      </c>
      <c r="N1251" s="182"/>
    </row>
    <row r="1252" spans="2:14">
      <c r="B1252" s="176">
        <f t="shared" ca="1" si="46"/>
        <v>1248</v>
      </c>
      <c r="C1252" s="176" t="str">
        <f t="shared" ca="1" si="47"/>
        <v>FT-TP-1248</v>
      </c>
      <c r="D1252" s="31"/>
      <c r="E1252" s="2"/>
      <c r="F1252" s="2"/>
      <c r="G1252" s="2"/>
      <c r="H1252" s="2"/>
      <c r="I1252" s="2"/>
      <c r="J1252" s="31"/>
      <c r="K1252" s="31"/>
      <c r="L1252" s="31"/>
      <c r="M1252" s="174" t="str">
        <f>IF(OR(ISBLANK(TP_CFAR_DB[[#This Row],[Probability]]),ISBLANK(TP_CFAR_DB[[#This Row],[Severity]])),"",VLOOKUP(TP_CFAR_DB[[#This Row],[Probability]],Probability[],2,FALSE)+VLOOKUP(TP_CFAR_DB[[#This Row],[Severity]],Probability[],2,FALSE)+1)</f>
        <v/>
      </c>
      <c r="N1252" s="182"/>
    </row>
    <row r="1253" spans="2:14">
      <c r="B1253" s="176">
        <f t="shared" ca="1" si="46"/>
        <v>1249</v>
      </c>
      <c r="C1253" s="176" t="str">
        <f t="shared" ca="1" si="47"/>
        <v>FT-TP-1249</v>
      </c>
      <c r="D1253" s="31"/>
      <c r="E1253" s="2"/>
      <c r="F1253" s="2"/>
      <c r="G1253" s="2"/>
      <c r="H1253" s="2"/>
      <c r="I1253" s="2"/>
      <c r="J1253" s="31"/>
      <c r="K1253" s="31"/>
      <c r="L1253" s="31"/>
      <c r="M1253" s="174" t="str">
        <f>IF(OR(ISBLANK(TP_CFAR_DB[[#This Row],[Probability]]),ISBLANK(TP_CFAR_DB[[#This Row],[Severity]])),"",VLOOKUP(TP_CFAR_DB[[#This Row],[Probability]],Probability[],2,FALSE)+VLOOKUP(TP_CFAR_DB[[#This Row],[Severity]],Probability[],2,FALSE)+1)</f>
        <v/>
      </c>
      <c r="N1253" s="182"/>
    </row>
    <row r="1254" spans="2:14">
      <c r="B1254" s="176">
        <f t="shared" ca="1" si="46"/>
        <v>1250</v>
      </c>
      <c r="C1254" s="176" t="str">
        <f t="shared" ca="1" si="47"/>
        <v>FT-TP-1250</v>
      </c>
      <c r="D1254" s="31"/>
      <c r="E1254" s="2"/>
      <c r="F1254" s="2"/>
      <c r="G1254" s="2"/>
      <c r="H1254" s="2"/>
      <c r="I1254" s="2"/>
      <c r="J1254" s="31"/>
      <c r="K1254" s="31"/>
      <c r="L1254" s="31"/>
      <c r="M1254" s="174" t="str">
        <f>IF(OR(ISBLANK(TP_CFAR_DB[[#This Row],[Probability]]),ISBLANK(TP_CFAR_DB[[#This Row],[Severity]])),"",VLOOKUP(TP_CFAR_DB[[#This Row],[Probability]],Probability[],2,FALSE)+VLOOKUP(TP_CFAR_DB[[#This Row],[Severity]],Probability[],2,FALSE)+1)</f>
        <v/>
      </c>
      <c r="N1254" s="182"/>
    </row>
    <row r="1255" spans="2:14">
      <c r="B1255" s="176">
        <f t="shared" ca="1" si="46"/>
        <v>1251</v>
      </c>
      <c r="C1255" s="176" t="str">
        <f t="shared" ca="1" si="47"/>
        <v>FT-TP-1251</v>
      </c>
      <c r="D1255" s="31"/>
      <c r="E1255" s="2"/>
      <c r="F1255" s="2"/>
      <c r="G1255" s="2"/>
      <c r="H1255" s="2"/>
      <c r="I1255" s="2"/>
      <c r="J1255" s="31"/>
      <c r="K1255" s="31"/>
      <c r="L1255" s="31"/>
      <c r="M1255" s="174" t="str">
        <f>IF(OR(ISBLANK(TP_CFAR_DB[[#This Row],[Probability]]),ISBLANK(TP_CFAR_DB[[#This Row],[Severity]])),"",VLOOKUP(TP_CFAR_DB[[#This Row],[Probability]],Probability[],2,FALSE)+VLOOKUP(TP_CFAR_DB[[#This Row],[Severity]],Probability[],2,FALSE)+1)</f>
        <v/>
      </c>
      <c r="N1255" s="182"/>
    </row>
    <row r="1256" spans="2:14">
      <c r="B1256" s="176">
        <f t="shared" ca="1" si="46"/>
        <v>1252</v>
      </c>
      <c r="C1256" s="176" t="str">
        <f t="shared" ca="1" si="47"/>
        <v>FT-TP-1252</v>
      </c>
      <c r="D1256" s="31"/>
      <c r="E1256" s="2"/>
      <c r="F1256" s="2"/>
      <c r="G1256" s="2"/>
      <c r="H1256" s="2"/>
      <c r="I1256" s="2"/>
      <c r="J1256" s="31"/>
      <c r="K1256" s="31"/>
      <c r="L1256" s="31"/>
      <c r="M1256" s="174" t="str">
        <f>IF(OR(ISBLANK(TP_CFAR_DB[[#This Row],[Probability]]),ISBLANK(TP_CFAR_DB[[#This Row],[Severity]])),"",VLOOKUP(TP_CFAR_DB[[#This Row],[Probability]],Probability[],2,FALSE)+VLOOKUP(TP_CFAR_DB[[#This Row],[Severity]],Probability[],2,FALSE)+1)</f>
        <v/>
      </c>
      <c r="N1256" s="182"/>
    </row>
    <row r="1257" spans="2:14">
      <c r="B1257" s="176">
        <f t="shared" ca="1" si="46"/>
        <v>1253</v>
      </c>
      <c r="C1257" s="176" t="str">
        <f t="shared" ca="1" si="47"/>
        <v>FT-TP-1253</v>
      </c>
      <c r="D1257" s="31"/>
      <c r="E1257" s="2"/>
      <c r="F1257" s="2"/>
      <c r="G1257" s="2"/>
      <c r="H1257" s="2"/>
      <c r="I1257" s="2"/>
      <c r="J1257" s="31"/>
      <c r="K1257" s="31"/>
      <c r="L1257" s="31"/>
      <c r="M1257" s="174" t="str">
        <f>IF(OR(ISBLANK(TP_CFAR_DB[[#This Row],[Probability]]),ISBLANK(TP_CFAR_DB[[#This Row],[Severity]])),"",VLOOKUP(TP_CFAR_DB[[#This Row],[Probability]],Probability[],2,FALSE)+VLOOKUP(TP_CFAR_DB[[#This Row],[Severity]],Probability[],2,FALSE)+1)</f>
        <v/>
      </c>
      <c r="N1257" s="182"/>
    </row>
    <row r="1258" spans="2:14">
      <c r="B1258" s="176">
        <f t="shared" ca="1" si="46"/>
        <v>1254</v>
      </c>
      <c r="C1258" s="176" t="str">
        <f t="shared" ca="1" si="47"/>
        <v>FT-TP-1254</v>
      </c>
      <c r="D1258" s="31"/>
      <c r="E1258" s="2"/>
      <c r="F1258" s="2"/>
      <c r="G1258" s="2"/>
      <c r="H1258" s="2"/>
      <c r="I1258" s="2"/>
      <c r="J1258" s="31"/>
      <c r="K1258" s="31"/>
      <c r="L1258" s="31"/>
      <c r="M1258" s="174" t="str">
        <f>IF(OR(ISBLANK(TP_CFAR_DB[[#This Row],[Probability]]),ISBLANK(TP_CFAR_DB[[#This Row],[Severity]])),"",VLOOKUP(TP_CFAR_DB[[#This Row],[Probability]],Probability[],2,FALSE)+VLOOKUP(TP_CFAR_DB[[#This Row],[Severity]],Probability[],2,FALSE)+1)</f>
        <v/>
      </c>
      <c r="N1258" s="182"/>
    </row>
    <row r="1259" spans="2:14">
      <c r="B1259" s="176">
        <f t="shared" ca="1" si="46"/>
        <v>1255</v>
      </c>
      <c r="C1259" s="176" t="str">
        <f t="shared" ca="1" si="47"/>
        <v>FT-TP-1255</v>
      </c>
      <c r="D1259" s="31"/>
      <c r="E1259" s="2"/>
      <c r="F1259" s="2"/>
      <c r="G1259" s="2"/>
      <c r="H1259" s="2"/>
      <c r="I1259" s="2"/>
      <c r="J1259" s="31"/>
      <c r="K1259" s="31"/>
      <c r="L1259" s="31"/>
      <c r="M1259" s="174" t="str">
        <f>IF(OR(ISBLANK(TP_CFAR_DB[[#This Row],[Probability]]),ISBLANK(TP_CFAR_DB[[#This Row],[Severity]])),"",VLOOKUP(TP_CFAR_DB[[#This Row],[Probability]],Probability[],2,FALSE)+VLOOKUP(TP_CFAR_DB[[#This Row],[Severity]],Probability[],2,FALSE)+1)</f>
        <v/>
      </c>
      <c r="N1259" s="182"/>
    </row>
    <row r="1260" spans="2:14">
      <c r="B1260" s="176">
        <f t="shared" ca="1" si="46"/>
        <v>1256</v>
      </c>
      <c r="C1260" s="176" t="str">
        <f t="shared" ca="1" si="47"/>
        <v>FT-TP-1256</v>
      </c>
      <c r="D1260" s="31"/>
      <c r="E1260" s="2"/>
      <c r="F1260" s="2"/>
      <c r="G1260" s="2"/>
      <c r="H1260" s="2"/>
      <c r="I1260" s="2"/>
      <c r="J1260" s="31"/>
      <c r="K1260" s="31"/>
      <c r="L1260" s="31"/>
      <c r="M1260" s="174" t="str">
        <f>IF(OR(ISBLANK(TP_CFAR_DB[[#This Row],[Probability]]),ISBLANK(TP_CFAR_DB[[#This Row],[Severity]])),"",VLOOKUP(TP_CFAR_DB[[#This Row],[Probability]],Probability[],2,FALSE)+VLOOKUP(TP_CFAR_DB[[#This Row],[Severity]],Probability[],2,FALSE)+1)</f>
        <v/>
      </c>
      <c r="N1260" s="182"/>
    </row>
    <row r="1261" spans="2:14">
      <c r="B1261" s="176">
        <f t="shared" ca="1" si="46"/>
        <v>1257</v>
      </c>
      <c r="C1261" s="176" t="str">
        <f t="shared" ca="1" si="47"/>
        <v>FT-TP-1257</v>
      </c>
      <c r="D1261" s="31"/>
      <c r="E1261" s="2"/>
      <c r="F1261" s="2"/>
      <c r="G1261" s="2"/>
      <c r="H1261" s="2"/>
      <c r="I1261" s="2"/>
      <c r="J1261" s="31"/>
      <c r="K1261" s="31"/>
      <c r="L1261" s="31"/>
      <c r="M1261" s="174" t="str">
        <f>IF(OR(ISBLANK(TP_CFAR_DB[[#This Row],[Probability]]),ISBLANK(TP_CFAR_DB[[#This Row],[Severity]])),"",VLOOKUP(TP_CFAR_DB[[#This Row],[Probability]],Probability[],2,FALSE)+VLOOKUP(TP_CFAR_DB[[#This Row],[Severity]],Probability[],2,FALSE)+1)</f>
        <v/>
      </c>
      <c r="N1261" s="182"/>
    </row>
    <row r="1262" spans="2:14">
      <c r="B1262" s="176">
        <f t="shared" ca="1" si="46"/>
        <v>1258</v>
      </c>
      <c r="C1262" s="176" t="str">
        <f t="shared" ca="1" si="47"/>
        <v>FT-TP-1258</v>
      </c>
      <c r="D1262" s="31"/>
      <c r="E1262" s="2"/>
      <c r="F1262" s="2"/>
      <c r="G1262" s="2"/>
      <c r="H1262" s="2"/>
      <c r="I1262" s="2"/>
      <c r="J1262" s="31"/>
      <c r="K1262" s="31"/>
      <c r="L1262" s="31"/>
      <c r="M1262" s="174" t="str">
        <f>IF(OR(ISBLANK(TP_CFAR_DB[[#This Row],[Probability]]),ISBLANK(TP_CFAR_DB[[#This Row],[Severity]])),"",VLOOKUP(TP_CFAR_DB[[#This Row],[Probability]],Probability[],2,FALSE)+VLOOKUP(TP_CFAR_DB[[#This Row],[Severity]],Probability[],2,FALSE)+1)</f>
        <v/>
      </c>
      <c r="N1262" s="182"/>
    </row>
    <row r="1263" spans="2:14">
      <c r="B1263" s="176">
        <f t="shared" ref="B1263:B1310" ca="1" si="48">INDIRECT("R[-1]C",0)+1</f>
        <v>1259</v>
      </c>
      <c r="C1263" s="176" t="str">
        <f t="shared" ref="C1263:C1310" ca="1" si="49">"FT-TP-"&amp;B1263</f>
        <v>FT-TP-1259</v>
      </c>
      <c r="D1263" s="31"/>
      <c r="E1263" s="2"/>
      <c r="F1263" s="2"/>
      <c r="G1263" s="2"/>
      <c r="H1263" s="2"/>
      <c r="I1263" s="2"/>
      <c r="J1263" s="31"/>
      <c r="K1263" s="31"/>
      <c r="L1263" s="31"/>
      <c r="M1263" s="174" t="str">
        <f>IF(OR(ISBLANK(TP_CFAR_DB[[#This Row],[Probability]]),ISBLANK(TP_CFAR_DB[[#This Row],[Severity]])),"",VLOOKUP(TP_CFAR_DB[[#This Row],[Probability]],Probability[],2,FALSE)+VLOOKUP(TP_CFAR_DB[[#This Row],[Severity]],Probability[],2,FALSE)+1)</f>
        <v/>
      </c>
      <c r="N1263" s="182"/>
    </row>
    <row r="1264" spans="2:14">
      <c r="B1264" s="176">
        <f t="shared" ca="1" si="48"/>
        <v>1260</v>
      </c>
      <c r="C1264" s="176" t="str">
        <f t="shared" ca="1" si="49"/>
        <v>FT-TP-1260</v>
      </c>
      <c r="D1264" s="31"/>
      <c r="E1264" s="2"/>
      <c r="F1264" s="2"/>
      <c r="G1264" s="2"/>
      <c r="H1264" s="2"/>
      <c r="I1264" s="2"/>
      <c r="J1264" s="31"/>
      <c r="K1264" s="31"/>
      <c r="L1264" s="31"/>
      <c r="M1264" s="174" t="str">
        <f>IF(OR(ISBLANK(TP_CFAR_DB[[#This Row],[Probability]]),ISBLANK(TP_CFAR_DB[[#This Row],[Severity]])),"",VLOOKUP(TP_CFAR_DB[[#This Row],[Probability]],Probability[],2,FALSE)+VLOOKUP(TP_CFAR_DB[[#This Row],[Severity]],Probability[],2,FALSE)+1)</f>
        <v/>
      </c>
      <c r="N1264" s="182"/>
    </row>
    <row r="1265" spans="2:14">
      <c r="B1265" s="176">
        <f t="shared" ca="1" si="48"/>
        <v>1261</v>
      </c>
      <c r="C1265" s="176" t="str">
        <f t="shared" ca="1" si="49"/>
        <v>FT-TP-1261</v>
      </c>
      <c r="D1265" s="31"/>
      <c r="E1265" s="2"/>
      <c r="F1265" s="2"/>
      <c r="G1265" s="2"/>
      <c r="H1265" s="2"/>
      <c r="I1265" s="2"/>
      <c r="J1265" s="31"/>
      <c r="K1265" s="31"/>
      <c r="L1265" s="31"/>
      <c r="M1265" s="174" t="str">
        <f>IF(OR(ISBLANK(TP_CFAR_DB[[#This Row],[Probability]]),ISBLANK(TP_CFAR_DB[[#This Row],[Severity]])),"",VLOOKUP(TP_CFAR_DB[[#This Row],[Probability]],Probability[],2,FALSE)+VLOOKUP(TP_CFAR_DB[[#This Row],[Severity]],Probability[],2,FALSE)+1)</f>
        <v/>
      </c>
      <c r="N1265" s="182"/>
    </row>
    <row r="1266" spans="2:14">
      <c r="B1266" s="176">
        <f t="shared" ca="1" si="48"/>
        <v>1262</v>
      </c>
      <c r="C1266" s="176" t="str">
        <f t="shared" ca="1" si="49"/>
        <v>FT-TP-1262</v>
      </c>
      <c r="D1266" s="31"/>
      <c r="E1266" s="2"/>
      <c r="F1266" s="2"/>
      <c r="G1266" s="2"/>
      <c r="H1266" s="2"/>
      <c r="I1266" s="2"/>
      <c r="J1266" s="31"/>
      <c r="K1266" s="31"/>
      <c r="L1266" s="31"/>
      <c r="M1266" s="174" t="str">
        <f>IF(OR(ISBLANK(TP_CFAR_DB[[#This Row],[Probability]]),ISBLANK(TP_CFAR_DB[[#This Row],[Severity]])),"",VLOOKUP(TP_CFAR_DB[[#This Row],[Probability]],Probability[],2,FALSE)+VLOOKUP(TP_CFAR_DB[[#This Row],[Severity]],Probability[],2,FALSE)+1)</f>
        <v/>
      </c>
      <c r="N1266" s="182"/>
    </row>
    <row r="1267" spans="2:14">
      <c r="B1267" s="176">
        <f t="shared" ca="1" si="48"/>
        <v>1263</v>
      </c>
      <c r="C1267" s="176" t="str">
        <f t="shared" ca="1" si="49"/>
        <v>FT-TP-1263</v>
      </c>
      <c r="D1267" s="31"/>
      <c r="E1267" s="2"/>
      <c r="F1267" s="2"/>
      <c r="G1267" s="2"/>
      <c r="H1267" s="2"/>
      <c r="I1267" s="2"/>
      <c r="J1267" s="31"/>
      <c r="K1267" s="31"/>
      <c r="L1267" s="31"/>
      <c r="M1267" s="174" t="str">
        <f>IF(OR(ISBLANK(TP_CFAR_DB[[#This Row],[Probability]]),ISBLANK(TP_CFAR_DB[[#This Row],[Severity]])),"",VLOOKUP(TP_CFAR_DB[[#This Row],[Probability]],Probability[],2,FALSE)+VLOOKUP(TP_CFAR_DB[[#This Row],[Severity]],Probability[],2,FALSE)+1)</f>
        <v/>
      </c>
      <c r="N1267" s="182"/>
    </row>
    <row r="1268" spans="2:14">
      <c r="B1268" s="176">
        <f t="shared" ca="1" si="48"/>
        <v>1264</v>
      </c>
      <c r="C1268" s="176" t="str">
        <f t="shared" ca="1" si="49"/>
        <v>FT-TP-1264</v>
      </c>
      <c r="D1268" s="31"/>
      <c r="E1268" s="2"/>
      <c r="F1268" s="2"/>
      <c r="G1268" s="2"/>
      <c r="H1268" s="2"/>
      <c r="I1268" s="2"/>
      <c r="J1268" s="31"/>
      <c r="K1268" s="31"/>
      <c r="L1268" s="31"/>
      <c r="M1268" s="174" t="str">
        <f>IF(OR(ISBLANK(TP_CFAR_DB[[#This Row],[Probability]]),ISBLANK(TP_CFAR_DB[[#This Row],[Severity]])),"",VLOOKUP(TP_CFAR_DB[[#This Row],[Probability]],Probability[],2,FALSE)+VLOOKUP(TP_CFAR_DB[[#This Row],[Severity]],Probability[],2,FALSE)+1)</f>
        <v/>
      </c>
      <c r="N1268" s="182"/>
    </row>
    <row r="1269" spans="2:14">
      <c r="B1269" s="176">
        <f t="shared" ca="1" si="48"/>
        <v>1265</v>
      </c>
      <c r="C1269" s="176" t="str">
        <f t="shared" ca="1" si="49"/>
        <v>FT-TP-1265</v>
      </c>
      <c r="D1269" s="31"/>
      <c r="E1269" s="2"/>
      <c r="F1269" s="2"/>
      <c r="G1269" s="2"/>
      <c r="H1269" s="2"/>
      <c r="I1269" s="2"/>
      <c r="J1269" s="31"/>
      <c r="K1269" s="31"/>
      <c r="L1269" s="31"/>
      <c r="M1269" s="174" t="str">
        <f>IF(OR(ISBLANK(TP_CFAR_DB[[#This Row],[Probability]]),ISBLANK(TP_CFAR_DB[[#This Row],[Severity]])),"",VLOOKUP(TP_CFAR_DB[[#This Row],[Probability]],Probability[],2,FALSE)+VLOOKUP(TP_CFAR_DB[[#This Row],[Severity]],Probability[],2,FALSE)+1)</f>
        <v/>
      </c>
      <c r="N1269" s="182"/>
    </row>
    <row r="1270" spans="2:14">
      <c r="B1270" s="176">
        <f t="shared" ca="1" si="48"/>
        <v>1266</v>
      </c>
      <c r="C1270" s="176" t="str">
        <f t="shared" ca="1" si="49"/>
        <v>FT-TP-1266</v>
      </c>
      <c r="D1270" s="31"/>
      <c r="E1270" s="2"/>
      <c r="F1270" s="2"/>
      <c r="G1270" s="2"/>
      <c r="H1270" s="2"/>
      <c r="I1270" s="2"/>
      <c r="J1270" s="31"/>
      <c r="K1270" s="31"/>
      <c r="L1270" s="31"/>
      <c r="M1270" s="174" t="str">
        <f>IF(OR(ISBLANK(TP_CFAR_DB[[#This Row],[Probability]]),ISBLANK(TP_CFAR_DB[[#This Row],[Severity]])),"",VLOOKUP(TP_CFAR_DB[[#This Row],[Probability]],Probability[],2,FALSE)+VLOOKUP(TP_CFAR_DB[[#This Row],[Severity]],Probability[],2,FALSE)+1)</f>
        <v/>
      </c>
      <c r="N1270" s="182"/>
    </row>
    <row r="1271" spans="2:14">
      <c r="B1271" s="176">
        <f t="shared" ca="1" si="48"/>
        <v>1267</v>
      </c>
      <c r="C1271" s="176" t="str">
        <f t="shared" ca="1" si="49"/>
        <v>FT-TP-1267</v>
      </c>
      <c r="D1271" s="31"/>
      <c r="E1271" s="2"/>
      <c r="F1271" s="2"/>
      <c r="G1271" s="2"/>
      <c r="H1271" s="2"/>
      <c r="I1271" s="2"/>
      <c r="J1271" s="31"/>
      <c r="K1271" s="31"/>
      <c r="L1271" s="31"/>
      <c r="M1271" s="174" t="str">
        <f>IF(OR(ISBLANK(TP_CFAR_DB[[#This Row],[Probability]]),ISBLANK(TP_CFAR_DB[[#This Row],[Severity]])),"",VLOOKUP(TP_CFAR_DB[[#This Row],[Probability]],Probability[],2,FALSE)+VLOOKUP(TP_CFAR_DB[[#This Row],[Severity]],Probability[],2,FALSE)+1)</f>
        <v/>
      </c>
      <c r="N1271" s="182"/>
    </row>
    <row r="1272" spans="2:14">
      <c r="B1272" s="176">
        <f t="shared" ca="1" si="48"/>
        <v>1268</v>
      </c>
      <c r="C1272" s="176" t="str">
        <f t="shared" ca="1" si="49"/>
        <v>FT-TP-1268</v>
      </c>
      <c r="D1272" s="31"/>
      <c r="E1272" s="2"/>
      <c r="F1272" s="2"/>
      <c r="G1272" s="2"/>
      <c r="H1272" s="2"/>
      <c r="I1272" s="2"/>
      <c r="J1272" s="31"/>
      <c r="K1272" s="31"/>
      <c r="L1272" s="31"/>
      <c r="M1272" s="174" t="str">
        <f>IF(OR(ISBLANK(TP_CFAR_DB[[#This Row],[Probability]]),ISBLANK(TP_CFAR_DB[[#This Row],[Severity]])),"",VLOOKUP(TP_CFAR_DB[[#This Row],[Probability]],Probability[],2,FALSE)+VLOOKUP(TP_CFAR_DB[[#This Row],[Severity]],Probability[],2,FALSE)+1)</f>
        <v/>
      </c>
      <c r="N1272" s="182"/>
    </row>
    <row r="1273" spans="2:14">
      <c r="B1273" s="176">
        <f t="shared" ca="1" si="48"/>
        <v>1269</v>
      </c>
      <c r="C1273" s="176" t="str">
        <f t="shared" ca="1" si="49"/>
        <v>FT-TP-1269</v>
      </c>
      <c r="D1273" s="31"/>
      <c r="E1273" s="2"/>
      <c r="F1273" s="2"/>
      <c r="G1273" s="2"/>
      <c r="H1273" s="2"/>
      <c r="I1273" s="2"/>
      <c r="J1273" s="31"/>
      <c r="K1273" s="31"/>
      <c r="L1273" s="31"/>
      <c r="M1273" s="174" t="str">
        <f>IF(OR(ISBLANK(TP_CFAR_DB[[#This Row],[Probability]]),ISBLANK(TP_CFAR_DB[[#This Row],[Severity]])),"",VLOOKUP(TP_CFAR_DB[[#This Row],[Probability]],Probability[],2,FALSE)+VLOOKUP(TP_CFAR_DB[[#This Row],[Severity]],Probability[],2,FALSE)+1)</f>
        <v/>
      </c>
      <c r="N1273" s="182"/>
    </row>
    <row r="1274" spans="2:14">
      <c r="B1274" s="176">
        <f t="shared" ca="1" si="48"/>
        <v>1270</v>
      </c>
      <c r="C1274" s="176" t="str">
        <f t="shared" ca="1" si="49"/>
        <v>FT-TP-1270</v>
      </c>
      <c r="D1274" s="31"/>
      <c r="E1274" s="2"/>
      <c r="F1274" s="2"/>
      <c r="G1274" s="2"/>
      <c r="H1274" s="2"/>
      <c r="I1274" s="2"/>
      <c r="J1274" s="31"/>
      <c r="K1274" s="31"/>
      <c r="L1274" s="31"/>
      <c r="M1274" s="174" t="str">
        <f>IF(OR(ISBLANK(TP_CFAR_DB[[#This Row],[Probability]]),ISBLANK(TP_CFAR_DB[[#This Row],[Severity]])),"",VLOOKUP(TP_CFAR_DB[[#This Row],[Probability]],Probability[],2,FALSE)+VLOOKUP(TP_CFAR_DB[[#This Row],[Severity]],Probability[],2,FALSE)+1)</f>
        <v/>
      </c>
      <c r="N1274" s="182"/>
    </row>
    <row r="1275" spans="2:14">
      <c r="B1275" s="176">
        <f t="shared" ca="1" si="48"/>
        <v>1271</v>
      </c>
      <c r="C1275" s="176" t="str">
        <f t="shared" ca="1" si="49"/>
        <v>FT-TP-1271</v>
      </c>
      <c r="D1275" s="31"/>
      <c r="E1275" s="2"/>
      <c r="F1275" s="2"/>
      <c r="G1275" s="2"/>
      <c r="H1275" s="2"/>
      <c r="I1275" s="2"/>
      <c r="J1275" s="31"/>
      <c r="K1275" s="31"/>
      <c r="L1275" s="31"/>
      <c r="M1275" s="174" t="str">
        <f>IF(OR(ISBLANK(TP_CFAR_DB[[#This Row],[Probability]]),ISBLANK(TP_CFAR_DB[[#This Row],[Severity]])),"",VLOOKUP(TP_CFAR_DB[[#This Row],[Probability]],Probability[],2,FALSE)+VLOOKUP(TP_CFAR_DB[[#This Row],[Severity]],Probability[],2,FALSE)+1)</f>
        <v/>
      </c>
      <c r="N1275" s="182"/>
    </row>
    <row r="1276" spans="2:14">
      <c r="B1276" s="176">
        <f t="shared" ca="1" si="48"/>
        <v>1272</v>
      </c>
      <c r="C1276" s="176" t="str">
        <f t="shared" ca="1" si="49"/>
        <v>FT-TP-1272</v>
      </c>
      <c r="D1276" s="31"/>
      <c r="E1276" s="2"/>
      <c r="F1276" s="2"/>
      <c r="G1276" s="2"/>
      <c r="H1276" s="2"/>
      <c r="I1276" s="2"/>
      <c r="J1276" s="31"/>
      <c r="K1276" s="31"/>
      <c r="L1276" s="31"/>
      <c r="M1276" s="174" t="str">
        <f>IF(OR(ISBLANK(TP_CFAR_DB[[#This Row],[Probability]]),ISBLANK(TP_CFAR_DB[[#This Row],[Severity]])),"",VLOOKUP(TP_CFAR_DB[[#This Row],[Probability]],Probability[],2,FALSE)+VLOOKUP(TP_CFAR_DB[[#This Row],[Severity]],Probability[],2,FALSE)+1)</f>
        <v/>
      </c>
      <c r="N1276" s="182"/>
    </row>
    <row r="1277" spans="2:14">
      <c r="B1277" s="176">
        <f t="shared" ca="1" si="48"/>
        <v>1273</v>
      </c>
      <c r="C1277" s="176" t="str">
        <f t="shared" ca="1" si="49"/>
        <v>FT-TP-1273</v>
      </c>
      <c r="D1277" s="31"/>
      <c r="E1277" s="2"/>
      <c r="F1277" s="2"/>
      <c r="G1277" s="2"/>
      <c r="H1277" s="2"/>
      <c r="I1277" s="2"/>
      <c r="J1277" s="31"/>
      <c r="K1277" s="31"/>
      <c r="L1277" s="31"/>
      <c r="M1277" s="174" t="str">
        <f>IF(OR(ISBLANK(TP_CFAR_DB[[#This Row],[Probability]]),ISBLANK(TP_CFAR_DB[[#This Row],[Severity]])),"",VLOOKUP(TP_CFAR_DB[[#This Row],[Probability]],Probability[],2,FALSE)+VLOOKUP(TP_CFAR_DB[[#This Row],[Severity]],Probability[],2,FALSE)+1)</f>
        <v/>
      </c>
      <c r="N1277" s="182"/>
    </row>
    <row r="1278" spans="2:14">
      <c r="B1278" s="176">
        <f t="shared" ca="1" si="48"/>
        <v>1274</v>
      </c>
      <c r="C1278" s="176" t="str">
        <f t="shared" ca="1" si="49"/>
        <v>FT-TP-1274</v>
      </c>
      <c r="D1278" s="31"/>
      <c r="E1278" s="2"/>
      <c r="F1278" s="2"/>
      <c r="G1278" s="2"/>
      <c r="H1278" s="2"/>
      <c r="I1278" s="2"/>
      <c r="J1278" s="31"/>
      <c r="K1278" s="31"/>
      <c r="L1278" s="31"/>
      <c r="M1278" s="174" t="str">
        <f>IF(OR(ISBLANK(TP_CFAR_DB[[#This Row],[Probability]]),ISBLANK(TP_CFAR_DB[[#This Row],[Severity]])),"",VLOOKUP(TP_CFAR_DB[[#This Row],[Probability]],Probability[],2,FALSE)+VLOOKUP(TP_CFAR_DB[[#This Row],[Severity]],Probability[],2,FALSE)+1)</f>
        <v/>
      </c>
      <c r="N1278" s="182"/>
    </row>
    <row r="1279" spans="2:14">
      <c r="B1279" s="176">
        <f t="shared" ca="1" si="48"/>
        <v>1275</v>
      </c>
      <c r="C1279" s="176" t="str">
        <f t="shared" ca="1" si="49"/>
        <v>FT-TP-1275</v>
      </c>
      <c r="D1279" s="31"/>
      <c r="E1279" s="2"/>
      <c r="F1279" s="2"/>
      <c r="G1279" s="2"/>
      <c r="H1279" s="2"/>
      <c r="I1279" s="2"/>
      <c r="J1279" s="31"/>
      <c r="K1279" s="31"/>
      <c r="L1279" s="31"/>
      <c r="M1279" s="174" t="str">
        <f>IF(OR(ISBLANK(TP_CFAR_DB[[#This Row],[Probability]]),ISBLANK(TP_CFAR_DB[[#This Row],[Severity]])),"",VLOOKUP(TP_CFAR_DB[[#This Row],[Probability]],Probability[],2,FALSE)+VLOOKUP(TP_CFAR_DB[[#This Row],[Severity]],Probability[],2,FALSE)+1)</f>
        <v/>
      </c>
      <c r="N1279" s="182"/>
    </row>
    <row r="1280" spans="2:14">
      <c r="B1280" s="176">
        <f t="shared" ca="1" si="48"/>
        <v>1276</v>
      </c>
      <c r="C1280" s="176" t="str">
        <f t="shared" ca="1" si="49"/>
        <v>FT-TP-1276</v>
      </c>
      <c r="D1280" s="31"/>
      <c r="E1280" s="2"/>
      <c r="F1280" s="2"/>
      <c r="G1280" s="2"/>
      <c r="H1280" s="2"/>
      <c r="I1280" s="2"/>
      <c r="J1280" s="31"/>
      <c r="K1280" s="31"/>
      <c r="L1280" s="31"/>
      <c r="M1280" s="174" t="str">
        <f>IF(OR(ISBLANK(TP_CFAR_DB[[#This Row],[Probability]]),ISBLANK(TP_CFAR_DB[[#This Row],[Severity]])),"",VLOOKUP(TP_CFAR_DB[[#This Row],[Probability]],Probability[],2,FALSE)+VLOOKUP(TP_CFAR_DB[[#This Row],[Severity]],Probability[],2,FALSE)+1)</f>
        <v/>
      </c>
      <c r="N1280" s="182"/>
    </row>
    <row r="1281" spans="2:14">
      <c r="B1281" s="176">
        <f t="shared" ca="1" si="48"/>
        <v>1277</v>
      </c>
      <c r="C1281" s="176" t="str">
        <f t="shared" ca="1" si="49"/>
        <v>FT-TP-1277</v>
      </c>
      <c r="D1281" s="31"/>
      <c r="E1281" s="2"/>
      <c r="F1281" s="2"/>
      <c r="G1281" s="2"/>
      <c r="H1281" s="2"/>
      <c r="I1281" s="2"/>
      <c r="J1281" s="31"/>
      <c r="K1281" s="31"/>
      <c r="L1281" s="31"/>
      <c r="M1281" s="174" t="str">
        <f>IF(OR(ISBLANK(TP_CFAR_DB[[#This Row],[Probability]]),ISBLANK(TP_CFAR_DB[[#This Row],[Severity]])),"",VLOOKUP(TP_CFAR_DB[[#This Row],[Probability]],Probability[],2,FALSE)+VLOOKUP(TP_CFAR_DB[[#This Row],[Severity]],Probability[],2,FALSE)+1)</f>
        <v/>
      </c>
      <c r="N1281" s="182"/>
    </row>
    <row r="1282" spans="2:14">
      <c r="B1282" s="176">
        <f t="shared" ca="1" si="48"/>
        <v>1278</v>
      </c>
      <c r="C1282" s="176" t="str">
        <f t="shared" ca="1" si="49"/>
        <v>FT-TP-1278</v>
      </c>
      <c r="D1282" s="31"/>
      <c r="E1282" s="2"/>
      <c r="F1282" s="2"/>
      <c r="G1282" s="2"/>
      <c r="H1282" s="2"/>
      <c r="I1282" s="2"/>
      <c r="J1282" s="31"/>
      <c r="K1282" s="31"/>
      <c r="L1282" s="31"/>
      <c r="M1282" s="174" t="str">
        <f>IF(OR(ISBLANK(TP_CFAR_DB[[#This Row],[Probability]]),ISBLANK(TP_CFAR_DB[[#This Row],[Severity]])),"",VLOOKUP(TP_CFAR_DB[[#This Row],[Probability]],Probability[],2,FALSE)+VLOOKUP(TP_CFAR_DB[[#This Row],[Severity]],Probability[],2,FALSE)+1)</f>
        <v/>
      </c>
      <c r="N1282" s="182"/>
    </row>
    <row r="1283" spans="2:14">
      <c r="B1283" s="176">
        <f t="shared" ca="1" si="48"/>
        <v>1279</v>
      </c>
      <c r="C1283" s="176" t="str">
        <f t="shared" ca="1" si="49"/>
        <v>FT-TP-1279</v>
      </c>
      <c r="D1283" s="31"/>
      <c r="E1283" s="2"/>
      <c r="F1283" s="2"/>
      <c r="G1283" s="2"/>
      <c r="H1283" s="2"/>
      <c r="I1283" s="2"/>
      <c r="J1283" s="31"/>
      <c r="K1283" s="31"/>
      <c r="L1283" s="31"/>
      <c r="M1283" s="174" t="str">
        <f>IF(OR(ISBLANK(TP_CFAR_DB[[#This Row],[Probability]]),ISBLANK(TP_CFAR_DB[[#This Row],[Severity]])),"",VLOOKUP(TP_CFAR_DB[[#This Row],[Probability]],Probability[],2,FALSE)+VLOOKUP(TP_CFAR_DB[[#This Row],[Severity]],Probability[],2,FALSE)+1)</f>
        <v/>
      </c>
      <c r="N1283" s="182"/>
    </row>
    <row r="1284" spans="2:14">
      <c r="B1284" s="176">
        <f t="shared" ca="1" si="48"/>
        <v>1280</v>
      </c>
      <c r="C1284" s="176" t="str">
        <f t="shared" ca="1" si="49"/>
        <v>FT-TP-1280</v>
      </c>
      <c r="D1284" s="31"/>
      <c r="E1284" s="2"/>
      <c r="F1284" s="2"/>
      <c r="G1284" s="2"/>
      <c r="H1284" s="2"/>
      <c r="I1284" s="2"/>
      <c r="J1284" s="31"/>
      <c r="K1284" s="31"/>
      <c r="L1284" s="31"/>
      <c r="M1284" s="174" t="str">
        <f>IF(OR(ISBLANK(TP_CFAR_DB[[#This Row],[Probability]]),ISBLANK(TP_CFAR_DB[[#This Row],[Severity]])),"",VLOOKUP(TP_CFAR_DB[[#This Row],[Probability]],Probability[],2,FALSE)+VLOOKUP(TP_CFAR_DB[[#This Row],[Severity]],Probability[],2,FALSE)+1)</f>
        <v/>
      </c>
      <c r="N1284" s="182"/>
    </row>
    <row r="1285" spans="2:14">
      <c r="B1285" s="176">
        <f t="shared" ca="1" si="48"/>
        <v>1281</v>
      </c>
      <c r="C1285" s="176" t="str">
        <f t="shared" ca="1" si="49"/>
        <v>FT-TP-1281</v>
      </c>
      <c r="D1285" s="31"/>
      <c r="E1285" s="2"/>
      <c r="F1285" s="2"/>
      <c r="G1285" s="2"/>
      <c r="H1285" s="2"/>
      <c r="I1285" s="2"/>
      <c r="J1285" s="31"/>
      <c r="K1285" s="31"/>
      <c r="L1285" s="31"/>
      <c r="M1285" s="174" t="str">
        <f>IF(OR(ISBLANK(TP_CFAR_DB[[#This Row],[Probability]]),ISBLANK(TP_CFAR_DB[[#This Row],[Severity]])),"",VLOOKUP(TP_CFAR_DB[[#This Row],[Probability]],Probability[],2,FALSE)+VLOOKUP(TP_CFAR_DB[[#This Row],[Severity]],Probability[],2,FALSE)+1)</f>
        <v/>
      </c>
      <c r="N1285" s="182"/>
    </row>
    <row r="1286" spans="2:14">
      <c r="B1286" s="176">
        <f t="shared" ca="1" si="48"/>
        <v>1282</v>
      </c>
      <c r="C1286" s="176" t="str">
        <f t="shared" ca="1" si="49"/>
        <v>FT-TP-1282</v>
      </c>
      <c r="D1286" s="31"/>
      <c r="E1286" s="2"/>
      <c r="F1286" s="2"/>
      <c r="G1286" s="2"/>
      <c r="H1286" s="2"/>
      <c r="I1286" s="2"/>
      <c r="J1286" s="31"/>
      <c r="K1286" s="31"/>
      <c r="L1286" s="31"/>
      <c r="M1286" s="174" t="str">
        <f>IF(OR(ISBLANK(TP_CFAR_DB[[#This Row],[Probability]]),ISBLANK(TP_CFAR_DB[[#This Row],[Severity]])),"",VLOOKUP(TP_CFAR_DB[[#This Row],[Probability]],Probability[],2,FALSE)+VLOOKUP(TP_CFAR_DB[[#This Row],[Severity]],Probability[],2,FALSE)+1)</f>
        <v/>
      </c>
      <c r="N1286" s="182"/>
    </row>
    <row r="1287" spans="2:14">
      <c r="B1287" s="176">
        <f t="shared" ca="1" si="48"/>
        <v>1283</v>
      </c>
      <c r="C1287" s="176" t="str">
        <f t="shared" ca="1" si="49"/>
        <v>FT-TP-1283</v>
      </c>
      <c r="D1287" s="31"/>
      <c r="E1287" s="2"/>
      <c r="F1287" s="2"/>
      <c r="G1287" s="2"/>
      <c r="H1287" s="2"/>
      <c r="I1287" s="2"/>
      <c r="J1287" s="31"/>
      <c r="K1287" s="31"/>
      <c r="L1287" s="31"/>
      <c r="M1287" s="174" t="str">
        <f>IF(OR(ISBLANK(TP_CFAR_DB[[#This Row],[Probability]]),ISBLANK(TP_CFAR_DB[[#This Row],[Severity]])),"",VLOOKUP(TP_CFAR_DB[[#This Row],[Probability]],Probability[],2,FALSE)+VLOOKUP(TP_CFAR_DB[[#This Row],[Severity]],Probability[],2,FALSE)+1)</f>
        <v/>
      </c>
      <c r="N1287" s="182"/>
    </row>
    <row r="1288" spans="2:14">
      <c r="B1288" s="176">
        <f t="shared" ca="1" si="48"/>
        <v>1284</v>
      </c>
      <c r="C1288" s="176" t="str">
        <f t="shared" ca="1" si="49"/>
        <v>FT-TP-1284</v>
      </c>
      <c r="D1288" s="31"/>
      <c r="E1288" s="2"/>
      <c r="F1288" s="2"/>
      <c r="G1288" s="2"/>
      <c r="H1288" s="2"/>
      <c r="I1288" s="2"/>
      <c r="J1288" s="31"/>
      <c r="K1288" s="31"/>
      <c r="L1288" s="31"/>
      <c r="M1288" s="174" t="str">
        <f>IF(OR(ISBLANK(TP_CFAR_DB[[#This Row],[Probability]]),ISBLANK(TP_CFAR_DB[[#This Row],[Severity]])),"",VLOOKUP(TP_CFAR_DB[[#This Row],[Probability]],Probability[],2,FALSE)+VLOOKUP(TP_CFAR_DB[[#This Row],[Severity]],Probability[],2,FALSE)+1)</f>
        <v/>
      </c>
      <c r="N1288" s="182"/>
    </row>
    <row r="1289" spans="2:14">
      <c r="B1289" s="176">
        <f t="shared" ca="1" si="48"/>
        <v>1285</v>
      </c>
      <c r="C1289" s="176" t="str">
        <f t="shared" ca="1" si="49"/>
        <v>FT-TP-1285</v>
      </c>
      <c r="D1289" s="31"/>
      <c r="E1289" s="2"/>
      <c r="F1289" s="2"/>
      <c r="G1289" s="2"/>
      <c r="H1289" s="2"/>
      <c r="I1289" s="2"/>
      <c r="J1289" s="31"/>
      <c r="K1289" s="31"/>
      <c r="L1289" s="31"/>
      <c r="M1289" s="174" t="str">
        <f>IF(OR(ISBLANK(TP_CFAR_DB[[#This Row],[Probability]]),ISBLANK(TP_CFAR_DB[[#This Row],[Severity]])),"",VLOOKUP(TP_CFAR_DB[[#This Row],[Probability]],Probability[],2,FALSE)+VLOOKUP(TP_CFAR_DB[[#This Row],[Severity]],Probability[],2,FALSE)+1)</f>
        <v/>
      </c>
      <c r="N1289" s="182"/>
    </row>
    <row r="1290" spans="2:14">
      <c r="B1290" s="176">
        <f t="shared" ca="1" si="48"/>
        <v>1286</v>
      </c>
      <c r="C1290" s="176" t="str">
        <f t="shared" ca="1" si="49"/>
        <v>FT-TP-1286</v>
      </c>
      <c r="D1290" s="31"/>
      <c r="E1290" s="2"/>
      <c r="F1290" s="2"/>
      <c r="G1290" s="2"/>
      <c r="H1290" s="2"/>
      <c r="I1290" s="2"/>
      <c r="J1290" s="31"/>
      <c r="K1290" s="31"/>
      <c r="L1290" s="31"/>
      <c r="M1290" s="174" t="str">
        <f>IF(OR(ISBLANK(TP_CFAR_DB[[#This Row],[Probability]]),ISBLANK(TP_CFAR_DB[[#This Row],[Severity]])),"",VLOOKUP(TP_CFAR_DB[[#This Row],[Probability]],Probability[],2,FALSE)+VLOOKUP(TP_CFAR_DB[[#This Row],[Severity]],Probability[],2,FALSE)+1)</f>
        <v/>
      </c>
      <c r="N1290" s="182"/>
    </row>
    <row r="1291" spans="2:14">
      <c r="B1291" s="176">
        <f t="shared" ca="1" si="48"/>
        <v>1287</v>
      </c>
      <c r="C1291" s="176" t="str">
        <f t="shared" ca="1" si="49"/>
        <v>FT-TP-1287</v>
      </c>
      <c r="D1291" s="31"/>
      <c r="E1291" s="2"/>
      <c r="F1291" s="2"/>
      <c r="G1291" s="2"/>
      <c r="H1291" s="2"/>
      <c r="I1291" s="2"/>
      <c r="J1291" s="31"/>
      <c r="K1291" s="31"/>
      <c r="L1291" s="31"/>
      <c r="M1291" s="174" t="str">
        <f>IF(OR(ISBLANK(TP_CFAR_DB[[#This Row],[Probability]]),ISBLANK(TP_CFAR_DB[[#This Row],[Severity]])),"",VLOOKUP(TP_CFAR_DB[[#This Row],[Probability]],Probability[],2,FALSE)+VLOOKUP(TP_CFAR_DB[[#This Row],[Severity]],Probability[],2,FALSE)+1)</f>
        <v/>
      </c>
      <c r="N1291" s="182"/>
    </row>
    <row r="1292" spans="2:14">
      <c r="B1292" s="176">
        <f t="shared" ca="1" si="48"/>
        <v>1288</v>
      </c>
      <c r="C1292" s="176" t="str">
        <f t="shared" ca="1" si="49"/>
        <v>FT-TP-1288</v>
      </c>
      <c r="D1292" s="31"/>
      <c r="E1292" s="2"/>
      <c r="F1292" s="2"/>
      <c r="G1292" s="2"/>
      <c r="H1292" s="2"/>
      <c r="I1292" s="2"/>
      <c r="J1292" s="31"/>
      <c r="K1292" s="31"/>
      <c r="L1292" s="31"/>
      <c r="M1292" s="174" t="str">
        <f>IF(OR(ISBLANK(TP_CFAR_DB[[#This Row],[Probability]]),ISBLANK(TP_CFAR_DB[[#This Row],[Severity]])),"",VLOOKUP(TP_CFAR_DB[[#This Row],[Probability]],Probability[],2,FALSE)+VLOOKUP(TP_CFAR_DB[[#This Row],[Severity]],Probability[],2,FALSE)+1)</f>
        <v/>
      </c>
      <c r="N1292" s="182"/>
    </row>
    <row r="1293" spans="2:14">
      <c r="B1293" s="176">
        <f t="shared" ca="1" si="48"/>
        <v>1289</v>
      </c>
      <c r="C1293" s="176" t="str">
        <f t="shared" ca="1" si="49"/>
        <v>FT-TP-1289</v>
      </c>
      <c r="D1293" s="31"/>
      <c r="E1293" s="2"/>
      <c r="F1293" s="2"/>
      <c r="G1293" s="2"/>
      <c r="H1293" s="2"/>
      <c r="I1293" s="2"/>
      <c r="J1293" s="31"/>
      <c r="K1293" s="31"/>
      <c r="L1293" s="31"/>
      <c r="M1293" s="174" t="str">
        <f>IF(OR(ISBLANK(TP_CFAR_DB[[#This Row],[Probability]]),ISBLANK(TP_CFAR_DB[[#This Row],[Severity]])),"",VLOOKUP(TP_CFAR_DB[[#This Row],[Probability]],Probability[],2,FALSE)+VLOOKUP(TP_CFAR_DB[[#This Row],[Severity]],Probability[],2,FALSE)+1)</f>
        <v/>
      </c>
      <c r="N1293" s="182"/>
    </row>
    <row r="1294" spans="2:14">
      <c r="B1294" s="176">
        <f t="shared" ca="1" si="48"/>
        <v>1290</v>
      </c>
      <c r="C1294" s="176" t="str">
        <f t="shared" ca="1" si="49"/>
        <v>FT-TP-1290</v>
      </c>
      <c r="D1294" s="31"/>
      <c r="E1294" s="2"/>
      <c r="F1294" s="2"/>
      <c r="G1294" s="2"/>
      <c r="H1294" s="2"/>
      <c r="I1294" s="2"/>
      <c r="J1294" s="31"/>
      <c r="K1294" s="31"/>
      <c r="L1294" s="31"/>
      <c r="M1294" s="174" t="str">
        <f>IF(OR(ISBLANK(TP_CFAR_DB[[#This Row],[Probability]]),ISBLANK(TP_CFAR_DB[[#This Row],[Severity]])),"",VLOOKUP(TP_CFAR_DB[[#This Row],[Probability]],Probability[],2,FALSE)+VLOOKUP(TP_CFAR_DB[[#This Row],[Severity]],Probability[],2,FALSE)+1)</f>
        <v/>
      </c>
      <c r="N1294" s="182"/>
    </row>
    <row r="1295" spans="2:14">
      <c r="B1295" s="176">
        <f t="shared" ca="1" si="48"/>
        <v>1291</v>
      </c>
      <c r="C1295" s="176" t="str">
        <f t="shared" ca="1" si="49"/>
        <v>FT-TP-1291</v>
      </c>
      <c r="D1295" s="31"/>
      <c r="E1295" s="2"/>
      <c r="F1295" s="2"/>
      <c r="G1295" s="2"/>
      <c r="H1295" s="2"/>
      <c r="I1295" s="2"/>
      <c r="J1295" s="31"/>
      <c r="K1295" s="31"/>
      <c r="L1295" s="31"/>
      <c r="M1295" s="174" t="str">
        <f>IF(OR(ISBLANK(TP_CFAR_DB[[#This Row],[Probability]]),ISBLANK(TP_CFAR_DB[[#This Row],[Severity]])),"",VLOOKUP(TP_CFAR_DB[[#This Row],[Probability]],Probability[],2,FALSE)+VLOOKUP(TP_CFAR_DB[[#This Row],[Severity]],Probability[],2,FALSE)+1)</f>
        <v/>
      </c>
      <c r="N1295" s="182"/>
    </row>
    <row r="1296" spans="2:14">
      <c r="B1296" s="176">
        <f t="shared" ca="1" si="48"/>
        <v>1292</v>
      </c>
      <c r="C1296" s="176" t="str">
        <f t="shared" ca="1" si="49"/>
        <v>FT-TP-1292</v>
      </c>
      <c r="D1296" s="31"/>
      <c r="E1296" s="2"/>
      <c r="F1296" s="2"/>
      <c r="G1296" s="2"/>
      <c r="H1296" s="2"/>
      <c r="I1296" s="2"/>
      <c r="J1296" s="31"/>
      <c r="K1296" s="31"/>
      <c r="L1296" s="31"/>
      <c r="M1296" s="174" t="str">
        <f>IF(OR(ISBLANK(TP_CFAR_DB[[#This Row],[Probability]]),ISBLANK(TP_CFAR_DB[[#This Row],[Severity]])),"",VLOOKUP(TP_CFAR_DB[[#This Row],[Probability]],Probability[],2,FALSE)+VLOOKUP(TP_CFAR_DB[[#This Row],[Severity]],Probability[],2,FALSE)+1)</f>
        <v/>
      </c>
      <c r="N1296" s="182"/>
    </row>
    <row r="1297" spans="2:14">
      <c r="B1297" s="176">
        <f t="shared" ca="1" si="48"/>
        <v>1293</v>
      </c>
      <c r="C1297" s="176" t="str">
        <f t="shared" ca="1" si="49"/>
        <v>FT-TP-1293</v>
      </c>
      <c r="D1297" s="31"/>
      <c r="E1297" s="2"/>
      <c r="F1297" s="2"/>
      <c r="G1297" s="2"/>
      <c r="H1297" s="2"/>
      <c r="I1297" s="2"/>
      <c r="J1297" s="31"/>
      <c r="K1297" s="31"/>
      <c r="L1297" s="31"/>
      <c r="M1297" s="174" t="str">
        <f>IF(OR(ISBLANK(TP_CFAR_DB[[#This Row],[Probability]]),ISBLANK(TP_CFAR_DB[[#This Row],[Severity]])),"",VLOOKUP(TP_CFAR_DB[[#This Row],[Probability]],Probability[],2,FALSE)+VLOOKUP(TP_CFAR_DB[[#This Row],[Severity]],Probability[],2,FALSE)+1)</f>
        <v/>
      </c>
      <c r="N1297" s="182"/>
    </row>
    <row r="1298" spans="2:14">
      <c r="B1298" s="176">
        <f t="shared" ca="1" si="48"/>
        <v>1294</v>
      </c>
      <c r="C1298" s="176" t="str">
        <f t="shared" ca="1" si="49"/>
        <v>FT-TP-1294</v>
      </c>
      <c r="D1298" s="31"/>
      <c r="E1298" s="2"/>
      <c r="F1298" s="2"/>
      <c r="G1298" s="2"/>
      <c r="H1298" s="2"/>
      <c r="I1298" s="2"/>
      <c r="J1298" s="31"/>
      <c r="K1298" s="31"/>
      <c r="L1298" s="31"/>
      <c r="M1298" s="174" t="str">
        <f>IF(OR(ISBLANK(TP_CFAR_DB[[#This Row],[Probability]]),ISBLANK(TP_CFAR_DB[[#This Row],[Severity]])),"",VLOOKUP(TP_CFAR_DB[[#This Row],[Probability]],Probability[],2,FALSE)+VLOOKUP(TP_CFAR_DB[[#This Row],[Severity]],Probability[],2,FALSE)+1)</f>
        <v/>
      </c>
      <c r="N1298" s="182"/>
    </row>
    <row r="1299" spans="2:14">
      <c r="B1299" s="176">
        <f t="shared" ca="1" si="48"/>
        <v>1295</v>
      </c>
      <c r="C1299" s="176" t="str">
        <f t="shared" ca="1" si="49"/>
        <v>FT-TP-1295</v>
      </c>
      <c r="D1299" s="31"/>
      <c r="E1299" s="2"/>
      <c r="F1299" s="2"/>
      <c r="G1299" s="2"/>
      <c r="H1299" s="2"/>
      <c r="I1299" s="2"/>
      <c r="J1299" s="31"/>
      <c r="K1299" s="31"/>
      <c r="L1299" s="31"/>
      <c r="M1299" s="174" t="str">
        <f>IF(OR(ISBLANK(TP_CFAR_DB[[#This Row],[Probability]]),ISBLANK(TP_CFAR_DB[[#This Row],[Severity]])),"",VLOOKUP(TP_CFAR_DB[[#This Row],[Probability]],Probability[],2,FALSE)+VLOOKUP(TP_CFAR_DB[[#This Row],[Severity]],Probability[],2,FALSE)+1)</f>
        <v/>
      </c>
      <c r="N1299" s="182"/>
    </row>
    <row r="1300" spans="2:14">
      <c r="B1300" s="176">
        <f t="shared" ca="1" si="48"/>
        <v>1296</v>
      </c>
      <c r="C1300" s="176" t="str">
        <f t="shared" ca="1" si="49"/>
        <v>FT-TP-1296</v>
      </c>
      <c r="D1300" s="31"/>
      <c r="E1300" s="2"/>
      <c r="F1300" s="2"/>
      <c r="G1300" s="2"/>
      <c r="H1300" s="2"/>
      <c r="I1300" s="2"/>
      <c r="J1300" s="31"/>
      <c r="K1300" s="31"/>
      <c r="L1300" s="31"/>
      <c r="M1300" s="174" t="str">
        <f>IF(OR(ISBLANK(TP_CFAR_DB[[#This Row],[Probability]]),ISBLANK(TP_CFAR_DB[[#This Row],[Severity]])),"",VLOOKUP(TP_CFAR_DB[[#This Row],[Probability]],Probability[],2,FALSE)+VLOOKUP(TP_CFAR_DB[[#This Row],[Severity]],Probability[],2,FALSE)+1)</f>
        <v/>
      </c>
      <c r="N1300" s="182"/>
    </row>
    <row r="1301" spans="2:14">
      <c r="B1301" s="176">
        <f t="shared" ca="1" si="48"/>
        <v>1297</v>
      </c>
      <c r="C1301" s="176" t="str">
        <f t="shared" ca="1" si="49"/>
        <v>FT-TP-1297</v>
      </c>
      <c r="D1301" s="31"/>
      <c r="E1301" s="2"/>
      <c r="F1301" s="2"/>
      <c r="G1301" s="2"/>
      <c r="H1301" s="2"/>
      <c r="I1301" s="2"/>
      <c r="J1301" s="31"/>
      <c r="K1301" s="31"/>
      <c r="L1301" s="31"/>
      <c r="M1301" s="174" t="str">
        <f>IF(OR(ISBLANK(TP_CFAR_DB[[#This Row],[Probability]]),ISBLANK(TP_CFAR_DB[[#This Row],[Severity]])),"",VLOOKUP(TP_CFAR_DB[[#This Row],[Probability]],Probability[],2,FALSE)+VLOOKUP(TP_CFAR_DB[[#This Row],[Severity]],Probability[],2,FALSE)+1)</f>
        <v/>
      </c>
      <c r="N1301" s="182"/>
    </row>
    <row r="1302" spans="2:14">
      <c r="B1302" s="176">
        <f t="shared" ca="1" si="48"/>
        <v>1298</v>
      </c>
      <c r="C1302" s="176" t="str">
        <f t="shared" ca="1" si="49"/>
        <v>FT-TP-1298</v>
      </c>
      <c r="D1302" s="31"/>
      <c r="E1302" s="2"/>
      <c r="F1302" s="2"/>
      <c r="G1302" s="2"/>
      <c r="H1302" s="2"/>
      <c r="I1302" s="2"/>
      <c r="J1302" s="31"/>
      <c r="K1302" s="31"/>
      <c r="L1302" s="31"/>
      <c r="M1302" s="174" t="str">
        <f>IF(OR(ISBLANK(TP_CFAR_DB[[#This Row],[Probability]]),ISBLANK(TP_CFAR_DB[[#This Row],[Severity]])),"",VLOOKUP(TP_CFAR_DB[[#This Row],[Probability]],Probability[],2,FALSE)+VLOOKUP(TP_CFAR_DB[[#This Row],[Severity]],Probability[],2,FALSE)+1)</f>
        <v/>
      </c>
      <c r="N1302" s="182"/>
    </row>
    <row r="1303" spans="2:14">
      <c r="B1303" s="176">
        <f t="shared" ca="1" si="48"/>
        <v>1299</v>
      </c>
      <c r="C1303" s="176" t="str">
        <f t="shared" ca="1" si="49"/>
        <v>FT-TP-1299</v>
      </c>
      <c r="D1303" s="31"/>
      <c r="E1303" s="2"/>
      <c r="F1303" s="2"/>
      <c r="G1303" s="2"/>
      <c r="H1303" s="2"/>
      <c r="I1303" s="2"/>
      <c r="J1303" s="31"/>
      <c r="K1303" s="31"/>
      <c r="L1303" s="31"/>
      <c r="M1303" s="174" t="str">
        <f>IF(OR(ISBLANK(TP_CFAR_DB[[#This Row],[Probability]]),ISBLANK(TP_CFAR_DB[[#This Row],[Severity]])),"",VLOOKUP(TP_CFAR_DB[[#This Row],[Probability]],Probability[],2,FALSE)+VLOOKUP(TP_CFAR_DB[[#This Row],[Severity]],Probability[],2,FALSE)+1)</f>
        <v/>
      </c>
      <c r="N1303" s="182"/>
    </row>
    <row r="1304" spans="2:14">
      <c r="B1304" s="176">
        <f t="shared" ca="1" si="48"/>
        <v>1300</v>
      </c>
      <c r="C1304" s="176" t="str">
        <f t="shared" ca="1" si="49"/>
        <v>FT-TP-1300</v>
      </c>
      <c r="D1304" s="31"/>
      <c r="E1304" s="2"/>
      <c r="F1304" s="2"/>
      <c r="G1304" s="2"/>
      <c r="H1304" s="2"/>
      <c r="I1304" s="2"/>
      <c r="J1304" s="31"/>
      <c r="K1304" s="31"/>
      <c r="L1304" s="31"/>
      <c r="M1304" s="174" t="str">
        <f>IF(OR(ISBLANK(TP_CFAR_DB[[#This Row],[Probability]]),ISBLANK(TP_CFAR_DB[[#This Row],[Severity]])),"",VLOOKUP(TP_CFAR_DB[[#This Row],[Probability]],Probability[],2,FALSE)+VLOOKUP(TP_CFAR_DB[[#This Row],[Severity]],Probability[],2,FALSE)+1)</f>
        <v/>
      </c>
      <c r="N1304" s="182"/>
    </row>
    <row r="1305" spans="2:14">
      <c r="B1305" s="176">
        <f t="shared" ca="1" si="48"/>
        <v>1301</v>
      </c>
      <c r="C1305" s="176" t="str">
        <f t="shared" ca="1" si="49"/>
        <v>FT-TP-1301</v>
      </c>
      <c r="D1305" s="31"/>
      <c r="E1305" s="2"/>
      <c r="F1305" s="2"/>
      <c r="G1305" s="2"/>
      <c r="H1305" s="2"/>
      <c r="I1305" s="2"/>
      <c r="J1305" s="31"/>
      <c r="K1305" s="31"/>
      <c r="L1305" s="31"/>
      <c r="M1305" s="174" t="str">
        <f>IF(OR(ISBLANK(TP_CFAR_DB[[#This Row],[Probability]]),ISBLANK(TP_CFAR_DB[[#This Row],[Severity]])),"",VLOOKUP(TP_CFAR_DB[[#This Row],[Probability]],Probability[],2,FALSE)+VLOOKUP(TP_CFAR_DB[[#This Row],[Severity]],Probability[],2,FALSE)+1)</f>
        <v/>
      </c>
      <c r="N1305" s="182"/>
    </row>
    <row r="1306" spans="2:14">
      <c r="B1306" s="176">
        <f t="shared" ca="1" si="48"/>
        <v>1302</v>
      </c>
      <c r="C1306" s="176" t="str">
        <f t="shared" ca="1" si="49"/>
        <v>FT-TP-1302</v>
      </c>
      <c r="D1306" s="31"/>
      <c r="E1306" s="2"/>
      <c r="F1306" s="2"/>
      <c r="G1306" s="2"/>
      <c r="H1306" s="2"/>
      <c r="I1306" s="2"/>
      <c r="J1306" s="31"/>
      <c r="K1306" s="31"/>
      <c r="L1306" s="31"/>
      <c r="M1306" s="174" t="str">
        <f>IF(OR(ISBLANK(TP_CFAR_DB[[#This Row],[Probability]]),ISBLANK(TP_CFAR_DB[[#This Row],[Severity]])),"",VLOOKUP(TP_CFAR_DB[[#This Row],[Probability]],Probability[],2,FALSE)+VLOOKUP(TP_CFAR_DB[[#This Row],[Severity]],Probability[],2,FALSE)+1)</f>
        <v/>
      </c>
      <c r="N1306" s="182"/>
    </row>
    <row r="1307" spans="2:14">
      <c r="B1307" s="176">
        <f t="shared" ca="1" si="48"/>
        <v>1303</v>
      </c>
      <c r="C1307" s="176" t="str">
        <f t="shared" ca="1" si="49"/>
        <v>FT-TP-1303</v>
      </c>
      <c r="D1307" s="31"/>
      <c r="E1307" s="2"/>
      <c r="F1307" s="2"/>
      <c r="G1307" s="2"/>
      <c r="H1307" s="2"/>
      <c r="I1307" s="2"/>
      <c r="J1307" s="31"/>
      <c r="K1307" s="31"/>
      <c r="L1307" s="31"/>
      <c r="M1307" s="174" t="str">
        <f>IF(OR(ISBLANK(TP_CFAR_DB[[#This Row],[Probability]]),ISBLANK(TP_CFAR_DB[[#This Row],[Severity]])),"",VLOOKUP(TP_CFAR_DB[[#This Row],[Probability]],Probability[],2,FALSE)+VLOOKUP(TP_CFAR_DB[[#This Row],[Severity]],Probability[],2,FALSE)+1)</f>
        <v/>
      </c>
      <c r="N1307" s="182"/>
    </row>
    <row r="1308" spans="2:14">
      <c r="B1308" s="176">
        <f t="shared" ca="1" si="48"/>
        <v>1304</v>
      </c>
      <c r="C1308" s="176" t="str">
        <f t="shared" ca="1" si="49"/>
        <v>FT-TP-1304</v>
      </c>
      <c r="D1308" s="31"/>
      <c r="E1308" s="2"/>
      <c r="F1308" s="2"/>
      <c r="G1308" s="2"/>
      <c r="H1308" s="2"/>
      <c r="I1308" s="2"/>
      <c r="J1308" s="31"/>
      <c r="K1308" s="31"/>
      <c r="L1308" s="31"/>
      <c r="M1308" s="174" t="str">
        <f>IF(OR(ISBLANK(TP_CFAR_DB[[#This Row],[Probability]]),ISBLANK(TP_CFAR_DB[[#This Row],[Severity]])),"",VLOOKUP(TP_CFAR_DB[[#This Row],[Probability]],Probability[],2,FALSE)+VLOOKUP(TP_CFAR_DB[[#This Row],[Severity]],Probability[],2,FALSE)+1)</f>
        <v/>
      </c>
      <c r="N1308" s="182"/>
    </row>
    <row r="1309" spans="2:14">
      <c r="B1309" s="176">
        <f t="shared" ca="1" si="48"/>
        <v>1305</v>
      </c>
      <c r="C1309" s="176" t="str">
        <f t="shared" ca="1" si="49"/>
        <v>FT-TP-1305</v>
      </c>
      <c r="D1309" s="31"/>
      <c r="E1309" s="2"/>
      <c r="F1309" s="2"/>
      <c r="G1309" s="2"/>
      <c r="H1309" s="2"/>
      <c r="I1309" s="2"/>
      <c r="J1309" s="31"/>
      <c r="K1309" s="31"/>
      <c r="L1309" s="31"/>
      <c r="M1309" s="174" t="str">
        <f>IF(OR(ISBLANK(TP_CFAR_DB[[#This Row],[Probability]]),ISBLANK(TP_CFAR_DB[[#This Row],[Severity]])),"",VLOOKUP(TP_CFAR_DB[[#This Row],[Probability]],Probability[],2,FALSE)+VLOOKUP(TP_CFAR_DB[[#This Row],[Severity]],Probability[],2,FALSE)+1)</f>
        <v/>
      </c>
      <c r="N1309" s="182"/>
    </row>
    <row r="1310" spans="2:14">
      <c r="B1310" s="176">
        <f t="shared" ca="1" si="48"/>
        <v>1306</v>
      </c>
      <c r="C1310" s="176" t="str">
        <f t="shared" ca="1" si="49"/>
        <v>FT-TP-1306</v>
      </c>
      <c r="D1310" s="31"/>
      <c r="E1310" s="2"/>
      <c r="F1310" s="2"/>
      <c r="G1310" s="2"/>
      <c r="H1310" s="2"/>
      <c r="I1310" s="2"/>
      <c r="J1310" s="31"/>
      <c r="K1310" s="31"/>
      <c r="L1310" s="31"/>
      <c r="M1310" s="174" t="str">
        <f>IF(OR(ISBLANK(TP_CFAR_DB[[#This Row],[Probability]]),ISBLANK(TP_CFAR_DB[[#This Row],[Severity]])),"",VLOOKUP(TP_CFAR_DB[[#This Row],[Probability]],Probability[],2,FALSE)+VLOOKUP(TP_CFAR_DB[[#This Row],[Severity]],Probability[],2,FALSE)+1)</f>
        <v/>
      </c>
      <c r="N1310" s="182"/>
    </row>
    <row r="1311" spans="2:14">
      <c r="B1311" s="176">
        <f t="shared" ref="B1311:B1358" ca="1" si="50">INDIRECT("R[-1]C",0)+1</f>
        <v>1307</v>
      </c>
      <c r="C1311" s="176" t="str">
        <f t="shared" ref="C1311:C1358" ca="1" si="51">"FT-TP-"&amp;B1311</f>
        <v>FT-TP-1307</v>
      </c>
      <c r="D1311" s="31"/>
      <c r="E1311" s="2"/>
      <c r="F1311" s="2"/>
      <c r="G1311" s="2"/>
      <c r="H1311" s="2"/>
      <c r="I1311" s="2"/>
      <c r="J1311" s="31"/>
      <c r="K1311" s="31"/>
      <c r="L1311" s="31"/>
      <c r="M1311" s="174" t="str">
        <f>IF(OR(ISBLANK(TP_CFAR_DB[[#This Row],[Probability]]),ISBLANK(TP_CFAR_DB[[#This Row],[Severity]])),"",VLOOKUP(TP_CFAR_DB[[#This Row],[Probability]],Probability[],2,FALSE)+VLOOKUP(TP_CFAR_DB[[#This Row],[Severity]],Probability[],2,FALSE)+1)</f>
        <v/>
      </c>
      <c r="N1311" s="182"/>
    </row>
    <row r="1312" spans="2:14">
      <c r="B1312" s="176">
        <f t="shared" ca="1" si="50"/>
        <v>1308</v>
      </c>
      <c r="C1312" s="176" t="str">
        <f t="shared" ca="1" si="51"/>
        <v>FT-TP-1308</v>
      </c>
      <c r="D1312" s="31"/>
      <c r="E1312" s="2"/>
      <c r="F1312" s="2"/>
      <c r="G1312" s="2"/>
      <c r="H1312" s="2"/>
      <c r="I1312" s="2"/>
      <c r="J1312" s="31"/>
      <c r="K1312" s="31"/>
      <c r="L1312" s="31"/>
      <c r="M1312" s="174" t="str">
        <f>IF(OR(ISBLANK(TP_CFAR_DB[[#This Row],[Probability]]),ISBLANK(TP_CFAR_DB[[#This Row],[Severity]])),"",VLOOKUP(TP_CFAR_DB[[#This Row],[Probability]],Probability[],2,FALSE)+VLOOKUP(TP_CFAR_DB[[#This Row],[Severity]],Probability[],2,FALSE)+1)</f>
        <v/>
      </c>
      <c r="N1312" s="182"/>
    </row>
    <row r="1313" spans="2:14">
      <c r="B1313" s="176">
        <f t="shared" ca="1" si="50"/>
        <v>1309</v>
      </c>
      <c r="C1313" s="176" t="str">
        <f t="shared" ca="1" si="51"/>
        <v>FT-TP-1309</v>
      </c>
      <c r="D1313" s="31"/>
      <c r="E1313" s="2"/>
      <c r="F1313" s="2"/>
      <c r="G1313" s="2"/>
      <c r="H1313" s="2"/>
      <c r="I1313" s="2"/>
      <c r="J1313" s="31"/>
      <c r="K1313" s="31"/>
      <c r="L1313" s="31"/>
      <c r="M1313" s="174" t="str">
        <f>IF(OR(ISBLANK(TP_CFAR_DB[[#This Row],[Probability]]),ISBLANK(TP_CFAR_DB[[#This Row],[Severity]])),"",VLOOKUP(TP_CFAR_DB[[#This Row],[Probability]],Probability[],2,FALSE)+VLOOKUP(TP_CFAR_DB[[#This Row],[Severity]],Probability[],2,FALSE)+1)</f>
        <v/>
      </c>
      <c r="N1313" s="182"/>
    </row>
    <row r="1314" spans="2:14">
      <c r="B1314" s="176">
        <f t="shared" ca="1" si="50"/>
        <v>1310</v>
      </c>
      <c r="C1314" s="176" t="str">
        <f t="shared" ca="1" si="51"/>
        <v>FT-TP-1310</v>
      </c>
      <c r="D1314" s="31"/>
      <c r="E1314" s="2"/>
      <c r="F1314" s="2"/>
      <c r="G1314" s="2"/>
      <c r="H1314" s="2"/>
      <c r="I1314" s="2"/>
      <c r="J1314" s="31"/>
      <c r="K1314" s="31"/>
      <c r="L1314" s="31"/>
      <c r="M1314" s="174" t="str">
        <f>IF(OR(ISBLANK(TP_CFAR_DB[[#This Row],[Probability]]),ISBLANK(TP_CFAR_DB[[#This Row],[Severity]])),"",VLOOKUP(TP_CFAR_DB[[#This Row],[Probability]],Probability[],2,FALSE)+VLOOKUP(TP_CFAR_DB[[#This Row],[Severity]],Probability[],2,FALSE)+1)</f>
        <v/>
      </c>
      <c r="N1314" s="182"/>
    </row>
    <row r="1315" spans="2:14">
      <c r="B1315" s="176">
        <f t="shared" ca="1" si="50"/>
        <v>1311</v>
      </c>
      <c r="C1315" s="176" t="str">
        <f t="shared" ca="1" si="51"/>
        <v>FT-TP-1311</v>
      </c>
      <c r="D1315" s="31"/>
      <c r="E1315" s="2"/>
      <c r="F1315" s="2"/>
      <c r="G1315" s="2"/>
      <c r="H1315" s="2"/>
      <c r="I1315" s="2"/>
      <c r="J1315" s="31"/>
      <c r="K1315" s="31"/>
      <c r="L1315" s="31"/>
      <c r="M1315" s="174" t="str">
        <f>IF(OR(ISBLANK(TP_CFAR_DB[[#This Row],[Probability]]),ISBLANK(TP_CFAR_DB[[#This Row],[Severity]])),"",VLOOKUP(TP_CFAR_DB[[#This Row],[Probability]],Probability[],2,FALSE)+VLOOKUP(TP_CFAR_DB[[#This Row],[Severity]],Probability[],2,FALSE)+1)</f>
        <v/>
      </c>
      <c r="N1315" s="182"/>
    </row>
    <row r="1316" spans="2:14">
      <c r="B1316" s="176">
        <f t="shared" ca="1" si="50"/>
        <v>1312</v>
      </c>
      <c r="C1316" s="176" t="str">
        <f t="shared" ca="1" si="51"/>
        <v>FT-TP-1312</v>
      </c>
      <c r="D1316" s="31"/>
      <c r="E1316" s="2"/>
      <c r="F1316" s="2"/>
      <c r="G1316" s="2"/>
      <c r="H1316" s="2"/>
      <c r="I1316" s="2"/>
      <c r="J1316" s="31"/>
      <c r="K1316" s="31"/>
      <c r="L1316" s="31"/>
      <c r="M1316" s="174" t="str">
        <f>IF(OR(ISBLANK(TP_CFAR_DB[[#This Row],[Probability]]),ISBLANK(TP_CFAR_DB[[#This Row],[Severity]])),"",VLOOKUP(TP_CFAR_DB[[#This Row],[Probability]],Probability[],2,FALSE)+VLOOKUP(TP_CFAR_DB[[#This Row],[Severity]],Probability[],2,FALSE)+1)</f>
        <v/>
      </c>
      <c r="N1316" s="182"/>
    </row>
    <row r="1317" spans="2:14">
      <c r="B1317" s="176">
        <f t="shared" ca="1" si="50"/>
        <v>1313</v>
      </c>
      <c r="C1317" s="176" t="str">
        <f t="shared" ca="1" si="51"/>
        <v>FT-TP-1313</v>
      </c>
      <c r="D1317" s="31"/>
      <c r="E1317" s="2"/>
      <c r="F1317" s="2"/>
      <c r="G1317" s="2"/>
      <c r="H1317" s="2"/>
      <c r="I1317" s="2"/>
      <c r="J1317" s="31"/>
      <c r="K1317" s="31"/>
      <c r="L1317" s="31"/>
      <c r="M1317" s="174" t="str">
        <f>IF(OR(ISBLANK(TP_CFAR_DB[[#This Row],[Probability]]),ISBLANK(TP_CFAR_DB[[#This Row],[Severity]])),"",VLOOKUP(TP_CFAR_DB[[#This Row],[Probability]],Probability[],2,FALSE)+VLOOKUP(TP_CFAR_DB[[#This Row],[Severity]],Probability[],2,FALSE)+1)</f>
        <v/>
      </c>
      <c r="N1317" s="182"/>
    </row>
    <row r="1318" spans="2:14">
      <c r="B1318" s="176">
        <f t="shared" ca="1" si="50"/>
        <v>1314</v>
      </c>
      <c r="C1318" s="176" t="str">
        <f t="shared" ca="1" si="51"/>
        <v>FT-TP-1314</v>
      </c>
      <c r="D1318" s="31"/>
      <c r="E1318" s="2"/>
      <c r="F1318" s="2"/>
      <c r="G1318" s="2"/>
      <c r="H1318" s="2"/>
      <c r="I1318" s="2"/>
      <c r="J1318" s="31"/>
      <c r="K1318" s="31"/>
      <c r="L1318" s="31"/>
      <c r="M1318" s="174" t="str">
        <f>IF(OR(ISBLANK(TP_CFAR_DB[[#This Row],[Probability]]),ISBLANK(TP_CFAR_DB[[#This Row],[Severity]])),"",VLOOKUP(TP_CFAR_DB[[#This Row],[Probability]],Probability[],2,FALSE)+VLOOKUP(TP_CFAR_DB[[#This Row],[Severity]],Probability[],2,FALSE)+1)</f>
        <v/>
      </c>
      <c r="N1318" s="182"/>
    </row>
    <row r="1319" spans="2:14">
      <c r="B1319" s="176">
        <f t="shared" ca="1" si="50"/>
        <v>1315</v>
      </c>
      <c r="C1319" s="176" t="str">
        <f t="shared" ca="1" si="51"/>
        <v>FT-TP-1315</v>
      </c>
      <c r="D1319" s="31"/>
      <c r="E1319" s="2"/>
      <c r="F1319" s="2"/>
      <c r="G1319" s="2"/>
      <c r="H1319" s="2"/>
      <c r="I1319" s="2"/>
      <c r="J1319" s="31"/>
      <c r="K1319" s="31"/>
      <c r="L1319" s="31"/>
      <c r="M1319" s="174" t="str">
        <f>IF(OR(ISBLANK(TP_CFAR_DB[[#This Row],[Probability]]),ISBLANK(TP_CFAR_DB[[#This Row],[Severity]])),"",VLOOKUP(TP_CFAR_DB[[#This Row],[Probability]],Probability[],2,FALSE)+VLOOKUP(TP_CFAR_DB[[#This Row],[Severity]],Probability[],2,FALSE)+1)</f>
        <v/>
      </c>
      <c r="N1319" s="182"/>
    </row>
    <row r="1320" spans="2:14">
      <c r="B1320" s="176">
        <f t="shared" ca="1" si="50"/>
        <v>1316</v>
      </c>
      <c r="C1320" s="176" t="str">
        <f t="shared" ca="1" si="51"/>
        <v>FT-TP-1316</v>
      </c>
      <c r="D1320" s="31"/>
      <c r="E1320" s="2"/>
      <c r="F1320" s="2"/>
      <c r="G1320" s="2"/>
      <c r="H1320" s="2"/>
      <c r="I1320" s="2"/>
      <c r="J1320" s="31"/>
      <c r="K1320" s="31"/>
      <c r="L1320" s="31"/>
      <c r="M1320" s="174" t="str">
        <f>IF(OR(ISBLANK(TP_CFAR_DB[[#This Row],[Probability]]),ISBLANK(TP_CFAR_DB[[#This Row],[Severity]])),"",VLOOKUP(TP_CFAR_DB[[#This Row],[Probability]],Probability[],2,FALSE)+VLOOKUP(TP_CFAR_DB[[#This Row],[Severity]],Probability[],2,FALSE)+1)</f>
        <v/>
      </c>
      <c r="N1320" s="182"/>
    </row>
    <row r="1321" spans="2:14">
      <c r="B1321" s="176">
        <f t="shared" ca="1" si="50"/>
        <v>1317</v>
      </c>
      <c r="C1321" s="176" t="str">
        <f t="shared" ca="1" si="51"/>
        <v>FT-TP-1317</v>
      </c>
      <c r="D1321" s="31"/>
      <c r="E1321" s="2"/>
      <c r="F1321" s="2"/>
      <c r="G1321" s="2"/>
      <c r="H1321" s="2"/>
      <c r="I1321" s="2"/>
      <c r="J1321" s="31"/>
      <c r="K1321" s="31"/>
      <c r="L1321" s="31"/>
      <c r="M1321" s="174" t="str">
        <f>IF(OR(ISBLANK(TP_CFAR_DB[[#This Row],[Probability]]),ISBLANK(TP_CFAR_DB[[#This Row],[Severity]])),"",VLOOKUP(TP_CFAR_DB[[#This Row],[Probability]],Probability[],2,FALSE)+VLOOKUP(TP_CFAR_DB[[#This Row],[Severity]],Probability[],2,FALSE)+1)</f>
        <v/>
      </c>
      <c r="N1321" s="182"/>
    </row>
    <row r="1322" spans="2:14">
      <c r="B1322" s="176">
        <f t="shared" ca="1" si="50"/>
        <v>1318</v>
      </c>
      <c r="C1322" s="176" t="str">
        <f t="shared" ca="1" si="51"/>
        <v>FT-TP-1318</v>
      </c>
      <c r="D1322" s="31"/>
      <c r="E1322" s="2"/>
      <c r="F1322" s="2"/>
      <c r="G1322" s="2"/>
      <c r="H1322" s="2"/>
      <c r="I1322" s="2"/>
      <c r="J1322" s="31"/>
      <c r="K1322" s="31"/>
      <c r="L1322" s="31"/>
      <c r="M1322" s="174" t="str">
        <f>IF(OR(ISBLANK(TP_CFAR_DB[[#This Row],[Probability]]),ISBLANK(TP_CFAR_DB[[#This Row],[Severity]])),"",VLOOKUP(TP_CFAR_DB[[#This Row],[Probability]],Probability[],2,FALSE)+VLOOKUP(TP_CFAR_DB[[#This Row],[Severity]],Probability[],2,FALSE)+1)</f>
        <v/>
      </c>
      <c r="N1322" s="182"/>
    </row>
    <row r="1323" spans="2:14">
      <c r="B1323" s="176">
        <f t="shared" ca="1" si="50"/>
        <v>1319</v>
      </c>
      <c r="C1323" s="176" t="str">
        <f t="shared" ca="1" si="51"/>
        <v>FT-TP-1319</v>
      </c>
      <c r="D1323" s="31"/>
      <c r="E1323" s="2"/>
      <c r="F1323" s="2"/>
      <c r="G1323" s="2"/>
      <c r="H1323" s="2"/>
      <c r="I1323" s="2"/>
      <c r="J1323" s="31"/>
      <c r="K1323" s="31"/>
      <c r="L1323" s="31"/>
      <c r="M1323" s="174" t="str">
        <f>IF(OR(ISBLANK(TP_CFAR_DB[[#This Row],[Probability]]),ISBLANK(TP_CFAR_DB[[#This Row],[Severity]])),"",VLOOKUP(TP_CFAR_DB[[#This Row],[Probability]],Probability[],2,FALSE)+VLOOKUP(TP_CFAR_DB[[#This Row],[Severity]],Probability[],2,FALSE)+1)</f>
        <v/>
      </c>
      <c r="N1323" s="182"/>
    </row>
    <row r="1324" spans="2:14">
      <c r="B1324" s="176">
        <f t="shared" ca="1" si="50"/>
        <v>1320</v>
      </c>
      <c r="C1324" s="176" t="str">
        <f t="shared" ca="1" si="51"/>
        <v>FT-TP-1320</v>
      </c>
      <c r="D1324" s="31"/>
      <c r="E1324" s="2"/>
      <c r="F1324" s="2"/>
      <c r="G1324" s="2"/>
      <c r="H1324" s="2"/>
      <c r="I1324" s="2"/>
      <c r="J1324" s="31"/>
      <c r="K1324" s="31"/>
      <c r="L1324" s="31"/>
      <c r="M1324" s="174" t="str">
        <f>IF(OR(ISBLANK(TP_CFAR_DB[[#This Row],[Probability]]),ISBLANK(TP_CFAR_DB[[#This Row],[Severity]])),"",VLOOKUP(TP_CFAR_DB[[#This Row],[Probability]],Probability[],2,FALSE)+VLOOKUP(TP_CFAR_DB[[#This Row],[Severity]],Probability[],2,FALSE)+1)</f>
        <v/>
      </c>
      <c r="N1324" s="182"/>
    </row>
    <row r="1325" spans="2:14">
      <c r="B1325" s="176">
        <f t="shared" ca="1" si="50"/>
        <v>1321</v>
      </c>
      <c r="C1325" s="176" t="str">
        <f t="shared" ca="1" si="51"/>
        <v>FT-TP-1321</v>
      </c>
      <c r="D1325" s="31"/>
      <c r="E1325" s="2"/>
      <c r="F1325" s="2"/>
      <c r="G1325" s="2"/>
      <c r="H1325" s="2"/>
      <c r="I1325" s="2"/>
      <c r="J1325" s="31"/>
      <c r="K1325" s="31"/>
      <c r="L1325" s="31"/>
      <c r="M1325" s="174" t="str">
        <f>IF(OR(ISBLANK(TP_CFAR_DB[[#This Row],[Probability]]),ISBLANK(TP_CFAR_DB[[#This Row],[Severity]])),"",VLOOKUP(TP_CFAR_DB[[#This Row],[Probability]],Probability[],2,FALSE)+VLOOKUP(TP_CFAR_DB[[#This Row],[Severity]],Probability[],2,FALSE)+1)</f>
        <v/>
      </c>
      <c r="N1325" s="182"/>
    </row>
    <row r="1326" spans="2:14">
      <c r="B1326" s="176">
        <f t="shared" ca="1" si="50"/>
        <v>1322</v>
      </c>
      <c r="C1326" s="176" t="str">
        <f t="shared" ca="1" si="51"/>
        <v>FT-TP-1322</v>
      </c>
      <c r="D1326" s="31"/>
      <c r="E1326" s="2"/>
      <c r="F1326" s="2"/>
      <c r="G1326" s="2"/>
      <c r="H1326" s="2"/>
      <c r="I1326" s="2"/>
      <c r="J1326" s="31"/>
      <c r="K1326" s="31"/>
      <c r="L1326" s="31"/>
      <c r="M1326" s="174" t="str">
        <f>IF(OR(ISBLANK(TP_CFAR_DB[[#This Row],[Probability]]),ISBLANK(TP_CFAR_DB[[#This Row],[Severity]])),"",VLOOKUP(TP_CFAR_DB[[#This Row],[Probability]],Probability[],2,FALSE)+VLOOKUP(TP_CFAR_DB[[#This Row],[Severity]],Probability[],2,FALSE)+1)</f>
        <v/>
      </c>
      <c r="N1326" s="182"/>
    </row>
    <row r="1327" spans="2:14">
      <c r="B1327" s="176">
        <f t="shared" ca="1" si="50"/>
        <v>1323</v>
      </c>
      <c r="C1327" s="176" t="str">
        <f t="shared" ca="1" si="51"/>
        <v>FT-TP-1323</v>
      </c>
      <c r="D1327" s="31"/>
      <c r="E1327" s="2"/>
      <c r="F1327" s="2"/>
      <c r="G1327" s="2"/>
      <c r="H1327" s="2"/>
      <c r="I1327" s="2"/>
      <c r="J1327" s="31"/>
      <c r="K1327" s="31"/>
      <c r="L1327" s="31"/>
      <c r="M1327" s="174" t="str">
        <f>IF(OR(ISBLANK(TP_CFAR_DB[[#This Row],[Probability]]),ISBLANK(TP_CFAR_DB[[#This Row],[Severity]])),"",VLOOKUP(TP_CFAR_DB[[#This Row],[Probability]],Probability[],2,FALSE)+VLOOKUP(TP_CFAR_DB[[#This Row],[Severity]],Probability[],2,FALSE)+1)</f>
        <v/>
      </c>
      <c r="N1327" s="182"/>
    </row>
    <row r="1328" spans="2:14">
      <c r="B1328" s="176">
        <f t="shared" ca="1" si="50"/>
        <v>1324</v>
      </c>
      <c r="C1328" s="176" t="str">
        <f t="shared" ca="1" si="51"/>
        <v>FT-TP-1324</v>
      </c>
      <c r="D1328" s="31"/>
      <c r="E1328" s="2"/>
      <c r="F1328" s="2"/>
      <c r="G1328" s="2"/>
      <c r="H1328" s="2"/>
      <c r="I1328" s="2"/>
      <c r="J1328" s="31"/>
      <c r="K1328" s="31"/>
      <c r="L1328" s="31"/>
      <c r="M1328" s="174" t="str">
        <f>IF(OR(ISBLANK(TP_CFAR_DB[[#This Row],[Probability]]),ISBLANK(TP_CFAR_DB[[#This Row],[Severity]])),"",VLOOKUP(TP_CFAR_DB[[#This Row],[Probability]],Probability[],2,FALSE)+VLOOKUP(TP_CFAR_DB[[#This Row],[Severity]],Probability[],2,FALSE)+1)</f>
        <v/>
      </c>
      <c r="N1328" s="182"/>
    </row>
    <row r="1329" spans="2:14">
      <c r="B1329" s="176">
        <f t="shared" ca="1" si="50"/>
        <v>1325</v>
      </c>
      <c r="C1329" s="176" t="str">
        <f t="shared" ca="1" si="51"/>
        <v>FT-TP-1325</v>
      </c>
      <c r="D1329" s="31"/>
      <c r="E1329" s="2"/>
      <c r="F1329" s="2"/>
      <c r="G1329" s="2"/>
      <c r="H1329" s="2"/>
      <c r="I1329" s="2"/>
      <c r="J1329" s="31"/>
      <c r="K1329" s="31"/>
      <c r="L1329" s="31"/>
      <c r="M1329" s="174" t="str">
        <f>IF(OR(ISBLANK(TP_CFAR_DB[[#This Row],[Probability]]),ISBLANK(TP_CFAR_DB[[#This Row],[Severity]])),"",VLOOKUP(TP_CFAR_DB[[#This Row],[Probability]],Probability[],2,FALSE)+VLOOKUP(TP_CFAR_DB[[#This Row],[Severity]],Probability[],2,FALSE)+1)</f>
        <v/>
      </c>
      <c r="N1329" s="182"/>
    </row>
    <row r="1330" spans="2:14">
      <c r="B1330" s="176">
        <f t="shared" ca="1" si="50"/>
        <v>1326</v>
      </c>
      <c r="C1330" s="176" t="str">
        <f t="shared" ca="1" si="51"/>
        <v>FT-TP-1326</v>
      </c>
      <c r="D1330" s="31"/>
      <c r="E1330" s="2"/>
      <c r="F1330" s="2"/>
      <c r="G1330" s="2"/>
      <c r="H1330" s="2"/>
      <c r="I1330" s="2"/>
      <c r="J1330" s="31"/>
      <c r="K1330" s="31"/>
      <c r="L1330" s="31"/>
      <c r="M1330" s="174" t="str">
        <f>IF(OR(ISBLANK(TP_CFAR_DB[[#This Row],[Probability]]),ISBLANK(TP_CFAR_DB[[#This Row],[Severity]])),"",VLOOKUP(TP_CFAR_DB[[#This Row],[Probability]],Probability[],2,FALSE)+VLOOKUP(TP_CFAR_DB[[#This Row],[Severity]],Probability[],2,FALSE)+1)</f>
        <v/>
      </c>
      <c r="N1330" s="182"/>
    </row>
    <row r="1331" spans="2:14">
      <c r="B1331" s="176">
        <f t="shared" ca="1" si="50"/>
        <v>1327</v>
      </c>
      <c r="C1331" s="176" t="str">
        <f t="shared" ca="1" si="51"/>
        <v>FT-TP-1327</v>
      </c>
      <c r="D1331" s="31"/>
      <c r="E1331" s="2"/>
      <c r="F1331" s="2"/>
      <c r="G1331" s="2"/>
      <c r="H1331" s="2"/>
      <c r="I1331" s="2"/>
      <c r="J1331" s="31"/>
      <c r="K1331" s="31"/>
      <c r="L1331" s="31"/>
      <c r="M1331" s="174" t="str">
        <f>IF(OR(ISBLANK(TP_CFAR_DB[[#This Row],[Probability]]),ISBLANK(TP_CFAR_DB[[#This Row],[Severity]])),"",VLOOKUP(TP_CFAR_DB[[#This Row],[Probability]],Probability[],2,FALSE)+VLOOKUP(TP_CFAR_DB[[#This Row],[Severity]],Probability[],2,FALSE)+1)</f>
        <v/>
      </c>
      <c r="N1331" s="182"/>
    </row>
    <row r="1332" spans="2:14">
      <c r="B1332" s="176">
        <f t="shared" ca="1" si="50"/>
        <v>1328</v>
      </c>
      <c r="C1332" s="176" t="str">
        <f t="shared" ca="1" si="51"/>
        <v>FT-TP-1328</v>
      </c>
      <c r="D1332" s="31"/>
      <c r="E1332" s="2"/>
      <c r="F1332" s="2"/>
      <c r="G1332" s="2"/>
      <c r="H1332" s="2"/>
      <c r="I1332" s="2"/>
      <c r="J1332" s="31"/>
      <c r="K1332" s="31"/>
      <c r="L1332" s="31"/>
      <c r="M1332" s="174" t="str">
        <f>IF(OR(ISBLANK(TP_CFAR_DB[[#This Row],[Probability]]),ISBLANK(TP_CFAR_DB[[#This Row],[Severity]])),"",VLOOKUP(TP_CFAR_DB[[#This Row],[Probability]],Probability[],2,FALSE)+VLOOKUP(TP_CFAR_DB[[#This Row],[Severity]],Probability[],2,FALSE)+1)</f>
        <v/>
      </c>
      <c r="N1332" s="182"/>
    </row>
    <row r="1333" spans="2:14">
      <c r="B1333" s="176">
        <f t="shared" ca="1" si="50"/>
        <v>1329</v>
      </c>
      <c r="C1333" s="176" t="str">
        <f t="shared" ca="1" si="51"/>
        <v>FT-TP-1329</v>
      </c>
      <c r="D1333" s="31"/>
      <c r="E1333" s="2"/>
      <c r="F1333" s="2"/>
      <c r="G1333" s="2"/>
      <c r="H1333" s="2"/>
      <c r="I1333" s="2"/>
      <c r="J1333" s="31"/>
      <c r="K1333" s="31"/>
      <c r="L1333" s="31"/>
      <c r="M1333" s="174" t="str">
        <f>IF(OR(ISBLANK(TP_CFAR_DB[[#This Row],[Probability]]),ISBLANK(TP_CFAR_DB[[#This Row],[Severity]])),"",VLOOKUP(TP_CFAR_DB[[#This Row],[Probability]],Probability[],2,FALSE)+VLOOKUP(TP_CFAR_DB[[#This Row],[Severity]],Probability[],2,FALSE)+1)</f>
        <v/>
      </c>
      <c r="N1333" s="182"/>
    </row>
    <row r="1334" spans="2:14">
      <c r="B1334" s="176">
        <f t="shared" ca="1" si="50"/>
        <v>1330</v>
      </c>
      <c r="C1334" s="176" t="str">
        <f t="shared" ca="1" si="51"/>
        <v>FT-TP-1330</v>
      </c>
      <c r="D1334" s="31"/>
      <c r="E1334" s="2"/>
      <c r="F1334" s="2"/>
      <c r="G1334" s="2"/>
      <c r="H1334" s="2"/>
      <c r="I1334" s="2"/>
      <c r="J1334" s="31"/>
      <c r="K1334" s="31"/>
      <c r="L1334" s="31"/>
      <c r="M1334" s="174" t="str">
        <f>IF(OR(ISBLANK(TP_CFAR_DB[[#This Row],[Probability]]),ISBLANK(TP_CFAR_DB[[#This Row],[Severity]])),"",VLOOKUP(TP_CFAR_DB[[#This Row],[Probability]],Probability[],2,FALSE)+VLOOKUP(TP_CFAR_DB[[#This Row],[Severity]],Probability[],2,FALSE)+1)</f>
        <v/>
      </c>
      <c r="N1334" s="182"/>
    </row>
    <row r="1335" spans="2:14">
      <c r="B1335" s="176">
        <f t="shared" ca="1" si="50"/>
        <v>1331</v>
      </c>
      <c r="C1335" s="176" t="str">
        <f t="shared" ca="1" si="51"/>
        <v>FT-TP-1331</v>
      </c>
      <c r="D1335" s="31"/>
      <c r="E1335" s="2"/>
      <c r="F1335" s="2"/>
      <c r="G1335" s="2"/>
      <c r="H1335" s="2"/>
      <c r="I1335" s="2"/>
      <c r="J1335" s="31"/>
      <c r="K1335" s="31"/>
      <c r="L1335" s="31"/>
      <c r="M1335" s="174" t="str">
        <f>IF(OR(ISBLANK(TP_CFAR_DB[[#This Row],[Probability]]),ISBLANK(TP_CFAR_DB[[#This Row],[Severity]])),"",VLOOKUP(TP_CFAR_DB[[#This Row],[Probability]],Probability[],2,FALSE)+VLOOKUP(TP_CFAR_DB[[#This Row],[Severity]],Probability[],2,FALSE)+1)</f>
        <v/>
      </c>
      <c r="N1335" s="182"/>
    </row>
    <row r="1336" spans="2:14">
      <c r="B1336" s="176">
        <f t="shared" ca="1" si="50"/>
        <v>1332</v>
      </c>
      <c r="C1336" s="176" t="str">
        <f t="shared" ca="1" si="51"/>
        <v>FT-TP-1332</v>
      </c>
      <c r="D1336" s="31"/>
      <c r="E1336" s="2"/>
      <c r="F1336" s="2"/>
      <c r="G1336" s="2"/>
      <c r="H1336" s="2"/>
      <c r="I1336" s="2"/>
      <c r="J1336" s="31"/>
      <c r="K1336" s="31"/>
      <c r="L1336" s="31"/>
      <c r="M1336" s="174" t="str">
        <f>IF(OR(ISBLANK(TP_CFAR_DB[[#This Row],[Probability]]),ISBLANK(TP_CFAR_DB[[#This Row],[Severity]])),"",VLOOKUP(TP_CFAR_DB[[#This Row],[Probability]],Probability[],2,FALSE)+VLOOKUP(TP_CFAR_DB[[#This Row],[Severity]],Probability[],2,FALSE)+1)</f>
        <v/>
      </c>
      <c r="N1336" s="182"/>
    </row>
    <row r="1337" spans="2:14">
      <c r="B1337" s="176">
        <f t="shared" ca="1" si="50"/>
        <v>1333</v>
      </c>
      <c r="C1337" s="176" t="str">
        <f t="shared" ca="1" si="51"/>
        <v>FT-TP-1333</v>
      </c>
      <c r="D1337" s="31"/>
      <c r="E1337" s="2"/>
      <c r="F1337" s="2"/>
      <c r="G1337" s="2"/>
      <c r="H1337" s="2"/>
      <c r="I1337" s="2"/>
      <c r="J1337" s="31"/>
      <c r="K1337" s="31"/>
      <c r="L1337" s="31"/>
      <c r="M1337" s="174" t="str">
        <f>IF(OR(ISBLANK(TP_CFAR_DB[[#This Row],[Probability]]),ISBLANK(TP_CFAR_DB[[#This Row],[Severity]])),"",VLOOKUP(TP_CFAR_DB[[#This Row],[Probability]],Probability[],2,FALSE)+VLOOKUP(TP_CFAR_DB[[#This Row],[Severity]],Probability[],2,FALSE)+1)</f>
        <v/>
      </c>
      <c r="N1337" s="182"/>
    </row>
    <row r="1338" spans="2:14">
      <c r="B1338" s="176">
        <f t="shared" ca="1" si="50"/>
        <v>1334</v>
      </c>
      <c r="C1338" s="176" t="str">
        <f t="shared" ca="1" si="51"/>
        <v>FT-TP-1334</v>
      </c>
      <c r="D1338" s="31"/>
      <c r="E1338" s="2"/>
      <c r="F1338" s="2"/>
      <c r="G1338" s="2"/>
      <c r="H1338" s="2"/>
      <c r="I1338" s="2"/>
      <c r="J1338" s="31"/>
      <c r="K1338" s="31"/>
      <c r="L1338" s="31"/>
      <c r="M1338" s="174" t="str">
        <f>IF(OR(ISBLANK(TP_CFAR_DB[[#This Row],[Probability]]),ISBLANK(TP_CFAR_DB[[#This Row],[Severity]])),"",VLOOKUP(TP_CFAR_DB[[#This Row],[Probability]],Probability[],2,FALSE)+VLOOKUP(TP_CFAR_DB[[#This Row],[Severity]],Probability[],2,FALSE)+1)</f>
        <v/>
      </c>
      <c r="N1338" s="182"/>
    </row>
    <row r="1339" spans="2:14">
      <c r="B1339" s="176">
        <f t="shared" ca="1" si="50"/>
        <v>1335</v>
      </c>
      <c r="C1339" s="176" t="str">
        <f t="shared" ca="1" si="51"/>
        <v>FT-TP-1335</v>
      </c>
      <c r="D1339" s="31"/>
      <c r="E1339" s="2"/>
      <c r="F1339" s="2"/>
      <c r="G1339" s="2"/>
      <c r="H1339" s="2"/>
      <c r="I1339" s="2"/>
      <c r="J1339" s="31"/>
      <c r="K1339" s="31"/>
      <c r="L1339" s="31"/>
      <c r="M1339" s="174" t="str">
        <f>IF(OR(ISBLANK(TP_CFAR_DB[[#This Row],[Probability]]),ISBLANK(TP_CFAR_DB[[#This Row],[Severity]])),"",VLOOKUP(TP_CFAR_DB[[#This Row],[Probability]],Probability[],2,FALSE)+VLOOKUP(TP_CFAR_DB[[#This Row],[Severity]],Probability[],2,FALSE)+1)</f>
        <v/>
      </c>
      <c r="N1339" s="182"/>
    </row>
    <row r="1340" spans="2:14">
      <c r="B1340" s="176">
        <f t="shared" ca="1" si="50"/>
        <v>1336</v>
      </c>
      <c r="C1340" s="176" t="str">
        <f t="shared" ca="1" si="51"/>
        <v>FT-TP-1336</v>
      </c>
      <c r="D1340" s="31"/>
      <c r="E1340" s="2"/>
      <c r="F1340" s="2"/>
      <c r="G1340" s="2"/>
      <c r="H1340" s="2"/>
      <c r="I1340" s="2"/>
      <c r="J1340" s="31"/>
      <c r="K1340" s="31"/>
      <c r="L1340" s="31"/>
      <c r="M1340" s="174" t="str">
        <f>IF(OR(ISBLANK(TP_CFAR_DB[[#This Row],[Probability]]),ISBLANK(TP_CFAR_DB[[#This Row],[Severity]])),"",VLOOKUP(TP_CFAR_DB[[#This Row],[Probability]],Probability[],2,FALSE)+VLOOKUP(TP_CFAR_DB[[#This Row],[Severity]],Probability[],2,FALSE)+1)</f>
        <v/>
      </c>
      <c r="N1340" s="182"/>
    </row>
    <row r="1341" spans="2:14">
      <c r="B1341" s="176">
        <f t="shared" ca="1" si="50"/>
        <v>1337</v>
      </c>
      <c r="C1341" s="176" t="str">
        <f t="shared" ca="1" si="51"/>
        <v>FT-TP-1337</v>
      </c>
      <c r="D1341" s="31"/>
      <c r="E1341" s="2"/>
      <c r="F1341" s="2"/>
      <c r="G1341" s="2"/>
      <c r="H1341" s="2"/>
      <c r="I1341" s="2"/>
      <c r="J1341" s="31"/>
      <c r="K1341" s="31"/>
      <c r="L1341" s="31"/>
      <c r="M1341" s="174" t="str">
        <f>IF(OR(ISBLANK(TP_CFAR_DB[[#This Row],[Probability]]),ISBLANK(TP_CFAR_DB[[#This Row],[Severity]])),"",VLOOKUP(TP_CFAR_DB[[#This Row],[Probability]],Probability[],2,FALSE)+VLOOKUP(TP_CFAR_DB[[#This Row],[Severity]],Probability[],2,FALSE)+1)</f>
        <v/>
      </c>
      <c r="N1341" s="182"/>
    </row>
    <row r="1342" spans="2:14">
      <c r="B1342" s="176">
        <f t="shared" ca="1" si="50"/>
        <v>1338</v>
      </c>
      <c r="C1342" s="176" t="str">
        <f t="shared" ca="1" si="51"/>
        <v>FT-TP-1338</v>
      </c>
      <c r="D1342" s="31"/>
      <c r="E1342" s="2"/>
      <c r="F1342" s="2"/>
      <c r="G1342" s="2"/>
      <c r="H1342" s="2"/>
      <c r="I1342" s="2"/>
      <c r="J1342" s="31"/>
      <c r="K1342" s="31"/>
      <c r="L1342" s="31"/>
      <c r="M1342" s="174" t="str">
        <f>IF(OR(ISBLANK(TP_CFAR_DB[[#This Row],[Probability]]),ISBLANK(TP_CFAR_DB[[#This Row],[Severity]])),"",VLOOKUP(TP_CFAR_DB[[#This Row],[Probability]],Probability[],2,FALSE)+VLOOKUP(TP_CFAR_DB[[#This Row],[Severity]],Probability[],2,FALSE)+1)</f>
        <v/>
      </c>
      <c r="N1342" s="182"/>
    </row>
    <row r="1343" spans="2:14">
      <c r="B1343" s="176">
        <f t="shared" ca="1" si="50"/>
        <v>1339</v>
      </c>
      <c r="C1343" s="176" t="str">
        <f t="shared" ca="1" si="51"/>
        <v>FT-TP-1339</v>
      </c>
      <c r="D1343" s="31"/>
      <c r="E1343" s="2"/>
      <c r="F1343" s="2"/>
      <c r="G1343" s="2"/>
      <c r="H1343" s="2"/>
      <c r="I1343" s="2"/>
      <c r="J1343" s="31"/>
      <c r="K1343" s="31"/>
      <c r="L1343" s="31"/>
      <c r="M1343" s="174" t="str">
        <f>IF(OR(ISBLANK(TP_CFAR_DB[[#This Row],[Probability]]),ISBLANK(TP_CFAR_DB[[#This Row],[Severity]])),"",VLOOKUP(TP_CFAR_DB[[#This Row],[Probability]],Probability[],2,FALSE)+VLOOKUP(TP_CFAR_DB[[#This Row],[Severity]],Probability[],2,FALSE)+1)</f>
        <v/>
      </c>
      <c r="N1343" s="182"/>
    </row>
    <row r="1344" spans="2:14">
      <c r="B1344" s="176">
        <f t="shared" ca="1" si="50"/>
        <v>1340</v>
      </c>
      <c r="C1344" s="176" t="str">
        <f t="shared" ca="1" si="51"/>
        <v>FT-TP-1340</v>
      </c>
      <c r="D1344" s="31"/>
      <c r="E1344" s="2"/>
      <c r="F1344" s="2"/>
      <c r="G1344" s="2"/>
      <c r="H1344" s="2"/>
      <c r="I1344" s="2"/>
      <c r="J1344" s="31"/>
      <c r="K1344" s="31"/>
      <c r="L1344" s="31"/>
      <c r="M1344" s="174" t="str">
        <f>IF(OR(ISBLANK(TP_CFAR_DB[[#This Row],[Probability]]),ISBLANK(TP_CFAR_DB[[#This Row],[Severity]])),"",VLOOKUP(TP_CFAR_DB[[#This Row],[Probability]],Probability[],2,FALSE)+VLOOKUP(TP_CFAR_DB[[#This Row],[Severity]],Probability[],2,FALSE)+1)</f>
        <v/>
      </c>
      <c r="N1344" s="182"/>
    </row>
    <row r="1345" spans="2:14">
      <c r="B1345" s="176">
        <f t="shared" ca="1" si="50"/>
        <v>1341</v>
      </c>
      <c r="C1345" s="176" t="str">
        <f t="shared" ca="1" si="51"/>
        <v>FT-TP-1341</v>
      </c>
      <c r="D1345" s="31"/>
      <c r="E1345" s="2"/>
      <c r="F1345" s="2"/>
      <c r="G1345" s="2"/>
      <c r="H1345" s="2"/>
      <c r="I1345" s="2"/>
      <c r="J1345" s="31"/>
      <c r="K1345" s="31"/>
      <c r="L1345" s="31"/>
      <c r="M1345" s="174" t="str">
        <f>IF(OR(ISBLANK(TP_CFAR_DB[[#This Row],[Probability]]),ISBLANK(TP_CFAR_DB[[#This Row],[Severity]])),"",VLOOKUP(TP_CFAR_DB[[#This Row],[Probability]],Probability[],2,FALSE)+VLOOKUP(TP_CFAR_DB[[#This Row],[Severity]],Probability[],2,FALSE)+1)</f>
        <v/>
      </c>
      <c r="N1345" s="182"/>
    </row>
    <row r="1346" spans="2:14">
      <c r="B1346" s="176">
        <f t="shared" ca="1" si="50"/>
        <v>1342</v>
      </c>
      <c r="C1346" s="176" t="str">
        <f t="shared" ca="1" si="51"/>
        <v>FT-TP-1342</v>
      </c>
      <c r="D1346" s="31"/>
      <c r="E1346" s="2"/>
      <c r="F1346" s="2"/>
      <c r="G1346" s="2"/>
      <c r="H1346" s="2"/>
      <c r="I1346" s="2"/>
      <c r="J1346" s="31"/>
      <c r="K1346" s="31"/>
      <c r="L1346" s="31"/>
      <c r="M1346" s="174" t="str">
        <f>IF(OR(ISBLANK(TP_CFAR_DB[[#This Row],[Probability]]),ISBLANK(TP_CFAR_DB[[#This Row],[Severity]])),"",VLOOKUP(TP_CFAR_DB[[#This Row],[Probability]],Probability[],2,FALSE)+VLOOKUP(TP_CFAR_DB[[#This Row],[Severity]],Probability[],2,FALSE)+1)</f>
        <v/>
      </c>
      <c r="N1346" s="182"/>
    </row>
    <row r="1347" spans="2:14">
      <c r="B1347" s="176">
        <f t="shared" ca="1" si="50"/>
        <v>1343</v>
      </c>
      <c r="C1347" s="176" t="str">
        <f t="shared" ca="1" si="51"/>
        <v>FT-TP-1343</v>
      </c>
      <c r="D1347" s="31"/>
      <c r="E1347" s="2"/>
      <c r="F1347" s="2"/>
      <c r="G1347" s="2"/>
      <c r="H1347" s="2"/>
      <c r="I1347" s="2"/>
      <c r="J1347" s="31"/>
      <c r="K1347" s="31"/>
      <c r="L1347" s="31"/>
      <c r="M1347" s="174" t="str">
        <f>IF(OR(ISBLANK(TP_CFAR_DB[[#This Row],[Probability]]),ISBLANK(TP_CFAR_DB[[#This Row],[Severity]])),"",VLOOKUP(TP_CFAR_DB[[#This Row],[Probability]],Probability[],2,FALSE)+VLOOKUP(TP_CFAR_DB[[#This Row],[Severity]],Probability[],2,FALSE)+1)</f>
        <v/>
      </c>
      <c r="N1347" s="182"/>
    </row>
    <row r="1348" spans="2:14">
      <c r="B1348" s="176">
        <f t="shared" ca="1" si="50"/>
        <v>1344</v>
      </c>
      <c r="C1348" s="176" t="str">
        <f t="shared" ca="1" si="51"/>
        <v>FT-TP-1344</v>
      </c>
      <c r="D1348" s="31"/>
      <c r="E1348" s="2"/>
      <c r="F1348" s="2"/>
      <c r="G1348" s="2"/>
      <c r="H1348" s="2"/>
      <c r="I1348" s="2"/>
      <c r="J1348" s="31"/>
      <c r="K1348" s="31"/>
      <c r="L1348" s="31"/>
      <c r="M1348" s="174" t="str">
        <f>IF(OR(ISBLANK(TP_CFAR_DB[[#This Row],[Probability]]),ISBLANK(TP_CFAR_DB[[#This Row],[Severity]])),"",VLOOKUP(TP_CFAR_DB[[#This Row],[Probability]],Probability[],2,FALSE)+VLOOKUP(TP_CFAR_DB[[#This Row],[Severity]],Probability[],2,FALSE)+1)</f>
        <v/>
      </c>
      <c r="N1348" s="182"/>
    </row>
    <row r="1349" spans="2:14">
      <c r="B1349" s="176">
        <f t="shared" ca="1" si="50"/>
        <v>1345</v>
      </c>
      <c r="C1349" s="176" t="str">
        <f t="shared" ca="1" si="51"/>
        <v>FT-TP-1345</v>
      </c>
      <c r="D1349" s="31"/>
      <c r="E1349" s="2"/>
      <c r="F1349" s="2"/>
      <c r="G1349" s="2"/>
      <c r="H1349" s="2"/>
      <c r="I1349" s="2"/>
      <c r="J1349" s="31"/>
      <c r="K1349" s="31"/>
      <c r="L1349" s="31"/>
      <c r="M1349" s="174" t="str">
        <f>IF(OR(ISBLANK(TP_CFAR_DB[[#This Row],[Probability]]),ISBLANK(TP_CFAR_DB[[#This Row],[Severity]])),"",VLOOKUP(TP_CFAR_DB[[#This Row],[Probability]],Probability[],2,FALSE)+VLOOKUP(TP_CFAR_DB[[#This Row],[Severity]],Probability[],2,FALSE)+1)</f>
        <v/>
      </c>
      <c r="N1349" s="182"/>
    </row>
    <row r="1350" spans="2:14">
      <c r="B1350" s="176">
        <f t="shared" ca="1" si="50"/>
        <v>1346</v>
      </c>
      <c r="C1350" s="176" t="str">
        <f t="shared" ca="1" si="51"/>
        <v>FT-TP-1346</v>
      </c>
      <c r="D1350" s="31"/>
      <c r="E1350" s="2"/>
      <c r="F1350" s="2"/>
      <c r="G1350" s="2"/>
      <c r="H1350" s="2"/>
      <c r="I1350" s="2"/>
      <c r="J1350" s="31"/>
      <c r="K1350" s="31"/>
      <c r="L1350" s="31"/>
      <c r="M1350" s="174" t="str">
        <f>IF(OR(ISBLANK(TP_CFAR_DB[[#This Row],[Probability]]),ISBLANK(TP_CFAR_DB[[#This Row],[Severity]])),"",VLOOKUP(TP_CFAR_DB[[#This Row],[Probability]],Probability[],2,FALSE)+VLOOKUP(TP_CFAR_DB[[#This Row],[Severity]],Probability[],2,FALSE)+1)</f>
        <v/>
      </c>
      <c r="N1350" s="182"/>
    </row>
    <row r="1351" spans="2:14">
      <c r="B1351" s="176">
        <f t="shared" ca="1" si="50"/>
        <v>1347</v>
      </c>
      <c r="C1351" s="176" t="str">
        <f t="shared" ca="1" si="51"/>
        <v>FT-TP-1347</v>
      </c>
      <c r="D1351" s="31"/>
      <c r="E1351" s="2"/>
      <c r="F1351" s="2"/>
      <c r="G1351" s="2"/>
      <c r="H1351" s="2"/>
      <c r="I1351" s="2"/>
      <c r="J1351" s="31"/>
      <c r="K1351" s="31"/>
      <c r="L1351" s="31"/>
      <c r="M1351" s="174" t="str">
        <f>IF(OR(ISBLANK(TP_CFAR_DB[[#This Row],[Probability]]),ISBLANK(TP_CFAR_DB[[#This Row],[Severity]])),"",VLOOKUP(TP_CFAR_DB[[#This Row],[Probability]],Probability[],2,FALSE)+VLOOKUP(TP_CFAR_DB[[#This Row],[Severity]],Probability[],2,FALSE)+1)</f>
        <v/>
      </c>
      <c r="N1351" s="182"/>
    </row>
    <row r="1352" spans="2:14">
      <c r="B1352" s="176">
        <f t="shared" ca="1" si="50"/>
        <v>1348</v>
      </c>
      <c r="C1352" s="176" t="str">
        <f t="shared" ca="1" si="51"/>
        <v>FT-TP-1348</v>
      </c>
      <c r="D1352" s="31"/>
      <c r="E1352" s="2"/>
      <c r="F1352" s="2"/>
      <c r="G1352" s="2"/>
      <c r="H1352" s="2"/>
      <c r="I1352" s="2"/>
      <c r="J1352" s="31"/>
      <c r="K1352" s="31"/>
      <c r="L1352" s="31"/>
      <c r="M1352" s="174" t="str">
        <f>IF(OR(ISBLANK(TP_CFAR_DB[[#This Row],[Probability]]),ISBLANK(TP_CFAR_DB[[#This Row],[Severity]])),"",VLOOKUP(TP_CFAR_DB[[#This Row],[Probability]],Probability[],2,FALSE)+VLOOKUP(TP_CFAR_DB[[#This Row],[Severity]],Probability[],2,FALSE)+1)</f>
        <v/>
      </c>
      <c r="N1352" s="182"/>
    </row>
    <row r="1353" spans="2:14">
      <c r="B1353" s="176">
        <f t="shared" ca="1" si="50"/>
        <v>1349</v>
      </c>
      <c r="C1353" s="176" t="str">
        <f t="shared" ca="1" si="51"/>
        <v>FT-TP-1349</v>
      </c>
      <c r="D1353" s="31"/>
      <c r="E1353" s="2"/>
      <c r="F1353" s="2"/>
      <c r="G1353" s="2"/>
      <c r="H1353" s="2"/>
      <c r="I1353" s="2"/>
      <c r="J1353" s="31"/>
      <c r="K1353" s="31"/>
      <c r="L1353" s="31"/>
      <c r="M1353" s="174" t="str">
        <f>IF(OR(ISBLANK(TP_CFAR_DB[[#This Row],[Probability]]),ISBLANK(TP_CFAR_DB[[#This Row],[Severity]])),"",VLOOKUP(TP_CFAR_DB[[#This Row],[Probability]],Probability[],2,FALSE)+VLOOKUP(TP_CFAR_DB[[#This Row],[Severity]],Probability[],2,FALSE)+1)</f>
        <v/>
      </c>
      <c r="N1353" s="182"/>
    </row>
    <row r="1354" spans="2:14">
      <c r="B1354" s="176">
        <f t="shared" ca="1" si="50"/>
        <v>1350</v>
      </c>
      <c r="C1354" s="176" t="str">
        <f t="shared" ca="1" si="51"/>
        <v>FT-TP-1350</v>
      </c>
      <c r="D1354" s="31"/>
      <c r="E1354" s="2"/>
      <c r="F1354" s="2"/>
      <c r="G1354" s="2"/>
      <c r="H1354" s="2"/>
      <c r="I1354" s="2"/>
      <c r="J1354" s="31"/>
      <c r="K1354" s="31"/>
      <c r="L1354" s="31"/>
      <c r="M1354" s="174" t="str">
        <f>IF(OR(ISBLANK(TP_CFAR_DB[[#This Row],[Probability]]),ISBLANK(TP_CFAR_DB[[#This Row],[Severity]])),"",VLOOKUP(TP_CFAR_DB[[#This Row],[Probability]],Probability[],2,FALSE)+VLOOKUP(TP_CFAR_DB[[#This Row],[Severity]],Probability[],2,FALSE)+1)</f>
        <v/>
      </c>
      <c r="N1354" s="182"/>
    </row>
    <row r="1355" spans="2:14">
      <c r="B1355" s="176">
        <f t="shared" ca="1" si="50"/>
        <v>1351</v>
      </c>
      <c r="C1355" s="176" t="str">
        <f t="shared" ca="1" si="51"/>
        <v>FT-TP-1351</v>
      </c>
      <c r="D1355" s="31"/>
      <c r="E1355" s="2"/>
      <c r="F1355" s="2"/>
      <c r="G1355" s="2"/>
      <c r="H1355" s="2"/>
      <c r="I1355" s="2"/>
      <c r="J1355" s="31"/>
      <c r="K1355" s="31"/>
      <c r="L1355" s="31"/>
      <c r="M1355" s="174" t="str">
        <f>IF(OR(ISBLANK(TP_CFAR_DB[[#This Row],[Probability]]),ISBLANK(TP_CFAR_DB[[#This Row],[Severity]])),"",VLOOKUP(TP_CFAR_DB[[#This Row],[Probability]],Probability[],2,FALSE)+VLOOKUP(TP_CFAR_DB[[#This Row],[Severity]],Probability[],2,FALSE)+1)</f>
        <v/>
      </c>
      <c r="N1355" s="182"/>
    </row>
    <row r="1356" spans="2:14">
      <c r="B1356" s="176">
        <f t="shared" ca="1" si="50"/>
        <v>1352</v>
      </c>
      <c r="C1356" s="176" t="str">
        <f t="shared" ca="1" si="51"/>
        <v>FT-TP-1352</v>
      </c>
      <c r="D1356" s="31"/>
      <c r="E1356" s="2"/>
      <c r="F1356" s="2"/>
      <c r="G1356" s="2"/>
      <c r="H1356" s="2"/>
      <c r="I1356" s="2"/>
      <c r="J1356" s="31"/>
      <c r="K1356" s="31"/>
      <c r="L1356" s="31"/>
      <c r="M1356" s="174" t="str">
        <f>IF(OR(ISBLANK(TP_CFAR_DB[[#This Row],[Probability]]),ISBLANK(TP_CFAR_DB[[#This Row],[Severity]])),"",VLOOKUP(TP_CFAR_DB[[#This Row],[Probability]],Probability[],2,FALSE)+VLOOKUP(TP_CFAR_DB[[#This Row],[Severity]],Probability[],2,FALSE)+1)</f>
        <v/>
      </c>
      <c r="N1356" s="182"/>
    </row>
    <row r="1357" spans="2:14">
      <c r="B1357" s="176">
        <f t="shared" ca="1" si="50"/>
        <v>1353</v>
      </c>
      <c r="C1357" s="176" t="str">
        <f t="shared" ca="1" si="51"/>
        <v>FT-TP-1353</v>
      </c>
      <c r="D1357" s="31"/>
      <c r="E1357" s="2"/>
      <c r="F1357" s="2"/>
      <c r="G1357" s="2"/>
      <c r="H1357" s="2"/>
      <c r="I1357" s="2"/>
      <c r="J1357" s="31"/>
      <c r="K1357" s="31"/>
      <c r="L1357" s="31"/>
      <c r="M1357" s="174" t="str">
        <f>IF(OR(ISBLANK(TP_CFAR_DB[[#This Row],[Probability]]),ISBLANK(TP_CFAR_DB[[#This Row],[Severity]])),"",VLOOKUP(TP_CFAR_DB[[#This Row],[Probability]],Probability[],2,FALSE)+VLOOKUP(TP_CFAR_DB[[#This Row],[Severity]],Probability[],2,FALSE)+1)</f>
        <v/>
      </c>
      <c r="N1357" s="182"/>
    </row>
    <row r="1358" spans="2:14">
      <c r="B1358" s="176">
        <f t="shared" ca="1" si="50"/>
        <v>1354</v>
      </c>
      <c r="C1358" s="176" t="str">
        <f t="shared" ca="1" si="51"/>
        <v>FT-TP-1354</v>
      </c>
      <c r="D1358" s="31"/>
      <c r="E1358" s="2"/>
      <c r="F1358" s="2"/>
      <c r="G1358" s="2"/>
      <c r="H1358" s="2"/>
      <c r="I1358" s="2"/>
      <c r="J1358" s="31"/>
      <c r="K1358" s="31"/>
      <c r="L1358" s="31"/>
      <c r="M1358" s="174" t="str">
        <f>IF(OR(ISBLANK(TP_CFAR_DB[[#This Row],[Probability]]),ISBLANK(TP_CFAR_DB[[#This Row],[Severity]])),"",VLOOKUP(TP_CFAR_DB[[#This Row],[Probability]],Probability[],2,FALSE)+VLOOKUP(TP_CFAR_DB[[#This Row],[Severity]],Probability[],2,FALSE)+1)</f>
        <v/>
      </c>
      <c r="N1358" s="182"/>
    </row>
    <row r="1359" spans="2:14">
      <c r="B1359" s="176">
        <f t="shared" ref="B1359:B1406" ca="1" si="52">INDIRECT("R[-1]C",0)+1</f>
        <v>1355</v>
      </c>
      <c r="C1359" s="176" t="str">
        <f t="shared" ref="C1359:C1406" ca="1" si="53">"FT-TP-"&amp;B1359</f>
        <v>FT-TP-1355</v>
      </c>
      <c r="D1359" s="31"/>
      <c r="E1359" s="2"/>
      <c r="F1359" s="2"/>
      <c r="G1359" s="2"/>
      <c r="H1359" s="2"/>
      <c r="I1359" s="2"/>
      <c r="J1359" s="31"/>
      <c r="K1359" s="31"/>
      <c r="L1359" s="31"/>
      <c r="M1359" s="174" t="str">
        <f>IF(OR(ISBLANK(TP_CFAR_DB[[#This Row],[Probability]]),ISBLANK(TP_CFAR_DB[[#This Row],[Severity]])),"",VLOOKUP(TP_CFAR_DB[[#This Row],[Probability]],Probability[],2,FALSE)+VLOOKUP(TP_CFAR_DB[[#This Row],[Severity]],Probability[],2,FALSE)+1)</f>
        <v/>
      </c>
      <c r="N1359" s="182"/>
    </row>
    <row r="1360" spans="2:14">
      <c r="B1360" s="176">
        <f t="shared" ca="1" si="52"/>
        <v>1356</v>
      </c>
      <c r="C1360" s="176" t="str">
        <f t="shared" ca="1" si="53"/>
        <v>FT-TP-1356</v>
      </c>
      <c r="D1360" s="31"/>
      <c r="E1360" s="2"/>
      <c r="F1360" s="2"/>
      <c r="G1360" s="2"/>
      <c r="H1360" s="2"/>
      <c r="I1360" s="2"/>
      <c r="J1360" s="31"/>
      <c r="K1360" s="31"/>
      <c r="L1360" s="31"/>
      <c r="M1360" s="174" t="str">
        <f>IF(OR(ISBLANK(TP_CFAR_DB[[#This Row],[Probability]]),ISBLANK(TP_CFAR_DB[[#This Row],[Severity]])),"",VLOOKUP(TP_CFAR_DB[[#This Row],[Probability]],Probability[],2,FALSE)+VLOOKUP(TP_CFAR_DB[[#This Row],[Severity]],Probability[],2,FALSE)+1)</f>
        <v/>
      </c>
      <c r="N1360" s="182"/>
    </row>
    <row r="1361" spans="2:14">
      <c r="B1361" s="176">
        <f t="shared" ca="1" si="52"/>
        <v>1357</v>
      </c>
      <c r="C1361" s="176" t="str">
        <f t="shared" ca="1" si="53"/>
        <v>FT-TP-1357</v>
      </c>
      <c r="D1361" s="31"/>
      <c r="E1361" s="2"/>
      <c r="F1361" s="2"/>
      <c r="G1361" s="2"/>
      <c r="H1361" s="2"/>
      <c r="I1361" s="2"/>
      <c r="J1361" s="31"/>
      <c r="K1361" s="31"/>
      <c r="L1361" s="31"/>
      <c r="M1361" s="174" t="str">
        <f>IF(OR(ISBLANK(TP_CFAR_DB[[#This Row],[Probability]]),ISBLANK(TP_CFAR_DB[[#This Row],[Severity]])),"",VLOOKUP(TP_CFAR_DB[[#This Row],[Probability]],Probability[],2,FALSE)+VLOOKUP(TP_CFAR_DB[[#This Row],[Severity]],Probability[],2,FALSE)+1)</f>
        <v/>
      </c>
      <c r="N1361" s="182"/>
    </row>
    <row r="1362" spans="2:14">
      <c r="B1362" s="176">
        <f t="shared" ca="1" si="52"/>
        <v>1358</v>
      </c>
      <c r="C1362" s="176" t="str">
        <f t="shared" ca="1" si="53"/>
        <v>FT-TP-1358</v>
      </c>
      <c r="D1362" s="31"/>
      <c r="E1362" s="2"/>
      <c r="F1362" s="2"/>
      <c r="G1362" s="2"/>
      <c r="H1362" s="2"/>
      <c r="I1362" s="2"/>
      <c r="J1362" s="31"/>
      <c r="K1362" s="31"/>
      <c r="L1362" s="31"/>
      <c r="M1362" s="174" t="str">
        <f>IF(OR(ISBLANK(TP_CFAR_DB[[#This Row],[Probability]]),ISBLANK(TP_CFAR_DB[[#This Row],[Severity]])),"",VLOOKUP(TP_CFAR_DB[[#This Row],[Probability]],Probability[],2,FALSE)+VLOOKUP(TP_CFAR_DB[[#This Row],[Severity]],Probability[],2,FALSE)+1)</f>
        <v/>
      </c>
      <c r="N1362" s="182"/>
    </row>
    <row r="1363" spans="2:14">
      <c r="B1363" s="176">
        <f t="shared" ca="1" si="52"/>
        <v>1359</v>
      </c>
      <c r="C1363" s="176" t="str">
        <f t="shared" ca="1" si="53"/>
        <v>FT-TP-1359</v>
      </c>
      <c r="D1363" s="31"/>
      <c r="E1363" s="2"/>
      <c r="F1363" s="2"/>
      <c r="G1363" s="2"/>
      <c r="H1363" s="2"/>
      <c r="I1363" s="2"/>
      <c r="J1363" s="31"/>
      <c r="K1363" s="31"/>
      <c r="L1363" s="31"/>
      <c r="M1363" s="174" t="str">
        <f>IF(OR(ISBLANK(TP_CFAR_DB[[#This Row],[Probability]]),ISBLANK(TP_CFAR_DB[[#This Row],[Severity]])),"",VLOOKUP(TP_CFAR_DB[[#This Row],[Probability]],Probability[],2,FALSE)+VLOOKUP(TP_CFAR_DB[[#This Row],[Severity]],Probability[],2,FALSE)+1)</f>
        <v/>
      </c>
      <c r="N1363" s="182"/>
    </row>
    <row r="1364" spans="2:14">
      <c r="B1364" s="176">
        <f t="shared" ca="1" si="52"/>
        <v>1360</v>
      </c>
      <c r="C1364" s="176" t="str">
        <f t="shared" ca="1" si="53"/>
        <v>FT-TP-1360</v>
      </c>
      <c r="D1364" s="31"/>
      <c r="E1364" s="2"/>
      <c r="F1364" s="2"/>
      <c r="G1364" s="2"/>
      <c r="H1364" s="2"/>
      <c r="I1364" s="2"/>
      <c r="J1364" s="31"/>
      <c r="K1364" s="31"/>
      <c r="L1364" s="31"/>
      <c r="M1364" s="174" t="str">
        <f>IF(OR(ISBLANK(TP_CFAR_DB[[#This Row],[Probability]]),ISBLANK(TP_CFAR_DB[[#This Row],[Severity]])),"",VLOOKUP(TP_CFAR_DB[[#This Row],[Probability]],Probability[],2,FALSE)+VLOOKUP(TP_CFAR_DB[[#This Row],[Severity]],Probability[],2,FALSE)+1)</f>
        <v/>
      </c>
      <c r="N1364" s="182"/>
    </row>
    <row r="1365" spans="2:14">
      <c r="B1365" s="176">
        <f t="shared" ca="1" si="52"/>
        <v>1361</v>
      </c>
      <c r="C1365" s="176" t="str">
        <f t="shared" ca="1" si="53"/>
        <v>FT-TP-1361</v>
      </c>
      <c r="D1365" s="31"/>
      <c r="E1365" s="2"/>
      <c r="F1365" s="2"/>
      <c r="G1365" s="2"/>
      <c r="H1365" s="2"/>
      <c r="I1365" s="2"/>
      <c r="J1365" s="31"/>
      <c r="K1365" s="31"/>
      <c r="L1365" s="31"/>
      <c r="M1365" s="174" t="str">
        <f>IF(OR(ISBLANK(TP_CFAR_DB[[#This Row],[Probability]]),ISBLANK(TP_CFAR_DB[[#This Row],[Severity]])),"",VLOOKUP(TP_CFAR_DB[[#This Row],[Probability]],Probability[],2,FALSE)+VLOOKUP(TP_CFAR_DB[[#This Row],[Severity]],Probability[],2,FALSE)+1)</f>
        <v/>
      </c>
      <c r="N1365" s="182"/>
    </row>
    <row r="1366" spans="2:14">
      <c r="B1366" s="176">
        <f t="shared" ca="1" si="52"/>
        <v>1362</v>
      </c>
      <c r="C1366" s="176" t="str">
        <f t="shared" ca="1" si="53"/>
        <v>FT-TP-1362</v>
      </c>
      <c r="D1366" s="31"/>
      <c r="E1366" s="2"/>
      <c r="F1366" s="2"/>
      <c r="G1366" s="2"/>
      <c r="H1366" s="2"/>
      <c r="I1366" s="2"/>
      <c r="J1366" s="31"/>
      <c r="K1366" s="31"/>
      <c r="L1366" s="31"/>
      <c r="M1366" s="174" t="str">
        <f>IF(OR(ISBLANK(TP_CFAR_DB[[#This Row],[Probability]]),ISBLANK(TP_CFAR_DB[[#This Row],[Severity]])),"",VLOOKUP(TP_CFAR_DB[[#This Row],[Probability]],Probability[],2,FALSE)+VLOOKUP(TP_CFAR_DB[[#This Row],[Severity]],Probability[],2,FALSE)+1)</f>
        <v/>
      </c>
      <c r="N1366" s="182"/>
    </row>
    <row r="1367" spans="2:14">
      <c r="B1367" s="176">
        <f t="shared" ca="1" si="52"/>
        <v>1363</v>
      </c>
      <c r="C1367" s="176" t="str">
        <f t="shared" ca="1" si="53"/>
        <v>FT-TP-1363</v>
      </c>
      <c r="D1367" s="31"/>
      <c r="E1367" s="2"/>
      <c r="F1367" s="2"/>
      <c r="G1367" s="2"/>
      <c r="H1367" s="2"/>
      <c r="I1367" s="2"/>
      <c r="J1367" s="31"/>
      <c r="K1367" s="31"/>
      <c r="L1367" s="31"/>
      <c r="M1367" s="174" t="str">
        <f>IF(OR(ISBLANK(TP_CFAR_DB[[#This Row],[Probability]]),ISBLANK(TP_CFAR_DB[[#This Row],[Severity]])),"",VLOOKUP(TP_CFAR_DB[[#This Row],[Probability]],Probability[],2,FALSE)+VLOOKUP(TP_CFAR_DB[[#This Row],[Severity]],Probability[],2,FALSE)+1)</f>
        <v/>
      </c>
      <c r="N1367" s="182"/>
    </row>
    <row r="1368" spans="2:14">
      <c r="B1368" s="176">
        <f t="shared" ca="1" si="52"/>
        <v>1364</v>
      </c>
      <c r="C1368" s="176" t="str">
        <f t="shared" ca="1" si="53"/>
        <v>FT-TP-1364</v>
      </c>
      <c r="D1368" s="31"/>
      <c r="E1368" s="2"/>
      <c r="F1368" s="2"/>
      <c r="G1368" s="2"/>
      <c r="H1368" s="2"/>
      <c r="I1368" s="2"/>
      <c r="J1368" s="31"/>
      <c r="K1368" s="31"/>
      <c r="L1368" s="31"/>
      <c r="M1368" s="174" t="str">
        <f>IF(OR(ISBLANK(TP_CFAR_DB[[#This Row],[Probability]]),ISBLANK(TP_CFAR_DB[[#This Row],[Severity]])),"",VLOOKUP(TP_CFAR_DB[[#This Row],[Probability]],Probability[],2,FALSE)+VLOOKUP(TP_CFAR_DB[[#This Row],[Severity]],Probability[],2,FALSE)+1)</f>
        <v/>
      </c>
      <c r="N1368" s="182"/>
    </row>
    <row r="1369" spans="2:14">
      <c r="B1369" s="176">
        <f t="shared" ca="1" si="52"/>
        <v>1365</v>
      </c>
      <c r="C1369" s="176" t="str">
        <f t="shared" ca="1" si="53"/>
        <v>FT-TP-1365</v>
      </c>
      <c r="D1369" s="31"/>
      <c r="E1369" s="2"/>
      <c r="F1369" s="2"/>
      <c r="G1369" s="2"/>
      <c r="H1369" s="2"/>
      <c r="I1369" s="2"/>
      <c r="J1369" s="31"/>
      <c r="K1369" s="31"/>
      <c r="L1369" s="31"/>
      <c r="M1369" s="174" t="str">
        <f>IF(OR(ISBLANK(TP_CFAR_DB[[#This Row],[Probability]]),ISBLANK(TP_CFAR_DB[[#This Row],[Severity]])),"",VLOOKUP(TP_CFAR_DB[[#This Row],[Probability]],Probability[],2,FALSE)+VLOOKUP(TP_CFAR_DB[[#This Row],[Severity]],Probability[],2,FALSE)+1)</f>
        <v/>
      </c>
      <c r="N1369" s="182"/>
    </row>
    <row r="1370" spans="2:14">
      <c r="B1370" s="176">
        <f t="shared" ca="1" si="52"/>
        <v>1366</v>
      </c>
      <c r="C1370" s="176" t="str">
        <f t="shared" ca="1" si="53"/>
        <v>FT-TP-1366</v>
      </c>
      <c r="D1370" s="31"/>
      <c r="E1370" s="2"/>
      <c r="F1370" s="2"/>
      <c r="G1370" s="2"/>
      <c r="H1370" s="2"/>
      <c r="I1370" s="2"/>
      <c r="J1370" s="31"/>
      <c r="K1370" s="31"/>
      <c r="L1370" s="31"/>
      <c r="M1370" s="174" t="str">
        <f>IF(OR(ISBLANK(TP_CFAR_DB[[#This Row],[Probability]]),ISBLANK(TP_CFAR_DB[[#This Row],[Severity]])),"",VLOOKUP(TP_CFAR_DB[[#This Row],[Probability]],Probability[],2,FALSE)+VLOOKUP(TP_CFAR_DB[[#This Row],[Severity]],Probability[],2,FALSE)+1)</f>
        <v/>
      </c>
      <c r="N1370" s="182"/>
    </row>
    <row r="1371" spans="2:14">
      <c r="B1371" s="176">
        <f t="shared" ca="1" si="52"/>
        <v>1367</v>
      </c>
      <c r="C1371" s="176" t="str">
        <f t="shared" ca="1" si="53"/>
        <v>FT-TP-1367</v>
      </c>
      <c r="D1371" s="31"/>
      <c r="E1371" s="2"/>
      <c r="F1371" s="2"/>
      <c r="G1371" s="2"/>
      <c r="H1371" s="2"/>
      <c r="I1371" s="2"/>
      <c r="J1371" s="31"/>
      <c r="K1371" s="31"/>
      <c r="L1371" s="31"/>
      <c r="M1371" s="174" t="str">
        <f>IF(OR(ISBLANK(TP_CFAR_DB[[#This Row],[Probability]]),ISBLANK(TP_CFAR_DB[[#This Row],[Severity]])),"",VLOOKUP(TP_CFAR_DB[[#This Row],[Probability]],Probability[],2,FALSE)+VLOOKUP(TP_CFAR_DB[[#This Row],[Severity]],Probability[],2,FALSE)+1)</f>
        <v/>
      </c>
      <c r="N1371" s="182"/>
    </row>
    <row r="1372" spans="2:14">
      <c r="B1372" s="176">
        <f t="shared" ca="1" si="52"/>
        <v>1368</v>
      </c>
      <c r="C1372" s="176" t="str">
        <f t="shared" ca="1" si="53"/>
        <v>FT-TP-1368</v>
      </c>
      <c r="D1372" s="31"/>
      <c r="E1372" s="2"/>
      <c r="F1372" s="2"/>
      <c r="G1372" s="2"/>
      <c r="H1372" s="2"/>
      <c r="I1372" s="2"/>
      <c r="J1372" s="31"/>
      <c r="K1372" s="31"/>
      <c r="L1372" s="31"/>
      <c r="M1372" s="174" t="str">
        <f>IF(OR(ISBLANK(TP_CFAR_DB[[#This Row],[Probability]]),ISBLANK(TP_CFAR_DB[[#This Row],[Severity]])),"",VLOOKUP(TP_CFAR_DB[[#This Row],[Probability]],Probability[],2,FALSE)+VLOOKUP(TP_CFAR_DB[[#This Row],[Severity]],Probability[],2,FALSE)+1)</f>
        <v/>
      </c>
      <c r="N1372" s="182"/>
    </row>
    <row r="1373" spans="2:14">
      <c r="B1373" s="176">
        <f t="shared" ca="1" si="52"/>
        <v>1369</v>
      </c>
      <c r="C1373" s="176" t="str">
        <f t="shared" ca="1" si="53"/>
        <v>FT-TP-1369</v>
      </c>
      <c r="D1373" s="31"/>
      <c r="E1373" s="2"/>
      <c r="F1373" s="2"/>
      <c r="G1373" s="2"/>
      <c r="H1373" s="2"/>
      <c r="I1373" s="2"/>
      <c r="J1373" s="31"/>
      <c r="K1373" s="31"/>
      <c r="L1373" s="31"/>
      <c r="M1373" s="174" t="str">
        <f>IF(OR(ISBLANK(TP_CFAR_DB[[#This Row],[Probability]]),ISBLANK(TP_CFAR_DB[[#This Row],[Severity]])),"",VLOOKUP(TP_CFAR_DB[[#This Row],[Probability]],Probability[],2,FALSE)+VLOOKUP(TP_CFAR_DB[[#This Row],[Severity]],Probability[],2,FALSE)+1)</f>
        <v/>
      </c>
      <c r="N1373" s="182"/>
    </row>
    <row r="1374" spans="2:14">
      <c r="B1374" s="176">
        <f t="shared" ca="1" si="52"/>
        <v>1370</v>
      </c>
      <c r="C1374" s="176" t="str">
        <f t="shared" ca="1" si="53"/>
        <v>FT-TP-1370</v>
      </c>
      <c r="D1374" s="31"/>
      <c r="E1374" s="2"/>
      <c r="F1374" s="2"/>
      <c r="G1374" s="2"/>
      <c r="H1374" s="2"/>
      <c r="I1374" s="2"/>
      <c r="J1374" s="31"/>
      <c r="K1374" s="31"/>
      <c r="L1374" s="31"/>
      <c r="M1374" s="174" t="str">
        <f>IF(OR(ISBLANK(TP_CFAR_DB[[#This Row],[Probability]]),ISBLANK(TP_CFAR_DB[[#This Row],[Severity]])),"",VLOOKUP(TP_CFAR_DB[[#This Row],[Probability]],Probability[],2,FALSE)+VLOOKUP(TP_CFAR_DB[[#This Row],[Severity]],Probability[],2,FALSE)+1)</f>
        <v/>
      </c>
      <c r="N1374" s="182"/>
    </row>
    <row r="1375" spans="2:14">
      <c r="B1375" s="176">
        <f t="shared" ca="1" si="52"/>
        <v>1371</v>
      </c>
      <c r="C1375" s="176" t="str">
        <f t="shared" ca="1" si="53"/>
        <v>FT-TP-1371</v>
      </c>
      <c r="D1375" s="31"/>
      <c r="E1375" s="2"/>
      <c r="F1375" s="2"/>
      <c r="G1375" s="2"/>
      <c r="H1375" s="2"/>
      <c r="I1375" s="2"/>
      <c r="J1375" s="31"/>
      <c r="K1375" s="31"/>
      <c r="L1375" s="31"/>
      <c r="M1375" s="174" t="str">
        <f>IF(OR(ISBLANK(TP_CFAR_DB[[#This Row],[Probability]]),ISBLANK(TP_CFAR_DB[[#This Row],[Severity]])),"",VLOOKUP(TP_CFAR_DB[[#This Row],[Probability]],Probability[],2,FALSE)+VLOOKUP(TP_CFAR_DB[[#This Row],[Severity]],Probability[],2,FALSE)+1)</f>
        <v/>
      </c>
      <c r="N1375" s="182"/>
    </row>
    <row r="1376" spans="2:14">
      <c r="B1376" s="176">
        <f t="shared" ca="1" si="52"/>
        <v>1372</v>
      </c>
      <c r="C1376" s="176" t="str">
        <f t="shared" ca="1" si="53"/>
        <v>FT-TP-1372</v>
      </c>
      <c r="D1376" s="31"/>
      <c r="E1376" s="2"/>
      <c r="F1376" s="2"/>
      <c r="G1376" s="2"/>
      <c r="H1376" s="2"/>
      <c r="I1376" s="2"/>
      <c r="J1376" s="31"/>
      <c r="K1376" s="31"/>
      <c r="L1376" s="31"/>
      <c r="M1376" s="174" t="str">
        <f>IF(OR(ISBLANK(TP_CFAR_DB[[#This Row],[Probability]]),ISBLANK(TP_CFAR_DB[[#This Row],[Severity]])),"",VLOOKUP(TP_CFAR_DB[[#This Row],[Probability]],Probability[],2,FALSE)+VLOOKUP(TP_CFAR_DB[[#This Row],[Severity]],Probability[],2,FALSE)+1)</f>
        <v/>
      </c>
      <c r="N1376" s="182"/>
    </row>
    <row r="1377" spans="2:14">
      <c r="B1377" s="176">
        <f t="shared" ca="1" si="52"/>
        <v>1373</v>
      </c>
      <c r="C1377" s="176" t="str">
        <f t="shared" ca="1" si="53"/>
        <v>FT-TP-1373</v>
      </c>
      <c r="D1377" s="31"/>
      <c r="E1377" s="2"/>
      <c r="F1377" s="2"/>
      <c r="G1377" s="2"/>
      <c r="H1377" s="2"/>
      <c r="I1377" s="2"/>
      <c r="J1377" s="31"/>
      <c r="K1377" s="31"/>
      <c r="L1377" s="31"/>
      <c r="M1377" s="174" t="str">
        <f>IF(OR(ISBLANK(TP_CFAR_DB[[#This Row],[Probability]]),ISBLANK(TP_CFAR_DB[[#This Row],[Severity]])),"",VLOOKUP(TP_CFAR_DB[[#This Row],[Probability]],Probability[],2,FALSE)+VLOOKUP(TP_CFAR_DB[[#This Row],[Severity]],Probability[],2,FALSE)+1)</f>
        <v/>
      </c>
      <c r="N1377" s="182"/>
    </row>
    <row r="1378" spans="2:14">
      <c r="B1378" s="176">
        <f t="shared" ca="1" si="52"/>
        <v>1374</v>
      </c>
      <c r="C1378" s="176" t="str">
        <f t="shared" ca="1" si="53"/>
        <v>FT-TP-1374</v>
      </c>
      <c r="D1378" s="31"/>
      <c r="E1378" s="2"/>
      <c r="F1378" s="2"/>
      <c r="G1378" s="2"/>
      <c r="H1378" s="2"/>
      <c r="I1378" s="2"/>
      <c r="J1378" s="31"/>
      <c r="K1378" s="31"/>
      <c r="L1378" s="31"/>
      <c r="M1378" s="174" t="str">
        <f>IF(OR(ISBLANK(TP_CFAR_DB[[#This Row],[Probability]]),ISBLANK(TP_CFAR_DB[[#This Row],[Severity]])),"",VLOOKUP(TP_CFAR_DB[[#This Row],[Probability]],Probability[],2,FALSE)+VLOOKUP(TP_CFAR_DB[[#This Row],[Severity]],Probability[],2,FALSE)+1)</f>
        <v/>
      </c>
      <c r="N1378" s="182"/>
    </row>
    <row r="1379" spans="2:14">
      <c r="B1379" s="176">
        <f t="shared" ca="1" si="52"/>
        <v>1375</v>
      </c>
      <c r="C1379" s="176" t="str">
        <f t="shared" ca="1" si="53"/>
        <v>FT-TP-1375</v>
      </c>
      <c r="D1379" s="31"/>
      <c r="E1379" s="2"/>
      <c r="F1379" s="2"/>
      <c r="G1379" s="2"/>
      <c r="H1379" s="2"/>
      <c r="I1379" s="2"/>
      <c r="J1379" s="31"/>
      <c r="K1379" s="31"/>
      <c r="L1379" s="31"/>
      <c r="M1379" s="174" t="str">
        <f>IF(OR(ISBLANK(TP_CFAR_DB[[#This Row],[Probability]]),ISBLANK(TP_CFAR_DB[[#This Row],[Severity]])),"",VLOOKUP(TP_CFAR_DB[[#This Row],[Probability]],Probability[],2,FALSE)+VLOOKUP(TP_CFAR_DB[[#This Row],[Severity]],Probability[],2,FALSE)+1)</f>
        <v/>
      </c>
      <c r="N1379" s="182"/>
    </row>
    <row r="1380" spans="2:14">
      <c r="B1380" s="176">
        <f t="shared" ca="1" si="52"/>
        <v>1376</v>
      </c>
      <c r="C1380" s="176" t="str">
        <f t="shared" ca="1" si="53"/>
        <v>FT-TP-1376</v>
      </c>
      <c r="D1380" s="31"/>
      <c r="E1380" s="2"/>
      <c r="F1380" s="2"/>
      <c r="G1380" s="2"/>
      <c r="H1380" s="2"/>
      <c r="I1380" s="2"/>
      <c r="J1380" s="31"/>
      <c r="K1380" s="31"/>
      <c r="L1380" s="31"/>
      <c r="M1380" s="174" t="str">
        <f>IF(OR(ISBLANK(TP_CFAR_DB[[#This Row],[Probability]]),ISBLANK(TP_CFAR_DB[[#This Row],[Severity]])),"",VLOOKUP(TP_CFAR_DB[[#This Row],[Probability]],Probability[],2,FALSE)+VLOOKUP(TP_CFAR_DB[[#This Row],[Severity]],Probability[],2,FALSE)+1)</f>
        <v/>
      </c>
      <c r="N1380" s="182"/>
    </row>
    <row r="1381" spans="2:14">
      <c r="B1381" s="176">
        <f t="shared" ca="1" si="52"/>
        <v>1377</v>
      </c>
      <c r="C1381" s="176" t="str">
        <f t="shared" ca="1" si="53"/>
        <v>FT-TP-1377</v>
      </c>
      <c r="D1381" s="31"/>
      <c r="E1381" s="2"/>
      <c r="F1381" s="2"/>
      <c r="G1381" s="2"/>
      <c r="H1381" s="2"/>
      <c r="I1381" s="2"/>
      <c r="J1381" s="31"/>
      <c r="K1381" s="31"/>
      <c r="L1381" s="31"/>
      <c r="M1381" s="174" t="str">
        <f>IF(OR(ISBLANK(TP_CFAR_DB[[#This Row],[Probability]]),ISBLANK(TP_CFAR_DB[[#This Row],[Severity]])),"",VLOOKUP(TP_CFAR_DB[[#This Row],[Probability]],Probability[],2,FALSE)+VLOOKUP(TP_CFAR_DB[[#This Row],[Severity]],Probability[],2,FALSE)+1)</f>
        <v/>
      </c>
      <c r="N1381" s="182"/>
    </row>
    <row r="1382" spans="2:14">
      <c r="B1382" s="176">
        <f t="shared" ca="1" si="52"/>
        <v>1378</v>
      </c>
      <c r="C1382" s="176" t="str">
        <f t="shared" ca="1" si="53"/>
        <v>FT-TP-1378</v>
      </c>
      <c r="D1382" s="31"/>
      <c r="E1382" s="2"/>
      <c r="F1382" s="2"/>
      <c r="G1382" s="2"/>
      <c r="H1382" s="2"/>
      <c r="I1382" s="2"/>
      <c r="J1382" s="31"/>
      <c r="K1382" s="31"/>
      <c r="L1382" s="31"/>
      <c r="M1382" s="174" t="str">
        <f>IF(OR(ISBLANK(TP_CFAR_DB[[#This Row],[Probability]]),ISBLANK(TP_CFAR_DB[[#This Row],[Severity]])),"",VLOOKUP(TP_CFAR_DB[[#This Row],[Probability]],Probability[],2,FALSE)+VLOOKUP(TP_CFAR_DB[[#This Row],[Severity]],Probability[],2,FALSE)+1)</f>
        <v/>
      </c>
      <c r="N1382" s="182"/>
    </row>
    <row r="1383" spans="2:14">
      <c r="B1383" s="176">
        <f t="shared" ca="1" si="52"/>
        <v>1379</v>
      </c>
      <c r="C1383" s="176" t="str">
        <f t="shared" ca="1" si="53"/>
        <v>FT-TP-1379</v>
      </c>
      <c r="D1383" s="31"/>
      <c r="E1383" s="2"/>
      <c r="F1383" s="2"/>
      <c r="G1383" s="2"/>
      <c r="H1383" s="2"/>
      <c r="I1383" s="2"/>
      <c r="J1383" s="31"/>
      <c r="K1383" s="31"/>
      <c r="L1383" s="31"/>
      <c r="M1383" s="174" t="str">
        <f>IF(OR(ISBLANK(TP_CFAR_DB[[#This Row],[Probability]]),ISBLANK(TP_CFAR_DB[[#This Row],[Severity]])),"",VLOOKUP(TP_CFAR_DB[[#This Row],[Probability]],Probability[],2,FALSE)+VLOOKUP(TP_CFAR_DB[[#This Row],[Severity]],Probability[],2,FALSE)+1)</f>
        <v/>
      </c>
      <c r="N1383" s="182"/>
    </row>
    <row r="1384" spans="2:14">
      <c r="B1384" s="176">
        <f t="shared" ca="1" si="52"/>
        <v>1380</v>
      </c>
      <c r="C1384" s="176" t="str">
        <f t="shared" ca="1" si="53"/>
        <v>FT-TP-1380</v>
      </c>
      <c r="D1384" s="31"/>
      <c r="E1384" s="2"/>
      <c r="F1384" s="2"/>
      <c r="G1384" s="2"/>
      <c r="H1384" s="2"/>
      <c r="I1384" s="2"/>
      <c r="J1384" s="31"/>
      <c r="K1384" s="31"/>
      <c r="L1384" s="31"/>
      <c r="M1384" s="174" t="str">
        <f>IF(OR(ISBLANK(TP_CFAR_DB[[#This Row],[Probability]]),ISBLANK(TP_CFAR_DB[[#This Row],[Severity]])),"",VLOOKUP(TP_CFAR_DB[[#This Row],[Probability]],Probability[],2,FALSE)+VLOOKUP(TP_CFAR_DB[[#This Row],[Severity]],Probability[],2,FALSE)+1)</f>
        <v/>
      </c>
      <c r="N1384" s="182"/>
    </row>
    <row r="1385" spans="2:14">
      <c r="B1385" s="176">
        <f t="shared" ca="1" si="52"/>
        <v>1381</v>
      </c>
      <c r="C1385" s="176" t="str">
        <f t="shared" ca="1" si="53"/>
        <v>FT-TP-1381</v>
      </c>
      <c r="D1385" s="31"/>
      <c r="E1385" s="2"/>
      <c r="F1385" s="2"/>
      <c r="G1385" s="2"/>
      <c r="H1385" s="2"/>
      <c r="I1385" s="2"/>
      <c r="J1385" s="31"/>
      <c r="K1385" s="31"/>
      <c r="L1385" s="31"/>
      <c r="M1385" s="174" t="str">
        <f>IF(OR(ISBLANK(TP_CFAR_DB[[#This Row],[Probability]]),ISBLANK(TP_CFAR_DB[[#This Row],[Severity]])),"",VLOOKUP(TP_CFAR_DB[[#This Row],[Probability]],Probability[],2,FALSE)+VLOOKUP(TP_CFAR_DB[[#This Row],[Severity]],Probability[],2,FALSE)+1)</f>
        <v/>
      </c>
      <c r="N1385" s="182"/>
    </row>
    <row r="1386" spans="2:14">
      <c r="B1386" s="176">
        <f t="shared" ca="1" si="52"/>
        <v>1382</v>
      </c>
      <c r="C1386" s="176" t="str">
        <f t="shared" ca="1" si="53"/>
        <v>FT-TP-1382</v>
      </c>
      <c r="D1386" s="31"/>
      <c r="E1386" s="2"/>
      <c r="F1386" s="2"/>
      <c r="G1386" s="2"/>
      <c r="H1386" s="2"/>
      <c r="I1386" s="2"/>
      <c r="J1386" s="31"/>
      <c r="K1386" s="31"/>
      <c r="L1386" s="31"/>
      <c r="M1386" s="174" t="str">
        <f>IF(OR(ISBLANK(TP_CFAR_DB[[#This Row],[Probability]]),ISBLANK(TP_CFAR_DB[[#This Row],[Severity]])),"",VLOOKUP(TP_CFAR_DB[[#This Row],[Probability]],Probability[],2,FALSE)+VLOOKUP(TP_CFAR_DB[[#This Row],[Severity]],Probability[],2,FALSE)+1)</f>
        <v/>
      </c>
      <c r="N1386" s="182"/>
    </row>
    <row r="1387" spans="2:14">
      <c r="B1387" s="176">
        <f t="shared" ca="1" si="52"/>
        <v>1383</v>
      </c>
      <c r="C1387" s="176" t="str">
        <f t="shared" ca="1" si="53"/>
        <v>FT-TP-1383</v>
      </c>
      <c r="D1387" s="31"/>
      <c r="E1387" s="2"/>
      <c r="F1387" s="2"/>
      <c r="G1387" s="2"/>
      <c r="H1387" s="2"/>
      <c r="I1387" s="2"/>
      <c r="J1387" s="31"/>
      <c r="K1387" s="31"/>
      <c r="L1387" s="31"/>
      <c r="M1387" s="174" t="str">
        <f>IF(OR(ISBLANK(TP_CFAR_DB[[#This Row],[Probability]]),ISBLANK(TP_CFAR_DB[[#This Row],[Severity]])),"",VLOOKUP(TP_CFAR_DB[[#This Row],[Probability]],Probability[],2,FALSE)+VLOOKUP(TP_CFAR_DB[[#This Row],[Severity]],Probability[],2,FALSE)+1)</f>
        <v/>
      </c>
      <c r="N1387" s="182"/>
    </row>
    <row r="1388" spans="2:14">
      <c r="B1388" s="176">
        <f t="shared" ca="1" si="52"/>
        <v>1384</v>
      </c>
      <c r="C1388" s="176" t="str">
        <f t="shared" ca="1" si="53"/>
        <v>FT-TP-1384</v>
      </c>
      <c r="D1388" s="31"/>
      <c r="E1388" s="2"/>
      <c r="F1388" s="2"/>
      <c r="G1388" s="2"/>
      <c r="H1388" s="2"/>
      <c r="I1388" s="2"/>
      <c r="J1388" s="31"/>
      <c r="K1388" s="31"/>
      <c r="L1388" s="31"/>
      <c r="M1388" s="174" t="str">
        <f>IF(OR(ISBLANK(TP_CFAR_DB[[#This Row],[Probability]]),ISBLANK(TP_CFAR_DB[[#This Row],[Severity]])),"",VLOOKUP(TP_CFAR_DB[[#This Row],[Probability]],Probability[],2,FALSE)+VLOOKUP(TP_CFAR_DB[[#This Row],[Severity]],Probability[],2,FALSE)+1)</f>
        <v/>
      </c>
      <c r="N1388" s="182"/>
    </row>
    <row r="1389" spans="2:14">
      <c r="B1389" s="176">
        <f t="shared" ca="1" si="52"/>
        <v>1385</v>
      </c>
      <c r="C1389" s="176" t="str">
        <f t="shared" ca="1" si="53"/>
        <v>FT-TP-1385</v>
      </c>
      <c r="D1389" s="31"/>
      <c r="E1389" s="2"/>
      <c r="F1389" s="2"/>
      <c r="G1389" s="2"/>
      <c r="H1389" s="2"/>
      <c r="I1389" s="2"/>
      <c r="J1389" s="31"/>
      <c r="K1389" s="31"/>
      <c r="L1389" s="31"/>
      <c r="M1389" s="174" t="str">
        <f>IF(OR(ISBLANK(TP_CFAR_DB[[#This Row],[Probability]]),ISBLANK(TP_CFAR_DB[[#This Row],[Severity]])),"",VLOOKUP(TP_CFAR_DB[[#This Row],[Probability]],Probability[],2,FALSE)+VLOOKUP(TP_CFAR_DB[[#This Row],[Severity]],Probability[],2,FALSE)+1)</f>
        <v/>
      </c>
      <c r="N1389" s="182"/>
    </row>
    <row r="1390" spans="2:14">
      <c r="B1390" s="176">
        <f t="shared" ca="1" si="52"/>
        <v>1386</v>
      </c>
      <c r="C1390" s="176" t="str">
        <f t="shared" ca="1" si="53"/>
        <v>FT-TP-1386</v>
      </c>
      <c r="D1390" s="31"/>
      <c r="E1390" s="2"/>
      <c r="F1390" s="2"/>
      <c r="G1390" s="2"/>
      <c r="H1390" s="2"/>
      <c r="I1390" s="2"/>
      <c r="J1390" s="31"/>
      <c r="K1390" s="31"/>
      <c r="L1390" s="31"/>
      <c r="M1390" s="174" t="str">
        <f>IF(OR(ISBLANK(TP_CFAR_DB[[#This Row],[Probability]]),ISBLANK(TP_CFAR_DB[[#This Row],[Severity]])),"",VLOOKUP(TP_CFAR_DB[[#This Row],[Probability]],Probability[],2,FALSE)+VLOOKUP(TP_CFAR_DB[[#This Row],[Severity]],Probability[],2,FALSE)+1)</f>
        <v/>
      </c>
      <c r="N1390" s="182"/>
    </row>
    <row r="1391" spans="2:14">
      <c r="B1391" s="176">
        <f t="shared" ca="1" si="52"/>
        <v>1387</v>
      </c>
      <c r="C1391" s="176" t="str">
        <f t="shared" ca="1" si="53"/>
        <v>FT-TP-1387</v>
      </c>
      <c r="D1391" s="31"/>
      <c r="E1391" s="2"/>
      <c r="F1391" s="2"/>
      <c r="G1391" s="2"/>
      <c r="H1391" s="2"/>
      <c r="I1391" s="2"/>
      <c r="J1391" s="31"/>
      <c r="K1391" s="31"/>
      <c r="L1391" s="31"/>
      <c r="M1391" s="174" t="str">
        <f>IF(OR(ISBLANK(TP_CFAR_DB[[#This Row],[Probability]]),ISBLANK(TP_CFAR_DB[[#This Row],[Severity]])),"",VLOOKUP(TP_CFAR_DB[[#This Row],[Probability]],Probability[],2,FALSE)+VLOOKUP(TP_CFAR_DB[[#This Row],[Severity]],Probability[],2,FALSE)+1)</f>
        <v/>
      </c>
      <c r="N1391" s="182"/>
    </row>
    <row r="1392" spans="2:14">
      <c r="B1392" s="176">
        <f t="shared" ca="1" si="52"/>
        <v>1388</v>
      </c>
      <c r="C1392" s="176" t="str">
        <f t="shared" ca="1" si="53"/>
        <v>FT-TP-1388</v>
      </c>
      <c r="D1392" s="31"/>
      <c r="E1392" s="2"/>
      <c r="F1392" s="2"/>
      <c r="G1392" s="2"/>
      <c r="H1392" s="2"/>
      <c r="I1392" s="2"/>
      <c r="J1392" s="31"/>
      <c r="K1392" s="31"/>
      <c r="L1392" s="31"/>
      <c r="M1392" s="174" t="str">
        <f>IF(OR(ISBLANK(TP_CFAR_DB[[#This Row],[Probability]]),ISBLANK(TP_CFAR_DB[[#This Row],[Severity]])),"",VLOOKUP(TP_CFAR_DB[[#This Row],[Probability]],Probability[],2,FALSE)+VLOOKUP(TP_CFAR_DB[[#This Row],[Severity]],Probability[],2,FALSE)+1)</f>
        <v/>
      </c>
      <c r="N1392" s="182"/>
    </row>
    <row r="1393" spans="2:14">
      <c r="B1393" s="176">
        <f t="shared" ca="1" si="52"/>
        <v>1389</v>
      </c>
      <c r="C1393" s="176" t="str">
        <f t="shared" ca="1" si="53"/>
        <v>FT-TP-1389</v>
      </c>
      <c r="D1393" s="31"/>
      <c r="E1393" s="2"/>
      <c r="F1393" s="2"/>
      <c r="G1393" s="2"/>
      <c r="H1393" s="2"/>
      <c r="I1393" s="2"/>
      <c r="J1393" s="31"/>
      <c r="K1393" s="31"/>
      <c r="L1393" s="31"/>
      <c r="M1393" s="174" t="str">
        <f>IF(OR(ISBLANK(TP_CFAR_DB[[#This Row],[Probability]]),ISBLANK(TP_CFAR_DB[[#This Row],[Severity]])),"",VLOOKUP(TP_CFAR_DB[[#This Row],[Probability]],Probability[],2,FALSE)+VLOOKUP(TP_CFAR_DB[[#This Row],[Severity]],Probability[],2,FALSE)+1)</f>
        <v/>
      </c>
      <c r="N1393" s="182"/>
    </row>
    <row r="1394" spans="2:14">
      <c r="B1394" s="176">
        <f t="shared" ca="1" si="52"/>
        <v>1390</v>
      </c>
      <c r="C1394" s="176" t="str">
        <f t="shared" ca="1" si="53"/>
        <v>FT-TP-1390</v>
      </c>
      <c r="D1394" s="31"/>
      <c r="E1394" s="2"/>
      <c r="F1394" s="2"/>
      <c r="G1394" s="2"/>
      <c r="H1394" s="2"/>
      <c r="I1394" s="2"/>
      <c r="J1394" s="31"/>
      <c r="K1394" s="31"/>
      <c r="L1394" s="31"/>
      <c r="M1394" s="174" t="str">
        <f>IF(OR(ISBLANK(TP_CFAR_DB[[#This Row],[Probability]]),ISBLANK(TP_CFAR_DB[[#This Row],[Severity]])),"",VLOOKUP(TP_CFAR_DB[[#This Row],[Probability]],Probability[],2,FALSE)+VLOOKUP(TP_CFAR_DB[[#This Row],[Severity]],Probability[],2,FALSE)+1)</f>
        <v/>
      </c>
      <c r="N1394" s="182"/>
    </row>
    <row r="1395" spans="2:14">
      <c r="B1395" s="176">
        <f t="shared" ca="1" si="52"/>
        <v>1391</v>
      </c>
      <c r="C1395" s="176" t="str">
        <f t="shared" ca="1" si="53"/>
        <v>FT-TP-1391</v>
      </c>
      <c r="D1395" s="31"/>
      <c r="E1395" s="2"/>
      <c r="F1395" s="2"/>
      <c r="G1395" s="2"/>
      <c r="H1395" s="2"/>
      <c r="I1395" s="2"/>
      <c r="J1395" s="31"/>
      <c r="K1395" s="31"/>
      <c r="L1395" s="31"/>
      <c r="M1395" s="174" t="str">
        <f>IF(OR(ISBLANK(TP_CFAR_DB[[#This Row],[Probability]]),ISBLANK(TP_CFAR_DB[[#This Row],[Severity]])),"",VLOOKUP(TP_CFAR_DB[[#This Row],[Probability]],Probability[],2,FALSE)+VLOOKUP(TP_CFAR_DB[[#This Row],[Severity]],Probability[],2,FALSE)+1)</f>
        <v/>
      </c>
      <c r="N1395" s="182"/>
    </row>
    <row r="1396" spans="2:14">
      <c r="B1396" s="176">
        <f t="shared" ca="1" si="52"/>
        <v>1392</v>
      </c>
      <c r="C1396" s="176" t="str">
        <f t="shared" ca="1" si="53"/>
        <v>FT-TP-1392</v>
      </c>
      <c r="D1396" s="31"/>
      <c r="E1396" s="2"/>
      <c r="F1396" s="2"/>
      <c r="G1396" s="2"/>
      <c r="H1396" s="2"/>
      <c r="I1396" s="2"/>
      <c r="J1396" s="31"/>
      <c r="K1396" s="31"/>
      <c r="L1396" s="31"/>
      <c r="M1396" s="174" t="str">
        <f>IF(OR(ISBLANK(TP_CFAR_DB[[#This Row],[Probability]]),ISBLANK(TP_CFAR_DB[[#This Row],[Severity]])),"",VLOOKUP(TP_CFAR_DB[[#This Row],[Probability]],Probability[],2,FALSE)+VLOOKUP(TP_CFAR_DB[[#This Row],[Severity]],Probability[],2,FALSE)+1)</f>
        <v/>
      </c>
      <c r="N1396" s="182"/>
    </row>
    <row r="1397" spans="2:14">
      <c r="B1397" s="176">
        <f t="shared" ca="1" si="52"/>
        <v>1393</v>
      </c>
      <c r="C1397" s="176" t="str">
        <f t="shared" ca="1" si="53"/>
        <v>FT-TP-1393</v>
      </c>
      <c r="D1397" s="31"/>
      <c r="E1397" s="2"/>
      <c r="F1397" s="2"/>
      <c r="G1397" s="2"/>
      <c r="H1397" s="2"/>
      <c r="I1397" s="2"/>
      <c r="J1397" s="31"/>
      <c r="K1397" s="31"/>
      <c r="L1397" s="31"/>
      <c r="M1397" s="174" t="str">
        <f>IF(OR(ISBLANK(TP_CFAR_DB[[#This Row],[Probability]]),ISBLANK(TP_CFAR_DB[[#This Row],[Severity]])),"",VLOOKUP(TP_CFAR_DB[[#This Row],[Probability]],Probability[],2,FALSE)+VLOOKUP(TP_CFAR_DB[[#This Row],[Severity]],Probability[],2,FALSE)+1)</f>
        <v/>
      </c>
      <c r="N1397" s="182"/>
    </row>
    <row r="1398" spans="2:14">
      <c r="B1398" s="176">
        <f t="shared" ca="1" si="52"/>
        <v>1394</v>
      </c>
      <c r="C1398" s="176" t="str">
        <f t="shared" ca="1" si="53"/>
        <v>FT-TP-1394</v>
      </c>
      <c r="D1398" s="31"/>
      <c r="E1398" s="2"/>
      <c r="F1398" s="2"/>
      <c r="G1398" s="2"/>
      <c r="H1398" s="2"/>
      <c r="I1398" s="2"/>
      <c r="J1398" s="31"/>
      <c r="K1398" s="31"/>
      <c r="L1398" s="31"/>
      <c r="M1398" s="174" t="str">
        <f>IF(OR(ISBLANK(TP_CFAR_DB[[#This Row],[Probability]]),ISBLANK(TP_CFAR_DB[[#This Row],[Severity]])),"",VLOOKUP(TP_CFAR_DB[[#This Row],[Probability]],Probability[],2,FALSE)+VLOOKUP(TP_CFAR_DB[[#This Row],[Severity]],Probability[],2,FALSE)+1)</f>
        <v/>
      </c>
      <c r="N1398" s="182"/>
    </row>
    <row r="1399" spans="2:14">
      <c r="B1399" s="176">
        <f t="shared" ca="1" si="52"/>
        <v>1395</v>
      </c>
      <c r="C1399" s="176" t="str">
        <f t="shared" ca="1" si="53"/>
        <v>FT-TP-1395</v>
      </c>
      <c r="D1399" s="31"/>
      <c r="E1399" s="2"/>
      <c r="F1399" s="2"/>
      <c r="G1399" s="2"/>
      <c r="H1399" s="2"/>
      <c r="I1399" s="2"/>
      <c r="J1399" s="31"/>
      <c r="K1399" s="31"/>
      <c r="L1399" s="31"/>
      <c r="M1399" s="174" t="str">
        <f>IF(OR(ISBLANK(TP_CFAR_DB[[#This Row],[Probability]]),ISBLANK(TP_CFAR_DB[[#This Row],[Severity]])),"",VLOOKUP(TP_CFAR_DB[[#This Row],[Probability]],Probability[],2,FALSE)+VLOOKUP(TP_CFAR_DB[[#This Row],[Severity]],Probability[],2,FALSE)+1)</f>
        <v/>
      </c>
      <c r="N1399" s="182"/>
    </row>
    <row r="1400" spans="2:14">
      <c r="B1400" s="176">
        <f t="shared" ca="1" si="52"/>
        <v>1396</v>
      </c>
      <c r="C1400" s="176" t="str">
        <f t="shared" ca="1" si="53"/>
        <v>FT-TP-1396</v>
      </c>
      <c r="D1400" s="31"/>
      <c r="E1400" s="2"/>
      <c r="F1400" s="2"/>
      <c r="G1400" s="2"/>
      <c r="H1400" s="2"/>
      <c r="I1400" s="2"/>
      <c r="J1400" s="31"/>
      <c r="K1400" s="31"/>
      <c r="L1400" s="31"/>
      <c r="M1400" s="174" t="str">
        <f>IF(OR(ISBLANK(TP_CFAR_DB[[#This Row],[Probability]]),ISBLANK(TP_CFAR_DB[[#This Row],[Severity]])),"",VLOOKUP(TP_CFAR_DB[[#This Row],[Probability]],Probability[],2,FALSE)+VLOOKUP(TP_CFAR_DB[[#This Row],[Severity]],Probability[],2,FALSE)+1)</f>
        <v/>
      </c>
      <c r="N1400" s="182"/>
    </row>
    <row r="1401" spans="2:14">
      <c r="B1401" s="176">
        <f t="shared" ca="1" si="52"/>
        <v>1397</v>
      </c>
      <c r="C1401" s="176" t="str">
        <f t="shared" ca="1" si="53"/>
        <v>FT-TP-1397</v>
      </c>
      <c r="D1401" s="31"/>
      <c r="E1401" s="2"/>
      <c r="F1401" s="2"/>
      <c r="G1401" s="2"/>
      <c r="H1401" s="2"/>
      <c r="I1401" s="2"/>
      <c r="J1401" s="31"/>
      <c r="K1401" s="31"/>
      <c r="L1401" s="31"/>
      <c r="M1401" s="174" t="str">
        <f>IF(OR(ISBLANK(TP_CFAR_DB[[#This Row],[Probability]]),ISBLANK(TP_CFAR_DB[[#This Row],[Severity]])),"",VLOOKUP(TP_CFAR_DB[[#This Row],[Probability]],Probability[],2,FALSE)+VLOOKUP(TP_CFAR_DB[[#This Row],[Severity]],Probability[],2,FALSE)+1)</f>
        <v/>
      </c>
      <c r="N1401" s="182"/>
    </row>
    <row r="1402" spans="2:14">
      <c r="B1402" s="176">
        <f t="shared" ca="1" si="52"/>
        <v>1398</v>
      </c>
      <c r="C1402" s="176" t="str">
        <f t="shared" ca="1" si="53"/>
        <v>FT-TP-1398</v>
      </c>
      <c r="D1402" s="31"/>
      <c r="E1402" s="2"/>
      <c r="F1402" s="2"/>
      <c r="G1402" s="2"/>
      <c r="H1402" s="2"/>
      <c r="I1402" s="2"/>
      <c r="J1402" s="31"/>
      <c r="K1402" s="31"/>
      <c r="L1402" s="31"/>
      <c r="M1402" s="174" t="str">
        <f>IF(OR(ISBLANK(TP_CFAR_DB[[#This Row],[Probability]]),ISBLANK(TP_CFAR_DB[[#This Row],[Severity]])),"",VLOOKUP(TP_CFAR_DB[[#This Row],[Probability]],Probability[],2,FALSE)+VLOOKUP(TP_CFAR_DB[[#This Row],[Severity]],Probability[],2,FALSE)+1)</f>
        <v/>
      </c>
      <c r="N1402" s="182"/>
    </row>
    <row r="1403" spans="2:14">
      <c r="B1403" s="176">
        <f t="shared" ca="1" si="52"/>
        <v>1399</v>
      </c>
      <c r="C1403" s="176" t="str">
        <f t="shared" ca="1" si="53"/>
        <v>FT-TP-1399</v>
      </c>
      <c r="D1403" s="31"/>
      <c r="E1403" s="2"/>
      <c r="F1403" s="2"/>
      <c r="G1403" s="2"/>
      <c r="H1403" s="2"/>
      <c r="I1403" s="2"/>
      <c r="J1403" s="31"/>
      <c r="K1403" s="31"/>
      <c r="L1403" s="31"/>
      <c r="M1403" s="174" t="str">
        <f>IF(OR(ISBLANK(TP_CFAR_DB[[#This Row],[Probability]]),ISBLANK(TP_CFAR_DB[[#This Row],[Severity]])),"",VLOOKUP(TP_CFAR_DB[[#This Row],[Probability]],Probability[],2,FALSE)+VLOOKUP(TP_CFAR_DB[[#This Row],[Severity]],Probability[],2,FALSE)+1)</f>
        <v/>
      </c>
      <c r="N1403" s="182"/>
    </row>
    <row r="1404" spans="2:14">
      <c r="B1404" s="176">
        <f t="shared" ca="1" si="52"/>
        <v>1400</v>
      </c>
      <c r="C1404" s="176" t="str">
        <f t="shared" ca="1" si="53"/>
        <v>FT-TP-1400</v>
      </c>
      <c r="D1404" s="31"/>
      <c r="E1404" s="2"/>
      <c r="F1404" s="2"/>
      <c r="G1404" s="2"/>
      <c r="H1404" s="2"/>
      <c r="I1404" s="2"/>
      <c r="J1404" s="31"/>
      <c r="K1404" s="31"/>
      <c r="L1404" s="31"/>
      <c r="M1404" s="174" t="str">
        <f>IF(OR(ISBLANK(TP_CFAR_DB[[#This Row],[Probability]]),ISBLANK(TP_CFAR_DB[[#This Row],[Severity]])),"",VLOOKUP(TP_CFAR_DB[[#This Row],[Probability]],Probability[],2,FALSE)+VLOOKUP(TP_CFAR_DB[[#This Row],[Severity]],Probability[],2,FALSE)+1)</f>
        <v/>
      </c>
      <c r="N1404" s="182"/>
    </row>
    <row r="1405" spans="2:14">
      <c r="B1405" s="176">
        <f t="shared" ca="1" si="52"/>
        <v>1401</v>
      </c>
      <c r="C1405" s="176" t="str">
        <f t="shared" ca="1" si="53"/>
        <v>FT-TP-1401</v>
      </c>
      <c r="D1405" s="31"/>
      <c r="E1405" s="2"/>
      <c r="F1405" s="2"/>
      <c r="G1405" s="2"/>
      <c r="H1405" s="2"/>
      <c r="I1405" s="2"/>
      <c r="J1405" s="31"/>
      <c r="K1405" s="31"/>
      <c r="L1405" s="31"/>
      <c r="M1405" s="174" t="str">
        <f>IF(OR(ISBLANK(TP_CFAR_DB[[#This Row],[Probability]]),ISBLANK(TP_CFAR_DB[[#This Row],[Severity]])),"",VLOOKUP(TP_CFAR_DB[[#This Row],[Probability]],Probability[],2,FALSE)+VLOOKUP(TP_CFAR_DB[[#This Row],[Severity]],Probability[],2,FALSE)+1)</f>
        <v/>
      </c>
      <c r="N1405" s="182"/>
    </row>
    <row r="1406" spans="2:14">
      <c r="B1406" s="176">
        <f t="shared" ca="1" si="52"/>
        <v>1402</v>
      </c>
      <c r="C1406" s="176" t="str">
        <f t="shared" ca="1" si="53"/>
        <v>FT-TP-1402</v>
      </c>
      <c r="D1406" s="31"/>
      <c r="E1406" s="2"/>
      <c r="F1406" s="2"/>
      <c r="G1406" s="2"/>
      <c r="H1406" s="2"/>
      <c r="I1406" s="2"/>
      <c r="J1406" s="31"/>
      <c r="K1406" s="31"/>
      <c r="L1406" s="31"/>
      <c r="M1406" s="174" t="str">
        <f>IF(OR(ISBLANK(TP_CFAR_DB[[#This Row],[Probability]]),ISBLANK(TP_CFAR_DB[[#This Row],[Severity]])),"",VLOOKUP(TP_CFAR_DB[[#This Row],[Probability]],Probability[],2,FALSE)+VLOOKUP(TP_CFAR_DB[[#This Row],[Severity]],Probability[],2,FALSE)+1)</f>
        <v/>
      </c>
      <c r="N1406" s="182"/>
    </row>
    <row r="1407" spans="2:14">
      <c r="B1407" s="176">
        <f t="shared" ref="B1407:B1454" ca="1" si="54">INDIRECT("R[-1]C",0)+1</f>
        <v>1403</v>
      </c>
      <c r="C1407" s="176" t="str">
        <f t="shared" ref="C1407:C1454" ca="1" si="55">"FT-TP-"&amp;B1407</f>
        <v>FT-TP-1403</v>
      </c>
      <c r="D1407" s="31"/>
      <c r="E1407" s="2"/>
      <c r="F1407" s="2"/>
      <c r="G1407" s="2"/>
      <c r="H1407" s="2"/>
      <c r="I1407" s="2"/>
      <c r="J1407" s="31"/>
      <c r="K1407" s="31"/>
      <c r="L1407" s="31"/>
      <c r="M1407" s="174" t="str">
        <f>IF(OR(ISBLANK(TP_CFAR_DB[[#This Row],[Probability]]),ISBLANK(TP_CFAR_DB[[#This Row],[Severity]])),"",VLOOKUP(TP_CFAR_DB[[#This Row],[Probability]],Probability[],2,FALSE)+VLOOKUP(TP_CFAR_DB[[#This Row],[Severity]],Probability[],2,FALSE)+1)</f>
        <v/>
      </c>
      <c r="N1407" s="182"/>
    </row>
    <row r="1408" spans="2:14">
      <c r="B1408" s="176">
        <f t="shared" ca="1" si="54"/>
        <v>1404</v>
      </c>
      <c r="C1408" s="176" t="str">
        <f t="shared" ca="1" si="55"/>
        <v>FT-TP-1404</v>
      </c>
      <c r="D1408" s="31"/>
      <c r="E1408" s="2"/>
      <c r="F1408" s="2"/>
      <c r="G1408" s="2"/>
      <c r="H1408" s="2"/>
      <c r="I1408" s="2"/>
      <c r="J1408" s="31"/>
      <c r="K1408" s="31"/>
      <c r="L1408" s="31"/>
      <c r="M1408" s="174" t="str">
        <f>IF(OR(ISBLANK(TP_CFAR_DB[[#This Row],[Probability]]),ISBLANK(TP_CFAR_DB[[#This Row],[Severity]])),"",VLOOKUP(TP_CFAR_DB[[#This Row],[Probability]],Probability[],2,FALSE)+VLOOKUP(TP_CFAR_DB[[#This Row],[Severity]],Probability[],2,FALSE)+1)</f>
        <v/>
      </c>
      <c r="N1408" s="182"/>
    </row>
    <row r="1409" spans="2:14">
      <c r="B1409" s="176">
        <f t="shared" ca="1" si="54"/>
        <v>1405</v>
      </c>
      <c r="C1409" s="176" t="str">
        <f t="shared" ca="1" si="55"/>
        <v>FT-TP-1405</v>
      </c>
      <c r="D1409" s="31"/>
      <c r="E1409" s="2"/>
      <c r="F1409" s="2"/>
      <c r="G1409" s="2"/>
      <c r="H1409" s="2"/>
      <c r="I1409" s="2"/>
      <c r="J1409" s="31"/>
      <c r="K1409" s="31"/>
      <c r="L1409" s="31"/>
      <c r="M1409" s="174" t="str">
        <f>IF(OR(ISBLANK(TP_CFAR_DB[[#This Row],[Probability]]),ISBLANK(TP_CFAR_DB[[#This Row],[Severity]])),"",VLOOKUP(TP_CFAR_DB[[#This Row],[Probability]],Probability[],2,FALSE)+VLOOKUP(TP_CFAR_DB[[#This Row],[Severity]],Probability[],2,FALSE)+1)</f>
        <v/>
      </c>
      <c r="N1409" s="182"/>
    </row>
    <row r="1410" spans="2:14">
      <c r="B1410" s="176">
        <f t="shared" ca="1" si="54"/>
        <v>1406</v>
      </c>
      <c r="C1410" s="176" t="str">
        <f t="shared" ca="1" si="55"/>
        <v>FT-TP-1406</v>
      </c>
      <c r="D1410" s="31"/>
      <c r="E1410" s="2"/>
      <c r="F1410" s="2"/>
      <c r="G1410" s="2"/>
      <c r="H1410" s="2"/>
      <c r="I1410" s="2"/>
      <c r="J1410" s="31"/>
      <c r="K1410" s="31"/>
      <c r="L1410" s="31"/>
      <c r="M1410" s="174" t="str">
        <f>IF(OR(ISBLANK(TP_CFAR_DB[[#This Row],[Probability]]),ISBLANK(TP_CFAR_DB[[#This Row],[Severity]])),"",VLOOKUP(TP_CFAR_DB[[#This Row],[Probability]],Probability[],2,FALSE)+VLOOKUP(TP_CFAR_DB[[#This Row],[Severity]],Probability[],2,FALSE)+1)</f>
        <v/>
      </c>
      <c r="N1410" s="182"/>
    </row>
    <row r="1411" spans="2:14">
      <c r="B1411" s="176">
        <f t="shared" ca="1" si="54"/>
        <v>1407</v>
      </c>
      <c r="C1411" s="176" t="str">
        <f t="shared" ca="1" si="55"/>
        <v>FT-TP-1407</v>
      </c>
      <c r="D1411" s="31"/>
      <c r="E1411" s="2"/>
      <c r="F1411" s="2"/>
      <c r="G1411" s="2"/>
      <c r="H1411" s="2"/>
      <c r="I1411" s="2"/>
      <c r="J1411" s="31"/>
      <c r="K1411" s="31"/>
      <c r="L1411" s="31"/>
      <c r="M1411" s="174" t="str">
        <f>IF(OR(ISBLANK(TP_CFAR_DB[[#This Row],[Probability]]),ISBLANK(TP_CFAR_DB[[#This Row],[Severity]])),"",VLOOKUP(TP_CFAR_DB[[#This Row],[Probability]],Probability[],2,FALSE)+VLOOKUP(TP_CFAR_DB[[#This Row],[Severity]],Probability[],2,FALSE)+1)</f>
        <v/>
      </c>
      <c r="N1411" s="182"/>
    </row>
    <row r="1412" spans="2:14">
      <c r="B1412" s="176">
        <f t="shared" ca="1" si="54"/>
        <v>1408</v>
      </c>
      <c r="C1412" s="176" t="str">
        <f t="shared" ca="1" si="55"/>
        <v>FT-TP-1408</v>
      </c>
      <c r="D1412" s="31"/>
      <c r="E1412" s="2"/>
      <c r="F1412" s="2"/>
      <c r="G1412" s="2"/>
      <c r="H1412" s="2"/>
      <c r="I1412" s="2"/>
      <c r="J1412" s="31"/>
      <c r="K1412" s="31"/>
      <c r="L1412" s="31"/>
      <c r="M1412" s="174" t="str">
        <f>IF(OR(ISBLANK(TP_CFAR_DB[[#This Row],[Probability]]),ISBLANK(TP_CFAR_DB[[#This Row],[Severity]])),"",VLOOKUP(TP_CFAR_DB[[#This Row],[Probability]],Probability[],2,FALSE)+VLOOKUP(TP_CFAR_DB[[#This Row],[Severity]],Probability[],2,FALSE)+1)</f>
        <v/>
      </c>
      <c r="N1412" s="182"/>
    </row>
    <row r="1413" spans="2:14">
      <c r="B1413" s="176">
        <f t="shared" ca="1" si="54"/>
        <v>1409</v>
      </c>
      <c r="C1413" s="176" t="str">
        <f t="shared" ca="1" si="55"/>
        <v>FT-TP-1409</v>
      </c>
      <c r="D1413" s="31"/>
      <c r="E1413" s="2"/>
      <c r="F1413" s="2"/>
      <c r="G1413" s="2"/>
      <c r="H1413" s="2"/>
      <c r="I1413" s="2"/>
      <c r="J1413" s="31"/>
      <c r="K1413" s="31"/>
      <c r="L1413" s="31"/>
      <c r="M1413" s="174" t="str">
        <f>IF(OR(ISBLANK(TP_CFAR_DB[[#This Row],[Probability]]),ISBLANK(TP_CFAR_DB[[#This Row],[Severity]])),"",VLOOKUP(TP_CFAR_DB[[#This Row],[Probability]],Probability[],2,FALSE)+VLOOKUP(TP_CFAR_DB[[#This Row],[Severity]],Probability[],2,FALSE)+1)</f>
        <v/>
      </c>
      <c r="N1413" s="182"/>
    </row>
    <row r="1414" spans="2:14">
      <c r="B1414" s="176">
        <f t="shared" ca="1" si="54"/>
        <v>1410</v>
      </c>
      <c r="C1414" s="176" t="str">
        <f t="shared" ca="1" si="55"/>
        <v>FT-TP-1410</v>
      </c>
      <c r="D1414" s="31"/>
      <c r="E1414" s="2"/>
      <c r="F1414" s="2"/>
      <c r="G1414" s="2"/>
      <c r="H1414" s="2"/>
      <c r="I1414" s="2"/>
      <c r="J1414" s="31"/>
      <c r="K1414" s="31"/>
      <c r="L1414" s="31"/>
      <c r="M1414" s="174" t="str">
        <f>IF(OR(ISBLANK(TP_CFAR_DB[[#This Row],[Probability]]),ISBLANK(TP_CFAR_DB[[#This Row],[Severity]])),"",VLOOKUP(TP_CFAR_DB[[#This Row],[Probability]],Probability[],2,FALSE)+VLOOKUP(TP_CFAR_DB[[#This Row],[Severity]],Probability[],2,FALSE)+1)</f>
        <v/>
      </c>
      <c r="N1414" s="182"/>
    </row>
    <row r="1415" spans="2:14">
      <c r="B1415" s="176">
        <f t="shared" ca="1" si="54"/>
        <v>1411</v>
      </c>
      <c r="C1415" s="176" t="str">
        <f t="shared" ca="1" si="55"/>
        <v>FT-TP-1411</v>
      </c>
      <c r="D1415" s="31"/>
      <c r="E1415" s="2"/>
      <c r="F1415" s="2"/>
      <c r="G1415" s="2"/>
      <c r="H1415" s="2"/>
      <c r="I1415" s="2"/>
      <c r="J1415" s="31"/>
      <c r="K1415" s="31"/>
      <c r="L1415" s="31"/>
      <c r="M1415" s="174" t="str">
        <f>IF(OR(ISBLANK(TP_CFAR_DB[[#This Row],[Probability]]),ISBLANK(TP_CFAR_DB[[#This Row],[Severity]])),"",VLOOKUP(TP_CFAR_DB[[#This Row],[Probability]],Probability[],2,FALSE)+VLOOKUP(TP_CFAR_DB[[#This Row],[Severity]],Probability[],2,FALSE)+1)</f>
        <v/>
      </c>
      <c r="N1415" s="182"/>
    </row>
    <row r="1416" spans="2:14">
      <c r="B1416" s="176">
        <f t="shared" ca="1" si="54"/>
        <v>1412</v>
      </c>
      <c r="C1416" s="176" t="str">
        <f t="shared" ca="1" si="55"/>
        <v>FT-TP-1412</v>
      </c>
      <c r="D1416" s="31"/>
      <c r="E1416" s="2"/>
      <c r="F1416" s="2"/>
      <c r="G1416" s="2"/>
      <c r="H1416" s="2"/>
      <c r="I1416" s="2"/>
      <c r="J1416" s="31"/>
      <c r="K1416" s="31"/>
      <c r="L1416" s="31"/>
      <c r="M1416" s="174" t="str">
        <f>IF(OR(ISBLANK(TP_CFAR_DB[[#This Row],[Probability]]),ISBLANK(TP_CFAR_DB[[#This Row],[Severity]])),"",VLOOKUP(TP_CFAR_DB[[#This Row],[Probability]],Probability[],2,FALSE)+VLOOKUP(TP_CFAR_DB[[#This Row],[Severity]],Probability[],2,FALSE)+1)</f>
        <v/>
      </c>
      <c r="N1416" s="182"/>
    </row>
    <row r="1417" spans="2:14">
      <c r="B1417" s="176">
        <f t="shared" ca="1" si="54"/>
        <v>1413</v>
      </c>
      <c r="C1417" s="176" t="str">
        <f t="shared" ca="1" si="55"/>
        <v>FT-TP-1413</v>
      </c>
      <c r="D1417" s="31"/>
      <c r="E1417" s="2"/>
      <c r="F1417" s="2"/>
      <c r="G1417" s="2"/>
      <c r="H1417" s="2"/>
      <c r="I1417" s="2"/>
      <c r="J1417" s="31"/>
      <c r="K1417" s="31"/>
      <c r="L1417" s="31"/>
      <c r="M1417" s="174" t="str">
        <f>IF(OR(ISBLANK(TP_CFAR_DB[[#This Row],[Probability]]),ISBLANK(TP_CFAR_DB[[#This Row],[Severity]])),"",VLOOKUP(TP_CFAR_DB[[#This Row],[Probability]],Probability[],2,FALSE)+VLOOKUP(TP_CFAR_DB[[#This Row],[Severity]],Probability[],2,FALSE)+1)</f>
        <v/>
      </c>
      <c r="N1417" s="182"/>
    </row>
    <row r="1418" spans="2:14">
      <c r="B1418" s="176">
        <f t="shared" ca="1" si="54"/>
        <v>1414</v>
      </c>
      <c r="C1418" s="176" t="str">
        <f t="shared" ca="1" si="55"/>
        <v>FT-TP-1414</v>
      </c>
      <c r="D1418" s="31"/>
      <c r="E1418" s="2"/>
      <c r="F1418" s="2"/>
      <c r="G1418" s="2"/>
      <c r="H1418" s="2"/>
      <c r="I1418" s="2"/>
      <c r="J1418" s="31"/>
      <c r="K1418" s="31"/>
      <c r="L1418" s="31"/>
      <c r="M1418" s="174" t="str">
        <f>IF(OR(ISBLANK(TP_CFAR_DB[[#This Row],[Probability]]),ISBLANK(TP_CFAR_DB[[#This Row],[Severity]])),"",VLOOKUP(TP_CFAR_DB[[#This Row],[Probability]],Probability[],2,FALSE)+VLOOKUP(TP_CFAR_DB[[#This Row],[Severity]],Probability[],2,FALSE)+1)</f>
        <v/>
      </c>
      <c r="N1418" s="182"/>
    </row>
    <row r="1419" spans="2:14">
      <c r="B1419" s="176">
        <f t="shared" ca="1" si="54"/>
        <v>1415</v>
      </c>
      <c r="C1419" s="176" t="str">
        <f t="shared" ca="1" si="55"/>
        <v>FT-TP-1415</v>
      </c>
      <c r="D1419" s="31"/>
      <c r="E1419" s="2"/>
      <c r="F1419" s="2"/>
      <c r="G1419" s="2"/>
      <c r="H1419" s="2"/>
      <c r="I1419" s="2"/>
      <c r="J1419" s="31"/>
      <c r="K1419" s="31"/>
      <c r="L1419" s="31"/>
      <c r="M1419" s="174" t="str">
        <f>IF(OR(ISBLANK(TP_CFAR_DB[[#This Row],[Probability]]),ISBLANK(TP_CFAR_DB[[#This Row],[Severity]])),"",VLOOKUP(TP_CFAR_DB[[#This Row],[Probability]],Probability[],2,FALSE)+VLOOKUP(TP_CFAR_DB[[#This Row],[Severity]],Probability[],2,FALSE)+1)</f>
        <v/>
      </c>
      <c r="N1419" s="182"/>
    </row>
    <row r="1420" spans="2:14">
      <c r="B1420" s="176">
        <f t="shared" ca="1" si="54"/>
        <v>1416</v>
      </c>
      <c r="C1420" s="176" t="str">
        <f t="shared" ca="1" si="55"/>
        <v>FT-TP-1416</v>
      </c>
      <c r="D1420" s="31"/>
      <c r="E1420" s="2"/>
      <c r="F1420" s="2"/>
      <c r="G1420" s="2"/>
      <c r="H1420" s="2"/>
      <c r="I1420" s="2"/>
      <c r="J1420" s="31"/>
      <c r="K1420" s="31"/>
      <c r="L1420" s="31"/>
      <c r="M1420" s="174" t="str">
        <f>IF(OR(ISBLANK(TP_CFAR_DB[[#This Row],[Probability]]),ISBLANK(TP_CFAR_DB[[#This Row],[Severity]])),"",VLOOKUP(TP_CFAR_DB[[#This Row],[Probability]],Probability[],2,FALSE)+VLOOKUP(TP_CFAR_DB[[#This Row],[Severity]],Probability[],2,FALSE)+1)</f>
        <v/>
      </c>
      <c r="N1420" s="182"/>
    </row>
    <row r="1421" spans="2:14">
      <c r="B1421" s="176">
        <f t="shared" ca="1" si="54"/>
        <v>1417</v>
      </c>
      <c r="C1421" s="176" t="str">
        <f t="shared" ca="1" si="55"/>
        <v>FT-TP-1417</v>
      </c>
      <c r="D1421" s="31"/>
      <c r="E1421" s="2"/>
      <c r="F1421" s="2"/>
      <c r="G1421" s="2"/>
      <c r="H1421" s="2"/>
      <c r="I1421" s="2"/>
      <c r="J1421" s="31"/>
      <c r="K1421" s="31"/>
      <c r="L1421" s="31"/>
      <c r="M1421" s="174" t="str">
        <f>IF(OR(ISBLANK(TP_CFAR_DB[[#This Row],[Probability]]),ISBLANK(TP_CFAR_DB[[#This Row],[Severity]])),"",VLOOKUP(TP_CFAR_DB[[#This Row],[Probability]],Probability[],2,FALSE)+VLOOKUP(TP_CFAR_DB[[#This Row],[Severity]],Probability[],2,FALSE)+1)</f>
        <v/>
      </c>
      <c r="N1421" s="182"/>
    </row>
    <row r="1422" spans="2:14">
      <c r="B1422" s="176">
        <f t="shared" ca="1" si="54"/>
        <v>1418</v>
      </c>
      <c r="C1422" s="176" t="str">
        <f t="shared" ca="1" si="55"/>
        <v>FT-TP-1418</v>
      </c>
      <c r="D1422" s="31"/>
      <c r="E1422" s="2"/>
      <c r="F1422" s="2"/>
      <c r="G1422" s="2"/>
      <c r="H1422" s="2"/>
      <c r="I1422" s="2"/>
      <c r="J1422" s="31"/>
      <c r="K1422" s="31"/>
      <c r="L1422" s="31"/>
      <c r="M1422" s="174" t="str">
        <f>IF(OR(ISBLANK(TP_CFAR_DB[[#This Row],[Probability]]),ISBLANK(TP_CFAR_DB[[#This Row],[Severity]])),"",VLOOKUP(TP_CFAR_DB[[#This Row],[Probability]],Probability[],2,FALSE)+VLOOKUP(TP_CFAR_DB[[#This Row],[Severity]],Probability[],2,FALSE)+1)</f>
        <v/>
      </c>
      <c r="N1422" s="182"/>
    </row>
    <row r="1423" spans="2:14">
      <c r="B1423" s="176">
        <f t="shared" ca="1" si="54"/>
        <v>1419</v>
      </c>
      <c r="C1423" s="176" t="str">
        <f t="shared" ca="1" si="55"/>
        <v>FT-TP-1419</v>
      </c>
      <c r="D1423" s="31"/>
      <c r="E1423" s="2"/>
      <c r="F1423" s="2"/>
      <c r="G1423" s="2"/>
      <c r="H1423" s="2"/>
      <c r="I1423" s="2"/>
      <c r="J1423" s="31"/>
      <c r="K1423" s="31"/>
      <c r="L1423" s="31"/>
      <c r="M1423" s="174" t="str">
        <f>IF(OR(ISBLANK(TP_CFAR_DB[[#This Row],[Probability]]),ISBLANK(TP_CFAR_DB[[#This Row],[Severity]])),"",VLOOKUP(TP_CFAR_DB[[#This Row],[Probability]],Probability[],2,FALSE)+VLOOKUP(TP_CFAR_DB[[#This Row],[Severity]],Probability[],2,FALSE)+1)</f>
        <v/>
      </c>
      <c r="N1423" s="182"/>
    </row>
    <row r="1424" spans="2:14">
      <c r="B1424" s="176">
        <f t="shared" ca="1" si="54"/>
        <v>1420</v>
      </c>
      <c r="C1424" s="176" t="str">
        <f t="shared" ca="1" si="55"/>
        <v>FT-TP-1420</v>
      </c>
      <c r="D1424" s="31"/>
      <c r="E1424" s="2"/>
      <c r="F1424" s="2"/>
      <c r="G1424" s="2"/>
      <c r="H1424" s="2"/>
      <c r="I1424" s="2"/>
      <c r="J1424" s="31"/>
      <c r="K1424" s="31"/>
      <c r="L1424" s="31"/>
      <c r="M1424" s="174" t="str">
        <f>IF(OR(ISBLANK(TP_CFAR_DB[[#This Row],[Probability]]),ISBLANK(TP_CFAR_DB[[#This Row],[Severity]])),"",VLOOKUP(TP_CFAR_DB[[#This Row],[Probability]],Probability[],2,FALSE)+VLOOKUP(TP_CFAR_DB[[#This Row],[Severity]],Probability[],2,FALSE)+1)</f>
        <v/>
      </c>
      <c r="N1424" s="182"/>
    </row>
    <row r="1425" spans="2:14">
      <c r="B1425" s="176">
        <f t="shared" ca="1" si="54"/>
        <v>1421</v>
      </c>
      <c r="C1425" s="176" t="str">
        <f t="shared" ca="1" si="55"/>
        <v>FT-TP-1421</v>
      </c>
      <c r="D1425" s="31"/>
      <c r="E1425" s="2"/>
      <c r="F1425" s="2"/>
      <c r="G1425" s="2"/>
      <c r="H1425" s="2"/>
      <c r="I1425" s="2"/>
      <c r="J1425" s="31"/>
      <c r="K1425" s="31"/>
      <c r="L1425" s="31"/>
      <c r="M1425" s="174" t="str">
        <f>IF(OR(ISBLANK(TP_CFAR_DB[[#This Row],[Probability]]),ISBLANK(TP_CFAR_DB[[#This Row],[Severity]])),"",VLOOKUP(TP_CFAR_DB[[#This Row],[Probability]],Probability[],2,FALSE)+VLOOKUP(TP_CFAR_DB[[#This Row],[Severity]],Probability[],2,FALSE)+1)</f>
        <v/>
      </c>
      <c r="N1425" s="182"/>
    </row>
    <row r="1426" spans="2:14">
      <c r="B1426" s="176">
        <f t="shared" ca="1" si="54"/>
        <v>1422</v>
      </c>
      <c r="C1426" s="176" t="str">
        <f t="shared" ca="1" si="55"/>
        <v>FT-TP-1422</v>
      </c>
      <c r="D1426" s="31"/>
      <c r="E1426" s="2"/>
      <c r="F1426" s="2"/>
      <c r="G1426" s="2"/>
      <c r="H1426" s="2"/>
      <c r="I1426" s="2"/>
      <c r="J1426" s="31"/>
      <c r="K1426" s="31"/>
      <c r="L1426" s="31"/>
      <c r="M1426" s="174" t="str">
        <f>IF(OR(ISBLANK(TP_CFAR_DB[[#This Row],[Probability]]),ISBLANK(TP_CFAR_DB[[#This Row],[Severity]])),"",VLOOKUP(TP_CFAR_DB[[#This Row],[Probability]],Probability[],2,FALSE)+VLOOKUP(TP_CFAR_DB[[#This Row],[Severity]],Probability[],2,FALSE)+1)</f>
        <v/>
      </c>
      <c r="N1426" s="182"/>
    </row>
    <row r="1427" spans="2:14">
      <c r="B1427" s="176">
        <f t="shared" ca="1" si="54"/>
        <v>1423</v>
      </c>
      <c r="C1427" s="176" t="str">
        <f t="shared" ca="1" si="55"/>
        <v>FT-TP-1423</v>
      </c>
      <c r="D1427" s="31"/>
      <c r="E1427" s="2"/>
      <c r="F1427" s="2"/>
      <c r="G1427" s="2"/>
      <c r="H1427" s="2"/>
      <c r="I1427" s="2"/>
      <c r="J1427" s="31"/>
      <c r="K1427" s="31"/>
      <c r="L1427" s="31"/>
      <c r="M1427" s="174" t="str">
        <f>IF(OR(ISBLANK(TP_CFAR_DB[[#This Row],[Probability]]),ISBLANK(TP_CFAR_DB[[#This Row],[Severity]])),"",VLOOKUP(TP_CFAR_DB[[#This Row],[Probability]],Probability[],2,FALSE)+VLOOKUP(TP_CFAR_DB[[#This Row],[Severity]],Probability[],2,FALSE)+1)</f>
        <v/>
      </c>
      <c r="N1427" s="182"/>
    </row>
    <row r="1428" spans="2:14">
      <c r="B1428" s="176">
        <f t="shared" ca="1" si="54"/>
        <v>1424</v>
      </c>
      <c r="C1428" s="176" t="str">
        <f t="shared" ca="1" si="55"/>
        <v>FT-TP-1424</v>
      </c>
      <c r="D1428" s="31"/>
      <c r="E1428" s="2"/>
      <c r="F1428" s="2"/>
      <c r="G1428" s="2"/>
      <c r="H1428" s="2"/>
      <c r="I1428" s="2"/>
      <c r="J1428" s="31"/>
      <c r="K1428" s="31"/>
      <c r="L1428" s="31"/>
      <c r="M1428" s="174" t="str">
        <f>IF(OR(ISBLANK(TP_CFAR_DB[[#This Row],[Probability]]),ISBLANK(TP_CFAR_DB[[#This Row],[Severity]])),"",VLOOKUP(TP_CFAR_DB[[#This Row],[Probability]],Probability[],2,FALSE)+VLOOKUP(TP_CFAR_DB[[#This Row],[Severity]],Probability[],2,FALSE)+1)</f>
        <v/>
      </c>
      <c r="N1428" s="182"/>
    </row>
    <row r="1429" spans="2:14">
      <c r="B1429" s="176">
        <f t="shared" ca="1" si="54"/>
        <v>1425</v>
      </c>
      <c r="C1429" s="176" t="str">
        <f t="shared" ca="1" si="55"/>
        <v>FT-TP-1425</v>
      </c>
      <c r="D1429" s="31"/>
      <c r="E1429" s="2"/>
      <c r="F1429" s="2"/>
      <c r="G1429" s="2"/>
      <c r="H1429" s="2"/>
      <c r="I1429" s="2"/>
      <c r="J1429" s="31"/>
      <c r="K1429" s="31"/>
      <c r="L1429" s="31"/>
      <c r="M1429" s="174" t="str">
        <f>IF(OR(ISBLANK(TP_CFAR_DB[[#This Row],[Probability]]),ISBLANK(TP_CFAR_DB[[#This Row],[Severity]])),"",VLOOKUP(TP_CFAR_DB[[#This Row],[Probability]],Probability[],2,FALSE)+VLOOKUP(TP_CFAR_DB[[#This Row],[Severity]],Probability[],2,FALSE)+1)</f>
        <v/>
      </c>
      <c r="N1429" s="182"/>
    </row>
    <row r="1430" spans="2:14">
      <c r="B1430" s="176">
        <f t="shared" ca="1" si="54"/>
        <v>1426</v>
      </c>
      <c r="C1430" s="176" t="str">
        <f t="shared" ca="1" si="55"/>
        <v>FT-TP-1426</v>
      </c>
      <c r="D1430" s="31"/>
      <c r="E1430" s="2"/>
      <c r="F1430" s="2"/>
      <c r="G1430" s="2"/>
      <c r="H1430" s="2"/>
      <c r="I1430" s="2"/>
      <c r="J1430" s="31"/>
      <c r="K1430" s="31"/>
      <c r="L1430" s="31"/>
      <c r="M1430" s="174" t="str">
        <f>IF(OR(ISBLANK(TP_CFAR_DB[[#This Row],[Probability]]),ISBLANK(TP_CFAR_DB[[#This Row],[Severity]])),"",VLOOKUP(TP_CFAR_DB[[#This Row],[Probability]],Probability[],2,FALSE)+VLOOKUP(TP_CFAR_DB[[#This Row],[Severity]],Probability[],2,FALSE)+1)</f>
        <v/>
      </c>
      <c r="N1430" s="182"/>
    </row>
    <row r="1431" spans="2:14">
      <c r="B1431" s="176">
        <f t="shared" ca="1" si="54"/>
        <v>1427</v>
      </c>
      <c r="C1431" s="176" t="str">
        <f t="shared" ca="1" si="55"/>
        <v>FT-TP-1427</v>
      </c>
      <c r="D1431" s="31"/>
      <c r="E1431" s="2"/>
      <c r="F1431" s="2"/>
      <c r="G1431" s="2"/>
      <c r="H1431" s="2"/>
      <c r="I1431" s="2"/>
      <c r="J1431" s="31"/>
      <c r="K1431" s="31"/>
      <c r="L1431" s="31"/>
      <c r="M1431" s="174" t="str">
        <f>IF(OR(ISBLANK(TP_CFAR_DB[[#This Row],[Probability]]),ISBLANK(TP_CFAR_DB[[#This Row],[Severity]])),"",VLOOKUP(TP_CFAR_DB[[#This Row],[Probability]],Probability[],2,FALSE)+VLOOKUP(TP_CFAR_DB[[#This Row],[Severity]],Probability[],2,FALSE)+1)</f>
        <v/>
      </c>
      <c r="N1431" s="182"/>
    </row>
    <row r="1432" spans="2:14">
      <c r="B1432" s="176">
        <f t="shared" ca="1" si="54"/>
        <v>1428</v>
      </c>
      <c r="C1432" s="176" t="str">
        <f t="shared" ca="1" si="55"/>
        <v>FT-TP-1428</v>
      </c>
      <c r="D1432" s="31"/>
      <c r="E1432" s="2"/>
      <c r="F1432" s="2"/>
      <c r="G1432" s="2"/>
      <c r="H1432" s="2"/>
      <c r="I1432" s="2"/>
      <c r="J1432" s="31"/>
      <c r="K1432" s="31"/>
      <c r="L1432" s="31"/>
      <c r="M1432" s="174" t="str">
        <f>IF(OR(ISBLANK(TP_CFAR_DB[[#This Row],[Probability]]),ISBLANK(TP_CFAR_DB[[#This Row],[Severity]])),"",VLOOKUP(TP_CFAR_DB[[#This Row],[Probability]],Probability[],2,FALSE)+VLOOKUP(TP_CFAR_DB[[#This Row],[Severity]],Probability[],2,FALSE)+1)</f>
        <v/>
      </c>
      <c r="N1432" s="182"/>
    </row>
    <row r="1433" spans="2:14">
      <c r="B1433" s="176">
        <f t="shared" ca="1" si="54"/>
        <v>1429</v>
      </c>
      <c r="C1433" s="176" t="str">
        <f t="shared" ca="1" si="55"/>
        <v>FT-TP-1429</v>
      </c>
      <c r="D1433" s="31"/>
      <c r="E1433" s="2"/>
      <c r="F1433" s="2"/>
      <c r="G1433" s="2"/>
      <c r="H1433" s="2"/>
      <c r="I1433" s="2"/>
      <c r="J1433" s="31"/>
      <c r="K1433" s="31"/>
      <c r="L1433" s="31"/>
      <c r="M1433" s="174" t="str">
        <f>IF(OR(ISBLANK(TP_CFAR_DB[[#This Row],[Probability]]),ISBLANK(TP_CFAR_DB[[#This Row],[Severity]])),"",VLOOKUP(TP_CFAR_DB[[#This Row],[Probability]],Probability[],2,FALSE)+VLOOKUP(TP_CFAR_DB[[#This Row],[Severity]],Probability[],2,FALSE)+1)</f>
        <v/>
      </c>
      <c r="N1433" s="182"/>
    </row>
    <row r="1434" spans="2:14">
      <c r="B1434" s="176">
        <f t="shared" ca="1" si="54"/>
        <v>1430</v>
      </c>
      <c r="C1434" s="176" t="str">
        <f t="shared" ca="1" si="55"/>
        <v>FT-TP-1430</v>
      </c>
      <c r="D1434" s="31"/>
      <c r="E1434" s="2"/>
      <c r="F1434" s="2"/>
      <c r="G1434" s="2"/>
      <c r="H1434" s="2"/>
      <c r="I1434" s="2"/>
      <c r="J1434" s="31"/>
      <c r="K1434" s="31"/>
      <c r="L1434" s="31"/>
      <c r="M1434" s="174" t="str">
        <f>IF(OR(ISBLANK(TP_CFAR_DB[[#This Row],[Probability]]),ISBLANK(TP_CFAR_DB[[#This Row],[Severity]])),"",VLOOKUP(TP_CFAR_DB[[#This Row],[Probability]],Probability[],2,FALSE)+VLOOKUP(TP_CFAR_DB[[#This Row],[Severity]],Probability[],2,FALSE)+1)</f>
        <v/>
      </c>
      <c r="N1434" s="182"/>
    </row>
    <row r="1435" spans="2:14">
      <c r="B1435" s="176">
        <f t="shared" ca="1" si="54"/>
        <v>1431</v>
      </c>
      <c r="C1435" s="176" t="str">
        <f t="shared" ca="1" si="55"/>
        <v>FT-TP-1431</v>
      </c>
      <c r="D1435" s="31"/>
      <c r="E1435" s="2"/>
      <c r="F1435" s="2"/>
      <c r="G1435" s="2"/>
      <c r="H1435" s="2"/>
      <c r="I1435" s="2"/>
      <c r="J1435" s="31"/>
      <c r="K1435" s="31"/>
      <c r="L1435" s="31"/>
      <c r="M1435" s="174" t="str">
        <f>IF(OR(ISBLANK(TP_CFAR_DB[[#This Row],[Probability]]),ISBLANK(TP_CFAR_DB[[#This Row],[Severity]])),"",VLOOKUP(TP_CFAR_DB[[#This Row],[Probability]],Probability[],2,FALSE)+VLOOKUP(TP_CFAR_DB[[#This Row],[Severity]],Probability[],2,FALSE)+1)</f>
        <v/>
      </c>
      <c r="N1435" s="182"/>
    </row>
    <row r="1436" spans="2:14">
      <c r="B1436" s="176">
        <f t="shared" ca="1" si="54"/>
        <v>1432</v>
      </c>
      <c r="C1436" s="176" t="str">
        <f t="shared" ca="1" si="55"/>
        <v>FT-TP-1432</v>
      </c>
      <c r="D1436" s="31"/>
      <c r="E1436" s="2"/>
      <c r="F1436" s="2"/>
      <c r="G1436" s="2"/>
      <c r="H1436" s="2"/>
      <c r="I1436" s="2"/>
      <c r="J1436" s="31"/>
      <c r="K1436" s="31"/>
      <c r="L1436" s="31"/>
      <c r="M1436" s="174" t="str">
        <f>IF(OR(ISBLANK(TP_CFAR_DB[[#This Row],[Probability]]),ISBLANK(TP_CFAR_DB[[#This Row],[Severity]])),"",VLOOKUP(TP_CFAR_DB[[#This Row],[Probability]],Probability[],2,FALSE)+VLOOKUP(TP_CFAR_DB[[#This Row],[Severity]],Probability[],2,FALSE)+1)</f>
        <v/>
      </c>
      <c r="N1436" s="182"/>
    </row>
    <row r="1437" spans="2:14">
      <c r="B1437" s="176">
        <f t="shared" ca="1" si="54"/>
        <v>1433</v>
      </c>
      <c r="C1437" s="176" t="str">
        <f t="shared" ca="1" si="55"/>
        <v>FT-TP-1433</v>
      </c>
      <c r="D1437" s="31"/>
      <c r="E1437" s="2"/>
      <c r="F1437" s="2"/>
      <c r="G1437" s="2"/>
      <c r="H1437" s="2"/>
      <c r="I1437" s="2"/>
      <c r="J1437" s="31"/>
      <c r="K1437" s="31"/>
      <c r="L1437" s="31"/>
      <c r="M1437" s="174" t="str">
        <f>IF(OR(ISBLANK(TP_CFAR_DB[[#This Row],[Probability]]),ISBLANK(TP_CFAR_DB[[#This Row],[Severity]])),"",VLOOKUP(TP_CFAR_DB[[#This Row],[Probability]],Probability[],2,FALSE)+VLOOKUP(TP_CFAR_DB[[#This Row],[Severity]],Probability[],2,FALSE)+1)</f>
        <v/>
      </c>
      <c r="N1437" s="182"/>
    </row>
    <row r="1438" spans="2:14">
      <c r="B1438" s="176">
        <f t="shared" ca="1" si="54"/>
        <v>1434</v>
      </c>
      <c r="C1438" s="176" t="str">
        <f t="shared" ca="1" si="55"/>
        <v>FT-TP-1434</v>
      </c>
      <c r="D1438" s="31"/>
      <c r="E1438" s="2"/>
      <c r="F1438" s="2"/>
      <c r="G1438" s="2"/>
      <c r="H1438" s="2"/>
      <c r="I1438" s="2"/>
      <c r="J1438" s="31"/>
      <c r="K1438" s="31"/>
      <c r="L1438" s="31"/>
      <c r="M1438" s="174" t="str">
        <f>IF(OR(ISBLANK(TP_CFAR_DB[[#This Row],[Probability]]),ISBLANK(TP_CFAR_DB[[#This Row],[Severity]])),"",VLOOKUP(TP_CFAR_DB[[#This Row],[Probability]],Probability[],2,FALSE)+VLOOKUP(TP_CFAR_DB[[#This Row],[Severity]],Probability[],2,FALSE)+1)</f>
        <v/>
      </c>
      <c r="N1438" s="182"/>
    </row>
    <row r="1439" spans="2:14">
      <c r="B1439" s="176">
        <f t="shared" ca="1" si="54"/>
        <v>1435</v>
      </c>
      <c r="C1439" s="176" t="str">
        <f t="shared" ca="1" si="55"/>
        <v>FT-TP-1435</v>
      </c>
      <c r="D1439" s="31"/>
      <c r="E1439" s="2"/>
      <c r="F1439" s="2"/>
      <c r="G1439" s="2"/>
      <c r="H1439" s="2"/>
      <c r="I1439" s="2"/>
      <c r="J1439" s="31"/>
      <c r="K1439" s="31"/>
      <c r="L1439" s="31"/>
      <c r="M1439" s="174" t="str">
        <f>IF(OR(ISBLANK(TP_CFAR_DB[[#This Row],[Probability]]),ISBLANK(TP_CFAR_DB[[#This Row],[Severity]])),"",VLOOKUP(TP_CFAR_DB[[#This Row],[Probability]],Probability[],2,FALSE)+VLOOKUP(TP_CFAR_DB[[#This Row],[Severity]],Probability[],2,FALSE)+1)</f>
        <v/>
      </c>
      <c r="N1439" s="182"/>
    </row>
    <row r="1440" spans="2:14">
      <c r="B1440" s="176">
        <f t="shared" ca="1" si="54"/>
        <v>1436</v>
      </c>
      <c r="C1440" s="176" t="str">
        <f t="shared" ca="1" si="55"/>
        <v>FT-TP-1436</v>
      </c>
      <c r="D1440" s="31"/>
      <c r="E1440" s="2"/>
      <c r="F1440" s="2"/>
      <c r="G1440" s="2"/>
      <c r="H1440" s="2"/>
      <c r="I1440" s="2"/>
      <c r="J1440" s="31"/>
      <c r="K1440" s="31"/>
      <c r="L1440" s="31"/>
      <c r="M1440" s="174" t="str">
        <f>IF(OR(ISBLANK(TP_CFAR_DB[[#This Row],[Probability]]),ISBLANK(TP_CFAR_DB[[#This Row],[Severity]])),"",VLOOKUP(TP_CFAR_DB[[#This Row],[Probability]],Probability[],2,FALSE)+VLOOKUP(TP_CFAR_DB[[#This Row],[Severity]],Probability[],2,FALSE)+1)</f>
        <v/>
      </c>
      <c r="N1440" s="182"/>
    </row>
    <row r="1441" spans="2:14">
      <c r="B1441" s="176">
        <f t="shared" ca="1" si="54"/>
        <v>1437</v>
      </c>
      <c r="C1441" s="176" t="str">
        <f t="shared" ca="1" si="55"/>
        <v>FT-TP-1437</v>
      </c>
      <c r="D1441" s="31"/>
      <c r="E1441" s="2"/>
      <c r="F1441" s="2"/>
      <c r="G1441" s="2"/>
      <c r="H1441" s="2"/>
      <c r="I1441" s="2"/>
      <c r="J1441" s="31"/>
      <c r="K1441" s="31"/>
      <c r="L1441" s="31"/>
      <c r="M1441" s="174" t="str">
        <f>IF(OR(ISBLANK(TP_CFAR_DB[[#This Row],[Probability]]),ISBLANK(TP_CFAR_DB[[#This Row],[Severity]])),"",VLOOKUP(TP_CFAR_DB[[#This Row],[Probability]],Probability[],2,FALSE)+VLOOKUP(TP_CFAR_DB[[#This Row],[Severity]],Probability[],2,FALSE)+1)</f>
        <v/>
      </c>
      <c r="N1441" s="182"/>
    </row>
    <row r="1442" spans="2:14">
      <c r="B1442" s="176">
        <f t="shared" ca="1" si="54"/>
        <v>1438</v>
      </c>
      <c r="C1442" s="176" t="str">
        <f t="shared" ca="1" si="55"/>
        <v>FT-TP-1438</v>
      </c>
      <c r="D1442" s="31"/>
      <c r="E1442" s="2"/>
      <c r="F1442" s="2"/>
      <c r="G1442" s="2"/>
      <c r="H1442" s="2"/>
      <c r="I1442" s="2"/>
      <c r="J1442" s="31"/>
      <c r="K1442" s="31"/>
      <c r="L1442" s="31"/>
      <c r="M1442" s="174" t="str">
        <f>IF(OR(ISBLANK(TP_CFAR_DB[[#This Row],[Probability]]),ISBLANK(TP_CFAR_DB[[#This Row],[Severity]])),"",VLOOKUP(TP_CFAR_DB[[#This Row],[Probability]],Probability[],2,FALSE)+VLOOKUP(TP_CFAR_DB[[#This Row],[Severity]],Probability[],2,FALSE)+1)</f>
        <v/>
      </c>
      <c r="N1442" s="182"/>
    </row>
    <row r="1443" spans="2:14">
      <c r="B1443" s="176">
        <f t="shared" ca="1" si="54"/>
        <v>1439</v>
      </c>
      <c r="C1443" s="176" t="str">
        <f t="shared" ca="1" si="55"/>
        <v>FT-TP-1439</v>
      </c>
      <c r="D1443" s="31"/>
      <c r="E1443" s="2"/>
      <c r="F1443" s="2"/>
      <c r="G1443" s="2"/>
      <c r="H1443" s="2"/>
      <c r="I1443" s="2"/>
      <c r="J1443" s="31"/>
      <c r="K1443" s="31"/>
      <c r="L1443" s="31"/>
      <c r="M1443" s="174" t="str">
        <f>IF(OR(ISBLANK(TP_CFAR_DB[[#This Row],[Probability]]),ISBLANK(TP_CFAR_DB[[#This Row],[Severity]])),"",VLOOKUP(TP_CFAR_DB[[#This Row],[Probability]],Probability[],2,FALSE)+VLOOKUP(TP_CFAR_DB[[#This Row],[Severity]],Probability[],2,FALSE)+1)</f>
        <v/>
      </c>
      <c r="N1443" s="182"/>
    </row>
    <row r="1444" spans="2:14">
      <c r="B1444" s="176">
        <f t="shared" ca="1" si="54"/>
        <v>1440</v>
      </c>
      <c r="C1444" s="176" t="str">
        <f t="shared" ca="1" si="55"/>
        <v>FT-TP-1440</v>
      </c>
      <c r="D1444" s="31"/>
      <c r="E1444" s="2"/>
      <c r="F1444" s="2"/>
      <c r="G1444" s="2"/>
      <c r="H1444" s="2"/>
      <c r="I1444" s="2"/>
      <c r="J1444" s="31"/>
      <c r="K1444" s="31"/>
      <c r="L1444" s="31"/>
      <c r="M1444" s="174" t="str">
        <f>IF(OR(ISBLANK(TP_CFAR_DB[[#This Row],[Probability]]),ISBLANK(TP_CFAR_DB[[#This Row],[Severity]])),"",VLOOKUP(TP_CFAR_DB[[#This Row],[Probability]],Probability[],2,FALSE)+VLOOKUP(TP_CFAR_DB[[#This Row],[Severity]],Probability[],2,FALSE)+1)</f>
        <v/>
      </c>
      <c r="N1444" s="182"/>
    </row>
    <row r="1445" spans="2:14">
      <c r="B1445" s="176">
        <f t="shared" ca="1" si="54"/>
        <v>1441</v>
      </c>
      <c r="C1445" s="176" t="str">
        <f t="shared" ca="1" si="55"/>
        <v>FT-TP-1441</v>
      </c>
      <c r="D1445" s="31"/>
      <c r="E1445" s="2"/>
      <c r="F1445" s="2"/>
      <c r="G1445" s="2"/>
      <c r="H1445" s="2"/>
      <c r="I1445" s="2"/>
      <c r="J1445" s="31"/>
      <c r="K1445" s="31"/>
      <c r="L1445" s="31"/>
      <c r="M1445" s="174" t="str">
        <f>IF(OR(ISBLANK(TP_CFAR_DB[[#This Row],[Probability]]),ISBLANK(TP_CFAR_DB[[#This Row],[Severity]])),"",VLOOKUP(TP_CFAR_DB[[#This Row],[Probability]],Probability[],2,FALSE)+VLOOKUP(TP_CFAR_DB[[#This Row],[Severity]],Probability[],2,FALSE)+1)</f>
        <v/>
      </c>
      <c r="N1445" s="182"/>
    </row>
    <row r="1446" spans="2:14">
      <c r="B1446" s="176">
        <f t="shared" ca="1" si="54"/>
        <v>1442</v>
      </c>
      <c r="C1446" s="176" t="str">
        <f t="shared" ca="1" si="55"/>
        <v>FT-TP-1442</v>
      </c>
      <c r="D1446" s="31"/>
      <c r="E1446" s="2"/>
      <c r="F1446" s="2"/>
      <c r="G1446" s="2"/>
      <c r="H1446" s="2"/>
      <c r="I1446" s="2"/>
      <c r="J1446" s="31"/>
      <c r="K1446" s="31"/>
      <c r="L1446" s="31"/>
      <c r="M1446" s="174" t="str">
        <f>IF(OR(ISBLANK(TP_CFAR_DB[[#This Row],[Probability]]),ISBLANK(TP_CFAR_DB[[#This Row],[Severity]])),"",VLOOKUP(TP_CFAR_DB[[#This Row],[Probability]],Probability[],2,FALSE)+VLOOKUP(TP_CFAR_DB[[#This Row],[Severity]],Probability[],2,FALSE)+1)</f>
        <v/>
      </c>
      <c r="N1446" s="182"/>
    </row>
    <row r="1447" spans="2:14">
      <c r="B1447" s="176">
        <f t="shared" ca="1" si="54"/>
        <v>1443</v>
      </c>
      <c r="C1447" s="176" t="str">
        <f t="shared" ca="1" si="55"/>
        <v>FT-TP-1443</v>
      </c>
      <c r="D1447" s="31"/>
      <c r="E1447" s="2"/>
      <c r="F1447" s="2"/>
      <c r="G1447" s="2"/>
      <c r="H1447" s="2"/>
      <c r="I1447" s="2"/>
      <c r="J1447" s="31"/>
      <c r="K1447" s="31"/>
      <c r="L1447" s="31"/>
      <c r="M1447" s="174" t="str">
        <f>IF(OR(ISBLANK(TP_CFAR_DB[[#This Row],[Probability]]),ISBLANK(TP_CFAR_DB[[#This Row],[Severity]])),"",VLOOKUP(TP_CFAR_DB[[#This Row],[Probability]],Probability[],2,FALSE)+VLOOKUP(TP_CFAR_DB[[#This Row],[Severity]],Probability[],2,FALSE)+1)</f>
        <v/>
      </c>
      <c r="N1447" s="182"/>
    </row>
    <row r="1448" spans="2:14">
      <c r="B1448" s="176">
        <f t="shared" ca="1" si="54"/>
        <v>1444</v>
      </c>
      <c r="C1448" s="176" t="str">
        <f t="shared" ca="1" si="55"/>
        <v>FT-TP-1444</v>
      </c>
      <c r="D1448" s="31"/>
      <c r="E1448" s="2"/>
      <c r="F1448" s="2"/>
      <c r="G1448" s="2"/>
      <c r="H1448" s="2"/>
      <c r="I1448" s="2"/>
      <c r="J1448" s="31"/>
      <c r="K1448" s="31"/>
      <c r="L1448" s="31"/>
      <c r="M1448" s="174" t="str">
        <f>IF(OR(ISBLANK(TP_CFAR_DB[[#This Row],[Probability]]),ISBLANK(TP_CFAR_DB[[#This Row],[Severity]])),"",VLOOKUP(TP_CFAR_DB[[#This Row],[Probability]],Probability[],2,FALSE)+VLOOKUP(TP_CFAR_DB[[#This Row],[Severity]],Probability[],2,FALSE)+1)</f>
        <v/>
      </c>
      <c r="N1448" s="182"/>
    </row>
    <row r="1449" spans="2:14">
      <c r="B1449" s="176">
        <f t="shared" ca="1" si="54"/>
        <v>1445</v>
      </c>
      <c r="C1449" s="176" t="str">
        <f t="shared" ca="1" si="55"/>
        <v>FT-TP-1445</v>
      </c>
      <c r="D1449" s="31"/>
      <c r="E1449" s="2"/>
      <c r="F1449" s="2"/>
      <c r="G1449" s="2"/>
      <c r="H1449" s="2"/>
      <c r="I1449" s="2"/>
      <c r="J1449" s="31"/>
      <c r="K1449" s="31"/>
      <c r="L1449" s="31"/>
      <c r="M1449" s="174" t="str">
        <f>IF(OR(ISBLANK(TP_CFAR_DB[[#This Row],[Probability]]),ISBLANK(TP_CFAR_DB[[#This Row],[Severity]])),"",VLOOKUP(TP_CFAR_DB[[#This Row],[Probability]],Probability[],2,FALSE)+VLOOKUP(TP_CFAR_DB[[#This Row],[Severity]],Probability[],2,FALSE)+1)</f>
        <v/>
      </c>
      <c r="N1449" s="182"/>
    </row>
    <row r="1450" spans="2:14">
      <c r="B1450" s="176">
        <f t="shared" ca="1" si="54"/>
        <v>1446</v>
      </c>
      <c r="C1450" s="176" t="str">
        <f t="shared" ca="1" si="55"/>
        <v>FT-TP-1446</v>
      </c>
      <c r="D1450" s="31"/>
      <c r="E1450" s="2"/>
      <c r="F1450" s="2"/>
      <c r="G1450" s="2"/>
      <c r="H1450" s="2"/>
      <c r="I1450" s="2"/>
      <c r="J1450" s="31"/>
      <c r="K1450" s="31"/>
      <c r="L1450" s="31"/>
      <c r="M1450" s="174" t="str">
        <f>IF(OR(ISBLANK(TP_CFAR_DB[[#This Row],[Probability]]),ISBLANK(TP_CFAR_DB[[#This Row],[Severity]])),"",VLOOKUP(TP_CFAR_DB[[#This Row],[Probability]],Probability[],2,FALSE)+VLOOKUP(TP_CFAR_DB[[#This Row],[Severity]],Probability[],2,FALSE)+1)</f>
        <v/>
      </c>
      <c r="N1450" s="182"/>
    </row>
    <row r="1451" spans="2:14">
      <c r="B1451" s="176">
        <f t="shared" ca="1" si="54"/>
        <v>1447</v>
      </c>
      <c r="C1451" s="176" t="str">
        <f t="shared" ca="1" si="55"/>
        <v>FT-TP-1447</v>
      </c>
      <c r="D1451" s="31"/>
      <c r="E1451" s="2"/>
      <c r="F1451" s="2"/>
      <c r="G1451" s="2"/>
      <c r="H1451" s="2"/>
      <c r="I1451" s="2"/>
      <c r="J1451" s="31"/>
      <c r="K1451" s="31"/>
      <c r="L1451" s="31"/>
      <c r="M1451" s="174" t="str">
        <f>IF(OR(ISBLANK(TP_CFAR_DB[[#This Row],[Probability]]),ISBLANK(TP_CFAR_DB[[#This Row],[Severity]])),"",VLOOKUP(TP_CFAR_DB[[#This Row],[Probability]],Probability[],2,FALSE)+VLOOKUP(TP_CFAR_DB[[#This Row],[Severity]],Probability[],2,FALSE)+1)</f>
        <v/>
      </c>
      <c r="N1451" s="182"/>
    </row>
    <row r="1452" spans="2:14">
      <c r="B1452" s="176">
        <f t="shared" ca="1" si="54"/>
        <v>1448</v>
      </c>
      <c r="C1452" s="176" t="str">
        <f t="shared" ca="1" si="55"/>
        <v>FT-TP-1448</v>
      </c>
      <c r="D1452" s="31"/>
      <c r="E1452" s="2"/>
      <c r="F1452" s="2"/>
      <c r="G1452" s="2"/>
      <c r="H1452" s="2"/>
      <c r="I1452" s="2"/>
      <c r="J1452" s="31"/>
      <c r="K1452" s="31"/>
      <c r="L1452" s="31"/>
      <c r="M1452" s="174" t="str">
        <f>IF(OR(ISBLANK(TP_CFAR_DB[[#This Row],[Probability]]),ISBLANK(TP_CFAR_DB[[#This Row],[Severity]])),"",VLOOKUP(TP_CFAR_DB[[#This Row],[Probability]],Probability[],2,FALSE)+VLOOKUP(TP_CFAR_DB[[#This Row],[Severity]],Probability[],2,FALSE)+1)</f>
        <v/>
      </c>
      <c r="N1452" s="182"/>
    </row>
    <row r="1453" spans="2:14">
      <c r="B1453" s="176">
        <f t="shared" ca="1" si="54"/>
        <v>1449</v>
      </c>
      <c r="C1453" s="176" t="str">
        <f t="shared" ca="1" si="55"/>
        <v>FT-TP-1449</v>
      </c>
      <c r="D1453" s="31"/>
      <c r="E1453" s="2"/>
      <c r="F1453" s="2"/>
      <c r="G1453" s="2"/>
      <c r="H1453" s="2"/>
      <c r="I1453" s="2"/>
      <c r="J1453" s="31"/>
      <c r="K1453" s="31"/>
      <c r="L1453" s="31"/>
      <c r="M1453" s="174" t="str">
        <f>IF(OR(ISBLANK(TP_CFAR_DB[[#This Row],[Probability]]),ISBLANK(TP_CFAR_DB[[#This Row],[Severity]])),"",VLOOKUP(TP_CFAR_DB[[#This Row],[Probability]],Probability[],2,FALSE)+VLOOKUP(TP_CFAR_DB[[#This Row],[Severity]],Probability[],2,FALSE)+1)</f>
        <v/>
      </c>
      <c r="N1453" s="182"/>
    </row>
    <row r="1454" spans="2:14">
      <c r="B1454" s="176">
        <f t="shared" ca="1" si="54"/>
        <v>1450</v>
      </c>
      <c r="C1454" s="176" t="str">
        <f t="shared" ca="1" si="55"/>
        <v>FT-TP-1450</v>
      </c>
      <c r="D1454" s="31"/>
      <c r="E1454" s="2"/>
      <c r="F1454" s="2"/>
      <c r="G1454" s="2"/>
      <c r="H1454" s="2"/>
      <c r="I1454" s="2"/>
      <c r="J1454" s="31"/>
      <c r="K1454" s="31"/>
      <c r="L1454" s="31"/>
      <c r="M1454" s="174" t="str">
        <f>IF(OR(ISBLANK(TP_CFAR_DB[[#This Row],[Probability]]),ISBLANK(TP_CFAR_DB[[#This Row],[Severity]])),"",VLOOKUP(TP_CFAR_DB[[#This Row],[Probability]],Probability[],2,FALSE)+VLOOKUP(TP_CFAR_DB[[#This Row],[Severity]],Probability[],2,FALSE)+1)</f>
        <v/>
      </c>
      <c r="N1454" s="182"/>
    </row>
    <row r="1455" spans="2:14">
      <c r="B1455" s="176">
        <f t="shared" ref="B1455:B1502" ca="1" si="56">INDIRECT("R[-1]C",0)+1</f>
        <v>1451</v>
      </c>
      <c r="C1455" s="176" t="str">
        <f t="shared" ref="C1455:C1502" ca="1" si="57">"FT-TP-"&amp;B1455</f>
        <v>FT-TP-1451</v>
      </c>
      <c r="D1455" s="31"/>
      <c r="E1455" s="2"/>
      <c r="F1455" s="2"/>
      <c r="G1455" s="2"/>
      <c r="H1455" s="2"/>
      <c r="I1455" s="2"/>
      <c r="J1455" s="31"/>
      <c r="K1455" s="31"/>
      <c r="L1455" s="31"/>
      <c r="M1455" s="174" t="str">
        <f>IF(OR(ISBLANK(TP_CFAR_DB[[#This Row],[Probability]]),ISBLANK(TP_CFAR_DB[[#This Row],[Severity]])),"",VLOOKUP(TP_CFAR_DB[[#This Row],[Probability]],Probability[],2,FALSE)+VLOOKUP(TP_CFAR_DB[[#This Row],[Severity]],Probability[],2,FALSE)+1)</f>
        <v/>
      </c>
      <c r="N1455" s="182"/>
    </row>
    <row r="1456" spans="2:14">
      <c r="B1456" s="176">
        <f t="shared" ca="1" si="56"/>
        <v>1452</v>
      </c>
      <c r="C1456" s="176" t="str">
        <f t="shared" ca="1" si="57"/>
        <v>FT-TP-1452</v>
      </c>
      <c r="D1456" s="31"/>
      <c r="E1456" s="2"/>
      <c r="F1456" s="2"/>
      <c r="G1456" s="2"/>
      <c r="H1456" s="2"/>
      <c r="I1456" s="2"/>
      <c r="J1456" s="31"/>
      <c r="K1456" s="31"/>
      <c r="L1456" s="31"/>
      <c r="M1456" s="174" t="str">
        <f>IF(OR(ISBLANK(TP_CFAR_DB[[#This Row],[Probability]]),ISBLANK(TP_CFAR_DB[[#This Row],[Severity]])),"",VLOOKUP(TP_CFAR_DB[[#This Row],[Probability]],Probability[],2,FALSE)+VLOOKUP(TP_CFAR_DB[[#This Row],[Severity]],Probability[],2,FALSE)+1)</f>
        <v/>
      </c>
      <c r="N1456" s="182"/>
    </row>
    <row r="1457" spans="2:14">
      <c r="B1457" s="176">
        <f t="shared" ca="1" si="56"/>
        <v>1453</v>
      </c>
      <c r="C1457" s="176" t="str">
        <f t="shared" ca="1" si="57"/>
        <v>FT-TP-1453</v>
      </c>
      <c r="D1457" s="31"/>
      <c r="E1457" s="2"/>
      <c r="F1457" s="2"/>
      <c r="G1457" s="2"/>
      <c r="H1457" s="2"/>
      <c r="I1457" s="2"/>
      <c r="J1457" s="31"/>
      <c r="K1457" s="31"/>
      <c r="L1457" s="31"/>
      <c r="M1457" s="174" t="str">
        <f>IF(OR(ISBLANK(TP_CFAR_DB[[#This Row],[Probability]]),ISBLANK(TP_CFAR_DB[[#This Row],[Severity]])),"",VLOOKUP(TP_CFAR_DB[[#This Row],[Probability]],Probability[],2,FALSE)+VLOOKUP(TP_CFAR_DB[[#This Row],[Severity]],Probability[],2,FALSE)+1)</f>
        <v/>
      </c>
      <c r="N1457" s="182"/>
    </row>
    <row r="1458" spans="2:14">
      <c r="B1458" s="176">
        <f t="shared" ca="1" si="56"/>
        <v>1454</v>
      </c>
      <c r="C1458" s="176" t="str">
        <f t="shared" ca="1" si="57"/>
        <v>FT-TP-1454</v>
      </c>
      <c r="D1458" s="31"/>
      <c r="E1458" s="2"/>
      <c r="F1458" s="2"/>
      <c r="G1458" s="2"/>
      <c r="H1458" s="2"/>
      <c r="I1458" s="2"/>
      <c r="J1458" s="31"/>
      <c r="K1458" s="31"/>
      <c r="L1458" s="31"/>
      <c r="M1458" s="174" t="str">
        <f>IF(OR(ISBLANK(TP_CFAR_DB[[#This Row],[Probability]]),ISBLANK(TP_CFAR_DB[[#This Row],[Severity]])),"",VLOOKUP(TP_CFAR_DB[[#This Row],[Probability]],Probability[],2,FALSE)+VLOOKUP(TP_CFAR_DB[[#This Row],[Severity]],Probability[],2,FALSE)+1)</f>
        <v/>
      </c>
      <c r="N1458" s="182"/>
    </row>
    <row r="1459" spans="2:14">
      <c r="B1459" s="176">
        <f t="shared" ca="1" si="56"/>
        <v>1455</v>
      </c>
      <c r="C1459" s="176" t="str">
        <f t="shared" ca="1" si="57"/>
        <v>FT-TP-1455</v>
      </c>
      <c r="D1459" s="31"/>
      <c r="E1459" s="2"/>
      <c r="F1459" s="2"/>
      <c r="G1459" s="2"/>
      <c r="H1459" s="2"/>
      <c r="I1459" s="2"/>
      <c r="J1459" s="31"/>
      <c r="K1459" s="31"/>
      <c r="L1459" s="31"/>
      <c r="M1459" s="174" t="str">
        <f>IF(OR(ISBLANK(TP_CFAR_DB[[#This Row],[Probability]]),ISBLANK(TP_CFAR_DB[[#This Row],[Severity]])),"",VLOOKUP(TP_CFAR_DB[[#This Row],[Probability]],Probability[],2,FALSE)+VLOOKUP(TP_CFAR_DB[[#This Row],[Severity]],Probability[],2,FALSE)+1)</f>
        <v/>
      </c>
      <c r="N1459" s="182"/>
    </row>
    <row r="1460" spans="2:14">
      <c r="B1460" s="176">
        <f t="shared" ca="1" si="56"/>
        <v>1456</v>
      </c>
      <c r="C1460" s="176" t="str">
        <f t="shared" ca="1" si="57"/>
        <v>FT-TP-1456</v>
      </c>
      <c r="D1460" s="31"/>
      <c r="E1460" s="2"/>
      <c r="F1460" s="2"/>
      <c r="G1460" s="2"/>
      <c r="H1460" s="2"/>
      <c r="I1460" s="2"/>
      <c r="J1460" s="31"/>
      <c r="K1460" s="31"/>
      <c r="L1460" s="31"/>
      <c r="M1460" s="174" t="str">
        <f>IF(OR(ISBLANK(TP_CFAR_DB[[#This Row],[Probability]]),ISBLANK(TP_CFAR_DB[[#This Row],[Severity]])),"",VLOOKUP(TP_CFAR_DB[[#This Row],[Probability]],Probability[],2,FALSE)+VLOOKUP(TP_CFAR_DB[[#This Row],[Severity]],Probability[],2,FALSE)+1)</f>
        <v/>
      </c>
      <c r="N1460" s="182"/>
    </row>
    <row r="1461" spans="2:14">
      <c r="B1461" s="176">
        <f t="shared" ca="1" si="56"/>
        <v>1457</v>
      </c>
      <c r="C1461" s="176" t="str">
        <f t="shared" ca="1" si="57"/>
        <v>FT-TP-1457</v>
      </c>
      <c r="D1461" s="31"/>
      <c r="E1461" s="2"/>
      <c r="F1461" s="2"/>
      <c r="G1461" s="2"/>
      <c r="H1461" s="2"/>
      <c r="I1461" s="2"/>
      <c r="J1461" s="31"/>
      <c r="K1461" s="31"/>
      <c r="L1461" s="31"/>
      <c r="M1461" s="174" t="str">
        <f>IF(OR(ISBLANK(TP_CFAR_DB[[#This Row],[Probability]]),ISBLANK(TP_CFAR_DB[[#This Row],[Severity]])),"",VLOOKUP(TP_CFAR_DB[[#This Row],[Probability]],Probability[],2,FALSE)+VLOOKUP(TP_CFAR_DB[[#This Row],[Severity]],Probability[],2,FALSE)+1)</f>
        <v/>
      </c>
      <c r="N1461" s="182"/>
    </row>
    <row r="1462" spans="2:14">
      <c r="B1462" s="176">
        <f t="shared" ca="1" si="56"/>
        <v>1458</v>
      </c>
      <c r="C1462" s="176" t="str">
        <f t="shared" ca="1" si="57"/>
        <v>FT-TP-1458</v>
      </c>
      <c r="D1462" s="31"/>
      <c r="E1462" s="2"/>
      <c r="F1462" s="2"/>
      <c r="G1462" s="2"/>
      <c r="H1462" s="2"/>
      <c r="I1462" s="2"/>
      <c r="J1462" s="31"/>
      <c r="K1462" s="31"/>
      <c r="L1462" s="31"/>
      <c r="M1462" s="174" t="str">
        <f>IF(OR(ISBLANK(TP_CFAR_DB[[#This Row],[Probability]]),ISBLANK(TP_CFAR_DB[[#This Row],[Severity]])),"",VLOOKUP(TP_CFAR_DB[[#This Row],[Probability]],Probability[],2,FALSE)+VLOOKUP(TP_CFAR_DB[[#This Row],[Severity]],Probability[],2,FALSE)+1)</f>
        <v/>
      </c>
      <c r="N1462" s="182"/>
    </row>
    <row r="1463" spans="2:14">
      <c r="B1463" s="176">
        <f t="shared" ca="1" si="56"/>
        <v>1459</v>
      </c>
      <c r="C1463" s="176" t="str">
        <f t="shared" ca="1" si="57"/>
        <v>FT-TP-1459</v>
      </c>
      <c r="D1463" s="31"/>
      <c r="E1463" s="2"/>
      <c r="F1463" s="2"/>
      <c r="G1463" s="2"/>
      <c r="H1463" s="2"/>
      <c r="I1463" s="2"/>
      <c r="J1463" s="31"/>
      <c r="K1463" s="31"/>
      <c r="L1463" s="31"/>
      <c r="M1463" s="174" t="str">
        <f>IF(OR(ISBLANK(TP_CFAR_DB[[#This Row],[Probability]]),ISBLANK(TP_CFAR_DB[[#This Row],[Severity]])),"",VLOOKUP(TP_CFAR_DB[[#This Row],[Probability]],Probability[],2,FALSE)+VLOOKUP(TP_CFAR_DB[[#This Row],[Severity]],Probability[],2,FALSE)+1)</f>
        <v/>
      </c>
      <c r="N1463" s="182"/>
    </row>
    <row r="1464" spans="2:14">
      <c r="B1464" s="176">
        <f t="shared" ca="1" si="56"/>
        <v>1460</v>
      </c>
      <c r="C1464" s="176" t="str">
        <f t="shared" ca="1" si="57"/>
        <v>FT-TP-1460</v>
      </c>
      <c r="D1464" s="31"/>
      <c r="E1464" s="2"/>
      <c r="F1464" s="2"/>
      <c r="G1464" s="2"/>
      <c r="H1464" s="2"/>
      <c r="I1464" s="2"/>
      <c r="J1464" s="31"/>
      <c r="K1464" s="31"/>
      <c r="L1464" s="31"/>
      <c r="M1464" s="174" t="str">
        <f>IF(OR(ISBLANK(TP_CFAR_DB[[#This Row],[Probability]]),ISBLANK(TP_CFAR_DB[[#This Row],[Severity]])),"",VLOOKUP(TP_CFAR_DB[[#This Row],[Probability]],Probability[],2,FALSE)+VLOOKUP(TP_CFAR_DB[[#This Row],[Severity]],Probability[],2,FALSE)+1)</f>
        <v/>
      </c>
      <c r="N1464" s="182"/>
    </row>
    <row r="1465" spans="2:14">
      <c r="B1465" s="176">
        <f t="shared" ca="1" si="56"/>
        <v>1461</v>
      </c>
      <c r="C1465" s="176" t="str">
        <f t="shared" ca="1" si="57"/>
        <v>FT-TP-1461</v>
      </c>
      <c r="D1465" s="31"/>
      <c r="E1465" s="2"/>
      <c r="F1465" s="2"/>
      <c r="G1465" s="2"/>
      <c r="H1465" s="2"/>
      <c r="I1465" s="2"/>
      <c r="J1465" s="31"/>
      <c r="K1465" s="31"/>
      <c r="L1465" s="31"/>
      <c r="M1465" s="174" t="str">
        <f>IF(OR(ISBLANK(TP_CFAR_DB[[#This Row],[Probability]]),ISBLANK(TP_CFAR_DB[[#This Row],[Severity]])),"",VLOOKUP(TP_CFAR_DB[[#This Row],[Probability]],Probability[],2,FALSE)+VLOOKUP(TP_CFAR_DB[[#This Row],[Severity]],Probability[],2,FALSE)+1)</f>
        <v/>
      </c>
      <c r="N1465" s="182"/>
    </row>
    <row r="1466" spans="2:14">
      <c r="B1466" s="176">
        <f t="shared" ca="1" si="56"/>
        <v>1462</v>
      </c>
      <c r="C1466" s="176" t="str">
        <f t="shared" ca="1" si="57"/>
        <v>FT-TP-1462</v>
      </c>
      <c r="D1466" s="31"/>
      <c r="E1466" s="2"/>
      <c r="F1466" s="2"/>
      <c r="G1466" s="2"/>
      <c r="H1466" s="2"/>
      <c r="I1466" s="2"/>
      <c r="J1466" s="31"/>
      <c r="K1466" s="31"/>
      <c r="L1466" s="31"/>
      <c r="M1466" s="174" t="str">
        <f>IF(OR(ISBLANK(TP_CFAR_DB[[#This Row],[Probability]]),ISBLANK(TP_CFAR_DB[[#This Row],[Severity]])),"",VLOOKUP(TP_CFAR_DB[[#This Row],[Probability]],Probability[],2,FALSE)+VLOOKUP(TP_CFAR_DB[[#This Row],[Severity]],Probability[],2,FALSE)+1)</f>
        <v/>
      </c>
      <c r="N1466" s="182"/>
    </row>
    <row r="1467" spans="2:14">
      <c r="B1467" s="176">
        <f t="shared" ca="1" si="56"/>
        <v>1463</v>
      </c>
      <c r="C1467" s="176" t="str">
        <f t="shared" ca="1" si="57"/>
        <v>FT-TP-1463</v>
      </c>
      <c r="D1467" s="31"/>
      <c r="E1467" s="2"/>
      <c r="F1467" s="2"/>
      <c r="G1467" s="2"/>
      <c r="H1467" s="2"/>
      <c r="I1467" s="2"/>
      <c r="J1467" s="31"/>
      <c r="K1467" s="31"/>
      <c r="L1467" s="31"/>
      <c r="M1467" s="174" t="str">
        <f>IF(OR(ISBLANK(TP_CFAR_DB[[#This Row],[Probability]]),ISBLANK(TP_CFAR_DB[[#This Row],[Severity]])),"",VLOOKUP(TP_CFAR_DB[[#This Row],[Probability]],Probability[],2,FALSE)+VLOOKUP(TP_CFAR_DB[[#This Row],[Severity]],Probability[],2,FALSE)+1)</f>
        <v/>
      </c>
      <c r="N1467" s="182"/>
    </row>
    <row r="1468" spans="2:14">
      <c r="B1468" s="176">
        <f t="shared" ca="1" si="56"/>
        <v>1464</v>
      </c>
      <c r="C1468" s="176" t="str">
        <f t="shared" ca="1" si="57"/>
        <v>FT-TP-1464</v>
      </c>
      <c r="D1468" s="31"/>
      <c r="E1468" s="2"/>
      <c r="F1468" s="2"/>
      <c r="G1468" s="2"/>
      <c r="H1468" s="2"/>
      <c r="I1468" s="2"/>
      <c r="J1468" s="31"/>
      <c r="K1468" s="31"/>
      <c r="L1468" s="31"/>
      <c r="M1468" s="174" t="str">
        <f>IF(OR(ISBLANK(TP_CFAR_DB[[#This Row],[Probability]]),ISBLANK(TP_CFAR_DB[[#This Row],[Severity]])),"",VLOOKUP(TP_CFAR_DB[[#This Row],[Probability]],Probability[],2,FALSE)+VLOOKUP(TP_CFAR_DB[[#This Row],[Severity]],Probability[],2,FALSE)+1)</f>
        <v/>
      </c>
      <c r="N1468" s="182"/>
    </row>
    <row r="1469" spans="2:14">
      <c r="B1469" s="176">
        <f t="shared" ca="1" si="56"/>
        <v>1465</v>
      </c>
      <c r="C1469" s="176" t="str">
        <f t="shared" ca="1" si="57"/>
        <v>FT-TP-1465</v>
      </c>
      <c r="D1469" s="31"/>
      <c r="E1469" s="2"/>
      <c r="F1469" s="2"/>
      <c r="G1469" s="2"/>
      <c r="H1469" s="2"/>
      <c r="I1469" s="2"/>
      <c r="J1469" s="31"/>
      <c r="K1469" s="31"/>
      <c r="L1469" s="31"/>
      <c r="M1469" s="174" t="str">
        <f>IF(OR(ISBLANK(TP_CFAR_DB[[#This Row],[Probability]]),ISBLANK(TP_CFAR_DB[[#This Row],[Severity]])),"",VLOOKUP(TP_CFAR_DB[[#This Row],[Probability]],Probability[],2,FALSE)+VLOOKUP(TP_CFAR_DB[[#This Row],[Severity]],Probability[],2,FALSE)+1)</f>
        <v/>
      </c>
      <c r="N1469" s="182"/>
    </row>
    <row r="1470" spans="2:14">
      <c r="B1470" s="176">
        <f t="shared" ca="1" si="56"/>
        <v>1466</v>
      </c>
      <c r="C1470" s="176" t="str">
        <f t="shared" ca="1" si="57"/>
        <v>FT-TP-1466</v>
      </c>
      <c r="D1470" s="31"/>
      <c r="E1470" s="2"/>
      <c r="F1470" s="2"/>
      <c r="G1470" s="2"/>
      <c r="H1470" s="2"/>
      <c r="I1470" s="2"/>
      <c r="J1470" s="31"/>
      <c r="K1470" s="31"/>
      <c r="L1470" s="31"/>
      <c r="M1470" s="174" t="str">
        <f>IF(OR(ISBLANK(TP_CFAR_DB[[#This Row],[Probability]]),ISBLANK(TP_CFAR_DB[[#This Row],[Severity]])),"",VLOOKUP(TP_CFAR_DB[[#This Row],[Probability]],Probability[],2,FALSE)+VLOOKUP(TP_CFAR_DB[[#This Row],[Severity]],Probability[],2,FALSE)+1)</f>
        <v/>
      </c>
      <c r="N1470" s="182"/>
    </row>
    <row r="1471" spans="2:14">
      <c r="B1471" s="176">
        <f t="shared" ca="1" si="56"/>
        <v>1467</v>
      </c>
      <c r="C1471" s="176" t="str">
        <f t="shared" ca="1" si="57"/>
        <v>FT-TP-1467</v>
      </c>
      <c r="D1471" s="31"/>
      <c r="E1471" s="2"/>
      <c r="F1471" s="2"/>
      <c r="G1471" s="2"/>
      <c r="H1471" s="2"/>
      <c r="I1471" s="2"/>
      <c r="J1471" s="31"/>
      <c r="K1471" s="31"/>
      <c r="L1471" s="31"/>
      <c r="M1471" s="174" t="str">
        <f>IF(OR(ISBLANK(TP_CFAR_DB[[#This Row],[Probability]]),ISBLANK(TP_CFAR_DB[[#This Row],[Severity]])),"",VLOOKUP(TP_CFAR_DB[[#This Row],[Probability]],Probability[],2,FALSE)+VLOOKUP(TP_CFAR_DB[[#This Row],[Severity]],Probability[],2,FALSE)+1)</f>
        <v/>
      </c>
      <c r="N1471" s="182"/>
    </row>
    <row r="1472" spans="2:14">
      <c r="B1472" s="176">
        <f t="shared" ca="1" si="56"/>
        <v>1468</v>
      </c>
      <c r="C1472" s="176" t="str">
        <f t="shared" ca="1" si="57"/>
        <v>FT-TP-1468</v>
      </c>
      <c r="D1472" s="31"/>
      <c r="E1472" s="2"/>
      <c r="F1472" s="2"/>
      <c r="G1472" s="2"/>
      <c r="H1472" s="2"/>
      <c r="I1472" s="2"/>
      <c r="J1472" s="31"/>
      <c r="K1472" s="31"/>
      <c r="L1472" s="31"/>
      <c r="M1472" s="174" t="str">
        <f>IF(OR(ISBLANK(TP_CFAR_DB[[#This Row],[Probability]]),ISBLANK(TP_CFAR_DB[[#This Row],[Severity]])),"",VLOOKUP(TP_CFAR_DB[[#This Row],[Probability]],Probability[],2,FALSE)+VLOOKUP(TP_CFAR_DB[[#This Row],[Severity]],Probability[],2,FALSE)+1)</f>
        <v/>
      </c>
      <c r="N1472" s="182"/>
    </row>
    <row r="1473" spans="2:14">
      <c r="B1473" s="176">
        <f t="shared" ca="1" si="56"/>
        <v>1469</v>
      </c>
      <c r="C1473" s="176" t="str">
        <f t="shared" ca="1" si="57"/>
        <v>FT-TP-1469</v>
      </c>
      <c r="D1473" s="31"/>
      <c r="E1473" s="2"/>
      <c r="F1473" s="2"/>
      <c r="G1473" s="2"/>
      <c r="H1473" s="2"/>
      <c r="I1473" s="2"/>
      <c r="J1473" s="31"/>
      <c r="K1473" s="31"/>
      <c r="L1473" s="31"/>
      <c r="M1473" s="174" t="str">
        <f>IF(OR(ISBLANK(TP_CFAR_DB[[#This Row],[Probability]]),ISBLANK(TP_CFAR_DB[[#This Row],[Severity]])),"",VLOOKUP(TP_CFAR_DB[[#This Row],[Probability]],Probability[],2,FALSE)+VLOOKUP(TP_CFAR_DB[[#This Row],[Severity]],Probability[],2,FALSE)+1)</f>
        <v/>
      </c>
      <c r="N1473" s="182"/>
    </row>
    <row r="1474" spans="2:14">
      <c r="B1474" s="176">
        <f t="shared" ca="1" si="56"/>
        <v>1470</v>
      </c>
      <c r="C1474" s="176" t="str">
        <f t="shared" ca="1" si="57"/>
        <v>FT-TP-1470</v>
      </c>
      <c r="D1474" s="31"/>
      <c r="E1474" s="2"/>
      <c r="F1474" s="2"/>
      <c r="G1474" s="2"/>
      <c r="H1474" s="2"/>
      <c r="I1474" s="2"/>
      <c r="J1474" s="31"/>
      <c r="K1474" s="31"/>
      <c r="L1474" s="31"/>
      <c r="M1474" s="174" t="str">
        <f>IF(OR(ISBLANK(TP_CFAR_DB[[#This Row],[Probability]]),ISBLANK(TP_CFAR_DB[[#This Row],[Severity]])),"",VLOOKUP(TP_CFAR_DB[[#This Row],[Probability]],Probability[],2,FALSE)+VLOOKUP(TP_CFAR_DB[[#This Row],[Severity]],Probability[],2,FALSE)+1)</f>
        <v/>
      </c>
      <c r="N1474" s="182"/>
    </row>
    <row r="1475" spans="2:14">
      <c r="B1475" s="176">
        <f t="shared" ca="1" si="56"/>
        <v>1471</v>
      </c>
      <c r="C1475" s="176" t="str">
        <f t="shared" ca="1" si="57"/>
        <v>FT-TP-1471</v>
      </c>
      <c r="D1475" s="31"/>
      <c r="E1475" s="2"/>
      <c r="F1475" s="2"/>
      <c r="G1475" s="2"/>
      <c r="H1475" s="2"/>
      <c r="I1475" s="2"/>
      <c r="J1475" s="31"/>
      <c r="K1475" s="31"/>
      <c r="L1475" s="31"/>
      <c r="M1475" s="174" t="str">
        <f>IF(OR(ISBLANK(TP_CFAR_DB[[#This Row],[Probability]]),ISBLANK(TP_CFAR_DB[[#This Row],[Severity]])),"",VLOOKUP(TP_CFAR_DB[[#This Row],[Probability]],Probability[],2,FALSE)+VLOOKUP(TP_CFAR_DB[[#This Row],[Severity]],Probability[],2,FALSE)+1)</f>
        <v/>
      </c>
      <c r="N1475" s="182"/>
    </row>
    <row r="1476" spans="2:14">
      <c r="B1476" s="176">
        <f t="shared" ca="1" si="56"/>
        <v>1472</v>
      </c>
      <c r="C1476" s="176" t="str">
        <f t="shared" ca="1" si="57"/>
        <v>FT-TP-1472</v>
      </c>
      <c r="D1476" s="31"/>
      <c r="E1476" s="2"/>
      <c r="F1476" s="2"/>
      <c r="G1476" s="2"/>
      <c r="H1476" s="2"/>
      <c r="I1476" s="2"/>
      <c r="J1476" s="31"/>
      <c r="K1476" s="31"/>
      <c r="L1476" s="31"/>
      <c r="M1476" s="174" t="str">
        <f>IF(OR(ISBLANK(TP_CFAR_DB[[#This Row],[Probability]]),ISBLANK(TP_CFAR_DB[[#This Row],[Severity]])),"",VLOOKUP(TP_CFAR_DB[[#This Row],[Probability]],Probability[],2,FALSE)+VLOOKUP(TP_CFAR_DB[[#This Row],[Severity]],Probability[],2,FALSE)+1)</f>
        <v/>
      </c>
      <c r="N1476" s="182"/>
    </row>
    <row r="1477" spans="2:14">
      <c r="B1477" s="176">
        <f t="shared" ca="1" si="56"/>
        <v>1473</v>
      </c>
      <c r="C1477" s="176" t="str">
        <f t="shared" ca="1" si="57"/>
        <v>FT-TP-1473</v>
      </c>
      <c r="D1477" s="31"/>
      <c r="E1477" s="2"/>
      <c r="F1477" s="2"/>
      <c r="G1477" s="2"/>
      <c r="H1477" s="2"/>
      <c r="I1477" s="2"/>
      <c r="J1477" s="31"/>
      <c r="K1477" s="31"/>
      <c r="L1477" s="31"/>
      <c r="M1477" s="174" t="str">
        <f>IF(OR(ISBLANK(TP_CFAR_DB[[#This Row],[Probability]]),ISBLANK(TP_CFAR_DB[[#This Row],[Severity]])),"",VLOOKUP(TP_CFAR_DB[[#This Row],[Probability]],Probability[],2,FALSE)+VLOOKUP(TP_CFAR_DB[[#This Row],[Severity]],Probability[],2,FALSE)+1)</f>
        <v/>
      </c>
      <c r="N1477" s="182"/>
    </row>
    <row r="1478" spans="2:14">
      <c r="B1478" s="176">
        <f t="shared" ca="1" si="56"/>
        <v>1474</v>
      </c>
      <c r="C1478" s="176" t="str">
        <f t="shared" ca="1" si="57"/>
        <v>FT-TP-1474</v>
      </c>
      <c r="D1478" s="31"/>
      <c r="E1478" s="2"/>
      <c r="F1478" s="2"/>
      <c r="G1478" s="2"/>
      <c r="H1478" s="2"/>
      <c r="I1478" s="2"/>
      <c r="J1478" s="31"/>
      <c r="K1478" s="31"/>
      <c r="L1478" s="31"/>
      <c r="M1478" s="174" t="str">
        <f>IF(OR(ISBLANK(TP_CFAR_DB[[#This Row],[Probability]]),ISBLANK(TP_CFAR_DB[[#This Row],[Severity]])),"",VLOOKUP(TP_CFAR_DB[[#This Row],[Probability]],Probability[],2,FALSE)+VLOOKUP(TP_CFAR_DB[[#This Row],[Severity]],Probability[],2,FALSE)+1)</f>
        <v/>
      </c>
      <c r="N1478" s="182"/>
    </row>
    <row r="1479" spans="2:14">
      <c r="B1479" s="176">
        <f t="shared" ca="1" si="56"/>
        <v>1475</v>
      </c>
      <c r="C1479" s="176" t="str">
        <f t="shared" ca="1" si="57"/>
        <v>FT-TP-1475</v>
      </c>
      <c r="D1479" s="31"/>
      <c r="E1479" s="2"/>
      <c r="F1479" s="2"/>
      <c r="G1479" s="2"/>
      <c r="H1479" s="2"/>
      <c r="I1479" s="2"/>
      <c r="J1479" s="31"/>
      <c r="K1479" s="31"/>
      <c r="L1479" s="31"/>
      <c r="M1479" s="174" t="str">
        <f>IF(OR(ISBLANK(TP_CFAR_DB[[#This Row],[Probability]]),ISBLANK(TP_CFAR_DB[[#This Row],[Severity]])),"",VLOOKUP(TP_CFAR_DB[[#This Row],[Probability]],Probability[],2,FALSE)+VLOOKUP(TP_CFAR_DB[[#This Row],[Severity]],Probability[],2,FALSE)+1)</f>
        <v/>
      </c>
      <c r="N1479" s="182"/>
    </row>
    <row r="1480" spans="2:14">
      <c r="B1480" s="176">
        <f t="shared" ca="1" si="56"/>
        <v>1476</v>
      </c>
      <c r="C1480" s="176" t="str">
        <f t="shared" ca="1" si="57"/>
        <v>FT-TP-1476</v>
      </c>
      <c r="D1480" s="31"/>
      <c r="E1480" s="2"/>
      <c r="F1480" s="2"/>
      <c r="G1480" s="2"/>
      <c r="H1480" s="2"/>
      <c r="I1480" s="2"/>
      <c r="J1480" s="31"/>
      <c r="K1480" s="31"/>
      <c r="L1480" s="31"/>
      <c r="M1480" s="174" t="str">
        <f>IF(OR(ISBLANK(TP_CFAR_DB[[#This Row],[Probability]]),ISBLANK(TP_CFAR_DB[[#This Row],[Severity]])),"",VLOOKUP(TP_CFAR_DB[[#This Row],[Probability]],Probability[],2,FALSE)+VLOOKUP(TP_CFAR_DB[[#This Row],[Severity]],Probability[],2,FALSE)+1)</f>
        <v/>
      </c>
      <c r="N1480" s="182"/>
    </row>
    <row r="1481" spans="2:14">
      <c r="B1481" s="176">
        <f t="shared" ca="1" si="56"/>
        <v>1477</v>
      </c>
      <c r="C1481" s="176" t="str">
        <f t="shared" ca="1" si="57"/>
        <v>FT-TP-1477</v>
      </c>
      <c r="D1481" s="31"/>
      <c r="E1481" s="2"/>
      <c r="F1481" s="2"/>
      <c r="G1481" s="2"/>
      <c r="H1481" s="2"/>
      <c r="I1481" s="2"/>
      <c r="J1481" s="31"/>
      <c r="K1481" s="31"/>
      <c r="L1481" s="31"/>
      <c r="M1481" s="174" t="str">
        <f>IF(OR(ISBLANK(TP_CFAR_DB[[#This Row],[Probability]]),ISBLANK(TP_CFAR_DB[[#This Row],[Severity]])),"",VLOOKUP(TP_CFAR_DB[[#This Row],[Probability]],Probability[],2,FALSE)+VLOOKUP(TP_CFAR_DB[[#This Row],[Severity]],Probability[],2,FALSE)+1)</f>
        <v/>
      </c>
      <c r="N1481" s="182"/>
    </row>
    <row r="1482" spans="2:14">
      <c r="B1482" s="176">
        <f t="shared" ca="1" si="56"/>
        <v>1478</v>
      </c>
      <c r="C1482" s="176" t="str">
        <f t="shared" ca="1" si="57"/>
        <v>FT-TP-1478</v>
      </c>
      <c r="D1482" s="31"/>
      <c r="E1482" s="2"/>
      <c r="F1482" s="2"/>
      <c r="G1482" s="2"/>
      <c r="H1482" s="2"/>
      <c r="I1482" s="2"/>
      <c r="J1482" s="31"/>
      <c r="K1482" s="31"/>
      <c r="L1482" s="31"/>
      <c r="M1482" s="174" t="str">
        <f>IF(OR(ISBLANK(TP_CFAR_DB[[#This Row],[Probability]]),ISBLANK(TP_CFAR_DB[[#This Row],[Severity]])),"",VLOOKUP(TP_CFAR_DB[[#This Row],[Probability]],Probability[],2,FALSE)+VLOOKUP(TP_CFAR_DB[[#This Row],[Severity]],Probability[],2,FALSE)+1)</f>
        <v/>
      </c>
      <c r="N1482" s="182"/>
    </row>
    <row r="1483" spans="2:14">
      <c r="B1483" s="176">
        <f t="shared" ca="1" si="56"/>
        <v>1479</v>
      </c>
      <c r="C1483" s="176" t="str">
        <f t="shared" ca="1" si="57"/>
        <v>FT-TP-1479</v>
      </c>
      <c r="D1483" s="31"/>
      <c r="E1483" s="2"/>
      <c r="F1483" s="2"/>
      <c r="G1483" s="2"/>
      <c r="H1483" s="2"/>
      <c r="I1483" s="2"/>
      <c r="J1483" s="31"/>
      <c r="K1483" s="31"/>
      <c r="L1483" s="31"/>
      <c r="M1483" s="174" t="str">
        <f>IF(OR(ISBLANK(TP_CFAR_DB[[#This Row],[Probability]]),ISBLANK(TP_CFAR_DB[[#This Row],[Severity]])),"",VLOOKUP(TP_CFAR_DB[[#This Row],[Probability]],Probability[],2,FALSE)+VLOOKUP(TP_CFAR_DB[[#This Row],[Severity]],Probability[],2,FALSE)+1)</f>
        <v/>
      </c>
      <c r="N1483" s="182"/>
    </row>
    <row r="1484" spans="2:14">
      <c r="B1484" s="176">
        <f t="shared" ca="1" si="56"/>
        <v>1480</v>
      </c>
      <c r="C1484" s="176" t="str">
        <f t="shared" ca="1" si="57"/>
        <v>FT-TP-1480</v>
      </c>
      <c r="D1484" s="31"/>
      <c r="E1484" s="2"/>
      <c r="F1484" s="2"/>
      <c r="G1484" s="2"/>
      <c r="H1484" s="2"/>
      <c r="I1484" s="2"/>
      <c r="J1484" s="31"/>
      <c r="K1484" s="31"/>
      <c r="L1484" s="31"/>
      <c r="M1484" s="174" t="str">
        <f>IF(OR(ISBLANK(TP_CFAR_DB[[#This Row],[Probability]]),ISBLANK(TP_CFAR_DB[[#This Row],[Severity]])),"",VLOOKUP(TP_CFAR_DB[[#This Row],[Probability]],Probability[],2,FALSE)+VLOOKUP(TP_CFAR_DB[[#This Row],[Severity]],Probability[],2,FALSE)+1)</f>
        <v/>
      </c>
      <c r="N1484" s="182"/>
    </row>
    <row r="1485" spans="2:14">
      <c r="B1485" s="176">
        <f t="shared" ca="1" si="56"/>
        <v>1481</v>
      </c>
      <c r="C1485" s="176" t="str">
        <f t="shared" ca="1" si="57"/>
        <v>FT-TP-1481</v>
      </c>
      <c r="D1485" s="31"/>
      <c r="E1485" s="2"/>
      <c r="F1485" s="2"/>
      <c r="G1485" s="2"/>
      <c r="H1485" s="2"/>
      <c r="I1485" s="2"/>
      <c r="J1485" s="31"/>
      <c r="K1485" s="31"/>
      <c r="L1485" s="31"/>
      <c r="M1485" s="174" t="str">
        <f>IF(OR(ISBLANK(TP_CFAR_DB[[#This Row],[Probability]]),ISBLANK(TP_CFAR_DB[[#This Row],[Severity]])),"",VLOOKUP(TP_CFAR_DB[[#This Row],[Probability]],Probability[],2,FALSE)+VLOOKUP(TP_CFAR_DB[[#This Row],[Severity]],Probability[],2,FALSE)+1)</f>
        <v/>
      </c>
      <c r="N1485" s="182"/>
    </row>
    <row r="1486" spans="2:14">
      <c r="B1486" s="176">
        <f t="shared" ca="1" si="56"/>
        <v>1482</v>
      </c>
      <c r="C1486" s="176" t="str">
        <f t="shared" ca="1" si="57"/>
        <v>FT-TP-1482</v>
      </c>
      <c r="D1486" s="31"/>
      <c r="E1486" s="2"/>
      <c r="F1486" s="2"/>
      <c r="G1486" s="2"/>
      <c r="H1486" s="2"/>
      <c r="I1486" s="2"/>
      <c r="J1486" s="31"/>
      <c r="K1486" s="31"/>
      <c r="L1486" s="31"/>
      <c r="M1486" s="174" t="str">
        <f>IF(OR(ISBLANK(TP_CFAR_DB[[#This Row],[Probability]]),ISBLANK(TP_CFAR_DB[[#This Row],[Severity]])),"",VLOOKUP(TP_CFAR_DB[[#This Row],[Probability]],Probability[],2,FALSE)+VLOOKUP(TP_CFAR_DB[[#This Row],[Severity]],Probability[],2,FALSE)+1)</f>
        <v/>
      </c>
      <c r="N1486" s="182"/>
    </row>
    <row r="1487" spans="2:14">
      <c r="B1487" s="176">
        <f t="shared" ca="1" si="56"/>
        <v>1483</v>
      </c>
      <c r="C1487" s="176" t="str">
        <f t="shared" ca="1" si="57"/>
        <v>FT-TP-1483</v>
      </c>
      <c r="D1487" s="31"/>
      <c r="E1487" s="2"/>
      <c r="F1487" s="2"/>
      <c r="G1487" s="2"/>
      <c r="H1487" s="2"/>
      <c r="I1487" s="2"/>
      <c r="J1487" s="31"/>
      <c r="K1487" s="31"/>
      <c r="L1487" s="31"/>
      <c r="M1487" s="174" t="str">
        <f>IF(OR(ISBLANK(TP_CFAR_DB[[#This Row],[Probability]]),ISBLANK(TP_CFAR_DB[[#This Row],[Severity]])),"",VLOOKUP(TP_CFAR_DB[[#This Row],[Probability]],Probability[],2,FALSE)+VLOOKUP(TP_CFAR_DB[[#This Row],[Severity]],Probability[],2,FALSE)+1)</f>
        <v/>
      </c>
      <c r="N1487" s="182"/>
    </row>
    <row r="1488" spans="2:14">
      <c r="B1488" s="176">
        <f t="shared" ca="1" si="56"/>
        <v>1484</v>
      </c>
      <c r="C1488" s="176" t="str">
        <f t="shared" ca="1" si="57"/>
        <v>FT-TP-1484</v>
      </c>
      <c r="D1488" s="31"/>
      <c r="E1488" s="2"/>
      <c r="F1488" s="2"/>
      <c r="G1488" s="2"/>
      <c r="H1488" s="2"/>
      <c r="I1488" s="2"/>
      <c r="J1488" s="31"/>
      <c r="K1488" s="31"/>
      <c r="L1488" s="31"/>
      <c r="M1488" s="174" t="str">
        <f>IF(OR(ISBLANK(TP_CFAR_DB[[#This Row],[Probability]]),ISBLANK(TP_CFAR_DB[[#This Row],[Severity]])),"",VLOOKUP(TP_CFAR_DB[[#This Row],[Probability]],Probability[],2,FALSE)+VLOOKUP(TP_CFAR_DB[[#This Row],[Severity]],Probability[],2,FALSE)+1)</f>
        <v/>
      </c>
      <c r="N1488" s="182"/>
    </row>
    <row r="1489" spans="2:14">
      <c r="B1489" s="176">
        <f t="shared" ca="1" si="56"/>
        <v>1485</v>
      </c>
      <c r="C1489" s="176" t="str">
        <f t="shared" ca="1" si="57"/>
        <v>FT-TP-1485</v>
      </c>
      <c r="D1489" s="31"/>
      <c r="E1489" s="2"/>
      <c r="F1489" s="2"/>
      <c r="G1489" s="2"/>
      <c r="H1489" s="2"/>
      <c r="I1489" s="2"/>
      <c r="J1489" s="31"/>
      <c r="K1489" s="31"/>
      <c r="L1489" s="31"/>
      <c r="M1489" s="174" t="str">
        <f>IF(OR(ISBLANK(TP_CFAR_DB[[#This Row],[Probability]]),ISBLANK(TP_CFAR_DB[[#This Row],[Severity]])),"",VLOOKUP(TP_CFAR_DB[[#This Row],[Probability]],Probability[],2,FALSE)+VLOOKUP(TP_CFAR_DB[[#This Row],[Severity]],Probability[],2,FALSE)+1)</f>
        <v/>
      </c>
      <c r="N1489" s="182"/>
    </row>
    <row r="1490" spans="2:14">
      <c r="B1490" s="176">
        <f t="shared" ca="1" si="56"/>
        <v>1486</v>
      </c>
      <c r="C1490" s="176" t="str">
        <f t="shared" ca="1" si="57"/>
        <v>FT-TP-1486</v>
      </c>
      <c r="D1490" s="31"/>
      <c r="E1490" s="2"/>
      <c r="F1490" s="2"/>
      <c r="G1490" s="2"/>
      <c r="H1490" s="2"/>
      <c r="I1490" s="2"/>
      <c r="J1490" s="31"/>
      <c r="K1490" s="31"/>
      <c r="L1490" s="31"/>
      <c r="M1490" s="174" t="str">
        <f>IF(OR(ISBLANK(TP_CFAR_DB[[#This Row],[Probability]]),ISBLANK(TP_CFAR_DB[[#This Row],[Severity]])),"",VLOOKUP(TP_CFAR_DB[[#This Row],[Probability]],Probability[],2,FALSE)+VLOOKUP(TP_CFAR_DB[[#This Row],[Severity]],Probability[],2,FALSE)+1)</f>
        <v/>
      </c>
      <c r="N1490" s="182"/>
    </row>
    <row r="1491" spans="2:14">
      <c r="B1491" s="176">
        <f t="shared" ca="1" si="56"/>
        <v>1487</v>
      </c>
      <c r="C1491" s="176" t="str">
        <f t="shared" ca="1" si="57"/>
        <v>FT-TP-1487</v>
      </c>
      <c r="D1491" s="31"/>
      <c r="E1491" s="2"/>
      <c r="F1491" s="2"/>
      <c r="G1491" s="2"/>
      <c r="H1491" s="2"/>
      <c r="I1491" s="2"/>
      <c r="J1491" s="31"/>
      <c r="K1491" s="31"/>
      <c r="L1491" s="31"/>
      <c r="M1491" s="174" t="str">
        <f>IF(OR(ISBLANK(TP_CFAR_DB[[#This Row],[Probability]]),ISBLANK(TP_CFAR_DB[[#This Row],[Severity]])),"",VLOOKUP(TP_CFAR_DB[[#This Row],[Probability]],Probability[],2,FALSE)+VLOOKUP(TP_CFAR_DB[[#This Row],[Severity]],Probability[],2,FALSE)+1)</f>
        <v/>
      </c>
      <c r="N1491" s="182"/>
    </row>
    <row r="1492" spans="2:14">
      <c r="B1492" s="176">
        <f t="shared" ca="1" si="56"/>
        <v>1488</v>
      </c>
      <c r="C1492" s="176" t="str">
        <f t="shared" ca="1" si="57"/>
        <v>FT-TP-1488</v>
      </c>
      <c r="D1492" s="31"/>
      <c r="E1492" s="2"/>
      <c r="F1492" s="2"/>
      <c r="G1492" s="2"/>
      <c r="H1492" s="2"/>
      <c r="I1492" s="2"/>
      <c r="J1492" s="31"/>
      <c r="K1492" s="31"/>
      <c r="L1492" s="31"/>
      <c r="M1492" s="174" t="str">
        <f>IF(OR(ISBLANK(TP_CFAR_DB[[#This Row],[Probability]]),ISBLANK(TP_CFAR_DB[[#This Row],[Severity]])),"",VLOOKUP(TP_CFAR_DB[[#This Row],[Probability]],Probability[],2,FALSE)+VLOOKUP(TP_CFAR_DB[[#This Row],[Severity]],Probability[],2,FALSE)+1)</f>
        <v/>
      </c>
      <c r="N1492" s="182"/>
    </row>
    <row r="1493" spans="2:14">
      <c r="B1493" s="176">
        <f t="shared" ca="1" si="56"/>
        <v>1489</v>
      </c>
      <c r="C1493" s="176" t="str">
        <f t="shared" ca="1" si="57"/>
        <v>FT-TP-1489</v>
      </c>
      <c r="D1493" s="31"/>
      <c r="E1493" s="2"/>
      <c r="F1493" s="2"/>
      <c r="G1493" s="2"/>
      <c r="H1493" s="2"/>
      <c r="I1493" s="2"/>
      <c r="J1493" s="31"/>
      <c r="K1493" s="31"/>
      <c r="L1493" s="31"/>
      <c r="M1493" s="174" t="str">
        <f>IF(OR(ISBLANK(TP_CFAR_DB[[#This Row],[Probability]]),ISBLANK(TP_CFAR_DB[[#This Row],[Severity]])),"",VLOOKUP(TP_CFAR_DB[[#This Row],[Probability]],Probability[],2,FALSE)+VLOOKUP(TP_CFAR_DB[[#This Row],[Severity]],Probability[],2,FALSE)+1)</f>
        <v/>
      </c>
      <c r="N1493" s="182"/>
    </row>
    <row r="1494" spans="2:14">
      <c r="B1494" s="176">
        <f t="shared" ca="1" si="56"/>
        <v>1490</v>
      </c>
      <c r="C1494" s="176" t="str">
        <f t="shared" ca="1" si="57"/>
        <v>FT-TP-1490</v>
      </c>
      <c r="D1494" s="31"/>
      <c r="E1494" s="2"/>
      <c r="F1494" s="2"/>
      <c r="G1494" s="2"/>
      <c r="H1494" s="2"/>
      <c r="I1494" s="2"/>
      <c r="J1494" s="31"/>
      <c r="K1494" s="31"/>
      <c r="L1494" s="31"/>
      <c r="M1494" s="174" t="str">
        <f>IF(OR(ISBLANK(TP_CFAR_DB[[#This Row],[Probability]]),ISBLANK(TP_CFAR_DB[[#This Row],[Severity]])),"",VLOOKUP(TP_CFAR_DB[[#This Row],[Probability]],Probability[],2,FALSE)+VLOOKUP(TP_CFAR_DB[[#This Row],[Severity]],Probability[],2,FALSE)+1)</f>
        <v/>
      </c>
      <c r="N1494" s="182"/>
    </row>
    <row r="1495" spans="2:14">
      <c r="B1495" s="176">
        <f t="shared" ca="1" si="56"/>
        <v>1491</v>
      </c>
      <c r="C1495" s="176" t="str">
        <f t="shared" ca="1" si="57"/>
        <v>FT-TP-1491</v>
      </c>
      <c r="D1495" s="31"/>
      <c r="E1495" s="2"/>
      <c r="F1495" s="2"/>
      <c r="G1495" s="2"/>
      <c r="H1495" s="2"/>
      <c r="I1495" s="2"/>
      <c r="J1495" s="31"/>
      <c r="K1495" s="31"/>
      <c r="L1495" s="31"/>
      <c r="M1495" s="174" t="str">
        <f>IF(OR(ISBLANK(TP_CFAR_DB[[#This Row],[Probability]]),ISBLANK(TP_CFAR_DB[[#This Row],[Severity]])),"",VLOOKUP(TP_CFAR_DB[[#This Row],[Probability]],Probability[],2,FALSE)+VLOOKUP(TP_CFAR_DB[[#This Row],[Severity]],Probability[],2,FALSE)+1)</f>
        <v/>
      </c>
      <c r="N1495" s="182"/>
    </row>
    <row r="1496" spans="2:14">
      <c r="B1496" s="176">
        <f t="shared" ca="1" si="56"/>
        <v>1492</v>
      </c>
      <c r="C1496" s="176" t="str">
        <f t="shared" ca="1" si="57"/>
        <v>FT-TP-1492</v>
      </c>
      <c r="D1496" s="31"/>
      <c r="E1496" s="2"/>
      <c r="F1496" s="2"/>
      <c r="G1496" s="2"/>
      <c r="H1496" s="2"/>
      <c r="I1496" s="2"/>
      <c r="J1496" s="31"/>
      <c r="K1496" s="31"/>
      <c r="L1496" s="31"/>
      <c r="M1496" s="174" t="str">
        <f>IF(OR(ISBLANK(TP_CFAR_DB[[#This Row],[Probability]]),ISBLANK(TP_CFAR_DB[[#This Row],[Severity]])),"",VLOOKUP(TP_CFAR_DB[[#This Row],[Probability]],Probability[],2,FALSE)+VLOOKUP(TP_CFAR_DB[[#This Row],[Severity]],Probability[],2,FALSE)+1)</f>
        <v/>
      </c>
      <c r="N1496" s="182"/>
    </row>
    <row r="1497" spans="2:14">
      <c r="B1497" s="176">
        <f t="shared" ca="1" si="56"/>
        <v>1493</v>
      </c>
      <c r="C1497" s="176" t="str">
        <f t="shared" ca="1" si="57"/>
        <v>FT-TP-1493</v>
      </c>
      <c r="D1497" s="31"/>
      <c r="E1497" s="2"/>
      <c r="F1497" s="2"/>
      <c r="G1497" s="2"/>
      <c r="H1497" s="2"/>
      <c r="I1497" s="2"/>
      <c r="J1497" s="31"/>
      <c r="K1497" s="31"/>
      <c r="L1497" s="31"/>
      <c r="M1497" s="174" t="str">
        <f>IF(OR(ISBLANK(TP_CFAR_DB[[#This Row],[Probability]]),ISBLANK(TP_CFAR_DB[[#This Row],[Severity]])),"",VLOOKUP(TP_CFAR_DB[[#This Row],[Probability]],Probability[],2,FALSE)+VLOOKUP(TP_CFAR_DB[[#This Row],[Severity]],Probability[],2,FALSE)+1)</f>
        <v/>
      </c>
      <c r="N1497" s="182"/>
    </row>
    <row r="1498" spans="2:14">
      <c r="B1498" s="176">
        <f t="shared" ca="1" si="56"/>
        <v>1494</v>
      </c>
      <c r="C1498" s="176" t="str">
        <f t="shared" ca="1" si="57"/>
        <v>FT-TP-1494</v>
      </c>
      <c r="D1498" s="31"/>
      <c r="E1498" s="2"/>
      <c r="F1498" s="2"/>
      <c r="G1498" s="2"/>
      <c r="H1498" s="2"/>
      <c r="I1498" s="2"/>
      <c r="J1498" s="31"/>
      <c r="K1498" s="31"/>
      <c r="L1498" s="31"/>
      <c r="M1498" s="174" t="str">
        <f>IF(OR(ISBLANK(TP_CFAR_DB[[#This Row],[Probability]]),ISBLANK(TP_CFAR_DB[[#This Row],[Severity]])),"",VLOOKUP(TP_CFAR_DB[[#This Row],[Probability]],Probability[],2,FALSE)+VLOOKUP(TP_CFAR_DB[[#This Row],[Severity]],Probability[],2,FALSE)+1)</f>
        <v/>
      </c>
      <c r="N1498" s="182"/>
    </row>
    <row r="1499" spans="2:14">
      <c r="B1499" s="176">
        <f t="shared" ca="1" si="56"/>
        <v>1495</v>
      </c>
      <c r="C1499" s="176" t="str">
        <f t="shared" ca="1" si="57"/>
        <v>FT-TP-1495</v>
      </c>
      <c r="D1499" s="31"/>
      <c r="E1499" s="2"/>
      <c r="F1499" s="2"/>
      <c r="G1499" s="2"/>
      <c r="H1499" s="2"/>
      <c r="I1499" s="2"/>
      <c r="J1499" s="31"/>
      <c r="K1499" s="31"/>
      <c r="L1499" s="31"/>
      <c r="M1499" s="174" t="str">
        <f>IF(OR(ISBLANK(TP_CFAR_DB[[#This Row],[Probability]]),ISBLANK(TP_CFAR_DB[[#This Row],[Severity]])),"",VLOOKUP(TP_CFAR_DB[[#This Row],[Probability]],Probability[],2,FALSE)+VLOOKUP(TP_CFAR_DB[[#This Row],[Severity]],Probability[],2,FALSE)+1)</f>
        <v/>
      </c>
      <c r="N1499" s="182"/>
    </row>
    <row r="1500" spans="2:14">
      <c r="B1500" s="176">
        <f t="shared" ca="1" si="56"/>
        <v>1496</v>
      </c>
      <c r="C1500" s="176" t="str">
        <f t="shared" ca="1" si="57"/>
        <v>FT-TP-1496</v>
      </c>
      <c r="D1500" s="31"/>
      <c r="E1500" s="2"/>
      <c r="F1500" s="2"/>
      <c r="G1500" s="2"/>
      <c r="H1500" s="2"/>
      <c r="I1500" s="2"/>
      <c r="J1500" s="31"/>
      <c r="K1500" s="31"/>
      <c r="L1500" s="31"/>
      <c r="M1500" s="174" t="str">
        <f>IF(OR(ISBLANK(TP_CFAR_DB[[#This Row],[Probability]]),ISBLANK(TP_CFAR_DB[[#This Row],[Severity]])),"",VLOOKUP(TP_CFAR_DB[[#This Row],[Probability]],Probability[],2,FALSE)+VLOOKUP(TP_CFAR_DB[[#This Row],[Severity]],Probability[],2,FALSE)+1)</f>
        <v/>
      </c>
      <c r="N1500" s="182"/>
    </row>
    <row r="1501" spans="2:14">
      <c r="B1501" s="176">
        <f t="shared" ca="1" si="56"/>
        <v>1497</v>
      </c>
      <c r="C1501" s="176" t="str">
        <f t="shared" ca="1" si="57"/>
        <v>FT-TP-1497</v>
      </c>
      <c r="D1501" s="31"/>
      <c r="E1501" s="2"/>
      <c r="F1501" s="2"/>
      <c r="G1501" s="2"/>
      <c r="H1501" s="2"/>
      <c r="I1501" s="2"/>
      <c r="J1501" s="31"/>
      <c r="K1501" s="31"/>
      <c r="L1501" s="31"/>
      <c r="M1501" s="174" t="str">
        <f>IF(OR(ISBLANK(TP_CFAR_DB[[#This Row],[Probability]]),ISBLANK(TP_CFAR_DB[[#This Row],[Severity]])),"",VLOOKUP(TP_CFAR_DB[[#This Row],[Probability]],Probability[],2,FALSE)+VLOOKUP(TP_CFAR_DB[[#This Row],[Severity]],Probability[],2,FALSE)+1)</f>
        <v/>
      </c>
      <c r="N1501" s="182"/>
    </row>
    <row r="1502" spans="2:14">
      <c r="B1502" s="176">
        <f t="shared" ca="1" si="56"/>
        <v>1498</v>
      </c>
      <c r="C1502" s="176" t="str">
        <f t="shared" ca="1" si="57"/>
        <v>FT-TP-1498</v>
      </c>
      <c r="D1502" s="31"/>
      <c r="E1502" s="2"/>
      <c r="F1502" s="2"/>
      <c r="G1502" s="2"/>
      <c r="H1502" s="2"/>
      <c r="I1502" s="2"/>
      <c r="J1502" s="31"/>
      <c r="K1502" s="31"/>
      <c r="L1502" s="31"/>
      <c r="M1502" s="174" t="str">
        <f>IF(OR(ISBLANK(TP_CFAR_DB[[#This Row],[Probability]]),ISBLANK(TP_CFAR_DB[[#This Row],[Severity]])),"",VLOOKUP(TP_CFAR_DB[[#This Row],[Probability]],Probability[],2,FALSE)+VLOOKUP(TP_CFAR_DB[[#This Row],[Severity]],Probability[],2,FALSE)+1)</f>
        <v/>
      </c>
      <c r="N1502" s="182"/>
    </row>
    <row r="1503" spans="2:14">
      <c r="B1503" s="176">
        <f t="shared" ref="B1503:B1550" ca="1" si="58">INDIRECT("R[-1]C",0)+1</f>
        <v>1499</v>
      </c>
      <c r="C1503" s="176" t="str">
        <f t="shared" ref="C1503:C1550" ca="1" si="59">"FT-TP-"&amp;B1503</f>
        <v>FT-TP-1499</v>
      </c>
      <c r="D1503" s="31"/>
      <c r="E1503" s="2"/>
      <c r="F1503" s="2"/>
      <c r="G1503" s="2"/>
      <c r="H1503" s="2"/>
      <c r="I1503" s="2"/>
      <c r="J1503" s="31"/>
      <c r="K1503" s="31"/>
      <c r="L1503" s="31"/>
      <c r="M1503" s="174" t="str">
        <f>IF(OR(ISBLANK(TP_CFAR_DB[[#This Row],[Probability]]),ISBLANK(TP_CFAR_DB[[#This Row],[Severity]])),"",VLOOKUP(TP_CFAR_DB[[#This Row],[Probability]],Probability[],2,FALSE)+VLOOKUP(TP_CFAR_DB[[#This Row],[Severity]],Probability[],2,FALSE)+1)</f>
        <v/>
      </c>
      <c r="N1503" s="182"/>
    </row>
    <row r="1504" spans="2:14">
      <c r="B1504" s="176">
        <f t="shared" ca="1" si="58"/>
        <v>1500</v>
      </c>
      <c r="C1504" s="176" t="str">
        <f t="shared" ca="1" si="59"/>
        <v>FT-TP-1500</v>
      </c>
      <c r="D1504" s="31"/>
      <c r="E1504" s="2"/>
      <c r="F1504" s="2"/>
      <c r="G1504" s="2"/>
      <c r="H1504" s="2"/>
      <c r="I1504" s="2"/>
      <c r="J1504" s="31"/>
      <c r="K1504" s="31"/>
      <c r="L1504" s="31"/>
      <c r="M1504" s="174" t="str">
        <f>IF(OR(ISBLANK(TP_CFAR_DB[[#This Row],[Probability]]),ISBLANK(TP_CFAR_DB[[#This Row],[Severity]])),"",VLOOKUP(TP_CFAR_DB[[#This Row],[Probability]],Probability[],2,FALSE)+VLOOKUP(TP_CFAR_DB[[#This Row],[Severity]],Probability[],2,FALSE)+1)</f>
        <v/>
      </c>
      <c r="N1504" s="182"/>
    </row>
    <row r="1505" spans="2:14">
      <c r="B1505" s="176">
        <f t="shared" ca="1" si="58"/>
        <v>1501</v>
      </c>
      <c r="C1505" s="176" t="str">
        <f t="shared" ca="1" si="59"/>
        <v>FT-TP-1501</v>
      </c>
      <c r="D1505" s="31"/>
      <c r="E1505" s="2"/>
      <c r="F1505" s="2"/>
      <c r="G1505" s="2"/>
      <c r="H1505" s="2"/>
      <c r="I1505" s="2"/>
      <c r="J1505" s="31"/>
      <c r="K1505" s="31"/>
      <c r="L1505" s="31"/>
      <c r="M1505" s="174" t="str">
        <f>IF(OR(ISBLANK(TP_CFAR_DB[[#This Row],[Probability]]),ISBLANK(TP_CFAR_DB[[#This Row],[Severity]])),"",VLOOKUP(TP_CFAR_DB[[#This Row],[Probability]],Probability[],2,FALSE)+VLOOKUP(TP_CFAR_DB[[#This Row],[Severity]],Probability[],2,FALSE)+1)</f>
        <v/>
      </c>
      <c r="N1505" s="182"/>
    </row>
    <row r="1506" spans="2:14">
      <c r="B1506" s="176">
        <f t="shared" ca="1" si="58"/>
        <v>1502</v>
      </c>
      <c r="C1506" s="176" t="str">
        <f t="shared" ca="1" si="59"/>
        <v>FT-TP-1502</v>
      </c>
      <c r="D1506" s="31"/>
      <c r="E1506" s="2"/>
      <c r="F1506" s="2"/>
      <c r="G1506" s="2"/>
      <c r="H1506" s="2"/>
      <c r="I1506" s="2"/>
      <c r="J1506" s="31"/>
      <c r="K1506" s="31"/>
      <c r="L1506" s="31"/>
      <c r="M1506" s="174" t="str">
        <f>IF(OR(ISBLANK(TP_CFAR_DB[[#This Row],[Probability]]),ISBLANK(TP_CFAR_DB[[#This Row],[Severity]])),"",VLOOKUP(TP_CFAR_DB[[#This Row],[Probability]],Probability[],2,FALSE)+VLOOKUP(TP_CFAR_DB[[#This Row],[Severity]],Probability[],2,FALSE)+1)</f>
        <v/>
      </c>
      <c r="N1506" s="182"/>
    </row>
    <row r="1507" spans="2:14">
      <c r="B1507" s="176">
        <f t="shared" ca="1" si="58"/>
        <v>1503</v>
      </c>
      <c r="C1507" s="176" t="str">
        <f t="shared" ca="1" si="59"/>
        <v>FT-TP-1503</v>
      </c>
      <c r="D1507" s="31"/>
      <c r="E1507" s="2"/>
      <c r="F1507" s="2"/>
      <c r="G1507" s="2"/>
      <c r="H1507" s="2"/>
      <c r="I1507" s="2"/>
      <c r="J1507" s="31"/>
      <c r="K1507" s="31"/>
      <c r="L1507" s="31"/>
      <c r="M1507" s="174" t="str">
        <f>IF(OR(ISBLANK(TP_CFAR_DB[[#This Row],[Probability]]),ISBLANK(TP_CFAR_DB[[#This Row],[Severity]])),"",VLOOKUP(TP_CFAR_DB[[#This Row],[Probability]],Probability[],2,FALSE)+VLOOKUP(TP_CFAR_DB[[#This Row],[Severity]],Probability[],2,FALSE)+1)</f>
        <v/>
      </c>
      <c r="N1507" s="182"/>
    </row>
    <row r="1508" spans="2:14">
      <c r="B1508" s="176">
        <f t="shared" ca="1" si="58"/>
        <v>1504</v>
      </c>
      <c r="C1508" s="176" t="str">
        <f t="shared" ca="1" si="59"/>
        <v>FT-TP-1504</v>
      </c>
      <c r="D1508" s="31"/>
      <c r="E1508" s="2"/>
      <c r="F1508" s="2"/>
      <c r="G1508" s="2"/>
      <c r="H1508" s="2"/>
      <c r="I1508" s="2"/>
      <c r="J1508" s="31"/>
      <c r="K1508" s="31"/>
      <c r="L1508" s="31"/>
      <c r="M1508" s="174" t="str">
        <f>IF(OR(ISBLANK(TP_CFAR_DB[[#This Row],[Probability]]),ISBLANK(TP_CFAR_DB[[#This Row],[Severity]])),"",VLOOKUP(TP_CFAR_DB[[#This Row],[Probability]],Probability[],2,FALSE)+VLOOKUP(TP_CFAR_DB[[#This Row],[Severity]],Probability[],2,FALSE)+1)</f>
        <v/>
      </c>
      <c r="N1508" s="182"/>
    </row>
    <row r="1509" spans="2:14">
      <c r="B1509" s="176">
        <f t="shared" ca="1" si="58"/>
        <v>1505</v>
      </c>
      <c r="C1509" s="176" t="str">
        <f t="shared" ca="1" si="59"/>
        <v>FT-TP-1505</v>
      </c>
      <c r="D1509" s="31"/>
      <c r="E1509" s="2"/>
      <c r="F1509" s="2"/>
      <c r="G1509" s="2"/>
      <c r="H1509" s="2"/>
      <c r="I1509" s="2"/>
      <c r="J1509" s="31"/>
      <c r="K1509" s="31"/>
      <c r="L1509" s="31"/>
      <c r="M1509" s="174" t="str">
        <f>IF(OR(ISBLANK(TP_CFAR_DB[[#This Row],[Probability]]),ISBLANK(TP_CFAR_DB[[#This Row],[Severity]])),"",VLOOKUP(TP_CFAR_DB[[#This Row],[Probability]],Probability[],2,FALSE)+VLOOKUP(TP_CFAR_DB[[#This Row],[Severity]],Probability[],2,FALSE)+1)</f>
        <v/>
      </c>
      <c r="N1509" s="182"/>
    </row>
    <row r="1510" spans="2:14">
      <c r="B1510" s="176">
        <f t="shared" ca="1" si="58"/>
        <v>1506</v>
      </c>
      <c r="C1510" s="176" t="str">
        <f t="shared" ca="1" si="59"/>
        <v>FT-TP-1506</v>
      </c>
      <c r="D1510" s="31"/>
      <c r="E1510" s="2"/>
      <c r="F1510" s="2"/>
      <c r="G1510" s="2"/>
      <c r="H1510" s="2"/>
      <c r="I1510" s="2"/>
      <c r="J1510" s="31"/>
      <c r="K1510" s="31"/>
      <c r="L1510" s="31"/>
      <c r="M1510" s="174" t="str">
        <f>IF(OR(ISBLANK(TP_CFAR_DB[[#This Row],[Probability]]),ISBLANK(TP_CFAR_DB[[#This Row],[Severity]])),"",VLOOKUP(TP_CFAR_DB[[#This Row],[Probability]],Probability[],2,FALSE)+VLOOKUP(TP_CFAR_DB[[#This Row],[Severity]],Probability[],2,FALSE)+1)</f>
        <v/>
      </c>
      <c r="N1510" s="182"/>
    </row>
    <row r="1511" spans="2:14">
      <c r="B1511" s="176">
        <f t="shared" ca="1" si="58"/>
        <v>1507</v>
      </c>
      <c r="C1511" s="176" t="str">
        <f t="shared" ca="1" si="59"/>
        <v>FT-TP-1507</v>
      </c>
      <c r="D1511" s="31"/>
      <c r="E1511" s="2"/>
      <c r="F1511" s="2"/>
      <c r="G1511" s="2"/>
      <c r="H1511" s="2"/>
      <c r="I1511" s="2"/>
      <c r="J1511" s="31"/>
      <c r="K1511" s="31"/>
      <c r="L1511" s="31"/>
      <c r="M1511" s="174" t="str">
        <f>IF(OR(ISBLANK(TP_CFAR_DB[[#This Row],[Probability]]),ISBLANK(TP_CFAR_DB[[#This Row],[Severity]])),"",VLOOKUP(TP_CFAR_DB[[#This Row],[Probability]],Probability[],2,FALSE)+VLOOKUP(TP_CFAR_DB[[#This Row],[Severity]],Probability[],2,FALSE)+1)</f>
        <v/>
      </c>
      <c r="N1511" s="182"/>
    </row>
    <row r="1512" spans="2:14">
      <c r="B1512" s="176">
        <f t="shared" ca="1" si="58"/>
        <v>1508</v>
      </c>
      <c r="C1512" s="176" t="str">
        <f t="shared" ca="1" si="59"/>
        <v>FT-TP-1508</v>
      </c>
      <c r="D1512" s="31"/>
      <c r="E1512" s="2"/>
      <c r="F1512" s="2"/>
      <c r="G1512" s="2"/>
      <c r="H1512" s="2"/>
      <c r="I1512" s="2"/>
      <c r="J1512" s="31"/>
      <c r="K1512" s="31"/>
      <c r="L1512" s="31"/>
      <c r="M1512" s="174" t="str">
        <f>IF(OR(ISBLANK(TP_CFAR_DB[[#This Row],[Probability]]),ISBLANK(TP_CFAR_DB[[#This Row],[Severity]])),"",VLOOKUP(TP_CFAR_DB[[#This Row],[Probability]],Probability[],2,FALSE)+VLOOKUP(TP_CFAR_DB[[#This Row],[Severity]],Probability[],2,FALSE)+1)</f>
        <v/>
      </c>
      <c r="N1512" s="182"/>
    </row>
    <row r="1513" spans="2:14">
      <c r="B1513" s="176">
        <f t="shared" ca="1" si="58"/>
        <v>1509</v>
      </c>
      <c r="C1513" s="176" t="str">
        <f t="shared" ca="1" si="59"/>
        <v>FT-TP-1509</v>
      </c>
      <c r="D1513" s="31"/>
      <c r="E1513" s="2"/>
      <c r="F1513" s="2"/>
      <c r="G1513" s="2"/>
      <c r="H1513" s="2"/>
      <c r="I1513" s="2"/>
      <c r="J1513" s="31"/>
      <c r="K1513" s="31"/>
      <c r="L1513" s="31"/>
      <c r="M1513" s="174" t="str">
        <f>IF(OR(ISBLANK(TP_CFAR_DB[[#This Row],[Probability]]),ISBLANK(TP_CFAR_DB[[#This Row],[Severity]])),"",VLOOKUP(TP_CFAR_DB[[#This Row],[Probability]],Probability[],2,FALSE)+VLOOKUP(TP_CFAR_DB[[#This Row],[Severity]],Probability[],2,FALSE)+1)</f>
        <v/>
      </c>
      <c r="N1513" s="182"/>
    </row>
    <row r="1514" spans="2:14">
      <c r="B1514" s="176">
        <f t="shared" ca="1" si="58"/>
        <v>1510</v>
      </c>
      <c r="C1514" s="176" t="str">
        <f t="shared" ca="1" si="59"/>
        <v>FT-TP-1510</v>
      </c>
      <c r="D1514" s="31"/>
      <c r="E1514" s="2"/>
      <c r="F1514" s="2"/>
      <c r="G1514" s="2"/>
      <c r="H1514" s="2"/>
      <c r="I1514" s="2"/>
      <c r="J1514" s="31"/>
      <c r="K1514" s="31"/>
      <c r="L1514" s="31"/>
      <c r="M1514" s="174" t="str">
        <f>IF(OR(ISBLANK(TP_CFAR_DB[[#This Row],[Probability]]),ISBLANK(TP_CFAR_DB[[#This Row],[Severity]])),"",VLOOKUP(TP_CFAR_DB[[#This Row],[Probability]],Probability[],2,FALSE)+VLOOKUP(TP_CFAR_DB[[#This Row],[Severity]],Probability[],2,FALSE)+1)</f>
        <v/>
      </c>
      <c r="N1514" s="182"/>
    </row>
    <row r="1515" spans="2:14">
      <c r="B1515" s="176">
        <f t="shared" ca="1" si="58"/>
        <v>1511</v>
      </c>
      <c r="C1515" s="176" t="str">
        <f t="shared" ca="1" si="59"/>
        <v>FT-TP-1511</v>
      </c>
      <c r="D1515" s="31"/>
      <c r="E1515" s="2"/>
      <c r="F1515" s="2"/>
      <c r="G1515" s="2"/>
      <c r="H1515" s="2"/>
      <c r="I1515" s="2"/>
      <c r="J1515" s="31"/>
      <c r="K1515" s="31"/>
      <c r="L1515" s="31"/>
      <c r="M1515" s="174" t="str">
        <f>IF(OR(ISBLANK(TP_CFAR_DB[[#This Row],[Probability]]),ISBLANK(TP_CFAR_DB[[#This Row],[Severity]])),"",VLOOKUP(TP_CFAR_DB[[#This Row],[Probability]],Probability[],2,FALSE)+VLOOKUP(TP_CFAR_DB[[#This Row],[Severity]],Probability[],2,FALSE)+1)</f>
        <v/>
      </c>
      <c r="N1515" s="182"/>
    </row>
    <row r="1516" spans="2:14">
      <c r="B1516" s="176">
        <f t="shared" ca="1" si="58"/>
        <v>1512</v>
      </c>
      <c r="C1516" s="176" t="str">
        <f t="shared" ca="1" si="59"/>
        <v>FT-TP-1512</v>
      </c>
      <c r="D1516" s="31"/>
      <c r="E1516" s="2"/>
      <c r="F1516" s="2"/>
      <c r="G1516" s="2"/>
      <c r="H1516" s="2"/>
      <c r="I1516" s="2"/>
      <c r="J1516" s="31"/>
      <c r="K1516" s="31"/>
      <c r="L1516" s="31"/>
      <c r="M1516" s="174" t="str">
        <f>IF(OR(ISBLANK(TP_CFAR_DB[[#This Row],[Probability]]),ISBLANK(TP_CFAR_DB[[#This Row],[Severity]])),"",VLOOKUP(TP_CFAR_DB[[#This Row],[Probability]],Probability[],2,FALSE)+VLOOKUP(TP_CFAR_DB[[#This Row],[Severity]],Probability[],2,FALSE)+1)</f>
        <v/>
      </c>
      <c r="N1516" s="182"/>
    </row>
    <row r="1517" spans="2:14">
      <c r="B1517" s="176">
        <f t="shared" ca="1" si="58"/>
        <v>1513</v>
      </c>
      <c r="C1517" s="176" t="str">
        <f t="shared" ca="1" si="59"/>
        <v>FT-TP-1513</v>
      </c>
      <c r="D1517" s="31"/>
      <c r="E1517" s="2"/>
      <c r="F1517" s="2"/>
      <c r="G1517" s="2"/>
      <c r="H1517" s="2"/>
      <c r="I1517" s="2"/>
      <c r="J1517" s="31"/>
      <c r="K1517" s="31"/>
      <c r="L1517" s="31"/>
      <c r="M1517" s="174" t="str">
        <f>IF(OR(ISBLANK(TP_CFAR_DB[[#This Row],[Probability]]),ISBLANK(TP_CFAR_DB[[#This Row],[Severity]])),"",VLOOKUP(TP_CFAR_DB[[#This Row],[Probability]],Probability[],2,FALSE)+VLOOKUP(TP_CFAR_DB[[#This Row],[Severity]],Probability[],2,FALSE)+1)</f>
        <v/>
      </c>
      <c r="N1517" s="182"/>
    </row>
    <row r="1518" spans="2:14">
      <c r="B1518" s="176">
        <f t="shared" ca="1" si="58"/>
        <v>1514</v>
      </c>
      <c r="C1518" s="176" t="str">
        <f t="shared" ca="1" si="59"/>
        <v>FT-TP-1514</v>
      </c>
      <c r="D1518" s="31"/>
      <c r="E1518" s="2"/>
      <c r="F1518" s="2"/>
      <c r="G1518" s="2"/>
      <c r="H1518" s="2"/>
      <c r="I1518" s="2"/>
      <c r="J1518" s="31"/>
      <c r="K1518" s="31"/>
      <c r="L1518" s="31"/>
      <c r="M1518" s="174" t="str">
        <f>IF(OR(ISBLANK(TP_CFAR_DB[[#This Row],[Probability]]),ISBLANK(TP_CFAR_DB[[#This Row],[Severity]])),"",VLOOKUP(TP_CFAR_DB[[#This Row],[Probability]],Probability[],2,FALSE)+VLOOKUP(TP_CFAR_DB[[#This Row],[Severity]],Probability[],2,FALSE)+1)</f>
        <v/>
      </c>
      <c r="N1518" s="182"/>
    </row>
    <row r="1519" spans="2:14">
      <c r="B1519" s="176">
        <f t="shared" ca="1" si="58"/>
        <v>1515</v>
      </c>
      <c r="C1519" s="176" t="str">
        <f t="shared" ca="1" si="59"/>
        <v>FT-TP-1515</v>
      </c>
      <c r="D1519" s="31"/>
      <c r="E1519" s="2"/>
      <c r="F1519" s="2"/>
      <c r="G1519" s="2"/>
      <c r="H1519" s="2"/>
      <c r="I1519" s="2"/>
      <c r="J1519" s="31"/>
      <c r="K1519" s="31"/>
      <c r="L1519" s="31"/>
      <c r="M1519" s="174" t="str">
        <f>IF(OR(ISBLANK(TP_CFAR_DB[[#This Row],[Probability]]),ISBLANK(TP_CFAR_DB[[#This Row],[Severity]])),"",VLOOKUP(TP_CFAR_DB[[#This Row],[Probability]],Probability[],2,FALSE)+VLOOKUP(TP_CFAR_DB[[#This Row],[Severity]],Probability[],2,FALSE)+1)</f>
        <v/>
      </c>
      <c r="N1519" s="182"/>
    </row>
    <row r="1520" spans="2:14">
      <c r="B1520" s="176">
        <f t="shared" ca="1" si="58"/>
        <v>1516</v>
      </c>
      <c r="C1520" s="176" t="str">
        <f t="shared" ca="1" si="59"/>
        <v>FT-TP-1516</v>
      </c>
      <c r="D1520" s="31"/>
      <c r="E1520" s="2"/>
      <c r="F1520" s="2"/>
      <c r="G1520" s="2"/>
      <c r="H1520" s="2"/>
      <c r="I1520" s="2"/>
      <c r="J1520" s="31"/>
      <c r="K1520" s="31"/>
      <c r="L1520" s="31"/>
      <c r="M1520" s="174" t="str">
        <f>IF(OR(ISBLANK(TP_CFAR_DB[[#This Row],[Probability]]),ISBLANK(TP_CFAR_DB[[#This Row],[Severity]])),"",VLOOKUP(TP_CFAR_DB[[#This Row],[Probability]],Probability[],2,FALSE)+VLOOKUP(TP_CFAR_DB[[#This Row],[Severity]],Probability[],2,FALSE)+1)</f>
        <v/>
      </c>
      <c r="N1520" s="182"/>
    </row>
    <row r="1521" spans="2:14">
      <c r="B1521" s="176">
        <f t="shared" ca="1" si="58"/>
        <v>1517</v>
      </c>
      <c r="C1521" s="176" t="str">
        <f t="shared" ca="1" si="59"/>
        <v>FT-TP-1517</v>
      </c>
      <c r="D1521" s="31"/>
      <c r="E1521" s="2"/>
      <c r="F1521" s="2"/>
      <c r="G1521" s="2"/>
      <c r="H1521" s="2"/>
      <c r="I1521" s="2"/>
      <c r="J1521" s="31"/>
      <c r="K1521" s="31"/>
      <c r="L1521" s="31"/>
      <c r="M1521" s="174" t="str">
        <f>IF(OR(ISBLANK(TP_CFAR_DB[[#This Row],[Probability]]),ISBLANK(TP_CFAR_DB[[#This Row],[Severity]])),"",VLOOKUP(TP_CFAR_DB[[#This Row],[Probability]],Probability[],2,FALSE)+VLOOKUP(TP_CFAR_DB[[#This Row],[Severity]],Probability[],2,FALSE)+1)</f>
        <v/>
      </c>
      <c r="N1521" s="182"/>
    </row>
    <row r="1522" spans="2:14">
      <c r="B1522" s="176">
        <f t="shared" ca="1" si="58"/>
        <v>1518</v>
      </c>
      <c r="C1522" s="176" t="str">
        <f t="shared" ca="1" si="59"/>
        <v>FT-TP-1518</v>
      </c>
      <c r="D1522" s="31"/>
      <c r="E1522" s="2"/>
      <c r="F1522" s="2"/>
      <c r="G1522" s="2"/>
      <c r="H1522" s="2"/>
      <c r="I1522" s="2"/>
      <c r="J1522" s="31"/>
      <c r="K1522" s="31"/>
      <c r="L1522" s="31"/>
      <c r="M1522" s="174" t="str">
        <f>IF(OR(ISBLANK(TP_CFAR_DB[[#This Row],[Probability]]),ISBLANK(TP_CFAR_DB[[#This Row],[Severity]])),"",VLOOKUP(TP_CFAR_DB[[#This Row],[Probability]],Probability[],2,FALSE)+VLOOKUP(TP_CFAR_DB[[#This Row],[Severity]],Probability[],2,FALSE)+1)</f>
        <v/>
      </c>
      <c r="N1522" s="182"/>
    </row>
    <row r="1523" spans="2:14">
      <c r="B1523" s="176">
        <f t="shared" ca="1" si="58"/>
        <v>1519</v>
      </c>
      <c r="C1523" s="176" t="str">
        <f t="shared" ca="1" si="59"/>
        <v>FT-TP-1519</v>
      </c>
      <c r="D1523" s="31"/>
      <c r="E1523" s="2"/>
      <c r="F1523" s="2"/>
      <c r="G1523" s="2"/>
      <c r="H1523" s="2"/>
      <c r="I1523" s="2"/>
      <c r="J1523" s="31"/>
      <c r="K1523" s="31"/>
      <c r="L1523" s="31"/>
      <c r="M1523" s="174" t="str">
        <f>IF(OR(ISBLANK(TP_CFAR_DB[[#This Row],[Probability]]),ISBLANK(TP_CFAR_DB[[#This Row],[Severity]])),"",VLOOKUP(TP_CFAR_DB[[#This Row],[Probability]],Probability[],2,FALSE)+VLOOKUP(TP_CFAR_DB[[#This Row],[Severity]],Probability[],2,FALSE)+1)</f>
        <v/>
      </c>
      <c r="N1523" s="182"/>
    </row>
    <row r="1524" spans="2:14">
      <c r="B1524" s="176">
        <f t="shared" ca="1" si="58"/>
        <v>1520</v>
      </c>
      <c r="C1524" s="176" t="str">
        <f t="shared" ca="1" si="59"/>
        <v>FT-TP-1520</v>
      </c>
      <c r="D1524" s="31"/>
      <c r="E1524" s="2"/>
      <c r="F1524" s="2"/>
      <c r="G1524" s="2"/>
      <c r="H1524" s="2"/>
      <c r="I1524" s="2"/>
      <c r="J1524" s="31"/>
      <c r="K1524" s="31"/>
      <c r="L1524" s="31"/>
      <c r="M1524" s="174" t="str">
        <f>IF(OR(ISBLANK(TP_CFAR_DB[[#This Row],[Probability]]),ISBLANK(TP_CFAR_DB[[#This Row],[Severity]])),"",VLOOKUP(TP_CFAR_DB[[#This Row],[Probability]],Probability[],2,FALSE)+VLOOKUP(TP_CFAR_DB[[#This Row],[Severity]],Probability[],2,FALSE)+1)</f>
        <v/>
      </c>
      <c r="N1524" s="182"/>
    </row>
    <row r="1525" spans="2:14">
      <c r="B1525" s="176">
        <f t="shared" ca="1" si="58"/>
        <v>1521</v>
      </c>
      <c r="C1525" s="176" t="str">
        <f t="shared" ca="1" si="59"/>
        <v>FT-TP-1521</v>
      </c>
      <c r="D1525" s="31"/>
      <c r="E1525" s="2"/>
      <c r="F1525" s="2"/>
      <c r="G1525" s="2"/>
      <c r="H1525" s="2"/>
      <c r="I1525" s="2"/>
      <c r="J1525" s="31"/>
      <c r="K1525" s="31"/>
      <c r="L1525" s="31"/>
      <c r="M1525" s="174" t="str">
        <f>IF(OR(ISBLANK(TP_CFAR_DB[[#This Row],[Probability]]),ISBLANK(TP_CFAR_DB[[#This Row],[Severity]])),"",VLOOKUP(TP_CFAR_DB[[#This Row],[Probability]],Probability[],2,FALSE)+VLOOKUP(TP_CFAR_DB[[#This Row],[Severity]],Probability[],2,FALSE)+1)</f>
        <v/>
      </c>
      <c r="N1525" s="182"/>
    </row>
    <row r="1526" spans="2:14">
      <c r="B1526" s="176">
        <f t="shared" ca="1" si="58"/>
        <v>1522</v>
      </c>
      <c r="C1526" s="176" t="str">
        <f t="shared" ca="1" si="59"/>
        <v>FT-TP-1522</v>
      </c>
      <c r="D1526" s="31"/>
      <c r="E1526" s="2"/>
      <c r="F1526" s="2"/>
      <c r="G1526" s="2"/>
      <c r="H1526" s="2"/>
      <c r="I1526" s="2"/>
      <c r="J1526" s="31"/>
      <c r="K1526" s="31"/>
      <c r="L1526" s="31"/>
      <c r="M1526" s="174" t="str">
        <f>IF(OR(ISBLANK(TP_CFAR_DB[[#This Row],[Probability]]),ISBLANK(TP_CFAR_DB[[#This Row],[Severity]])),"",VLOOKUP(TP_CFAR_DB[[#This Row],[Probability]],Probability[],2,FALSE)+VLOOKUP(TP_CFAR_DB[[#This Row],[Severity]],Probability[],2,FALSE)+1)</f>
        <v/>
      </c>
      <c r="N1526" s="182"/>
    </row>
    <row r="1527" spans="2:14">
      <c r="B1527" s="176">
        <f t="shared" ca="1" si="58"/>
        <v>1523</v>
      </c>
      <c r="C1527" s="176" t="str">
        <f t="shared" ca="1" si="59"/>
        <v>FT-TP-1523</v>
      </c>
      <c r="D1527" s="31"/>
      <c r="E1527" s="2"/>
      <c r="F1527" s="2"/>
      <c r="G1527" s="2"/>
      <c r="H1527" s="2"/>
      <c r="I1527" s="2"/>
      <c r="J1527" s="31"/>
      <c r="K1527" s="31"/>
      <c r="L1527" s="31"/>
      <c r="M1527" s="174" t="str">
        <f>IF(OR(ISBLANK(TP_CFAR_DB[[#This Row],[Probability]]),ISBLANK(TP_CFAR_DB[[#This Row],[Severity]])),"",VLOOKUP(TP_CFAR_DB[[#This Row],[Probability]],Probability[],2,FALSE)+VLOOKUP(TP_CFAR_DB[[#This Row],[Severity]],Probability[],2,FALSE)+1)</f>
        <v/>
      </c>
      <c r="N1527" s="182"/>
    </row>
    <row r="1528" spans="2:14">
      <c r="B1528" s="176">
        <f t="shared" ca="1" si="58"/>
        <v>1524</v>
      </c>
      <c r="C1528" s="176" t="str">
        <f t="shared" ca="1" si="59"/>
        <v>FT-TP-1524</v>
      </c>
      <c r="D1528" s="31"/>
      <c r="E1528" s="2"/>
      <c r="F1528" s="2"/>
      <c r="G1528" s="2"/>
      <c r="H1528" s="2"/>
      <c r="I1528" s="2"/>
      <c r="J1528" s="31"/>
      <c r="K1528" s="31"/>
      <c r="L1528" s="31"/>
      <c r="M1528" s="174" t="str">
        <f>IF(OR(ISBLANK(TP_CFAR_DB[[#This Row],[Probability]]),ISBLANK(TP_CFAR_DB[[#This Row],[Severity]])),"",VLOOKUP(TP_CFAR_DB[[#This Row],[Probability]],Probability[],2,FALSE)+VLOOKUP(TP_CFAR_DB[[#This Row],[Severity]],Probability[],2,FALSE)+1)</f>
        <v/>
      </c>
      <c r="N1528" s="182"/>
    </row>
    <row r="1529" spans="2:14">
      <c r="B1529" s="176">
        <f t="shared" ca="1" si="58"/>
        <v>1525</v>
      </c>
      <c r="C1529" s="176" t="str">
        <f t="shared" ca="1" si="59"/>
        <v>FT-TP-1525</v>
      </c>
      <c r="D1529" s="31"/>
      <c r="E1529" s="2"/>
      <c r="F1529" s="2"/>
      <c r="G1529" s="2"/>
      <c r="H1529" s="2"/>
      <c r="I1529" s="2"/>
      <c r="J1529" s="31"/>
      <c r="K1529" s="31"/>
      <c r="L1529" s="31"/>
      <c r="M1529" s="174" t="str">
        <f>IF(OR(ISBLANK(TP_CFAR_DB[[#This Row],[Probability]]),ISBLANK(TP_CFAR_DB[[#This Row],[Severity]])),"",VLOOKUP(TP_CFAR_DB[[#This Row],[Probability]],Probability[],2,FALSE)+VLOOKUP(TP_CFAR_DB[[#This Row],[Severity]],Probability[],2,FALSE)+1)</f>
        <v/>
      </c>
      <c r="N1529" s="182"/>
    </row>
    <row r="1530" spans="2:14">
      <c r="B1530" s="176">
        <f t="shared" ca="1" si="58"/>
        <v>1526</v>
      </c>
      <c r="C1530" s="176" t="str">
        <f t="shared" ca="1" si="59"/>
        <v>FT-TP-1526</v>
      </c>
      <c r="D1530" s="31"/>
      <c r="E1530" s="2"/>
      <c r="F1530" s="2"/>
      <c r="G1530" s="2"/>
      <c r="H1530" s="2"/>
      <c r="I1530" s="2"/>
      <c r="J1530" s="31"/>
      <c r="K1530" s="31"/>
      <c r="L1530" s="31"/>
      <c r="M1530" s="174" t="str">
        <f>IF(OR(ISBLANK(TP_CFAR_DB[[#This Row],[Probability]]),ISBLANK(TP_CFAR_DB[[#This Row],[Severity]])),"",VLOOKUP(TP_CFAR_DB[[#This Row],[Probability]],Probability[],2,FALSE)+VLOOKUP(TP_CFAR_DB[[#This Row],[Severity]],Probability[],2,FALSE)+1)</f>
        <v/>
      </c>
      <c r="N1530" s="182"/>
    </row>
    <row r="1531" spans="2:14">
      <c r="B1531" s="176">
        <f t="shared" ca="1" si="58"/>
        <v>1527</v>
      </c>
      <c r="C1531" s="176" t="str">
        <f t="shared" ca="1" si="59"/>
        <v>FT-TP-1527</v>
      </c>
      <c r="D1531" s="31"/>
      <c r="E1531" s="2"/>
      <c r="F1531" s="2"/>
      <c r="G1531" s="2"/>
      <c r="H1531" s="2"/>
      <c r="I1531" s="2"/>
      <c r="J1531" s="31"/>
      <c r="K1531" s="31"/>
      <c r="L1531" s="31"/>
      <c r="M1531" s="174" t="str">
        <f>IF(OR(ISBLANK(TP_CFAR_DB[[#This Row],[Probability]]),ISBLANK(TP_CFAR_DB[[#This Row],[Severity]])),"",VLOOKUP(TP_CFAR_DB[[#This Row],[Probability]],Probability[],2,FALSE)+VLOOKUP(TP_CFAR_DB[[#This Row],[Severity]],Probability[],2,FALSE)+1)</f>
        <v/>
      </c>
      <c r="N1531" s="182"/>
    </row>
    <row r="1532" spans="2:14">
      <c r="B1532" s="176">
        <f t="shared" ca="1" si="58"/>
        <v>1528</v>
      </c>
      <c r="C1532" s="176" t="str">
        <f t="shared" ca="1" si="59"/>
        <v>FT-TP-1528</v>
      </c>
      <c r="D1532" s="31"/>
      <c r="E1532" s="2"/>
      <c r="F1532" s="2"/>
      <c r="G1532" s="2"/>
      <c r="H1532" s="2"/>
      <c r="I1532" s="2"/>
      <c r="J1532" s="31"/>
      <c r="K1532" s="31"/>
      <c r="L1532" s="31"/>
      <c r="M1532" s="174" t="str">
        <f>IF(OR(ISBLANK(TP_CFAR_DB[[#This Row],[Probability]]),ISBLANK(TP_CFAR_DB[[#This Row],[Severity]])),"",VLOOKUP(TP_CFAR_DB[[#This Row],[Probability]],Probability[],2,FALSE)+VLOOKUP(TP_CFAR_DB[[#This Row],[Severity]],Probability[],2,FALSE)+1)</f>
        <v/>
      </c>
      <c r="N1532" s="182"/>
    </row>
    <row r="1533" spans="2:14">
      <c r="B1533" s="176">
        <f t="shared" ca="1" si="58"/>
        <v>1529</v>
      </c>
      <c r="C1533" s="176" t="str">
        <f t="shared" ca="1" si="59"/>
        <v>FT-TP-1529</v>
      </c>
      <c r="D1533" s="31"/>
      <c r="E1533" s="2"/>
      <c r="F1533" s="2"/>
      <c r="G1533" s="2"/>
      <c r="H1533" s="2"/>
      <c r="I1533" s="2"/>
      <c r="J1533" s="31"/>
      <c r="K1533" s="31"/>
      <c r="L1533" s="31"/>
      <c r="M1533" s="174" t="str">
        <f>IF(OR(ISBLANK(TP_CFAR_DB[[#This Row],[Probability]]),ISBLANK(TP_CFAR_DB[[#This Row],[Severity]])),"",VLOOKUP(TP_CFAR_DB[[#This Row],[Probability]],Probability[],2,FALSE)+VLOOKUP(TP_CFAR_DB[[#This Row],[Severity]],Probability[],2,FALSE)+1)</f>
        <v/>
      </c>
      <c r="N1533" s="182"/>
    </row>
    <row r="1534" spans="2:14">
      <c r="B1534" s="176">
        <f t="shared" ca="1" si="58"/>
        <v>1530</v>
      </c>
      <c r="C1534" s="176" t="str">
        <f t="shared" ca="1" si="59"/>
        <v>FT-TP-1530</v>
      </c>
      <c r="D1534" s="31"/>
      <c r="E1534" s="2"/>
      <c r="F1534" s="2"/>
      <c r="G1534" s="2"/>
      <c r="H1534" s="2"/>
      <c r="I1534" s="2"/>
      <c r="J1534" s="31"/>
      <c r="K1534" s="31"/>
      <c r="L1534" s="31"/>
      <c r="M1534" s="174" t="str">
        <f>IF(OR(ISBLANK(TP_CFAR_DB[[#This Row],[Probability]]),ISBLANK(TP_CFAR_DB[[#This Row],[Severity]])),"",VLOOKUP(TP_CFAR_DB[[#This Row],[Probability]],Probability[],2,FALSE)+VLOOKUP(TP_CFAR_DB[[#This Row],[Severity]],Probability[],2,FALSE)+1)</f>
        <v/>
      </c>
      <c r="N1534" s="182"/>
    </row>
    <row r="1535" spans="2:14">
      <c r="B1535" s="176">
        <f t="shared" ca="1" si="58"/>
        <v>1531</v>
      </c>
      <c r="C1535" s="176" t="str">
        <f t="shared" ca="1" si="59"/>
        <v>FT-TP-1531</v>
      </c>
      <c r="D1535" s="31"/>
      <c r="E1535" s="2"/>
      <c r="F1535" s="2"/>
      <c r="G1535" s="2"/>
      <c r="H1535" s="2"/>
      <c r="I1535" s="2"/>
      <c r="J1535" s="31"/>
      <c r="K1535" s="31"/>
      <c r="L1535" s="31"/>
      <c r="M1535" s="174" t="str">
        <f>IF(OR(ISBLANK(TP_CFAR_DB[[#This Row],[Probability]]),ISBLANK(TP_CFAR_DB[[#This Row],[Severity]])),"",VLOOKUP(TP_CFAR_DB[[#This Row],[Probability]],Probability[],2,FALSE)+VLOOKUP(TP_CFAR_DB[[#This Row],[Severity]],Probability[],2,FALSE)+1)</f>
        <v/>
      </c>
      <c r="N1535" s="182"/>
    </row>
    <row r="1536" spans="2:14">
      <c r="B1536" s="176">
        <f t="shared" ca="1" si="58"/>
        <v>1532</v>
      </c>
      <c r="C1536" s="176" t="str">
        <f t="shared" ca="1" si="59"/>
        <v>FT-TP-1532</v>
      </c>
      <c r="D1536" s="31"/>
      <c r="E1536" s="2"/>
      <c r="F1536" s="2"/>
      <c r="G1536" s="2"/>
      <c r="H1536" s="2"/>
      <c r="I1536" s="2"/>
      <c r="J1536" s="31"/>
      <c r="K1536" s="31"/>
      <c r="L1536" s="31"/>
      <c r="M1536" s="174" t="str">
        <f>IF(OR(ISBLANK(TP_CFAR_DB[[#This Row],[Probability]]),ISBLANK(TP_CFAR_DB[[#This Row],[Severity]])),"",VLOOKUP(TP_CFAR_DB[[#This Row],[Probability]],Probability[],2,FALSE)+VLOOKUP(TP_CFAR_DB[[#This Row],[Severity]],Probability[],2,FALSE)+1)</f>
        <v/>
      </c>
      <c r="N1536" s="182"/>
    </row>
    <row r="1537" spans="2:14">
      <c r="B1537" s="176">
        <f t="shared" ca="1" si="58"/>
        <v>1533</v>
      </c>
      <c r="C1537" s="176" t="str">
        <f t="shared" ca="1" si="59"/>
        <v>FT-TP-1533</v>
      </c>
      <c r="D1537" s="31"/>
      <c r="E1537" s="2"/>
      <c r="F1537" s="2"/>
      <c r="G1537" s="2"/>
      <c r="H1537" s="2"/>
      <c r="I1537" s="2"/>
      <c r="J1537" s="31"/>
      <c r="K1537" s="31"/>
      <c r="L1537" s="31"/>
      <c r="M1537" s="174" t="str">
        <f>IF(OR(ISBLANK(TP_CFAR_DB[[#This Row],[Probability]]),ISBLANK(TP_CFAR_DB[[#This Row],[Severity]])),"",VLOOKUP(TP_CFAR_DB[[#This Row],[Probability]],Probability[],2,FALSE)+VLOOKUP(TP_CFAR_DB[[#This Row],[Severity]],Probability[],2,FALSE)+1)</f>
        <v/>
      </c>
      <c r="N1537" s="182"/>
    </row>
    <row r="1538" spans="2:14">
      <c r="B1538" s="176">
        <f t="shared" ca="1" si="58"/>
        <v>1534</v>
      </c>
      <c r="C1538" s="176" t="str">
        <f t="shared" ca="1" si="59"/>
        <v>FT-TP-1534</v>
      </c>
      <c r="D1538" s="31"/>
      <c r="E1538" s="2"/>
      <c r="F1538" s="2"/>
      <c r="G1538" s="2"/>
      <c r="H1538" s="2"/>
      <c r="I1538" s="2"/>
      <c r="J1538" s="31"/>
      <c r="K1538" s="31"/>
      <c r="L1538" s="31"/>
      <c r="M1538" s="174" t="str">
        <f>IF(OR(ISBLANK(TP_CFAR_DB[[#This Row],[Probability]]),ISBLANK(TP_CFAR_DB[[#This Row],[Severity]])),"",VLOOKUP(TP_CFAR_DB[[#This Row],[Probability]],Probability[],2,FALSE)+VLOOKUP(TP_CFAR_DB[[#This Row],[Severity]],Probability[],2,FALSE)+1)</f>
        <v/>
      </c>
      <c r="N1538" s="182"/>
    </row>
    <row r="1539" spans="2:14">
      <c r="B1539" s="176">
        <f t="shared" ca="1" si="58"/>
        <v>1535</v>
      </c>
      <c r="C1539" s="176" t="str">
        <f t="shared" ca="1" si="59"/>
        <v>FT-TP-1535</v>
      </c>
      <c r="D1539" s="31"/>
      <c r="E1539" s="2"/>
      <c r="F1539" s="2"/>
      <c r="G1539" s="2"/>
      <c r="H1539" s="2"/>
      <c r="I1539" s="2"/>
      <c r="J1539" s="31"/>
      <c r="K1539" s="31"/>
      <c r="L1539" s="31"/>
      <c r="M1539" s="174" t="str">
        <f>IF(OR(ISBLANK(TP_CFAR_DB[[#This Row],[Probability]]),ISBLANK(TP_CFAR_DB[[#This Row],[Severity]])),"",VLOOKUP(TP_CFAR_DB[[#This Row],[Probability]],Probability[],2,FALSE)+VLOOKUP(TP_CFAR_DB[[#This Row],[Severity]],Probability[],2,FALSE)+1)</f>
        <v/>
      </c>
      <c r="N1539" s="182"/>
    </row>
    <row r="1540" spans="2:14">
      <c r="B1540" s="176">
        <f t="shared" ca="1" si="58"/>
        <v>1536</v>
      </c>
      <c r="C1540" s="176" t="str">
        <f t="shared" ca="1" si="59"/>
        <v>FT-TP-1536</v>
      </c>
      <c r="D1540" s="31"/>
      <c r="E1540" s="2"/>
      <c r="F1540" s="2"/>
      <c r="G1540" s="2"/>
      <c r="H1540" s="2"/>
      <c r="I1540" s="2"/>
      <c r="J1540" s="31"/>
      <c r="K1540" s="31"/>
      <c r="L1540" s="31"/>
      <c r="M1540" s="174" t="str">
        <f>IF(OR(ISBLANK(TP_CFAR_DB[[#This Row],[Probability]]),ISBLANK(TP_CFAR_DB[[#This Row],[Severity]])),"",VLOOKUP(TP_CFAR_DB[[#This Row],[Probability]],Probability[],2,FALSE)+VLOOKUP(TP_CFAR_DB[[#This Row],[Severity]],Probability[],2,FALSE)+1)</f>
        <v/>
      </c>
      <c r="N1540" s="182"/>
    </row>
    <row r="1541" spans="2:14">
      <c r="B1541" s="176">
        <f t="shared" ca="1" si="58"/>
        <v>1537</v>
      </c>
      <c r="C1541" s="176" t="str">
        <f t="shared" ca="1" si="59"/>
        <v>FT-TP-1537</v>
      </c>
      <c r="D1541" s="31"/>
      <c r="E1541" s="2"/>
      <c r="F1541" s="2"/>
      <c r="G1541" s="2"/>
      <c r="H1541" s="2"/>
      <c r="I1541" s="2"/>
      <c r="J1541" s="31"/>
      <c r="K1541" s="31"/>
      <c r="L1541" s="31"/>
      <c r="M1541" s="174" t="str">
        <f>IF(OR(ISBLANK(TP_CFAR_DB[[#This Row],[Probability]]),ISBLANK(TP_CFAR_DB[[#This Row],[Severity]])),"",VLOOKUP(TP_CFAR_DB[[#This Row],[Probability]],Probability[],2,FALSE)+VLOOKUP(TP_CFAR_DB[[#This Row],[Severity]],Probability[],2,FALSE)+1)</f>
        <v/>
      </c>
      <c r="N1541" s="182"/>
    </row>
    <row r="1542" spans="2:14">
      <c r="B1542" s="176">
        <f t="shared" ca="1" si="58"/>
        <v>1538</v>
      </c>
      <c r="C1542" s="176" t="str">
        <f t="shared" ca="1" si="59"/>
        <v>FT-TP-1538</v>
      </c>
      <c r="D1542" s="31"/>
      <c r="E1542" s="2"/>
      <c r="F1542" s="2"/>
      <c r="G1542" s="2"/>
      <c r="H1542" s="2"/>
      <c r="I1542" s="2"/>
      <c r="J1542" s="31"/>
      <c r="K1542" s="31"/>
      <c r="L1542" s="31"/>
      <c r="M1542" s="174" t="str">
        <f>IF(OR(ISBLANK(TP_CFAR_DB[[#This Row],[Probability]]),ISBLANK(TP_CFAR_DB[[#This Row],[Severity]])),"",VLOOKUP(TP_CFAR_DB[[#This Row],[Probability]],Probability[],2,FALSE)+VLOOKUP(TP_CFAR_DB[[#This Row],[Severity]],Probability[],2,FALSE)+1)</f>
        <v/>
      </c>
      <c r="N1542" s="182"/>
    </row>
    <row r="1543" spans="2:14">
      <c r="B1543" s="176">
        <f t="shared" ca="1" si="58"/>
        <v>1539</v>
      </c>
      <c r="C1543" s="176" t="str">
        <f t="shared" ca="1" si="59"/>
        <v>FT-TP-1539</v>
      </c>
      <c r="D1543" s="31"/>
      <c r="E1543" s="2"/>
      <c r="F1543" s="2"/>
      <c r="G1543" s="2"/>
      <c r="H1543" s="2"/>
      <c r="I1543" s="2"/>
      <c r="J1543" s="31"/>
      <c r="K1543" s="31"/>
      <c r="L1543" s="31"/>
      <c r="M1543" s="174" t="str">
        <f>IF(OR(ISBLANK(TP_CFAR_DB[[#This Row],[Probability]]),ISBLANK(TP_CFAR_DB[[#This Row],[Severity]])),"",VLOOKUP(TP_CFAR_DB[[#This Row],[Probability]],Probability[],2,FALSE)+VLOOKUP(TP_CFAR_DB[[#This Row],[Severity]],Probability[],2,FALSE)+1)</f>
        <v/>
      </c>
      <c r="N1543" s="182"/>
    </row>
    <row r="1544" spans="2:14">
      <c r="B1544" s="176">
        <f t="shared" ca="1" si="58"/>
        <v>1540</v>
      </c>
      <c r="C1544" s="176" t="str">
        <f t="shared" ca="1" si="59"/>
        <v>FT-TP-1540</v>
      </c>
      <c r="D1544" s="31"/>
      <c r="E1544" s="2"/>
      <c r="F1544" s="2"/>
      <c r="G1544" s="2"/>
      <c r="H1544" s="2"/>
      <c r="I1544" s="2"/>
      <c r="J1544" s="31"/>
      <c r="K1544" s="31"/>
      <c r="L1544" s="31"/>
      <c r="M1544" s="174" t="str">
        <f>IF(OR(ISBLANK(TP_CFAR_DB[[#This Row],[Probability]]),ISBLANK(TP_CFAR_DB[[#This Row],[Severity]])),"",VLOOKUP(TP_CFAR_DB[[#This Row],[Probability]],Probability[],2,FALSE)+VLOOKUP(TP_CFAR_DB[[#This Row],[Severity]],Probability[],2,FALSE)+1)</f>
        <v/>
      </c>
      <c r="N1544" s="182"/>
    </row>
    <row r="1545" spans="2:14">
      <c r="B1545" s="176">
        <f t="shared" ca="1" si="58"/>
        <v>1541</v>
      </c>
      <c r="C1545" s="176" t="str">
        <f t="shared" ca="1" si="59"/>
        <v>FT-TP-1541</v>
      </c>
      <c r="D1545" s="31"/>
      <c r="E1545" s="2"/>
      <c r="F1545" s="2"/>
      <c r="G1545" s="2"/>
      <c r="H1545" s="2"/>
      <c r="I1545" s="2"/>
      <c r="J1545" s="31"/>
      <c r="K1545" s="31"/>
      <c r="L1545" s="31"/>
      <c r="M1545" s="174" t="str">
        <f>IF(OR(ISBLANK(TP_CFAR_DB[[#This Row],[Probability]]),ISBLANK(TP_CFAR_DB[[#This Row],[Severity]])),"",VLOOKUP(TP_CFAR_DB[[#This Row],[Probability]],Probability[],2,FALSE)+VLOOKUP(TP_CFAR_DB[[#This Row],[Severity]],Probability[],2,FALSE)+1)</f>
        <v/>
      </c>
      <c r="N1545" s="182"/>
    </row>
    <row r="1546" spans="2:14">
      <c r="B1546" s="176">
        <f t="shared" ca="1" si="58"/>
        <v>1542</v>
      </c>
      <c r="C1546" s="176" t="str">
        <f t="shared" ca="1" si="59"/>
        <v>FT-TP-1542</v>
      </c>
      <c r="D1546" s="31"/>
      <c r="E1546" s="2"/>
      <c r="F1546" s="2"/>
      <c r="G1546" s="2"/>
      <c r="H1546" s="2"/>
      <c r="I1546" s="2"/>
      <c r="J1546" s="31"/>
      <c r="K1546" s="31"/>
      <c r="L1546" s="31"/>
      <c r="M1546" s="174" t="str">
        <f>IF(OR(ISBLANK(TP_CFAR_DB[[#This Row],[Probability]]),ISBLANK(TP_CFAR_DB[[#This Row],[Severity]])),"",VLOOKUP(TP_CFAR_DB[[#This Row],[Probability]],Probability[],2,FALSE)+VLOOKUP(TP_CFAR_DB[[#This Row],[Severity]],Probability[],2,FALSE)+1)</f>
        <v/>
      </c>
      <c r="N1546" s="182"/>
    </row>
    <row r="1547" spans="2:14">
      <c r="B1547" s="176">
        <f t="shared" ca="1" si="58"/>
        <v>1543</v>
      </c>
      <c r="C1547" s="176" t="str">
        <f t="shared" ca="1" si="59"/>
        <v>FT-TP-1543</v>
      </c>
      <c r="D1547" s="31"/>
      <c r="E1547" s="2"/>
      <c r="F1547" s="2"/>
      <c r="G1547" s="2"/>
      <c r="H1547" s="2"/>
      <c r="I1547" s="2"/>
      <c r="J1547" s="31"/>
      <c r="K1547" s="31"/>
      <c r="L1547" s="31"/>
      <c r="M1547" s="174" t="str">
        <f>IF(OR(ISBLANK(TP_CFAR_DB[[#This Row],[Probability]]),ISBLANK(TP_CFAR_DB[[#This Row],[Severity]])),"",VLOOKUP(TP_CFAR_DB[[#This Row],[Probability]],Probability[],2,FALSE)+VLOOKUP(TP_CFAR_DB[[#This Row],[Severity]],Probability[],2,FALSE)+1)</f>
        <v/>
      </c>
      <c r="N1547" s="182"/>
    </row>
    <row r="1548" spans="2:14">
      <c r="B1548" s="176">
        <f t="shared" ca="1" si="58"/>
        <v>1544</v>
      </c>
      <c r="C1548" s="176" t="str">
        <f t="shared" ca="1" si="59"/>
        <v>FT-TP-1544</v>
      </c>
      <c r="D1548" s="31"/>
      <c r="E1548" s="2"/>
      <c r="F1548" s="2"/>
      <c r="G1548" s="2"/>
      <c r="H1548" s="2"/>
      <c r="I1548" s="2"/>
      <c r="J1548" s="31"/>
      <c r="K1548" s="31"/>
      <c r="L1548" s="31"/>
      <c r="M1548" s="174" t="str">
        <f>IF(OR(ISBLANK(TP_CFAR_DB[[#This Row],[Probability]]),ISBLANK(TP_CFAR_DB[[#This Row],[Severity]])),"",VLOOKUP(TP_CFAR_DB[[#This Row],[Probability]],Probability[],2,FALSE)+VLOOKUP(TP_CFAR_DB[[#This Row],[Severity]],Probability[],2,FALSE)+1)</f>
        <v/>
      </c>
      <c r="N1548" s="182"/>
    </row>
    <row r="1549" spans="2:14">
      <c r="B1549" s="176">
        <f t="shared" ca="1" si="58"/>
        <v>1545</v>
      </c>
      <c r="C1549" s="176" t="str">
        <f t="shared" ca="1" si="59"/>
        <v>FT-TP-1545</v>
      </c>
      <c r="D1549" s="31"/>
      <c r="E1549" s="2"/>
      <c r="F1549" s="2"/>
      <c r="G1549" s="2"/>
      <c r="H1549" s="2"/>
      <c r="I1549" s="2"/>
      <c r="J1549" s="31"/>
      <c r="K1549" s="31"/>
      <c r="L1549" s="31"/>
      <c r="M1549" s="174" t="str">
        <f>IF(OR(ISBLANK(TP_CFAR_DB[[#This Row],[Probability]]),ISBLANK(TP_CFAR_DB[[#This Row],[Severity]])),"",VLOOKUP(TP_CFAR_DB[[#This Row],[Probability]],Probability[],2,FALSE)+VLOOKUP(TP_CFAR_DB[[#This Row],[Severity]],Probability[],2,FALSE)+1)</f>
        <v/>
      </c>
      <c r="N1549" s="182"/>
    </row>
    <row r="1550" spans="2:14">
      <c r="B1550" s="176">
        <f t="shared" ca="1" si="58"/>
        <v>1546</v>
      </c>
      <c r="C1550" s="176" t="str">
        <f t="shared" ca="1" si="59"/>
        <v>FT-TP-1546</v>
      </c>
      <c r="D1550" s="31"/>
      <c r="E1550" s="2"/>
      <c r="F1550" s="2"/>
      <c r="G1550" s="2"/>
      <c r="H1550" s="2"/>
      <c r="I1550" s="2"/>
      <c r="J1550" s="31"/>
      <c r="K1550" s="31"/>
      <c r="L1550" s="31"/>
      <c r="M1550" s="174" t="str">
        <f>IF(OR(ISBLANK(TP_CFAR_DB[[#This Row],[Probability]]),ISBLANK(TP_CFAR_DB[[#This Row],[Severity]])),"",VLOOKUP(TP_CFAR_DB[[#This Row],[Probability]],Probability[],2,FALSE)+VLOOKUP(TP_CFAR_DB[[#This Row],[Severity]],Probability[],2,FALSE)+1)</f>
        <v/>
      </c>
      <c r="N1550" s="182"/>
    </row>
    <row r="1551" spans="2:14">
      <c r="B1551" s="176">
        <f t="shared" ref="B1551:B1598" ca="1" si="60">INDIRECT("R[-1]C",0)+1</f>
        <v>1547</v>
      </c>
      <c r="C1551" s="176" t="str">
        <f t="shared" ref="C1551:C1598" ca="1" si="61">"FT-TP-"&amp;B1551</f>
        <v>FT-TP-1547</v>
      </c>
      <c r="D1551" s="31"/>
      <c r="E1551" s="2"/>
      <c r="F1551" s="2"/>
      <c r="G1551" s="2"/>
      <c r="H1551" s="2"/>
      <c r="I1551" s="2"/>
      <c r="J1551" s="31"/>
      <c r="K1551" s="31"/>
      <c r="L1551" s="31"/>
      <c r="M1551" s="174" t="str">
        <f>IF(OR(ISBLANK(TP_CFAR_DB[[#This Row],[Probability]]),ISBLANK(TP_CFAR_DB[[#This Row],[Severity]])),"",VLOOKUP(TP_CFAR_DB[[#This Row],[Probability]],Probability[],2,FALSE)+VLOOKUP(TP_CFAR_DB[[#This Row],[Severity]],Probability[],2,FALSE)+1)</f>
        <v/>
      </c>
      <c r="N1551" s="182"/>
    </row>
    <row r="1552" spans="2:14">
      <c r="B1552" s="176">
        <f t="shared" ca="1" si="60"/>
        <v>1548</v>
      </c>
      <c r="C1552" s="176" t="str">
        <f t="shared" ca="1" si="61"/>
        <v>FT-TP-1548</v>
      </c>
      <c r="D1552" s="31"/>
      <c r="E1552" s="2"/>
      <c r="F1552" s="2"/>
      <c r="G1552" s="2"/>
      <c r="H1552" s="2"/>
      <c r="I1552" s="2"/>
      <c r="J1552" s="31"/>
      <c r="K1552" s="31"/>
      <c r="L1552" s="31"/>
      <c r="M1552" s="174" t="str">
        <f>IF(OR(ISBLANK(TP_CFAR_DB[[#This Row],[Probability]]),ISBLANK(TP_CFAR_DB[[#This Row],[Severity]])),"",VLOOKUP(TP_CFAR_DB[[#This Row],[Probability]],Probability[],2,FALSE)+VLOOKUP(TP_CFAR_DB[[#This Row],[Severity]],Probability[],2,FALSE)+1)</f>
        <v/>
      </c>
      <c r="N1552" s="182"/>
    </row>
    <row r="1553" spans="2:14">
      <c r="B1553" s="176">
        <f t="shared" ca="1" si="60"/>
        <v>1549</v>
      </c>
      <c r="C1553" s="176" t="str">
        <f t="shared" ca="1" si="61"/>
        <v>FT-TP-1549</v>
      </c>
      <c r="D1553" s="31"/>
      <c r="E1553" s="2"/>
      <c r="F1553" s="2"/>
      <c r="G1553" s="2"/>
      <c r="H1553" s="2"/>
      <c r="I1553" s="2"/>
      <c r="J1553" s="31"/>
      <c r="K1553" s="31"/>
      <c r="L1553" s="31"/>
      <c r="M1553" s="174" t="str">
        <f>IF(OR(ISBLANK(TP_CFAR_DB[[#This Row],[Probability]]),ISBLANK(TP_CFAR_DB[[#This Row],[Severity]])),"",VLOOKUP(TP_CFAR_DB[[#This Row],[Probability]],Probability[],2,FALSE)+VLOOKUP(TP_CFAR_DB[[#This Row],[Severity]],Probability[],2,FALSE)+1)</f>
        <v/>
      </c>
      <c r="N1553" s="182"/>
    </row>
    <row r="1554" spans="2:14">
      <c r="B1554" s="176">
        <f t="shared" ca="1" si="60"/>
        <v>1550</v>
      </c>
      <c r="C1554" s="176" t="str">
        <f t="shared" ca="1" si="61"/>
        <v>FT-TP-1550</v>
      </c>
      <c r="D1554" s="31"/>
      <c r="E1554" s="2"/>
      <c r="F1554" s="2"/>
      <c r="G1554" s="2"/>
      <c r="H1554" s="2"/>
      <c r="I1554" s="2"/>
      <c r="J1554" s="31"/>
      <c r="K1554" s="31"/>
      <c r="L1554" s="31"/>
      <c r="M1554" s="174" t="str">
        <f>IF(OR(ISBLANK(TP_CFAR_DB[[#This Row],[Probability]]),ISBLANK(TP_CFAR_DB[[#This Row],[Severity]])),"",VLOOKUP(TP_CFAR_DB[[#This Row],[Probability]],Probability[],2,FALSE)+VLOOKUP(TP_CFAR_DB[[#This Row],[Severity]],Probability[],2,FALSE)+1)</f>
        <v/>
      </c>
      <c r="N1554" s="182"/>
    </row>
    <row r="1555" spans="2:14">
      <c r="B1555" s="176">
        <f t="shared" ca="1" si="60"/>
        <v>1551</v>
      </c>
      <c r="C1555" s="176" t="str">
        <f t="shared" ca="1" si="61"/>
        <v>FT-TP-1551</v>
      </c>
      <c r="D1555" s="31"/>
      <c r="E1555" s="2"/>
      <c r="F1555" s="2"/>
      <c r="G1555" s="2"/>
      <c r="H1555" s="2"/>
      <c r="I1555" s="2"/>
      <c r="J1555" s="31"/>
      <c r="K1555" s="31"/>
      <c r="L1555" s="31"/>
      <c r="M1555" s="174" t="str">
        <f>IF(OR(ISBLANK(TP_CFAR_DB[[#This Row],[Probability]]),ISBLANK(TP_CFAR_DB[[#This Row],[Severity]])),"",VLOOKUP(TP_CFAR_DB[[#This Row],[Probability]],Probability[],2,FALSE)+VLOOKUP(TP_CFAR_DB[[#This Row],[Severity]],Probability[],2,FALSE)+1)</f>
        <v/>
      </c>
      <c r="N1555" s="182"/>
    </row>
    <row r="1556" spans="2:14">
      <c r="B1556" s="176">
        <f t="shared" ca="1" si="60"/>
        <v>1552</v>
      </c>
      <c r="C1556" s="176" t="str">
        <f t="shared" ca="1" si="61"/>
        <v>FT-TP-1552</v>
      </c>
      <c r="D1556" s="31"/>
      <c r="E1556" s="2"/>
      <c r="F1556" s="2"/>
      <c r="G1556" s="2"/>
      <c r="H1556" s="2"/>
      <c r="I1556" s="2"/>
      <c r="J1556" s="31"/>
      <c r="K1556" s="31"/>
      <c r="L1556" s="31"/>
      <c r="M1556" s="174" t="str">
        <f>IF(OR(ISBLANK(TP_CFAR_DB[[#This Row],[Probability]]),ISBLANK(TP_CFAR_DB[[#This Row],[Severity]])),"",VLOOKUP(TP_CFAR_DB[[#This Row],[Probability]],Probability[],2,FALSE)+VLOOKUP(TP_CFAR_DB[[#This Row],[Severity]],Probability[],2,FALSE)+1)</f>
        <v/>
      </c>
      <c r="N1556" s="182"/>
    </row>
    <row r="1557" spans="2:14">
      <c r="B1557" s="176">
        <f t="shared" ca="1" si="60"/>
        <v>1553</v>
      </c>
      <c r="C1557" s="176" t="str">
        <f t="shared" ca="1" si="61"/>
        <v>FT-TP-1553</v>
      </c>
      <c r="D1557" s="31"/>
      <c r="E1557" s="2"/>
      <c r="F1557" s="2"/>
      <c r="G1557" s="2"/>
      <c r="H1557" s="2"/>
      <c r="I1557" s="2"/>
      <c r="J1557" s="31"/>
      <c r="K1557" s="31"/>
      <c r="L1557" s="31"/>
      <c r="M1557" s="174" t="str">
        <f>IF(OR(ISBLANK(TP_CFAR_DB[[#This Row],[Probability]]),ISBLANK(TP_CFAR_DB[[#This Row],[Severity]])),"",VLOOKUP(TP_CFAR_DB[[#This Row],[Probability]],Probability[],2,FALSE)+VLOOKUP(TP_CFAR_DB[[#This Row],[Severity]],Probability[],2,FALSE)+1)</f>
        <v/>
      </c>
      <c r="N1557" s="182"/>
    </row>
    <row r="1558" spans="2:14">
      <c r="B1558" s="176">
        <f t="shared" ca="1" si="60"/>
        <v>1554</v>
      </c>
      <c r="C1558" s="176" t="str">
        <f t="shared" ca="1" si="61"/>
        <v>FT-TP-1554</v>
      </c>
      <c r="D1558" s="31"/>
      <c r="E1558" s="2"/>
      <c r="F1558" s="2"/>
      <c r="G1558" s="2"/>
      <c r="H1558" s="2"/>
      <c r="I1558" s="2"/>
      <c r="J1558" s="31"/>
      <c r="K1558" s="31"/>
      <c r="L1558" s="31"/>
      <c r="M1558" s="174" t="str">
        <f>IF(OR(ISBLANK(TP_CFAR_DB[[#This Row],[Probability]]),ISBLANK(TP_CFAR_DB[[#This Row],[Severity]])),"",VLOOKUP(TP_CFAR_DB[[#This Row],[Probability]],Probability[],2,FALSE)+VLOOKUP(TP_CFAR_DB[[#This Row],[Severity]],Probability[],2,FALSE)+1)</f>
        <v/>
      </c>
      <c r="N1558" s="182"/>
    </row>
    <row r="1559" spans="2:14">
      <c r="B1559" s="176">
        <f t="shared" ca="1" si="60"/>
        <v>1555</v>
      </c>
      <c r="C1559" s="176" t="str">
        <f t="shared" ca="1" si="61"/>
        <v>FT-TP-1555</v>
      </c>
      <c r="D1559" s="31"/>
      <c r="E1559" s="2"/>
      <c r="F1559" s="2"/>
      <c r="G1559" s="2"/>
      <c r="H1559" s="2"/>
      <c r="I1559" s="2"/>
      <c r="J1559" s="31"/>
      <c r="K1559" s="31"/>
      <c r="L1559" s="31"/>
      <c r="M1559" s="174" t="str">
        <f>IF(OR(ISBLANK(TP_CFAR_DB[[#This Row],[Probability]]),ISBLANK(TP_CFAR_DB[[#This Row],[Severity]])),"",VLOOKUP(TP_CFAR_DB[[#This Row],[Probability]],Probability[],2,FALSE)+VLOOKUP(TP_CFAR_DB[[#This Row],[Severity]],Probability[],2,FALSE)+1)</f>
        <v/>
      </c>
      <c r="N1559" s="182"/>
    </row>
    <row r="1560" spans="2:14">
      <c r="B1560" s="176">
        <f t="shared" ca="1" si="60"/>
        <v>1556</v>
      </c>
      <c r="C1560" s="176" t="str">
        <f t="shared" ca="1" si="61"/>
        <v>FT-TP-1556</v>
      </c>
      <c r="D1560" s="31"/>
      <c r="E1560" s="2"/>
      <c r="F1560" s="2"/>
      <c r="G1560" s="2"/>
      <c r="H1560" s="2"/>
      <c r="I1560" s="2"/>
      <c r="J1560" s="31"/>
      <c r="K1560" s="31"/>
      <c r="L1560" s="31"/>
      <c r="M1560" s="174" t="str">
        <f>IF(OR(ISBLANK(TP_CFAR_DB[[#This Row],[Probability]]),ISBLANK(TP_CFAR_DB[[#This Row],[Severity]])),"",VLOOKUP(TP_CFAR_DB[[#This Row],[Probability]],Probability[],2,FALSE)+VLOOKUP(TP_CFAR_DB[[#This Row],[Severity]],Probability[],2,FALSE)+1)</f>
        <v/>
      </c>
      <c r="N1560" s="182"/>
    </row>
    <row r="1561" spans="2:14">
      <c r="B1561" s="176">
        <f t="shared" ca="1" si="60"/>
        <v>1557</v>
      </c>
      <c r="C1561" s="176" t="str">
        <f t="shared" ca="1" si="61"/>
        <v>FT-TP-1557</v>
      </c>
      <c r="D1561" s="31"/>
      <c r="E1561" s="2"/>
      <c r="F1561" s="2"/>
      <c r="G1561" s="2"/>
      <c r="H1561" s="2"/>
      <c r="I1561" s="2"/>
      <c r="J1561" s="31"/>
      <c r="K1561" s="31"/>
      <c r="L1561" s="31"/>
      <c r="M1561" s="174" t="str">
        <f>IF(OR(ISBLANK(TP_CFAR_DB[[#This Row],[Probability]]),ISBLANK(TP_CFAR_DB[[#This Row],[Severity]])),"",VLOOKUP(TP_CFAR_DB[[#This Row],[Probability]],Probability[],2,FALSE)+VLOOKUP(TP_CFAR_DB[[#This Row],[Severity]],Probability[],2,FALSE)+1)</f>
        <v/>
      </c>
      <c r="N1561" s="182"/>
    </row>
    <row r="1562" spans="2:14">
      <c r="B1562" s="176">
        <f t="shared" ca="1" si="60"/>
        <v>1558</v>
      </c>
      <c r="C1562" s="176" t="str">
        <f t="shared" ca="1" si="61"/>
        <v>FT-TP-1558</v>
      </c>
      <c r="D1562" s="31"/>
      <c r="E1562" s="2"/>
      <c r="F1562" s="2"/>
      <c r="G1562" s="2"/>
      <c r="H1562" s="2"/>
      <c r="I1562" s="2"/>
      <c r="J1562" s="31"/>
      <c r="K1562" s="31"/>
      <c r="L1562" s="31"/>
      <c r="M1562" s="174" t="str">
        <f>IF(OR(ISBLANK(TP_CFAR_DB[[#This Row],[Probability]]),ISBLANK(TP_CFAR_DB[[#This Row],[Severity]])),"",VLOOKUP(TP_CFAR_DB[[#This Row],[Probability]],Probability[],2,FALSE)+VLOOKUP(TP_CFAR_DB[[#This Row],[Severity]],Probability[],2,FALSE)+1)</f>
        <v/>
      </c>
      <c r="N1562" s="182"/>
    </row>
    <row r="1563" spans="2:14">
      <c r="B1563" s="176">
        <f t="shared" ca="1" si="60"/>
        <v>1559</v>
      </c>
      <c r="C1563" s="176" t="str">
        <f t="shared" ca="1" si="61"/>
        <v>FT-TP-1559</v>
      </c>
      <c r="D1563" s="31"/>
      <c r="E1563" s="2"/>
      <c r="F1563" s="2"/>
      <c r="G1563" s="2"/>
      <c r="H1563" s="2"/>
      <c r="I1563" s="2"/>
      <c r="J1563" s="31"/>
      <c r="K1563" s="31"/>
      <c r="L1563" s="31"/>
      <c r="M1563" s="174" t="str">
        <f>IF(OR(ISBLANK(TP_CFAR_DB[[#This Row],[Probability]]),ISBLANK(TP_CFAR_DB[[#This Row],[Severity]])),"",VLOOKUP(TP_CFAR_DB[[#This Row],[Probability]],Probability[],2,FALSE)+VLOOKUP(TP_CFAR_DB[[#This Row],[Severity]],Probability[],2,FALSE)+1)</f>
        <v/>
      </c>
      <c r="N1563" s="182"/>
    </row>
    <row r="1564" spans="2:14">
      <c r="B1564" s="176">
        <f t="shared" ca="1" si="60"/>
        <v>1560</v>
      </c>
      <c r="C1564" s="176" t="str">
        <f t="shared" ca="1" si="61"/>
        <v>FT-TP-1560</v>
      </c>
      <c r="D1564" s="31"/>
      <c r="E1564" s="2"/>
      <c r="F1564" s="2"/>
      <c r="G1564" s="2"/>
      <c r="H1564" s="2"/>
      <c r="I1564" s="2"/>
      <c r="J1564" s="31"/>
      <c r="K1564" s="31"/>
      <c r="L1564" s="31"/>
      <c r="M1564" s="174" t="str">
        <f>IF(OR(ISBLANK(TP_CFAR_DB[[#This Row],[Probability]]),ISBLANK(TP_CFAR_DB[[#This Row],[Severity]])),"",VLOOKUP(TP_CFAR_DB[[#This Row],[Probability]],Probability[],2,FALSE)+VLOOKUP(TP_CFAR_DB[[#This Row],[Severity]],Probability[],2,FALSE)+1)</f>
        <v/>
      </c>
      <c r="N1564" s="182"/>
    </row>
    <row r="1565" spans="2:14">
      <c r="B1565" s="176">
        <f t="shared" ca="1" si="60"/>
        <v>1561</v>
      </c>
      <c r="C1565" s="176" t="str">
        <f t="shared" ca="1" si="61"/>
        <v>FT-TP-1561</v>
      </c>
      <c r="D1565" s="31"/>
      <c r="E1565" s="2"/>
      <c r="F1565" s="2"/>
      <c r="G1565" s="2"/>
      <c r="H1565" s="2"/>
      <c r="I1565" s="2"/>
      <c r="J1565" s="31"/>
      <c r="K1565" s="31"/>
      <c r="L1565" s="31"/>
      <c r="M1565" s="174" t="str">
        <f>IF(OR(ISBLANK(TP_CFAR_DB[[#This Row],[Probability]]),ISBLANK(TP_CFAR_DB[[#This Row],[Severity]])),"",VLOOKUP(TP_CFAR_DB[[#This Row],[Probability]],Probability[],2,FALSE)+VLOOKUP(TP_CFAR_DB[[#This Row],[Severity]],Probability[],2,FALSE)+1)</f>
        <v/>
      </c>
      <c r="N1565" s="182"/>
    </row>
    <row r="1566" spans="2:14">
      <c r="B1566" s="176">
        <f t="shared" ca="1" si="60"/>
        <v>1562</v>
      </c>
      <c r="C1566" s="176" t="str">
        <f t="shared" ca="1" si="61"/>
        <v>FT-TP-1562</v>
      </c>
      <c r="D1566" s="31"/>
      <c r="E1566" s="2"/>
      <c r="F1566" s="2"/>
      <c r="G1566" s="2"/>
      <c r="H1566" s="2"/>
      <c r="I1566" s="2"/>
      <c r="J1566" s="31"/>
      <c r="K1566" s="31"/>
      <c r="L1566" s="31"/>
      <c r="M1566" s="174" t="str">
        <f>IF(OR(ISBLANK(TP_CFAR_DB[[#This Row],[Probability]]),ISBLANK(TP_CFAR_DB[[#This Row],[Severity]])),"",VLOOKUP(TP_CFAR_DB[[#This Row],[Probability]],Probability[],2,FALSE)+VLOOKUP(TP_CFAR_DB[[#This Row],[Severity]],Probability[],2,FALSE)+1)</f>
        <v/>
      </c>
      <c r="N1566" s="182"/>
    </row>
    <row r="1567" spans="2:14">
      <c r="B1567" s="176">
        <f t="shared" ca="1" si="60"/>
        <v>1563</v>
      </c>
      <c r="C1567" s="176" t="str">
        <f t="shared" ca="1" si="61"/>
        <v>FT-TP-1563</v>
      </c>
      <c r="D1567" s="31"/>
      <c r="E1567" s="2"/>
      <c r="F1567" s="2"/>
      <c r="G1567" s="2"/>
      <c r="H1567" s="2"/>
      <c r="I1567" s="2"/>
      <c r="J1567" s="31"/>
      <c r="K1567" s="31"/>
      <c r="L1567" s="31"/>
      <c r="M1567" s="174" t="str">
        <f>IF(OR(ISBLANK(TP_CFAR_DB[[#This Row],[Probability]]),ISBLANK(TP_CFAR_DB[[#This Row],[Severity]])),"",VLOOKUP(TP_CFAR_DB[[#This Row],[Probability]],Probability[],2,FALSE)+VLOOKUP(TP_CFAR_DB[[#This Row],[Severity]],Probability[],2,FALSE)+1)</f>
        <v/>
      </c>
      <c r="N1567" s="182"/>
    </row>
    <row r="1568" spans="2:14">
      <c r="B1568" s="176">
        <f t="shared" ca="1" si="60"/>
        <v>1564</v>
      </c>
      <c r="C1568" s="176" t="str">
        <f t="shared" ca="1" si="61"/>
        <v>FT-TP-1564</v>
      </c>
      <c r="D1568" s="31"/>
      <c r="E1568" s="2"/>
      <c r="F1568" s="2"/>
      <c r="G1568" s="2"/>
      <c r="H1568" s="2"/>
      <c r="I1568" s="2"/>
      <c r="J1568" s="31"/>
      <c r="K1568" s="31"/>
      <c r="L1568" s="31"/>
      <c r="M1568" s="174" t="str">
        <f>IF(OR(ISBLANK(TP_CFAR_DB[[#This Row],[Probability]]),ISBLANK(TP_CFAR_DB[[#This Row],[Severity]])),"",VLOOKUP(TP_CFAR_DB[[#This Row],[Probability]],Probability[],2,FALSE)+VLOOKUP(TP_CFAR_DB[[#This Row],[Severity]],Probability[],2,FALSE)+1)</f>
        <v/>
      </c>
      <c r="N1568" s="182"/>
    </row>
    <row r="1569" spans="2:14">
      <c r="B1569" s="176">
        <f t="shared" ca="1" si="60"/>
        <v>1565</v>
      </c>
      <c r="C1569" s="176" t="str">
        <f t="shared" ca="1" si="61"/>
        <v>FT-TP-1565</v>
      </c>
      <c r="D1569" s="31"/>
      <c r="E1569" s="2"/>
      <c r="F1569" s="2"/>
      <c r="G1569" s="2"/>
      <c r="H1569" s="2"/>
      <c r="I1569" s="2"/>
      <c r="J1569" s="31"/>
      <c r="K1569" s="31"/>
      <c r="L1569" s="31"/>
      <c r="M1569" s="174" t="str">
        <f>IF(OR(ISBLANK(TP_CFAR_DB[[#This Row],[Probability]]),ISBLANK(TP_CFAR_DB[[#This Row],[Severity]])),"",VLOOKUP(TP_CFAR_DB[[#This Row],[Probability]],Probability[],2,FALSE)+VLOOKUP(TP_CFAR_DB[[#This Row],[Severity]],Probability[],2,FALSE)+1)</f>
        <v/>
      </c>
      <c r="N1569" s="182"/>
    </row>
    <row r="1570" spans="2:14">
      <c r="B1570" s="176">
        <f t="shared" ca="1" si="60"/>
        <v>1566</v>
      </c>
      <c r="C1570" s="176" t="str">
        <f t="shared" ca="1" si="61"/>
        <v>FT-TP-1566</v>
      </c>
      <c r="D1570" s="31"/>
      <c r="E1570" s="2"/>
      <c r="F1570" s="2"/>
      <c r="G1570" s="2"/>
      <c r="H1570" s="2"/>
      <c r="I1570" s="2"/>
      <c r="J1570" s="31"/>
      <c r="K1570" s="31"/>
      <c r="L1570" s="31"/>
      <c r="M1570" s="174" t="str">
        <f>IF(OR(ISBLANK(TP_CFAR_DB[[#This Row],[Probability]]),ISBLANK(TP_CFAR_DB[[#This Row],[Severity]])),"",VLOOKUP(TP_CFAR_DB[[#This Row],[Probability]],Probability[],2,FALSE)+VLOOKUP(TP_CFAR_DB[[#This Row],[Severity]],Probability[],2,FALSE)+1)</f>
        <v/>
      </c>
      <c r="N1570" s="182"/>
    </row>
    <row r="1571" spans="2:14">
      <c r="B1571" s="176">
        <f t="shared" ca="1" si="60"/>
        <v>1567</v>
      </c>
      <c r="C1571" s="176" t="str">
        <f t="shared" ca="1" si="61"/>
        <v>FT-TP-1567</v>
      </c>
      <c r="D1571" s="31"/>
      <c r="E1571" s="2"/>
      <c r="F1571" s="2"/>
      <c r="G1571" s="2"/>
      <c r="H1571" s="2"/>
      <c r="I1571" s="2"/>
      <c r="J1571" s="31"/>
      <c r="K1571" s="31"/>
      <c r="L1571" s="31"/>
      <c r="M1571" s="174" t="str">
        <f>IF(OR(ISBLANK(TP_CFAR_DB[[#This Row],[Probability]]),ISBLANK(TP_CFAR_DB[[#This Row],[Severity]])),"",VLOOKUP(TP_CFAR_DB[[#This Row],[Probability]],Probability[],2,FALSE)+VLOOKUP(TP_CFAR_DB[[#This Row],[Severity]],Probability[],2,FALSE)+1)</f>
        <v/>
      </c>
      <c r="N1571" s="182"/>
    </row>
    <row r="1572" spans="2:14">
      <c r="B1572" s="176">
        <f t="shared" ca="1" si="60"/>
        <v>1568</v>
      </c>
      <c r="C1572" s="176" t="str">
        <f t="shared" ca="1" si="61"/>
        <v>FT-TP-1568</v>
      </c>
      <c r="D1572" s="31"/>
      <c r="E1572" s="2"/>
      <c r="F1572" s="2"/>
      <c r="G1572" s="2"/>
      <c r="H1572" s="2"/>
      <c r="I1572" s="2"/>
      <c r="J1572" s="31"/>
      <c r="K1572" s="31"/>
      <c r="L1572" s="31"/>
      <c r="M1572" s="174" t="str">
        <f>IF(OR(ISBLANK(TP_CFAR_DB[[#This Row],[Probability]]),ISBLANK(TP_CFAR_DB[[#This Row],[Severity]])),"",VLOOKUP(TP_CFAR_DB[[#This Row],[Probability]],Probability[],2,FALSE)+VLOOKUP(TP_CFAR_DB[[#This Row],[Severity]],Probability[],2,FALSE)+1)</f>
        <v/>
      </c>
      <c r="N1572" s="182"/>
    </row>
    <row r="1573" spans="2:14">
      <c r="B1573" s="176">
        <f t="shared" ca="1" si="60"/>
        <v>1569</v>
      </c>
      <c r="C1573" s="176" t="str">
        <f t="shared" ca="1" si="61"/>
        <v>FT-TP-1569</v>
      </c>
      <c r="D1573" s="31"/>
      <c r="E1573" s="2"/>
      <c r="F1573" s="2"/>
      <c r="G1573" s="2"/>
      <c r="H1573" s="2"/>
      <c r="I1573" s="2"/>
      <c r="J1573" s="31"/>
      <c r="K1573" s="31"/>
      <c r="L1573" s="31"/>
      <c r="M1573" s="174" t="str">
        <f>IF(OR(ISBLANK(TP_CFAR_DB[[#This Row],[Probability]]),ISBLANK(TP_CFAR_DB[[#This Row],[Severity]])),"",VLOOKUP(TP_CFAR_DB[[#This Row],[Probability]],Probability[],2,FALSE)+VLOOKUP(TP_CFAR_DB[[#This Row],[Severity]],Probability[],2,FALSE)+1)</f>
        <v/>
      </c>
      <c r="N1573" s="182"/>
    </row>
    <row r="1574" spans="2:14">
      <c r="B1574" s="176">
        <f t="shared" ca="1" si="60"/>
        <v>1570</v>
      </c>
      <c r="C1574" s="176" t="str">
        <f t="shared" ca="1" si="61"/>
        <v>FT-TP-1570</v>
      </c>
      <c r="D1574" s="31"/>
      <c r="E1574" s="2"/>
      <c r="F1574" s="2"/>
      <c r="G1574" s="2"/>
      <c r="H1574" s="2"/>
      <c r="I1574" s="2"/>
      <c r="J1574" s="31"/>
      <c r="K1574" s="31"/>
      <c r="L1574" s="31"/>
      <c r="M1574" s="174" t="str">
        <f>IF(OR(ISBLANK(TP_CFAR_DB[[#This Row],[Probability]]),ISBLANK(TP_CFAR_DB[[#This Row],[Severity]])),"",VLOOKUP(TP_CFAR_DB[[#This Row],[Probability]],Probability[],2,FALSE)+VLOOKUP(TP_CFAR_DB[[#This Row],[Severity]],Probability[],2,FALSE)+1)</f>
        <v/>
      </c>
      <c r="N1574" s="182"/>
    </row>
    <row r="1575" spans="2:14">
      <c r="B1575" s="176">
        <f t="shared" ca="1" si="60"/>
        <v>1571</v>
      </c>
      <c r="C1575" s="176" t="str">
        <f t="shared" ca="1" si="61"/>
        <v>FT-TP-1571</v>
      </c>
      <c r="D1575" s="31"/>
      <c r="E1575" s="2"/>
      <c r="F1575" s="2"/>
      <c r="G1575" s="2"/>
      <c r="H1575" s="2"/>
      <c r="I1575" s="2"/>
      <c r="J1575" s="31"/>
      <c r="K1575" s="31"/>
      <c r="L1575" s="31"/>
      <c r="M1575" s="174" t="str">
        <f>IF(OR(ISBLANK(TP_CFAR_DB[[#This Row],[Probability]]),ISBLANK(TP_CFAR_DB[[#This Row],[Severity]])),"",VLOOKUP(TP_CFAR_DB[[#This Row],[Probability]],Probability[],2,FALSE)+VLOOKUP(TP_CFAR_DB[[#This Row],[Severity]],Probability[],2,FALSE)+1)</f>
        <v/>
      </c>
      <c r="N1575" s="182"/>
    </row>
    <row r="1576" spans="2:14">
      <c r="B1576" s="176">
        <f t="shared" ca="1" si="60"/>
        <v>1572</v>
      </c>
      <c r="C1576" s="176" t="str">
        <f t="shared" ca="1" si="61"/>
        <v>FT-TP-1572</v>
      </c>
      <c r="D1576" s="31"/>
      <c r="E1576" s="2"/>
      <c r="F1576" s="2"/>
      <c r="G1576" s="2"/>
      <c r="H1576" s="2"/>
      <c r="I1576" s="2"/>
      <c r="J1576" s="31"/>
      <c r="K1576" s="31"/>
      <c r="L1576" s="31"/>
      <c r="M1576" s="174" t="str">
        <f>IF(OR(ISBLANK(TP_CFAR_DB[[#This Row],[Probability]]),ISBLANK(TP_CFAR_DB[[#This Row],[Severity]])),"",VLOOKUP(TP_CFAR_DB[[#This Row],[Probability]],Probability[],2,FALSE)+VLOOKUP(TP_CFAR_DB[[#This Row],[Severity]],Probability[],2,FALSE)+1)</f>
        <v/>
      </c>
      <c r="N1576" s="182"/>
    </row>
    <row r="1577" spans="2:14">
      <c r="B1577" s="176">
        <f t="shared" ca="1" si="60"/>
        <v>1573</v>
      </c>
      <c r="C1577" s="176" t="str">
        <f t="shared" ca="1" si="61"/>
        <v>FT-TP-1573</v>
      </c>
      <c r="D1577" s="31"/>
      <c r="E1577" s="2"/>
      <c r="F1577" s="2"/>
      <c r="G1577" s="2"/>
      <c r="H1577" s="2"/>
      <c r="I1577" s="2"/>
      <c r="J1577" s="31"/>
      <c r="K1577" s="31"/>
      <c r="L1577" s="31"/>
      <c r="M1577" s="174" t="str">
        <f>IF(OR(ISBLANK(TP_CFAR_DB[[#This Row],[Probability]]),ISBLANK(TP_CFAR_DB[[#This Row],[Severity]])),"",VLOOKUP(TP_CFAR_DB[[#This Row],[Probability]],Probability[],2,FALSE)+VLOOKUP(TP_CFAR_DB[[#This Row],[Severity]],Probability[],2,FALSE)+1)</f>
        <v/>
      </c>
      <c r="N1577" s="182"/>
    </row>
    <row r="1578" spans="2:14">
      <c r="B1578" s="176">
        <f t="shared" ca="1" si="60"/>
        <v>1574</v>
      </c>
      <c r="C1578" s="176" t="str">
        <f t="shared" ca="1" si="61"/>
        <v>FT-TP-1574</v>
      </c>
      <c r="D1578" s="31"/>
      <c r="E1578" s="2"/>
      <c r="F1578" s="2"/>
      <c r="G1578" s="2"/>
      <c r="H1578" s="2"/>
      <c r="I1578" s="2"/>
      <c r="J1578" s="31"/>
      <c r="K1578" s="31"/>
      <c r="L1578" s="31"/>
      <c r="M1578" s="174" t="str">
        <f>IF(OR(ISBLANK(TP_CFAR_DB[[#This Row],[Probability]]),ISBLANK(TP_CFAR_DB[[#This Row],[Severity]])),"",VLOOKUP(TP_CFAR_DB[[#This Row],[Probability]],Probability[],2,FALSE)+VLOOKUP(TP_CFAR_DB[[#This Row],[Severity]],Probability[],2,FALSE)+1)</f>
        <v/>
      </c>
      <c r="N1578" s="182"/>
    </row>
    <row r="1579" spans="2:14">
      <c r="B1579" s="176">
        <f t="shared" ca="1" si="60"/>
        <v>1575</v>
      </c>
      <c r="C1579" s="176" t="str">
        <f t="shared" ca="1" si="61"/>
        <v>FT-TP-1575</v>
      </c>
      <c r="D1579" s="31"/>
      <c r="E1579" s="2"/>
      <c r="F1579" s="2"/>
      <c r="G1579" s="2"/>
      <c r="H1579" s="2"/>
      <c r="I1579" s="2"/>
      <c r="J1579" s="31"/>
      <c r="K1579" s="31"/>
      <c r="L1579" s="31"/>
      <c r="M1579" s="174" t="str">
        <f>IF(OR(ISBLANK(TP_CFAR_DB[[#This Row],[Probability]]),ISBLANK(TP_CFAR_DB[[#This Row],[Severity]])),"",VLOOKUP(TP_CFAR_DB[[#This Row],[Probability]],Probability[],2,FALSE)+VLOOKUP(TP_CFAR_DB[[#This Row],[Severity]],Probability[],2,FALSE)+1)</f>
        <v/>
      </c>
      <c r="N1579" s="182"/>
    </row>
    <row r="1580" spans="2:14">
      <c r="B1580" s="176">
        <f t="shared" ca="1" si="60"/>
        <v>1576</v>
      </c>
      <c r="C1580" s="176" t="str">
        <f t="shared" ca="1" si="61"/>
        <v>FT-TP-1576</v>
      </c>
      <c r="D1580" s="31"/>
      <c r="E1580" s="2"/>
      <c r="F1580" s="2"/>
      <c r="G1580" s="2"/>
      <c r="H1580" s="2"/>
      <c r="I1580" s="2"/>
      <c r="J1580" s="31"/>
      <c r="K1580" s="31"/>
      <c r="L1580" s="31"/>
      <c r="M1580" s="174" t="str">
        <f>IF(OR(ISBLANK(TP_CFAR_DB[[#This Row],[Probability]]),ISBLANK(TP_CFAR_DB[[#This Row],[Severity]])),"",VLOOKUP(TP_CFAR_DB[[#This Row],[Probability]],Probability[],2,FALSE)+VLOOKUP(TP_CFAR_DB[[#This Row],[Severity]],Probability[],2,FALSE)+1)</f>
        <v/>
      </c>
      <c r="N1580" s="182"/>
    </row>
    <row r="1581" spans="2:14">
      <c r="B1581" s="176">
        <f t="shared" ca="1" si="60"/>
        <v>1577</v>
      </c>
      <c r="C1581" s="176" t="str">
        <f t="shared" ca="1" si="61"/>
        <v>FT-TP-1577</v>
      </c>
      <c r="D1581" s="31"/>
      <c r="E1581" s="2"/>
      <c r="F1581" s="2"/>
      <c r="G1581" s="2"/>
      <c r="H1581" s="2"/>
      <c r="I1581" s="2"/>
      <c r="J1581" s="31"/>
      <c r="K1581" s="31"/>
      <c r="L1581" s="31"/>
      <c r="M1581" s="174" t="str">
        <f>IF(OR(ISBLANK(TP_CFAR_DB[[#This Row],[Probability]]),ISBLANK(TP_CFAR_DB[[#This Row],[Severity]])),"",VLOOKUP(TP_CFAR_DB[[#This Row],[Probability]],Probability[],2,FALSE)+VLOOKUP(TP_CFAR_DB[[#This Row],[Severity]],Probability[],2,FALSE)+1)</f>
        <v/>
      </c>
      <c r="N1581" s="182"/>
    </row>
    <row r="1582" spans="2:14">
      <c r="B1582" s="176">
        <f t="shared" ca="1" si="60"/>
        <v>1578</v>
      </c>
      <c r="C1582" s="176" t="str">
        <f t="shared" ca="1" si="61"/>
        <v>FT-TP-1578</v>
      </c>
      <c r="D1582" s="31"/>
      <c r="E1582" s="2"/>
      <c r="F1582" s="2"/>
      <c r="G1582" s="2"/>
      <c r="H1582" s="2"/>
      <c r="I1582" s="2"/>
      <c r="J1582" s="31"/>
      <c r="K1582" s="31"/>
      <c r="L1582" s="31"/>
      <c r="M1582" s="174" t="str">
        <f>IF(OR(ISBLANK(TP_CFAR_DB[[#This Row],[Probability]]),ISBLANK(TP_CFAR_DB[[#This Row],[Severity]])),"",VLOOKUP(TP_CFAR_DB[[#This Row],[Probability]],Probability[],2,FALSE)+VLOOKUP(TP_CFAR_DB[[#This Row],[Severity]],Probability[],2,FALSE)+1)</f>
        <v/>
      </c>
      <c r="N1582" s="182"/>
    </row>
    <row r="1583" spans="2:14">
      <c r="B1583" s="176">
        <f t="shared" ca="1" si="60"/>
        <v>1579</v>
      </c>
      <c r="C1583" s="176" t="str">
        <f t="shared" ca="1" si="61"/>
        <v>FT-TP-1579</v>
      </c>
      <c r="D1583" s="31"/>
      <c r="E1583" s="2"/>
      <c r="F1583" s="2"/>
      <c r="G1583" s="2"/>
      <c r="H1583" s="2"/>
      <c r="I1583" s="2"/>
      <c r="J1583" s="31"/>
      <c r="K1583" s="31"/>
      <c r="L1583" s="31"/>
      <c r="M1583" s="174" t="str">
        <f>IF(OR(ISBLANK(TP_CFAR_DB[[#This Row],[Probability]]),ISBLANK(TP_CFAR_DB[[#This Row],[Severity]])),"",VLOOKUP(TP_CFAR_DB[[#This Row],[Probability]],Probability[],2,FALSE)+VLOOKUP(TP_CFAR_DB[[#This Row],[Severity]],Probability[],2,FALSE)+1)</f>
        <v/>
      </c>
      <c r="N1583" s="182"/>
    </row>
    <row r="1584" spans="2:14">
      <c r="B1584" s="176">
        <f t="shared" ca="1" si="60"/>
        <v>1580</v>
      </c>
      <c r="C1584" s="176" t="str">
        <f t="shared" ca="1" si="61"/>
        <v>FT-TP-1580</v>
      </c>
      <c r="D1584" s="31"/>
      <c r="E1584" s="2"/>
      <c r="F1584" s="2"/>
      <c r="G1584" s="2"/>
      <c r="H1584" s="2"/>
      <c r="I1584" s="2"/>
      <c r="J1584" s="31"/>
      <c r="K1584" s="31"/>
      <c r="L1584" s="31"/>
      <c r="M1584" s="174" t="str">
        <f>IF(OR(ISBLANK(TP_CFAR_DB[[#This Row],[Probability]]),ISBLANK(TP_CFAR_DB[[#This Row],[Severity]])),"",VLOOKUP(TP_CFAR_DB[[#This Row],[Probability]],Probability[],2,FALSE)+VLOOKUP(TP_CFAR_DB[[#This Row],[Severity]],Probability[],2,FALSE)+1)</f>
        <v/>
      </c>
      <c r="N1584" s="182"/>
    </row>
    <row r="1585" spans="2:14">
      <c r="B1585" s="176">
        <f t="shared" ca="1" si="60"/>
        <v>1581</v>
      </c>
      <c r="C1585" s="176" t="str">
        <f t="shared" ca="1" si="61"/>
        <v>FT-TP-1581</v>
      </c>
      <c r="D1585" s="31"/>
      <c r="E1585" s="2"/>
      <c r="F1585" s="2"/>
      <c r="G1585" s="2"/>
      <c r="H1585" s="2"/>
      <c r="I1585" s="2"/>
      <c r="J1585" s="31"/>
      <c r="K1585" s="31"/>
      <c r="L1585" s="31"/>
      <c r="M1585" s="174" t="str">
        <f>IF(OR(ISBLANK(TP_CFAR_DB[[#This Row],[Probability]]),ISBLANK(TP_CFAR_DB[[#This Row],[Severity]])),"",VLOOKUP(TP_CFAR_DB[[#This Row],[Probability]],Probability[],2,FALSE)+VLOOKUP(TP_CFAR_DB[[#This Row],[Severity]],Probability[],2,FALSE)+1)</f>
        <v/>
      </c>
      <c r="N1585" s="182"/>
    </row>
    <row r="1586" spans="2:14">
      <c r="B1586" s="176">
        <f t="shared" ca="1" si="60"/>
        <v>1582</v>
      </c>
      <c r="C1586" s="176" t="str">
        <f t="shared" ca="1" si="61"/>
        <v>FT-TP-1582</v>
      </c>
      <c r="D1586" s="31"/>
      <c r="E1586" s="2"/>
      <c r="F1586" s="2"/>
      <c r="G1586" s="2"/>
      <c r="H1586" s="2"/>
      <c r="I1586" s="2"/>
      <c r="J1586" s="31"/>
      <c r="K1586" s="31"/>
      <c r="L1586" s="31"/>
      <c r="M1586" s="174" t="str">
        <f>IF(OR(ISBLANK(TP_CFAR_DB[[#This Row],[Probability]]),ISBLANK(TP_CFAR_DB[[#This Row],[Severity]])),"",VLOOKUP(TP_CFAR_DB[[#This Row],[Probability]],Probability[],2,FALSE)+VLOOKUP(TP_CFAR_DB[[#This Row],[Severity]],Probability[],2,FALSE)+1)</f>
        <v/>
      </c>
      <c r="N1586" s="182"/>
    </row>
    <row r="1587" spans="2:14">
      <c r="B1587" s="176">
        <f t="shared" ca="1" si="60"/>
        <v>1583</v>
      </c>
      <c r="C1587" s="176" t="str">
        <f t="shared" ca="1" si="61"/>
        <v>FT-TP-1583</v>
      </c>
      <c r="D1587" s="31"/>
      <c r="E1587" s="2"/>
      <c r="F1587" s="2"/>
      <c r="G1587" s="2"/>
      <c r="H1587" s="2"/>
      <c r="I1587" s="2"/>
      <c r="J1587" s="31"/>
      <c r="K1587" s="31"/>
      <c r="L1587" s="31"/>
      <c r="M1587" s="174" t="str">
        <f>IF(OR(ISBLANK(TP_CFAR_DB[[#This Row],[Probability]]),ISBLANK(TP_CFAR_DB[[#This Row],[Severity]])),"",VLOOKUP(TP_CFAR_DB[[#This Row],[Probability]],Probability[],2,FALSE)+VLOOKUP(TP_CFAR_DB[[#This Row],[Severity]],Probability[],2,FALSE)+1)</f>
        <v/>
      </c>
      <c r="N1587" s="182"/>
    </row>
    <row r="1588" spans="2:14">
      <c r="B1588" s="176">
        <f t="shared" ca="1" si="60"/>
        <v>1584</v>
      </c>
      <c r="C1588" s="176" t="str">
        <f t="shared" ca="1" si="61"/>
        <v>FT-TP-1584</v>
      </c>
      <c r="D1588" s="31"/>
      <c r="E1588" s="2"/>
      <c r="F1588" s="2"/>
      <c r="G1588" s="2"/>
      <c r="H1588" s="2"/>
      <c r="I1588" s="2"/>
      <c r="J1588" s="31"/>
      <c r="K1588" s="31"/>
      <c r="L1588" s="31"/>
      <c r="M1588" s="174" t="str">
        <f>IF(OR(ISBLANK(TP_CFAR_DB[[#This Row],[Probability]]),ISBLANK(TP_CFAR_DB[[#This Row],[Severity]])),"",VLOOKUP(TP_CFAR_DB[[#This Row],[Probability]],Probability[],2,FALSE)+VLOOKUP(TP_CFAR_DB[[#This Row],[Severity]],Probability[],2,FALSE)+1)</f>
        <v/>
      </c>
      <c r="N1588" s="182"/>
    </row>
    <row r="1589" spans="2:14">
      <c r="B1589" s="176">
        <f t="shared" ca="1" si="60"/>
        <v>1585</v>
      </c>
      <c r="C1589" s="176" t="str">
        <f t="shared" ca="1" si="61"/>
        <v>FT-TP-1585</v>
      </c>
      <c r="D1589" s="31"/>
      <c r="E1589" s="2"/>
      <c r="F1589" s="2"/>
      <c r="G1589" s="2"/>
      <c r="H1589" s="2"/>
      <c r="I1589" s="2"/>
      <c r="J1589" s="31"/>
      <c r="K1589" s="31"/>
      <c r="L1589" s="31"/>
      <c r="M1589" s="174" t="str">
        <f>IF(OR(ISBLANK(TP_CFAR_DB[[#This Row],[Probability]]),ISBLANK(TP_CFAR_DB[[#This Row],[Severity]])),"",VLOOKUP(TP_CFAR_DB[[#This Row],[Probability]],Probability[],2,FALSE)+VLOOKUP(TP_CFAR_DB[[#This Row],[Severity]],Probability[],2,FALSE)+1)</f>
        <v/>
      </c>
      <c r="N1589" s="182"/>
    </row>
    <row r="1590" spans="2:14">
      <c r="B1590" s="176">
        <f t="shared" ca="1" si="60"/>
        <v>1586</v>
      </c>
      <c r="C1590" s="176" t="str">
        <f t="shared" ca="1" si="61"/>
        <v>FT-TP-1586</v>
      </c>
      <c r="D1590" s="31"/>
      <c r="E1590" s="2"/>
      <c r="F1590" s="2"/>
      <c r="G1590" s="2"/>
      <c r="H1590" s="2"/>
      <c r="I1590" s="2"/>
      <c r="J1590" s="31"/>
      <c r="K1590" s="31"/>
      <c r="L1590" s="31"/>
      <c r="M1590" s="174" t="str">
        <f>IF(OR(ISBLANK(TP_CFAR_DB[[#This Row],[Probability]]),ISBLANK(TP_CFAR_DB[[#This Row],[Severity]])),"",VLOOKUP(TP_CFAR_DB[[#This Row],[Probability]],Probability[],2,FALSE)+VLOOKUP(TP_CFAR_DB[[#This Row],[Severity]],Probability[],2,FALSE)+1)</f>
        <v/>
      </c>
      <c r="N1590" s="182"/>
    </row>
    <row r="1591" spans="2:14">
      <c r="B1591" s="176">
        <f t="shared" ca="1" si="60"/>
        <v>1587</v>
      </c>
      <c r="C1591" s="176" t="str">
        <f t="shared" ca="1" si="61"/>
        <v>FT-TP-1587</v>
      </c>
      <c r="D1591" s="31"/>
      <c r="E1591" s="2"/>
      <c r="F1591" s="2"/>
      <c r="G1591" s="2"/>
      <c r="H1591" s="2"/>
      <c r="I1591" s="2"/>
      <c r="J1591" s="31"/>
      <c r="K1591" s="31"/>
      <c r="L1591" s="31"/>
      <c r="M1591" s="174" t="str">
        <f>IF(OR(ISBLANK(TP_CFAR_DB[[#This Row],[Probability]]),ISBLANK(TP_CFAR_DB[[#This Row],[Severity]])),"",VLOOKUP(TP_CFAR_DB[[#This Row],[Probability]],Probability[],2,FALSE)+VLOOKUP(TP_CFAR_DB[[#This Row],[Severity]],Probability[],2,FALSE)+1)</f>
        <v/>
      </c>
      <c r="N1591" s="182"/>
    </row>
    <row r="1592" spans="2:14">
      <c r="B1592" s="176">
        <f t="shared" ca="1" si="60"/>
        <v>1588</v>
      </c>
      <c r="C1592" s="176" t="str">
        <f t="shared" ca="1" si="61"/>
        <v>FT-TP-1588</v>
      </c>
      <c r="D1592" s="31"/>
      <c r="E1592" s="2"/>
      <c r="F1592" s="2"/>
      <c r="G1592" s="2"/>
      <c r="H1592" s="2"/>
      <c r="I1592" s="2"/>
      <c r="J1592" s="31"/>
      <c r="K1592" s="31"/>
      <c r="L1592" s="31"/>
      <c r="M1592" s="174" t="str">
        <f>IF(OR(ISBLANK(TP_CFAR_DB[[#This Row],[Probability]]),ISBLANK(TP_CFAR_DB[[#This Row],[Severity]])),"",VLOOKUP(TP_CFAR_DB[[#This Row],[Probability]],Probability[],2,FALSE)+VLOOKUP(TP_CFAR_DB[[#This Row],[Severity]],Probability[],2,FALSE)+1)</f>
        <v/>
      </c>
      <c r="N1592" s="182"/>
    </row>
    <row r="1593" spans="2:14">
      <c r="B1593" s="176">
        <f t="shared" ca="1" si="60"/>
        <v>1589</v>
      </c>
      <c r="C1593" s="176" t="str">
        <f t="shared" ca="1" si="61"/>
        <v>FT-TP-1589</v>
      </c>
      <c r="D1593" s="31"/>
      <c r="E1593" s="2"/>
      <c r="F1593" s="2"/>
      <c r="G1593" s="2"/>
      <c r="H1593" s="2"/>
      <c r="I1593" s="2"/>
      <c r="J1593" s="31"/>
      <c r="K1593" s="31"/>
      <c r="L1593" s="31"/>
      <c r="M1593" s="174" t="str">
        <f>IF(OR(ISBLANK(TP_CFAR_DB[[#This Row],[Probability]]),ISBLANK(TP_CFAR_DB[[#This Row],[Severity]])),"",VLOOKUP(TP_CFAR_DB[[#This Row],[Probability]],Probability[],2,FALSE)+VLOOKUP(TP_CFAR_DB[[#This Row],[Severity]],Probability[],2,FALSE)+1)</f>
        <v/>
      </c>
      <c r="N1593" s="182"/>
    </row>
    <row r="1594" spans="2:14">
      <c r="B1594" s="176">
        <f t="shared" ca="1" si="60"/>
        <v>1590</v>
      </c>
      <c r="C1594" s="176" t="str">
        <f t="shared" ca="1" si="61"/>
        <v>FT-TP-1590</v>
      </c>
      <c r="D1594" s="31"/>
      <c r="E1594" s="2"/>
      <c r="F1594" s="2"/>
      <c r="G1594" s="2"/>
      <c r="H1594" s="2"/>
      <c r="I1594" s="2"/>
      <c r="J1594" s="31"/>
      <c r="K1594" s="31"/>
      <c r="L1594" s="31"/>
      <c r="M1594" s="174" t="str">
        <f>IF(OR(ISBLANK(TP_CFAR_DB[[#This Row],[Probability]]),ISBLANK(TP_CFAR_DB[[#This Row],[Severity]])),"",VLOOKUP(TP_CFAR_DB[[#This Row],[Probability]],Probability[],2,FALSE)+VLOOKUP(TP_CFAR_DB[[#This Row],[Severity]],Probability[],2,FALSE)+1)</f>
        <v/>
      </c>
      <c r="N1594" s="182"/>
    </row>
    <row r="1595" spans="2:14">
      <c r="B1595" s="176">
        <f t="shared" ca="1" si="60"/>
        <v>1591</v>
      </c>
      <c r="C1595" s="176" t="str">
        <f t="shared" ca="1" si="61"/>
        <v>FT-TP-1591</v>
      </c>
      <c r="D1595" s="31"/>
      <c r="E1595" s="2"/>
      <c r="F1595" s="2"/>
      <c r="G1595" s="2"/>
      <c r="H1595" s="2"/>
      <c r="I1595" s="2"/>
      <c r="J1595" s="31"/>
      <c r="K1595" s="31"/>
      <c r="L1595" s="31"/>
      <c r="M1595" s="174" t="str">
        <f>IF(OR(ISBLANK(TP_CFAR_DB[[#This Row],[Probability]]),ISBLANK(TP_CFAR_DB[[#This Row],[Severity]])),"",VLOOKUP(TP_CFAR_DB[[#This Row],[Probability]],Probability[],2,FALSE)+VLOOKUP(TP_CFAR_DB[[#This Row],[Severity]],Probability[],2,FALSE)+1)</f>
        <v/>
      </c>
      <c r="N1595" s="182"/>
    </row>
    <row r="1596" spans="2:14">
      <c r="B1596" s="176">
        <f t="shared" ca="1" si="60"/>
        <v>1592</v>
      </c>
      <c r="C1596" s="176" t="str">
        <f t="shared" ca="1" si="61"/>
        <v>FT-TP-1592</v>
      </c>
      <c r="D1596" s="31"/>
      <c r="E1596" s="2"/>
      <c r="F1596" s="2"/>
      <c r="G1596" s="2"/>
      <c r="H1596" s="2"/>
      <c r="I1596" s="2"/>
      <c r="J1596" s="31"/>
      <c r="K1596" s="31"/>
      <c r="L1596" s="31"/>
      <c r="M1596" s="174" t="str">
        <f>IF(OR(ISBLANK(TP_CFAR_DB[[#This Row],[Probability]]),ISBLANK(TP_CFAR_DB[[#This Row],[Severity]])),"",VLOOKUP(TP_CFAR_DB[[#This Row],[Probability]],Probability[],2,FALSE)+VLOOKUP(TP_CFAR_DB[[#This Row],[Severity]],Probability[],2,FALSE)+1)</f>
        <v/>
      </c>
      <c r="N1596" s="182"/>
    </row>
    <row r="1597" spans="2:14">
      <c r="B1597" s="176">
        <f t="shared" ca="1" si="60"/>
        <v>1593</v>
      </c>
      <c r="C1597" s="176" t="str">
        <f t="shared" ca="1" si="61"/>
        <v>FT-TP-1593</v>
      </c>
      <c r="D1597" s="31"/>
      <c r="E1597" s="2"/>
      <c r="F1597" s="2"/>
      <c r="G1597" s="2"/>
      <c r="H1597" s="2"/>
      <c r="I1597" s="2"/>
      <c r="J1597" s="31"/>
      <c r="K1597" s="31"/>
      <c r="L1597" s="31"/>
      <c r="M1597" s="174" t="str">
        <f>IF(OR(ISBLANK(TP_CFAR_DB[[#This Row],[Probability]]),ISBLANK(TP_CFAR_DB[[#This Row],[Severity]])),"",VLOOKUP(TP_CFAR_DB[[#This Row],[Probability]],Probability[],2,FALSE)+VLOOKUP(TP_CFAR_DB[[#This Row],[Severity]],Probability[],2,FALSE)+1)</f>
        <v/>
      </c>
      <c r="N1597" s="182"/>
    </row>
    <row r="1598" spans="2:14">
      <c r="B1598" s="176">
        <f t="shared" ca="1" si="60"/>
        <v>1594</v>
      </c>
      <c r="C1598" s="176" t="str">
        <f t="shared" ca="1" si="61"/>
        <v>FT-TP-1594</v>
      </c>
      <c r="D1598" s="31"/>
      <c r="E1598" s="2"/>
      <c r="F1598" s="2"/>
      <c r="G1598" s="2"/>
      <c r="H1598" s="2"/>
      <c r="I1598" s="2"/>
      <c r="J1598" s="31"/>
      <c r="K1598" s="31"/>
      <c r="L1598" s="31"/>
      <c r="M1598" s="174" t="str">
        <f>IF(OR(ISBLANK(TP_CFAR_DB[[#This Row],[Probability]]),ISBLANK(TP_CFAR_DB[[#This Row],[Severity]])),"",VLOOKUP(TP_CFAR_DB[[#This Row],[Probability]],Probability[],2,FALSE)+VLOOKUP(TP_CFAR_DB[[#This Row],[Severity]],Probability[],2,FALSE)+1)</f>
        <v/>
      </c>
      <c r="N1598" s="182"/>
    </row>
    <row r="1599" spans="2:14">
      <c r="B1599" s="176">
        <f t="shared" ref="B1599:B1646" ca="1" si="62">INDIRECT("R[-1]C",0)+1</f>
        <v>1595</v>
      </c>
      <c r="C1599" s="176" t="str">
        <f t="shared" ref="C1599:C1646" ca="1" si="63">"FT-TP-"&amp;B1599</f>
        <v>FT-TP-1595</v>
      </c>
      <c r="D1599" s="31"/>
      <c r="E1599" s="2"/>
      <c r="F1599" s="2"/>
      <c r="G1599" s="2"/>
      <c r="H1599" s="2"/>
      <c r="I1599" s="2"/>
      <c r="J1599" s="31"/>
      <c r="K1599" s="31"/>
      <c r="L1599" s="31"/>
      <c r="M1599" s="174" t="str">
        <f>IF(OR(ISBLANK(TP_CFAR_DB[[#This Row],[Probability]]),ISBLANK(TP_CFAR_DB[[#This Row],[Severity]])),"",VLOOKUP(TP_CFAR_DB[[#This Row],[Probability]],Probability[],2,FALSE)+VLOOKUP(TP_CFAR_DB[[#This Row],[Severity]],Probability[],2,FALSE)+1)</f>
        <v/>
      </c>
      <c r="N1599" s="182"/>
    </row>
    <row r="1600" spans="2:14">
      <c r="B1600" s="176">
        <f t="shared" ca="1" si="62"/>
        <v>1596</v>
      </c>
      <c r="C1600" s="176" t="str">
        <f t="shared" ca="1" si="63"/>
        <v>FT-TP-1596</v>
      </c>
      <c r="D1600" s="31"/>
      <c r="E1600" s="2"/>
      <c r="F1600" s="2"/>
      <c r="G1600" s="2"/>
      <c r="H1600" s="2"/>
      <c r="I1600" s="2"/>
      <c r="J1600" s="31"/>
      <c r="K1600" s="31"/>
      <c r="L1600" s="31"/>
      <c r="M1600" s="174" t="str">
        <f>IF(OR(ISBLANK(TP_CFAR_DB[[#This Row],[Probability]]),ISBLANK(TP_CFAR_DB[[#This Row],[Severity]])),"",VLOOKUP(TP_CFAR_DB[[#This Row],[Probability]],Probability[],2,FALSE)+VLOOKUP(TP_CFAR_DB[[#This Row],[Severity]],Probability[],2,FALSE)+1)</f>
        <v/>
      </c>
      <c r="N1600" s="182"/>
    </row>
    <row r="1601" spans="2:14">
      <c r="B1601" s="176">
        <f t="shared" ca="1" si="62"/>
        <v>1597</v>
      </c>
      <c r="C1601" s="176" t="str">
        <f t="shared" ca="1" si="63"/>
        <v>FT-TP-1597</v>
      </c>
      <c r="D1601" s="31"/>
      <c r="E1601" s="2"/>
      <c r="F1601" s="2"/>
      <c r="G1601" s="2"/>
      <c r="H1601" s="2"/>
      <c r="I1601" s="2"/>
      <c r="J1601" s="31"/>
      <c r="K1601" s="31"/>
      <c r="L1601" s="31"/>
      <c r="M1601" s="174" t="str">
        <f>IF(OR(ISBLANK(TP_CFAR_DB[[#This Row],[Probability]]),ISBLANK(TP_CFAR_DB[[#This Row],[Severity]])),"",VLOOKUP(TP_CFAR_DB[[#This Row],[Probability]],Probability[],2,FALSE)+VLOOKUP(TP_CFAR_DB[[#This Row],[Severity]],Probability[],2,FALSE)+1)</f>
        <v/>
      </c>
      <c r="N1601" s="182"/>
    </row>
    <row r="1602" spans="2:14">
      <c r="B1602" s="176">
        <f t="shared" ca="1" si="62"/>
        <v>1598</v>
      </c>
      <c r="C1602" s="176" t="str">
        <f t="shared" ca="1" si="63"/>
        <v>FT-TP-1598</v>
      </c>
      <c r="D1602" s="31"/>
      <c r="E1602" s="2"/>
      <c r="F1602" s="2"/>
      <c r="G1602" s="2"/>
      <c r="H1602" s="2"/>
      <c r="I1602" s="2"/>
      <c r="J1602" s="31"/>
      <c r="K1602" s="31"/>
      <c r="L1602" s="31"/>
      <c r="M1602" s="174" t="str">
        <f>IF(OR(ISBLANK(TP_CFAR_DB[[#This Row],[Probability]]),ISBLANK(TP_CFAR_DB[[#This Row],[Severity]])),"",VLOOKUP(TP_CFAR_DB[[#This Row],[Probability]],Probability[],2,FALSE)+VLOOKUP(TP_CFAR_DB[[#This Row],[Severity]],Probability[],2,FALSE)+1)</f>
        <v/>
      </c>
      <c r="N1602" s="182"/>
    </row>
    <row r="1603" spans="2:14">
      <c r="B1603" s="176">
        <f t="shared" ca="1" si="62"/>
        <v>1599</v>
      </c>
      <c r="C1603" s="176" t="str">
        <f t="shared" ca="1" si="63"/>
        <v>FT-TP-1599</v>
      </c>
      <c r="D1603" s="31"/>
      <c r="E1603" s="2"/>
      <c r="F1603" s="2"/>
      <c r="G1603" s="2"/>
      <c r="H1603" s="2"/>
      <c r="I1603" s="2"/>
      <c r="J1603" s="31"/>
      <c r="K1603" s="31"/>
      <c r="L1603" s="31"/>
      <c r="M1603" s="174" t="str">
        <f>IF(OR(ISBLANK(TP_CFAR_DB[[#This Row],[Probability]]),ISBLANK(TP_CFAR_DB[[#This Row],[Severity]])),"",VLOOKUP(TP_CFAR_DB[[#This Row],[Probability]],Probability[],2,FALSE)+VLOOKUP(TP_CFAR_DB[[#This Row],[Severity]],Probability[],2,FALSE)+1)</f>
        <v/>
      </c>
      <c r="N1603" s="182"/>
    </row>
    <row r="1604" spans="2:14">
      <c r="B1604" s="176">
        <f t="shared" ca="1" si="62"/>
        <v>1600</v>
      </c>
      <c r="C1604" s="176" t="str">
        <f t="shared" ca="1" si="63"/>
        <v>FT-TP-1600</v>
      </c>
      <c r="D1604" s="31"/>
      <c r="E1604" s="2"/>
      <c r="F1604" s="2"/>
      <c r="G1604" s="2"/>
      <c r="H1604" s="2"/>
      <c r="I1604" s="2"/>
      <c r="J1604" s="31"/>
      <c r="K1604" s="31"/>
      <c r="L1604" s="31"/>
      <c r="M1604" s="174" t="str">
        <f>IF(OR(ISBLANK(TP_CFAR_DB[[#This Row],[Probability]]),ISBLANK(TP_CFAR_DB[[#This Row],[Severity]])),"",VLOOKUP(TP_CFAR_DB[[#This Row],[Probability]],Probability[],2,FALSE)+VLOOKUP(TP_CFAR_DB[[#This Row],[Severity]],Probability[],2,FALSE)+1)</f>
        <v/>
      </c>
      <c r="N1604" s="182"/>
    </row>
    <row r="1605" spans="2:14">
      <c r="B1605" s="176">
        <f t="shared" ca="1" si="62"/>
        <v>1601</v>
      </c>
      <c r="C1605" s="176" t="str">
        <f t="shared" ca="1" si="63"/>
        <v>FT-TP-1601</v>
      </c>
      <c r="D1605" s="31"/>
      <c r="E1605" s="2"/>
      <c r="F1605" s="2"/>
      <c r="G1605" s="2"/>
      <c r="H1605" s="2"/>
      <c r="I1605" s="2"/>
      <c r="J1605" s="31"/>
      <c r="K1605" s="31"/>
      <c r="L1605" s="31"/>
      <c r="M1605" s="174" t="str">
        <f>IF(OR(ISBLANK(TP_CFAR_DB[[#This Row],[Probability]]),ISBLANK(TP_CFAR_DB[[#This Row],[Severity]])),"",VLOOKUP(TP_CFAR_DB[[#This Row],[Probability]],Probability[],2,FALSE)+VLOOKUP(TP_CFAR_DB[[#This Row],[Severity]],Probability[],2,FALSE)+1)</f>
        <v/>
      </c>
      <c r="N1605" s="182"/>
    </row>
    <row r="1606" spans="2:14">
      <c r="B1606" s="176">
        <f t="shared" ca="1" si="62"/>
        <v>1602</v>
      </c>
      <c r="C1606" s="176" t="str">
        <f t="shared" ca="1" si="63"/>
        <v>FT-TP-1602</v>
      </c>
      <c r="D1606" s="31"/>
      <c r="E1606" s="2"/>
      <c r="F1606" s="2"/>
      <c r="G1606" s="2"/>
      <c r="H1606" s="2"/>
      <c r="I1606" s="2"/>
      <c r="J1606" s="31"/>
      <c r="K1606" s="31"/>
      <c r="L1606" s="31"/>
      <c r="M1606" s="174" t="str">
        <f>IF(OR(ISBLANK(TP_CFAR_DB[[#This Row],[Probability]]),ISBLANK(TP_CFAR_DB[[#This Row],[Severity]])),"",VLOOKUP(TP_CFAR_DB[[#This Row],[Probability]],Probability[],2,FALSE)+VLOOKUP(TP_CFAR_DB[[#This Row],[Severity]],Probability[],2,FALSE)+1)</f>
        <v/>
      </c>
      <c r="N1606" s="182"/>
    </row>
    <row r="1607" spans="2:14">
      <c r="B1607" s="176">
        <f t="shared" ca="1" si="62"/>
        <v>1603</v>
      </c>
      <c r="C1607" s="176" t="str">
        <f t="shared" ca="1" si="63"/>
        <v>FT-TP-1603</v>
      </c>
      <c r="D1607" s="31"/>
      <c r="E1607" s="2"/>
      <c r="F1607" s="2"/>
      <c r="G1607" s="2"/>
      <c r="H1607" s="2"/>
      <c r="I1607" s="2"/>
      <c r="J1607" s="31"/>
      <c r="K1607" s="31"/>
      <c r="L1607" s="31"/>
      <c r="M1607" s="174" t="str">
        <f>IF(OR(ISBLANK(TP_CFAR_DB[[#This Row],[Probability]]),ISBLANK(TP_CFAR_DB[[#This Row],[Severity]])),"",VLOOKUP(TP_CFAR_DB[[#This Row],[Probability]],Probability[],2,FALSE)+VLOOKUP(TP_CFAR_DB[[#This Row],[Severity]],Probability[],2,FALSE)+1)</f>
        <v/>
      </c>
      <c r="N1607" s="182"/>
    </row>
    <row r="1608" spans="2:14">
      <c r="B1608" s="176">
        <f t="shared" ca="1" si="62"/>
        <v>1604</v>
      </c>
      <c r="C1608" s="176" t="str">
        <f t="shared" ca="1" si="63"/>
        <v>FT-TP-1604</v>
      </c>
      <c r="D1608" s="31"/>
      <c r="E1608" s="2"/>
      <c r="F1608" s="2"/>
      <c r="G1608" s="2"/>
      <c r="H1608" s="2"/>
      <c r="I1608" s="2"/>
      <c r="J1608" s="31"/>
      <c r="K1608" s="31"/>
      <c r="L1608" s="31"/>
      <c r="M1608" s="174" t="str">
        <f>IF(OR(ISBLANK(TP_CFAR_DB[[#This Row],[Probability]]),ISBLANK(TP_CFAR_DB[[#This Row],[Severity]])),"",VLOOKUP(TP_CFAR_DB[[#This Row],[Probability]],Probability[],2,FALSE)+VLOOKUP(TP_CFAR_DB[[#This Row],[Severity]],Probability[],2,FALSE)+1)</f>
        <v/>
      </c>
      <c r="N1608" s="182"/>
    </row>
    <row r="1609" spans="2:14">
      <c r="B1609" s="176">
        <f t="shared" ca="1" si="62"/>
        <v>1605</v>
      </c>
      <c r="C1609" s="176" t="str">
        <f t="shared" ca="1" si="63"/>
        <v>FT-TP-1605</v>
      </c>
      <c r="D1609" s="31"/>
      <c r="E1609" s="2"/>
      <c r="F1609" s="2"/>
      <c r="G1609" s="2"/>
      <c r="H1609" s="2"/>
      <c r="I1609" s="2"/>
      <c r="J1609" s="31"/>
      <c r="K1609" s="31"/>
      <c r="L1609" s="31"/>
      <c r="M1609" s="174" t="str">
        <f>IF(OR(ISBLANK(TP_CFAR_DB[[#This Row],[Probability]]),ISBLANK(TP_CFAR_DB[[#This Row],[Severity]])),"",VLOOKUP(TP_CFAR_DB[[#This Row],[Probability]],Probability[],2,FALSE)+VLOOKUP(TP_CFAR_DB[[#This Row],[Severity]],Probability[],2,FALSE)+1)</f>
        <v/>
      </c>
      <c r="N1609" s="182"/>
    </row>
    <row r="1610" spans="2:14">
      <c r="B1610" s="176">
        <f t="shared" ca="1" si="62"/>
        <v>1606</v>
      </c>
      <c r="C1610" s="176" t="str">
        <f t="shared" ca="1" si="63"/>
        <v>FT-TP-1606</v>
      </c>
      <c r="D1610" s="31"/>
      <c r="E1610" s="2"/>
      <c r="F1610" s="2"/>
      <c r="G1610" s="2"/>
      <c r="H1610" s="2"/>
      <c r="I1610" s="2"/>
      <c r="J1610" s="31"/>
      <c r="K1610" s="31"/>
      <c r="L1610" s="31"/>
      <c r="M1610" s="174" t="str">
        <f>IF(OR(ISBLANK(TP_CFAR_DB[[#This Row],[Probability]]),ISBLANK(TP_CFAR_DB[[#This Row],[Severity]])),"",VLOOKUP(TP_CFAR_DB[[#This Row],[Probability]],Probability[],2,FALSE)+VLOOKUP(TP_CFAR_DB[[#This Row],[Severity]],Probability[],2,FALSE)+1)</f>
        <v/>
      </c>
      <c r="N1610" s="182"/>
    </row>
    <row r="1611" spans="2:14">
      <c r="B1611" s="176">
        <f t="shared" ca="1" si="62"/>
        <v>1607</v>
      </c>
      <c r="C1611" s="176" t="str">
        <f t="shared" ca="1" si="63"/>
        <v>FT-TP-1607</v>
      </c>
      <c r="D1611" s="31"/>
      <c r="E1611" s="2"/>
      <c r="F1611" s="2"/>
      <c r="G1611" s="2"/>
      <c r="H1611" s="2"/>
      <c r="I1611" s="2"/>
      <c r="J1611" s="31"/>
      <c r="K1611" s="31"/>
      <c r="L1611" s="31"/>
      <c r="M1611" s="174" t="str">
        <f>IF(OR(ISBLANK(TP_CFAR_DB[[#This Row],[Probability]]),ISBLANK(TP_CFAR_DB[[#This Row],[Severity]])),"",VLOOKUP(TP_CFAR_DB[[#This Row],[Probability]],Probability[],2,FALSE)+VLOOKUP(TP_CFAR_DB[[#This Row],[Severity]],Probability[],2,FALSE)+1)</f>
        <v/>
      </c>
      <c r="N1611" s="182"/>
    </row>
    <row r="1612" spans="2:14">
      <c r="B1612" s="176">
        <f t="shared" ca="1" si="62"/>
        <v>1608</v>
      </c>
      <c r="C1612" s="176" t="str">
        <f t="shared" ca="1" si="63"/>
        <v>FT-TP-1608</v>
      </c>
      <c r="D1612" s="31"/>
      <c r="E1612" s="2"/>
      <c r="F1612" s="2"/>
      <c r="G1612" s="2"/>
      <c r="H1612" s="2"/>
      <c r="I1612" s="2"/>
      <c r="J1612" s="31"/>
      <c r="K1612" s="31"/>
      <c r="L1612" s="31"/>
      <c r="M1612" s="174" t="str">
        <f>IF(OR(ISBLANK(TP_CFAR_DB[[#This Row],[Probability]]),ISBLANK(TP_CFAR_DB[[#This Row],[Severity]])),"",VLOOKUP(TP_CFAR_DB[[#This Row],[Probability]],Probability[],2,FALSE)+VLOOKUP(TP_CFAR_DB[[#This Row],[Severity]],Probability[],2,FALSE)+1)</f>
        <v/>
      </c>
      <c r="N1612" s="182"/>
    </row>
    <row r="1613" spans="2:14">
      <c r="B1613" s="176">
        <f t="shared" ca="1" si="62"/>
        <v>1609</v>
      </c>
      <c r="C1613" s="176" t="str">
        <f t="shared" ca="1" si="63"/>
        <v>FT-TP-1609</v>
      </c>
      <c r="D1613" s="31"/>
      <c r="E1613" s="2"/>
      <c r="F1613" s="2"/>
      <c r="G1613" s="2"/>
      <c r="H1613" s="2"/>
      <c r="I1613" s="2"/>
      <c r="J1613" s="31"/>
      <c r="K1613" s="31"/>
      <c r="L1613" s="31"/>
      <c r="M1613" s="174" t="str">
        <f>IF(OR(ISBLANK(TP_CFAR_DB[[#This Row],[Probability]]),ISBLANK(TP_CFAR_DB[[#This Row],[Severity]])),"",VLOOKUP(TP_CFAR_DB[[#This Row],[Probability]],Probability[],2,FALSE)+VLOOKUP(TP_CFAR_DB[[#This Row],[Severity]],Probability[],2,FALSE)+1)</f>
        <v/>
      </c>
      <c r="N1613" s="182"/>
    </row>
    <row r="1614" spans="2:14">
      <c r="B1614" s="176">
        <f t="shared" ca="1" si="62"/>
        <v>1610</v>
      </c>
      <c r="C1614" s="176" t="str">
        <f t="shared" ca="1" si="63"/>
        <v>FT-TP-1610</v>
      </c>
      <c r="D1614" s="31"/>
      <c r="E1614" s="2"/>
      <c r="F1614" s="2"/>
      <c r="G1614" s="2"/>
      <c r="H1614" s="2"/>
      <c r="I1614" s="2"/>
      <c r="J1614" s="31"/>
      <c r="K1614" s="31"/>
      <c r="L1614" s="31"/>
      <c r="M1614" s="174" t="str">
        <f>IF(OR(ISBLANK(TP_CFAR_DB[[#This Row],[Probability]]),ISBLANK(TP_CFAR_DB[[#This Row],[Severity]])),"",VLOOKUP(TP_CFAR_DB[[#This Row],[Probability]],Probability[],2,FALSE)+VLOOKUP(TP_CFAR_DB[[#This Row],[Severity]],Probability[],2,FALSE)+1)</f>
        <v/>
      </c>
      <c r="N1614" s="182"/>
    </row>
    <row r="1615" spans="2:14">
      <c r="B1615" s="176">
        <f t="shared" ca="1" si="62"/>
        <v>1611</v>
      </c>
      <c r="C1615" s="176" t="str">
        <f t="shared" ca="1" si="63"/>
        <v>FT-TP-1611</v>
      </c>
      <c r="D1615" s="31"/>
      <c r="E1615" s="2"/>
      <c r="F1615" s="2"/>
      <c r="G1615" s="2"/>
      <c r="H1615" s="2"/>
      <c r="I1615" s="2"/>
      <c r="J1615" s="31"/>
      <c r="K1615" s="31"/>
      <c r="L1615" s="31"/>
      <c r="M1615" s="174" t="str">
        <f>IF(OR(ISBLANK(TP_CFAR_DB[[#This Row],[Probability]]),ISBLANK(TP_CFAR_DB[[#This Row],[Severity]])),"",VLOOKUP(TP_CFAR_DB[[#This Row],[Probability]],Probability[],2,FALSE)+VLOOKUP(TP_CFAR_DB[[#This Row],[Severity]],Probability[],2,FALSE)+1)</f>
        <v/>
      </c>
      <c r="N1615" s="182"/>
    </row>
    <row r="1616" spans="2:14">
      <c r="B1616" s="176">
        <f t="shared" ca="1" si="62"/>
        <v>1612</v>
      </c>
      <c r="C1616" s="176" t="str">
        <f t="shared" ca="1" si="63"/>
        <v>FT-TP-1612</v>
      </c>
      <c r="D1616" s="31"/>
      <c r="E1616" s="2"/>
      <c r="F1616" s="2"/>
      <c r="G1616" s="2"/>
      <c r="H1616" s="2"/>
      <c r="I1616" s="2"/>
      <c r="J1616" s="31"/>
      <c r="K1616" s="31"/>
      <c r="L1616" s="31"/>
      <c r="M1616" s="174" t="str">
        <f>IF(OR(ISBLANK(TP_CFAR_DB[[#This Row],[Probability]]),ISBLANK(TP_CFAR_DB[[#This Row],[Severity]])),"",VLOOKUP(TP_CFAR_DB[[#This Row],[Probability]],Probability[],2,FALSE)+VLOOKUP(TP_CFAR_DB[[#This Row],[Severity]],Probability[],2,FALSE)+1)</f>
        <v/>
      </c>
      <c r="N1616" s="182"/>
    </row>
    <row r="1617" spans="2:14">
      <c r="B1617" s="176">
        <f t="shared" ca="1" si="62"/>
        <v>1613</v>
      </c>
      <c r="C1617" s="176" t="str">
        <f t="shared" ca="1" si="63"/>
        <v>FT-TP-1613</v>
      </c>
      <c r="D1617" s="31"/>
      <c r="E1617" s="2"/>
      <c r="F1617" s="2"/>
      <c r="G1617" s="2"/>
      <c r="H1617" s="2"/>
      <c r="I1617" s="2"/>
      <c r="J1617" s="31"/>
      <c r="K1617" s="31"/>
      <c r="L1617" s="31"/>
      <c r="M1617" s="174" t="str">
        <f>IF(OR(ISBLANK(TP_CFAR_DB[[#This Row],[Probability]]),ISBLANK(TP_CFAR_DB[[#This Row],[Severity]])),"",VLOOKUP(TP_CFAR_DB[[#This Row],[Probability]],Probability[],2,FALSE)+VLOOKUP(TP_CFAR_DB[[#This Row],[Severity]],Probability[],2,FALSE)+1)</f>
        <v/>
      </c>
      <c r="N1617" s="182"/>
    </row>
    <row r="1618" spans="2:14">
      <c r="B1618" s="176">
        <f t="shared" ca="1" si="62"/>
        <v>1614</v>
      </c>
      <c r="C1618" s="176" t="str">
        <f t="shared" ca="1" si="63"/>
        <v>FT-TP-1614</v>
      </c>
      <c r="D1618" s="31"/>
      <c r="E1618" s="2"/>
      <c r="F1618" s="2"/>
      <c r="G1618" s="2"/>
      <c r="H1618" s="2"/>
      <c r="I1618" s="2"/>
      <c r="J1618" s="31"/>
      <c r="K1618" s="31"/>
      <c r="L1618" s="31"/>
      <c r="M1618" s="174" t="str">
        <f>IF(OR(ISBLANK(TP_CFAR_DB[[#This Row],[Probability]]),ISBLANK(TP_CFAR_DB[[#This Row],[Severity]])),"",VLOOKUP(TP_CFAR_DB[[#This Row],[Probability]],Probability[],2,FALSE)+VLOOKUP(TP_CFAR_DB[[#This Row],[Severity]],Probability[],2,FALSE)+1)</f>
        <v/>
      </c>
      <c r="N1618" s="182"/>
    </row>
    <row r="1619" spans="2:14">
      <c r="B1619" s="176">
        <f t="shared" ca="1" si="62"/>
        <v>1615</v>
      </c>
      <c r="C1619" s="176" t="str">
        <f t="shared" ca="1" si="63"/>
        <v>FT-TP-1615</v>
      </c>
      <c r="D1619" s="31"/>
      <c r="E1619" s="2"/>
      <c r="F1619" s="2"/>
      <c r="G1619" s="2"/>
      <c r="H1619" s="2"/>
      <c r="I1619" s="2"/>
      <c r="J1619" s="31"/>
      <c r="K1619" s="31"/>
      <c r="L1619" s="31"/>
      <c r="M1619" s="174" t="str">
        <f>IF(OR(ISBLANK(TP_CFAR_DB[[#This Row],[Probability]]),ISBLANK(TP_CFAR_DB[[#This Row],[Severity]])),"",VLOOKUP(TP_CFAR_DB[[#This Row],[Probability]],Probability[],2,FALSE)+VLOOKUP(TP_CFAR_DB[[#This Row],[Severity]],Probability[],2,FALSE)+1)</f>
        <v/>
      </c>
      <c r="N1619" s="182"/>
    </row>
    <row r="1620" spans="2:14">
      <c r="B1620" s="176">
        <f t="shared" ca="1" si="62"/>
        <v>1616</v>
      </c>
      <c r="C1620" s="176" t="str">
        <f t="shared" ca="1" si="63"/>
        <v>FT-TP-1616</v>
      </c>
      <c r="D1620" s="31"/>
      <c r="E1620" s="2"/>
      <c r="F1620" s="2"/>
      <c r="G1620" s="2"/>
      <c r="H1620" s="2"/>
      <c r="I1620" s="2"/>
      <c r="J1620" s="31"/>
      <c r="K1620" s="31"/>
      <c r="L1620" s="31"/>
      <c r="M1620" s="174" t="str">
        <f>IF(OR(ISBLANK(TP_CFAR_DB[[#This Row],[Probability]]),ISBLANK(TP_CFAR_DB[[#This Row],[Severity]])),"",VLOOKUP(TP_CFAR_DB[[#This Row],[Probability]],Probability[],2,FALSE)+VLOOKUP(TP_CFAR_DB[[#This Row],[Severity]],Probability[],2,FALSE)+1)</f>
        <v/>
      </c>
      <c r="N1620" s="182"/>
    </row>
    <row r="1621" spans="2:14">
      <c r="B1621" s="176">
        <f t="shared" ca="1" si="62"/>
        <v>1617</v>
      </c>
      <c r="C1621" s="176" t="str">
        <f t="shared" ca="1" si="63"/>
        <v>FT-TP-1617</v>
      </c>
      <c r="D1621" s="31"/>
      <c r="E1621" s="2"/>
      <c r="F1621" s="2"/>
      <c r="G1621" s="2"/>
      <c r="H1621" s="2"/>
      <c r="I1621" s="2"/>
      <c r="J1621" s="31"/>
      <c r="K1621" s="31"/>
      <c r="L1621" s="31"/>
      <c r="M1621" s="174" t="str">
        <f>IF(OR(ISBLANK(TP_CFAR_DB[[#This Row],[Probability]]),ISBLANK(TP_CFAR_DB[[#This Row],[Severity]])),"",VLOOKUP(TP_CFAR_DB[[#This Row],[Probability]],Probability[],2,FALSE)+VLOOKUP(TP_CFAR_DB[[#This Row],[Severity]],Probability[],2,FALSE)+1)</f>
        <v/>
      </c>
      <c r="N1621" s="182"/>
    </row>
    <row r="1622" spans="2:14">
      <c r="B1622" s="176">
        <f t="shared" ca="1" si="62"/>
        <v>1618</v>
      </c>
      <c r="C1622" s="176" t="str">
        <f t="shared" ca="1" si="63"/>
        <v>FT-TP-1618</v>
      </c>
      <c r="D1622" s="31"/>
      <c r="E1622" s="2"/>
      <c r="F1622" s="2"/>
      <c r="G1622" s="2"/>
      <c r="H1622" s="2"/>
      <c r="I1622" s="2"/>
      <c r="J1622" s="31"/>
      <c r="K1622" s="31"/>
      <c r="L1622" s="31"/>
      <c r="M1622" s="174" t="str">
        <f>IF(OR(ISBLANK(TP_CFAR_DB[[#This Row],[Probability]]),ISBLANK(TP_CFAR_DB[[#This Row],[Severity]])),"",VLOOKUP(TP_CFAR_DB[[#This Row],[Probability]],Probability[],2,FALSE)+VLOOKUP(TP_CFAR_DB[[#This Row],[Severity]],Probability[],2,FALSE)+1)</f>
        <v/>
      </c>
      <c r="N1622" s="182"/>
    </row>
    <row r="1623" spans="2:14">
      <c r="B1623" s="176">
        <f t="shared" ca="1" si="62"/>
        <v>1619</v>
      </c>
      <c r="C1623" s="176" t="str">
        <f t="shared" ca="1" si="63"/>
        <v>FT-TP-1619</v>
      </c>
      <c r="D1623" s="31"/>
      <c r="E1623" s="2"/>
      <c r="F1623" s="2"/>
      <c r="G1623" s="2"/>
      <c r="H1623" s="2"/>
      <c r="I1623" s="2"/>
      <c r="J1623" s="31"/>
      <c r="K1623" s="31"/>
      <c r="L1623" s="31"/>
      <c r="M1623" s="174" t="str">
        <f>IF(OR(ISBLANK(TP_CFAR_DB[[#This Row],[Probability]]),ISBLANK(TP_CFAR_DB[[#This Row],[Severity]])),"",VLOOKUP(TP_CFAR_DB[[#This Row],[Probability]],Probability[],2,FALSE)+VLOOKUP(TP_CFAR_DB[[#This Row],[Severity]],Probability[],2,FALSE)+1)</f>
        <v/>
      </c>
      <c r="N1623" s="182"/>
    </row>
    <row r="1624" spans="2:14">
      <c r="B1624" s="176">
        <f t="shared" ca="1" si="62"/>
        <v>1620</v>
      </c>
      <c r="C1624" s="176" t="str">
        <f t="shared" ca="1" si="63"/>
        <v>FT-TP-1620</v>
      </c>
      <c r="D1624" s="31"/>
      <c r="E1624" s="2"/>
      <c r="F1624" s="2"/>
      <c r="G1624" s="2"/>
      <c r="H1624" s="2"/>
      <c r="I1624" s="2"/>
      <c r="J1624" s="31"/>
      <c r="K1624" s="31"/>
      <c r="L1624" s="31"/>
      <c r="M1624" s="174" t="str">
        <f>IF(OR(ISBLANK(TP_CFAR_DB[[#This Row],[Probability]]),ISBLANK(TP_CFAR_DB[[#This Row],[Severity]])),"",VLOOKUP(TP_CFAR_DB[[#This Row],[Probability]],Probability[],2,FALSE)+VLOOKUP(TP_CFAR_DB[[#This Row],[Severity]],Probability[],2,FALSE)+1)</f>
        <v/>
      </c>
      <c r="N1624" s="182"/>
    </row>
    <row r="1625" spans="2:14">
      <c r="B1625" s="176">
        <f t="shared" ca="1" si="62"/>
        <v>1621</v>
      </c>
      <c r="C1625" s="176" t="str">
        <f t="shared" ca="1" si="63"/>
        <v>FT-TP-1621</v>
      </c>
      <c r="D1625" s="31"/>
      <c r="E1625" s="2"/>
      <c r="F1625" s="2"/>
      <c r="G1625" s="2"/>
      <c r="H1625" s="2"/>
      <c r="I1625" s="2"/>
      <c r="J1625" s="31"/>
      <c r="K1625" s="31"/>
      <c r="L1625" s="31"/>
      <c r="M1625" s="174" t="str">
        <f>IF(OR(ISBLANK(TP_CFAR_DB[[#This Row],[Probability]]),ISBLANK(TP_CFAR_DB[[#This Row],[Severity]])),"",VLOOKUP(TP_CFAR_DB[[#This Row],[Probability]],Probability[],2,FALSE)+VLOOKUP(TP_CFAR_DB[[#This Row],[Severity]],Probability[],2,FALSE)+1)</f>
        <v/>
      </c>
      <c r="N1625" s="182"/>
    </row>
    <row r="1626" spans="2:14">
      <c r="B1626" s="176">
        <f t="shared" ca="1" si="62"/>
        <v>1622</v>
      </c>
      <c r="C1626" s="176" t="str">
        <f t="shared" ca="1" si="63"/>
        <v>FT-TP-1622</v>
      </c>
      <c r="D1626" s="31"/>
      <c r="E1626" s="2"/>
      <c r="F1626" s="2"/>
      <c r="G1626" s="2"/>
      <c r="H1626" s="2"/>
      <c r="I1626" s="2"/>
      <c r="J1626" s="31"/>
      <c r="K1626" s="31"/>
      <c r="L1626" s="31"/>
      <c r="M1626" s="174" t="str">
        <f>IF(OR(ISBLANK(TP_CFAR_DB[[#This Row],[Probability]]),ISBLANK(TP_CFAR_DB[[#This Row],[Severity]])),"",VLOOKUP(TP_CFAR_DB[[#This Row],[Probability]],Probability[],2,FALSE)+VLOOKUP(TP_CFAR_DB[[#This Row],[Severity]],Probability[],2,FALSE)+1)</f>
        <v/>
      </c>
      <c r="N1626" s="182"/>
    </row>
    <row r="1627" spans="2:14">
      <c r="B1627" s="176">
        <f t="shared" ca="1" si="62"/>
        <v>1623</v>
      </c>
      <c r="C1627" s="176" t="str">
        <f t="shared" ca="1" si="63"/>
        <v>FT-TP-1623</v>
      </c>
      <c r="D1627" s="31"/>
      <c r="E1627" s="2"/>
      <c r="F1627" s="2"/>
      <c r="G1627" s="2"/>
      <c r="H1627" s="2"/>
      <c r="I1627" s="2"/>
      <c r="J1627" s="31"/>
      <c r="K1627" s="31"/>
      <c r="L1627" s="31"/>
      <c r="M1627" s="174" t="str">
        <f>IF(OR(ISBLANK(TP_CFAR_DB[[#This Row],[Probability]]),ISBLANK(TP_CFAR_DB[[#This Row],[Severity]])),"",VLOOKUP(TP_CFAR_DB[[#This Row],[Probability]],Probability[],2,FALSE)+VLOOKUP(TP_CFAR_DB[[#This Row],[Severity]],Probability[],2,FALSE)+1)</f>
        <v/>
      </c>
      <c r="N1627" s="182"/>
    </row>
    <row r="1628" spans="2:14">
      <c r="B1628" s="176">
        <f t="shared" ca="1" si="62"/>
        <v>1624</v>
      </c>
      <c r="C1628" s="176" t="str">
        <f t="shared" ca="1" si="63"/>
        <v>FT-TP-1624</v>
      </c>
      <c r="D1628" s="31"/>
      <c r="E1628" s="2"/>
      <c r="F1628" s="2"/>
      <c r="G1628" s="2"/>
      <c r="H1628" s="2"/>
      <c r="I1628" s="2"/>
      <c r="J1628" s="31"/>
      <c r="K1628" s="31"/>
      <c r="L1628" s="31"/>
      <c r="M1628" s="174" t="str">
        <f>IF(OR(ISBLANK(TP_CFAR_DB[[#This Row],[Probability]]),ISBLANK(TP_CFAR_DB[[#This Row],[Severity]])),"",VLOOKUP(TP_CFAR_DB[[#This Row],[Probability]],Probability[],2,FALSE)+VLOOKUP(TP_CFAR_DB[[#This Row],[Severity]],Probability[],2,FALSE)+1)</f>
        <v/>
      </c>
      <c r="N1628" s="182"/>
    </row>
    <row r="1629" spans="2:14">
      <c r="B1629" s="176">
        <f t="shared" ca="1" si="62"/>
        <v>1625</v>
      </c>
      <c r="C1629" s="176" t="str">
        <f t="shared" ca="1" si="63"/>
        <v>FT-TP-1625</v>
      </c>
      <c r="D1629" s="31"/>
      <c r="E1629" s="2"/>
      <c r="F1629" s="2"/>
      <c r="G1629" s="2"/>
      <c r="H1629" s="2"/>
      <c r="I1629" s="2"/>
      <c r="J1629" s="31"/>
      <c r="K1629" s="31"/>
      <c r="L1629" s="31"/>
      <c r="M1629" s="174" t="str">
        <f>IF(OR(ISBLANK(TP_CFAR_DB[[#This Row],[Probability]]),ISBLANK(TP_CFAR_DB[[#This Row],[Severity]])),"",VLOOKUP(TP_CFAR_DB[[#This Row],[Probability]],Probability[],2,FALSE)+VLOOKUP(TP_CFAR_DB[[#This Row],[Severity]],Probability[],2,FALSE)+1)</f>
        <v/>
      </c>
      <c r="N1629" s="182"/>
    </row>
    <row r="1630" spans="2:14">
      <c r="B1630" s="176">
        <f t="shared" ca="1" si="62"/>
        <v>1626</v>
      </c>
      <c r="C1630" s="176" t="str">
        <f t="shared" ca="1" si="63"/>
        <v>FT-TP-1626</v>
      </c>
      <c r="D1630" s="31"/>
      <c r="E1630" s="2"/>
      <c r="F1630" s="2"/>
      <c r="G1630" s="2"/>
      <c r="H1630" s="2"/>
      <c r="I1630" s="2"/>
      <c r="J1630" s="31"/>
      <c r="K1630" s="31"/>
      <c r="L1630" s="31"/>
      <c r="M1630" s="174" t="str">
        <f>IF(OR(ISBLANK(TP_CFAR_DB[[#This Row],[Probability]]),ISBLANK(TP_CFAR_DB[[#This Row],[Severity]])),"",VLOOKUP(TP_CFAR_DB[[#This Row],[Probability]],Probability[],2,FALSE)+VLOOKUP(TP_CFAR_DB[[#This Row],[Severity]],Probability[],2,FALSE)+1)</f>
        <v/>
      </c>
      <c r="N1630" s="182"/>
    </row>
    <row r="1631" spans="2:14">
      <c r="B1631" s="176">
        <f t="shared" ca="1" si="62"/>
        <v>1627</v>
      </c>
      <c r="C1631" s="176" t="str">
        <f t="shared" ca="1" si="63"/>
        <v>FT-TP-1627</v>
      </c>
      <c r="D1631" s="31"/>
      <c r="E1631" s="2"/>
      <c r="F1631" s="2"/>
      <c r="G1631" s="2"/>
      <c r="H1631" s="2"/>
      <c r="I1631" s="2"/>
      <c r="J1631" s="31"/>
      <c r="K1631" s="31"/>
      <c r="L1631" s="31"/>
      <c r="M1631" s="174" t="str">
        <f>IF(OR(ISBLANK(TP_CFAR_DB[[#This Row],[Probability]]),ISBLANK(TP_CFAR_DB[[#This Row],[Severity]])),"",VLOOKUP(TP_CFAR_DB[[#This Row],[Probability]],Probability[],2,FALSE)+VLOOKUP(TP_CFAR_DB[[#This Row],[Severity]],Probability[],2,FALSE)+1)</f>
        <v/>
      </c>
      <c r="N1631" s="182"/>
    </row>
    <row r="1632" spans="2:14">
      <c r="B1632" s="176">
        <f t="shared" ca="1" si="62"/>
        <v>1628</v>
      </c>
      <c r="C1632" s="176" t="str">
        <f t="shared" ca="1" si="63"/>
        <v>FT-TP-1628</v>
      </c>
      <c r="D1632" s="31"/>
      <c r="E1632" s="2"/>
      <c r="F1632" s="2"/>
      <c r="G1632" s="2"/>
      <c r="H1632" s="2"/>
      <c r="I1632" s="2"/>
      <c r="J1632" s="31"/>
      <c r="K1632" s="31"/>
      <c r="L1632" s="31"/>
      <c r="M1632" s="174" t="str">
        <f>IF(OR(ISBLANK(TP_CFAR_DB[[#This Row],[Probability]]),ISBLANK(TP_CFAR_DB[[#This Row],[Severity]])),"",VLOOKUP(TP_CFAR_DB[[#This Row],[Probability]],Probability[],2,FALSE)+VLOOKUP(TP_CFAR_DB[[#This Row],[Severity]],Probability[],2,FALSE)+1)</f>
        <v/>
      </c>
      <c r="N1632" s="182"/>
    </row>
    <row r="1633" spans="2:14">
      <c r="B1633" s="176">
        <f t="shared" ca="1" si="62"/>
        <v>1629</v>
      </c>
      <c r="C1633" s="176" t="str">
        <f t="shared" ca="1" si="63"/>
        <v>FT-TP-1629</v>
      </c>
      <c r="D1633" s="31"/>
      <c r="E1633" s="2"/>
      <c r="F1633" s="2"/>
      <c r="G1633" s="2"/>
      <c r="H1633" s="2"/>
      <c r="I1633" s="2"/>
      <c r="J1633" s="31"/>
      <c r="K1633" s="31"/>
      <c r="L1633" s="31"/>
      <c r="M1633" s="174" t="str">
        <f>IF(OR(ISBLANK(TP_CFAR_DB[[#This Row],[Probability]]),ISBLANK(TP_CFAR_DB[[#This Row],[Severity]])),"",VLOOKUP(TP_CFAR_DB[[#This Row],[Probability]],Probability[],2,FALSE)+VLOOKUP(TP_CFAR_DB[[#This Row],[Severity]],Probability[],2,FALSE)+1)</f>
        <v/>
      </c>
      <c r="N1633" s="182"/>
    </row>
    <row r="1634" spans="2:14">
      <c r="B1634" s="176">
        <f t="shared" ca="1" si="62"/>
        <v>1630</v>
      </c>
      <c r="C1634" s="176" t="str">
        <f t="shared" ca="1" si="63"/>
        <v>FT-TP-1630</v>
      </c>
      <c r="D1634" s="31"/>
      <c r="E1634" s="2"/>
      <c r="F1634" s="2"/>
      <c r="G1634" s="2"/>
      <c r="H1634" s="2"/>
      <c r="I1634" s="2"/>
      <c r="J1634" s="31"/>
      <c r="K1634" s="31"/>
      <c r="L1634" s="31"/>
      <c r="M1634" s="174" t="str">
        <f>IF(OR(ISBLANK(TP_CFAR_DB[[#This Row],[Probability]]),ISBLANK(TP_CFAR_DB[[#This Row],[Severity]])),"",VLOOKUP(TP_CFAR_DB[[#This Row],[Probability]],Probability[],2,FALSE)+VLOOKUP(TP_CFAR_DB[[#This Row],[Severity]],Probability[],2,FALSE)+1)</f>
        <v/>
      </c>
      <c r="N1634" s="182"/>
    </row>
    <row r="1635" spans="2:14">
      <c r="B1635" s="176">
        <f t="shared" ca="1" si="62"/>
        <v>1631</v>
      </c>
      <c r="C1635" s="176" t="str">
        <f t="shared" ca="1" si="63"/>
        <v>FT-TP-1631</v>
      </c>
      <c r="D1635" s="31"/>
      <c r="E1635" s="2"/>
      <c r="F1635" s="2"/>
      <c r="G1635" s="2"/>
      <c r="H1635" s="2"/>
      <c r="I1635" s="2"/>
      <c r="J1635" s="31"/>
      <c r="K1635" s="31"/>
      <c r="L1635" s="31"/>
      <c r="M1635" s="174" t="str">
        <f>IF(OR(ISBLANK(TP_CFAR_DB[[#This Row],[Probability]]),ISBLANK(TP_CFAR_DB[[#This Row],[Severity]])),"",VLOOKUP(TP_CFAR_DB[[#This Row],[Probability]],Probability[],2,FALSE)+VLOOKUP(TP_CFAR_DB[[#This Row],[Severity]],Probability[],2,FALSE)+1)</f>
        <v/>
      </c>
      <c r="N1635" s="182"/>
    </row>
    <row r="1636" spans="2:14">
      <c r="B1636" s="176">
        <f t="shared" ca="1" si="62"/>
        <v>1632</v>
      </c>
      <c r="C1636" s="176" t="str">
        <f t="shared" ca="1" si="63"/>
        <v>FT-TP-1632</v>
      </c>
      <c r="D1636" s="31"/>
      <c r="E1636" s="2"/>
      <c r="F1636" s="2"/>
      <c r="G1636" s="2"/>
      <c r="H1636" s="2"/>
      <c r="I1636" s="2"/>
      <c r="J1636" s="31"/>
      <c r="K1636" s="31"/>
      <c r="L1636" s="31"/>
      <c r="M1636" s="174" t="str">
        <f>IF(OR(ISBLANK(TP_CFAR_DB[[#This Row],[Probability]]),ISBLANK(TP_CFAR_DB[[#This Row],[Severity]])),"",VLOOKUP(TP_CFAR_DB[[#This Row],[Probability]],Probability[],2,FALSE)+VLOOKUP(TP_CFAR_DB[[#This Row],[Severity]],Probability[],2,FALSE)+1)</f>
        <v/>
      </c>
      <c r="N1636" s="182"/>
    </row>
    <row r="1637" spans="2:14">
      <c r="B1637" s="176">
        <f t="shared" ca="1" si="62"/>
        <v>1633</v>
      </c>
      <c r="C1637" s="176" t="str">
        <f t="shared" ca="1" si="63"/>
        <v>FT-TP-1633</v>
      </c>
      <c r="D1637" s="31"/>
      <c r="E1637" s="2"/>
      <c r="F1637" s="2"/>
      <c r="G1637" s="2"/>
      <c r="H1637" s="2"/>
      <c r="I1637" s="2"/>
      <c r="J1637" s="31"/>
      <c r="K1637" s="31"/>
      <c r="L1637" s="31"/>
      <c r="M1637" s="174" t="str">
        <f>IF(OR(ISBLANK(TP_CFAR_DB[[#This Row],[Probability]]),ISBLANK(TP_CFAR_DB[[#This Row],[Severity]])),"",VLOOKUP(TP_CFAR_DB[[#This Row],[Probability]],Probability[],2,FALSE)+VLOOKUP(TP_CFAR_DB[[#This Row],[Severity]],Probability[],2,FALSE)+1)</f>
        <v/>
      </c>
      <c r="N1637" s="182"/>
    </row>
    <row r="1638" spans="2:14">
      <c r="B1638" s="176">
        <f t="shared" ca="1" si="62"/>
        <v>1634</v>
      </c>
      <c r="C1638" s="176" t="str">
        <f t="shared" ca="1" si="63"/>
        <v>FT-TP-1634</v>
      </c>
      <c r="D1638" s="31"/>
      <c r="E1638" s="2"/>
      <c r="F1638" s="2"/>
      <c r="G1638" s="2"/>
      <c r="H1638" s="2"/>
      <c r="I1638" s="2"/>
      <c r="J1638" s="31"/>
      <c r="K1638" s="31"/>
      <c r="L1638" s="31"/>
      <c r="M1638" s="174" t="str">
        <f>IF(OR(ISBLANK(TP_CFAR_DB[[#This Row],[Probability]]),ISBLANK(TP_CFAR_DB[[#This Row],[Severity]])),"",VLOOKUP(TP_CFAR_DB[[#This Row],[Probability]],Probability[],2,FALSE)+VLOOKUP(TP_CFAR_DB[[#This Row],[Severity]],Probability[],2,FALSE)+1)</f>
        <v/>
      </c>
      <c r="N1638" s="182"/>
    </row>
    <row r="1639" spans="2:14">
      <c r="B1639" s="176">
        <f t="shared" ca="1" si="62"/>
        <v>1635</v>
      </c>
      <c r="C1639" s="176" t="str">
        <f t="shared" ca="1" si="63"/>
        <v>FT-TP-1635</v>
      </c>
      <c r="D1639" s="31"/>
      <c r="E1639" s="2"/>
      <c r="F1639" s="2"/>
      <c r="G1639" s="2"/>
      <c r="H1639" s="2"/>
      <c r="I1639" s="2"/>
      <c r="J1639" s="31"/>
      <c r="K1639" s="31"/>
      <c r="L1639" s="31"/>
      <c r="M1639" s="174" t="str">
        <f>IF(OR(ISBLANK(TP_CFAR_DB[[#This Row],[Probability]]),ISBLANK(TP_CFAR_DB[[#This Row],[Severity]])),"",VLOOKUP(TP_CFAR_DB[[#This Row],[Probability]],Probability[],2,FALSE)+VLOOKUP(TP_CFAR_DB[[#This Row],[Severity]],Probability[],2,FALSE)+1)</f>
        <v/>
      </c>
      <c r="N1639" s="182"/>
    </row>
    <row r="1640" spans="2:14">
      <c r="B1640" s="176">
        <f t="shared" ca="1" si="62"/>
        <v>1636</v>
      </c>
      <c r="C1640" s="176" t="str">
        <f t="shared" ca="1" si="63"/>
        <v>FT-TP-1636</v>
      </c>
      <c r="D1640" s="31"/>
      <c r="E1640" s="2"/>
      <c r="F1640" s="2"/>
      <c r="G1640" s="2"/>
      <c r="H1640" s="2"/>
      <c r="I1640" s="2"/>
      <c r="J1640" s="31"/>
      <c r="K1640" s="31"/>
      <c r="L1640" s="31"/>
      <c r="M1640" s="174" t="str">
        <f>IF(OR(ISBLANK(TP_CFAR_DB[[#This Row],[Probability]]),ISBLANK(TP_CFAR_DB[[#This Row],[Severity]])),"",VLOOKUP(TP_CFAR_DB[[#This Row],[Probability]],Probability[],2,FALSE)+VLOOKUP(TP_CFAR_DB[[#This Row],[Severity]],Probability[],2,FALSE)+1)</f>
        <v/>
      </c>
      <c r="N1640" s="182"/>
    </row>
    <row r="1641" spans="2:14">
      <c r="B1641" s="176">
        <f t="shared" ca="1" si="62"/>
        <v>1637</v>
      </c>
      <c r="C1641" s="176" t="str">
        <f t="shared" ca="1" si="63"/>
        <v>FT-TP-1637</v>
      </c>
      <c r="D1641" s="31"/>
      <c r="E1641" s="2"/>
      <c r="F1641" s="2"/>
      <c r="G1641" s="2"/>
      <c r="H1641" s="2"/>
      <c r="I1641" s="2"/>
      <c r="J1641" s="31"/>
      <c r="K1641" s="31"/>
      <c r="L1641" s="31"/>
      <c r="M1641" s="174" t="str">
        <f>IF(OR(ISBLANK(TP_CFAR_DB[[#This Row],[Probability]]),ISBLANK(TP_CFAR_DB[[#This Row],[Severity]])),"",VLOOKUP(TP_CFAR_DB[[#This Row],[Probability]],Probability[],2,FALSE)+VLOOKUP(TP_CFAR_DB[[#This Row],[Severity]],Probability[],2,FALSE)+1)</f>
        <v/>
      </c>
      <c r="N1641" s="182"/>
    </row>
    <row r="1642" spans="2:14">
      <c r="B1642" s="176">
        <f t="shared" ca="1" si="62"/>
        <v>1638</v>
      </c>
      <c r="C1642" s="176" t="str">
        <f t="shared" ca="1" si="63"/>
        <v>FT-TP-1638</v>
      </c>
      <c r="D1642" s="31"/>
      <c r="E1642" s="2"/>
      <c r="F1642" s="2"/>
      <c r="G1642" s="2"/>
      <c r="H1642" s="2"/>
      <c r="I1642" s="2"/>
      <c r="J1642" s="31"/>
      <c r="K1642" s="31"/>
      <c r="L1642" s="31"/>
      <c r="M1642" s="174" t="str">
        <f>IF(OR(ISBLANK(TP_CFAR_DB[[#This Row],[Probability]]),ISBLANK(TP_CFAR_DB[[#This Row],[Severity]])),"",VLOOKUP(TP_CFAR_DB[[#This Row],[Probability]],Probability[],2,FALSE)+VLOOKUP(TP_CFAR_DB[[#This Row],[Severity]],Probability[],2,FALSE)+1)</f>
        <v/>
      </c>
      <c r="N1642" s="182"/>
    </row>
    <row r="1643" spans="2:14">
      <c r="B1643" s="176">
        <f t="shared" ca="1" si="62"/>
        <v>1639</v>
      </c>
      <c r="C1643" s="176" t="str">
        <f t="shared" ca="1" si="63"/>
        <v>FT-TP-1639</v>
      </c>
      <c r="D1643" s="31"/>
      <c r="E1643" s="2"/>
      <c r="F1643" s="2"/>
      <c r="G1643" s="2"/>
      <c r="H1643" s="2"/>
      <c r="I1643" s="2"/>
      <c r="J1643" s="31"/>
      <c r="K1643" s="31"/>
      <c r="L1643" s="31"/>
      <c r="M1643" s="174" t="str">
        <f>IF(OR(ISBLANK(TP_CFAR_DB[[#This Row],[Probability]]),ISBLANK(TP_CFAR_DB[[#This Row],[Severity]])),"",VLOOKUP(TP_CFAR_DB[[#This Row],[Probability]],Probability[],2,FALSE)+VLOOKUP(TP_CFAR_DB[[#This Row],[Severity]],Probability[],2,FALSE)+1)</f>
        <v/>
      </c>
      <c r="N1643" s="182"/>
    </row>
    <row r="1644" spans="2:14">
      <c r="B1644" s="176">
        <f t="shared" ca="1" si="62"/>
        <v>1640</v>
      </c>
      <c r="C1644" s="176" t="str">
        <f t="shared" ca="1" si="63"/>
        <v>FT-TP-1640</v>
      </c>
      <c r="D1644" s="31"/>
      <c r="E1644" s="2"/>
      <c r="F1644" s="2"/>
      <c r="G1644" s="2"/>
      <c r="H1644" s="2"/>
      <c r="I1644" s="2"/>
      <c r="J1644" s="31"/>
      <c r="K1644" s="31"/>
      <c r="L1644" s="31"/>
      <c r="M1644" s="174" t="str">
        <f>IF(OR(ISBLANK(TP_CFAR_DB[[#This Row],[Probability]]),ISBLANK(TP_CFAR_DB[[#This Row],[Severity]])),"",VLOOKUP(TP_CFAR_DB[[#This Row],[Probability]],Probability[],2,FALSE)+VLOOKUP(TP_CFAR_DB[[#This Row],[Severity]],Probability[],2,FALSE)+1)</f>
        <v/>
      </c>
      <c r="N1644" s="182"/>
    </row>
    <row r="1645" spans="2:14">
      <c r="B1645" s="176">
        <f t="shared" ca="1" si="62"/>
        <v>1641</v>
      </c>
      <c r="C1645" s="176" t="str">
        <f t="shared" ca="1" si="63"/>
        <v>FT-TP-1641</v>
      </c>
      <c r="D1645" s="31"/>
      <c r="E1645" s="2"/>
      <c r="F1645" s="2"/>
      <c r="G1645" s="2"/>
      <c r="H1645" s="2"/>
      <c r="I1645" s="2"/>
      <c r="J1645" s="31"/>
      <c r="K1645" s="31"/>
      <c r="L1645" s="31"/>
      <c r="M1645" s="174" t="str">
        <f>IF(OR(ISBLANK(TP_CFAR_DB[[#This Row],[Probability]]),ISBLANK(TP_CFAR_DB[[#This Row],[Severity]])),"",VLOOKUP(TP_CFAR_DB[[#This Row],[Probability]],Probability[],2,FALSE)+VLOOKUP(TP_CFAR_DB[[#This Row],[Severity]],Probability[],2,FALSE)+1)</f>
        <v/>
      </c>
      <c r="N1645" s="182"/>
    </row>
    <row r="1646" spans="2:14">
      <c r="B1646" s="176">
        <f t="shared" ca="1" si="62"/>
        <v>1642</v>
      </c>
      <c r="C1646" s="176" t="str">
        <f t="shared" ca="1" si="63"/>
        <v>FT-TP-1642</v>
      </c>
      <c r="D1646" s="31"/>
      <c r="E1646" s="2"/>
      <c r="F1646" s="2"/>
      <c r="G1646" s="2"/>
      <c r="H1646" s="2"/>
      <c r="I1646" s="2"/>
      <c r="J1646" s="31"/>
      <c r="K1646" s="31"/>
      <c r="L1646" s="31"/>
      <c r="M1646" s="174" t="str">
        <f>IF(OR(ISBLANK(TP_CFAR_DB[[#This Row],[Probability]]),ISBLANK(TP_CFAR_DB[[#This Row],[Severity]])),"",VLOOKUP(TP_CFAR_DB[[#This Row],[Probability]],Probability[],2,FALSE)+VLOOKUP(TP_CFAR_DB[[#This Row],[Severity]],Probability[],2,FALSE)+1)</f>
        <v/>
      </c>
      <c r="N1646" s="182"/>
    </row>
    <row r="1647" spans="2:14">
      <c r="B1647" s="176">
        <f t="shared" ref="B1647:B1694" ca="1" si="64">INDIRECT("R[-1]C",0)+1</f>
        <v>1643</v>
      </c>
      <c r="C1647" s="176" t="str">
        <f t="shared" ref="C1647:C1694" ca="1" si="65">"FT-TP-"&amp;B1647</f>
        <v>FT-TP-1643</v>
      </c>
      <c r="D1647" s="31"/>
      <c r="E1647" s="2"/>
      <c r="F1647" s="2"/>
      <c r="G1647" s="2"/>
      <c r="H1647" s="2"/>
      <c r="I1647" s="2"/>
      <c r="J1647" s="31"/>
      <c r="K1647" s="31"/>
      <c r="L1647" s="31"/>
      <c r="M1647" s="174" t="str">
        <f>IF(OR(ISBLANK(TP_CFAR_DB[[#This Row],[Probability]]),ISBLANK(TP_CFAR_DB[[#This Row],[Severity]])),"",VLOOKUP(TP_CFAR_DB[[#This Row],[Probability]],Probability[],2,FALSE)+VLOOKUP(TP_CFAR_DB[[#This Row],[Severity]],Probability[],2,FALSE)+1)</f>
        <v/>
      </c>
      <c r="N1647" s="182"/>
    </row>
    <row r="1648" spans="2:14">
      <c r="B1648" s="176">
        <f t="shared" ca="1" si="64"/>
        <v>1644</v>
      </c>
      <c r="C1648" s="176" t="str">
        <f t="shared" ca="1" si="65"/>
        <v>FT-TP-1644</v>
      </c>
      <c r="D1648" s="31"/>
      <c r="E1648" s="2"/>
      <c r="F1648" s="2"/>
      <c r="G1648" s="2"/>
      <c r="H1648" s="2"/>
      <c r="I1648" s="2"/>
      <c r="J1648" s="31"/>
      <c r="K1648" s="31"/>
      <c r="L1648" s="31"/>
      <c r="M1648" s="174" t="str">
        <f>IF(OR(ISBLANK(TP_CFAR_DB[[#This Row],[Probability]]),ISBLANK(TP_CFAR_DB[[#This Row],[Severity]])),"",VLOOKUP(TP_CFAR_DB[[#This Row],[Probability]],Probability[],2,FALSE)+VLOOKUP(TP_CFAR_DB[[#This Row],[Severity]],Probability[],2,FALSE)+1)</f>
        <v/>
      </c>
      <c r="N1648" s="182"/>
    </row>
    <row r="1649" spans="2:14">
      <c r="B1649" s="176">
        <f t="shared" ca="1" si="64"/>
        <v>1645</v>
      </c>
      <c r="C1649" s="176" t="str">
        <f t="shared" ca="1" si="65"/>
        <v>FT-TP-1645</v>
      </c>
      <c r="D1649" s="31"/>
      <c r="E1649" s="2"/>
      <c r="F1649" s="2"/>
      <c r="G1649" s="2"/>
      <c r="H1649" s="2"/>
      <c r="I1649" s="2"/>
      <c r="J1649" s="31"/>
      <c r="K1649" s="31"/>
      <c r="L1649" s="31"/>
      <c r="M1649" s="174" t="str">
        <f>IF(OR(ISBLANK(TP_CFAR_DB[[#This Row],[Probability]]),ISBLANK(TP_CFAR_DB[[#This Row],[Severity]])),"",VLOOKUP(TP_CFAR_DB[[#This Row],[Probability]],Probability[],2,FALSE)+VLOOKUP(TP_CFAR_DB[[#This Row],[Severity]],Probability[],2,FALSE)+1)</f>
        <v/>
      </c>
      <c r="N1649" s="182"/>
    </row>
    <row r="1650" spans="2:14">
      <c r="B1650" s="176">
        <f t="shared" ca="1" si="64"/>
        <v>1646</v>
      </c>
      <c r="C1650" s="176" t="str">
        <f t="shared" ca="1" si="65"/>
        <v>FT-TP-1646</v>
      </c>
      <c r="D1650" s="31"/>
      <c r="E1650" s="2"/>
      <c r="F1650" s="2"/>
      <c r="G1650" s="2"/>
      <c r="H1650" s="2"/>
      <c r="I1650" s="2"/>
      <c r="J1650" s="31"/>
      <c r="K1650" s="31"/>
      <c r="L1650" s="31"/>
      <c r="M1650" s="174" t="str">
        <f>IF(OR(ISBLANK(TP_CFAR_DB[[#This Row],[Probability]]),ISBLANK(TP_CFAR_DB[[#This Row],[Severity]])),"",VLOOKUP(TP_CFAR_DB[[#This Row],[Probability]],Probability[],2,FALSE)+VLOOKUP(TP_CFAR_DB[[#This Row],[Severity]],Probability[],2,FALSE)+1)</f>
        <v/>
      </c>
      <c r="N1650" s="182"/>
    </row>
    <row r="1651" spans="2:14">
      <c r="B1651" s="176">
        <f t="shared" ca="1" si="64"/>
        <v>1647</v>
      </c>
      <c r="C1651" s="176" t="str">
        <f t="shared" ca="1" si="65"/>
        <v>FT-TP-1647</v>
      </c>
      <c r="D1651" s="31"/>
      <c r="E1651" s="2"/>
      <c r="F1651" s="2"/>
      <c r="G1651" s="2"/>
      <c r="H1651" s="2"/>
      <c r="I1651" s="2"/>
      <c r="J1651" s="31"/>
      <c r="K1651" s="31"/>
      <c r="L1651" s="31"/>
      <c r="M1651" s="174" t="str">
        <f>IF(OR(ISBLANK(TP_CFAR_DB[[#This Row],[Probability]]),ISBLANK(TP_CFAR_DB[[#This Row],[Severity]])),"",VLOOKUP(TP_CFAR_DB[[#This Row],[Probability]],Probability[],2,FALSE)+VLOOKUP(TP_CFAR_DB[[#This Row],[Severity]],Probability[],2,FALSE)+1)</f>
        <v/>
      </c>
      <c r="N1651" s="182"/>
    </row>
    <row r="1652" spans="2:14">
      <c r="B1652" s="176">
        <f t="shared" ca="1" si="64"/>
        <v>1648</v>
      </c>
      <c r="C1652" s="176" t="str">
        <f t="shared" ca="1" si="65"/>
        <v>FT-TP-1648</v>
      </c>
      <c r="D1652" s="31"/>
      <c r="E1652" s="2"/>
      <c r="F1652" s="2"/>
      <c r="G1652" s="2"/>
      <c r="H1652" s="2"/>
      <c r="I1652" s="2"/>
      <c r="J1652" s="31"/>
      <c r="K1652" s="31"/>
      <c r="L1652" s="31"/>
      <c r="M1652" s="174" t="str">
        <f>IF(OR(ISBLANK(TP_CFAR_DB[[#This Row],[Probability]]),ISBLANK(TP_CFAR_DB[[#This Row],[Severity]])),"",VLOOKUP(TP_CFAR_DB[[#This Row],[Probability]],Probability[],2,FALSE)+VLOOKUP(TP_CFAR_DB[[#This Row],[Severity]],Probability[],2,FALSE)+1)</f>
        <v/>
      </c>
      <c r="N1652" s="182"/>
    </row>
    <row r="1653" spans="2:14">
      <c r="B1653" s="176">
        <f t="shared" ca="1" si="64"/>
        <v>1649</v>
      </c>
      <c r="C1653" s="176" t="str">
        <f t="shared" ca="1" si="65"/>
        <v>FT-TP-1649</v>
      </c>
      <c r="D1653" s="31"/>
      <c r="E1653" s="2"/>
      <c r="F1653" s="2"/>
      <c r="G1653" s="2"/>
      <c r="H1653" s="2"/>
      <c r="I1653" s="2"/>
      <c r="J1653" s="31"/>
      <c r="K1653" s="31"/>
      <c r="L1653" s="31"/>
      <c r="M1653" s="174" t="str">
        <f>IF(OR(ISBLANK(TP_CFAR_DB[[#This Row],[Probability]]),ISBLANK(TP_CFAR_DB[[#This Row],[Severity]])),"",VLOOKUP(TP_CFAR_DB[[#This Row],[Probability]],Probability[],2,FALSE)+VLOOKUP(TP_CFAR_DB[[#This Row],[Severity]],Probability[],2,FALSE)+1)</f>
        <v/>
      </c>
      <c r="N1653" s="182"/>
    </row>
    <row r="1654" spans="2:14">
      <c r="B1654" s="176">
        <f t="shared" ca="1" si="64"/>
        <v>1650</v>
      </c>
      <c r="C1654" s="176" t="str">
        <f t="shared" ca="1" si="65"/>
        <v>FT-TP-1650</v>
      </c>
      <c r="D1654" s="31"/>
      <c r="E1654" s="2"/>
      <c r="F1654" s="2"/>
      <c r="G1654" s="2"/>
      <c r="H1654" s="2"/>
      <c r="I1654" s="2"/>
      <c r="J1654" s="31"/>
      <c r="K1654" s="31"/>
      <c r="L1654" s="31"/>
      <c r="M1654" s="174" t="str">
        <f>IF(OR(ISBLANK(TP_CFAR_DB[[#This Row],[Probability]]),ISBLANK(TP_CFAR_DB[[#This Row],[Severity]])),"",VLOOKUP(TP_CFAR_DB[[#This Row],[Probability]],Probability[],2,FALSE)+VLOOKUP(TP_CFAR_DB[[#This Row],[Severity]],Probability[],2,FALSE)+1)</f>
        <v/>
      </c>
      <c r="N1654" s="182"/>
    </row>
    <row r="1655" spans="2:14">
      <c r="B1655" s="176">
        <f t="shared" ca="1" si="64"/>
        <v>1651</v>
      </c>
      <c r="C1655" s="176" t="str">
        <f t="shared" ca="1" si="65"/>
        <v>FT-TP-1651</v>
      </c>
      <c r="D1655" s="31"/>
      <c r="E1655" s="2"/>
      <c r="F1655" s="2"/>
      <c r="G1655" s="2"/>
      <c r="H1655" s="2"/>
      <c r="I1655" s="2"/>
      <c r="J1655" s="31"/>
      <c r="K1655" s="31"/>
      <c r="L1655" s="31"/>
      <c r="M1655" s="174" t="str">
        <f>IF(OR(ISBLANK(TP_CFAR_DB[[#This Row],[Probability]]),ISBLANK(TP_CFAR_DB[[#This Row],[Severity]])),"",VLOOKUP(TP_CFAR_DB[[#This Row],[Probability]],Probability[],2,FALSE)+VLOOKUP(TP_CFAR_DB[[#This Row],[Severity]],Probability[],2,FALSE)+1)</f>
        <v/>
      </c>
      <c r="N1655" s="182"/>
    </row>
    <row r="1656" spans="2:14">
      <c r="B1656" s="176">
        <f t="shared" ca="1" si="64"/>
        <v>1652</v>
      </c>
      <c r="C1656" s="176" t="str">
        <f t="shared" ca="1" si="65"/>
        <v>FT-TP-1652</v>
      </c>
      <c r="D1656" s="31"/>
      <c r="E1656" s="2"/>
      <c r="F1656" s="2"/>
      <c r="G1656" s="2"/>
      <c r="H1656" s="2"/>
      <c r="I1656" s="2"/>
      <c r="J1656" s="31"/>
      <c r="K1656" s="31"/>
      <c r="L1656" s="31"/>
      <c r="M1656" s="174" t="str">
        <f>IF(OR(ISBLANK(TP_CFAR_DB[[#This Row],[Probability]]),ISBLANK(TP_CFAR_DB[[#This Row],[Severity]])),"",VLOOKUP(TP_CFAR_DB[[#This Row],[Probability]],Probability[],2,FALSE)+VLOOKUP(TP_CFAR_DB[[#This Row],[Severity]],Probability[],2,FALSE)+1)</f>
        <v/>
      </c>
      <c r="N1656" s="182"/>
    </row>
    <row r="1657" spans="2:14">
      <c r="B1657" s="176">
        <f t="shared" ca="1" si="64"/>
        <v>1653</v>
      </c>
      <c r="C1657" s="176" t="str">
        <f t="shared" ca="1" si="65"/>
        <v>FT-TP-1653</v>
      </c>
      <c r="D1657" s="31"/>
      <c r="E1657" s="2"/>
      <c r="F1657" s="2"/>
      <c r="G1657" s="2"/>
      <c r="H1657" s="2"/>
      <c r="I1657" s="2"/>
      <c r="J1657" s="31"/>
      <c r="K1657" s="31"/>
      <c r="L1657" s="31"/>
      <c r="M1657" s="174" t="str">
        <f>IF(OR(ISBLANK(TP_CFAR_DB[[#This Row],[Probability]]),ISBLANK(TP_CFAR_DB[[#This Row],[Severity]])),"",VLOOKUP(TP_CFAR_DB[[#This Row],[Probability]],Probability[],2,FALSE)+VLOOKUP(TP_CFAR_DB[[#This Row],[Severity]],Probability[],2,FALSE)+1)</f>
        <v/>
      </c>
      <c r="N1657" s="182"/>
    </row>
    <row r="1658" spans="2:14">
      <c r="B1658" s="176">
        <f t="shared" ca="1" si="64"/>
        <v>1654</v>
      </c>
      <c r="C1658" s="176" t="str">
        <f t="shared" ca="1" si="65"/>
        <v>FT-TP-1654</v>
      </c>
      <c r="D1658" s="31"/>
      <c r="E1658" s="2"/>
      <c r="F1658" s="2"/>
      <c r="G1658" s="2"/>
      <c r="H1658" s="2"/>
      <c r="I1658" s="2"/>
      <c r="J1658" s="31"/>
      <c r="K1658" s="31"/>
      <c r="L1658" s="31"/>
      <c r="M1658" s="174" t="str">
        <f>IF(OR(ISBLANK(TP_CFAR_DB[[#This Row],[Probability]]),ISBLANK(TP_CFAR_DB[[#This Row],[Severity]])),"",VLOOKUP(TP_CFAR_DB[[#This Row],[Probability]],Probability[],2,FALSE)+VLOOKUP(TP_CFAR_DB[[#This Row],[Severity]],Probability[],2,FALSE)+1)</f>
        <v/>
      </c>
      <c r="N1658" s="182"/>
    </row>
    <row r="1659" spans="2:14">
      <c r="B1659" s="176">
        <f t="shared" ca="1" si="64"/>
        <v>1655</v>
      </c>
      <c r="C1659" s="176" t="str">
        <f t="shared" ca="1" si="65"/>
        <v>FT-TP-1655</v>
      </c>
      <c r="D1659" s="31"/>
      <c r="E1659" s="2"/>
      <c r="F1659" s="2"/>
      <c r="G1659" s="2"/>
      <c r="H1659" s="2"/>
      <c r="I1659" s="2"/>
      <c r="J1659" s="31"/>
      <c r="K1659" s="31"/>
      <c r="L1659" s="31"/>
      <c r="M1659" s="174" t="str">
        <f>IF(OR(ISBLANK(TP_CFAR_DB[[#This Row],[Probability]]),ISBLANK(TP_CFAR_DB[[#This Row],[Severity]])),"",VLOOKUP(TP_CFAR_DB[[#This Row],[Probability]],Probability[],2,FALSE)+VLOOKUP(TP_CFAR_DB[[#This Row],[Severity]],Probability[],2,FALSE)+1)</f>
        <v/>
      </c>
      <c r="N1659" s="182"/>
    </row>
    <row r="1660" spans="2:14">
      <c r="B1660" s="176">
        <f t="shared" ca="1" si="64"/>
        <v>1656</v>
      </c>
      <c r="C1660" s="176" t="str">
        <f t="shared" ca="1" si="65"/>
        <v>FT-TP-1656</v>
      </c>
      <c r="D1660" s="31"/>
      <c r="E1660" s="2"/>
      <c r="F1660" s="2"/>
      <c r="G1660" s="2"/>
      <c r="H1660" s="2"/>
      <c r="I1660" s="2"/>
      <c r="J1660" s="31"/>
      <c r="K1660" s="31"/>
      <c r="L1660" s="31"/>
      <c r="M1660" s="174" t="str">
        <f>IF(OR(ISBLANK(TP_CFAR_DB[[#This Row],[Probability]]),ISBLANK(TP_CFAR_DB[[#This Row],[Severity]])),"",VLOOKUP(TP_CFAR_DB[[#This Row],[Probability]],Probability[],2,FALSE)+VLOOKUP(TP_CFAR_DB[[#This Row],[Severity]],Probability[],2,FALSE)+1)</f>
        <v/>
      </c>
      <c r="N1660" s="182"/>
    </row>
    <row r="1661" spans="2:14">
      <c r="B1661" s="176">
        <f t="shared" ca="1" si="64"/>
        <v>1657</v>
      </c>
      <c r="C1661" s="176" t="str">
        <f t="shared" ca="1" si="65"/>
        <v>FT-TP-1657</v>
      </c>
      <c r="D1661" s="31"/>
      <c r="E1661" s="2"/>
      <c r="F1661" s="2"/>
      <c r="G1661" s="2"/>
      <c r="H1661" s="2"/>
      <c r="I1661" s="2"/>
      <c r="J1661" s="31"/>
      <c r="K1661" s="31"/>
      <c r="L1661" s="31"/>
      <c r="M1661" s="174" t="str">
        <f>IF(OR(ISBLANK(TP_CFAR_DB[[#This Row],[Probability]]),ISBLANK(TP_CFAR_DB[[#This Row],[Severity]])),"",VLOOKUP(TP_CFAR_DB[[#This Row],[Probability]],Probability[],2,FALSE)+VLOOKUP(TP_CFAR_DB[[#This Row],[Severity]],Probability[],2,FALSE)+1)</f>
        <v/>
      </c>
      <c r="N1661" s="182"/>
    </row>
    <row r="1662" spans="2:14">
      <c r="B1662" s="176">
        <f t="shared" ca="1" si="64"/>
        <v>1658</v>
      </c>
      <c r="C1662" s="176" t="str">
        <f t="shared" ca="1" si="65"/>
        <v>FT-TP-1658</v>
      </c>
      <c r="D1662" s="31"/>
      <c r="E1662" s="2"/>
      <c r="F1662" s="2"/>
      <c r="G1662" s="2"/>
      <c r="H1662" s="2"/>
      <c r="I1662" s="2"/>
      <c r="J1662" s="31"/>
      <c r="K1662" s="31"/>
      <c r="L1662" s="31"/>
      <c r="M1662" s="174" t="str">
        <f>IF(OR(ISBLANK(TP_CFAR_DB[[#This Row],[Probability]]),ISBLANK(TP_CFAR_DB[[#This Row],[Severity]])),"",VLOOKUP(TP_CFAR_DB[[#This Row],[Probability]],Probability[],2,FALSE)+VLOOKUP(TP_CFAR_DB[[#This Row],[Severity]],Probability[],2,FALSE)+1)</f>
        <v/>
      </c>
      <c r="N1662" s="182"/>
    </row>
    <row r="1663" spans="2:14">
      <c r="B1663" s="176">
        <f t="shared" ca="1" si="64"/>
        <v>1659</v>
      </c>
      <c r="C1663" s="176" t="str">
        <f t="shared" ca="1" si="65"/>
        <v>FT-TP-1659</v>
      </c>
      <c r="D1663" s="31"/>
      <c r="E1663" s="2"/>
      <c r="F1663" s="2"/>
      <c r="G1663" s="2"/>
      <c r="H1663" s="2"/>
      <c r="I1663" s="2"/>
      <c r="J1663" s="31"/>
      <c r="K1663" s="31"/>
      <c r="L1663" s="31"/>
      <c r="M1663" s="174" t="str">
        <f>IF(OR(ISBLANK(TP_CFAR_DB[[#This Row],[Probability]]),ISBLANK(TP_CFAR_DB[[#This Row],[Severity]])),"",VLOOKUP(TP_CFAR_DB[[#This Row],[Probability]],Probability[],2,FALSE)+VLOOKUP(TP_CFAR_DB[[#This Row],[Severity]],Probability[],2,FALSE)+1)</f>
        <v/>
      </c>
      <c r="N1663" s="182"/>
    </row>
    <row r="1664" spans="2:14">
      <c r="B1664" s="176">
        <f t="shared" ca="1" si="64"/>
        <v>1660</v>
      </c>
      <c r="C1664" s="176" t="str">
        <f t="shared" ca="1" si="65"/>
        <v>FT-TP-1660</v>
      </c>
      <c r="D1664" s="31"/>
      <c r="E1664" s="2"/>
      <c r="F1664" s="2"/>
      <c r="G1664" s="2"/>
      <c r="H1664" s="2"/>
      <c r="I1664" s="2"/>
      <c r="J1664" s="31"/>
      <c r="K1664" s="31"/>
      <c r="L1664" s="31"/>
      <c r="M1664" s="174" t="str">
        <f>IF(OR(ISBLANK(TP_CFAR_DB[[#This Row],[Probability]]),ISBLANK(TP_CFAR_DB[[#This Row],[Severity]])),"",VLOOKUP(TP_CFAR_DB[[#This Row],[Probability]],Probability[],2,FALSE)+VLOOKUP(TP_CFAR_DB[[#This Row],[Severity]],Probability[],2,FALSE)+1)</f>
        <v/>
      </c>
      <c r="N1664" s="182"/>
    </row>
    <row r="1665" spans="2:14">
      <c r="B1665" s="176">
        <f t="shared" ca="1" si="64"/>
        <v>1661</v>
      </c>
      <c r="C1665" s="176" t="str">
        <f t="shared" ca="1" si="65"/>
        <v>FT-TP-1661</v>
      </c>
      <c r="D1665" s="31"/>
      <c r="E1665" s="2"/>
      <c r="F1665" s="2"/>
      <c r="G1665" s="2"/>
      <c r="H1665" s="2"/>
      <c r="I1665" s="2"/>
      <c r="J1665" s="31"/>
      <c r="K1665" s="31"/>
      <c r="L1665" s="31"/>
      <c r="M1665" s="174" t="str">
        <f>IF(OR(ISBLANK(TP_CFAR_DB[[#This Row],[Probability]]),ISBLANK(TP_CFAR_DB[[#This Row],[Severity]])),"",VLOOKUP(TP_CFAR_DB[[#This Row],[Probability]],Probability[],2,FALSE)+VLOOKUP(TP_CFAR_DB[[#This Row],[Severity]],Probability[],2,FALSE)+1)</f>
        <v/>
      </c>
      <c r="N1665" s="182"/>
    </row>
    <row r="1666" spans="2:14">
      <c r="B1666" s="176">
        <f t="shared" ca="1" si="64"/>
        <v>1662</v>
      </c>
      <c r="C1666" s="176" t="str">
        <f t="shared" ca="1" si="65"/>
        <v>FT-TP-1662</v>
      </c>
      <c r="D1666" s="31"/>
      <c r="E1666" s="2"/>
      <c r="F1666" s="2"/>
      <c r="G1666" s="2"/>
      <c r="H1666" s="2"/>
      <c r="I1666" s="2"/>
      <c r="J1666" s="31"/>
      <c r="K1666" s="31"/>
      <c r="L1666" s="31"/>
      <c r="M1666" s="174" t="str">
        <f>IF(OR(ISBLANK(TP_CFAR_DB[[#This Row],[Probability]]),ISBLANK(TP_CFAR_DB[[#This Row],[Severity]])),"",VLOOKUP(TP_CFAR_DB[[#This Row],[Probability]],Probability[],2,FALSE)+VLOOKUP(TP_CFAR_DB[[#This Row],[Severity]],Probability[],2,FALSE)+1)</f>
        <v/>
      </c>
      <c r="N1666" s="182"/>
    </row>
    <row r="1667" spans="2:14">
      <c r="B1667" s="176">
        <f t="shared" ca="1" si="64"/>
        <v>1663</v>
      </c>
      <c r="C1667" s="176" t="str">
        <f t="shared" ca="1" si="65"/>
        <v>FT-TP-1663</v>
      </c>
      <c r="D1667" s="31"/>
      <c r="E1667" s="2"/>
      <c r="F1667" s="2"/>
      <c r="G1667" s="2"/>
      <c r="H1667" s="2"/>
      <c r="I1667" s="2"/>
      <c r="J1667" s="31"/>
      <c r="K1667" s="31"/>
      <c r="L1667" s="31"/>
      <c r="M1667" s="174" t="str">
        <f>IF(OR(ISBLANK(TP_CFAR_DB[[#This Row],[Probability]]),ISBLANK(TP_CFAR_DB[[#This Row],[Severity]])),"",VLOOKUP(TP_CFAR_DB[[#This Row],[Probability]],Probability[],2,FALSE)+VLOOKUP(TP_CFAR_DB[[#This Row],[Severity]],Probability[],2,FALSE)+1)</f>
        <v/>
      </c>
      <c r="N1667" s="182"/>
    </row>
    <row r="1668" spans="2:14">
      <c r="B1668" s="176">
        <f t="shared" ca="1" si="64"/>
        <v>1664</v>
      </c>
      <c r="C1668" s="176" t="str">
        <f t="shared" ca="1" si="65"/>
        <v>FT-TP-1664</v>
      </c>
      <c r="D1668" s="31"/>
      <c r="E1668" s="2"/>
      <c r="F1668" s="2"/>
      <c r="G1668" s="2"/>
      <c r="H1668" s="2"/>
      <c r="I1668" s="2"/>
      <c r="J1668" s="31"/>
      <c r="K1668" s="31"/>
      <c r="L1668" s="31"/>
      <c r="M1668" s="174" t="str">
        <f>IF(OR(ISBLANK(TP_CFAR_DB[[#This Row],[Probability]]),ISBLANK(TP_CFAR_DB[[#This Row],[Severity]])),"",VLOOKUP(TP_CFAR_DB[[#This Row],[Probability]],Probability[],2,FALSE)+VLOOKUP(TP_CFAR_DB[[#This Row],[Severity]],Probability[],2,FALSE)+1)</f>
        <v/>
      </c>
      <c r="N1668" s="182"/>
    </row>
    <row r="1669" spans="2:14">
      <c r="B1669" s="176">
        <f t="shared" ca="1" si="64"/>
        <v>1665</v>
      </c>
      <c r="C1669" s="176" t="str">
        <f t="shared" ca="1" si="65"/>
        <v>FT-TP-1665</v>
      </c>
      <c r="D1669" s="31"/>
      <c r="E1669" s="2"/>
      <c r="F1669" s="2"/>
      <c r="G1669" s="2"/>
      <c r="H1669" s="2"/>
      <c r="I1669" s="2"/>
      <c r="J1669" s="31"/>
      <c r="K1669" s="31"/>
      <c r="L1669" s="31"/>
      <c r="M1669" s="174" t="str">
        <f>IF(OR(ISBLANK(TP_CFAR_DB[[#This Row],[Probability]]),ISBLANK(TP_CFAR_DB[[#This Row],[Severity]])),"",VLOOKUP(TP_CFAR_DB[[#This Row],[Probability]],Probability[],2,FALSE)+VLOOKUP(TP_CFAR_DB[[#This Row],[Severity]],Probability[],2,FALSE)+1)</f>
        <v/>
      </c>
      <c r="N1669" s="182"/>
    </row>
    <row r="1670" spans="2:14">
      <c r="B1670" s="176">
        <f t="shared" ca="1" si="64"/>
        <v>1666</v>
      </c>
      <c r="C1670" s="176" t="str">
        <f t="shared" ca="1" si="65"/>
        <v>FT-TP-1666</v>
      </c>
      <c r="D1670" s="31"/>
      <c r="E1670" s="2"/>
      <c r="F1670" s="2"/>
      <c r="G1670" s="2"/>
      <c r="H1670" s="2"/>
      <c r="I1670" s="2"/>
      <c r="J1670" s="31"/>
      <c r="K1670" s="31"/>
      <c r="L1670" s="31"/>
      <c r="M1670" s="174" t="str">
        <f>IF(OR(ISBLANK(TP_CFAR_DB[[#This Row],[Probability]]),ISBLANK(TP_CFAR_DB[[#This Row],[Severity]])),"",VLOOKUP(TP_CFAR_DB[[#This Row],[Probability]],Probability[],2,FALSE)+VLOOKUP(TP_CFAR_DB[[#This Row],[Severity]],Probability[],2,FALSE)+1)</f>
        <v/>
      </c>
      <c r="N1670" s="182"/>
    </row>
    <row r="1671" spans="2:14">
      <c r="B1671" s="176">
        <f t="shared" ca="1" si="64"/>
        <v>1667</v>
      </c>
      <c r="C1671" s="176" t="str">
        <f t="shared" ca="1" si="65"/>
        <v>FT-TP-1667</v>
      </c>
      <c r="D1671" s="31"/>
      <c r="E1671" s="2"/>
      <c r="F1671" s="2"/>
      <c r="G1671" s="2"/>
      <c r="H1671" s="2"/>
      <c r="I1671" s="2"/>
      <c r="J1671" s="31"/>
      <c r="K1671" s="31"/>
      <c r="L1671" s="31"/>
      <c r="M1671" s="174" t="str">
        <f>IF(OR(ISBLANK(TP_CFAR_DB[[#This Row],[Probability]]),ISBLANK(TP_CFAR_DB[[#This Row],[Severity]])),"",VLOOKUP(TP_CFAR_DB[[#This Row],[Probability]],Probability[],2,FALSE)+VLOOKUP(TP_CFAR_DB[[#This Row],[Severity]],Probability[],2,FALSE)+1)</f>
        <v/>
      </c>
      <c r="N1671" s="182"/>
    </row>
    <row r="1672" spans="2:14">
      <c r="B1672" s="176">
        <f t="shared" ca="1" si="64"/>
        <v>1668</v>
      </c>
      <c r="C1672" s="176" t="str">
        <f t="shared" ca="1" si="65"/>
        <v>FT-TP-1668</v>
      </c>
      <c r="D1672" s="31"/>
      <c r="E1672" s="2"/>
      <c r="F1672" s="2"/>
      <c r="G1672" s="2"/>
      <c r="H1672" s="2"/>
      <c r="I1672" s="2"/>
      <c r="J1672" s="31"/>
      <c r="K1672" s="31"/>
      <c r="L1672" s="31"/>
      <c r="M1672" s="174" t="str">
        <f>IF(OR(ISBLANK(TP_CFAR_DB[[#This Row],[Probability]]),ISBLANK(TP_CFAR_DB[[#This Row],[Severity]])),"",VLOOKUP(TP_CFAR_DB[[#This Row],[Probability]],Probability[],2,FALSE)+VLOOKUP(TP_CFAR_DB[[#This Row],[Severity]],Probability[],2,FALSE)+1)</f>
        <v/>
      </c>
      <c r="N1672" s="182"/>
    </row>
    <row r="1673" spans="2:14">
      <c r="B1673" s="176">
        <f t="shared" ca="1" si="64"/>
        <v>1669</v>
      </c>
      <c r="C1673" s="176" t="str">
        <f t="shared" ca="1" si="65"/>
        <v>FT-TP-1669</v>
      </c>
      <c r="D1673" s="31"/>
      <c r="E1673" s="2"/>
      <c r="F1673" s="2"/>
      <c r="G1673" s="2"/>
      <c r="H1673" s="2"/>
      <c r="I1673" s="2"/>
      <c r="J1673" s="31"/>
      <c r="K1673" s="31"/>
      <c r="L1673" s="31"/>
      <c r="M1673" s="174" t="str">
        <f>IF(OR(ISBLANK(TP_CFAR_DB[[#This Row],[Probability]]),ISBLANK(TP_CFAR_DB[[#This Row],[Severity]])),"",VLOOKUP(TP_CFAR_DB[[#This Row],[Probability]],Probability[],2,FALSE)+VLOOKUP(TP_CFAR_DB[[#This Row],[Severity]],Probability[],2,FALSE)+1)</f>
        <v/>
      </c>
      <c r="N1673" s="182"/>
    </row>
    <row r="1674" spans="2:14">
      <c r="B1674" s="176">
        <f t="shared" ca="1" si="64"/>
        <v>1670</v>
      </c>
      <c r="C1674" s="176" t="str">
        <f t="shared" ca="1" si="65"/>
        <v>FT-TP-1670</v>
      </c>
      <c r="D1674" s="31"/>
      <c r="E1674" s="2"/>
      <c r="F1674" s="2"/>
      <c r="G1674" s="2"/>
      <c r="H1674" s="2"/>
      <c r="I1674" s="2"/>
      <c r="J1674" s="31"/>
      <c r="K1674" s="31"/>
      <c r="L1674" s="31"/>
      <c r="M1674" s="174" t="str">
        <f>IF(OR(ISBLANK(TP_CFAR_DB[[#This Row],[Probability]]),ISBLANK(TP_CFAR_DB[[#This Row],[Severity]])),"",VLOOKUP(TP_CFAR_DB[[#This Row],[Probability]],Probability[],2,FALSE)+VLOOKUP(TP_CFAR_DB[[#This Row],[Severity]],Probability[],2,FALSE)+1)</f>
        <v/>
      </c>
      <c r="N1674" s="182"/>
    </row>
    <row r="1675" spans="2:14">
      <c r="B1675" s="176">
        <f t="shared" ca="1" si="64"/>
        <v>1671</v>
      </c>
      <c r="C1675" s="176" t="str">
        <f t="shared" ca="1" si="65"/>
        <v>FT-TP-1671</v>
      </c>
      <c r="D1675" s="31"/>
      <c r="E1675" s="2"/>
      <c r="F1675" s="2"/>
      <c r="G1675" s="2"/>
      <c r="H1675" s="2"/>
      <c r="I1675" s="2"/>
      <c r="J1675" s="31"/>
      <c r="K1675" s="31"/>
      <c r="L1675" s="31"/>
      <c r="M1675" s="174" t="str">
        <f>IF(OR(ISBLANK(TP_CFAR_DB[[#This Row],[Probability]]),ISBLANK(TP_CFAR_DB[[#This Row],[Severity]])),"",VLOOKUP(TP_CFAR_DB[[#This Row],[Probability]],Probability[],2,FALSE)+VLOOKUP(TP_CFAR_DB[[#This Row],[Severity]],Probability[],2,FALSE)+1)</f>
        <v/>
      </c>
      <c r="N1675" s="182"/>
    </row>
    <row r="1676" spans="2:14">
      <c r="B1676" s="176">
        <f t="shared" ca="1" si="64"/>
        <v>1672</v>
      </c>
      <c r="C1676" s="176" t="str">
        <f t="shared" ca="1" si="65"/>
        <v>FT-TP-1672</v>
      </c>
      <c r="D1676" s="31"/>
      <c r="E1676" s="2"/>
      <c r="F1676" s="2"/>
      <c r="G1676" s="2"/>
      <c r="H1676" s="2"/>
      <c r="I1676" s="2"/>
      <c r="J1676" s="31"/>
      <c r="K1676" s="31"/>
      <c r="L1676" s="31"/>
      <c r="M1676" s="174" t="str">
        <f>IF(OR(ISBLANK(TP_CFAR_DB[[#This Row],[Probability]]),ISBLANK(TP_CFAR_DB[[#This Row],[Severity]])),"",VLOOKUP(TP_CFAR_DB[[#This Row],[Probability]],Probability[],2,FALSE)+VLOOKUP(TP_CFAR_DB[[#This Row],[Severity]],Probability[],2,FALSE)+1)</f>
        <v/>
      </c>
      <c r="N1676" s="182"/>
    </row>
    <row r="1677" spans="2:14">
      <c r="B1677" s="176">
        <f t="shared" ca="1" si="64"/>
        <v>1673</v>
      </c>
      <c r="C1677" s="176" t="str">
        <f t="shared" ca="1" si="65"/>
        <v>FT-TP-1673</v>
      </c>
      <c r="D1677" s="31"/>
      <c r="E1677" s="2"/>
      <c r="F1677" s="2"/>
      <c r="G1677" s="2"/>
      <c r="H1677" s="2"/>
      <c r="I1677" s="2"/>
      <c r="J1677" s="31"/>
      <c r="K1677" s="31"/>
      <c r="L1677" s="31"/>
      <c r="M1677" s="174" t="str">
        <f>IF(OR(ISBLANK(TP_CFAR_DB[[#This Row],[Probability]]),ISBLANK(TP_CFAR_DB[[#This Row],[Severity]])),"",VLOOKUP(TP_CFAR_DB[[#This Row],[Probability]],Probability[],2,FALSE)+VLOOKUP(TP_CFAR_DB[[#This Row],[Severity]],Probability[],2,FALSE)+1)</f>
        <v/>
      </c>
      <c r="N1677" s="182"/>
    </row>
    <row r="1678" spans="2:14">
      <c r="B1678" s="176">
        <f t="shared" ca="1" si="64"/>
        <v>1674</v>
      </c>
      <c r="C1678" s="176" t="str">
        <f t="shared" ca="1" si="65"/>
        <v>FT-TP-1674</v>
      </c>
      <c r="D1678" s="31"/>
      <c r="E1678" s="2"/>
      <c r="F1678" s="2"/>
      <c r="G1678" s="2"/>
      <c r="H1678" s="2"/>
      <c r="I1678" s="2"/>
      <c r="J1678" s="31"/>
      <c r="K1678" s="31"/>
      <c r="L1678" s="31"/>
      <c r="M1678" s="174" t="str">
        <f>IF(OR(ISBLANK(TP_CFAR_DB[[#This Row],[Probability]]),ISBLANK(TP_CFAR_DB[[#This Row],[Severity]])),"",VLOOKUP(TP_CFAR_DB[[#This Row],[Probability]],Probability[],2,FALSE)+VLOOKUP(TP_CFAR_DB[[#This Row],[Severity]],Probability[],2,FALSE)+1)</f>
        <v/>
      </c>
      <c r="N1678" s="182"/>
    </row>
    <row r="1679" spans="2:14">
      <c r="B1679" s="176">
        <f t="shared" ca="1" si="64"/>
        <v>1675</v>
      </c>
      <c r="C1679" s="176" t="str">
        <f t="shared" ca="1" si="65"/>
        <v>FT-TP-1675</v>
      </c>
      <c r="D1679" s="31"/>
      <c r="E1679" s="2"/>
      <c r="F1679" s="2"/>
      <c r="G1679" s="2"/>
      <c r="H1679" s="2"/>
      <c r="I1679" s="2"/>
      <c r="J1679" s="31"/>
      <c r="K1679" s="31"/>
      <c r="L1679" s="31"/>
      <c r="M1679" s="174" t="str">
        <f>IF(OR(ISBLANK(TP_CFAR_DB[[#This Row],[Probability]]),ISBLANK(TP_CFAR_DB[[#This Row],[Severity]])),"",VLOOKUP(TP_CFAR_DB[[#This Row],[Probability]],Probability[],2,FALSE)+VLOOKUP(TP_CFAR_DB[[#This Row],[Severity]],Probability[],2,FALSE)+1)</f>
        <v/>
      </c>
      <c r="N1679" s="182"/>
    </row>
    <row r="1680" spans="2:14">
      <c r="B1680" s="176">
        <f t="shared" ca="1" si="64"/>
        <v>1676</v>
      </c>
      <c r="C1680" s="176" t="str">
        <f t="shared" ca="1" si="65"/>
        <v>FT-TP-1676</v>
      </c>
      <c r="D1680" s="31"/>
      <c r="E1680" s="2"/>
      <c r="F1680" s="2"/>
      <c r="G1680" s="2"/>
      <c r="H1680" s="2"/>
      <c r="I1680" s="2"/>
      <c r="J1680" s="31"/>
      <c r="K1680" s="31"/>
      <c r="L1680" s="31"/>
      <c r="M1680" s="174" t="str">
        <f>IF(OR(ISBLANK(TP_CFAR_DB[[#This Row],[Probability]]),ISBLANK(TP_CFAR_DB[[#This Row],[Severity]])),"",VLOOKUP(TP_CFAR_DB[[#This Row],[Probability]],Probability[],2,FALSE)+VLOOKUP(TP_CFAR_DB[[#This Row],[Severity]],Probability[],2,FALSE)+1)</f>
        <v/>
      </c>
      <c r="N1680" s="182"/>
    </row>
    <row r="1681" spans="2:14">
      <c r="B1681" s="176">
        <f t="shared" ca="1" si="64"/>
        <v>1677</v>
      </c>
      <c r="C1681" s="176" t="str">
        <f t="shared" ca="1" si="65"/>
        <v>FT-TP-1677</v>
      </c>
      <c r="D1681" s="31"/>
      <c r="E1681" s="2"/>
      <c r="F1681" s="2"/>
      <c r="G1681" s="2"/>
      <c r="H1681" s="2"/>
      <c r="I1681" s="2"/>
      <c r="J1681" s="31"/>
      <c r="K1681" s="31"/>
      <c r="L1681" s="31"/>
      <c r="M1681" s="174" t="str">
        <f>IF(OR(ISBLANK(TP_CFAR_DB[[#This Row],[Probability]]),ISBLANK(TP_CFAR_DB[[#This Row],[Severity]])),"",VLOOKUP(TP_CFAR_DB[[#This Row],[Probability]],Probability[],2,FALSE)+VLOOKUP(TP_CFAR_DB[[#This Row],[Severity]],Probability[],2,FALSE)+1)</f>
        <v/>
      </c>
      <c r="N1681" s="182"/>
    </row>
    <row r="1682" spans="2:14">
      <c r="B1682" s="176">
        <f t="shared" ca="1" si="64"/>
        <v>1678</v>
      </c>
      <c r="C1682" s="176" t="str">
        <f t="shared" ca="1" si="65"/>
        <v>FT-TP-1678</v>
      </c>
      <c r="D1682" s="31"/>
      <c r="E1682" s="2"/>
      <c r="F1682" s="2"/>
      <c r="G1682" s="2"/>
      <c r="H1682" s="2"/>
      <c r="I1682" s="2"/>
      <c r="J1682" s="31"/>
      <c r="K1682" s="31"/>
      <c r="L1682" s="31"/>
      <c r="M1682" s="174" t="str">
        <f>IF(OR(ISBLANK(TP_CFAR_DB[[#This Row],[Probability]]),ISBLANK(TP_CFAR_DB[[#This Row],[Severity]])),"",VLOOKUP(TP_CFAR_DB[[#This Row],[Probability]],Probability[],2,FALSE)+VLOOKUP(TP_CFAR_DB[[#This Row],[Severity]],Probability[],2,FALSE)+1)</f>
        <v/>
      </c>
      <c r="N1682" s="182"/>
    </row>
    <row r="1683" spans="2:14">
      <c r="B1683" s="176">
        <f t="shared" ca="1" si="64"/>
        <v>1679</v>
      </c>
      <c r="C1683" s="176" t="str">
        <f t="shared" ca="1" si="65"/>
        <v>FT-TP-1679</v>
      </c>
      <c r="D1683" s="31"/>
      <c r="E1683" s="2"/>
      <c r="F1683" s="2"/>
      <c r="G1683" s="2"/>
      <c r="H1683" s="2"/>
      <c r="I1683" s="2"/>
      <c r="J1683" s="31"/>
      <c r="K1683" s="31"/>
      <c r="L1683" s="31"/>
      <c r="M1683" s="174" t="str">
        <f>IF(OR(ISBLANK(TP_CFAR_DB[[#This Row],[Probability]]),ISBLANK(TP_CFAR_DB[[#This Row],[Severity]])),"",VLOOKUP(TP_CFAR_DB[[#This Row],[Probability]],Probability[],2,FALSE)+VLOOKUP(TP_CFAR_DB[[#This Row],[Severity]],Probability[],2,FALSE)+1)</f>
        <v/>
      </c>
      <c r="N1683" s="182"/>
    </row>
    <row r="1684" spans="2:14">
      <c r="B1684" s="176">
        <f t="shared" ca="1" si="64"/>
        <v>1680</v>
      </c>
      <c r="C1684" s="176" t="str">
        <f t="shared" ca="1" si="65"/>
        <v>FT-TP-1680</v>
      </c>
      <c r="D1684" s="31"/>
      <c r="E1684" s="2"/>
      <c r="F1684" s="2"/>
      <c r="G1684" s="2"/>
      <c r="H1684" s="2"/>
      <c r="I1684" s="2"/>
      <c r="J1684" s="31"/>
      <c r="K1684" s="31"/>
      <c r="L1684" s="31"/>
      <c r="M1684" s="174" t="str">
        <f>IF(OR(ISBLANK(TP_CFAR_DB[[#This Row],[Probability]]),ISBLANK(TP_CFAR_DB[[#This Row],[Severity]])),"",VLOOKUP(TP_CFAR_DB[[#This Row],[Probability]],Probability[],2,FALSE)+VLOOKUP(TP_CFAR_DB[[#This Row],[Severity]],Probability[],2,FALSE)+1)</f>
        <v/>
      </c>
      <c r="N1684" s="182"/>
    </row>
    <row r="1685" spans="2:14">
      <c r="B1685" s="176">
        <f t="shared" ca="1" si="64"/>
        <v>1681</v>
      </c>
      <c r="C1685" s="176" t="str">
        <f t="shared" ca="1" si="65"/>
        <v>FT-TP-1681</v>
      </c>
      <c r="D1685" s="31"/>
      <c r="E1685" s="2"/>
      <c r="F1685" s="2"/>
      <c r="G1685" s="2"/>
      <c r="H1685" s="2"/>
      <c r="I1685" s="2"/>
      <c r="J1685" s="31"/>
      <c r="K1685" s="31"/>
      <c r="L1685" s="31"/>
      <c r="M1685" s="174" t="str">
        <f>IF(OR(ISBLANK(TP_CFAR_DB[[#This Row],[Probability]]),ISBLANK(TP_CFAR_DB[[#This Row],[Severity]])),"",VLOOKUP(TP_CFAR_DB[[#This Row],[Probability]],Probability[],2,FALSE)+VLOOKUP(TP_CFAR_DB[[#This Row],[Severity]],Probability[],2,FALSE)+1)</f>
        <v/>
      </c>
      <c r="N1685" s="182"/>
    </row>
    <row r="1686" spans="2:14">
      <c r="B1686" s="176">
        <f t="shared" ca="1" si="64"/>
        <v>1682</v>
      </c>
      <c r="C1686" s="176" t="str">
        <f t="shared" ca="1" si="65"/>
        <v>FT-TP-1682</v>
      </c>
      <c r="D1686" s="31"/>
      <c r="E1686" s="2"/>
      <c r="F1686" s="2"/>
      <c r="G1686" s="2"/>
      <c r="H1686" s="2"/>
      <c r="I1686" s="2"/>
      <c r="J1686" s="31"/>
      <c r="K1686" s="31"/>
      <c r="L1686" s="31"/>
      <c r="M1686" s="174" t="str">
        <f>IF(OR(ISBLANK(TP_CFAR_DB[[#This Row],[Probability]]),ISBLANK(TP_CFAR_DB[[#This Row],[Severity]])),"",VLOOKUP(TP_CFAR_DB[[#This Row],[Probability]],Probability[],2,FALSE)+VLOOKUP(TP_CFAR_DB[[#This Row],[Severity]],Probability[],2,FALSE)+1)</f>
        <v/>
      </c>
      <c r="N1686" s="182"/>
    </row>
    <row r="1687" spans="2:14">
      <c r="B1687" s="176">
        <f t="shared" ca="1" si="64"/>
        <v>1683</v>
      </c>
      <c r="C1687" s="176" t="str">
        <f t="shared" ca="1" si="65"/>
        <v>FT-TP-1683</v>
      </c>
      <c r="D1687" s="31"/>
      <c r="E1687" s="2"/>
      <c r="F1687" s="2"/>
      <c r="G1687" s="2"/>
      <c r="H1687" s="2"/>
      <c r="I1687" s="2"/>
      <c r="J1687" s="31"/>
      <c r="K1687" s="31"/>
      <c r="L1687" s="31"/>
      <c r="M1687" s="174" t="str">
        <f>IF(OR(ISBLANK(TP_CFAR_DB[[#This Row],[Probability]]),ISBLANK(TP_CFAR_DB[[#This Row],[Severity]])),"",VLOOKUP(TP_CFAR_DB[[#This Row],[Probability]],Probability[],2,FALSE)+VLOOKUP(TP_CFAR_DB[[#This Row],[Severity]],Probability[],2,FALSE)+1)</f>
        <v/>
      </c>
      <c r="N1687" s="182"/>
    </row>
    <row r="1688" spans="2:14">
      <c r="B1688" s="176">
        <f t="shared" ca="1" si="64"/>
        <v>1684</v>
      </c>
      <c r="C1688" s="176" t="str">
        <f t="shared" ca="1" si="65"/>
        <v>FT-TP-1684</v>
      </c>
      <c r="D1688" s="31"/>
      <c r="E1688" s="2"/>
      <c r="F1688" s="2"/>
      <c r="G1688" s="2"/>
      <c r="H1688" s="2"/>
      <c r="I1688" s="2"/>
      <c r="J1688" s="31"/>
      <c r="K1688" s="31"/>
      <c r="L1688" s="31"/>
      <c r="M1688" s="174" t="str">
        <f>IF(OR(ISBLANK(TP_CFAR_DB[[#This Row],[Probability]]),ISBLANK(TP_CFAR_DB[[#This Row],[Severity]])),"",VLOOKUP(TP_CFAR_DB[[#This Row],[Probability]],Probability[],2,FALSE)+VLOOKUP(TP_CFAR_DB[[#This Row],[Severity]],Probability[],2,FALSE)+1)</f>
        <v/>
      </c>
      <c r="N1688" s="182"/>
    </row>
    <row r="1689" spans="2:14">
      <c r="B1689" s="176">
        <f t="shared" ca="1" si="64"/>
        <v>1685</v>
      </c>
      <c r="C1689" s="176" t="str">
        <f t="shared" ca="1" si="65"/>
        <v>FT-TP-1685</v>
      </c>
      <c r="D1689" s="31"/>
      <c r="E1689" s="2"/>
      <c r="F1689" s="2"/>
      <c r="G1689" s="2"/>
      <c r="H1689" s="2"/>
      <c r="I1689" s="2"/>
      <c r="J1689" s="31"/>
      <c r="K1689" s="31"/>
      <c r="L1689" s="31"/>
      <c r="M1689" s="174" t="str">
        <f>IF(OR(ISBLANK(TP_CFAR_DB[[#This Row],[Probability]]),ISBLANK(TP_CFAR_DB[[#This Row],[Severity]])),"",VLOOKUP(TP_CFAR_DB[[#This Row],[Probability]],Probability[],2,FALSE)+VLOOKUP(TP_CFAR_DB[[#This Row],[Severity]],Probability[],2,FALSE)+1)</f>
        <v/>
      </c>
      <c r="N1689" s="182"/>
    </row>
    <row r="1690" spans="2:14">
      <c r="B1690" s="176">
        <f t="shared" ca="1" si="64"/>
        <v>1686</v>
      </c>
      <c r="C1690" s="176" t="str">
        <f t="shared" ca="1" si="65"/>
        <v>FT-TP-1686</v>
      </c>
      <c r="D1690" s="31"/>
      <c r="E1690" s="2"/>
      <c r="F1690" s="2"/>
      <c r="G1690" s="2"/>
      <c r="H1690" s="2"/>
      <c r="I1690" s="2"/>
      <c r="J1690" s="31"/>
      <c r="K1690" s="31"/>
      <c r="L1690" s="31"/>
      <c r="M1690" s="174" t="str">
        <f>IF(OR(ISBLANK(TP_CFAR_DB[[#This Row],[Probability]]),ISBLANK(TP_CFAR_DB[[#This Row],[Severity]])),"",VLOOKUP(TP_CFAR_DB[[#This Row],[Probability]],Probability[],2,FALSE)+VLOOKUP(TP_CFAR_DB[[#This Row],[Severity]],Probability[],2,FALSE)+1)</f>
        <v/>
      </c>
      <c r="N1690" s="182"/>
    </row>
    <row r="1691" spans="2:14">
      <c r="B1691" s="176">
        <f t="shared" ca="1" si="64"/>
        <v>1687</v>
      </c>
      <c r="C1691" s="176" t="str">
        <f t="shared" ca="1" si="65"/>
        <v>FT-TP-1687</v>
      </c>
      <c r="D1691" s="31"/>
      <c r="E1691" s="2"/>
      <c r="F1691" s="2"/>
      <c r="G1691" s="2"/>
      <c r="H1691" s="2"/>
      <c r="I1691" s="2"/>
      <c r="J1691" s="31"/>
      <c r="K1691" s="31"/>
      <c r="L1691" s="31"/>
      <c r="M1691" s="174" t="str">
        <f>IF(OR(ISBLANK(TP_CFAR_DB[[#This Row],[Probability]]),ISBLANK(TP_CFAR_DB[[#This Row],[Severity]])),"",VLOOKUP(TP_CFAR_DB[[#This Row],[Probability]],Probability[],2,FALSE)+VLOOKUP(TP_CFAR_DB[[#This Row],[Severity]],Probability[],2,FALSE)+1)</f>
        <v/>
      </c>
      <c r="N1691" s="182"/>
    </row>
    <row r="1692" spans="2:14">
      <c r="B1692" s="176">
        <f t="shared" ca="1" si="64"/>
        <v>1688</v>
      </c>
      <c r="C1692" s="176" t="str">
        <f t="shared" ca="1" si="65"/>
        <v>FT-TP-1688</v>
      </c>
      <c r="D1692" s="31"/>
      <c r="E1692" s="2"/>
      <c r="F1692" s="2"/>
      <c r="G1692" s="2"/>
      <c r="H1692" s="2"/>
      <c r="I1692" s="2"/>
      <c r="J1692" s="31"/>
      <c r="K1692" s="31"/>
      <c r="L1692" s="31"/>
      <c r="M1692" s="174" t="str">
        <f>IF(OR(ISBLANK(TP_CFAR_DB[[#This Row],[Probability]]),ISBLANK(TP_CFAR_DB[[#This Row],[Severity]])),"",VLOOKUP(TP_CFAR_DB[[#This Row],[Probability]],Probability[],2,FALSE)+VLOOKUP(TP_CFAR_DB[[#This Row],[Severity]],Probability[],2,FALSE)+1)</f>
        <v/>
      </c>
      <c r="N1692" s="182"/>
    </row>
    <row r="1693" spans="2:14">
      <c r="B1693" s="176">
        <f t="shared" ca="1" si="64"/>
        <v>1689</v>
      </c>
      <c r="C1693" s="176" t="str">
        <f t="shared" ca="1" si="65"/>
        <v>FT-TP-1689</v>
      </c>
      <c r="D1693" s="31"/>
      <c r="E1693" s="2"/>
      <c r="F1693" s="2"/>
      <c r="G1693" s="2"/>
      <c r="H1693" s="2"/>
      <c r="I1693" s="2"/>
      <c r="J1693" s="31"/>
      <c r="K1693" s="31"/>
      <c r="L1693" s="31"/>
      <c r="M1693" s="174" t="str">
        <f>IF(OR(ISBLANK(TP_CFAR_DB[[#This Row],[Probability]]),ISBLANK(TP_CFAR_DB[[#This Row],[Severity]])),"",VLOOKUP(TP_CFAR_DB[[#This Row],[Probability]],Probability[],2,FALSE)+VLOOKUP(TP_CFAR_DB[[#This Row],[Severity]],Probability[],2,FALSE)+1)</f>
        <v/>
      </c>
      <c r="N1693" s="182"/>
    </row>
    <row r="1694" spans="2:14">
      <c r="B1694" s="176">
        <f t="shared" ca="1" si="64"/>
        <v>1690</v>
      </c>
      <c r="C1694" s="176" t="str">
        <f t="shared" ca="1" si="65"/>
        <v>FT-TP-1690</v>
      </c>
      <c r="D1694" s="31"/>
      <c r="E1694" s="2"/>
      <c r="F1694" s="2"/>
      <c r="G1694" s="2"/>
      <c r="H1694" s="2"/>
      <c r="I1694" s="2"/>
      <c r="J1694" s="31"/>
      <c r="K1694" s="31"/>
      <c r="L1694" s="31"/>
      <c r="M1694" s="174" t="str">
        <f>IF(OR(ISBLANK(TP_CFAR_DB[[#This Row],[Probability]]),ISBLANK(TP_CFAR_DB[[#This Row],[Severity]])),"",VLOOKUP(TP_CFAR_DB[[#This Row],[Probability]],Probability[],2,FALSE)+VLOOKUP(TP_CFAR_DB[[#This Row],[Severity]],Probability[],2,FALSE)+1)</f>
        <v/>
      </c>
      <c r="N1694" s="182"/>
    </row>
    <row r="1695" spans="2:14">
      <c r="B1695" s="176">
        <f t="shared" ref="B1695:B1742" ca="1" si="66">INDIRECT("R[-1]C",0)+1</f>
        <v>1691</v>
      </c>
      <c r="C1695" s="176" t="str">
        <f t="shared" ref="C1695:C1742" ca="1" si="67">"FT-TP-"&amp;B1695</f>
        <v>FT-TP-1691</v>
      </c>
      <c r="D1695" s="31"/>
      <c r="E1695" s="2"/>
      <c r="F1695" s="2"/>
      <c r="G1695" s="2"/>
      <c r="H1695" s="2"/>
      <c r="I1695" s="2"/>
      <c r="J1695" s="31"/>
      <c r="K1695" s="31"/>
      <c r="L1695" s="31"/>
      <c r="M1695" s="174" t="str">
        <f>IF(OR(ISBLANK(TP_CFAR_DB[[#This Row],[Probability]]),ISBLANK(TP_CFAR_DB[[#This Row],[Severity]])),"",VLOOKUP(TP_CFAR_DB[[#This Row],[Probability]],Probability[],2,FALSE)+VLOOKUP(TP_CFAR_DB[[#This Row],[Severity]],Probability[],2,FALSE)+1)</f>
        <v/>
      </c>
      <c r="N1695" s="182"/>
    </row>
    <row r="1696" spans="2:14">
      <c r="B1696" s="176">
        <f t="shared" ca="1" si="66"/>
        <v>1692</v>
      </c>
      <c r="C1696" s="176" t="str">
        <f t="shared" ca="1" si="67"/>
        <v>FT-TP-1692</v>
      </c>
      <c r="D1696" s="31"/>
      <c r="E1696" s="2"/>
      <c r="F1696" s="2"/>
      <c r="G1696" s="2"/>
      <c r="H1696" s="2"/>
      <c r="I1696" s="2"/>
      <c r="J1696" s="31"/>
      <c r="K1696" s="31"/>
      <c r="L1696" s="31"/>
      <c r="M1696" s="174" t="str">
        <f>IF(OR(ISBLANK(TP_CFAR_DB[[#This Row],[Probability]]),ISBLANK(TP_CFAR_DB[[#This Row],[Severity]])),"",VLOOKUP(TP_CFAR_DB[[#This Row],[Probability]],Probability[],2,FALSE)+VLOOKUP(TP_CFAR_DB[[#This Row],[Severity]],Probability[],2,FALSE)+1)</f>
        <v/>
      </c>
      <c r="N1696" s="182"/>
    </row>
    <row r="1697" spans="2:14">
      <c r="B1697" s="176">
        <f t="shared" ca="1" si="66"/>
        <v>1693</v>
      </c>
      <c r="C1697" s="176" t="str">
        <f t="shared" ca="1" si="67"/>
        <v>FT-TP-1693</v>
      </c>
      <c r="D1697" s="31"/>
      <c r="E1697" s="2"/>
      <c r="F1697" s="2"/>
      <c r="G1697" s="2"/>
      <c r="H1697" s="2"/>
      <c r="I1697" s="2"/>
      <c r="J1697" s="31"/>
      <c r="K1697" s="31"/>
      <c r="L1697" s="31"/>
      <c r="M1697" s="174" t="str">
        <f>IF(OR(ISBLANK(TP_CFAR_DB[[#This Row],[Probability]]),ISBLANK(TP_CFAR_DB[[#This Row],[Severity]])),"",VLOOKUP(TP_CFAR_DB[[#This Row],[Probability]],Probability[],2,FALSE)+VLOOKUP(TP_CFAR_DB[[#This Row],[Severity]],Probability[],2,FALSE)+1)</f>
        <v/>
      </c>
      <c r="N1697" s="182"/>
    </row>
    <row r="1698" spans="2:14">
      <c r="B1698" s="176">
        <f t="shared" ca="1" si="66"/>
        <v>1694</v>
      </c>
      <c r="C1698" s="176" t="str">
        <f t="shared" ca="1" si="67"/>
        <v>FT-TP-1694</v>
      </c>
      <c r="D1698" s="31"/>
      <c r="E1698" s="2"/>
      <c r="F1698" s="2"/>
      <c r="G1698" s="2"/>
      <c r="H1698" s="2"/>
      <c r="I1698" s="2"/>
      <c r="J1698" s="31"/>
      <c r="K1698" s="31"/>
      <c r="L1698" s="31"/>
      <c r="M1698" s="174" t="str">
        <f>IF(OR(ISBLANK(TP_CFAR_DB[[#This Row],[Probability]]),ISBLANK(TP_CFAR_DB[[#This Row],[Severity]])),"",VLOOKUP(TP_CFAR_DB[[#This Row],[Probability]],Probability[],2,FALSE)+VLOOKUP(TP_CFAR_DB[[#This Row],[Severity]],Probability[],2,FALSE)+1)</f>
        <v/>
      </c>
      <c r="N1698" s="182"/>
    </row>
    <row r="1699" spans="2:14">
      <c r="B1699" s="176">
        <f t="shared" ca="1" si="66"/>
        <v>1695</v>
      </c>
      <c r="C1699" s="176" t="str">
        <f t="shared" ca="1" si="67"/>
        <v>FT-TP-1695</v>
      </c>
      <c r="D1699" s="31"/>
      <c r="E1699" s="2"/>
      <c r="F1699" s="2"/>
      <c r="G1699" s="2"/>
      <c r="H1699" s="2"/>
      <c r="I1699" s="2"/>
      <c r="J1699" s="31"/>
      <c r="K1699" s="31"/>
      <c r="L1699" s="31"/>
      <c r="M1699" s="174" t="str">
        <f>IF(OR(ISBLANK(TP_CFAR_DB[[#This Row],[Probability]]),ISBLANK(TP_CFAR_DB[[#This Row],[Severity]])),"",VLOOKUP(TP_CFAR_DB[[#This Row],[Probability]],Probability[],2,FALSE)+VLOOKUP(TP_CFAR_DB[[#This Row],[Severity]],Probability[],2,FALSE)+1)</f>
        <v/>
      </c>
      <c r="N1699" s="182"/>
    </row>
    <row r="1700" spans="2:14">
      <c r="B1700" s="176">
        <f t="shared" ca="1" si="66"/>
        <v>1696</v>
      </c>
      <c r="C1700" s="176" t="str">
        <f t="shared" ca="1" si="67"/>
        <v>FT-TP-1696</v>
      </c>
      <c r="D1700" s="31"/>
      <c r="E1700" s="2"/>
      <c r="F1700" s="2"/>
      <c r="G1700" s="2"/>
      <c r="H1700" s="2"/>
      <c r="I1700" s="2"/>
      <c r="J1700" s="31"/>
      <c r="K1700" s="31"/>
      <c r="L1700" s="31"/>
      <c r="M1700" s="174" t="str">
        <f>IF(OR(ISBLANK(TP_CFAR_DB[[#This Row],[Probability]]),ISBLANK(TP_CFAR_DB[[#This Row],[Severity]])),"",VLOOKUP(TP_CFAR_DB[[#This Row],[Probability]],Probability[],2,FALSE)+VLOOKUP(TP_CFAR_DB[[#This Row],[Severity]],Probability[],2,FALSE)+1)</f>
        <v/>
      </c>
      <c r="N1700" s="182"/>
    </row>
    <row r="1701" spans="2:14">
      <c r="B1701" s="176">
        <f t="shared" ca="1" si="66"/>
        <v>1697</v>
      </c>
      <c r="C1701" s="176" t="str">
        <f t="shared" ca="1" si="67"/>
        <v>FT-TP-1697</v>
      </c>
      <c r="D1701" s="31"/>
      <c r="E1701" s="2"/>
      <c r="F1701" s="2"/>
      <c r="G1701" s="2"/>
      <c r="H1701" s="2"/>
      <c r="I1701" s="2"/>
      <c r="J1701" s="31"/>
      <c r="K1701" s="31"/>
      <c r="L1701" s="31"/>
      <c r="M1701" s="174" t="str">
        <f>IF(OR(ISBLANK(TP_CFAR_DB[[#This Row],[Probability]]),ISBLANK(TP_CFAR_DB[[#This Row],[Severity]])),"",VLOOKUP(TP_CFAR_DB[[#This Row],[Probability]],Probability[],2,FALSE)+VLOOKUP(TP_CFAR_DB[[#This Row],[Severity]],Probability[],2,FALSE)+1)</f>
        <v/>
      </c>
      <c r="N1701" s="182"/>
    </row>
    <row r="1702" spans="2:14">
      <c r="B1702" s="176">
        <f t="shared" ca="1" si="66"/>
        <v>1698</v>
      </c>
      <c r="C1702" s="176" t="str">
        <f t="shared" ca="1" si="67"/>
        <v>FT-TP-1698</v>
      </c>
      <c r="D1702" s="31"/>
      <c r="E1702" s="2"/>
      <c r="F1702" s="2"/>
      <c r="G1702" s="2"/>
      <c r="H1702" s="2"/>
      <c r="I1702" s="2"/>
      <c r="J1702" s="31"/>
      <c r="K1702" s="31"/>
      <c r="L1702" s="31"/>
      <c r="M1702" s="174" t="str">
        <f>IF(OR(ISBLANK(TP_CFAR_DB[[#This Row],[Probability]]),ISBLANK(TP_CFAR_DB[[#This Row],[Severity]])),"",VLOOKUP(TP_CFAR_DB[[#This Row],[Probability]],Probability[],2,FALSE)+VLOOKUP(TP_CFAR_DB[[#This Row],[Severity]],Probability[],2,FALSE)+1)</f>
        <v/>
      </c>
      <c r="N1702" s="182"/>
    </row>
    <row r="1703" spans="2:14">
      <c r="B1703" s="176">
        <f t="shared" ca="1" si="66"/>
        <v>1699</v>
      </c>
      <c r="C1703" s="176" t="str">
        <f t="shared" ca="1" si="67"/>
        <v>FT-TP-1699</v>
      </c>
      <c r="D1703" s="31"/>
      <c r="E1703" s="2"/>
      <c r="F1703" s="2"/>
      <c r="G1703" s="2"/>
      <c r="H1703" s="2"/>
      <c r="I1703" s="2"/>
      <c r="J1703" s="31"/>
      <c r="K1703" s="31"/>
      <c r="L1703" s="31"/>
      <c r="M1703" s="174" t="str">
        <f>IF(OR(ISBLANK(TP_CFAR_DB[[#This Row],[Probability]]),ISBLANK(TP_CFAR_DB[[#This Row],[Severity]])),"",VLOOKUP(TP_CFAR_DB[[#This Row],[Probability]],Probability[],2,FALSE)+VLOOKUP(TP_CFAR_DB[[#This Row],[Severity]],Probability[],2,FALSE)+1)</f>
        <v/>
      </c>
      <c r="N1703" s="182"/>
    </row>
    <row r="1704" spans="2:14">
      <c r="B1704" s="176">
        <f t="shared" ca="1" si="66"/>
        <v>1700</v>
      </c>
      <c r="C1704" s="176" t="str">
        <f t="shared" ca="1" si="67"/>
        <v>FT-TP-1700</v>
      </c>
      <c r="D1704" s="31"/>
      <c r="E1704" s="2"/>
      <c r="F1704" s="2"/>
      <c r="G1704" s="2"/>
      <c r="H1704" s="2"/>
      <c r="I1704" s="2"/>
      <c r="J1704" s="31"/>
      <c r="K1704" s="31"/>
      <c r="L1704" s="31"/>
      <c r="M1704" s="174" t="str">
        <f>IF(OR(ISBLANK(TP_CFAR_DB[[#This Row],[Probability]]),ISBLANK(TP_CFAR_DB[[#This Row],[Severity]])),"",VLOOKUP(TP_CFAR_DB[[#This Row],[Probability]],Probability[],2,FALSE)+VLOOKUP(TP_CFAR_DB[[#This Row],[Severity]],Probability[],2,FALSE)+1)</f>
        <v/>
      </c>
      <c r="N1704" s="182"/>
    </row>
    <row r="1705" spans="2:14">
      <c r="B1705" s="176">
        <f t="shared" ca="1" si="66"/>
        <v>1701</v>
      </c>
      <c r="C1705" s="176" t="str">
        <f t="shared" ca="1" si="67"/>
        <v>FT-TP-1701</v>
      </c>
      <c r="D1705" s="31"/>
      <c r="E1705" s="2"/>
      <c r="F1705" s="2"/>
      <c r="G1705" s="2"/>
      <c r="H1705" s="2"/>
      <c r="I1705" s="2"/>
      <c r="J1705" s="31"/>
      <c r="K1705" s="31"/>
      <c r="L1705" s="31"/>
      <c r="M1705" s="174" t="str">
        <f>IF(OR(ISBLANK(TP_CFAR_DB[[#This Row],[Probability]]),ISBLANK(TP_CFAR_DB[[#This Row],[Severity]])),"",VLOOKUP(TP_CFAR_DB[[#This Row],[Probability]],Probability[],2,FALSE)+VLOOKUP(TP_CFAR_DB[[#This Row],[Severity]],Probability[],2,FALSE)+1)</f>
        <v/>
      </c>
      <c r="N1705" s="182"/>
    </row>
    <row r="1706" spans="2:14">
      <c r="B1706" s="176">
        <f t="shared" ca="1" si="66"/>
        <v>1702</v>
      </c>
      <c r="C1706" s="176" t="str">
        <f t="shared" ca="1" si="67"/>
        <v>FT-TP-1702</v>
      </c>
      <c r="D1706" s="31"/>
      <c r="E1706" s="2"/>
      <c r="F1706" s="2"/>
      <c r="G1706" s="2"/>
      <c r="H1706" s="2"/>
      <c r="I1706" s="2"/>
      <c r="J1706" s="31"/>
      <c r="K1706" s="31"/>
      <c r="L1706" s="31"/>
      <c r="M1706" s="174" t="str">
        <f>IF(OR(ISBLANK(TP_CFAR_DB[[#This Row],[Probability]]),ISBLANK(TP_CFAR_DB[[#This Row],[Severity]])),"",VLOOKUP(TP_CFAR_DB[[#This Row],[Probability]],Probability[],2,FALSE)+VLOOKUP(TP_CFAR_DB[[#This Row],[Severity]],Probability[],2,FALSE)+1)</f>
        <v/>
      </c>
      <c r="N1706" s="182"/>
    </row>
    <row r="1707" spans="2:14">
      <c r="B1707" s="176">
        <f t="shared" ca="1" si="66"/>
        <v>1703</v>
      </c>
      <c r="C1707" s="176" t="str">
        <f t="shared" ca="1" si="67"/>
        <v>FT-TP-1703</v>
      </c>
      <c r="D1707" s="31"/>
      <c r="E1707" s="2"/>
      <c r="F1707" s="2"/>
      <c r="G1707" s="2"/>
      <c r="H1707" s="2"/>
      <c r="I1707" s="2"/>
      <c r="J1707" s="31"/>
      <c r="K1707" s="31"/>
      <c r="L1707" s="31"/>
      <c r="M1707" s="174" t="str">
        <f>IF(OR(ISBLANK(TP_CFAR_DB[[#This Row],[Probability]]),ISBLANK(TP_CFAR_DB[[#This Row],[Severity]])),"",VLOOKUP(TP_CFAR_DB[[#This Row],[Probability]],Probability[],2,FALSE)+VLOOKUP(TP_CFAR_DB[[#This Row],[Severity]],Probability[],2,FALSE)+1)</f>
        <v/>
      </c>
      <c r="N1707" s="182"/>
    </row>
    <row r="1708" spans="2:14">
      <c r="B1708" s="176">
        <f t="shared" ca="1" si="66"/>
        <v>1704</v>
      </c>
      <c r="C1708" s="176" t="str">
        <f t="shared" ca="1" si="67"/>
        <v>FT-TP-1704</v>
      </c>
      <c r="D1708" s="31"/>
      <c r="E1708" s="2"/>
      <c r="F1708" s="2"/>
      <c r="G1708" s="2"/>
      <c r="H1708" s="2"/>
      <c r="I1708" s="2"/>
      <c r="J1708" s="31"/>
      <c r="K1708" s="31"/>
      <c r="L1708" s="31"/>
      <c r="M1708" s="174" t="str">
        <f>IF(OR(ISBLANK(TP_CFAR_DB[[#This Row],[Probability]]),ISBLANK(TP_CFAR_DB[[#This Row],[Severity]])),"",VLOOKUP(TP_CFAR_DB[[#This Row],[Probability]],Probability[],2,FALSE)+VLOOKUP(TP_CFAR_DB[[#This Row],[Severity]],Probability[],2,FALSE)+1)</f>
        <v/>
      </c>
      <c r="N1708" s="182"/>
    </row>
    <row r="1709" spans="2:14">
      <c r="B1709" s="176">
        <f t="shared" ca="1" si="66"/>
        <v>1705</v>
      </c>
      <c r="C1709" s="176" t="str">
        <f t="shared" ca="1" si="67"/>
        <v>FT-TP-1705</v>
      </c>
      <c r="D1709" s="31"/>
      <c r="E1709" s="2"/>
      <c r="F1709" s="2"/>
      <c r="G1709" s="2"/>
      <c r="H1709" s="2"/>
      <c r="I1709" s="2"/>
      <c r="J1709" s="31"/>
      <c r="K1709" s="31"/>
      <c r="L1709" s="31"/>
      <c r="M1709" s="174" t="str">
        <f>IF(OR(ISBLANK(TP_CFAR_DB[[#This Row],[Probability]]),ISBLANK(TP_CFAR_DB[[#This Row],[Severity]])),"",VLOOKUP(TP_CFAR_DB[[#This Row],[Probability]],Probability[],2,FALSE)+VLOOKUP(TP_CFAR_DB[[#This Row],[Severity]],Probability[],2,FALSE)+1)</f>
        <v/>
      </c>
      <c r="N1709" s="182"/>
    </row>
    <row r="1710" spans="2:14">
      <c r="B1710" s="176">
        <f t="shared" ca="1" si="66"/>
        <v>1706</v>
      </c>
      <c r="C1710" s="176" t="str">
        <f t="shared" ca="1" si="67"/>
        <v>FT-TP-1706</v>
      </c>
      <c r="D1710" s="31"/>
      <c r="E1710" s="2"/>
      <c r="F1710" s="2"/>
      <c r="G1710" s="2"/>
      <c r="H1710" s="2"/>
      <c r="I1710" s="2"/>
      <c r="J1710" s="31"/>
      <c r="K1710" s="31"/>
      <c r="L1710" s="31"/>
      <c r="M1710" s="174" t="str">
        <f>IF(OR(ISBLANK(TP_CFAR_DB[[#This Row],[Probability]]),ISBLANK(TP_CFAR_DB[[#This Row],[Severity]])),"",VLOOKUP(TP_CFAR_DB[[#This Row],[Probability]],Probability[],2,FALSE)+VLOOKUP(TP_CFAR_DB[[#This Row],[Severity]],Probability[],2,FALSE)+1)</f>
        <v/>
      </c>
      <c r="N1710" s="182"/>
    </row>
    <row r="1711" spans="2:14">
      <c r="B1711" s="176">
        <f t="shared" ca="1" si="66"/>
        <v>1707</v>
      </c>
      <c r="C1711" s="176" t="str">
        <f t="shared" ca="1" si="67"/>
        <v>FT-TP-1707</v>
      </c>
      <c r="D1711" s="31"/>
      <c r="E1711" s="2"/>
      <c r="F1711" s="2"/>
      <c r="G1711" s="2"/>
      <c r="H1711" s="2"/>
      <c r="I1711" s="2"/>
      <c r="J1711" s="31"/>
      <c r="K1711" s="31"/>
      <c r="L1711" s="31"/>
      <c r="M1711" s="174" t="str">
        <f>IF(OR(ISBLANK(TP_CFAR_DB[[#This Row],[Probability]]),ISBLANK(TP_CFAR_DB[[#This Row],[Severity]])),"",VLOOKUP(TP_CFAR_DB[[#This Row],[Probability]],Probability[],2,FALSE)+VLOOKUP(TP_CFAR_DB[[#This Row],[Severity]],Probability[],2,FALSE)+1)</f>
        <v/>
      </c>
      <c r="N1711" s="182"/>
    </row>
    <row r="1712" spans="2:14">
      <c r="B1712" s="176">
        <f t="shared" ca="1" si="66"/>
        <v>1708</v>
      </c>
      <c r="C1712" s="176" t="str">
        <f t="shared" ca="1" si="67"/>
        <v>FT-TP-1708</v>
      </c>
      <c r="D1712" s="31"/>
      <c r="E1712" s="2"/>
      <c r="F1712" s="2"/>
      <c r="G1712" s="2"/>
      <c r="H1712" s="2"/>
      <c r="I1712" s="2"/>
      <c r="J1712" s="31"/>
      <c r="K1712" s="31"/>
      <c r="L1712" s="31"/>
      <c r="M1712" s="174" t="str">
        <f>IF(OR(ISBLANK(TP_CFAR_DB[[#This Row],[Probability]]),ISBLANK(TP_CFAR_DB[[#This Row],[Severity]])),"",VLOOKUP(TP_CFAR_DB[[#This Row],[Probability]],Probability[],2,FALSE)+VLOOKUP(TP_CFAR_DB[[#This Row],[Severity]],Probability[],2,FALSE)+1)</f>
        <v/>
      </c>
      <c r="N1712" s="182"/>
    </row>
    <row r="1713" spans="2:14">
      <c r="B1713" s="176">
        <f t="shared" ca="1" si="66"/>
        <v>1709</v>
      </c>
      <c r="C1713" s="176" t="str">
        <f t="shared" ca="1" si="67"/>
        <v>FT-TP-1709</v>
      </c>
      <c r="D1713" s="31"/>
      <c r="E1713" s="2"/>
      <c r="F1713" s="2"/>
      <c r="G1713" s="2"/>
      <c r="H1713" s="2"/>
      <c r="I1713" s="2"/>
      <c r="J1713" s="31"/>
      <c r="K1713" s="31"/>
      <c r="L1713" s="31"/>
      <c r="M1713" s="174" t="str">
        <f>IF(OR(ISBLANK(TP_CFAR_DB[[#This Row],[Probability]]),ISBLANK(TP_CFAR_DB[[#This Row],[Severity]])),"",VLOOKUP(TP_CFAR_DB[[#This Row],[Probability]],Probability[],2,FALSE)+VLOOKUP(TP_CFAR_DB[[#This Row],[Severity]],Probability[],2,FALSE)+1)</f>
        <v/>
      </c>
      <c r="N1713" s="182"/>
    </row>
    <row r="1714" spans="2:14">
      <c r="B1714" s="176">
        <f t="shared" ca="1" si="66"/>
        <v>1710</v>
      </c>
      <c r="C1714" s="176" t="str">
        <f t="shared" ca="1" si="67"/>
        <v>FT-TP-1710</v>
      </c>
      <c r="D1714" s="31"/>
      <c r="E1714" s="2"/>
      <c r="F1714" s="2"/>
      <c r="G1714" s="2"/>
      <c r="H1714" s="2"/>
      <c r="I1714" s="2"/>
      <c r="J1714" s="31"/>
      <c r="K1714" s="31"/>
      <c r="L1714" s="31"/>
      <c r="M1714" s="174" t="str">
        <f>IF(OR(ISBLANK(TP_CFAR_DB[[#This Row],[Probability]]),ISBLANK(TP_CFAR_DB[[#This Row],[Severity]])),"",VLOOKUP(TP_CFAR_DB[[#This Row],[Probability]],Probability[],2,FALSE)+VLOOKUP(TP_CFAR_DB[[#This Row],[Severity]],Probability[],2,FALSE)+1)</f>
        <v/>
      </c>
      <c r="N1714" s="182"/>
    </row>
    <row r="1715" spans="2:14">
      <c r="B1715" s="176">
        <f t="shared" ca="1" si="66"/>
        <v>1711</v>
      </c>
      <c r="C1715" s="176" t="str">
        <f t="shared" ca="1" si="67"/>
        <v>FT-TP-1711</v>
      </c>
      <c r="D1715" s="31"/>
      <c r="E1715" s="2"/>
      <c r="F1715" s="2"/>
      <c r="G1715" s="2"/>
      <c r="H1715" s="2"/>
      <c r="I1715" s="2"/>
      <c r="J1715" s="31"/>
      <c r="K1715" s="31"/>
      <c r="L1715" s="31"/>
      <c r="M1715" s="174" t="str">
        <f>IF(OR(ISBLANK(TP_CFAR_DB[[#This Row],[Probability]]),ISBLANK(TP_CFAR_DB[[#This Row],[Severity]])),"",VLOOKUP(TP_CFAR_DB[[#This Row],[Probability]],Probability[],2,FALSE)+VLOOKUP(TP_CFAR_DB[[#This Row],[Severity]],Probability[],2,FALSE)+1)</f>
        <v/>
      </c>
      <c r="N1715" s="182"/>
    </row>
    <row r="1716" spans="2:14">
      <c r="B1716" s="176">
        <f t="shared" ca="1" si="66"/>
        <v>1712</v>
      </c>
      <c r="C1716" s="176" t="str">
        <f t="shared" ca="1" si="67"/>
        <v>FT-TP-1712</v>
      </c>
      <c r="D1716" s="31"/>
      <c r="E1716" s="2"/>
      <c r="F1716" s="2"/>
      <c r="G1716" s="2"/>
      <c r="H1716" s="2"/>
      <c r="I1716" s="2"/>
      <c r="J1716" s="31"/>
      <c r="K1716" s="31"/>
      <c r="L1716" s="31"/>
      <c r="M1716" s="174" t="str">
        <f>IF(OR(ISBLANK(TP_CFAR_DB[[#This Row],[Probability]]),ISBLANK(TP_CFAR_DB[[#This Row],[Severity]])),"",VLOOKUP(TP_CFAR_DB[[#This Row],[Probability]],Probability[],2,FALSE)+VLOOKUP(TP_CFAR_DB[[#This Row],[Severity]],Probability[],2,FALSE)+1)</f>
        <v/>
      </c>
      <c r="N1716" s="182"/>
    </row>
    <row r="1717" spans="2:14">
      <c r="B1717" s="176">
        <f t="shared" ca="1" si="66"/>
        <v>1713</v>
      </c>
      <c r="C1717" s="176" t="str">
        <f t="shared" ca="1" si="67"/>
        <v>FT-TP-1713</v>
      </c>
      <c r="D1717" s="31"/>
      <c r="E1717" s="2"/>
      <c r="F1717" s="2"/>
      <c r="G1717" s="2"/>
      <c r="H1717" s="2"/>
      <c r="I1717" s="2"/>
      <c r="J1717" s="31"/>
      <c r="K1717" s="31"/>
      <c r="L1717" s="31"/>
      <c r="M1717" s="174" t="str">
        <f>IF(OR(ISBLANK(TP_CFAR_DB[[#This Row],[Probability]]),ISBLANK(TP_CFAR_DB[[#This Row],[Severity]])),"",VLOOKUP(TP_CFAR_DB[[#This Row],[Probability]],Probability[],2,FALSE)+VLOOKUP(TP_CFAR_DB[[#This Row],[Severity]],Probability[],2,FALSE)+1)</f>
        <v/>
      </c>
      <c r="N1717" s="182"/>
    </row>
    <row r="1718" spans="2:14">
      <c r="B1718" s="176">
        <f t="shared" ca="1" si="66"/>
        <v>1714</v>
      </c>
      <c r="C1718" s="176" t="str">
        <f t="shared" ca="1" si="67"/>
        <v>FT-TP-1714</v>
      </c>
      <c r="D1718" s="31"/>
      <c r="E1718" s="2"/>
      <c r="F1718" s="2"/>
      <c r="G1718" s="2"/>
      <c r="H1718" s="2"/>
      <c r="I1718" s="2"/>
      <c r="J1718" s="31"/>
      <c r="K1718" s="31"/>
      <c r="L1718" s="31"/>
      <c r="M1718" s="174" t="str">
        <f>IF(OR(ISBLANK(TP_CFAR_DB[[#This Row],[Probability]]),ISBLANK(TP_CFAR_DB[[#This Row],[Severity]])),"",VLOOKUP(TP_CFAR_DB[[#This Row],[Probability]],Probability[],2,FALSE)+VLOOKUP(TP_CFAR_DB[[#This Row],[Severity]],Probability[],2,FALSE)+1)</f>
        <v/>
      </c>
      <c r="N1718" s="182"/>
    </row>
    <row r="1719" spans="2:14">
      <c r="B1719" s="176">
        <f t="shared" ca="1" si="66"/>
        <v>1715</v>
      </c>
      <c r="C1719" s="176" t="str">
        <f t="shared" ca="1" si="67"/>
        <v>FT-TP-1715</v>
      </c>
      <c r="D1719" s="31"/>
      <c r="E1719" s="2"/>
      <c r="F1719" s="2"/>
      <c r="G1719" s="2"/>
      <c r="H1719" s="2"/>
      <c r="I1719" s="2"/>
      <c r="J1719" s="31"/>
      <c r="K1719" s="31"/>
      <c r="L1719" s="31"/>
      <c r="M1719" s="174" t="str">
        <f>IF(OR(ISBLANK(TP_CFAR_DB[[#This Row],[Probability]]),ISBLANK(TP_CFAR_DB[[#This Row],[Severity]])),"",VLOOKUP(TP_CFAR_DB[[#This Row],[Probability]],Probability[],2,FALSE)+VLOOKUP(TP_CFAR_DB[[#This Row],[Severity]],Probability[],2,FALSE)+1)</f>
        <v/>
      </c>
      <c r="N1719" s="182"/>
    </row>
    <row r="1720" spans="2:14">
      <c r="B1720" s="176">
        <f t="shared" ca="1" si="66"/>
        <v>1716</v>
      </c>
      <c r="C1720" s="176" t="str">
        <f t="shared" ca="1" si="67"/>
        <v>FT-TP-1716</v>
      </c>
      <c r="D1720" s="31"/>
      <c r="E1720" s="2"/>
      <c r="F1720" s="2"/>
      <c r="G1720" s="2"/>
      <c r="H1720" s="2"/>
      <c r="I1720" s="2"/>
      <c r="J1720" s="31"/>
      <c r="K1720" s="31"/>
      <c r="L1720" s="31"/>
      <c r="M1720" s="174" t="str">
        <f>IF(OR(ISBLANK(TP_CFAR_DB[[#This Row],[Probability]]),ISBLANK(TP_CFAR_DB[[#This Row],[Severity]])),"",VLOOKUP(TP_CFAR_DB[[#This Row],[Probability]],Probability[],2,FALSE)+VLOOKUP(TP_CFAR_DB[[#This Row],[Severity]],Probability[],2,FALSE)+1)</f>
        <v/>
      </c>
      <c r="N1720" s="182"/>
    </row>
    <row r="1721" spans="2:14">
      <c r="B1721" s="176">
        <f t="shared" ca="1" si="66"/>
        <v>1717</v>
      </c>
      <c r="C1721" s="176" t="str">
        <f t="shared" ca="1" si="67"/>
        <v>FT-TP-1717</v>
      </c>
      <c r="D1721" s="31"/>
      <c r="E1721" s="2"/>
      <c r="F1721" s="2"/>
      <c r="G1721" s="2"/>
      <c r="H1721" s="2"/>
      <c r="I1721" s="2"/>
      <c r="J1721" s="31"/>
      <c r="K1721" s="31"/>
      <c r="L1721" s="31"/>
      <c r="M1721" s="174" t="str">
        <f>IF(OR(ISBLANK(TP_CFAR_DB[[#This Row],[Probability]]),ISBLANK(TP_CFAR_DB[[#This Row],[Severity]])),"",VLOOKUP(TP_CFAR_DB[[#This Row],[Probability]],Probability[],2,FALSE)+VLOOKUP(TP_CFAR_DB[[#This Row],[Severity]],Probability[],2,FALSE)+1)</f>
        <v/>
      </c>
      <c r="N1721" s="182"/>
    </row>
    <row r="1722" spans="2:14">
      <c r="B1722" s="176">
        <f t="shared" ca="1" si="66"/>
        <v>1718</v>
      </c>
      <c r="C1722" s="176" t="str">
        <f t="shared" ca="1" si="67"/>
        <v>FT-TP-1718</v>
      </c>
      <c r="D1722" s="31"/>
      <c r="E1722" s="2"/>
      <c r="F1722" s="2"/>
      <c r="G1722" s="2"/>
      <c r="H1722" s="2"/>
      <c r="I1722" s="2"/>
      <c r="J1722" s="31"/>
      <c r="K1722" s="31"/>
      <c r="L1722" s="31"/>
      <c r="M1722" s="174" t="str">
        <f>IF(OR(ISBLANK(TP_CFAR_DB[[#This Row],[Probability]]),ISBLANK(TP_CFAR_DB[[#This Row],[Severity]])),"",VLOOKUP(TP_CFAR_DB[[#This Row],[Probability]],Probability[],2,FALSE)+VLOOKUP(TP_CFAR_DB[[#This Row],[Severity]],Probability[],2,FALSE)+1)</f>
        <v/>
      </c>
      <c r="N1722" s="182"/>
    </row>
    <row r="1723" spans="2:14">
      <c r="B1723" s="176">
        <f t="shared" ca="1" si="66"/>
        <v>1719</v>
      </c>
      <c r="C1723" s="176" t="str">
        <f t="shared" ca="1" si="67"/>
        <v>FT-TP-1719</v>
      </c>
      <c r="D1723" s="31"/>
      <c r="E1723" s="2"/>
      <c r="F1723" s="2"/>
      <c r="G1723" s="2"/>
      <c r="H1723" s="2"/>
      <c r="I1723" s="2"/>
      <c r="J1723" s="31"/>
      <c r="K1723" s="31"/>
      <c r="L1723" s="31"/>
      <c r="M1723" s="174" t="str">
        <f>IF(OR(ISBLANK(TP_CFAR_DB[[#This Row],[Probability]]),ISBLANK(TP_CFAR_DB[[#This Row],[Severity]])),"",VLOOKUP(TP_CFAR_DB[[#This Row],[Probability]],Probability[],2,FALSE)+VLOOKUP(TP_CFAR_DB[[#This Row],[Severity]],Probability[],2,FALSE)+1)</f>
        <v/>
      </c>
      <c r="N1723" s="182"/>
    </row>
    <row r="1724" spans="2:14">
      <c r="B1724" s="176">
        <f t="shared" ca="1" si="66"/>
        <v>1720</v>
      </c>
      <c r="C1724" s="176" t="str">
        <f t="shared" ca="1" si="67"/>
        <v>FT-TP-1720</v>
      </c>
      <c r="D1724" s="31"/>
      <c r="E1724" s="2"/>
      <c r="F1724" s="2"/>
      <c r="G1724" s="2"/>
      <c r="H1724" s="2"/>
      <c r="I1724" s="2"/>
      <c r="J1724" s="31"/>
      <c r="K1724" s="31"/>
      <c r="L1724" s="31"/>
      <c r="M1724" s="174" t="str">
        <f>IF(OR(ISBLANK(TP_CFAR_DB[[#This Row],[Probability]]),ISBLANK(TP_CFAR_DB[[#This Row],[Severity]])),"",VLOOKUP(TP_CFAR_DB[[#This Row],[Probability]],Probability[],2,FALSE)+VLOOKUP(TP_CFAR_DB[[#This Row],[Severity]],Probability[],2,FALSE)+1)</f>
        <v/>
      </c>
      <c r="N1724" s="182"/>
    </row>
    <row r="1725" spans="2:14">
      <c r="B1725" s="176">
        <f t="shared" ca="1" si="66"/>
        <v>1721</v>
      </c>
      <c r="C1725" s="176" t="str">
        <f t="shared" ca="1" si="67"/>
        <v>FT-TP-1721</v>
      </c>
      <c r="D1725" s="31"/>
      <c r="E1725" s="2"/>
      <c r="F1725" s="2"/>
      <c r="G1725" s="2"/>
      <c r="H1725" s="2"/>
      <c r="I1725" s="2"/>
      <c r="J1725" s="31"/>
      <c r="K1725" s="31"/>
      <c r="L1725" s="31"/>
      <c r="M1725" s="174" t="str">
        <f>IF(OR(ISBLANK(TP_CFAR_DB[[#This Row],[Probability]]),ISBLANK(TP_CFAR_DB[[#This Row],[Severity]])),"",VLOOKUP(TP_CFAR_DB[[#This Row],[Probability]],Probability[],2,FALSE)+VLOOKUP(TP_CFAR_DB[[#This Row],[Severity]],Probability[],2,FALSE)+1)</f>
        <v/>
      </c>
      <c r="N1725" s="182"/>
    </row>
    <row r="1726" spans="2:14">
      <c r="B1726" s="176">
        <f t="shared" ca="1" si="66"/>
        <v>1722</v>
      </c>
      <c r="C1726" s="176" t="str">
        <f t="shared" ca="1" si="67"/>
        <v>FT-TP-1722</v>
      </c>
      <c r="D1726" s="31"/>
      <c r="E1726" s="2"/>
      <c r="F1726" s="2"/>
      <c r="G1726" s="2"/>
      <c r="H1726" s="2"/>
      <c r="I1726" s="2"/>
      <c r="J1726" s="31"/>
      <c r="K1726" s="31"/>
      <c r="L1726" s="31"/>
      <c r="M1726" s="174" t="str">
        <f>IF(OR(ISBLANK(TP_CFAR_DB[[#This Row],[Probability]]),ISBLANK(TP_CFAR_DB[[#This Row],[Severity]])),"",VLOOKUP(TP_CFAR_DB[[#This Row],[Probability]],Probability[],2,FALSE)+VLOOKUP(TP_CFAR_DB[[#This Row],[Severity]],Probability[],2,FALSE)+1)</f>
        <v/>
      </c>
      <c r="N1726" s="182"/>
    </row>
    <row r="1727" spans="2:14">
      <c r="B1727" s="176">
        <f t="shared" ca="1" si="66"/>
        <v>1723</v>
      </c>
      <c r="C1727" s="176" t="str">
        <f t="shared" ca="1" si="67"/>
        <v>FT-TP-1723</v>
      </c>
      <c r="D1727" s="31"/>
      <c r="E1727" s="2"/>
      <c r="F1727" s="2"/>
      <c r="G1727" s="2"/>
      <c r="H1727" s="2"/>
      <c r="I1727" s="2"/>
      <c r="J1727" s="31"/>
      <c r="K1727" s="31"/>
      <c r="L1727" s="31"/>
      <c r="M1727" s="174" t="str">
        <f>IF(OR(ISBLANK(TP_CFAR_DB[[#This Row],[Probability]]),ISBLANK(TP_CFAR_DB[[#This Row],[Severity]])),"",VLOOKUP(TP_CFAR_DB[[#This Row],[Probability]],Probability[],2,FALSE)+VLOOKUP(TP_CFAR_DB[[#This Row],[Severity]],Probability[],2,FALSE)+1)</f>
        <v/>
      </c>
      <c r="N1727" s="182"/>
    </row>
    <row r="1728" spans="2:14">
      <c r="B1728" s="176">
        <f t="shared" ca="1" si="66"/>
        <v>1724</v>
      </c>
      <c r="C1728" s="176" t="str">
        <f t="shared" ca="1" si="67"/>
        <v>FT-TP-1724</v>
      </c>
      <c r="D1728" s="31"/>
      <c r="E1728" s="2"/>
      <c r="F1728" s="2"/>
      <c r="G1728" s="2"/>
      <c r="H1728" s="2"/>
      <c r="I1728" s="2"/>
      <c r="J1728" s="31"/>
      <c r="K1728" s="31"/>
      <c r="L1728" s="31"/>
      <c r="M1728" s="174" t="str">
        <f>IF(OR(ISBLANK(TP_CFAR_DB[[#This Row],[Probability]]),ISBLANK(TP_CFAR_DB[[#This Row],[Severity]])),"",VLOOKUP(TP_CFAR_DB[[#This Row],[Probability]],Probability[],2,FALSE)+VLOOKUP(TP_CFAR_DB[[#This Row],[Severity]],Probability[],2,FALSE)+1)</f>
        <v/>
      </c>
      <c r="N1728" s="182"/>
    </row>
    <row r="1729" spans="2:14">
      <c r="B1729" s="176">
        <f t="shared" ca="1" si="66"/>
        <v>1725</v>
      </c>
      <c r="C1729" s="176" t="str">
        <f t="shared" ca="1" si="67"/>
        <v>FT-TP-1725</v>
      </c>
      <c r="D1729" s="31"/>
      <c r="E1729" s="2"/>
      <c r="F1729" s="2"/>
      <c r="G1729" s="2"/>
      <c r="H1729" s="2"/>
      <c r="I1729" s="2"/>
      <c r="J1729" s="31"/>
      <c r="K1729" s="31"/>
      <c r="L1729" s="31"/>
      <c r="M1729" s="174" t="str">
        <f>IF(OR(ISBLANK(TP_CFAR_DB[[#This Row],[Probability]]),ISBLANK(TP_CFAR_DB[[#This Row],[Severity]])),"",VLOOKUP(TP_CFAR_DB[[#This Row],[Probability]],Probability[],2,FALSE)+VLOOKUP(TP_CFAR_DB[[#This Row],[Severity]],Probability[],2,FALSE)+1)</f>
        <v/>
      </c>
      <c r="N1729" s="182"/>
    </row>
    <row r="1730" spans="2:14">
      <c r="B1730" s="176">
        <f t="shared" ca="1" si="66"/>
        <v>1726</v>
      </c>
      <c r="C1730" s="176" t="str">
        <f t="shared" ca="1" si="67"/>
        <v>FT-TP-1726</v>
      </c>
      <c r="D1730" s="31"/>
      <c r="E1730" s="2"/>
      <c r="F1730" s="2"/>
      <c r="G1730" s="2"/>
      <c r="H1730" s="2"/>
      <c r="I1730" s="2"/>
      <c r="J1730" s="31"/>
      <c r="K1730" s="31"/>
      <c r="L1730" s="31"/>
      <c r="M1730" s="174" t="str">
        <f>IF(OR(ISBLANK(TP_CFAR_DB[[#This Row],[Probability]]),ISBLANK(TP_CFAR_DB[[#This Row],[Severity]])),"",VLOOKUP(TP_CFAR_DB[[#This Row],[Probability]],Probability[],2,FALSE)+VLOOKUP(TP_CFAR_DB[[#This Row],[Severity]],Probability[],2,FALSE)+1)</f>
        <v/>
      </c>
      <c r="N1730" s="182"/>
    </row>
    <row r="1731" spans="2:14">
      <c r="B1731" s="176">
        <f t="shared" ca="1" si="66"/>
        <v>1727</v>
      </c>
      <c r="C1731" s="176" t="str">
        <f t="shared" ca="1" si="67"/>
        <v>FT-TP-1727</v>
      </c>
      <c r="D1731" s="31"/>
      <c r="E1731" s="2"/>
      <c r="F1731" s="2"/>
      <c r="G1731" s="2"/>
      <c r="H1731" s="2"/>
      <c r="I1731" s="2"/>
      <c r="J1731" s="31"/>
      <c r="K1731" s="31"/>
      <c r="L1731" s="31"/>
      <c r="M1731" s="174" t="str">
        <f>IF(OR(ISBLANK(TP_CFAR_DB[[#This Row],[Probability]]),ISBLANK(TP_CFAR_DB[[#This Row],[Severity]])),"",VLOOKUP(TP_CFAR_DB[[#This Row],[Probability]],Probability[],2,FALSE)+VLOOKUP(TP_CFAR_DB[[#This Row],[Severity]],Probability[],2,FALSE)+1)</f>
        <v/>
      </c>
      <c r="N1731" s="182"/>
    </row>
    <row r="1732" spans="2:14">
      <c r="B1732" s="176">
        <f t="shared" ca="1" si="66"/>
        <v>1728</v>
      </c>
      <c r="C1732" s="176" t="str">
        <f t="shared" ca="1" si="67"/>
        <v>FT-TP-1728</v>
      </c>
      <c r="D1732" s="31"/>
      <c r="E1732" s="2"/>
      <c r="F1732" s="2"/>
      <c r="G1732" s="2"/>
      <c r="H1732" s="2"/>
      <c r="I1732" s="2"/>
      <c r="J1732" s="31"/>
      <c r="K1732" s="31"/>
      <c r="L1732" s="31"/>
      <c r="M1732" s="174" t="str">
        <f>IF(OR(ISBLANK(TP_CFAR_DB[[#This Row],[Probability]]),ISBLANK(TP_CFAR_DB[[#This Row],[Severity]])),"",VLOOKUP(TP_CFAR_DB[[#This Row],[Probability]],Probability[],2,FALSE)+VLOOKUP(TP_CFAR_DB[[#This Row],[Severity]],Probability[],2,FALSE)+1)</f>
        <v/>
      </c>
      <c r="N1732" s="182"/>
    </row>
    <row r="1733" spans="2:14">
      <c r="B1733" s="176">
        <f t="shared" ca="1" si="66"/>
        <v>1729</v>
      </c>
      <c r="C1733" s="176" t="str">
        <f t="shared" ca="1" si="67"/>
        <v>FT-TP-1729</v>
      </c>
      <c r="D1733" s="31"/>
      <c r="E1733" s="2"/>
      <c r="F1733" s="2"/>
      <c r="G1733" s="2"/>
      <c r="H1733" s="2"/>
      <c r="I1733" s="2"/>
      <c r="J1733" s="31"/>
      <c r="K1733" s="31"/>
      <c r="L1733" s="31"/>
      <c r="M1733" s="174" t="str">
        <f>IF(OR(ISBLANK(TP_CFAR_DB[[#This Row],[Probability]]),ISBLANK(TP_CFAR_DB[[#This Row],[Severity]])),"",VLOOKUP(TP_CFAR_DB[[#This Row],[Probability]],Probability[],2,FALSE)+VLOOKUP(TP_CFAR_DB[[#This Row],[Severity]],Probability[],2,FALSE)+1)</f>
        <v/>
      </c>
      <c r="N1733" s="182"/>
    </row>
    <row r="1734" spans="2:14">
      <c r="B1734" s="176">
        <f t="shared" ca="1" si="66"/>
        <v>1730</v>
      </c>
      <c r="C1734" s="176" t="str">
        <f t="shared" ca="1" si="67"/>
        <v>FT-TP-1730</v>
      </c>
      <c r="D1734" s="31"/>
      <c r="E1734" s="2"/>
      <c r="F1734" s="2"/>
      <c r="G1734" s="2"/>
      <c r="H1734" s="2"/>
      <c r="I1734" s="2"/>
      <c r="J1734" s="31"/>
      <c r="K1734" s="31"/>
      <c r="L1734" s="31"/>
      <c r="M1734" s="174" t="str">
        <f>IF(OR(ISBLANK(TP_CFAR_DB[[#This Row],[Probability]]),ISBLANK(TP_CFAR_DB[[#This Row],[Severity]])),"",VLOOKUP(TP_CFAR_DB[[#This Row],[Probability]],Probability[],2,FALSE)+VLOOKUP(TP_CFAR_DB[[#This Row],[Severity]],Probability[],2,FALSE)+1)</f>
        <v/>
      </c>
      <c r="N1734" s="182"/>
    </row>
    <row r="1735" spans="2:14">
      <c r="B1735" s="176">
        <f t="shared" ca="1" si="66"/>
        <v>1731</v>
      </c>
      <c r="C1735" s="176" t="str">
        <f t="shared" ca="1" si="67"/>
        <v>FT-TP-1731</v>
      </c>
      <c r="D1735" s="31"/>
      <c r="E1735" s="2"/>
      <c r="F1735" s="2"/>
      <c r="G1735" s="2"/>
      <c r="H1735" s="2"/>
      <c r="I1735" s="2"/>
      <c r="J1735" s="31"/>
      <c r="K1735" s="31"/>
      <c r="L1735" s="31"/>
      <c r="M1735" s="174" t="str">
        <f>IF(OR(ISBLANK(TP_CFAR_DB[[#This Row],[Probability]]),ISBLANK(TP_CFAR_DB[[#This Row],[Severity]])),"",VLOOKUP(TP_CFAR_DB[[#This Row],[Probability]],Probability[],2,FALSE)+VLOOKUP(TP_CFAR_DB[[#This Row],[Severity]],Probability[],2,FALSE)+1)</f>
        <v/>
      </c>
      <c r="N1735" s="182"/>
    </row>
    <row r="1736" spans="2:14">
      <c r="B1736" s="176">
        <f t="shared" ca="1" si="66"/>
        <v>1732</v>
      </c>
      <c r="C1736" s="176" t="str">
        <f t="shared" ca="1" si="67"/>
        <v>FT-TP-1732</v>
      </c>
      <c r="D1736" s="31"/>
      <c r="E1736" s="2"/>
      <c r="F1736" s="2"/>
      <c r="G1736" s="2"/>
      <c r="H1736" s="2"/>
      <c r="I1736" s="2"/>
      <c r="J1736" s="31"/>
      <c r="K1736" s="31"/>
      <c r="L1736" s="31"/>
      <c r="M1736" s="174" t="str">
        <f>IF(OR(ISBLANK(TP_CFAR_DB[[#This Row],[Probability]]),ISBLANK(TP_CFAR_DB[[#This Row],[Severity]])),"",VLOOKUP(TP_CFAR_DB[[#This Row],[Probability]],Probability[],2,FALSE)+VLOOKUP(TP_CFAR_DB[[#This Row],[Severity]],Probability[],2,FALSE)+1)</f>
        <v/>
      </c>
      <c r="N1736" s="182"/>
    </row>
    <row r="1737" spans="2:14">
      <c r="B1737" s="176">
        <f t="shared" ca="1" si="66"/>
        <v>1733</v>
      </c>
      <c r="C1737" s="176" t="str">
        <f t="shared" ca="1" si="67"/>
        <v>FT-TP-1733</v>
      </c>
      <c r="D1737" s="31"/>
      <c r="E1737" s="2"/>
      <c r="F1737" s="2"/>
      <c r="G1737" s="2"/>
      <c r="H1737" s="2"/>
      <c r="I1737" s="2"/>
      <c r="J1737" s="31"/>
      <c r="K1737" s="31"/>
      <c r="L1737" s="31"/>
      <c r="M1737" s="174" t="str">
        <f>IF(OR(ISBLANK(TP_CFAR_DB[[#This Row],[Probability]]),ISBLANK(TP_CFAR_DB[[#This Row],[Severity]])),"",VLOOKUP(TP_CFAR_DB[[#This Row],[Probability]],Probability[],2,FALSE)+VLOOKUP(TP_CFAR_DB[[#This Row],[Severity]],Probability[],2,FALSE)+1)</f>
        <v/>
      </c>
      <c r="N1737" s="182"/>
    </row>
    <row r="1738" spans="2:14">
      <c r="B1738" s="176">
        <f t="shared" ca="1" si="66"/>
        <v>1734</v>
      </c>
      <c r="C1738" s="176" t="str">
        <f t="shared" ca="1" si="67"/>
        <v>FT-TP-1734</v>
      </c>
      <c r="D1738" s="31"/>
      <c r="E1738" s="2"/>
      <c r="F1738" s="2"/>
      <c r="G1738" s="2"/>
      <c r="H1738" s="2"/>
      <c r="I1738" s="2"/>
      <c r="J1738" s="31"/>
      <c r="K1738" s="31"/>
      <c r="L1738" s="31"/>
      <c r="M1738" s="174" t="str">
        <f>IF(OR(ISBLANK(TP_CFAR_DB[[#This Row],[Probability]]),ISBLANK(TP_CFAR_DB[[#This Row],[Severity]])),"",VLOOKUP(TP_CFAR_DB[[#This Row],[Probability]],Probability[],2,FALSE)+VLOOKUP(TP_CFAR_DB[[#This Row],[Severity]],Probability[],2,FALSE)+1)</f>
        <v/>
      </c>
      <c r="N1738" s="182"/>
    </row>
    <row r="1739" spans="2:14">
      <c r="B1739" s="176">
        <f t="shared" ca="1" si="66"/>
        <v>1735</v>
      </c>
      <c r="C1739" s="176" t="str">
        <f t="shared" ca="1" si="67"/>
        <v>FT-TP-1735</v>
      </c>
      <c r="D1739" s="31"/>
      <c r="E1739" s="2"/>
      <c r="F1739" s="2"/>
      <c r="G1739" s="2"/>
      <c r="H1739" s="2"/>
      <c r="I1739" s="2"/>
      <c r="J1739" s="31"/>
      <c r="K1739" s="31"/>
      <c r="L1739" s="31"/>
      <c r="M1739" s="174" t="str">
        <f>IF(OR(ISBLANK(TP_CFAR_DB[[#This Row],[Probability]]),ISBLANK(TP_CFAR_DB[[#This Row],[Severity]])),"",VLOOKUP(TP_CFAR_DB[[#This Row],[Probability]],Probability[],2,FALSE)+VLOOKUP(TP_CFAR_DB[[#This Row],[Severity]],Probability[],2,FALSE)+1)</f>
        <v/>
      </c>
      <c r="N1739" s="182"/>
    </row>
    <row r="1740" spans="2:14">
      <c r="B1740" s="176">
        <f t="shared" ca="1" si="66"/>
        <v>1736</v>
      </c>
      <c r="C1740" s="176" t="str">
        <f t="shared" ca="1" si="67"/>
        <v>FT-TP-1736</v>
      </c>
      <c r="D1740" s="31"/>
      <c r="E1740" s="2"/>
      <c r="F1740" s="2"/>
      <c r="G1740" s="2"/>
      <c r="H1740" s="2"/>
      <c r="I1740" s="2"/>
      <c r="J1740" s="31"/>
      <c r="K1740" s="31"/>
      <c r="L1740" s="31"/>
      <c r="M1740" s="174" t="str">
        <f>IF(OR(ISBLANK(TP_CFAR_DB[[#This Row],[Probability]]),ISBLANK(TP_CFAR_DB[[#This Row],[Severity]])),"",VLOOKUP(TP_CFAR_DB[[#This Row],[Probability]],Probability[],2,FALSE)+VLOOKUP(TP_CFAR_DB[[#This Row],[Severity]],Probability[],2,FALSE)+1)</f>
        <v/>
      </c>
      <c r="N1740" s="182"/>
    </row>
    <row r="1741" spans="2:14">
      <c r="B1741" s="176">
        <f t="shared" ca="1" si="66"/>
        <v>1737</v>
      </c>
      <c r="C1741" s="176" t="str">
        <f t="shared" ca="1" si="67"/>
        <v>FT-TP-1737</v>
      </c>
      <c r="D1741" s="31"/>
      <c r="E1741" s="2"/>
      <c r="F1741" s="2"/>
      <c r="G1741" s="2"/>
      <c r="H1741" s="2"/>
      <c r="I1741" s="2"/>
      <c r="J1741" s="31"/>
      <c r="K1741" s="31"/>
      <c r="L1741" s="31"/>
      <c r="M1741" s="174" t="str">
        <f>IF(OR(ISBLANK(TP_CFAR_DB[[#This Row],[Probability]]),ISBLANK(TP_CFAR_DB[[#This Row],[Severity]])),"",VLOOKUP(TP_CFAR_DB[[#This Row],[Probability]],Probability[],2,FALSE)+VLOOKUP(TP_CFAR_DB[[#This Row],[Severity]],Probability[],2,FALSE)+1)</f>
        <v/>
      </c>
      <c r="N1741" s="182"/>
    </row>
    <row r="1742" spans="2:14">
      <c r="B1742" s="176">
        <f t="shared" ca="1" si="66"/>
        <v>1738</v>
      </c>
      <c r="C1742" s="176" t="str">
        <f t="shared" ca="1" si="67"/>
        <v>FT-TP-1738</v>
      </c>
      <c r="D1742" s="31"/>
      <c r="E1742" s="2"/>
      <c r="F1742" s="2"/>
      <c r="G1742" s="2"/>
      <c r="H1742" s="2"/>
      <c r="I1742" s="2"/>
      <c r="J1742" s="31"/>
      <c r="K1742" s="31"/>
      <c r="L1742" s="31"/>
      <c r="M1742" s="174" t="str">
        <f>IF(OR(ISBLANK(TP_CFAR_DB[[#This Row],[Probability]]),ISBLANK(TP_CFAR_DB[[#This Row],[Severity]])),"",VLOOKUP(TP_CFAR_DB[[#This Row],[Probability]],Probability[],2,FALSE)+VLOOKUP(TP_CFAR_DB[[#This Row],[Severity]],Probability[],2,FALSE)+1)</f>
        <v/>
      </c>
      <c r="N1742" s="182"/>
    </row>
    <row r="1743" spans="2:14">
      <c r="B1743" s="176">
        <f t="shared" ref="B1743:B1790" ca="1" si="68">INDIRECT("R[-1]C",0)+1</f>
        <v>1739</v>
      </c>
      <c r="C1743" s="176" t="str">
        <f t="shared" ref="C1743:C1790" ca="1" si="69">"FT-TP-"&amp;B1743</f>
        <v>FT-TP-1739</v>
      </c>
      <c r="D1743" s="31"/>
      <c r="E1743" s="2"/>
      <c r="F1743" s="2"/>
      <c r="G1743" s="2"/>
      <c r="H1743" s="2"/>
      <c r="I1743" s="2"/>
      <c r="J1743" s="31"/>
      <c r="K1743" s="31"/>
      <c r="L1743" s="31"/>
      <c r="M1743" s="174" t="str">
        <f>IF(OR(ISBLANK(TP_CFAR_DB[[#This Row],[Probability]]),ISBLANK(TP_CFAR_DB[[#This Row],[Severity]])),"",VLOOKUP(TP_CFAR_DB[[#This Row],[Probability]],Probability[],2,FALSE)+VLOOKUP(TP_CFAR_DB[[#This Row],[Severity]],Probability[],2,FALSE)+1)</f>
        <v/>
      </c>
      <c r="N1743" s="182"/>
    </row>
    <row r="1744" spans="2:14">
      <c r="B1744" s="176">
        <f t="shared" ca="1" si="68"/>
        <v>1740</v>
      </c>
      <c r="C1744" s="176" t="str">
        <f t="shared" ca="1" si="69"/>
        <v>FT-TP-1740</v>
      </c>
      <c r="D1744" s="31"/>
      <c r="E1744" s="2"/>
      <c r="F1744" s="2"/>
      <c r="G1744" s="2"/>
      <c r="H1744" s="2"/>
      <c r="I1744" s="2"/>
      <c r="J1744" s="31"/>
      <c r="K1744" s="31"/>
      <c r="L1744" s="31"/>
      <c r="M1744" s="174" t="str">
        <f>IF(OR(ISBLANK(TP_CFAR_DB[[#This Row],[Probability]]),ISBLANK(TP_CFAR_DB[[#This Row],[Severity]])),"",VLOOKUP(TP_CFAR_DB[[#This Row],[Probability]],Probability[],2,FALSE)+VLOOKUP(TP_CFAR_DB[[#This Row],[Severity]],Probability[],2,FALSE)+1)</f>
        <v/>
      </c>
      <c r="N1744" s="182"/>
    </row>
    <row r="1745" spans="2:14">
      <c r="B1745" s="176">
        <f t="shared" ca="1" si="68"/>
        <v>1741</v>
      </c>
      <c r="C1745" s="176" t="str">
        <f t="shared" ca="1" si="69"/>
        <v>FT-TP-1741</v>
      </c>
      <c r="D1745" s="31"/>
      <c r="E1745" s="2"/>
      <c r="F1745" s="2"/>
      <c r="G1745" s="2"/>
      <c r="H1745" s="2"/>
      <c r="I1745" s="2"/>
      <c r="J1745" s="31"/>
      <c r="K1745" s="31"/>
      <c r="L1745" s="31"/>
      <c r="M1745" s="174" t="str">
        <f>IF(OR(ISBLANK(TP_CFAR_DB[[#This Row],[Probability]]),ISBLANK(TP_CFAR_DB[[#This Row],[Severity]])),"",VLOOKUP(TP_CFAR_DB[[#This Row],[Probability]],Probability[],2,FALSE)+VLOOKUP(TP_CFAR_DB[[#This Row],[Severity]],Probability[],2,FALSE)+1)</f>
        <v/>
      </c>
      <c r="N1745" s="182"/>
    </row>
    <row r="1746" spans="2:14">
      <c r="B1746" s="176">
        <f t="shared" ca="1" si="68"/>
        <v>1742</v>
      </c>
      <c r="C1746" s="176" t="str">
        <f t="shared" ca="1" si="69"/>
        <v>FT-TP-1742</v>
      </c>
      <c r="D1746" s="31"/>
      <c r="E1746" s="2"/>
      <c r="F1746" s="2"/>
      <c r="G1746" s="2"/>
      <c r="H1746" s="2"/>
      <c r="I1746" s="2"/>
      <c r="J1746" s="31"/>
      <c r="K1746" s="31"/>
      <c r="L1746" s="31"/>
      <c r="M1746" s="174" t="str">
        <f>IF(OR(ISBLANK(TP_CFAR_DB[[#This Row],[Probability]]),ISBLANK(TP_CFAR_DB[[#This Row],[Severity]])),"",VLOOKUP(TP_CFAR_DB[[#This Row],[Probability]],Probability[],2,FALSE)+VLOOKUP(TP_CFAR_DB[[#This Row],[Severity]],Probability[],2,FALSE)+1)</f>
        <v/>
      </c>
      <c r="N1746" s="182"/>
    </row>
    <row r="1747" spans="2:14">
      <c r="B1747" s="176">
        <f t="shared" ca="1" si="68"/>
        <v>1743</v>
      </c>
      <c r="C1747" s="176" t="str">
        <f t="shared" ca="1" si="69"/>
        <v>FT-TP-1743</v>
      </c>
      <c r="D1747" s="31"/>
      <c r="E1747" s="2"/>
      <c r="F1747" s="2"/>
      <c r="G1747" s="2"/>
      <c r="H1747" s="2"/>
      <c r="I1747" s="2"/>
      <c r="J1747" s="31"/>
      <c r="K1747" s="31"/>
      <c r="L1747" s="31"/>
      <c r="M1747" s="174" t="str">
        <f>IF(OR(ISBLANK(TP_CFAR_DB[[#This Row],[Probability]]),ISBLANK(TP_CFAR_DB[[#This Row],[Severity]])),"",VLOOKUP(TP_CFAR_DB[[#This Row],[Probability]],Probability[],2,FALSE)+VLOOKUP(TP_CFAR_DB[[#This Row],[Severity]],Probability[],2,FALSE)+1)</f>
        <v/>
      </c>
      <c r="N1747" s="182"/>
    </row>
    <row r="1748" spans="2:14">
      <c r="B1748" s="176">
        <f t="shared" ca="1" si="68"/>
        <v>1744</v>
      </c>
      <c r="C1748" s="176" t="str">
        <f t="shared" ca="1" si="69"/>
        <v>FT-TP-1744</v>
      </c>
      <c r="D1748" s="31"/>
      <c r="E1748" s="2"/>
      <c r="F1748" s="2"/>
      <c r="G1748" s="2"/>
      <c r="H1748" s="2"/>
      <c r="I1748" s="2"/>
      <c r="J1748" s="31"/>
      <c r="K1748" s="31"/>
      <c r="L1748" s="31"/>
      <c r="M1748" s="174" t="str">
        <f>IF(OR(ISBLANK(TP_CFAR_DB[[#This Row],[Probability]]),ISBLANK(TP_CFAR_DB[[#This Row],[Severity]])),"",VLOOKUP(TP_CFAR_DB[[#This Row],[Probability]],Probability[],2,FALSE)+VLOOKUP(TP_CFAR_DB[[#This Row],[Severity]],Probability[],2,FALSE)+1)</f>
        <v/>
      </c>
      <c r="N1748" s="182"/>
    </row>
    <row r="1749" spans="2:14">
      <c r="B1749" s="176">
        <f t="shared" ca="1" si="68"/>
        <v>1745</v>
      </c>
      <c r="C1749" s="176" t="str">
        <f t="shared" ca="1" si="69"/>
        <v>FT-TP-1745</v>
      </c>
      <c r="D1749" s="31"/>
      <c r="E1749" s="2"/>
      <c r="F1749" s="2"/>
      <c r="G1749" s="2"/>
      <c r="H1749" s="2"/>
      <c r="I1749" s="2"/>
      <c r="J1749" s="31"/>
      <c r="K1749" s="31"/>
      <c r="L1749" s="31"/>
      <c r="M1749" s="174" t="str">
        <f>IF(OR(ISBLANK(TP_CFAR_DB[[#This Row],[Probability]]),ISBLANK(TP_CFAR_DB[[#This Row],[Severity]])),"",VLOOKUP(TP_CFAR_DB[[#This Row],[Probability]],Probability[],2,FALSE)+VLOOKUP(TP_CFAR_DB[[#This Row],[Severity]],Probability[],2,FALSE)+1)</f>
        <v/>
      </c>
      <c r="N1749" s="182"/>
    </row>
    <row r="1750" spans="2:14">
      <c r="B1750" s="176">
        <f t="shared" ca="1" si="68"/>
        <v>1746</v>
      </c>
      <c r="C1750" s="176" t="str">
        <f t="shared" ca="1" si="69"/>
        <v>FT-TP-1746</v>
      </c>
      <c r="D1750" s="31"/>
      <c r="E1750" s="2"/>
      <c r="F1750" s="2"/>
      <c r="G1750" s="2"/>
      <c r="H1750" s="2"/>
      <c r="I1750" s="2"/>
      <c r="J1750" s="31"/>
      <c r="K1750" s="31"/>
      <c r="L1750" s="31"/>
      <c r="M1750" s="174" t="str">
        <f>IF(OR(ISBLANK(TP_CFAR_DB[[#This Row],[Probability]]),ISBLANK(TP_CFAR_DB[[#This Row],[Severity]])),"",VLOOKUP(TP_CFAR_DB[[#This Row],[Probability]],Probability[],2,FALSE)+VLOOKUP(TP_CFAR_DB[[#This Row],[Severity]],Probability[],2,FALSE)+1)</f>
        <v/>
      </c>
      <c r="N1750" s="182"/>
    </row>
    <row r="1751" spans="2:14">
      <c r="B1751" s="176">
        <f t="shared" ca="1" si="68"/>
        <v>1747</v>
      </c>
      <c r="C1751" s="176" t="str">
        <f t="shared" ca="1" si="69"/>
        <v>FT-TP-1747</v>
      </c>
      <c r="D1751" s="31"/>
      <c r="E1751" s="2"/>
      <c r="F1751" s="2"/>
      <c r="G1751" s="2"/>
      <c r="H1751" s="2"/>
      <c r="I1751" s="2"/>
      <c r="J1751" s="31"/>
      <c r="K1751" s="31"/>
      <c r="L1751" s="31"/>
      <c r="M1751" s="174" t="str">
        <f>IF(OR(ISBLANK(TP_CFAR_DB[[#This Row],[Probability]]),ISBLANK(TP_CFAR_DB[[#This Row],[Severity]])),"",VLOOKUP(TP_CFAR_DB[[#This Row],[Probability]],Probability[],2,FALSE)+VLOOKUP(TP_CFAR_DB[[#This Row],[Severity]],Probability[],2,FALSE)+1)</f>
        <v/>
      </c>
      <c r="N1751" s="182"/>
    </row>
    <row r="1752" spans="2:14">
      <c r="B1752" s="176">
        <f t="shared" ca="1" si="68"/>
        <v>1748</v>
      </c>
      <c r="C1752" s="176" t="str">
        <f t="shared" ca="1" si="69"/>
        <v>FT-TP-1748</v>
      </c>
      <c r="D1752" s="31"/>
      <c r="E1752" s="2"/>
      <c r="F1752" s="2"/>
      <c r="G1752" s="2"/>
      <c r="H1752" s="2"/>
      <c r="I1752" s="2"/>
      <c r="J1752" s="31"/>
      <c r="K1752" s="31"/>
      <c r="L1752" s="31"/>
      <c r="M1752" s="174" t="str">
        <f>IF(OR(ISBLANK(TP_CFAR_DB[[#This Row],[Probability]]),ISBLANK(TP_CFAR_DB[[#This Row],[Severity]])),"",VLOOKUP(TP_CFAR_DB[[#This Row],[Probability]],Probability[],2,FALSE)+VLOOKUP(TP_CFAR_DB[[#This Row],[Severity]],Probability[],2,FALSE)+1)</f>
        <v/>
      </c>
      <c r="N1752" s="182"/>
    </row>
    <row r="1753" spans="2:14">
      <c r="B1753" s="176">
        <f t="shared" ca="1" si="68"/>
        <v>1749</v>
      </c>
      <c r="C1753" s="176" t="str">
        <f t="shared" ca="1" si="69"/>
        <v>FT-TP-1749</v>
      </c>
      <c r="D1753" s="31"/>
      <c r="E1753" s="2"/>
      <c r="F1753" s="2"/>
      <c r="G1753" s="2"/>
      <c r="H1753" s="2"/>
      <c r="I1753" s="2"/>
      <c r="J1753" s="31"/>
      <c r="K1753" s="31"/>
      <c r="L1753" s="31"/>
      <c r="M1753" s="174" t="str">
        <f>IF(OR(ISBLANK(TP_CFAR_DB[[#This Row],[Probability]]),ISBLANK(TP_CFAR_DB[[#This Row],[Severity]])),"",VLOOKUP(TP_CFAR_DB[[#This Row],[Probability]],Probability[],2,FALSE)+VLOOKUP(TP_CFAR_DB[[#This Row],[Severity]],Probability[],2,FALSE)+1)</f>
        <v/>
      </c>
      <c r="N1753" s="182"/>
    </row>
    <row r="1754" spans="2:14">
      <c r="B1754" s="176">
        <f t="shared" ca="1" si="68"/>
        <v>1750</v>
      </c>
      <c r="C1754" s="176" t="str">
        <f t="shared" ca="1" si="69"/>
        <v>FT-TP-1750</v>
      </c>
      <c r="D1754" s="31"/>
      <c r="E1754" s="2"/>
      <c r="F1754" s="2"/>
      <c r="G1754" s="2"/>
      <c r="H1754" s="2"/>
      <c r="I1754" s="2"/>
      <c r="J1754" s="31"/>
      <c r="K1754" s="31"/>
      <c r="L1754" s="31"/>
      <c r="M1754" s="174" t="str">
        <f>IF(OR(ISBLANK(TP_CFAR_DB[[#This Row],[Probability]]),ISBLANK(TP_CFAR_DB[[#This Row],[Severity]])),"",VLOOKUP(TP_CFAR_DB[[#This Row],[Probability]],Probability[],2,FALSE)+VLOOKUP(TP_CFAR_DB[[#This Row],[Severity]],Probability[],2,FALSE)+1)</f>
        <v/>
      </c>
      <c r="N1754" s="182"/>
    </row>
    <row r="1755" spans="2:14">
      <c r="B1755" s="176">
        <f t="shared" ca="1" si="68"/>
        <v>1751</v>
      </c>
      <c r="C1755" s="176" t="str">
        <f t="shared" ca="1" si="69"/>
        <v>FT-TP-1751</v>
      </c>
      <c r="D1755" s="31"/>
      <c r="E1755" s="2"/>
      <c r="F1755" s="2"/>
      <c r="G1755" s="2"/>
      <c r="H1755" s="2"/>
      <c r="I1755" s="2"/>
      <c r="J1755" s="31"/>
      <c r="K1755" s="31"/>
      <c r="L1755" s="31"/>
      <c r="M1755" s="174" t="str">
        <f>IF(OR(ISBLANK(TP_CFAR_DB[[#This Row],[Probability]]),ISBLANK(TP_CFAR_DB[[#This Row],[Severity]])),"",VLOOKUP(TP_CFAR_DB[[#This Row],[Probability]],Probability[],2,FALSE)+VLOOKUP(TP_CFAR_DB[[#This Row],[Severity]],Probability[],2,FALSE)+1)</f>
        <v/>
      </c>
      <c r="N1755" s="182"/>
    </row>
    <row r="1756" spans="2:14">
      <c r="B1756" s="176">
        <f t="shared" ca="1" si="68"/>
        <v>1752</v>
      </c>
      <c r="C1756" s="176" t="str">
        <f t="shared" ca="1" si="69"/>
        <v>FT-TP-1752</v>
      </c>
      <c r="D1756" s="31"/>
      <c r="E1756" s="2"/>
      <c r="F1756" s="2"/>
      <c r="G1756" s="2"/>
      <c r="H1756" s="2"/>
      <c r="I1756" s="2"/>
      <c r="J1756" s="31"/>
      <c r="K1756" s="31"/>
      <c r="L1756" s="31"/>
      <c r="M1756" s="174" t="str">
        <f>IF(OR(ISBLANK(TP_CFAR_DB[[#This Row],[Probability]]),ISBLANK(TP_CFAR_DB[[#This Row],[Severity]])),"",VLOOKUP(TP_CFAR_DB[[#This Row],[Probability]],Probability[],2,FALSE)+VLOOKUP(TP_CFAR_DB[[#This Row],[Severity]],Probability[],2,FALSE)+1)</f>
        <v/>
      </c>
      <c r="N1756" s="182"/>
    </row>
    <row r="1757" spans="2:14">
      <c r="B1757" s="176">
        <f t="shared" ca="1" si="68"/>
        <v>1753</v>
      </c>
      <c r="C1757" s="176" t="str">
        <f t="shared" ca="1" si="69"/>
        <v>FT-TP-1753</v>
      </c>
      <c r="D1757" s="31"/>
      <c r="E1757" s="2"/>
      <c r="F1757" s="2"/>
      <c r="G1757" s="2"/>
      <c r="H1757" s="2"/>
      <c r="I1757" s="2"/>
      <c r="J1757" s="31"/>
      <c r="K1757" s="31"/>
      <c r="L1757" s="31"/>
      <c r="M1757" s="174" t="str">
        <f>IF(OR(ISBLANK(TP_CFAR_DB[[#This Row],[Probability]]),ISBLANK(TP_CFAR_DB[[#This Row],[Severity]])),"",VLOOKUP(TP_CFAR_DB[[#This Row],[Probability]],Probability[],2,FALSE)+VLOOKUP(TP_CFAR_DB[[#This Row],[Severity]],Probability[],2,FALSE)+1)</f>
        <v/>
      </c>
      <c r="N1757" s="182"/>
    </row>
    <row r="1758" spans="2:14">
      <c r="B1758" s="176">
        <f t="shared" ca="1" si="68"/>
        <v>1754</v>
      </c>
      <c r="C1758" s="176" t="str">
        <f t="shared" ca="1" si="69"/>
        <v>FT-TP-1754</v>
      </c>
      <c r="D1758" s="31"/>
      <c r="E1758" s="2"/>
      <c r="F1758" s="2"/>
      <c r="G1758" s="2"/>
      <c r="H1758" s="2"/>
      <c r="I1758" s="2"/>
      <c r="J1758" s="31"/>
      <c r="K1758" s="31"/>
      <c r="L1758" s="31"/>
      <c r="M1758" s="174" t="str">
        <f>IF(OR(ISBLANK(TP_CFAR_DB[[#This Row],[Probability]]),ISBLANK(TP_CFAR_DB[[#This Row],[Severity]])),"",VLOOKUP(TP_CFAR_DB[[#This Row],[Probability]],Probability[],2,FALSE)+VLOOKUP(TP_CFAR_DB[[#This Row],[Severity]],Probability[],2,FALSE)+1)</f>
        <v/>
      </c>
      <c r="N1758" s="182"/>
    </row>
    <row r="1759" spans="2:14">
      <c r="B1759" s="176">
        <f t="shared" ca="1" si="68"/>
        <v>1755</v>
      </c>
      <c r="C1759" s="176" t="str">
        <f t="shared" ca="1" si="69"/>
        <v>FT-TP-1755</v>
      </c>
      <c r="D1759" s="31"/>
      <c r="E1759" s="2"/>
      <c r="F1759" s="2"/>
      <c r="G1759" s="2"/>
      <c r="H1759" s="2"/>
      <c r="I1759" s="2"/>
      <c r="J1759" s="31"/>
      <c r="K1759" s="31"/>
      <c r="L1759" s="31"/>
      <c r="M1759" s="174" t="str">
        <f>IF(OR(ISBLANK(TP_CFAR_DB[[#This Row],[Probability]]),ISBLANK(TP_CFAR_DB[[#This Row],[Severity]])),"",VLOOKUP(TP_CFAR_DB[[#This Row],[Probability]],Probability[],2,FALSE)+VLOOKUP(TP_CFAR_DB[[#This Row],[Severity]],Probability[],2,FALSE)+1)</f>
        <v/>
      </c>
      <c r="N1759" s="182"/>
    </row>
    <row r="1760" spans="2:14">
      <c r="B1760" s="176">
        <f t="shared" ca="1" si="68"/>
        <v>1756</v>
      </c>
      <c r="C1760" s="176" t="str">
        <f t="shared" ca="1" si="69"/>
        <v>FT-TP-1756</v>
      </c>
      <c r="D1760" s="31"/>
      <c r="E1760" s="2"/>
      <c r="F1760" s="2"/>
      <c r="G1760" s="2"/>
      <c r="H1760" s="2"/>
      <c r="I1760" s="2"/>
      <c r="J1760" s="31"/>
      <c r="K1760" s="31"/>
      <c r="L1760" s="31"/>
      <c r="M1760" s="174" t="str">
        <f>IF(OR(ISBLANK(TP_CFAR_DB[[#This Row],[Probability]]),ISBLANK(TP_CFAR_DB[[#This Row],[Severity]])),"",VLOOKUP(TP_CFAR_DB[[#This Row],[Probability]],Probability[],2,FALSE)+VLOOKUP(TP_CFAR_DB[[#This Row],[Severity]],Probability[],2,FALSE)+1)</f>
        <v/>
      </c>
      <c r="N1760" s="182"/>
    </row>
    <row r="1761" spans="2:14">
      <c r="B1761" s="176">
        <f t="shared" ca="1" si="68"/>
        <v>1757</v>
      </c>
      <c r="C1761" s="176" t="str">
        <f t="shared" ca="1" si="69"/>
        <v>FT-TP-1757</v>
      </c>
      <c r="D1761" s="31"/>
      <c r="E1761" s="2"/>
      <c r="F1761" s="2"/>
      <c r="G1761" s="2"/>
      <c r="H1761" s="2"/>
      <c r="I1761" s="2"/>
      <c r="J1761" s="31"/>
      <c r="K1761" s="31"/>
      <c r="L1761" s="31"/>
      <c r="M1761" s="174" t="str">
        <f>IF(OR(ISBLANK(TP_CFAR_DB[[#This Row],[Probability]]),ISBLANK(TP_CFAR_DB[[#This Row],[Severity]])),"",VLOOKUP(TP_CFAR_DB[[#This Row],[Probability]],Probability[],2,FALSE)+VLOOKUP(TP_CFAR_DB[[#This Row],[Severity]],Probability[],2,FALSE)+1)</f>
        <v/>
      </c>
      <c r="N1761" s="182"/>
    </row>
    <row r="1762" spans="2:14">
      <c r="B1762" s="176">
        <f t="shared" ca="1" si="68"/>
        <v>1758</v>
      </c>
      <c r="C1762" s="176" t="str">
        <f t="shared" ca="1" si="69"/>
        <v>FT-TP-1758</v>
      </c>
      <c r="D1762" s="31"/>
      <c r="E1762" s="2"/>
      <c r="F1762" s="2"/>
      <c r="G1762" s="2"/>
      <c r="H1762" s="2"/>
      <c r="I1762" s="2"/>
      <c r="J1762" s="31"/>
      <c r="K1762" s="31"/>
      <c r="L1762" s="31"/>
      <c r="M1762" s="174" t="str">
        <f>IF(OR(ISBLANK(TP_CFAR_DB[[#This Row],[Probability]]),ISBLANK(TP_CFAR_DB[[#This Row],[Severity]])),"",VLOOKUP(TP_CFAR_DB[[#This Row],[Probability]],Probability[],2,FALSE)+VLOOKUP(TP_CFAR_DB[[#This Row],[Severity]],Probability[],2,FALSE)+1)</f>
        <v/>
      </c>
      <c r="N1762" s="182"/>
    </row>
    <row r="1763" spans="2:14">
      <c r="B1763" s="176">
        <f t="shared" ca="1" si="68"/>
        <v>1759</v>
      </c>
      <c r="C1763" s="176" t="str">
        <f t="shared" ca="1" si="69"/>
        <v>FT-TP-1759</v>
      </c>
      <c r="D1763" s="31"/>
      <c r="E1763" s="2"/>
      <c r="F1763" s="2"/>
      <c r="G1763" s="2"/>
      <c r="H1763" s="2"/>
      <c r="I1763" s="2"/>
      <c r="J1763" s="31"/>
      <c r="K1763" s="31"/>
      <c r="L1763" s="31"/>
      <c r="M1763" s="174" t="str">
        <f>IF(OR(ISBLANK(TP_CFAR_DB[[#This Row],[Probability]]),ISBLANK(TP_CFAR_DB[[#This Row],[Severity]])),"",VLOOKUP(TP_CFAR_DB[[#This Row],[Probability]],Probability[],2,FALSE)+VLOOKUP(TP_CFAR_DB[[#This Row],[Severity]],Probability[],2,FALSE)+1)</f>
        <v/>
      </c>
      <c r="N1763" s="182"/>
    </row>
    <row r="1764" spans="2:14">
      <c r="B1764" s="176">
        <f t="shared" ca="1" si="68"/>
        <v>1760</v>
      </c>
      <c r="C1764" s="176" t="str">
        <f t="shared" ca="1" si="69"/>
        <v>FT-TP-1760</v>
      </c>
      <c r="D1764" s="31"/>
      <c r="E1764" s="2"/>
      <c r="F1764" s="2"/>
      <c r="G1764" s="2"/>
      <c r="H1764" s="2"/>
      <c r="I1764" s="2"/>
      <c r="J1764" s="31"/>
      <c r="K1764" s="31"/>
      <c r="L1764" s="31"/>
      <c r="M1764" s="174" t="str">
        <f>IF(OR(ISBLANK(TP_CFAR_DB[[#This Row],[Probability]]),ISBLANK(TP_CFAR_DB[[#This Row],[Severity]])),"",VLOOKUP(TP_CFAR_DB[[#This Row],[Probability]],Probability[],2,FALSE)+VLOOKUP(TP_CFAR_DB[[#This Row],[Severity]],Probability[],2,FALSE)+1)</f>
        <v/>
      </c>
      <c r="N1764" s="182"/>
    </row>
    <row r="1765" spans="2:14">
      <c r="B1765" s="176">
        <f t="shared" ca="1" si="68"/>
        <v>1761</v>
      </c>
      <c r="C1765" s="176" t="str">
        <f t="shared" ca="1" si="69"/>
        <v>FT-TP-1761</v>
      </c>
      <c r="D1765" s="31"/>
      <c r="E1765" s="2"/>
      <c r="F1765" s="2"/>
      <c r="G1765" s="2"/>
      <c r="H1765" s="2"/>
      <c r="I1765" s="2"/>
      <c r="J1765" s="31"/>
      <c r="K1765" s="31"/>
      <c r="L1765" s="31"/>
      <c r="M1765" s="174" t="str">
        <f>IF(OR(ISBLANK(TP_CFAR_DB[[#This Row],[Probability]]),ISBLANK(TP_CFAR_DB[[#This Row],[Severity]])),"",VLOOKUP(TP_CFAR_DB[[#This Row],[Probability]],Probability[],2,FALSE)+VLOOKUP(TP_CFAR_DB[[#This Row],[Severity]],Probability[],2,FALSE)+1)</f>
        <v/>
      </c>
      <c r="N1765" s="182"/>
    </row>
    <row r="1766" spans="2:14">
      <c r="B1766" s="176">
        <f t="shared" ca="1" si="68"/>
        <v>1762</v>
      </c>
      <c r="C1766" s="176" t="str">
        <f t="shared" ca="1" si="69"/>
        <v>FT-TP-1762</v>
      </c>
      <c r="D1766" s="31"/>
      <c r="E1766" s="2"/>
      <c r="F1766" s="2"/>
      <c r="G1766" s="2"/>
      <c r="H1766" s="2"/>
      <c r="I1766" s="2"/>
      <c r="J1766" s="31"/>
      <c r="K1766" s="31"/>
      <c r="L1766" s="31"/>
      <c r="M1766" s="174" t="str">
        <f>IF(OR(ISBLANK(TP_CFAR_DB[[#This Row],[Probability]]),ISBLANK(TP_CFAR_DB[[#This Row],[Severity]])),"",VLOOKUP(TP_CFAR_DB[[#This Row],[Probability]],Probability[],2,FALSE)+VLOOKUP(TP_CFAR_DB[[#This Row],[Severity]],Probability[],2,FALSE)+1)</f>
        <v/>
      </c>
      <c r="N1766" s="182"/>
    </row>
    <row r="1767" spans="2:14">
      <c r="B1767" s="176">
        <f t="shared" ca="1" si="68"/>
        <v>1763</v>
      </c>
      <c r="C1767" s="176" t="str">
        <f t="shared" ca="1" si="69"/>
        <v>FT-TP-1763</v>
      </c>
      <c r="D1767" s="31"/>
      <c r="E1767" s="2"/>
      <c r="F1767" s="2"/>
      <c r="G1767" s="2"/>
      <c r="H1767" s="2"/>
      <c r="I1767" s="2"/>
      <c r="J1767" s="31"/>
      <c r="K1767" s="31"/>
      <c r="L1767" s="31"/>
      <c r="M1767" s="174" t="str">
        <f>IF(OR(ISBLANK(TP_CFAR_DB[[#This Row],[Probability]]),ISBLANK(TP_CFAR_DB[[#This Row],[Severity]])),"",VLOOKUP(TP_CFAR_DB[[#This Row],[Probability]],Probability[],2,FALSE)+VLOOKUP(TP_CFAR_DB[[#This Row],[Severity]],Probability[],2,FALSE)+1)</f>
        <v/>
      </c>
      <c r="N1767" s="182"/>
    </row>
    <row r="1768" spans="2:14">
      <c r="B1768" s="176">
        <f t="shared" ca="1" si="68"/>
        <v>1764</v>
      </c>
      <c r="C1768" s="176" t="str">
        <f t="shared" ca="1" si="69"/>
        <v>FT-TP-1764</v>
      </c>
      <c r="D1768" s="31"/>
      <c r="E1768" s="2"/>
      <c r="F1768" s="2"/>
      <c r="G1768" s="2"/>
      <c r="H1768" s="2"/>
      <c r="I1768" s="2"/>
      <c r="J1768" s="31"/>
      <c r="K1768" s="31"/>
      <c r="L1768" s="31"/>
      <c r="M1768" s="174" t="str">
        <f>IF(OR(ISBLANK(TP_CFAR_DB[[#This Row],[Probability]]),ISBLANK(TP_CFAR_DB[[#This Row],[Severity]])),"",VLOOKUP(TP_CFAR_DB[[#This Row],[Probability]],Probability[],2,FALSE)+VLOOKUP(TP_CFAR_DB[[#This Row],[Severity]],Probability[],2,FALSE)+1)</f>
        <v/>
      </c>
      <c r="N1768" s="182"/>
    </row>
    <row r="1769" spans="2:14">
      <c r="B1769" s="176">
        <f t="shared" ca="1" si="68"/>
        <v>1765</v>
      </c>
      <c r="C1769" s="176" t="str">
        <f t="shared" ca="1" si="69"/>
        <v>FT-TP-1765</v>
      </c>
      <c r="D1769" s="31"/>
      <c r="E1769" s="2"/>
      <c r="F1769" s="2"/>
      <c r="G1769" s="2"/>
      <c r="H1769" s="2"/>
      <c r="I1769" s="2"/>
      <c r="J1769" s="31"/>
      <c r="K1769" s="31"/>
      <c r="L1769" s="31"/>
      <c r="M1769" s="174" t="str">
        <f>IF(OR(ISBLANK(TP_CFAR_DB[[#This Row],[Probability]]),ISBLANK(TP_CFAR_DB[[#This Row],[Severity]])),"",VLOOKUP(TP_CFAR_DB[[#This Row],[Probability]],Probability[],2,FALSE)+VLOOKUP(TP_CFAR_DB[[#This Row],[Severity]],Probability[],2,FALSE)+1)</f>
        <v/>
      </c>
      <c r="N1769" s="182"/>
    </row>
    <row r="1770" spans="2:14">
      <c r="B1770" s="176">
        <f t="shared" ca="1" si="68"/>
        <v>1766</v>
      </c>
      <c r="C1770" s="176" t="str">
        <f t="shared" ca="1" si="69"/>
        <v>FT-TP-1766</v>
      </c>
      <c r="D1770" s="31"/>
      <c r="E1770" s="2"/>
      <c r="F1770" s="2"/>
      <c r="G1770" s="2"/>
      <c r="H1770" s="2"/>
      <c r="I1770" s="2"/>
      <c r="J1770" s="31"/>
      <c r="K1770" s="31"/>
      <c r="L1770" s="31"/>
      <c r="M1770" s="174" t="str">
        <f>IF(OR(ISBLANK(TP_CFAR_DB[[#This Row],[Probability]]),ISBLANK(TP_CFAR_DB[[#This Row],[Severity]])),"",VLOOKUP(TP_CFAR_DB[[#This Row],[Probability]],Probability[],2,FALSE)+VLOOKUP(TP_CFAR_DB[[#This Row],[Severity]],Probability[],2,FALSE)+1)</f>
        <v/>
      </c>
      <c r="N1770" s="182"/>
    </row>
    <row r="1771" spans="2:14">
      <c r="B1771" s="176">
        <f t="shared" ca="1" si="68"/>
        <v>1767</v>
      </c>
      <c r="C1771" s="176" t="str">
        <f t="shared" ca="1" si="69"/>
        <v>FT-TP-1767</v>
      </c>
      <c r="D1771" s="31"/>
      <c r="E1771" s="2"/>
      <c r="F1771" s="2"/>
      <c r="G1771" s="2"/>
      <c r="H1771" s="2"/>
      <c r="I1771" s="2"/>
      <c r="J1771" s="31"/>
      <c r="K1771" s="31"/>
      <c r="L1771" s="31"/>
      <c r="M1771" s="174" t="str">
        <f>IF(OR(ISBLANK(TP_CFAR_DB[[#This Row],[Probability]]),ISBLANK(TP_CFAR_DB[[#This Row],[Severity]])),"",VLOOKUP(TP_CFAR_DB[[#This Row],[Probability]],Probability[],2,FALSE)+VLOOKUP(TP_CFAR_DB[[#This Row],[Severity]],Probability[],2,FALSE)+1)</f>
        <v/>
      </c>
      <c r="N1771" s="182"/>
    </row>
    <row r="1772" spans="2:14">
      <c r="B1772" s="176">
        <f t="shared" ca="1" si="68"/>
        <v>1768</v>
      </c>
      <c r="C1772" s="176" t="str">
        <f t="shared" ca="1" si="69"/>
        <v>FT-TP-1768</v>
      </c>
      <c r="D1772" s="31"/>
      <c r="E1772" s="2"/>
      <c r="F1772" s="2"/>
      <c r="G1772" s="2"/>
      <c r="H1772" s="2"/>
      <c r="I1772" s="2"/>
      <c r="J1772" s="31"/>
      <c r="K1772" s="31"/>
      <c r="L1772" s="31"/>
      <c r="M1772" s="174" t="str">
        <f>IF(OR(ISBLANK(TP_CFAR_DB[[#This Row],[Probability]]),ISBLANK(TP_CFAR_DB[[#This Row],[Severity]])),"",VLOOKUP(TP_CFAR_DB[[#This Row],[Probability]],Probability[],2,FALSE)+VLOOKUP(TP_CFAR_DB[[#This Row],[Severity]],Probability[],2,FALSE)+1)</f>
        <v/>
      </c>
      <c r="N1772" s="182"/>
    </row>
    <row r="1773" spans="2:14">
      <c r="B1773" s="176">
        <f t="shared" ca="1" si="68"/>
        <v>1769</v>
      </c>
      <c r="C1773" s="176" t="str">
        <f t="shared" ca="1" si="69"/>
        <v>FT-TP-1769</v>
      </c>
      <c r="D1773" s="31"/>
      <c r="E1773" s="2"/>
      <c r="F1773" s="2"/>
      <c r="G1773" s="2"/>
      <c r="H1773" s="2"/>
      <c r="I1773" s="2"/>
      <c r="J1773" s="31"/>
      <c r="K1773" s="31"/>
      <c r="L1773" s="31"/>
      <c r="M1773" s="174" t="str">
        <f>IF(OR(ISBLANK(TP_CFAR_DB[[#This Row],[Probability]]),ISBLANK(TP_CFAR_DB[[#This Row],[Severity]])),"",VLOOKUP(TP_CFAR_DB[[#This Row],[Probability]],Probability[],2,FALSE)+VLOOKUP(TP_CFAR_DB[[#This Row],[Severity]],Probability[],2,FALSE)+1)</f>
        <v/>
      </c>
      <c r="N1773" s="182"/>
    </row>
    <row r="1774" spans="2:14">
      <c r="B1774" s="176">
        <f t="shared" ca="1" si="68"/>
        <v>1770</v>
      </c>
      <c r="C1774" s="176" t="str">
        <f t="shared" ca="1" si="69"/>
        <v>FT-TP-1770</v>
      </c>
      <c r="D1774" s="31"/>
      <c r="E1774" s="2"/>
      <c r="F1774" s="2"/>
      <c r="G1774" s="2"/>
      <c r="H1774" s="2"/>
      <c r="I1774" s="2"/>
      <c r="J1774" s="31"/>
      <c r="K1774" s="31"/>
      <c r="L1774" s="31"/>
      <c r="M1774" s="174" t="str">
        <f>IF(OR(ISBLANK(TP_CFAR_DB[[#This Row],[Probability]]),ISBLANK(TP_CFAR_DB[[#This Row],[Severity]])),"",VLOOKUP(TP_CFAR_DB[[#This Row],[Probability]],Probability[],2,FALSE)+VLOOKUP(TP_CFAR_DB[[#This Row],[Severity]],Probability[],2,FALSE)+1)</f>
        <v/>
      </c>
      <c r="N1774" s="182"/>
    </row>
    <row r="1775" spans="2:14">
      <c r="B1775" s="176">
        <f t="shared" ca="1" si="68"/>
        <v>1771</v>
      </c>
      <c r="C1775" s="176" t="str">
        <f t="shared" ca="1" si="69"/>
        <v>FT-TP-1771</v>
      </c>
      <c r="D1775" s="31"/>
      <c r="E1775" s="2"/>
      <c r="F1775" s="2"/>
      <c r="G1775" s="2"/>
      <c r="H1775" s="2"/>
      <c r="I1775" s="2"/>
      <c r="J1775" s="31"/>
      <c r="K1775" s="31"/>
      <c r="L1775" s="31"/>
      <c r="M1775" s="174" t="str">
        <f>IF(OR(ISBLANK(TP_CFAR_DB[[#This Row],[Probability]]),ISBLANK(TP_CFAR_DB[[#This Row],[Severity]])),"",VLOOKUP(TP_CFAR_DB[[#This Row],[Probability]],Probability[],2,FALSE)+VLOOKUP(TP_CFAR_DB[[#This Row],[Severity]],Probability[],2,FALSE)+1)</f>
        <v/>
      </c>
      <c r="N1775" s="182"/>
    </row>
    <row r="1776" spans="2:14">
      <c r="B1776" s="176">
        <f t="shared" ca="1" si="68"/>
        <v>1772</v>
      </c>
      <c r="C1776" s="176" t="str">
        <f t="shared" ca="1" si="69"/>
        <v>FT-TP-1772</v>
      </c>
      <c r="D1776" s="31"/>
      <c r="E1776" s="2"/>
      <c r="F1776" s="2"/>
      <c r="G1776" s="2"/>
      <c r="H1776" s="2"/>
      <c r="I1776" s="2"/>
      <c r="J1776" s="31"/>
      <c r="K1776" s="31"/>
      <c r="L1776" s="31"/>
      <c r="M1776" s="174" t="str">
        <f>IF(OR(ISBLANK(TP_CFAR_DB[[#This Row],[Probability]]),ISBLANK(TP_CFAR_DB[[#This Row],[Severity]])),"",VLOOKUP(TP_CFAR_DB[[#This Row],[Probability]],Probability[],2,FALSE)+VLOOKUP(TP_CFAR_DB[[#This Row],[Severity]],Probability[],2,FALSE)+1)</f>
        <v/>
      </c>
      <c r="N1776" s="182"/>
    </row>
    <row r="1777" spans="2:14">
      <c r="B1777" s="176">
        <f t="shared" ca="1" si="68"/>
        <v>1773</v>
      </c>
      <c r="C1777" s="176" t="str">
        <f t="shared" ca="1" si="69"/>
        <v>FT-TP-1773</v>
      </c>
      <c r="D1777" s="31"/>
      <c r="E1777" s="2"/>
      <c r="F1777" s="2"/>
      <c r="G1777" s="2"/>
      <c r="H1777" s="2"/>
      <c r="I1777" s="2"/>
      <c r="J1777" s="31"/>
      <c r="K1777" s="31"/>
      <c r="L1777" s="31"/>
      <c r="M1777" s="174" t="str">
        <f>IF(OR(ISBLANK(TP_CFAR_DB[[#This Row],[Probability]]),ISBLANK(TP_CFAR_DB[[#This Row],[Severity]])),"",VLOOKUP(TP_CFAR_DB[[#This Row],[Probability]],Probability[],2,FALSE)+VLOOKUP(TP_CFAR_DB[[#This Row],[Severity]],Probability[],2,FALSE)+1)</f>
        <v/>
      </c>
      <c r="N1777" s="182"/>
    </row>
    <row r="1778" spans="2:14">
      <c r="B1778" s="176">
        <f t="shared" ca="1" si="68"/>
        <v>1774</v>
      </c>
      <c r="C1778" s="176" t="str">
        <f t="shared" ca="1" si="69"/>
        <v>FT-TP-1774</v>
      </c>
      <c r="D1778" s="31"/>
      <c r="E1778" s="2"/>
      <c r="F1778" s="2"/>
      <c r="G1778" s="2"/>
      <c r="H1778" s="2"/>
      <c r="I1778" s="2"/>
      <c r="J1778" s="31"/>
      <c r="K1778" s="31"/>
      <c r="L1778" s="31"/>
      <c r="M1778" s="174" t="str">
        <f>IF(OR(ISBLANK(TP_CFAR_DB[[#This Row],[Probability]]),ISBLANK(TP_CFAR_DB[[#This Row],[Severity]])),"",VLOOKUP(TP_CFAR_DB[[#This Row],[Probability]],Probability[],2,FALSE)+VLOOKUP(TP_CFAR_DB[[#This Row],[Severity]],Probability[],2,FALSE)+1)</f>
        <v/>
      </c>
      <c r="N1778" s="182"/>
    </row>
    <row r="1779" spans="2:14">
      <c r="B1779" s="176">
        <f t="shared" ca="1" si="68"/>
        <v>1775</v>
      </c>
      <c r="C1779" s="176" t="str">
        <f t="shared" ca="1" si="69"/>
        <v>FT-TP-1775</v>
      </c>
      <c r="D1779" s="31"/>
      <c r="E1779" s="2"/>
      <c r="F1779" s="2"/>
      <c r="G1779" s="2"/>
      <c r="H1779" s="2"/>
      <c r="I1779" s="2"/>
      <c r="J1779" s="31"/>
      <c r="K1779" s="31"/>
      <c r="L1779" s="31"/>
      <c r="M1779" s="174" t="str">
        <f>IF(OR(ISBLANK(TP_CFAR_DB[[#This Row],[Probability]]),ISBLANK(TP_CFAR_DB[[#This Row],[Severity]])),"",VLOOKUP(TP_CFAR_DB[[#This Row],[Probability]],Probability[],2,FALSE)+VLOOKUP(TP_CFAR_DB[[#This Row],[Severity]],Probability[],2,FALSE)+1)</f>
        <v/>
      </c>
      <c r="N1779" s="182"/>
    </row>
    <row r="1780" spans="2:14">
      <c r="B1780" s="176">
        <f t="shared" ca="1" si="68"/>
        <v>1776</v>
      </c>
      <c r="C1780" s="176" t="str">
        <f t="shared" ca="1" si="69"/>
        <v>FT-TP-1776</v>
      </c>
      <c r="D1780" s="31"/>
      <c r="E1780" s="2"/>
      <c r="F1780" s="2"/>
      <c r="G1780" s="2"/>
      <c r="H1780" s="2"/>
      <c r="I1780" s="2"/>
      <c r="J1780" s="31"/>
      <c r="K1780" s="31"/>
      <c r="L1780" s="31"/>
      <c r="M1780" s="174" t="str">
        <f>IF(OR(ISBLANK(TP_CFAR_DB[[#This Row],[Probability]]),ISBLANK(TP_CFAR_DB[[#This Row],[Severity]])),"",VLOOKUP(TP_CFAR_DB[[#This Row],[Probability]],Probability[],2,FALSE)+VLOOKUP(TP_CFAR_DB[[#This Row],[Severity]],Probability[],2,FALSE)+1)</f>
        <v/>
      </c>
      <c r="N1780" s="182"/>
    </row>
    <row r="1781" spans="2:14">
      <c r="B1781" s="176">
        <f t="shared" ca="1" si="68"/>
        <v>1777</v>
      </c>
      <c r="C1781" s="176" t="str">
        <f t="shared" ca="1" si="69"/>
        <v>FT-TP-1777</v>
      </c>
      <c r="D1781" s="31"/>
      <c r="E1781" s="2"/>
      <c r="F1781" s="2"/>
      <c r="G1781" s="2"/>
      <c r="H1781" s="2"/>
      <c r="I1781" s="2"/>
      <c r="J1781" s="31"/>
      <c r="K1781" s="31"/>
      <c r="L1781" s="31"/>
      <c r="M1781" s="174" t="str">
        <f>IF(OR(ISBLANK(TP_CFAR_DB[[#This Row],[Probability]]),ISBLANK(TP_CFAR_DB[[#This Row],[Severity]])),"",VLOOKUP(TP_CFAR_DB[[#This Row],[Probability]],Probability[],2,FALSE)+VLOOKUP(TP_CFAR_DB[[#This Row],[Severity]],Probability[],2,FALSE)+1)</f>
        <v/>
      </c>
      <c r="N1781" s="182"/>
    </row>
    <row r="1782" spans="2:14">
      <c r="B1782" s="176">
        <f t="shared" ca="1" si="68"/>
        <v>1778</v>
      </c>
      <c r="C1782" s="176" t="str">
        <f t="shared" ca="1" si="69"/>
        <v>FT-TP-1778</v>
      </c>
      <c r="D1782" s="31"/>
      <c r="E1782" s="2"/>
      <c r="F1782" s="2"/>
      <c r="G1782" s="2"/>
      <c r="H1782" s="2"/>
      <c r="I1782" s="2"/>
      <c r="J1782" s="31"/>
      <c r="K1782" s="31"/>
      <c r="L1782" s="31"/>
      <c r="M1782" s="174" t="str">
        <f>IF(OR(ISBLANK(TP_CFAR_DB[[#This Row],[Probability]]),ISBLANK(TP_CFAR_DB[[#This Row],[Severity]])),"",VLOOKUP(TP_CFAR_DB[[#This Row],[Probability]],Probability[],2,FALSE)+VLOOKUP(TP_CFAR_DB[[#This Row],[Severity]],Probability[],2,FALSE)+1)</f>
        <v/>
      </c>
      <c r="N1782" s="182"/>
    </row>
    <row r="1783" spans="2:14">
      <c r="B1783" s="176">
        <f t="shared" ca="1" si="68"/>
        <v>1779</v>
      </c>
      <c r="C1783" s="176" t="str">
        <f t="shared" ca="1" si="69"/>
        <v>FT-TP-1779</v>
      </c>
      <c r="D1783" s="31"/>
      <c r="E1783" s="2"/>
      <c r="F1783" s="2"/>
      <c r="G1783" s="2"/>
      <c r="H1783" s="2"/>
      <c r="I1783" s="2"/>
      <c r="J1783" s="31"/>
      <c r="K1783" s="31"/>
      <c r="L1783" s="31"/>
      <c r="M1783" s="174" t="str">
        <f>IF(OR(ISBLANK(TP_CFAR_DB[[#This Row],[Probability]]),ISBLANK(TP_CFAR_DB[[#This Row],[Severity]])),"",VLOOKUP(TP_CFAR_DB[[#This Row],[Probability]],Probability[],2,FALSE)+VLOOKUP(TP_CFAR_DB[[#This Row],[Severity]],Probability[],2,FALSE)+1)</f>
        <v/>
      </c>
      <c r="N1783" s="182"/>
    </row>
    <row r="1784" spans="2:14">
      <c r="B1784" s="176">
        <f t="shared" ca="1" si="68"/>
        <v>1780</v>
      </c>
      <c r="C1784" s="176" t="str">
        <f t="shared" ca="1" si="69"/>
        <v>FT-TP-1780</v>
      </c>
      <c r="D1784" s="31"/>
      <c r="E1784" s="2"/>
      <c r="F1784" s="2"/>
      <c r="G1784" s="2"/>
      <c r="H1784" s="2"/>
      <c r="I1784" s="2"/>
      <c r="J1784" s="31"/>
      <c r="K1784" s="31"/>
      <c r="L1784" s="31"/>
      <c r="M1784" s="174" t="str">
        <f>IF(OR(ISBLANK(TP_CFAR_DB[[#This Row],[Probability]]),ISBLANK(TP_CFAR_DB[[#This Row],[Severity]])),"",VLOOKUP(TP_CFAR_DB[[#This Row],[Probability]],Probability[],2,FALSE)+VLOOKUP(TP_CFAR_DB[[#This Row],[Severity]],Probability[],2,FALSE)+1)</f>
        <v/>
      </c>
      <c r="N1784" s="182"/>
    </row>
    <row r="1785" spans="2:14">
      <c r="B1785" s="176">
        <f t="shared" ca="1" si="68"/>
        <v>1781</v>
      </c>
      <c r="C1785" s="176" t="str">
        <f t="shared" ca="1" si="69"/>
        <v>FT-TP-1781</v>
      </c>
      <c r="D1785" s="31"/>
      <c r="E1785" s="2"/>
      <c r="F1785" s="2"/>
      <c r="G1785" s="2"/>
      <c r="H1785" s="2"/>
      <c r="I1785" s="2"/>
      <c r="J1785" s="31"/>
      <c r="K1785" s="31"/>
      <c r="L1785" s="31"/>
      <c r="M1785" s="174" t="str">
        <f>IF(OR(ISBLANK(TP_CFAR_DB[[#This Row],[Probability]]),ISBLANK(TP_CFAR_DB[[#This Row],[Severity]])),"",VLOOKUP(TP_CFAR_DB[[#This Row],[Probability]],Probability[],2,FALSE)+VLOOKUP(TP_CFAR_DB[[#This Row],[Severity]],Probability[],2,FALSE)+1)</f>
        <v/>
      </c>
      <c r="N1785" s="182"/>
    </row>
    <row r="1786" spans="2:14">
      <c r="B1786" s="176">
        <f t="shared" ca="1" si="68"/>
        <v>1782</v>
      </c>
      <c r="C1786" s="176" t="str">
        <f t="shared" ca="1" si="69"/>
        <v>FT-TP-1782</v>
      </c>
      <c r="D1786" s="31"/>
      <c r="E1786" s="2"/>
      <c r="F1786" s="2"/>
      <c r="G1786" s="2"/>
      <c r="H1786" s="2"/>
      <c r="I1786" s="2"/>
      <c r="J1786" s="31"/>
      <c r="K1786" s="31"/>
      <c r="L1786" s="31"/>
      <c r="M1786" s="174" t="str">
        <f>IF(OR(ISBLANK(TP_CFAR_DB[[#This Row],[Probability]]),ISBLANK(TP_CFAR_DB[[#This Row],[Severity]])),"",VLOOKUP(TP_CFAR_DB[[#This Row],[Probability]],Probability[],2,FALSE)+VLOOKUP(TP_CFAR_DB[[#This Row],[Severity]],Probability[],2,FALSE)+1)</f>
        <v/>
      </c>
      <c r="N1786" s="182"/>
    </row>
    <row r="1787" spans="2:14">
      <c r="B1787" s="176">
        <f t="shared" ca="1" si="68"/>
        <v>1783</v>
      </c>
      <c r="C1787" s="176" t="str">
        <f t="shared" ca="1" si="69"/>
        <v>FT-TP-1783</v>
      </c>
      <c r="D1787" s="31"/>
      <c r="E1787" s="2"/>
      <c r="F1787" s="2"/>
      <c r="G1787" s="2"/>
      <c r="H1787" s="2"/>
      <c r="I1787" s="2"/>
      <c r="J1787" s="31"/>
      <c r="K1787" s="31"/>
      <c r="L1787" s="31"/>
      <c r="M1787" s="174" t="str">
        <f>IF(OR(ISBLANK(TP_CFAR_DB[[#This Row],[Probability]]),ISBLANK(TP_CFAR_DB[[#This Row],[Severity]])),"",VLOOKUP(TP_CFAR_DB[[#This Row],[Probability]],Probability[],2,FALSE)+VLOOKUP(TP_CFAR_DB[[#This Row],[Severity]],Probability[],2,FALSE)+1)</f>
        <v/>
      </c>
      <c r="N1787" s="182"/>
    </row>
    <row r="1788" spans="2:14">
      <c r="B1788" s="176">
        <f t="shared" ca="1" si="68"/>
        <v>1784</v>
      </c>
      <c r="C1788" s="176" t="str">
        <f t="shared" ca="1" si="69"/>
        <v>FT-TP-1784</v>
      </c>
      <c r="D1788" s="31"/>
      <c r="E1788" s="2"/>
      <c r="F1788" s="2"/>
      <c r="G1788" s="2"/>
      <c r="H1788" s="2"/>
      <c r="I1788" s="2"/>
      <c r="J1788" s="31"/>
      <c r="K1788" s="31"/>
      <c r="L1788" s="31"/>
      <c r="M1788" s="174" t="str">
        <f>IF(OR(ISBLANK(TP_CFAR_DB[[#This Row],[Probability]]),ISBLANK(TP_CFAR_DB[[#This Row],[Severity]])),"",VLOOKUP(TP_CFAR_DB[[#This Row],[Probability]],Probability[],2,FALSE)+VLOOKUP(TP_CFAR_DB[[#This Row],[Severity]],Probability[],2,FALSE)+1)</f>
        <v/>
      </c>
      <c r="N1788" s="182"/>
    </row>
    <row r="1789" spans="2:14">
      <c r="B1789" s="176">
        <f t="shared" ca="1" si="68"/>
        <v>1785</v>
      </c>
      <c r="C1789" s="176" t="str">
        <f t="shared" ca="1" si="69"/>
        <v>FT-TP-1785</v>
      </c>
      <c r="D1789" s="31"/>
      <c r="E1789" s="2"/>
      <c r="F1789" s="2"/>
      <c r="G1789" s="2"/>
      <c r="H1789" s="2"/>
      <c r="I1789" s="2"/>
      <c r="J1789" s="31"/>
      <c r="K1789" s="31"/>
      <c r="L1789" s="31"/>
      <c r="M1789" s="174" t="str">
        <f>IF(OR(ISBLANK(TP_CFAR_DB[[#This Row],[Probability]]),ISBLANK(TP_CFAR_DB[[#This Row],[Severity]])),"",VLOOKUP(TP_CFAR_DB[[#This Row],[Probability]],Probability[],2,FALSE)+VLOOKUP(TP_CFAR_DB[[#This Row],[Severity]],Probability[],2,FALSE)+1)</f>
        <v/>
      </c>
      <c r="N1789" s="182"/>
    </row>
    <row r="1790" spans="2:14">
      <c r="B1790" s="176">
        <f t="shared" ca="1" si="68"/>
        <v>1786</v>
      </c>
      <c r="C1790" s="176" t="str">
        <f t="shared" ca="1" si="69"/>
        <v>FT-TP-1786</v>
      </c>
      <c r="D1790" s="31"/>
      <c r="E1790" s="2"/>
      <c r="F1790" s="2"/>
      <c r="G1790" s="2"/>
      <c r="H1790" s="2"/>
      <c r="I1790" s="2"/>
      <c r="J1790" s="31"/>
      <c r="K1790" s="31"/>
      <c r="L1790" s="31"/>
      <c r="M1790" s="174" t="str">
        <f>IF(OR(ISBLANK(TP_CFAR_DB[[#This Row],[Probability]]),ISBLANK(TP_CFAR_DB[[#This Row],[Severity]])),"",VLOOKUP(TP_CFAR_DB[[#This Row],[Probability]],Probability[],2,FALSE)+VLOOKUP(TP_CFAR_DB[[#This Row],[Severity]],Probability[],2,FALSE)+1)</f>
        <v/>
      </c>
      <c r="N1790" s="182"/>
    </row>
    <row r="1791" spans="2:14">
      <c r="B1791" s="176">
        <f t="shared" ref="B1791:B1838" ca="1" si="70">INDIRECT("R[-1]C",0)+1</f>
        <v>1787</v>
      </c>
      <c r="C1791" s="176" t="str">
        <f t="shared" ref="C1791:C1838" ca="1" si="71">"FT-TP-"&amp;B1791</f>
        <v>FT-TP-1787</v>
      </c>
      <c r="D1791" s="31"/>
      <c r="E1791" s="2"/>
      <c r="F1791" s="2"/>
      <c r="G1791" s="2"/>
      <c r="H1791" s="2"/>
      <c r="I1791" s="2"/>
      <c r="J1791" s="31"/>
      <c r="K1791" s="31"/>
      <c r="L1791" s="31"/>
      <c r="M1791" s="174" t="str">
        <f>IF(OR(ISBLANK(TP_CFAR_DB[[#This Row],[Probability]]),ISBLANK(TP_CFAR_DB[[#This Row],[Severity]])),"",VLOOKUP(TP_CFAR_DB[[#This Row],[Probability]],Probability[],2,FALSE)+VLOOKUP(TP_CFAR_DB[[#This Row],[Severity]],Probability[],2,FALSE)+1)</f>
        <v/>
      </c>
      <c r="N1791" s="182"/>
    </row>
    <row r="1792" spans="2:14">
      <c r="B1792" s="176">
        <f t="shared" ca="1" si="70"/>
        <v>1788</v>
      </c>
      <c r="C1792" s="176" t="str">
        <f t="shared" ca="1" si="71"/>
        <v>FT-TP-1788</v>
      </c>
      <c r="D1792" s="31"/>
      <c r="E1792" s="2"/>
      <c r="F1792" s="2"/>
      <c r="G1792" s="2"/>
      <c r="H1792" s="2"/>
      <c r="I1792" s="2"/>
      <c r="J1792" s="31"/>
      <c r="K1792" s="31"/>
      <c r="L1792" s="31"/>
      <c r="M1792" s="174" t="str">
        <f>IF(OR(ISBLANK(TP_CFAR_DB[[#This Row],[Probability]]),ISBLANK(TP_CFAR_DB[[#This Row],[Severity]])),"",VLOOKUP(TP_CFAR_DB[[#This Row],[Probability]],Probability[],2,FALSE)+VLOOKUP(TP_CFAR_DB[[#This Row],[Severity]],Probability[],2,FALSE)+1)</f>
        <v/>
      </c>
      <c r="N1792" s="182"/>
    </row>
    <row r="1793" spans="2:14">
      <c r="B1793" s="176">
        <f t="shared" ca="1" si="70"/>
        <v>1789</v>
      </c>
      <c r="C1793" s="176" t="str">
        <f t="shared" ca="1" si="71"/>
        <v>FT-TP-1789</v>
      </c>
      <c r="D1793" s="31"/>
      <c r="E1793" s="2"/>
      <c r="F1793" s="2"/>
      <c r="G1793" s="2"/>
      <c r="H1793" s="2"/>
      <c r="I1793" s="2"/>
      <c r="J1793" s="31"/>
      <c r="K1793" s="31"/>
      <c r="L1793" s="31"/>
      <c r="M1793" s="174" t="str">
        <f>IF(OR(ISBLANK(TP_CFAR_DB[[#This Row],[Probability]]),ISBLANK(TP_CFAR_DB[[#This Row],[Severity]])),"",VLOOKUP(TP_CFAR_DB[[#This Row],[Probability]],Probability[],2,FALSE)+VLOOKUP(TP_CFAR_DB[[#This Row],[Severity]],Probability[],2,FALSE)+1)</f>
        <v/>
      </c>
      <c r="N1793" s="182"/>
    </row>
    <row r="1794" spans="2:14">
      <c r="B1794" s="176">
        <f t="shared" ca="1" si="70"/>
        <v>1790</v>
      </c>
      <c r="C1794" s="176" t="str">
        <f t="shared" ca="1" si="71"/>
        <v>FT-TP-1790</v>
      </c>
      <c r="D1794" s="31"/>
      <c r="E1794" s="2"/>
      <c r="F1794" s="2"/>
      <c r="G1794" s="2"/>
      <c r="H1794" s="2"/>
      <c r="I1794" s="2"/>
      <c r="J1794" s="31"/>
      <c r="K1794" s="31"/>
      <c r="L1794" s="31"/>
      <c r="M1794" s="174" t="str">
        <f>IF(OR(ISBLANK(TP_CFAR_DB[[#This Row],[Probability]]),ISBLANK(TP_CFAR_DB[[#This Row],[Severity]])),"",VLOOKUP(TP_CFAR_DB[[#This Row],[Probability]],Probability[],2,FALSE)+VLOOKUP(TP_CFAR_DB[[#This Row],[Severity]],Probability[],2,FALSE)+1)</f>
        <v/>
      </c>
      <c r="N1794" s="182"/>
    </row>
    <row r="1795" spans="2:14">
      <c r="B1795" s="176">
        <f t="shared" ca="1" si="70"/>
        <v>1791</v>
      </c>
      <c r="C1795" s="176" t="str">
        <f t="shared" ca="1" si="71"/>
        <v>FT-TP-1791</v>
      </c>
      <c r="D1795" s="31"/>
      <c r="E1795" s="2"/>
      <c r="F1795" s="2"/>
      <c r="G1795" s="2"/>
      <c r="H1795" s="2"/>
      <c r="I1795" s="2"/>
      <c r="J1795" s="31"/>
      <c r="K1795" s="31"/>
      <c r="L1795" s="31"/>
      <c r="M1795" s="174" t="str">
        <f>IF(OR(ISBLANK(TP_CFAR_DB[[#This Row],[Probability]]),ISBLANK(TP_CFAR_DB[[#This Row],[Severity]])),"",VLOOKUP(TP_CFAR_DB[[#This Row],[Probability]],Probability[],2,FALSE)+VLOOKUP(TP_CFAR_DB[[#This Row],[Severity]],Probability[],2,FALSE)+1)</f>
        <v/>
      </c>
      <c r="N1795" s="182"/>
    </row>
    <row r="1796" spans="2:14">
      <c r="B1796" s="176">
        <f t="shared" ca="1" si="70"/>
        <v>1792</v>
      </c>
      <c r="C1796" s="176" t="str">
        <f t="shared" ca="1" si="71"/>
        <v>FT-TP-1792</v>
      </c>
      <c r="D1796" s="31"/>
      <c r="E1796" s="2"/>
      <c r="F1796" s="2"/>
      <c r="G1796" s="2"/>
      <c r="H1796" s="2"/>
      <c r="I1796" s="2"/>
      <c r="J1796" s="31"/>
      <c r="K1796" s="31"/>
      <c r="L1796" s="31"/>
      <c r="M1796" s="174" t="str">
        <f>IF(OR(ISBLANK(TP_CFAR_DB[[#This Row],[Probability]]),ISBLANK(TP_CFAR_DB[[#This Row],[Severity]])),"",VLOOKUP(TP_CFAR_DB[[#This Row],[Probability]],Probability[],2,FALSE)+VLOOKUP(TP_CFAR_DB[[#This Row],[Severity]],Probability[],2,FALSE)+1)</f>
        <v/>
      </c>
      <c r="N1796" s="182"/>
    </row>
    <row r="1797" spans="2:14">
      <c r="B1797" s="176">
        <f t="shared" ca="1" si="70"/>
        <v>1793</v>
      </c>
      <c r="C1797" s="176" t="str">
        <f t="shared" ca="1" si="71"/>
        <v>FT-TP-1793</v>
      </c>
      <c r="D1797" s="31"/>
      <c r="E1797" s="2"/>
      <c r="F1797" s="2"/>
      <c r="G1797" s="2"/>
      <c r="H1797" s="2"/>
      <c r="I1797" s="2"/>
      <c r="J1797" s="31"/>
      <c r="K1797" s="31"/>
      <c r="L1797" s="31"/>
      <c r="M1797" s="174" t="str">
        <f>IF(OR(ISBLANK(TP_CFAR_DB[[#This Row],[Probability]]),ISBLANK(TP_CFAR_DB[[#This Row],[Severity]])),"",VLOOKUP(TP_CFAR_DB[[#This Row],[Probability]],Probability[],2,FALSE)+VLOOKUP(TP_CFAR_DB[[#This Row],[Severity]],Probability[],2,FALSE)+1)</f>
        <v/>
      </c>
      <c r="N1797" s="182"/>
    </row>
    <row r="1798" spans="2:14">
      <c r="B1798" s="176">
        <f t="shared" ca="1" si="70"/>
        <v>1794</v>
      </c>
      <c r="C1798" s="176" t="str">
        <f t="shared" ca="1" si="71"/>
        <v>FT-TP-1794</v>
      </c>
      <c r="D1798" s="31"/>
      <c r="E1798" s="2"/>
      <c r="F1798" s="2"/>
      <c r="G1798" s="2"/>
      <c r="H1798" s="2"/>
      <c r="I1798" s="2"/>
      <c r="J1798" s="31"/>
      <c r="K1798" s="31"/>
      <c r="L1798" s="31"/>
      <c r="M1798" s="174" t="str">
        <f>IF(OR(ISBLANK(TP_CFAR_DB[[#This Row],[Probability]]),ISBLANK(TP_CFAR_DB[[#This Row],[Severity]])),"",VLOOKUP(TP_CFAR_DB[[#This Row],[Probability]],Probability[],2,FALSE)+VLOOKUP(TP_CFAR_DB[[#This Row],[Severity]],Probability[],2,FALSE)+1)</f>
        <v/>
      </c>
      <c r="N1798" s="182"/>
    </row>
    <row r="1799" spans="2:14">
      <c r="B1799" s="176">
        <f t="shared" ca="1" si="70"/>
        <v>1795</v>
      </c>
      <c r="C1799" s="176" t="str">
        <f t="shared" ca="1" si="71"/>
        <v>FT-TP-1795</v>
      </c>
      <c r="D1799" s="31"/>
      <c r="E1799" s="2"/>
      <c r="F1799" s="2"/>
      <c r="G1799" s="2"/>
      <c r="H1799" s="2"/>
      <c r="I1799" s="2"/>
      <c r="J1799" s="31"/>
      <c r="K1799" s="31"/>
      <c r="L1799" s="31"/>
      <c r="M1799" s="174" t="str">
        <f>IF(OR(ISBLANK(TP_CFAR_DB[[#This Row],[Probability]]),ISBLANK(TP_CFAR_DB[[#This Row],[Severity]])),"",VLOOKUP(TP_CFAR_DB[[#This Row],[Probability]],Probability[],2,FALSE)+VLOOKUP(TP_CFAR_DB[[#This Row],[Severity]],Probability[],2,FALSE)+1)</f>
        <v/>
      </c>
      <c r="N1799" s="182"/>
    </row>
    <row r="1800" spans="2:14">
      <c r="B1800" s="176">
        <f t="shared" ca="1" si="70"/>
        <v>1796</v>
      </c>
      <c r="C1800" s="176" t="str">
        <f t="shared" ca="1" si="71"/>
        <v>FT-TP-1796</v>
      </c>
      <c r="D1800" s="31"/>
      <c r="E1800" s="2"/>
      <c r="F1800" s="2"/>
      <c r="G1800" s="2"/>
      <c r="H1800" s="2"/>
      <c r="I1800" s="2"/>
      <c r="J1800" s="31"/>
      <c r="K1800" s="31"/>
      <c r="L1800" s="31"/>
      <c r="M1800" s="174" t="str">
        <f>IF(OR(ISBLANK(TP_CFAR_DB[[#This Row],[Probability]]),ISBLANK(TP_CFAR_DB[[#This Row],[Severity]])),"",VLOOKUP(TP_CFAR_DB[[#This Row],[Probability]],Probability[],2,FALSE)+VLOOKUP(TP_CFAR_DB[[#This Row],[Severity]],Probability[],2,FALSE)+1)</f>
        <v/>
      </c>
      <c r="N1800" s="182"/>
    </row>
    <row r="1801" spans="2:14">
      <c r="B1801" s="176">
        <f t="shared" ca="1" si="70"/>
        <v>1797</v>
      </c>
      <c r="C1801" s="176" t="str">
        <f t="shared" ca="1" si="71"/>
        <v>FT-TP-1797</v>
      </c>
      <c r="D1801" s="31"/>
      <c r="E1801" s="2"/>
      <c r="F1801" s="2"/>
      <c r="G1801" s="2"/>
      <c r="H1801" s="2"/>
      <c r="I1801" s="2"/>
      <c r="J1801" s="31"/>
      <c r="K1801" s="31"/>
      <c r="L1801" s="31"/>
      <c r="M1801" s="174" t="str">
        <f>IF(OR(ISBLANK(TP_CFAR_DB[[#This Row],[Probability]]),ISBLANK(TP_CFAR_DB[[#This Row],[Severity]])),"",VLOOKUP(TP_CFAR_DB[[#This Row],[Probability]],Probability[],2,FALSE)+VLOOKUP(TP_CFAR_DB[[#This Row],[Severity]],Probability[],2,FALSE)+1)</f>
        <v/>
      </c>
      <c r="N1801" s="182"/>
    </row>
    <row r="1802" spans="2:14">
      <c r="B1802" s="176">
        <f t="shared" ca="1" si="70"/>
        <v>1798</v>
      </c>
      <c r="C1802" s="176" t="str">
        <f t="shared" ca="1" si="71"/>
        <v>FT-TP-1798</v>
      </c>
      <c r="D1802" s="31"/>
      <c r="E1802" s="2"/>
      <c r="F1802" s="2"/>
      <c r="G1802" s="2"/>
      <c r="H1802" s="2"/>
      <c r="I1802" s="2"/>
      <c r="J1802" s="31"/>
      <c r="K1802" s="31"/>
      <c r="L1802" s="31"/>
      <c r="M1802" s="174" t="str">
        <f>IF(OR(ISBLANK(TP_CFAR_DB[[#This Row],[Probability]]),ISBLANK(TP_CFAR_DB[[#This Row],[Severity]])),"",VLOOKUP(TP_CFAR_DB[[#This Row],[Probability]],Probability[],2,FALSE)+VLOOKUP(TP_CFAR_DB[[#This Row],[Severity]],Probability[],2,FALSE)+1)</f>
        <v/>
      </c>
      <c r="N1802" s="182"/>
    </row>
    <row r="1803" spans="2:14">
      <c r="B1803" s="176">
        <f t="shared" ca="1" si="70"/>
        <v>1799</v>
      </c>
      <c r="C1803" s="176" t="str">
        <f t="shared" ca="1" si="71"/>
        <v>FT-TP-1799</v>
      </c>
      <c r="D1803" s="31"/>
      <c r="E1803" s="2"/>
      <c r="F1803" s="2"/>
      <c r="G1803" s="2"/>
      <c r="H1803" s="2"/>
      <c r="I1803" s="2"/>
      <c r="J1803" s="31"/>
      <c r="K1803" s="31"/>
      <c r="L1803" s="31"/>
      <c r="M1803" s="174" t="str">
        <f>IF(OR(ISBLANK(TP_CFAR_DB[[#This Row],[Probability]]),ISBLANK(TP_CFAR_DB[[#This Row],[Severity]])),"",VLOOKUP(TP_CFAR_DB[[#This Row],[Probability]],Probability[],2,FALSE)+VLOOKUP(TP_CFAR_DB[[#This Row],[Severity]],Probability[],2,FALSE)+1)</f>
        <v/>
      </c>
      <c r="N1803" s="182"/>
    </row>
    <row r="1804" spans="2:14">
      <c r="B1804" s="176">
        <f t="shared" ca="1" si="70"/>
        <v>1800</v>
      </c>
      <c r="C1804" s="176" t="str">
        <f t="shared" ca="1" si="71"/>
        <v>FT-TP-1800</v>
      </c>
      <c r="D1804" s="31"/>
      <c r="E1804" s="2"/>
      <c r="F1804" s="2"/>
      <c r="G1804" s="2"/>
      <c r="H1804" s="2"/>
      <c r="I1804" s="2"/>
      <c r="J1804" s="31"/>
      <c r="K1804" s="31"/>
      <c r="L1804" s="31"/>
      <c r="M1804" s="174" t="str">
        <f>IF(OR(ISBLANK(TP_CFAR_DB[[#This Row],[Probability]]),ISBLANK(TP_CFAR_DB[[#This Row],[Severity]])),"",VLOOKUP(TP_CFAR_DB[[#This Row],[Probability]],Probability[],2,FALSE)+VLOOKUP(TP_CFAR_DB[[#This Row],[Severity]],Probability[],2,FALSE)+1)</f>
        <v/>
      </c>
      <c r="N1804" s="182"/>
    </row>
    <row r="1805" spans="2:14">
      <c r="B1805" s="176">
        <f t="shared" ca="1" si="70"/>
        <v>1801</v>
      </c>
      <c r="C1805" s="176" t="str">
        <f t="shared" ca="1" si="71"/>
        <v>FT-TP-1801</v>
      </c>
      <c r="D1805" s="31"/>
      <c r="E1805" s="2"/>
      <c r="F1805" s="2"/>
      <c r="G1805" s="2"/>
      <c r="H1805" s="2"/>
      <c r="I1805" s="2"/>
      <c r="J1805" s="31"/>
      <c r="K1805" s="31"/>
      <c r="L1805" s="31"/>
      <c r="M1805" s="174" t="str">
        <f>IF(OR(ISBLANK(TP_CFAR_DB[[#This Row],[Probability]]),ISBLANK(TP_CFAR_DB[[#This Row],[Severity]])),"",VLOOKUP(TP_CFAR_DB[[#This Row],[Probability]],Probability[],2,FALSE)+VLOOKUP(TP_CFAR_DB[[#This Row],[Severity]],Probability[],2,FALSE)+1)</f>
        <v/>
      </c>
      <c r="N1805" s="182"/>
    </row>
    <row r="1806" spans="2:14">
      <c r="B1806" s="176">
        <f t="shared" ca="1" si="70"/>
        <v>1802</v>
      </c>
      <c r="C1806" s="176" t="str">
        <f t="shared" ca="1" si="71"/>
        <v>FT-TP-1802</v>
      </c>
      <c r="D1806" s="31"/>
      <c r="E1806" s="2"/>
      <c r="F1806" s="2"/>
      <c r="G1806" s="2"/>
      <c r="H1806" s="2"/>
      <c r="I1806" s="2"/>
      <c r="J1806" s="31"/>
      <c r="K1806" s="31"/>
      <c r="L1806" s="31"/>
      <c r="M1806" s="174" t="str">
        <f>IF(OR(ISBLANK(TP_CFAR_DB[[#This Row],[Probability]]),ISBLANK(TP_CFAR_DB[[#This Row],[Severity]])),"",VLOOKUP(TP_CFAR_DB[[#This Row],[Probability]],Probability[],2,FALSE)+VLOOKUP(TP_CFAR_DB[[#This Row],[Severity]],Probability[],2,FALSE)+1)</f>
        <v/>
      </c>
      <c r="N1806" s="182"/>
    </row>
    <row r="1807" spans="2:14">
      <c r="B1807" s="176">
        <f t="shared" ca="1" si="70"/>
        <v>1803</v>
      </c>
      <c r="C1807" s="176" t="str">
        <f t="shared" ca="1" si="71"/>
        <v>FT-TP-1803</v>
      </c>
      <c r="D1807" s="31"/>
      <c r="E1807" s="2"/>
      <c r="F1807" s="2"/>
      <c r="G1807" s="2"/>
      <c r="H1807" s="2"/>
      <c r="I1807" s="2"/>
      <c r="J1807" s="31"/>
      <c r="K1807" s="31"/>
      <c r="L1807" s="31"/>
      <c r="M1807" s="174" t="str">
        <f>IF(OR(ISBLANK(TP_CFAR_DB[[#This Row],[Probability]]),ISBLANK(TP_CFAR_DB[[#This Row],[Severity]])),"",VLOOKUP(TP_CFAR_DB[[#This Row],[Probability]],Probability[],2,FALSE)+VLOOKUP(TP_CFAR_DB[[#This Row],[Severity]],Probability[],2,FALSE)+1)</f>
        <v/>
      </c>
      <c r="N1807" s="182"/>
    </row>
    <row r="1808" spans="2:14">
      <c r="B1808" s="176">
        <f t="shared" ca="1" si="70"/>
        <v>1804</v>
      </c>
      <c r="C1808" s="176" t="str">
        <f t="shared" ca="1" si="71"/>
        <v>FT-TP-1804</v>
      </c>
      <c r="D1808" s="31"/>
      <c r="E1808" s="2"/>
      <c r="F1808" s="2"/>
      <c r="G1808" s="2"/>
      <c r="H1808" s="2"/>
      <c r="I1808" s="2"/>
      <c r="J1808" s="31"/>
      <c r="K1808" s="31"/>
      <c r="L1808" s="31"/>
      <c r="M1808" s="174" t="str">
        <f>IF(OR(ISBLANK(TP_CFAR_DB[[#This Row],[Probability]]),ISBLANK(TP_CFAR_DB[[#This Row],[Severity]])),"",VLOOKUP(TP_CFAR_DB[[#This Row],[Probability]],Probability[],2,FALSE)+VLOOKUP(TP_CFAR_DB[[#This Row],[Severity]],Probability[],2,FALSE)+1)</f>
        <v/>
      </c>
      <c r="N1808" s="182"/>
    </row>
    <row r="1809" spans="2:14">
      <c r="B1809" s="176">
        <f t="shared" ca="1" si="70"/>
        <v>1805</v>
      </c>
      <c r="C1809" s="176" t="str">
        <f t="shared" ca="1" si="71"/>
        <v>FT-TP-1805</v>
      </c>
      <c r="D1809" s="31"/>
      <c r="E1809" s="2"/>
      <c r="F1809" s="2"/>
      <c r="G1809" s="2"/>
      <c r="H1809" s="2"/>
      <c r="I1809" s="2"/>
      <c r="J1809" s="31"/>
      <c r="K1809" s="31"/>
      <c r="L1809" s="31"/>
      <c r="M1809" s="174" t="str">
        <f>IF(OR(ISBLANK(TP_CFAR_DB[[#This Row],[Probability]]),ISBLANK(TP_CFAR_DB[[#This Row],[Severity]])),"",VLOOKUP(TP_CFAR_DB[[#This Row],[Probability]],Probability[],2,FALSE)+VLOOKUP(TP_CFAR_DB[[#This Row],[Severity]],Probability[],2,FALSE)+1)</f>
        <v/>
      </c>
      <c r="N1809" s="182"/>
    </row>
    <row r="1810" spans="2:14">
      <c r="B1810" s="176">
        <f t="shared" ca="1" si="70"/>
        <v>1806</v>
      </c>
      <c r="C1810" s="176" t="str">
        <f t="shared" ca="1" si="71"/>
        <v>FT-TP-1806</v>
      </c>
      <c r="D1810" s="31"/>
      <c r="E1810" s="2"/>
      <c r="F1810" s="2"/>
      <c r="G1810" s="2"/>
      <c r="H1810" s="2"/>
      <c r="I1810" s="2"/>
      <c r="J1810" s="31"/>
      <c r="K1810" s="31"/>
      <c r="L1810" s="31"/>
      <c r="M1810" s="174" t="str">
        <f>IF(OR(ISBLANK(TP_CFAR_DB[[#This Row],[Probability]]),ISBLANK(TP_CFAR_DB[[#This Row],[Severity]])),"",VLOOKUP(TP_CFAR_DB[[#This Row],[Probability]],Probability[],2,FALSE)+VLOOKUP(TP_CFAR_DB[[#This Row],[Severity]],Probability[],2,FALSE)+1)</f>
        <v/>
      </c>
      <c r="N1810" s="182"/>
    </row>
    <row r="1811" spans="2:14">
      <c r="B1811" s="176">
        <f t="shared" ca="1" si="70"/>
        <v>1807</v>
      </c>
      <c r="C1811" s="176" t="str">
        <f t="shared" ca="1" si="71"/>
        <v>FT-TP-1807</v>
      </c>
      <c r="D1811" s="31"/>
      <c r="E1811" s="2"/>
      <c r="F1811" s="2"/>
      <c r="G1811" s="2"/>
      <c r="H1811" s="2"/>
      <c r="I1811" s="2"/>
      <c r="J1811" s="31"/>
      <c r="K1811" s="31"/>
      <c r="L1811" s="31"/>
      <c r="M1811" s="174" t="str">
        <f>IF(OR(ISBLANK(TP_CFAR_DB[[#This Row],[Probability]]),ISBLANK(TP_CFAR_DB[[#This Row],[Severity]])),"",VLOOKUP(TP_CFAR_DB[[#This Row],[Probability]],Probability[],2,FALSE)+VLOOKUP(TP_CFAR_DB[[#This Row],[Severity]],Probability[],2,FALSE)+1)</f>
        <v/>
      </c>
      <c r="N1811" s="182"/>
    </row>
    <row r="1812" spans="2:14">
      <c r="B1812" s="176">
        <f t="shared" ca="1" si="70"/>
        <v>1808</v>
      </c>
      <c r="C1812" s="176" t="str">
        <f t="shared" ca="1" si="71"/>
        <v>FT-TP-1808</v>
      </c>
      <c r="D1812" s="31"/>
      <c r="E1812" s="2"/>
      <c r="F1812" s="2"/>
      <c r="G1812" s="2"/>
      <c r="H1812" s="2"/>
      <c r="I1812" s="2"/>
      <c r="J1812" s="31"/>
      <c r="K1812" s="31"/>
      <c r="L1812" s="31"/>
      <c r="M1812" s="174" t="str">
        <f>IF(OR(ISBLANK(TP_CFAR_DB[[#This Row],[Probability]]),ISBLANK(TP_CFAR_DB[[#This Row],[Severity]])),"",VLOOKUP(TP_CFAR_DB[[#This Row],[Probability]],Probability[],2,FALSE)+VLOOKUP(TP_CFAR_DB[[#This Row],[Severity]],Probability[],2,FALSE)+1)</f>
        <v/>
      </c>
      <c r="N1812" s="182"/>
    </row>
    <row r="1813" spans="2:14">
      <c r="B1813" s="176">
        <f t="shared" ca="1" si="70"/>
        <v>1809</v>
      </c>
      <c r="C1813" s="176" t="str">
        <f t="shared" ca="1" si="71"/>
        <v>FT-TP-1809</v>
      </c>
      <c r="D1813" s="31"/>
      <c r="E1813" s="2"/>
      <c r="F1813" s="2"/>
      <c r="G1813" s="2"/>
      <c r="H1813" s="2"/>
      <c r="I1813" s="2"/>
      <c r="J1813" s="31"/>
      <c r="K1813" s="31"/>
      <c r="L1813" s="31"/>
      <c r="M1813" s="174" t="str">
        <f>IF(OR(ISBLANK(TP_CFAR_DB[[#This Row],[Probability]]),ISBLANK(TP_CFAR_DB[[#This Row],[Severity]])),"",VLOOKUP(TP_CFAR_DB[[#This Row],[Probability]],Probability[],2,FALSE)+VLOOKUP(TP_CFAR_DB[[#This Row],[Severity]],Probability[],2,FALSE)+1)</f>
        <v/>
      </c>
      <c r="N1813" s="182"/>
    </row>
    <row r="1814" spans="2:14">
      <c r="B1814" s="176">
        <f t="shared" ca="1" si="70"/>
        <v>1810</v>
      </c>
      <c r="C1814" s="176" t="str">
        <f t="shared" ca="1" si="71"/>
        <v>FT-TP-1810</v>
      </c>
      <c r="D1814" s="31"/>
      <c r="E1814" s="2"/>
      <c r="F1814" s="2"/>
      <c r="G1814" s="2"/>
      <c r="H1814" s="2"/>
      <c r="I1814" s="2"/>
      <c r="J1814" s="31"/>
      <c r="K1814" s="31"/>
      <c r="L1814" s="31"/>
      <c r="M1814" s="174" t="str">
        <f>IF(OR(ISBLANK(TP_CFAR_DB[[#This Row],[Probability]]),ISBLANK(TP_CFAR_DB[[#This Row],[Severity]])),"",VLOOKUP(TP_CFAR_DB[[#This Row],[Probability]],Probability[],2,FALSE)+VLOOKUP(TP_CFAR_DB[[#This Row],[Severity]],Probability[],2,FALSE)+1)</f>
        <v/>
      </c>
      <c r="N1814" s="182"/>
    </row>
    <row r="1815" spans="2:14">
      <c r="B1815" s="176">
        <f t="shared" ca="1" si="70"/>
        <v>1811</v>
      </c>
      <c r="C1815" s="176" t="str">
        <f t="shared" ca="1" si="71"/>
        <v>FT-TP-1811</v>
      </c>
      <c r="D1815" s="31"/>
      <c r="E1815" s="2"/>
      <c r="F1815" s="2"/>
      <c r="G1815" s="2"/>
      <c r="H1815" s="2"/>
      <c r="I1815" s="2"/>
      <c r="J1815" s="31"/>
      <c r="K1815" s="31"/>
      <c r="L1815" s="31"/>
      <c r="M1815" s="174" t="str">
        <f>IF(OR(ISBLANK(TP_CFAR_DB[[#This Row],[Probability]]),ISBLANK(TP_CFAR_DB[[#This Row],[Severity]])),"",VLOOKUP(TP_CFAR_DB[[#This Row],[Probability]],Probability[],2,FALSE)+VLOOKUP(TP_CFAR_DB[[#This Row],[Severity]],Probability[],2,FALSE)+1)</f>
        <v/>
      </c>
      <c r="N1815" s="182"/>
    </row>
    <row r="1816" spans="2:14">
      <c r="B1816" s="176">
        <f t="shared" ca="1" si="70"/>
        <v>1812</v>
      </c>
      <c r="C1816" s="176" t="str">
        <f t="shared" ca="1" si="71"/>
        <v>FT-TP-1812</v>
      </c>
      <c r="D1816" s="31"/>
      <c r="E1816" s="2"/>
      <c r="F1816" s="2"/>
      <c r="G1816" s="2"/>
      <c r="H1816" s="2"/>
      <c r="I1816" s="2"/>
      <c r="J1816" s="31"/>
      <c r="K1816" s="31"/>
      <c r="L1816" s="31"/>
      <c r="M1816" s="174" t="str">
        <f>IF(OR(ISBLANK(TP_CFAR_DB[[#This Row],[Probability]]),ISBLANK(TP_CFAR_DB[[#This Row],[Severity]])),"",VLOOKUP(TP_CFAR_DB[[#This Row],[Probability]],Probability[],2,FALSE)+VLOOKUP(TP_CFAR_DB[[#This Row],[Severity]],Probability[],2,FALSE)+1)</f>
        <v/>
      </c>
      <c r="N1816" s="182"/>
    </row>
    <row r="1817" spans="2:14">
      <c r="B1817" s="176">
        <f t="shared" ca="1" si="70"/>
        <v>1813</v>
      </c>
      <c r="C1817" s="176" t="str">
        <f t="shared" ca="1" si="71"/>
        <v>FT-TP-1813</v>
      </c>
      <c r="D1817" s="31"/>
      <c r="E1817" s="2"/>
      <c r="F1817" s="2"/>
      <c r="G1817" s="2"/>
      <c r="H1817" s="2"/>
      <c r="I1817" s="2"/>
      <c r="J1817" s="31"/>
      <c r="K1817" s="31"/>
      <c r="L1817" s="31"/>
      <c r="M1817" s="174" t="str">
        <f>IF(OR(ISBLANK(TP_CFAR_DB[[#This Row],[Probability]]),ISBLANK(TP_CFAR_DB[[#This Row],[Severity]])),"",VLOOKUP(TP_CFAR_DB[[#This Row],[Probability]],Probability[],2,FALSE)+VLOOKUP(TP_CFAR_DB[[#This Row],[Severity]],Probability[],2,FALSE)+1)</f>
        <v/>
      </c>
      <c r="N1817" s="182"/>
    </row>
    <row r="1818" spans="2:14">
      <c r="B1818" s="176">
        <f t="shared" ca="1" si="70"/>
        <v>1814</v>
      </c>
      <c r="C1818" s="176" t="str">
        <f t="shared" ca="1" si="71"/>
        <v>FT-TP-1814</v>
      </c>
      <c r="D1818" s="31"/>
      <c r="E1818" s="2"/>
      <c r="F1818" s="2"/>
      <c r="G1818" s="2"/>
      <c r="H1818" s="2"/>
      <c r="I1818" s="2"/>
      <c r="J1818" s="31"/>
      <c r="K1818" s="31"/>
      <c r="L1818" s="31"/>
      <c r="M1818" s="174" t="str">
        <f>IF(OR(ISBLANK(TP_CFAR_DB[[#This Row],[Probability]]),ISBLANK(TP_CFAR_DB[[#This Row],[Severity]])),"",VLOOKUP(TP_CFAR_DB[[#This Row],[Probability]],Probability[],2,FALSE)+VLOOKUP(TP_CFAR_DB[[#This Row],[Severity]],Probability[],2,FALSE)+1)</f>
        <v/>
      </c>
      <c r="N1818" s="182"/>
    </row>
    <row r="1819" spans="2:14">
      <c r="B1819" s="176">
        <f t="shared" ca="1" si="70"/>
        <v>1815</v>
      </c>
      <c r="C1819" s="176" t="str">
        <f t="shared" ca="1" si="71"/>
        <v>FT-TP-1815</v>
      </c>
      <c r="D1819" s="31"/>
      <c r="E1819" s="2"/>
      <c r="F1819" s="2"/>
      <c r="G1819" s="2"/>
      <c r="H1819" s="2"/>
      <c r="I1819" s="2"/>
      <c r="J1819" s="31"/>
      <c r="K1819" s="31"/>
      <c r="L1819" s="31"/>
      <c r="M1819" s="174" t="str">
        <f>IF(OR(ISBLANK(TP_CFAR_DB[[#This Row],[Probability]]),ISBLANK(TP_CFAR_DB[[#This Row],[Severity]])),"",VLOOKUP(TP_CFAR_DB[[#This Row],[Probability]],Probability[],2,FALSE)+VLOOKUP(TP_CFAR_DB[[#This Row],[Severity]],Probability[],2,FALSE)+1)</f>
        <v/>
      </c>
      <c r="N1819" s="182"/>
    </row>
    <row r="1820" spans="2:14">
      <c r="B1820" s="176">
        <f t="shared" ca="1" si="70"/>
        <v>1816</v>
      </c>
      <c r="C1820" s="176" t="str">
        <f t="shared" ca="1" si="71"/>
        <v>FT-TP-1816</v>
      </c>
      <c r="D1820" s="31"/>
      <c r="E1820" s="2"/>
      <c r="F1820" s="2"/>
      <c r="G1820" s="2"/>
      <c r="H1820" s="2"/>
      <c r="I1820" s="2"/>
      <c r="J1820" s="31"/>
      <c r="K1820" s="31"/>
      <c r="L1820" s="31"/>
      <c r="M1820" s="174" t="str">
        <f>IF(OR(ISBLANK(TP_CFAR_DB[[#This Row],[Probability]]),ISBLANK(TP_CFAR_DB[[#This Row],[Severity]])),"",VLOOKUP(TP_CFAR_DB[[#This Row],[Probability]],Probability[],2,FALSE)+VLOOKUP(TP_CFAR_DB[[#This Row],[Severity]],Probability[],2,FALSE)+1)</f>
        <v/>
      </c>
      <c r="N1820" s="182"/>
    </row>
    <row r="1821" spans="2:14">
      <c r="B1821" s="176">
        <f t="shared" ca="1" si="70"/>
        <v>1817</v>
      </c>
      <c r="C1821" s="176" t="str">
        <f t="shared" ca="1" si="71"/>
        <v>FT-TP-1817</v>
      </c>
      <c r="D1821" s="31"/>
      <c r="E1821" s="2"/>
      <c r="F1821" s="2"/>
      <c r="G1821" s="2"/>
      <c r="H1821" s="2"/>
      <c r="I1821" s="2"/>
      <c r="J1821" s="31"/>
      <c r="K1821" s="31"/>
      <c r="L1821" s="31"/>
      <c r="M1821" s="174" t="str">
        <f>IF(OR(ISBLANK(TP_CFAR_DB[[#This Row],[Probability]]),ISBLANK(TP_CFAR_DB[[#This Row],[Severity]])),"",VLOOKUP(TP_CFAR_DB[[#This Row],[Probability]],Probability[],2,FALSE)+VLOOKUP(TP_CFAR_DB[[#This Row],[Severity]],Probability[],2,FALSE)+1)</f>
        <v/>
      </c>
      <c r="N1821" s="182"/>
    </row>
    <row r="1822" spans="2:14">
      <c r="B1822" s="176">
        <f t="shared" ca="1" si="70"/>
        <v>1818</v>
      </c>
      <c r="C1822" s="176" t="str">
        <f t="shared" ca="1" si="71"/>
        <v>FT-TP-1818</v>
      </c>
      <c r="D1822" s="31"/>
      <c r="E1822" s="2"/>
      <c r="F1822" s="2"/>
      <c r="G1822" s="2"/>
      <c r="H1822" s="2"/>
      <c r="I1822" s="2"/>
      <c r="J1822" s="31"/>
      <c r="K1822" s="31"/>
      <c r="L1822" s="31"/>
      <c r="M1822" s="174" t="str">
        <f>IF(OR(ISBLANK(TP_CFAR_DB[[#This Row],[Probability]]),ISBLANK(TP_CFAR_DB[[#This Row],[Severity]])),"",VLOOKUP(TP_CFAR_DB[[#This Row],[Probability]],Probability[],2,FALSE)+VLOOKUP(TP_CFAR_DB[[#This Row],[Severity]],Probability[],2,FALSE)+1)</f>
        <v/>
      </c>
      <c r="N1822" s="182"/>
    </row>
    <row r="1823" spans="2:14">
      <c r="B1823" s="176">
        <f t="shared" ca="1" si="70"/>
        <v>1819</v>
      </c>
      <c r="C1823" s="176" t="str">
        <f t="shared" ca="1" si="71"/>
        <v>FT-TP-1819</v>
      </c>
      <c r="D1823" s="31"/>
      <c r="E1823" s="2"/>
      <c r="F1823" s="2"/>
      <c r="G1823" s="2"/>
      <c r="H1823" s="2"/>
      <c r="I1823" s="2"/>
      <c r="J1823" s="31"/>
      <c r="K1823" s="31"/>
      <c r="L1823" s="31"/>
      <c r="M1823" s="174" t="str">
        <f>IF(OR(ISBLANK(TP_CFAR_DB[[#This Row],[Probability]]),ISBLANK(TP_CFAR_DB[[#This Row],[Severity]])),"",VLOOKUP(TP_CFAR_DB[[#This Row],[Probability]],Probability[],2,FALSE)+VLOOKUP(TP_CFAR_DB[[#This Row],[Severity]],Probability[],2,FALSE)+1)</f>
        <v/>
      </c>
      <c r="N1823" s="182"/>
    </row>
    <row r="1824" spans="2:14">
      <c r="B1824" s="176">
        <f t="shared" ca="1" si="70"/>
        <v>1820</v>
      </c>
      <c r="C1824" s="176" t="str">
        <f t="shared" ca="1" si="71"/>
        <v>FT-TP-1820</v>
      </c>
      <c r="D1824" s="31"/>
      <c r="E1824" s="2"/>
      <c r="F1824" s="2"/>
      <c r="G1824" s="2"/>
      <c r="H1824" s="2"/>
      <c r="I1824" s="2"/>
      <c r="J1824" s="31"/>
      <c r="K1824" s="31"/>
      <c r="L1824" s="31"/>
      <c r="M1824" s="174" t="str">
        <f>IF(OR(ISBLANK(TP_CFAR_DB[[#This Row],[Probability]]),ISBLANK(TP_CFAR_DB[[#This Row],[Severity]])),"",VLOOKUP(TP_CFAR_DB[[#This Row],[Probability]],Probability[],2,FALSE)+VLOOKUP(TP_CFAR_DB[[#This Row],[Severity]],Probability[],2,FALSE)+1)</f>
        <v/>
      </c>
      <c r="N1824" s="182"/>
    </row>
    <row r="1825" spans="2:14">
      <c r="B1825" s="176">
        <f t="shared" ca="1" si="70"/>
        <v>1821</v>
      </c>
      <c r="C1825" s="176" t="str">
        <f t="shared" ca="1" si="71"/>
        <v>FT-TP-1821</v>
      </c>
      <c r="D1825" s="31"/>
      <c r="E1825" s="2"/>
      <c r="F1825" s="2"/>
      <c r="G1825" s="2"/>
      <c r="H1825" s="2"/>
      <c r="I1825" s="2"/>
      <c r="J1825" s="31"/>
      <c r="K1825" s="31"/>
      <c r="L1825" s="31"/>
      <c r="M1825" s="174" t="str">
        <f>IF(OR(ISBLANK(TP_CFAR_DB[[#This Row],[Probability]]),ISBLANK(TP_CFAR_DB[[#This Row],[Severity]])),"",VLOOKUP(TP_CFAR_DB[[#This Row],[Probability]],Probability[],2,FALSE)+VLOOKUP(TP_CFAR_DB[[#This Row],[Severity]],Probability[],2,FALSE)+1)</f>
        <v/>
      </c>
      <c r="N1825" s="182"/>
    </row>
    <row r="1826" spans="2:14">
      <c r="B1826" s="176">
        <f t="shared" ca="1" si="70"/>
        <v>1822</v>
      </c>
      <c r="C1826" s="176" t="str">
        <f t="shared" ca="1" si="71"/>
        <v>FT-TP-1822</v>
      </c>
      <c r="D1826" s="31"/>
      <c r="E1826" s="2"/>
      <c r="F1826" s="2"/>
      <c r="G1826" s="2"/>
      <c r="H1826" s="2"/>
      <c r="I1826" s="2"/>
      <c r="J1826" s="31"/>
      <c r="K1826" s="31"/>
      <c r="L1826" s="31"/>
      <c r="M1826" s="174" t="str">
        <f>IF(OR(ISBLANK(TP_CFAR_DB[[#This Row],[Probability]]),ISBLANK(TP_CFAR_DB[[#This Row],[Severity]])),"",VLOOKUP(TP_CFAR_DB[[#This Row],[Probability]],Probability[],2,FALSE)+VLOOKUP(TP_CFAR_DB[[#This Row],[Severity]],Probability[],2,FALSE)+1)</f>
        <v/>
      </c>
      <c r="N1826" s="182"/>
    </row>
    <row r="1827" spans="2:14">
      <c r="B1827" s="176">
        <f t="shared" ca="1" si="70"/>
        <v>1823</v>
      </c>
      <c r="C1827" s="176" t="str">
        <f t="shared" ca="1" si="71"/>
        <v>FT-TP-1823</v>
      </c>
      <c r="D1827" s="31"/>
      <c r="E1827" s="2"/>
      <c r="F1827" s="2"/>
      <c r="G1827" s="2"/>
      <c r="H1827" s="2"/>
      <c r="I1827" s="2"/>
      <c r="J1827" s="31"/>
      <c r="K1827" s="31"/>
      <c r="L1827" s="31"/>
      <c r="M1827" s="174" t="str">
        <f>IF(OR(ISBLANK(TP_CFAR_DB[[#This Row],[Probability]]),ISBLANK(TP_CFAR_DB[[#This Row],[Severity]])),"",VLOOKUP(TP_CFAR_DB[[#This Row],[Probability]],Probability[],2,FALSE)+VLOOKUP(TP_CFAR_DB[[#This Row],[Severity]],Probability[],2,FALSE)+1)</f>
        <v/>
      </c>
      <c r="N1827" s="182"/>
    </row>
    <row r="1828" spans="2:14">
      <c r="B1828" s="176">
        <f t="shared" ca="1" si="70"/>
        <v>1824</v>
      </c>
      <c r="C1828" s="176" t="str">
        <f t="shared" ca="1" si="71"/>
        <v>FT-TP-1824</v>
      </c>
      <c r="D1828" s="31"/>
      <c r="E1828" s="2"/>
      <c r="F1828" s="2"/>
      <c r="G1828" s="2"/>
      <c r="H1828" s="2"/>
      <c r="I1828" s="2"/>
      <c r="J1828" s="31"/>
      <c r="K1828" s="31"/>
      <c r="L1828" s="31"/>
      <c r="M1828" s="174" t="str">
        <f>IF(OR(ISBLANK(TP_CFAR_DB[[#This Row],[Probability]]),ISBLANK(TP_CFAR_DB[[#This Row],[Severity]])),"",VLOOKUP(TP_CFAR_DB[[#This Row],[Probability]],Probability[],2,FALSE)+VLOOKUP(TP_CFAR_DB[[#This Row],[Severity]],Probability[],2,FALSE)+1)</f>
        <v/>
      </c>
      <c r="N1828" s="182"/>
    </row>
    <row r="1829" spans="2:14">
      <c r="B1829" s="176">
        <f t="shared" ca="1" si="70"/>
        <v>1825</v>
      </c>
      <c r="C1829" s="176" t="str">
        <f t="shared" ca="1" si="71"/>
        <v>FT-TP-1825</v>
      </c>
      <c r="D1829" s="31"/>
      <c r="E1829" s="2"/>
      <c r="F1829" s="2"/>
      <c r="G1829" s="2"/>
      <c r="H1829" s="2"/>
      <c r="I1829" s="2"/>
      <c r="J1829" s="31"/>
      <c r="K1829" s="31"/>
      <c r="L1829" s="31"/>
      <c r="M1829" s="174" t="str">
        <f>IF(OR(ISBLANK(TP_CFAR_DB[[#This Row],[Probability]]),ISBLANK(TP_CFAR_DB[[#This Row],[Severity]])),"",VLOOKUP(TP_CFAR_DB[[#This Row],[Probability]],Probability[],2,FALSE)+VLOOKUP(TP_CFAR_DB[[#This Row],[Severity]],Probability[],2,FALSE)+1)</f>
        <v/>
      </c>
      <c r="N1829" s="182"/>
    </row>
    <row r="1830" spans="2:14">
      <c r="B1830" s="176">
        <f t="shared" ca="1" si="70"/>
        <v>1826</v>
      </c>
      <c r="C1830" s="176" t="str">
        <f t="shared" ca="1" si="71"/>
        <v>FT-TP-1826</v>
      </c>
      <c r="D1830" s="31"/>
      <c r="E1830" s="2"/>
      <c r="F1830" s="2"/>
      <c r="G1830" s="2"/>
      <c r="H1830" s="2"/>
      <c r="I1830" s="2"/>
      <c r="J1830" s="31"/>
      <c r="K1830" s="31"/>
      <c r="L1830" s="31"/>
      <c r="M1830" s="174" t="str">
        <f>IF(OR(ISBLANK(TP_CFAR_DB[[#This Row],[Probability]]),ISBLANK(TP_CFAR_DB[[#This Row],[Severity]])),"",VLOOKUP(TP_CFAR_DB[[#This Row],[Probability]],Probability[],2,FALSE)+VLOOKUP(TP_CFAR_DB[[#This Row],[Severity]],Probability[],2,FALSE)+1)</f>
        <v/>
      </c>
      <c r="N1830" s="182"/>
    </row>
    <row r="1831" spans="2:14">
      <c r="B1831" s="176">
        <f t="shared" ca="1" si="70"/>
        <v>1827</v>
      </c>
      <c r="C1831" s="176" t="str">
        <f t="shared" ca="1" si="71"/>
        <v>FT-TP-1827</v>
      </c>
      <c r="D1831" s="31"/>
      <c r="E1831" s="2"/>
      <c r="F1831" s="2"/>
      <c r="G1831" s="2"/>
      <c r="H1831" s="2"/>
      <c r="I1831" s="2"/>
      <c r="J1831" s="31"/>
      <c r="K1831" s="31"/>
      <c r="L1831" s="31"/>
      <c r="M1831" s="174" t="str">
        <f>IF(OR(ISBLANK(TP_CFAR_DB[[#This Row],[Probability]]),ISBLANK(TP_CFAR_DB[[#This Row],[Severity]])),"",VLOOKUP(TP_CFAR_DB[[#This Row],[Probability]],Probability[],2,FALSE)+VLOOKUP(TP_CFAR_DB[[#This Row],[Severity]],Probability[],2,FALSE)+1)</f>
        <v/>
      </c>
      <c r="N1831" s="182"/>
    </row>
    <row r="1832" spans="2:14">
      <c r="B1832" s="176">
        <f t="shared" ca="1" si="70"/>
        <v>1828</v>
      </c>
      <c r="C1832" s="176" t="str">
        <f t="shared" ca="1" si="71"/>
        <v>FT-TP-1828</v>
      </c>
      <c r="D1832" s="31"/>
      <c r="E1832" s="2"/>
      <c r="F1832" s="2"/>
      <c r="G1832" s="2"/>
      <c r="H1832" s="2"/>
      <c r="I1832" s="2"/>
      <c r="J1832" s="31"/>
      <c r="K1832" s="31"/>
      <c r="L1832" s="31"/>
      <c r="M1832" s="174" t="str">
        <f>IF(OR(ISBLANK(TP_CFAR_DB[[#This Row],[Probability]]),ISBLANK(TP_CFAR_DB[[#This Row],[Severity]])),"",VLOOKUP(TP_CFAR_DB[[#This Row],[Probability]],Probability[],2,FALSE)+VLOOKUP(TP_CFAR_DB[[#This Row],[Severity]],Probability[],2,FALSE)+1)</f>
        <v/>
      </c>
      <c r="N1832" s="182"/>
    </row>
    <row r="1833" spans="2:14">
      <c r="B1833" s="176">
        <f t="shared" ca="1" si="70"/>
        <v>1829</v>
      </c>
      <c r="C1833" s="176" t="str">
        <f t="shared" ca="1" si="71"/>
        <v>FT-TP-1829</v>
      </c>
      <c r="D1833" s="31"/>
      <c r="E1833" s="2"/>
      <c r="F1833" s="2"/>
      <c r="G1833" s="2"/>
      <c r="H1833" s="2"/>
      <c r="I1833" s="2"/>
      <c r="J1833" s="31"/>
      <c r="K1833" s="31"/>
      <c r="L1833" s="31"/>
      <c r="M1833" s="174" t="str">
        <f>IF(OR(ISBLANK(TP_CFAR_DB[[#This Row],[Probability]]),ISBLANK(TP_CFAR_DB[[#This Row],[Severity]])),"",VLOOKUP(TP_CFAR_DB[[#This Row],[Probability]],Probability[],2,FALSE)+VLOOKUP(TP_CFAR_DB[[#This Row],[Severity]],Probability[],2,FALSE)+1)</f>
        <v/>
      </c>
      <c r="N1833" s="182"/>
    </row>
    <row r="1834" spans="2:14">
      <c r="B1834" s="176">
        <f t="shared" ca="1" si="70"/>
        <v>1830</v>
      </c>
      <c r="C1834" s="176" t="str">
        <f t="shared" ca="1" si="71"/>
        <v>FT-TP-1830</v>
      </c>
      <c r="D1834" s="31"/>
      <c r="E1834" s="2"/>
      <c r="F1834" s="2"/>
      <c r="G1834" s="2"/>
      <c r="H1834" s="2"/>
      <c r="I1834" s="2"/>
      <c r="J1834" s="31"/>
      <c r="K1834" s="31"/>
      <c r="L1834" s="31"/>
      <c r="M1834" s="174" t="str">
        <f>IF(OR(ISBLANK(TP_CFAR_DB[[#This Row],[Probability]]),ISBLANK(TP_CFAR_DB[[#This Row],[Severity]])),"",VLOOKUP(TP_CFAR_DB[[#This Row],[Probability]],Probability[],2,FALSE)+VLOOKUP(TP_CFAR_DB[[#This Row],[Severity]],Probability[],2,FALSE)+1)</f>
        <v/>
      </c>
      <c r="N1834" s="182"/>
    </row>
    <row r="1835" spans="2:14">
      <c r="B1835" s="176">
        <f t="shared" ca="1" si="70"/>
        <v>1831</v>
      </c>
      <c r="C1835" s="176" t="str">
        <f t="shared" ca="1" si="71"/>
        <v>FT-TP-1831</v>
      </c>
      <c r="D1835" s="31"/>
      <c r="E1835" s="2"/>
      <c r="F1835" s="2"/>
      <c r="G1835" s="2"/>
      <c r="H1835" s="2"/>
      <c r="I1835" s="2"/>
      <c r="J1835" s="31"/>
      <c r="K1835" s="31"/>
      <c r="L1835" s="31"/>
      <c r="M1835" s="174" t="str">
        <f>IF(OR(ISBLANK(TP_CFAR_DB[[#This Row],[Probability]]),ISBLANK(TP_CFAR_DB[[#This Row],[Severity]])),"",VLOOKUP(TP_CFAR_DB[[#This Row],[Probability]],Probability[],2,FALSE)+VLOOKUP(TP_CFAR_DB[[#This Row],[Severity]],Probability[],2,FALSE)+1)</f>
        <v/>
      </c>
      <c r="N1835" s="182"/>
    </row>
    <row r="1836" spans="2:14">
      <c r="B1836" s="176">
        <f t="shared" ca="1" si="70"/>
        <v>1832</v>
      </c>
      <c r="C1836" s="176" t="str">
        <f t="shared" ca="1" si="71"/>
        <v>FT-TP-1832</v>
      </c>
      <c r="D1836" s="31"/>
      <c r="E1836" s="2"/>
      <c r="F1836" s="2"/>
      <c r="G1836" s="2"/>
      <c r="H1836" s="2"/>
      <c r="I1836" s="2"/>
      <c r="J1836" s="31"/>
      <c r="K1836" s="31"/>
      <c r="L1836" s="31"/>
      <c r="M1836" s="174" t="str">
        <f>IF(OR(ISBLANK(TP_CFAR_DB[[#This Row],[Probability]]),ISBLANK(TP_CFAR_DB[[#This Row],[Severity]])),"",VLOOKUP(TP_CFAR_DB[[#This Row],[Probability]],Probability[],2,FALSE)+VLOOKUP(TP_CFAR_DB[[#This Row],[Severity]],Probability[],2,FALSE)+1)</f>
        <v/>
      </c>
      <c r="N1836" s="182"/>
    </row>
    <row r="1837" spans="2:14">
      <c r="B1837" s="176">
        <f t="shared" ca="1" si="70"/>
        <v>1833</v>
      </c>
      <c r="C1837" s="176" t="str">
        <f t="shared" ca="1" si="71"/>
        <v>FT-TP-1833</v>
      </c>
      <c r="D1837" s="31"/>
      <c r="E1837" s="2"/>
      <c r="F1837" s="2"/>
      <c r="G1837" s="2"/>
      <c r="H1837" s="2"/>
      <c r="I1837" s="2"/>
      <c r="J1837" s="31"/>
      <c r="K1837" s="31"/>
      <c r="L1837" s="31"/>
      <c r="M1837" s="174" t="str">
        <f>IF(OR(ISBLANK(TP_CFAR_DB[[#This Row],[Probability]]),ISBLANK(TP_CFAR_DB[[#This Row],[Severity]])),"",VLOOKUP(TP_CFAR_DB[[#This Row],[Probability]],Probability[],2,FALSE)+VLOOKUP(TP_CFAR_DB[[#This Row],[Severity]],Probability[],2,FALSE)+1)</f>
        <v/>
      </c>
      <c r="N1837" s="182"/>
    </row>
    <row r="1838" spans="2:14">
      <c r="B1838" s="176">
        <f t="shared" ca="1" si="70"/>
        <v>1834</v>
      </c>
      <c r="C1838" s="176" t="str">
        <f t="shared" ca="1" si="71"/>
        <v>FT-TP-1834</v>
      </c>
      <c r="D1838" s="31"/>
      <c r="E1838" s="2"/>
      <c r="F1838" s="2"/>
      <c r="G1838" s="2"/>
      <c r="H1838" s="2"/>
      <c r="I1838" s="2"/>
      <c r="J1838" s="31"/>
      <c r="K1838" s="31"/>
      <c r="L1838" s="31"/>
      <c r="M1838" s="174" t="str">
        <f>IF(OR(ISBLANK(TP_CFAR_DB[[#This Row],[Probability]]),ISBLANK(TP_CFAR_DB[[#This Row],[Severity]])),"",VLOOKUP(TP_CFAR_DB[[#This Row],[Probability]],Probability[],2,FALSE)+VLOOKUP(TP_CFAR_DB[[#This Row],[Severity]],Probability[],2,FALSE)+1)</f>
        <v/>
      </c>
      <c r="N1838" s="182"/>
    </row>
    <row r="1839" spans="2:14">
      <c r="B1839" s="176">
        <f t="shared" ref="B1839:B1886" ca="1" si="72">INDIRECT("R[-1]C",0)+1</f>
        <v>1835</v>
      </c>
      <c r="C1839" s="176" t="str">
        <f t="shared" ref="C1839:C1886" ca="1" si="73">"FT-TP-"&amp;B1839</f>
        <v>FT-TP-1835</v>
      </c>
      <c r="D1839" s="31"/>
      <c r="E1839" s="2"/>
      <c r="F1839" s="2"/>
      <c r="G1839" s="2"/>
      <c r="H1839" s="2"/>
      <c r="I1839" s="2"/>
      <c r="J1839" s="31"/>
      <c r="K1839" s="31"/>
      <c r="L1839" s="31"/>
      <c r="M1839" s="174" t="str">
        <f>IF(OR(ISBLANK(TP_CFAR_DB[[#This Row],[Probability]]),ISBLANK(TP_CFAR_DB[[#This Row],[Severity]])),"",VLOOKUP(TP_CFAR_DB[[#This Row],[Probability]],Probability[],2,FALSE)+VLOOKUP(TP_CFAR_DB[[#This Row],[Severity]],Probability[],2,FALSE)+1)</f>
        <v/>
      </c>
      <c r="N1839" s="182"/>
    </row>
    <row r="1840" spans="2:14">
      <c r="B1840" s="176">
        <f t="shared" ca="1" si="72"/>
        <v>1836</v>
      </c>
      <c r="C1840" s="176" t="str">
        <f t="shared" ca="1" si="73"/>
        <v>FT-TP-1836</v>
      </c>
      <c r="D1840" s="31"/>
      <c r="E1840" s="2"/>
      <c r="F1840" s="2"/>
      <c r="G1840" s="2"/>
      <c r="H1840" s="2"/>
      <c r="I1840" s="2"/>
      <c r="J1840" s="31"/>
      <c r="K1840" s="31"/>
      <c r="L1840" s="31"/>
      <c r="M1840" s="174" t="str">
        <f>IF(OR(ISBLANK(TP_CFAR_DB[[#This Row],[Probability]]),ISBLANK(TP_CFAR_DB[[#This Row],[Severity]])),"",VLOOKUP(TP_CFAR_DB[[#This Row],[Probability]],Probability[],2,FALSE)+VLOOKUP(TP_CFAR_DB[[#This Row],[Severity]],Probability[],2,FALSE)+1)</f>
        <v/>
      </c>
      <c r="N1840" s="182"/>
    </row>
    <row r="1841" spans="2:14">
      <c r="B1841" s="176">
        <f t="shared" ca="1" si="72"/>
        <v>1837</v>
      </c>
      <c r="C1841" s="176" t="str">
        <f t="shared" ca="1" si="73"/>
        <v>FT-TP-1837</v>
      </c>
      <c r="D1841" s="31"/>
      <c r="E1841" s="2"/>
      <c r="F1841" s="2"/>
      <c r="G1841" s="2"/>
      <c r="H1841" s="2"/>
      <c r="I1841" s="2"/>
      <c r="J1841" s="31"/>
      <c r="K1841" s="31"/>
      <c r="L1841" s="31"/>
      <c r="M1841" s="174" t="str">
        <f>IF(OR(ISBLANK(TP_CFAR_DB[[#This Row],[Probability]]),ISBLANK(TP_CFAR_DB[[#This Row],[Severity]])),"",VLOOKUP(TP_CFAR_DB[[#This Row],[Probability]],Probability[],2,FALSE)+VLOOKUP(TP_CFAR_DB[[#This Row],[Severity]],Probability[],2,FALSE)+1)</f>
        <v/>
      </c>
      <c r="N1841" s="182"/>
    </row>
    <row r="1842" spans="2:14">
      <c r="B1842" s="176">
        <f t="shared" ca="1" si="72"/>
        <v>1838</v>
      </c>
      <c r="C1842" s="176" t="str">
        <f t="shared" ca="1" si="73"/>
        <v>FT-TP-1838</v>
      </c>
      <c r="D1842" s="31"/>
      <c r="E1842" s="2"/>
      <c r="F1842" s="2"/>
      <c r="G1842" s="2"/>
      <c r="H1842" s="2"/>
      <c r="I1842" s="2"/>
      <c r="J1842" s="31"/>
      <c r="K1842" s="31"/>
      <c r="L1842" s="31"/>
      <c r="M1842" s="174" t="str">
        <f>IF(OR(ISBLANK(TP_CFAR_DB[[#This Row],[Probability]]),ISBLANK(TP_CFAR_DB[[#This Row],[Severity]])),"",VLOOKUP(TP_CFAR_DB[[#This Row],[Probability]],Probability[],2,FALSE)+VLOOKUP(TP_CFAR_DB[[#This Row],[Severity]],Probability[],2,FALSE)+1)</f>
        <v/>
      </c>
      <c r="N1842" s="182"/>
    </row>
    <row r="1843" spans="2:14">
      <c r="B1843" s="176">
        <f t="shared" ca="1" si="72"/>
        <v>1839</v>
      </c>
      <c r="C1843" s="176" t="str">
        <f t="shared" ca="1" si="73"/>
        <v>FT-TP-1839</v>
      </c>
      <c r="D1843" s="31"/>
      <c r="E1843" s="2"/>
      <c r="F1843" s="2"/>
      <c r="G1843" s="2"/>
      <c r="H1843" s="2"/>
      <c r="I1843" s="2"/>
      <c r="J1843" s="31"/>
      <c r="K1843" s="31"/>
      <c r="L1843" s="31"/>
      <c r="M1843" s="174" t="str">
        <f>IF(OR(ISBLANK(TP_CFAR_DB[[#This Row],[Probability]]),ISBLANK(TP_CFAR_DB[[#This Row],[Severity]])),"",VLOOKUP(TP_CFAR_DB[[#This Row],[Probability]],Probability[],2,FALSE)+VLOOKUP(TP_CFAR_DB[[#This Row],[Severity]],Probability[],2,FALSE)+1)</f>
        <v/>
      </c>
      <c r="N1843" s="182"/>
    </row>
    <row r="1844" spans="2:14">
      <c r="B1844" s="176">
        <f t="shared" ca="1" si="72"/>
        <v>1840</v>
      </c>
      <c r="C1844" s="176" t="str">
        <f t="shared" ca="1" si="73"/>
        <v>FT-TP-1840</v>
      </c>
      <c r="D1844" s="31"/>
      <c r="E1844" s="2"/>
      <c r="F1844" s="2"/>
      <c r="G1844" s="2"/>
      <c r="H1844" s="2"/>
      <c r="I1844" s="2"/>
      <c r="J1844" s="31"/>
      <c r="K1844" s="31"/>
      <c r="L1844" s="31"/>
      <c r="M1844" s="174" t="str">
        <f>IF(OR(ISBLANK(TP_CFAR_DB[[#This Row],[Probability]]),ISBLANK(TP_CFAR_DB[[#This Row],[Severity]])),"",VLOOKUP(TP_CFAR_DB[[#This Row],[Probability]],Probability[],2,FALSE)+VLOOKUP(TP_CFAR_DB[[#This Row],[Severity]],Probability[],2,FALSE)+1)</f>
        <v/>
      </c>
      <c r="N1844" s="182"/>
    </row>
    <row r="1845" spans="2:14">
      <c r="B1845" s="176">
        <f t="shared" ca="1" si="72"/>
        <v>1841</v>
      </c>
      <c r="C1845" s="176" t="str">
        <f t="shared" ca="1" si="73"/>
        <v>FT-TP-1841</v>
      </c>
      <c r="D1845" s="31"/>
      <c r="E1845" s="2"/>
      <c r="F1845" s="2"/>
      <c r="G1845" s="2"/>
      <c r="H1845" s="2"/>
      <c r="I1845" s="2"/>
      <c r="J1845" s="31"/>
      <c r="K1845" s="31"/>
      <c r="L1845" s="31"/>
      <c r="M1845" s="174" t="str">
        <f>IF(OR(ISBLANK(TP_CFAR_DB[[#This Row],[Probability]]),ISBLANK(TP_CFAR_DB[[#This Row],[Severity]])),"",VLOOKUP(TP_CFAR_DB[[#This Row],[Probability]],Probability[],2,FALSE)+VLOOKUP(TP_CFAR_DB[[#This Row],[Severity]],Probability[],2,FALSE)+1)</f>
        <v/>
      </c>
      <c r="N1845" s="182"/>
    </row>
    <row r="1846" spans="2:14">
      <c r="B1846" s="176">
        <f t="shared" ca="1" si="72"/>
        <v>1842</v>
      </c>
      <c r="C1846" s="176" t="str">
        <f t="shared" ca="1" si="73"/>
        <v>FT-TP-1842</v>
      </c>
      <c r="D1846" s="31"/>
      <c r="E1846" s="2"/>
      <c r="F1846" s="2"/>
      <c r="G1846" s="2"/>
      <c r="H1846" s="2"/>
      <c r="I1846" s="2"/>
      <c r="J1846" s="31"/>
      <c r="K1846" s="31"/>
      <c r="L1846" s="31"/>
      <c r="M1846" s="174" t="str">
        <f>IF(OR(ISBLANK(TP_CFAR_DB[[#This Row],[Probability]]),ISBLANK(TP_CFAR_DB[[#This Row],[Severity]])),"",VLOOKUP(TP_CFAR_DB[[#This Row],[Probability]],Probability[],2,FALSE)+VLOOKUP(TP_CFAR_DB[[#This Row],[Severity]],Probability[],2,FALSE)+1)</f>
        <v/>
      </c>
      <c r="N1846" s="182"/>
    </row>
    <row r="1847" spans="2:14">
      <c r="B1847" s="176">
        <f t="shared" ca="1" si="72"/>
        <v>1843</v>
      </c>
      <c r="C1847" s="176" t="str">
        <f t="shared" ca="1" si="73"/>
        <v>FT-TP-1843</v>
      </c>
      <c r="D1847" s="31"/>
      <c r="E1847" s="2"/>
      <c r="F1847" s="2"/>
      <c r="G1847" s="2"/>
      <c r="H1847" s="2"/>
      <c r="I1847" s="2"/>
      <c r="J1847" s="31"/>
      <c r="K1847" s="31"/>
      <c r="L1847" s="31"/>
      <c r="M1847" s="174" t="str">
        <f>IF(OR(ISBLANK(TP_CFAR_DB[[#This Row],[Probability]]),ISBLANK(TP_CFAR_DB[[#This Row],[Severity]])),"",VLOOKUP(TP_CFAR_DB[[#This Row],[Probability]],Probability[],2,FALSE)+VLOOKUP(TP_CFAR_DB[[#This Row],[Severity]],Probability[],2,FALSE)+1)</f>
        <v/>
      </c>
      <c r="N1847" s="182"/>
    </row>
    <row r="1848" spans="2:14">
      <c r="B1848" s="176">
        <f t="shared" ca="1" si="72"/>
        <v>1844</v>
      </c>
      <c r="C1848" s="176" t="str">
        <f t="shared" ca="1" si="73"/>
        <v>FT-TP-1844</v>
      </c>
      <c r="D1848" s="31"/>
      <c r="E1848" s="2"/>
      <c r="F1848" s="2"/>
      <c r="G1848" s="2"/>
      <c r="H1848" s="2"/>
      <c r="I1848" s="2"/>
      <c r="J1848" s="31"/>
      <c r="K1848" s="31"/>
      <c r="L1848" s="31"/>
      <c r="M1848" s="174" t="str">
        <f>IF(OR(ISBLANK(TP_CFAR_DB[[#This Row],[Probability]]),ISBLANK(TP_CFAR_DB[[#This Row],[Severity]])),"",VLOOKUP(TP_CFAR_DB[[#This Row],[Probability]],Probability[],2,FALSE)+VLOOKUP(TP_CFAR_DB[[#This Row],[Severity]],Probability[],2,FALSE)+1)</f>
        <v/>
      </c>
      <c r="N1848" s="182"/>
    </row>
    <row r="1849" spans="2:14">
      <c r="B1849" s="176">
        <f t="shared" ca="1" si="72"/>
        <v>1845</v>
      </c>
      <c r="C1849" s="176" t="str">
        <f t="shared" ca="1" si="73"/>
        <v>FT-TP-1845</v>
      </c>
      <c r="D1849" s="31"/>
      <c r="E1849" s="2"/>
      <c r="F1849" s="2"/>
      <c r="G1849" s="2"/>
      <c r="H1849" s="2"/>
      <c r="I1849" s="2"/>
      <c r="J1849" s="31"/>
      <c r="K1849" s="31"/>
      <c r="L1849" s="31"/>
      <c r="M1849" s="174" t="str">
        <f>IF(OR(ISBLANK(TP_CFAR_DB[[#This Row],[Probability]]),ISBLANK(TP_CFAR_DB[[#This Row],[Severity]])),"",VLOOKUP(TP_CFAR_DB[[#This Row],[Probability]],Probability[],2,FALSE)+VLOOKUP(TP_CFAR_DB[[#This Row],[Severity]],Probability[],2,FALSE)+1)</f>
        <v/>
      </c>
      <c r="N1849" s="182"/>
    </row>
    <row r="1850" spans="2:14">
      <c r="B1850" s="176">
        <f t="shared" ca="1" si="72"/>
        <v>1846</v>
      </c>
      <c r="C1850" s="176" t="str">
        <f t="shared" ca="1" si="73"/>
        <v>FT-TP-1846</v>
      </c>
      <c r="D1850" s="31"/>
      <c r="E1850" s="2"/>
      <c r="F1850" s="2"/>
      <c r="G1850" s="2"/>
      <c r="H1850" s="2"/>
      <c r="I1850" s="2"/>
      <c r="J1850" s="31"/>
      <c r="K1850" s="31"/>
      <c r="L1850" s="31"/>
      <c r="M1850" s="174" t="str">
        <f>IF(OR(ISBLANK(TP_CFAR_DB[[#This Row],[Probability]]),ISBLANK(TP_CFAR_DB[[#This Row],[Severity]])),"",VLOOKUP(TP_CFAR_DB[[#This Row],[Probability]],Probability[],2,FALSE)+VLOOKUP(TP_CFAR_DB[[#This Row],[Severity]],Probability[],2,FALSE)+1)</f>
        <v/>
      </c>
      <c r="N1850" s="182"/>
    </row>
    <row r="1851" spans="2:14">
      <c r="B1851" s="176">
        <f t="shared" ca="1" si="72"/>
        <v>1847</v>
      </c>
      <c r="C1851" s="176" t="str">
        <f t="shared" ca="1" si="73"/>
        <v>FT-TP-1847</v>
      </c>
      <c r="D1851" s="31"/>
      <c r="E1851" s="2"/>
      <c r="F1851" s="2"/>
      <c r="G1851" s="2"/>
      <c r="H1851" s="2"/>
      <c r="I1851" s="2"/>
      <c r="J1851" s="31"/>
      <c r="K1851" s="31"/>
      <c r="L1851" s="31"/>
      <c r="M1851" s="174" t="str">
        <f>IF(OR(ISBLANK(TP_CFAR_DB[[#This Row],[Probability]]),ISBLANK(TP_CFAR_DB[[#This Row],[Severity]])),"",VLOOKUP(TP_CFAR_DB[[#This Row],[Probability]],Probability[],2,FALSE)+VLOOKUP(TP_CFAR_DB[[#This Row],[Severity]],Probability[],2,FALSE)+1)</f>
        <v/>
      </c>
      <c r="N1851" s="182"/>
    </row>
    <row r="1852" spans="2:14">
      <c r="B1852" s="176">
        <f t="shared" ca="1" si="72"/>
        <v>1848</v>
      </c>
      <c r="C1852" s="176" t="str">
        <f t="shared" ca="1" si="73"/>
        <v>FT-TP-1848</v>
      </c>
      <c r="D1852" s="31"/>
      <c r="E1852" s="2"/>
      <c r="F1852" s="2"/>
      <c r="G1852" s="2"/>
      <c r="H1852" s="2"/>
      <c r="I1852" s="2"/>
      <c r="J1852" s="31"/>
      <c r="K1852" s="31"/>
      <c r="L1852" s="31"/>
      <c r="M1852" s="174" t="str">
        <f>IF(OR(ISBLANK(TP_CFAR_DB[[#This Row],[Probability]]),ISBLANK(TP_CFAR_DB[[#This Row],[Severity]])),"",VLOOKUP(TP_CFAR_DB[[#This Row],[Probability]],Probability[],2,FALSE)+VLOOKUP(TP_CFAR_DB[[#This Row],[Severity]],Probability[],2,FALSE)+1)</f>
        <v/>
      </c>
      <c r="N1852" s="182"/>
    </row>
    <row r="1853" spans="2:14">
      <c r="B1853" s="176">
        <f t="shared" ca="1" si="72"/>
        <v>1849</v>
      </c>
      <c r="C1853" s="176" t="str">
        <f t="shared" ca="1" si="73"/>
        <v>FT-TP-1849</v>
      </c>
      <c r="D1853" s="31"/>
      <c r="E1853" s="2"/>
      <c r="F1853" s="2"/>
      <c r="G1853" s="2"/>
      <c r="H1853" s="2"/>
      <c r="I1853" s="2"/>
      <c r="J1853" s="31"/>
      <c r="K1853" s="31"/>
      <c r="L1853" s="31"/>
      <c r="M1853" s="174" t="str">
        <f>IF(OR(ISBLANK(TP_CFAR_DB[[#This Row],[Probability]]),ISBLANK(TP_CFAR_DB[[#This Row],[Severity]])),"",VLOOKUP(TP_CFAR_DB[[#This Row],[Probability]],Probability[],2,FALSE)+VLOOKUP(TP_CFAR_DB[[#This Row],[Severity]],Probability[],2,FALSE)+1)</f>
        <v/>
      </c>
      <c r="N1853" s="182"/>
    </row>
    <row r="1854" spans="2:14">
      <c r="B1854" s="176">
        <f t="shared" ca="1" si="72"/>
        <v>1850</v>
      </c>
      <c r="C1854" s="176" t="str">
        <f t="shared" ca="1" si="73"/>
        <v>FT-TP-1850</v>
      </c>
      <c r="D1854" s="31"/>
      <c r="E1854" s="2"/>
      <c r="F1854" s="2"/>
      <c r="G1854" s="2"/>
      <c r="H1854" s="2"/>
      <c r="I1854" s="2"/>
      <c r="J1854" s="31"/>
      <c r="K1854" s="31"/>
      <c r="L1854" s="31"/>
      <c r="M1854" s="174" t="str">
        <f>IF(OR(ISBLANK(TP_CFAR_DB[[#This Row],[Probability]]),ISBLANK(TP_CFAR_DB[[#This Row],[Severity]])),"",VLOOKUP(TP_CFAR_DB[[#This Row],[Probability]],Probability[],2,FALSE)+VLOOKUP(TP_CFAR_DB[[#This Row],[Severity]],Probability[],2,FALSE)+1)</f>
        <v/>
      </c>
      <c r="N1854" s="182"/>
    </row>
    <row r="1855" spans="2:14">
      <c r="B1855" s="176">
        <f t="shared" ca="1" si="72"/>
        <v>1851</v>
      </c>
      <c r="C1855" s="176" t="str">
        <f t="shared" ca="1" si="73"/>
        <v>FT-TP-1851</v>
      </c>
      <c r="D1855" s="31"/>
      <c r="E1855" s="2"/>
      <c r="F1855" s="2"/>
      <c r="G1855" s="2"/>
      <c r="H1855" s="2"/>
      <c r="I1855" s="2"/>
      <c r="J1855" s="31"/>
      <c r="K1855" s="31"/>
      <c r="L1855" s="31"/>
      <c r="M1855" s="174" t="str">
        <f>IF(OR(ISBLANK(TP_CFAR_DB[[#This Row],[Probability]]),ISBLANK(TP_CFAR_DB[[#This Row],[Severity]])),"",VLOOKUP(TP_CFAR_DB[[#This Row],[Probability]],Probability[],2,FALSE)+VLOOKUP(TP_CFAR_DB[[#This Row],[Severity]],Probability[],2,FALSE)+1)</f>
        <v/>
      </c>
      <c r="N1855" s="182"/>
    </row>
    <row r="1856" spans="2:14">
      <c r="B1856" s="176">
        <f t="shared" ca="1" si="72"/>
        <v>1852</v>
      </c>
      <c r="C1856" s="176" t="str">
        <f t="shared" ca="1" si="73"/>
        <v>FT-TP-1852</v>
      </c>
      <c r="D1856" s="31"/>
      <c r="E1856" s="2"/>
      <c r="F1856" s="2"/>
      <c r="G1856" s="2"/>
      <c r="H1856" s="2"/>
      <c r="I1856" s="2"/>
      <c r="J1856" s="31"/>
      <c r="K1856" s="31"/>
      <c r="L1856" s="31"/>
      <c r="M1856" s="174" t="str">
        <f>IF(OR(ISBLANK(TP_CFAR_DB[[#This Row],[Probability]]),ISBLANK(TP_CFAR_DB[[#This Row],[Severity]])),"",VLOOKUP(TP_CFAR_DB[[#This Row],[Probability]],Probability[],2,FALSE)+VLOOKUP(TP_CFAR_DB[[#This Row],[Severity]],Probability[],2,FALSE)+1)</f>
        <v/>
      </c>
      <c r="N1856" s="182"/>
    </row>
    <row r="1857" spans="2:14">
      <c r="B1857" s="176">
        <f t="shared" ca="1" si="72"/>
        <v>1853</v>
      </c>
      <c r="C1857" s="176" t="str">
        <f t="shared" ca="1" si="73"/>
        <v>FT-TP-1853</v>
      </c>
      <c r="D1857" s="31"/>
      <c r="E1857" s="2"/>
      <c r="F1857" s="2"/>
      <c r="G1857" s="2"/>
      <c r="H1857" s="2"/>
      <c r="I1857" s="2"/>
      <c r="J1857" s="31"/>
      <c r="K1857" s="31"/>
      <c r="L1857" s="31"/>
      <c r="M1857" s="174" t="str">
        <f>IF(OR(ISBLANK(TP_CFAR_DB[[#This Row],[Probability]]),ISBLANK(TP_CFAR_DB[[#This Row],[Severity]])),"",VLOOKUP(TP_CFAR_DB[[#This Row],[Probability]],Probability[],2,FALSE)+VLOOKUP(TP_CFAR_DB[[#This Row],[Severity]],Probability[],2,FALSE)+1)</f>
        <v/>
      </c>
      <c r="N1857" s="182"/>
    </row>
    <row r="1858" spans="2:14">
      <c r="B1858" s="176">
        <f t="shared" ca="1" si="72"/>
        <v>1854</v>
      </c>
      <c r="C1858" s="176" t="str">
        <f t="shared" ca="1" si="73"/>
        <v>FT-TP-1854</v>
      </c>
      <c r="D1858" s="31"/>
      <c r="E1858" s="2"/>
      <c r="F1858" s="2"/>
      <c r="G1858" s="2"/>
      <c r="H1858" s="2"/>
      <c r="I1858" s="2"/>
      <c r="J1858" s="31"/>
      <c r="K1858" s="31"/>
      <c r="L1858" s="31"/>
      <c r="M1858" s="174" t="str">
        <f>IF(OR(ISBLANK(TP_CFAR_DB[[#This Row],[Probability]]),ISBLANK(TP_CFAR_DB[[#This Row],[Severity]])),"",VLOOKUP(TP_CFAR_DB[[#This Row],[Probability]],Probability[],2,FALSE)+VLOOKUP(TP_CFAR_DB[[#This Row],[Severity]],Probability[],2,FALSE)+1)</f>
        <v/>
      </c>
      <c r="N1858" s="182"/>
    </row>
    <row r="1859" spans="2:14">
      <c r="B1859" s="176">
        <f t="shared" ca="1" si="72"/>
        <v>1855</v>
      </c>
      <c r="C1859" s="176" t="str">
        <f t="shared" ca="1" si="73"/>
        <v>FT-TP-1855</v>
      </c>
      <c r="D1859" s="31"/>
      <c r="E1859" s="2"/>
      <c r="F1859" s="2"/>
      <c r="G1859" s="2"/>
      <c r="H1859" s="2"/>
      <c r="I1859" s="2"/>
      <c r="J1859" s="31"/>
      <c r="K1859" s="31"/>
      <c r="L1859" s="31"/>
      <c r="M1859" s="174" t="str">
        <f>IF(OR(ISBLANK(TP_CFAR_DB[[#This Row],[Probability]]),ISBLANK(TP_CFAR_DB[[#This Row],[Severity]])),"",VLOOKUP(TP_CFAR_DB[[#This Row],[Probability]],Probability[],2,FALSE)+VLOOKUP(TP_CFAR_DB[[#This Row],[Severity]],Probability[],2,FALSE)+1)</f>
        <v/>
      </c>
      <c r="N1859" s="182"/>
    </row>
    <row r="1860" spans="2:14">
      <c r="B1860" s="176">
        <f t="shared" ca="1" si="72"/>
        <v>1856</v>
      </c>
      <c r="C1860" s="176" t="str">
        <f t="shared" ca="1" si="73"/>
        <v>FT-TP-1856</v>
      </c>
      <c r="D1860" s="31"/>
      <c r="E1860" s="2"/>
      <c r="F1860" s="2"/>
      <c r="G1860" s="2"/>
      <c r="H1860" s="2"/>
      <c r="I1860" s="2"/>
      <c r="J1860" s="31"/>
      <c r="K1860" s="31"/>
      <c r="L1860" s="31"/>
      <c r="M1860" s="174" t="str">
        <f>IF(OR(ISBLANK(TP_CFAR_DB[[#This Row],[Probability]]),ISBLANK(TP_CFAR_DB[[#This Row],[Severity]])),"",VLOOKUP(TP_CFAR_DB[[#This Row],[Probability]],Probability[],2,FALSE)+VLOOKUP(TP_CFAR_DB[[#This Row],[Severity]],Probability[],2,FALSE)+1)</f>
        <v/>
      </c>
      <c r="N1860" s="182"/>
    </row>
    <row r="1861" spans="2:14">
      <c r="B1861" s="176">
        <f t="shared" ca="1" si="72"/>
        <v>1857</v>
      </c>
      <c r="C1861" s="176" t="str">
        <f t="shared" ca="1" si="73"/>
        <v>FT-TP-1857</v>
      </c>
      <c r="D1861" s="31"/>
      <c r="E1861" s="2"/>
      <c r="F1861" s="2"/>
      <c r="G1861" s="2"/>
      <c r="H1861" s="2"/>
      <c r="I1861" s="2"/>
      <c r="J1861" s="31"/>
      <c r="K1861" s="31"/>
      <c r="L1861" s="31"/>
      <c r="M1861" s="174" t="str">
        <f>IF(OR(ISBLANK(TP_CFAR_DB[[#This Row],[Probability]]),ISBLANK(TP_CFAR_DB[[#This Row],[Severity]])),"",VLOOKUP(TP_CFAR_DB[[#This Row],[Probability]],Probability[],2,FALSE)+VLOOKUP(TP_CFAR_DB[[#This Row],[Severity]],Probability[],2,FALSE)+1)</f>
        <v/>
      </c>
      <c r="N1861" s="182"/>
    </row>
    <row r="1862" spans="2:14">
      <c r="B1862" s="176">
        <f t="shared" ca="1" si="72"/>
        <v>1858</v>
      </c>
      <c r="C1862" s="176" t="str">
        <f t="shared" ca="1" si="73"/>
        <v>FT-TP-1858</v>
      </c>
      <c r="D1862" s="31"/>
      <c r="E1862" s="2"/>
      <c r="F1862" s="2"/>
      <c r="G1862" s="2"/>
      <c r="H1862" s="2"/>
      <c r="I1862" s="2"/>
      <c r="J1862" s="31"/>
      <c r="K1862" s="31"/>
      <c r="L1862" s="31"/>
      <c r="M1862" s="174" t="str">
        <f>IF(OR(ISBLANK(TP_CFAR_DB[[#This Row],[Probability]]),ISBLANK(TP_CFAR_DB[[#This Row],[Severity]])),"",VLOOKUP(TP_CFAR_DB[[#This Row],[Probability]],Probability[],2,FALSE)+VLOOKUP(TP_CFAR_DB[[#This Row],[Severity]],Probability[],2,FALSE)+1)</f>
        <v/>
      </c>
      <c r="N1862" s="182"/>
    </row>
    <row r="1863" spans="2:14">
      <c r="B1863" s="176">
        <f t="shared" ca="1" si="72"/>
        <v>1859</v>
      </c>
      <c r="C1863" s="176" t="str">
        <f t="shared" ca="1" si="73"/>
        <v>FT-TP-1859</v>
      </c>
      <c r="D1863" s="31"/>
      <c r="E1863" s="2"/>
      <c r="F1863" s="2"/>
      <c r="G1863" s="2"/>
      <c r="H1863" s="2"/>
      <c r="I1863" s="2"/>
      <c r="J1863" s="31"/>
      <c r="K1863" s="31"/>
      <c r="L1863" s="31"/>
      <c r="M1863" s="174" t="str">
        <f>IF(OR(ISBLANK(TP_CFAR_DB[[#This Row],[Probability]]),ISBLANK(TP_CFAR_DB[[#This Row],[Severity]])),"",VLOOKUP(TP_CFAR_DB[[#This Row],[Probability]],Probability[],2,FALSE)+VLOOKUP(TP_CFAR_DB[[#This Row],[Severity]],Probability[],2,FALSE)+1)</f>
        <v/>
      </c>
      <c r="N1863" s="182"/>
    </row>
    <row r="1864" spans="2:14">
      <c r="B1864" s="176">
        <f t="shared" ca="1" si="72"/>
        <v>1860</v>
      </c>
      <c r="C1864" s="176" t="str">
        <f t="shared" ca="1" si="73"/>
        <v>FT-TP-1860</v>
      </c>
      <c r="D1864" s="31"/>
      <c r="E1864" s="2"/>
      <c r="F1864" s="2"/>
      <c r="G1864" s="2"/>
      <c r="H1864" s="2"/>
      <c r="I1864" s="2"/>
      <c r="J1864" s="31"/>
      <c r="K1864" s="31"/>
      <c r="L1864" s="31"/>
      <c r="M1864" s="174" t="str">
        <f>IF(OR(ISBLANK(TP_CFAR_DB[[#This Row],[Probability]]),ISBLANK(TP_CFAR_DB[[#This Row],[Severity]])),"",VLOOKUP(TP_CFAR_DB[[#This Row],[Probability]],Probability[],2,FALSE)+VLOOKUP(TP_CFAR_DB[[#This Row],[Severity]],Probability[],2,FALSE)+1)</f>
        <v/>
      </c>
      <c r="N1864" s="182"/>
    </row>
    <row r="1865" spans="2:14">
      <c r="B1865" s="176">
        <f t="shared" ca="1" si="72"/>
        <v>1861</v>
      </c>
      <c r="C1865" s="176" t="str">
        <f t="shared" ca="1" si="73"/>
        <v>FT-TP-1861</v>
      </c>
      <c r="D1865" s="31"/>
      <c r="E1865" s="2"/>
      <c r="F1865" s="2"/>
      <c r="G1865" s="2"/>
      <c r="H1865" s="2"/>
      <c r="I1865" s="2"/>
      <c r="J1865" s="31"/>
      <c r="K1865" s="31"/>
      <c r="L1865" s="31"/>
      <c r="M1865" s="174" t="str">
        <f>IF(OR(ISBLANK(TP_CFAR_DB[[#This Row],[Probability]]),ISBLANK(TP_CFAR_DB[[#This Row],[Severity]])),"",VLOOKUP(TP_CFAR_DB[[#This Row],[Probability]],Probability[],2,FALSE)+VLOOKUP(TP_CFAR_DB[[#This Row],[Severity]],Probability[],2,FALSE)+1)</f>
        <v/>
      </c>
      <c r="N1865" s="182"/>
    </row>
    <row r="1866" spans="2:14">
      <c r="B1866" s="176">
        <f t="shared" ca="1" si="72"/>
        <v>1862</v>
      </c>
      <c r="C1866" s="176" t="str">
        <f t="shared" ca="1" si="73"/>
        <v>FT-TP-1862</v>
      </c>
      <c r="D1866" s="31"/>
      <c r="E1866" s="2"/>
      <c r="F1866" s="2"/>
      <c r="G1866" s="2"/>
      <c r="H1866" s="2"/>
      <c r="I1866" s="2"/>
      <c r="J1866" s="31"/>
      <c r="K1866" s="31"/>
      <c r="L1866" s="31"/>
      <c r="M1866" s="174" t="str">
        <f>IF(OR(ISBLANK(TP_CFAR_DB[[#This Row],[Probability]]),ISBLANK(TP_CFAR_DB[[#This Row],[Severity]])),"",VLOOKUP(TP_CFAR_DB[[#This Row],[Probability]],Probability[],2,FALSE)+VLOOKUP(TP_CFAR_DB[[#This Row],[Severity]],Probability[],2,FALSE)+1)</f>
        <v/>
      </c>
      <c r="N1866" s="182"/>
    </row>
    <row r="1867" spans="2:14">
      <c r="B1867" s="176">
        <f t="shared" ca="1" si="72"/>
        <v>1863</v>
      </c>
      <c r="C1867" s="176" t="str">
        <f t="shared" ca="1" si="73"/>
        <v>FT-TP-1863</v>
      </c>
      <c r="D1867" s="31"/>
      <c r="E1867" s="2"/>
      <c r="F1867" s="2"/>
      <c r="G1867" s="2"/>
      <c r="H1867" s="2"/>
      <c r="I1867" s="2"/>
      <c r="J1867" s="31"/>
      <c r="K1867" s="31"/>
      <c r="L1867" s="31"/>
      <c r="M1867" s="174" t="str">
        <f>IF(OR(ISBLANK(TP_CFAR_DB[[#This Row],[Probability]]),ISBLANK(TP_CFAR_DB[[#This Row],[Severity]])),"",VLOOKUP(TP_CFAR_DB[[#This Row],[Probability]],Probability[],2,FALSE)+VLOOKUP(TP_CFAR_DB[[#This Row],[Severity]],Probability[],2,FALSE)+1)</f>
        <v/>
      </c>
      <c r="N1867" s="182"/>
    </row>
    <row r="1868" spans="2:14">
      <c r="B1868" s="176">
        <f t="shared" ca="1" si="72"/>
        <v>1864</v>
      </c>
      <c r="C1868" s="176" t="str">
        <f t="shared" ca="1" si="73"/>
        <v>FT-TP-1864</v>
      </c>
      <c r="D1868" s="31"/>
      <c r="E1868" s="2"/>
      <c r="F1868" s="2"/>
      <c r="G1868" s="2"/>
      <c r="H1868" s="2"/>
      <c r="I1868" s="2"/>
      <c r="J1868" s="31"/>
      <c r="K1868" s="31"/>
      <c r="L1868" s="31"/>
      <c r="M1868" s="174" t="str">
        <f>IF(OR(ISBLANK(TP_CFAR_DB[[#This Row],[Probability]]),ISBLANK(TP_CFAR_DB[[#This Row],[Severity]])),"",VLOOKUP(TP_CFAR_DB[[#This Row],[Probability]],Probability[],2,FALSE)+VLOOKUP(TP_CFAR_DB[[#This Row],[Severity]],Probability[],2,FALSE)+1)</f>
        <v/>
      </c>
      <c r="N1868" s="182"/>
    </row>
    <row r="1869" spans="2:14">
      <c r="B1869" s="176">
        <f t="shared" ca="1" si="72"/>
        <v>1865</v>
      </c>
      <c r="C1869" s="176" t="str">
        <f t="shared" ca="1" si="73"/>
        <v>FT-TP-1865</v>
      </c>
      <c r="D1869" s="31"/>
      <c r="E1869" s="2"/>
      <c r="F1869" s="2"/>
      <c r="G1869" s="2"/>
      <c r="H1869" s="2"/>
      <c r="I1869" s="2"/>
      <c r="J1869" s="31"/>
      <c r="K1869" s="31"/>
      <c r="L1869" s="31"/>
      <c r="M1869" s="174" t="str">
        <f>IF(OR(ISBLANK(TP_CFAR_DB[[#This Row],[Probability]]),ISBLANK(TP_CFAR_DB[[#This Row],[Severity]])),"",VLOOKUP(TP_CFAR_DB[[#This Row],[Probability]],Probability[],2,FALSE)+VLOOKUP(TP_CFAR_DB[[#This Row],[Severity]],Probability[],2,FALSE)+1)</f>
        <v/>
      </c>
      <c r="N1869" s="182"/>
    </row>
    <row r="1870" spans="2:14">
      <c r="B1870" s="176">
        <f t="shared" ca="1" si="72"/>
        <v>1866</v>
      </c>
      <c r="C1870" s="176" t="str">
        <f t="shared" ca="1" si="73"/>
        <v>FT-TP-1866</v>
      </c>
      <c r="D1870" s="31"/>
      <c r="E1870" s="2"/>
      <c r="F1870" s="2"/>
      <c r="G1870" s="2"/>
      <c r="H1870" s="2"/>
      <c r="I1870" s="2"/>
      <c r="J1870" s="31"/>
      <c r="K1870" s="31"/>
      <c r="L1870" s="31"/>
      <c r="M1870" s="174" t="str">
        <f>IF(OR(ISBLANK(TP_CFAR_DB[[#This Row],[Probability]]),ISBLANK(TP_CFAR_DB[[#This Row],[Severity]])),"",VLOOKUP(TP_CFAR_DB[[#This Row],[Probability]],Probability[],2,FALSE)+VLOOKUP(TP_CFAR_DB[[#This Row],[Severity]],Probability[],2,FALSE)+1)</f>
        <v/>
      </c>
      <c r="N1870" s="182"/>
    </row>
    <row r="1871" spans="2:14">
      <c r="B1871" s="176">
        <f t="shared" ca="1" si="72"/>
        <v>1867</v>
      </c>
      <c r="C1871" s="176" t="str">
        <f t="shared" ca="1" si="73"/>
        <v>FT-TP-1867</v>
      </c>
      <c r="D1871" s="31"/>
      <c r="E1871" s="2"/>
      <c r="F1871" s="2"/>
      <c r="G1871" s="2"/>
      <c r="H1871" s="2"/>
      <c r="I1871" s="2"/>
      <c r="J1871" s="31"/>
      <c r="K1871" s="31"/>
      <c r="L1871" s="31"/>
      <c r="M1871" s="174" t="str">
        <f>IF(OR(ISBLANK(TP_CFAR_DB[[#This Row],[Probability]]),ISBLANK(TP_CFAR_DB[[#This Row],[Severity]])),"",VLOOKUP(TP_CFAR_DB[[#This Row],[Probability]],Probability[],2,FALSE)+VLOOKUP(TP_CFAR_DB[[#This Row],[Severity]],Probability[],2,FALSE)+1)</f>
        <v/>
      </c>
      <c r="N1871" s="182"/>
    </row>
    <row r="1872" spans="2:14">
      <c r="B1872" s="176">
        <f t="shared" ca="1" si="72"/>
        <v>1868</v>
      </c>
      <c r="C1872" s="176" t="str">
        <f t="shared" ca="1" si="73"/>
        <v>FT-TP-1868</v>
      </c>
      <c r="D1872" s="31"/>
      <c r="E1872" s="2"/>
      <c r="F1872" s="2"/>
      <c r="G1872" s="2"/>
      <c r="H1872" s="2"/>
      <c r="I1872" s="2"/>
      <c r="J1872" s="31"/>
      <c r="K1872" s="31"/>
      <c r="L1872" s="31"/>
      <c r="M1872" s="174" t="str">
        <f>IF(OR(ISBLANK(TP_CFAR_DB[[#This Row],[Probability]]),ISBLANK(TP_CFAR_DB[[#This Row],[Severity]])),"",VLOOKUP(TP_CFAR_DB[[#This Row],[Probability]],Probability[],2,FALSE)+VLOOKUP(TP_CFAR_DB[[#This Row],[Severity]],Probability[],2,FALSE)+1)</f>
        <v/>
      </c>
      <c r="N1872" s="182"/>
    </row>
    <row r="1873" spans="2:14">
      <c r="B1873" s="176">
        <f t="shared" ca="1" si="72"/>
        <v>1869</v>
      </c>
      <c r="C1873" s="176" t="str">
        <f t="shared" ca="1" si="73"/>
        <v>FT-TP-1869</v>
      </c>
      <c r="D1873" s="31"/>
      <c r="E1873" s="2"/>
      <c r="F1873" s="2"/>
      <c r="G1873" s="2"/>
      <c r="H1873" s="2"/>
      <c r="I1873" s="2"/>
      <c r="J1873" s="31"/>
      <c r="K1873" s="31"/>
      <c r="L1873" s="31"/>
      <c r="M1873" s="174" t="str">
        <f>IF(OR(ISBLANK(TP_CFAR_DB[[#This Row],[Probability]]),ISBLANK(TP_CFAR_DB[[#This Row],[Severity]])),"",VLOOKUP(TP_CFAR_DB[[#This Row],[Probability]],Probability[],2,FALSE)+VLOOKUP(TP_CFAR_DB[[#This Row],[Severity]],Probability[],2,FALSE)+1)</f>
        <v/>
      </c>
      <c r="N1873" s="182"/>
    </row>
    <row r="1874" spans="2:14">
      <c r="B1874" s="176">
        <f t="shared" ca="1" si="72"/>
        <v>1870</v>
      </c>
      <c r="C1874" s="176" t="str">
        <f t="shared" ca="1" si="73"/>
        <v>FT-TP-1870</v>
      </c>
      <c r="D1874" s="31"/>
      <c r="E1874" s="2"/>
      <c r="F1874" s="2"/>
      <c r="G1874" s="2"/>
      <c r="H1874" s="2"/>
      <c r="I1874" s="2"/>
      <c r="J1874" s="31"/>
      <c r="K1874" s="31"/>
      <c r="L1874" s="31"/>
      <c r="M1874" s="174" t="str">
        <f>IF(OR(ISBLANK(TP_CFAR_DB[[#This Row],[Probability]]),ISBLANK(TP_CFAR_DB[[#This Row],[Severity]])),"",VLOOKUP(TP_CFAR_DB[[#This Row],[Probability]],Probability[],2,FALSE)+VLOOKUP(TP_CFAR_DB[[#This Row],[Severity]],Probability[],2,FALSE)+1)</f>
        <v/>
      </c>
      <c r="N1874" s="182"/>
    </row>
    <row r="1875" spans="2:14">
      <c r="B1875" s="176">
        <f t="shared" ca="1" si="72"/>
        <v>1871</v>
      </c>
      <c r="C1875" s="176" t="str">
        <f t="shared" ca="1" si="73"/>
        <v>FT-TP-1871</v>
      </c>
      <c r="D1875" s="31"/>
      <c r="E1875" s="2"/>
      <c r="F1875" s="2"/>
      <c r="G1875" s="2"/>
      <c r="H1875" s="2"/>
      <c r="I1875" s="2"/>
      <c r="J1875" s="31"/>
      <c r="K1875" s="31"/>
      <c r="L1875" s="31"/>
      <c r="M1875" s="174" t="str">
        <f>IF(OR(ISBLANK(TP_CFAR_DB[[#This Row],[Probability]]),ISBLANK(TP_CFAR_DB[[#This Row],[Severity]])),"",VLOOKUP(TP_CFAR_DB[[#This Row],[Probability]],Probability[],2,FALSE)+VLOOKUP(TP_CFAR_DB[[#This Row],[Severity]],Probability[],2,FALSE)+1)</f>
        <v/>
      </c>
      <c r="N1875" s="182"/>
    </row>
    <row r="1876" spans="2:14">
      <c r="B1876" s="176">
        <f t="shared" ca="1" si="72"/>
        <v>1872</v>
      </c>
      <c r="C1876" s="176" t="str">
        <f t="shared" ca="1" si="73"/>
        <v>FT-TP-1872</v>
      </c>
      <c r="D1876" s="31"/>
      <c r="E1876" s="2"/>
      <c r="F1876" s="2"/>
      <c r="G1876" s="2"/>
      <c r="H1876" s="2"/>
      <c r="I1876" s="2"/>
      <c r="J1876" s="31"/>
      <c r="K1876" s="31"/>
      <c r="L1876" s="31"/>
      <c r="M1876" s="174" t="str">
        <f>IF(OR(ISBLANK(TP_CFAR_DB[[#This Row],[Probability]]),ISBLANK(TP_CFAR_DB[[#This Row],[Severity]])),"",VLOOKUP(TP_CFAR_DB[[#This Row],[Probability]],Probability[],2,FALSE)+VLOOKUP(TP_CFAR_DB[[#This Row],[Severity]],Probability[],2,FALSE)+1)</f>
        <v/>
      </c>
      <c r="N1876" s="182"/>
    </row>
    <row r="1877" spans="2:14">
      <c r="B1877" s="176">
        <f t="shared" ca="1" si="72"/>
        <v>1873</v>
      </c>
      <c r="C1877" s="176" t="str">
        <f t="shared" ca="1" si="73"/>
        <v>FT-TP-1873</v>
      </c>
      <c r="D1877" s="31"/>
      <c r="E1877" s="2"/>
      <c r="F1877" s="2"/>
      <c r="G1877" s="2"/>
      <c r="H1877" s="2"/>
      <c r="I1877" s="2"/>
      <c r="J1877" s="31"/>
      <c r="K1877" s="31"/>
      <c r="L1877" s="31"/>
      <c r="M1877" s="174" t="str">
        <f>IF(OR(ISBLANK(TP_CFAR_DB[[#This Row],[Probability]]),ISBLANK(TP_CFAR_DB[[#This Row],[Severity]])),"",VLOOKUP(TP_CFAR_DB[[#This Row],[Probability]],Probability[],2,FALSE)+VLOOKUP(TP_CFAR_DB[[#This Row],[Severity]],Probability[],2,FALSE)+1)</f>
        <v/>
      </c>
      <c r="N1877" s="182"/>
    </row>
    <row r="1878" spans="2:14">
      <c r="B1878" s="176">
        <f t="shared" ca="1" si="72"/>
        <v>1874</v>
      </c>
      <c r="C1878" s="176" t="str">
        <f t="shared" ca="1" si="73"/>
        <v>FT-TP-1874</v>
      </c>
      <c r="D1878" s="31"/>
      <c r="E1878" s="2"/>
      <c r="F1878" s="2"/>
      <c r="G1878" s="2"/>
      <c r="H1878" s="2"/>
      <c r="I1878" s="2"/>
      <c r="J1878" s="31"/>
      <c r="K1878" s="31"/>
      <c r="L1878" s="31"/>
      <c r="M1878" s="174" t="str">
        <f>IF(OR(ISBLANK(TP_CFAR_DB[[#This Row],[Probability]]),ISBLANK(TP_CFAR_DB[[#This Row],[Severity]])),"",VLOOKUP(TP_CFAR_DB[[#This Row],[Probability]],Probability[],2,FALSE)+VLOOKUP(TP_CFAR_DB[[#This Row],[Severity]],Probability[],2,FALSE)+1)</f>
        <v/>
      </c>
      <c r="N1878" s="182"/>
    </row>
    <row r="1879" spans="2:14">
      <c r="B1879" s="176">
        <f t="shared" ca="1" si="72"/>
        <v>1875</v>
      </c>
      <c r="C1879" s="176" t="str">
        <f t="shared" ca="1" si="73"/>
        <v>FT-TP-1875</v>
      </c>
      <c r="D1879" s="31"/>
      <c r="E1879" s="2"/>
      <c r="F1879" s="2"/>
      <c r="G1879" s="2"/>
      <c r="H1879" s="2"/>
      <c r="I1879" s="2"/>
      <c r="J1879" s="31"/>
      <c r="K1879" s="31"/>
      <c r="L1879" s="31"/>
      <c r="M1879" s="174" t="str">
        <f>IF(OR(ISBLANK(TP_CFAR_DB[[#This Row],[Probability]]),ISBLANK(TP_CFAR_DB[[#This Row],[Severity]])),"",VLOOKUP(TP_CFAR_DB[[#This Row],[Probability]],Probability[],2,FALSE)+VLOOKUP(TP_CFAR_DB[[#This Row],[Severity]],Probability[],2,FALSE)+1)</f>
        <v/>
      </c>
      <c r="N1879" s="182"/>
    </row>
    <row r="1880" spans="2:14">
      <c r="B1880" s="176">
        <f t="shared" ca="1" si="72"/>
        <v>1876</v>
      </c>
      <c r="C1880" s="176" t="str">
        <f t="shared" ca="1" si="73"/>
        <v>FT-TP-1876</v>
      </c>
      <c r="D1880" s="31"/>
      <c r="E1880" s="2"/>
      <c r="F1880" s="2"/>
      <c r="G1880" s="2"/>
      <c r="H1880" s="2"/>
      <c r="I1880" s="2"/>
      <c r="J1880" s="31"/>
      <c r="K1880" s="31"/>
      <c r="L1880" s="31"/>
      <c r="M1880" s="174" t="str">
        <f>IF(OR(ISBLANK(TP_CFAR_DB[[#This Row],[Probability]]),ISBLANK(TP_CFAR_DB[[#This Row],[Severity]])),"",VLOOKUP(TP_CFAR_DB[[#This Row],[Probability]],Probability[],2,FALSE)+VLOOKUP(TP_CFAR_DB[[#This Row],[Severity]],Probability[],2,FALSE)+1)</f>
        <v/>
      </c>
      <c r="N1880" s="182"/>
    </row>
    <row r="1881" spans="2:14">
      <c r="B1881" s="176">
        <f t="shared" ca="1" si="72"/>
        <v>1877</v>
      </c>
      <c r="C1881" s="176" t="str">
        <f t="shared" ca="1" si="73"/>
        <v>FT-TP-1877</v>
      </c>
      <c r="D1881" s="31"/>
      <c r="E1881" s="2"/>
      <c r="F1881" s="2"/>
      <c r="G1881" s="2"/>
      <c r="H1881" s="2"/>
      <c r="I1881" s="2"/>
      <c r="J1881" s="31"/>
      <c r="K1881" s="31"/>
      <c r="L1881" s="31"/>
      <c r="M1881" s="174" t="str">
        <f>IF(OR(ISBLANK(TP_CFAR_DB[[#This Row],[Probability]]),ISBLANK(TP_CFAR_DB[[#This Row],[Severity]])),"",VLOOKUP(TP_CFAR_DB[[#This Row],[Probability]],Probability[],2,FALSE)+VLOOKUP(TP_CFAR_DB[[#This Row],[Severity]],Probability[],2,FALSE)+1)</f>
        <v/>
      </c>
      <c r="N1881" s="182"/>
    </row>
    <row r="1882" spans="2:14">
      <c r="B1882" s="176">
        <f t="shared" ca="1" si="72"/>
        <v>1878</v>
      </c>
      <c r="C1882" s="176" t="str">
        <f t="shared" ca="1" si="73"/>
        <v>FT-TP-1878</v>
      </c>
      <c r="D1882" s="31"/>
      <c r="E1882" s="2"/>
      <c r="F1882" s="2"/>
      <c r="G1882" s="2"/>
      <c r="H1882" s="2"/>
      <c r="I1882" s="2"/>
      <c r="J1882" s="31"/>
      <c r="K1882" s="31"/>
      <c r="L1882" s="31"/>
      <c r="M1882" s="174" t="str">
        <f>IF(OR(ISBLANK(TP_CFAR_DB[[#This Row],[Probability]]),ISBLANK(TP_CFAR_DB[[#This Row],[Severity]])),"",VLOOKUP(TP_CFAR_DB[[#This Row],[Probability]],Probability[],2,FALSE)+VLOOKUP(TP_CFAR_DB[[#This Row],[Severity]],Probability[],2,FALSE)+1)</f>
        <v/>
      </c>
      <c r="N1882" s="182"/>
    </row>
    <row r="1883" spans="2:14">
      <c r="B1883" s="176">
        <f t="shared" ca="1" si="72"/>
        <v>1879</v>
      </c>
      <c r="C1883" s="176" t="str">
        <f t="shared" ca="1" si="73"/>
        <v>FT-TP-1879</v>
      </c>
      <c r="D1883" s="31"/>
      <c r="E1883" s="2"/>
      <c r="F1883" s="2"/>
      <c r="G1883" s="2"/>
      <c r="H1883" s="2"/>
      <c r="I1883" s="2"/>
      <c r="J1883" s="31"/>
      <c r="K1883" s="31"/>
      <c r="L1883" s="31"/>
      <c r="M1883" s="174" t="str">
        <f>IF(OR(ISBLANK(TP_CFAR_DB[[#This Row],[Probability]]),ISBLANK(TP_CFAR_DB[[#This Row],[Severity]])),"",VLOOKUP(TP_CFAR_DB[[#This Row],[Probability]],Probability[],2,FALSE)+VLOOKUP(TP_CFAR_DB[[#This Row],[Severity]],Probability[],2,FALSE)+1)</f>
        <v/>
      </c>
      <c r="N1883" s="182"/>
    </row>
    <row r="1884" spans="2:14">
      <c r="B1884" s="176">
        <f t="shared" ca="1" si="72"/>
        <v>1880</v>
      </c>
      <c r="C1884" s="176" t="str">
        <f t="shared" ca="1" si="73"/>
        <v>FT-TP-1880</v>
      </c>
      <c r="D1884" s="31"/>
      <c r="E1884" s="2"/>
      <c r="F1884" s="2"/>
      <c r="G1884" s="2"/>
      <c r="H1884" s="2"/>
      <c r="I1884" s="2"/>
      <c r="J1884" s="31"/>
      <c r="K1884" s="31"/>
      <c r="L1884" s="31"/>
      <c r="M1884" s="174" t="str">
        <f>IF(OR(ISBLANK(TP_CFAR_DB[[#This Row],[Probability]]),ISBLANK(TP_CFAR_DB[[#This Row],[Severity]])),"",VLOOKUP(TP_CFAR_DB[[#This Row],[Probability]],Probability[],2,FALSE)+VLOOKUP(TP_CFAR_DB[[#This Row],[Severity]],Probability[],2,FALSE)+1)</f>
        <v/>
      </c>
      <c r="N1884" s="182"/>
    </row>
    <row r="1885" spans="2:14">
      <c r="B1885" s="176">
        <f t="shared" ca="1" si="72"/>
        <v>1881</v>
      </c>
      <c r="C1885" s="176" t="str">
        <f t="shared" ca="1" si="73"/>
        <v>FT-TP-1881</v>
      </c>
      <c r="D1885" s="31"/>
      <c r="E1885" s="2"/>
      <c r="F1885" s="2"/>
      <c r="G1885" s="2"/>
      <c r="H1885" s="2"/>
      <c r="I1885" s="2"/>
      <c r="J1885" s="31"/>
      <c r="K1885" s="31"/>
      <c r="L1885" s="31"/>
      <c r="M1885" s="174" t="str">
        <f>IF(OR(ISBLANK(TP_CFAR_DB[[#This Row],[Probability]]),ISBLANK(TP_CFAR_DB[[#This Row],[Severity]])),"",VLOOKUP(TP_CFAR_DB[[#This Row],[Probability]],Probability[],2,FALSE)+VLOOKUP(TP_CFAR_DB[[#This Row],[Severity]],Probability[],2,FALSE)+1)</f>
        <v/>
      </c>
      <c r="N1885" s="182"/>
    </row>
    <row r="1886" spans="2:14">
      <c r="B1886" s="176">
        <f t="shared" ca="1" si="72"/>
        <v>1882</v>
      </c>
      <c r="C1886" s="176" t="str">
        <f t="shared" ca="1" si="73"/>
        <v>FT-TP-1882</v>
      </c>
      <c r="D1886" s="31"/>
      <c r="E1886" s="2"/>
      <c r="F1886" s="2"/>
      <c r="G1886" s="2"/>
      <c r="H1886" s="2"/>
      <c r="I1886" s="2"/>
      <c r="J1886" s="31"/>
      <c r="K1886" s="31"/>
      <c r="L1886" s="31"/>
      <c r="M1886" s="174" t="str">
        <f>IF(OR(ISBLANK(TP_CFAR_DB[[#This Row],[Probability]]),ISBLANK(TP_CFAR_DB[[#This Row],[Severity]])),"",VLOOKUP(TP_CFAR_DB[[#This Row],[Probability]],Probability[],2,FALSE)+VLOOKUP(TP_CFAR_DB[[#This Row],[Severity]],Probability[],2,FALSE)+1)</f>
        <v/>
      </c>
      <c r="N1886" s="182"/>
    </row>
    <row r="1887" spans="2:14">
      <c r="B1887" s="176">
        <f t="shared" ref="B1887:B1892" ca="1" si="74">INDIRECT("R[-1]C",0)+1</f>
        <v>1883</v>
      </c>
      <c r="C1887" s="176" t="str">
        <f t="shared" ref="C1887:C1892" ca="1" si="75">"FT-TP-"&amp;B1887</f>
        <v>FT-TP-1883</v>
      </c>
      <c r="D1887" s="31"/>
      <c r="E1887" s="2"/>
      <c r="F1887" s="2"/>
      <c r="G1887" s="2"/>
      <c r="H1887" s="2"/>
      <c r="I1887" s="2"/>
      <c r="J1887" s="31"/>
      <c r="K1887" s="31"/>
      <c r="L1887" s="31"/>
      <c r="M1887" s="174" t="str">
        <f>IF(OR(ISBLANK(TP_CFAR_DB[[#This Row],[Probability]]),ISBLANK(TP_CFAR_DB[[#This Row],[Severity]])),"",VLOOKUP(TP_CFAR_DB[[#This Row],[Probability]],Probability[],2,FALSE)+VLOOKUP(TP_CFAR_DB[[#This Row],[Severity]],Probability[],2,FALSE)+1)</f>
        <v/>
      </c>
      <c r="N1887" s="182"/>
    </row>
    <row r="1888" spans="2:14">
      <c r="B1888" s="176">
        <f t="shared" ca="1" si="74"/>
        <v>1884</v>
      </c>
      <c r="C1888" s="176" t="str">
        <f t="shared" ca="1" si="75"/>
        <v>FT-TP-1884</v>
      </c>
      <c r="D1888" s="31"/>
      <c r="E1888" s="2"/>
      <c r="F1888" s="2"/>
      <c r="G1888" s="2"/>
      <c r="H1888" s="2"/>
      <c r="I1888" s="2"/>
      <c r="J1888" s="31"/>
      <c r="K1888" s="31"/>
      <c r="L1888" s="31"/>
      <c r="M1888" s="174" t="str">
        <f>IF(OR(ISBLANK(TP_CFAR_DB[[#This Row],[Probability]]),ISBLANK(TP_CFAR_DB[[#This Row],[Severity]])),"",VLOOKUP(TP_CFAR_DB[[#This Row],[Probability]],Probability[],2,FALSE)+VLOOKUP(TP_CFAR_DB[[#This Row],[Severity]],Probability[],2,FALSE)+1)</f>
        <v/>
      </c>
      <c r="N1888" s="182"/>
    </row>
    <row r="1889" spans="2:14">
      <c r="B1889" s="176">
        <f t="shared" ca="1" si="74"/>
        <v>1885</v>
      </c>
      <c r="C1889" s="176" t="str">
        <f t="shared" ca="1" si="75"/>
        <v>FT-TP-1885</v>
      </c>
      <c r="D1889" s="31"/>
      <c r="E1889" s="2"/>
      <c r="F1889" s="2"/>
      <c r="G1889" s="2"/>
      <c r="H1889" s="2"/>
      <c r="I1889" s="2"/>
      <c r="J1889" s="31"/>
      <c r="K1889" s="31"/>
      <c r="L1889" s="31"/>
      <c r="M1889" s="174" t="str">
        <f>IF(OR(ISBLANK(TP_CFAR_DB[[#This Row],[Probability]]),ISBLANK(TP_CFAR_DB[[#This Row],[Severity]])),"",VLOOKUP(TP_CFAR_DB[[#This Row],[Probability]],Probability[],2,FALSE)+VLOOKUP(TP_CFAR_DB[[#This Row],[Severity]],Probability[],2,FALSE)+1)</f>
        <v/>
      </c>
      <c r="N1889" s="182"/>
    </row>
    <row r="1890" spans="2:14">
      <c r="B1890" s="176">
        <f t="shared" ca="1" si="74"/>
        <v>1886</v>
      </c>
      <c r="C1890" s="176" t="str">
        <f t="shared" ca="1" si="75"/>
        <v>FT-TP-1886</v>
      </c>
      <c r="D1890" s="31"/>
      <c r="E1890" s="2"/>
      <c r="F1890" s="2"/>
      <c r="G1890" s="2"/>
      <c r="H1890" s="2"/>
      <c r="I1890" s="2"/>
      <c r="J1890" s="31"/>
      <c r="K1890" s="31"/>
      <c r="L1890" s="31"/>
      <c r="M1890" s="174" t="str">
        <f>IF(OR(ISBLANK(TP_CFAR_DB[[#This Row],[Probability]]),ISBLANK(TP_CFAR_DB[[#This Row],[Severity]])),"",VLOOKUP(TP_CFAR_DB[[#This Row],[Probability]],Probability[],2,FALSE)+VLOOKUP(TP_CFAR_DB[[#This Row],[Severity]],Probability[],2,FALSE)+1)</f>
        <v/>
      </c>
      <c r="N1890" s="182"/>
    </row>
    <row r="1891" spans="2:14">
      <c r="B1891" s="176">
        <f t="shared" ca="1" si="74"/>
        <v>1887</v>
      </c>
      <c r="C1891" s="176" t="str">
        <f t="shared" ca="1" si="75"/>
        <v>FT-TP-1887</v>
      </c>
      <c r="D1891" s="31"/>
      <c r="E1891" s="2"/>
      <c r="F1891" s="2"/>
      <c r="G1891" s="2"/>
      <c r="H1891" s="2"/>
      <c r="I1891" s="2"/>
      <c r="J1891" s="31"/>
      <c r="K1891" s="31"/>
      <c r="L1891" s="31"/>
      <c r="M1891" s="174" t="str">
        <f>IF(OR(ISBLANK(TP_CFAR_DB[[#This Row],[Probability]]),ISBLANK(TP_CFAR_DB[[#This Row],[Severity]])),"",VLOOKUP(TP_CFAR_DB[[#This Row],[Probability]],Probability[],2,FALSE)+VLOOKUP(TP_CFAR_DB[[#This Row],[Severity]],Probability[],2,FALSE)+1)</f>
        <v/>
      </c>
      <c r="N1891" s="182"/>
    </row>
    <row r="1892" spans="2:14">
      <c r="B1892" s="176">
        <f t="shared" ca="1" si="74"/>
        <v>1888</v>
      </c>
      <c r="C1892" s="176" t="str">
        <f t="shared" ca="1" si="75"/>
        <v>FT-TP-1888</v>
      </c>
      <c r="D1892" s="31"/>
      <c r="E1892" s="2"/>
      <c r="F1892" s="2"/>
      <c r="G1892" s="2"/>
      <c r="H1892" s="2"/>
      <c r="I1892" s="2"/>
      <c r="J1892" s="31"/>
      <c r="K1892" s="31"/>
      <c r="L1892" s="31"/>
      <c r="M1892" s="174" t="str">
        <f>IF(OR(ISBLANK(TP_CFAR_DB[[#This Row],[Probability]]),ISBLANK(TP_CFAR_DB[[#This Row],[Severity]])),"",VLOOKUP(TP_CFAR_DB[[#This Row],[Probability]],Probability[],2,FALSE)+VLOOKUP(TP_CFAR_DB[[#This Row],[Severity]],Probability[],2,FALSE)+1)</f>
        <v/>
      </c>
      <c r="N1892" s="182"/>
    </row>
    <row r="1893" spans="2:14">
      <c r="B1893" s="176">
        <f t="shared" ref="B1893:B1898" ca="1" si="76">INDIRECT("R[-1]C",0)+1</f>
        <v>1889</v>
      </c>
      <c r="C1893" s="176" t="str">
        <f t="shared" ref="C1893:C1898" ca="1" si="77">"FT-TP-"&amp;B1893</f>
        <v>FT-TP-1889</v>
      </c>
      <c r="D1893" s="31"/>
      <c r="E1893" s="2"/>
      <c r="F1893" s="2"/>
      <c r="G1893" s="2"/>
      <c r="H1893" s="2"/>
      <c r="I1893" s="2"/>
      <c r="J1893" s="31"/>
      <c r="K1893" s="31"/>
      <c r="L1893" s="31"/>
      <c r="M1893" s="174" t="str">
        <f>IF(OR(ISBLANK(TP_CFAR_DB[[#This Row],[Probability]]),ISBLANK(TP_CFAR_DB[[#This Row],[Severity]])),"",VLOOKUP(TP_CFAR_DB[[#This Row],[Probability]],Probability[],2,FALSE)+VLOOKUP(TP_CFAR_DB[[#This Row],[Severity]],Probability[],2,FALSE)+1)</f>
        <v/>
      </c>
      <c r="N1893" s="182"/>
    </row>
    <row r="1894" spans="2:14">
      <c r="B1894" s="176">
        <f t="shared" ca="1" si="76"/>
        <v>1890</v>
      </c>
      <c r="C1894" s="176" t="str">
        <f t="shared" ca="1" si="77"/>
        <v>FT-TP-1890</v>
      </c>
      <c r="D1894" s="31"/>
      <c r="E1894" s="2"/>
      <c r="F1894" s="2"/>
      <c r="G1894" s="2"/>
      <c r="H1894" s="2"/>
      <c r="I1894" s="2"/>
      <c r="J1894" s="31"/>
      <c r="K1894" s="31"/>
      <c r="L1894" s="31"/>
      <c r="M1894" s="174" t="str">
        <f>IF(OR(ISBLANK(TP_CFAR_DB[[#This Row],[Probability]]),ISBLANK(TP_CFAR_DB[[#This Row],[Severity]])),"",VLOOKUP(TP_CFAR_DB[[#This Row],[Probability]],Probability[],2,FALSE)+VLOOKUP(TP_CFAR_DB[[#This Row],[Severity]],Probability[],2,FALSE)+1)</f>
        <v/>
      </c>
      <c r="N1894" s="182"/>
    </row>
    <row r="1895" spans="2:14">
      <c r="B1895" s="176">
        <f t="shared" ca="1" si="76"/>
        <v>1891</v>
      </c>
      <c r="C1895" s="176" t="str">
        <f t="shared" ca="1" si="77"/>
        <v>FT-TP-1891</v>
      </c>
      <c r="D1895" s="31"/>
      <c r="E1895" s="2"/>
      <c r="F1895" s="2"/>
      <c r="G1895" s="2"/>
      <c r="H1895" s="2"/>
      <c r="I1895" s="2"/>
      <c r="J1895" s="31"/>
      <c r="K1895" s="31"/>
      <c r="L1895" s="31"/>
      <c r="M1895" s="174" t="str">
        <f>IF(OR(ISBLANK(TP_CFAR_DB[[#This Row],[Probability]]),ISBLANK(TP_CFAR_DB[[#This Row],[Severity]])),"",VLOOKUP(TP_CFAR_DB[[#This Row],[Probability]],Probability[],2,FALSE)+VLOOKUP(TP_CFAR_DB[[#This Row],[Severity]],Probability[],2,FALSE)+1)</f>
        <v/>
      </c>
      <c r="N1895" s="182"/>
    </row>
    <row r="1896" spans="2:14">
      <c r="B1896" s="176">
        <f t="shared" ca="1" si="76"/>
        <v>1892</v>
      </c>
      <c r="C1896" s="176" t="str">
        <f t="shared" ca="1" si="77"/>
        <v>FT-TP-1892</v>
      </c>
      <c r="D1896" s="31"/>
      <c r="E1896" s="2"/>
      <c r="F1896" s="2"/>
      <c r="G1896" s="2"/>
      <c r="H1896" s="2"/>
      <c r="I1896" s="2"/>
      <c r="J1896" s="31"/>
      <c r="K1896" s="31"/>
      <c r="L1896" s="31"/>
      <c r="M1896" s="174" t="str">
        <f>IF(OR(ISBLANK(TP_CFAR_DB[[#This Row],[Probability]]),ISBLANK(TP_CFAR_DB[[#This Row],[Severity]])),"",VLOOKUP(TP_CFAR_DB[[#This Row],[Probability]],Probability[],2,FALSE)+VLOOKUP(TP_CFAR_DB[[#This Row],[Severity]],Probability[],2,FALSE)+1)</f>
        <v/>
      </c>
      <c r="N1896" s="182"/>
    </row>
    <row r="1897" spans="2:14">
      <c r="B1897" s="176">
        <f t="shared" ca="1" si="76"/>
        <v>1893</v>
      </c>
      <c r="C1897" s="176" t="str">
        <f t="shared" ca="1" si="77"/>
        <v>FT-TP-1893</v>
      </c>
      <c r="D1897" s="31"/>
      <c r="E1897" s="2"/>
      <c r="F1897" s="2"/>
      <c r="G1897" s="2"/>
      <c r="H1897" s="2"/>
      <c r="I1897" s="2"/>
      <c r="J1897" s="31"/>
      <c r="K1897" s="31"/>
      <c r="L1897" s="31"/>
      <c r="M1897" s="174" t="str">
        <f>IF(OR(ISBLANK(TP_CFAR_DB[[#This Row],[Probability]]),ISBLANK(TP_CFAR_DB[[#This Row],[Severity]])),"",VLOOKUP(TP_CFAR_DB[[#This Row],[Probability]],Probability[],2,FALSE)+VLOOKUP(TP_CFAR_DB[[#This Row],[Severity]],Probability[],2,FALSE)+1)</f>
        <v/>
      </c>
      <c r="N1897" s="182"/>
    </row>
    <row r="1898" spans="2:14">
      <c r="B1898" s="176">
        <f t="shared" ca="1" si="76"/>
        <v>1894</v>
      </c>
      <c r="C1898" s="176" t="str">
        <f t="shared" ca="1" si="77"/>
        <v>FT-TP-1894</v>
      </c>
      <c r="D1898" s="31"/>
      <c r="E1898" s="2"/>
      <c r="F1898" s="2"/>
      <c r="G1898" s="2"/>
      <c r="H1898" s="2"/>
      <c r="I1898" s="2"/>
      <c r="J1898" s="31"/>
      <c r="K1898" s="31"/>
      <c r="L1898" s="31"/>
      <c r="M1898" s="174" t="str">
        <f>IF(OR(ISBLANK(TP_CFAR_DB[[#This Row],[Probability]]),ISBLANK(TP_CFAR_DB[[#This Row],[Severity]])),"",VLOOKUP(TP_CFAR_DB[[#This Row],[Probability]],Probability[],2,FALSE)+VLOOKUP(TP_CFAR_DB[[#This Row],[Severity]],Probability[],2,FALSE)+1)</f>
        <v/>
      </c>
      <c r="N1898" s="182"/>
    </row>
    <row r="1899" spans="2:14">
      <c r="B1899" s="176">
        <f t="shared" ref="B1899:B1904" ca="1" si="78">INDIRECT("R[-1]C",0)+1</f>
        <v>1895</v>
      </c>
      <c r="C1899" s="176" t="str">
        <f t="shared" ref="C1899:C1904" ca="1" si="79">"FT-TP-"&amp;B1899</f>
        <v>FT-TP-1895</v>
      </c>
      <c r="D1899" s="31"/>
      <c r="E1899" s="2"/>
      <c r="F1899" s="2"/>
      <c r="G1899" s="2"/>
      <c r="H1899" s="2"/>
      <c r="I1899" s="2"/>
      <c r="J1899" s="31"/>
      <c r="K1899" s="31"/>
      <c r="L1899" s="31"/>
      <c r="M1899" s="174" t="str">
        <f>IF(OR(ISBLANK(TP_CFAR_DB[[#This Row],[Probability]]),ISBLANK(TP_CFAR_DB[[#This Row],[Severity]])),"",VLOOKUP(TP_CFAR_DB[[#This Row],[Probability]],Probability[],2,FALSE)+VLOOKUP(TP_CFAR_DB[[#This Row],[Severity]],Probability[],2,FALSE)+1)</f>
        <v/>
      </c>
      <c r="N1899" s="182"/>
    </row>
    <row r="1900" spans="2:14">
      <c r="B1900" s="176">
        <f t="shared" ca="1" si="78"/>
        <v>1896</v>
      </c>
      <c r="C1900" s="176" t="str">
        <f t="shared" ca="1" si="79"/>
        <v>FT-TP-1896</v>
      </c>
      <c r="D1900" s="31"/>
      <c r="E1900" s="2"/>
      <c r="F1900" s="2"/>
      <c r="G1900" s="2"/>
      <c r="H1900" s="2"/>
      <c r="I1900" s="2"/>
      <c r="J1900" s="31"/>
      <c r="K1900" s="31"/>
      <c r="L1900" s="31"/>
      <c r="M1900" s="174" t="str">
        <f>IF(OR(ISBLANK(TP_CFAR_DB[[#This Row],[Probability]]),ISBLANK(TP_CFAR_DB[[#This Row],[Severity]])),"",VLOOKUP(TP_CFAR_DB[[#This Row],[Probability]],Probability[],2,FALSE)+VLOOKUP(TP_CFAR_DB[[#This Row],[Severity]],Probability[],2,FALSE)+1)</f>
        <v/>
      </c>
      <c r="N1900" s="182"/>
    </row>
    <row r="1901" spans="2:14">
      <c r="B1901" s="176">
        <f t="shared" ca="1" si="78"/>
        <v>1897</v>
      </c>
      <c r="C1901" s="176" t="str">
        <f t="shared" ca="1" si="79"/>
        <v>FT-TP-1897</v>
      </c>
      <c r="D1901" s="31"/>
      <c r="E1901" s="2"/>
      <c r="F1901" s="2"/>
      <c r="G1901" s="2"/>
      <c r="H1901" s="2"/>
      <c r="I1901" s="2"/>
      <c r="J1901" s="31"/>
      <c r="K1901" s="31"/>
      <c r="L1901" s="31"/>
      <c r="M1901" s="174" t="str">
        <f>IF(OR(ISBLANK(TP_CFAR_DB[[#This Row],[Probability]]),ISBLANK(TP_CFAR_DB[[#This Row],[Severity]])),"",VLOOKUP(TP_CFAR_DB[[#This Row],[Probability]],Probability[],2,FALSE)+VLOOKUP(TP_CFAR_DB[[#This Row],[Severity]],Probability[],2,FALSE)+1)</f>
        <v/>
      </c>
      <c r="N1901" s="182"/>
    </row>
    <row r="1902" spans="2:14">
      <c r="B1902" s="176">
        <f t="shared" ca="1" si="78"/>
        <v>1898</v>
      </c>
      <c r="C1902" s="176" t="str">
        <f t="shared" ca="1" si="79"/>
        <v>FT-TP-1898</v>
      </c>
      <c r="D1902" s="31"/>
      <c r="E1902" s="2"/>
      <c r="F1902" s="2"/>
      <c r="G1902" s="2"/>
      <c r="H1902" s="2"/>
      <c r="I1902" s="2"/>
      <c r="J1902" s="31"/>
      <c r="K1902" s="31"/>
      <c r="L1902" s="31"/>
      <c r="M1902" s="174" t="str">
        <f>IF(OR(ISBLANK(TP_CFAR_DB[[#This Row],[Probability]]),ISBLANK(TP_CFAR_DB[[#This Row],[Severity]])),"",VLOOKUP(TP_CFAR_DB[[#This Row],[Probability]],Probability[],2,FALSE)+VLOOKUP(TP_CFAR_DB[[#This Row],[Severity]],Probability[],2,FALSE)+1)</f>
        <v/>
      </c>
      <c r="N1902" s="182"/>
    </row>
    <row r="1903" spans="2:14">
      <c r="B1903" s="176">
        <f t="shared" ca="1" si="78"/>
        <v>1899</v>
      </c>
      <c r="C1903" s="176" t="str">
        <f t="shared" ca="1" si="79"/>
        <v>FT-TP-1899</v>
      </c>
      <c r="D1903" s="31"/>
      <c r="E1903" s="2"/>
      <c r="F1903" s="2"/>
      <c r="G1903" s="2"/>
      <c r="H1903" s="2"/>
      <c r="I1903" s="2"/>
      <c r="J1903" s="31"/>
      <c r="K1903" s="31"/>
      <c r="L1903" s="31"/>
      <c r="M1903" s="174" t="str">
        <f>IF(OR(ISBLANK(TP_CFAR_DB[[#This Row],[Probability]]),ISBLANK(TP_CFAR_DB[[#This Row],[Severity]])),"",VLOOKUP(TP_CFAR_DB[[#This Row],[Probability]],Probability[],2,FALSE)+VLOOKUP(TP_CFAR_DB[[#This Row],[Severity]],Probability[],2,FALSE)+1)</f>
        <v/>
      </c>
      <c r="N1903" s="182"/>
    </row>
    <row r="1904" spans="2:14">
      <c r="B1904" s="176">
        <f t="shared" ca="1" si="78"/>
        <v>1900</v>
      </c>
      <c r="C1904" s="176" t="str">
        <f t="shared" ca="1" si="79"/>
        <v>FT-TP-1900</v>
      </c>
      <c r="D1904" s="31"/>
      <c r="E1904" s="2"/>
      <c r="F1904" s="2"/>
      <c r="G1904" s="2"/>
      <c r="H1904" s="2"/>
      <c r="I1904" s="2"/>
      <c r="J1904" s="31"/>
      <c r="K1904" s="31"/>
      <c r="L1904" s="31"/>
      <c r="M1904" s="174" t="str">
        <f>IF(OR(ISBLANK(TP_CFAR_DB[[#This Row],[Probability]]),ISBLANK(TP_CFAR_DB[[#This Row],[Severity]])),"",VLOOKUP(TP_CFAR_DB[[#This Row],[Probability]],Probability[],2,FALSE)+VLOOKUP(TP_CFAR_DB[[#This Row],[Severity]],Probability[],2,FALSE)+1)</f>
        <v/>
      </c>
      <c r="N1904" s="182"/>
    </row>
    <row r="1905" spans="2:14">
      <c r="B1905" s="176">
        <f t="shared" ref="B1905:B1910" ca="1" si="80">INDIRECT("R[-1]C",0)+1</f>
        <v>1901</v>
      </c>
      <c r="C1905" s="176" t="str">
        <f t="shared" ref="C1905:C1910" ca="1" si="81">"FT-TP-"&amp;B1905</f>
        <v>FT-TP-1901</v>
      </c>
      <c r="D1905" s="31"/>
      <c r="E1905" s="2"/>
      <c r="F1905" s="2"/>
      <c r="G1905" s="2"/>
      <c r="H1905" s="2"/>
      <c r="I1905" s="2"/>
      <c r="J1905" s="31"/>
      <c r="K1905" s="31"/>
      <c r="L1905" s="31"/>
      <c r="M1905" s="174" t="str">
        <f>IF(OR(ISBLANK(TP_CFAR_DB[[#This Row],[Probability]]),ISBLANK(TP_CFAR_DB[[#This Row],[Severity]])),"",VLOOKUP(TP_CFAR_DB[[#This Row],[Probability]],Probability[],2,FALSE)+VLOOKUP(TP_CFAR_DB[[#This Row],[Severity]],Probability[],2,FALSE)+1)</f>
        <v/>
      </c>
      <c r="N1905" s="182"/>
    </row>
    <row r="1906" spans="2:14">
      <c r="B1906" s="176">
        <f t="shared" ca="1" si="80"/>
        <v>1902</v>
      </c>
      <c r="C1906" s="176" t="str">
        <f t="shared" ca="1" si="81"/>
        <v>FT-TP-1902</v>
      </c>
      <c r="D1906" s="31"/>
      <c r="E1906" s="2"/>
      <c r="F1906" s="2"/>
      <c r="G1906" s="2"/>
      <c r="H1906" s="2"/>
      <c r="I1906" s="2"/>
      <c r="J1906" s="31"/>
      <c r="K1906" s="31"/>
      <c r="L1906" s="31"/>
      <c r="M1906" s="174" t="str">
        <f>IF(OR(ISBLANK(TP_CFAR_DB[[#This Row],[Probability]]),ISBLANK(TP_CFAR_DB[[#This Row],[Severity]])),"",VLOOKUP(TP_CFAR_DB[[#This Row],[Probability]],Probability[],2,FALSE)+VLOOKUP(TP_CFAR_DB[[#This Row],[Severity]],Probability[],2,FALSE)+1)</f>
        <v/>
      </c>
      <c r="N1906" s="182"/>
    </row>
    <row r="1907" spans="2:14">
      <c r="B1907" s="176">
        <f t="shared" ca="1" si="80"/>
        <v>1903</v>
      </c>
      <c r="C1907" s="176" t="str">
        <f t="shared" ca="1" si="81"/>
        <v>FT-TP-1903</v>
      </c>
      <c r="D1907" s="31"/>
      <c r="E1907" s="2"/>
      <c r="F1907" s="2"/>
      <c r="G1907" s="2"/>
      <c r="H1907" s="2"/>
      <c r="I1907" s="2"/>
      <c r="J1907" s="31"/>
      <c r="K1907" s="31"/>
      <c r="L1907" s="31"/>
      <c r="M1907" s="174" t="str">
        <f>IF(OR(ISBLANK(TP_CFAR_DB[[#This Row],[Probability]]),ISBLANK(TP_CFAR_DB[[#This Row],[Severity]])),"",VLOOKUP(TP_CFAR_DB[[#This Row],[Probability]],Probability[],2,FALSE)+VLOOKUP(TP_CFAR_DB[[#This Row],[Severity]],Probability[],2,FALSE)+1)</f>
        <v/>
      </c>
      <c r="N1907" s="182"/>
    </row>
    <row r="1908" spans="2:14">
      <c r="B1908" s="176">
        <f t="shared" ca="1" si="80"/>
        <v>1904</v>
      </c>
      <c r="C1908" s="176" t="str">
        <f t="shared" ca="1" si="81"/>
        <v>FT-TP-1904</v>
      </c>
      <c r="D1908" s="31"/>
      <c r="E1908" s="2"/>
      <c r="F1908" s="2"/>
      <c r="G1908" s="2"/>
      <c r="H1908" s="2"/>
      <c r="I1908" s="2"/>
      <c r="J1908" s="31"/>
      <c r="K1908" s="31"/>
      <c r="L1908" s="31"/>
      <c r="M1908" s="174" t="str">
        <f>IF(OR(ISBLANK(TP_CFAR_DB[[#This Row],[Probability]]),ISBLANK(TP_CFAR_DB[[#This Row],[Severity]])),"",VLOOKUP(TP_CFAR_DB[[#This Row],[Probability]],Probability[],2,FALSE)+VLOOKUP(TP_CFAR_DB[[#This Row],[Severity]],Probability[],2,FALSE)+1)</f>
        <v/>
      </c>
      <c r="N1908" s="182"/>
    </row>
    <row r="1909" spans="2:14">
      <c r="B1909" s="176">
        <f t="shared" ca="1" si="80"/>
        <v>1905</v>
      </c>
      <c r="C1909" s="176" t="str">
        <f t="shared" ca="1" si="81"/>
        <v>FT-TP-1905</v>
      </c>
      <c r="D1909" s="31"/>
      <c r="E1909" s="2"/>
      <c r="F1909" s="2"/>
      <c r="G1909" s="2"/>
      <c r="H1909" s="2"/>
      <c r="I1909" s="2"/>
      <c r="J1909" s="31"/>
      <c r="K1909" s="31"/>
      <c r="L1909" s="31"/>
      <c r="M1909" s="174" t="str">
        <f>IF(OR(ISBLANK(TP_CFAR_DB[[#This Row],[Probability]]),ISBLANK(TP_CFAR_DB[[#This Row],[Severity]])),"",VLOOKUP(TP_CFAR_DB[[#This Row],[Probability]],Probability[],2,FALSE)+VLOOKUP(TP_CFAR_DB[[#This Row],[Severity]],Probability[],2,FALSE)+1)</f>
        <v/>
      </c>
      <c r="N1909" s="182"/>
    </row>
    <row r="1910" spans="2:14">
      <c r="B1910" s="176">
        <f t="shared" ca="1" si="80"/>
        <v>1906</v>
      </c>
      <c r="C1910" s="176" t="str">
        <f t="shared" ca="1" si="81"/>
        <v>FT-TP-1906</v>
      </c>
      <c r="D1910" s="31"/>
      <c r="E1910" s="2"/>
      <c r="F1910" s="2"/>
      <c r="G1910" s="2"/>
      <c r="H1910" s="2"/>
      <c r="I1910" s="2"/>
      <c r="J1910" s="31"/>
      <c r="K1910" s="31"/>
      <c r="L1910" s="31"/>
      <c r="M1910" s="174" t="str">
        <f>IF(OR(ISBLANK(TP_CFAR_DB[[#This Row],[Probability]]),ISBLANK(TP_CFAR_DB[[#This Row],[Severity]])),"",VLOOKUP(TP_CFAR_DB[[#This Row],[Probability]],Probability[],2,FALSE)+VLOOKUP(TP_CFAR_DB[[#This Row],[Severity]],Probability[],2,FALSE)+1)</f>
        <v/>
      </c>
      <c r="N1910" s="182"/>
    </row>
    <row r="1911" spans="2:14">
      <c r="B1911" s="176">
        <f t="shared" ref="B1911:B1979" ca="1" si="82">INDIRECT("R[-1]C",0)+1</f>
        <v>1907</v>
      </c>
      <c r="C1911" s="176" t="str">
        <f t="shared" ref="C1911:C1979" ca="1" si="83">"FT-TP-"&amp;B1911</f>
        <v>FT-TP-1907</v>
      </c>
      <c r="D1911" s="31"/>
      <c r="E1911" s="2"/>
      <c r="F1911" s="2"/>
      <c r="G1911" s="2"/>
      <c r="H1911" s="2"/>
      <c r="I1911" s="2"/>
      <c r="J1911" s="31"/>
      <c r="K1911" s="31"/>
      <c r="L1911" s="31"/>
      <c r="M1911" s="174" t="str">
        <f>IF(OR(ISBLANK(TP_CFAR_DB[[#This Row],[Probability]]),ISBLANK(TP_CFAR_DB[[#This Row],[Severity]])),"",VLOOKUP(TP_CFAR_DB[[#This Row],[Probability]],Probability[],2,FALSE)+VLOOKUP(TP_CFAR_DB[[#This Row],[Severity]],Probability[],2,FALSE)+1)</f>
        <v/>
      </c>
      <c r="N1911" s="182"/>
    </row>
    <row r="1912" spans="2:14">
      <c r="B1912" s="176">
        <f t="shared" ca="1" si="82"/>
        <v>1908</v>
      </c>
      <c r="C1912" s="176" t="str">
        <f t="shared" ca="1" si="83"/>
        <v>FT-TP-1908</v>
      </c>
      <c r="D1912" s="31"/>
      <c r="E1912" s="2"/>
      <c r="F1912" s="2"/>
      <c r="G1912" s="2"/>
      <c r="H1912" s="2"/>
      <c r="I1912" s="2"/>
      <c r="J1912" s="31"/>
      <c r="K1912" s="31"/>
      <c r="L1912" s="31"/>
      <c r="M1912" s="174" t="str">
        <f>IF(OR(ISBLANK(TP_CFAR_DB[[#This Row],[Probability]]),ISBLANK(TP_CFAR_DB[[#This Row],[Severity]])),"",VLOOKUP(TP_CFAR_DB[[#This Row],[Probability]],Probability[],2,FALSE)+VLOOKUP(TP_CFAR_DB[[#This Row],[Severity]],Probability[],2,FALSE)+1)</f>
        <v/>
      </c>
      <c r="N1912" s="182"/>
    </row>
    <row r="1913" spans="2:14">
      <c r="B1913" s="176">
        <f t="shared" ca="1" si="82"/>
        <v>1909</v>
      </c>
      <c r="C1913" s="176" t="str">
        <f t="shared" ca="1" si="83"/>
        <v>FT-TP-1909</v>
      </c>
      <c r="D1913" s="31"/>
      <c r="E1913" s="2"/>
      <c r="F1913" s="2"/>
      <c r="G1913" s="2"/>
      <c r="H1913" s="2"/>
      <c r="I1913" s="2"/>
      <c r="J1913" s="31"/>
      <c r="K1913" s="31"/>
      <c r="L1913" s="31"/>
      <c r="M1913" s="174" t="str">
        <f>IF(OR(ISBLANK(TP_CFAR_DB[[#This Row],[Probability]]),ISBLANK(TP_CFAR_DB[[#This Row],[Severity]])),"",VLOOKUP(TP_CFAR_DB[[#This Row],[Probability]],Probability[],2,FALSE)+VLOOKUP(TP_CFAR_DB[[#This Row],[Severity]],Probability[],2,FALSE)+1)</f>
        <v/>
      </c>
      <c r="N1913" s="182"/>
    </row>
    <row r="1914" spans="2:14">
      <c r="B1914" s="176">
        <f t="shared" ref="B1914:B1934" ca="1" si="84">INDIRECT("R[-1]C",0)+1</f>
        <v>1910</v>
      </c>
      <c r="C1914" s="176" t="str">
        <f t="shared" ref="C1914:C1934" ca="1" si="85">"FT-TP-"&amp;B1914</f>
        <v>FT-TP-1910</v>
      </c>
      <c r="D1914" s="31"/>
      <c r="E1914" s="2"/>
      <c r="F1914" s="2"/>
      <c r="G1914" s="2"/>
      <c r="H1914" s="2"/>
      <c r="I1914" s="2"/>
      <c r="J1914" s="31"/>
      <c r="K1914" s="31"/>
      <c r="L1914" s="31"/>
      <c r="M1914" s="174" t="str">
        <f>IF(OR(ISBLANK(TP_CFAR_DB[[#This Row],[Probability]]),ISBLANK(TP_CFAR_DB[[#This Row],[Severity]])),"",VLOOKUP(TP_CFAR_DB[[#This Row],[Probability]],Probability[],2,FALSE)+VLOOKUP(TP_CFAR_DB[[#This Row],[Severity]],Probability[],2,FALSE)+1)</f>
        <v/>
      </c>
      <c r="N1914" s="182"/>
    </row>
    <row r="1915" spans="2:14">
      <c r="B1915" s="176">
        <f t="shared" ca="1" si="84"/>
        <v>1911</v>
      </c>
      <c r="C1915" s="176" t="str">
        <f t="shared" ca="1" si="85"/>
        <v>FT-TP-1911</v>
      </c>
      <c r="D1915" s="31"/>
      <c r="E1915" s="2"/>
      <c r="F1915" s="2"/>
      <c r="G1915" s="2"/>
      <c r="H1915" s="2"/>
      <c r="I1915" s="2"/>
      <c r="J1915" s="31"/>
      <c r="K1915" s="31"/>
      <c r="L1915" s="31"/>
      <c r="M1915" s="174" t="str">
        <f>IF(OR(ISBLANK(TP_CFAR_DB[[#This Row],[Probability]]),ISBLANK(TP_CFAR_DB[[#This Row],[Severity]])),"",VLOOKUP(TP_CFAR_DB[[#This Row],[Probability]],Probability[],2,FALSE)+VLOOKUP(TP_CFAR_DB[[#This Row],[Severity]],Probability[],2,FALSE)+1)</f>
        <v/>
      </c>
      <c r="N1915" s="182"/>
    </row>
    <row r="1916" spans="2:14">
      <c r="B1916" s="176">
        <f t="shared" ca="1" si="84"/>
        <v>1912</v>
      </c>
      <c r="C1916" s="176" t="str">
        <f t="shared" ca="1" si="85"/>
        <v>FT-TP-1912</v>
      </c>
      <c r="D1916" s="31"/>
      <c r="E1916" s="2"/>
      <c r="F1916" s="2"/>
      <c r="G1916" s="2"/>
      <c r="H1916" s="2"/>
      <c r="I1916" s="2"/>
      <c r="J1916" s="31"/>
      <c r="K1916" s="31"/>
      <c r="L1916" s="31"/>
      <c r="M1916" s="174" t="str">
        <f>IF(OR(ISBLANK(TP_CFAR_DB[[#This Row],[Probability]]),ISBLANK(TP_CFAR_DB[[#This Row],[Severity]])),"",VLOOKUP(TP_CFAR_DB[[#This Row],[Probability]],Probability[],2,FALSE)+VLOOKUP(TP_CFAR_DB[[#This Row],[Severity]],Probability[],2,FALSE)+1)</f>
        <v/>
      </c>
      <c r="N1916" s="182"/>
    </row>
    <row r="1917" spans="2:14">
      <c r="B1917" s="176">
        <f t="shared" ca="1" si="84"/>
        <v>1913</v>
      </c>
      <c r="C1917" s="176" t="str">
        <f t="shared" ca="1" si="85"/>
        <v>FT-TP-1913</v>
      </c>
      <c r="D1917" s="31"/>
      <c r="E1917" s="2"/>
      <c r="F1917" s="2"/>
      <c r="G1917" s="2"/>
      <c r="H1917" s="2"/>
      <c r="I1917" s="2"/>
      <c r="J1917" s="31"/>
      <c r="K1917" s="31"/>
      <c r="L1917" s="31"/>
      <c r="M1917" s="174" t="str">
        <f>IF(OR(ISBLANK(TP_CFAR_DB[[#This Row],[Probability]]),ISBLANK(TP_CFAR_DB[[#This Row],[Severity]])),"",VLOOKUP(TP_CFAR_DB[[#This Row],[Probability]],Probability[],2,FALSE)+VLOOKUP(TP_CFAR_DB[[#This Row],[Severity]],Probability[],2,FALSE)+1)</f>
        <v/>
      </c>
      <c r="N1917" s="182"/>
    </row>
    <row r="1918" spans="2:14">
      <c r="B1918" s="176">
        <f t="shared" ca="1" si="84"/>
        <v>1914</v>
      </c>
      <c r="C1918" s="176" t="str">
        <f t="shared" ca="1" si="85"/>
        <v>FT-TP-1914</v>
      </c>
      <c r="D1918" s="31"/>
      <c r="E1918" s="2"/>
      <c r="F1918" s="2"/>
      <c r="G1918" s="2"/>
      <c r="H1918" s="2"/>
      <c r="I1918" s="2"/>
      <c r="J1918" s="31"/>
      <c r="K1918" s="31"/>
      <c r="L1918" s="31"/>
      <c r="M1918" s="174" t="str">
        <f>IF(OR(ISBLANK(TP_CFAR_DB[[#This Row],[Probability]]),ISBLANK(TP_CFAR_DB[[#This Row],[Severity]])),"",VLOOKUP(TP_CFAR_DB[[#This Row],[Probability]],Probability[],2,FALSE)+VLOOKUP(TP_CFAR_DB[[#This Row],[Severity]],Probability[],2,FALSE)+1)</f>
        <v/>
      </c>
      <c r="N1918" s="182"/>
    </row>
    <row r="1919" spans="2:14">
      <c r="B1919" s="176">
        <f t="shared" ca="1" si="84"/>
        <v>1915</v>
      </c>
      <c r="C1919" s="176" t="str">
        <f t="shared" ca="1" si="85"/>
        <v>FT-TP-1915</v>
      </c>
      <c r="D1919" s="31"/>
      <c r="E1919" s="2"/>
      <c r="F1919" s="2"/>
      <c r="G1919" s="2"/>
      <c r="H1919" s="2"/>
      <c r="I1919" s="2"/>
      <c r="J1919" s="31"/>
      <c r="K1919" s="31"/>
      <c r="L1919" s="31"/>
      <c r="M1919" s="174" t="str">
        <f>IF(OR(ISBLANK(TP_CFAR_DB[[#This Row],[Probability]]),ISBLANK(TP_CFAR_DB[[#This Row],[Severity]])),"",VLOOKUP(TP_CFAR_DB[[#This Row],[Probability]],Probability[],2,FALSE)+VLOOKUP(TP_CFAR_DB[[#This Row],[Severity]],Probability[],2,FALSE)+1)</f>
        <v/>
      </c>
      <c r="N1919" s="182"/>
    </row>
    <row r="1920" spans="2:14">
      <c r="B1920" s="176">
        <f t="shared" ca="1" si="84"/>
        <v>1916</v>
      </c>
      <c r="C1920" s="176" t="str">
        <f t="shared" ca="1" si="85"/>
        <v>FT-TP-1916</v>
      </c>
      <c r="D1920" s="31"/>
      <c r="E1920" s="2"/>
      <c r="F1920" s="2"/>
      <c r="G1920" s="2"/>
      <c r="H1920" s="2"/>
      <c r="I1920" s="2"/>
      <c r="J1920" s="31"/>
      <c r="K1920" s="31"/>
      <c r="L1920" s="31"/>
      <c r="M1920" s="174" t="str">
        <f>IF(OR(ISBLANK(TP_CFAR_DB[[#This Row],[Probability]]),ISBLANK(TP_CFAR_DB[[#This Row],[Severity]])),"",VLOOKUP(TP_CFAR_DB[[#This Row],[Probability]],Probability[],2,FALSE)+VLOOKUP(TP_CFAR_DB[[#This Row],[Severity]],Probability[],2,FALSE)+1)</f>
        <v/>
      </c>
      <c r="N1920" s="182"/>
    </row>
    <row r="1921" spans="2:14">
      <c r="B1921" s="176">
        <f t="shared" ca="1" si="84"/>
        <v>1917</v>
      </c>
      <c r="C1921" s="176" t="str">
        <f t="shared" ca="1" si="85"/>
        <v>FT-TP-1917</v>
      </c>
      <c r="D1921" s="31"/>
      <c r="E1921" s="2"/>
      <c r="F1921" s="2"/>
      <c r="G1921" s="2"/>
      <c r="H1921" s="2"/>
      <c r="I1921" s="2"/>
      <c r="J1921" s="31"/>
      <c r="K1921" s="31"/>
      <c r="L1921" s="31"/>
      <c r="M1921" s="174" t="str">
        <f>IF(OR(ISBLANK(TP_CFAR_DB[[#This Row],[Probability]]),ISBLANK(TP_CFAR_DB[[#This Row],[Severity]])),"",VLOOKUP(TP_CFAR_DB[[#This Row],[Probability]],Probability[],2,FALSE)+VLOOKUP(TP_CFAR_DB[[#This Row],[Severity]],Probability[],2,FALSE)+1)</f>
        <v/>
      </c>
      <c r="N1921" s="182"/>
    </row>
    <row r="1922" spans="2:14">
      <c r="B1922" s="176">
        <f t="shared" ca="1" si="84"/>
        <v>1918</v>
      </c>
      <c r="C1922" s="176" t="str">
        <f t="shared" ca="1" si="85"/>
        <v>FT-TP-1918</v>
      </c>
      <c r="D1922" s="31"/>
      <c r="E1922" s="2"/>
      <c r="F1922" s="2"/>
      <c r="G1922" s="2"/>
      <c r="H1922" s="2"/>
      <c r="I1922" s="2"/>
      <c r="J1922" s="31"/>
      <c r="K1922" s="31"/>
      <c r="L1922" s="31"/>
      <c r="M1922" s="174" t="str">
        <f>IF(OR(ISBLANK(TP_CFAR_DB[[#This Row],[Probability]]),ISBLANK(TP_CFAR_DB[[#This Row],[Severity]])),"",VLOOKUP(TP_CFAR_DB[[#This Row],[Probability]],Probability[],2,FALSE)+VLOOKUP(TP_CFAR_DB[[#This Row],[Severity]],Probability[],2,FALSE)+1)</f>
        <v/>
      </c>
      <c r="N1922" s="182"/>
    </row>
    <row r="1923" spans="2:14">
      <c r="B1923" s="176">
        <f t="shared" ca="1" si="84"/>
        <v>1919</v>
      </c>
      <c r="C1923" s="176" t="str">
        <f t="shared" ca="1" si="85"/>
        <v>FT-TP-1919</v>
      </c>
      <c r="D1923" s="31"/>
      <c r="E1923" s="2"/>
      <c r="F1923" s="2"/>
      <c r="G1923" s="2"/>
      <c r="H1923" s="2"/>
      <c r="I1923" s="2"/>
      <c r="J1923" s="31"/>
      <c r="K1923" s="31"/>
      <c r="L1923" s="31"/>
      <c r="M1923" s="174" t="str">
        <f>IF(OR(ISBLANK(TP_CFAR_DB[[#This Row],[Probability]]),ISBLANK(TP_CFAR_DB[[#This Row],[Severity]])),"",VLOOKUP(TP_CFAR_DB[[#This Row],[Probability]],Probability[],2,FALSE)+VLOOKUP(TP_CFAR_DB[[#This Row],[Severity]],Probability[],2,FALSE)+1)</f>
        <v/>
      </c>
      <c r="N1923" s="182"/>
    </row>
    <row r="1924" spans="2:14">
      <c r="B1924" s="176">
        <f t="shared" ca="1" si="84"/>
        <v>1920</v>
      </c>
      <c r="C1924" s="176" t="str">
        <f t="shared" ca="1" si="85"/>
        <v>FT-TP-1920</v>
      </c>
      <c r="D1924" s="31"/>
      <c r="E1924" s="2"/>
      <c r="F1924" s="2"/>
      <c r="G1924" s="2"/>
      <c r="H1924" s="2"/>
      <c r="I1924" s="2"/>
      <c r="J1924" s="31"/>
      <c r="K1924" s="31"/>
      <c r="L1924" s="31"/>
      <c r="M1924" s="174" t="str">
        <f>IF(OR(ISBLANK(TP_CFAR_DB[[#This Row],[Probability]]),ISBLANK(TP_CFAR_DB[[#This Row],[Severity]])),"",VLOOKUP(TP_CFAR_DB[[#This Row],[Probability]],Probability[],2,FALSE)+VLOOKUP(TP_CFAR_DB[[#This Row],[Severity]],Probability[],2,FALSE)+1)</f>
        <v/>
      </c>
      <c r="N1924" s="182"/>
    </row>
    <row r="1925" spans="2:14">
      <c r="B1925" s="176">
        <f t="shared" ca="1" si="84"/>
        <v>1921</v>
      </c>
      <c r="C1925" s="176" t="str">
        <f t="shared" ca="1" si="85"/>
        <v>FT-TP-1921</v>
      </c>
      <c r="D1925" s="31"/>
      <c r="E1925" s="2"/>
      <c r="F1925" s="2"/>
      <c r="G1925" s="2"/>
      <c r="H1925" s="2"/>
      <c r="I1925" s="2"/>
      <c r="J1925" s="31"/>
      <c r="K1925" s="31"/>
      <c r="L1925" s="31"/>
      <c r="M1925" s="174" t="str">
        <f>IF(OR(ISBLANK(TP_CFAR_DB[[#This Row],[Probability]]),ISBLANK(TP_CFAR_DB[[#This Row],[Severity]])),"",VLOOKUP(TP_CFAR_DB[[#This Row],[Probability]],Probability[],2,FALSE)+VLOOKUP(TP_CFAR_DB[[#This Row],[Severity]],Probability[],2,FALSE)+1)</f>
        <v/>
      </c>
      <c r="N1925" s="182"/>
    </row>
    <row r="1926" spans="2:14">
      <c r="B1926" s="176">
        <f t="shared" ca="1" si="84"/>
        <v>1922</v>
      </c>
      <c r="C1926" s="176" t="str">
        <f t="shared" ca="1" si="85"/>
        <v>FT-TP-1922</v>
      </c>
      <c r="D1926" s="31"/>
      <c r="E1926" s="2"/>
      <c r="F1926" s="2"/>
      <c r="G1926" s="2"/>
      <c r="H1926" s="2"/>
      <c r="I1926" s="2"/>
      <c r="J1926" s="31"/>
      <c r="K1926" s="31"/>
      <c r="L1926" s="31"/>
      <c r="M1926" s="174" t="str">
        <f>IF(OR(ISBLANK(TP_CFAR_DB[[#This Row],[Probability]]),ISBLANK(TP_CFAR_DB[[#This Row],[Severity]])),"",VLOOKUP(TP_CFAR_DB[[#This Row],[Probability]],Probability[],2,FALSE)+VLOOKUP(TP_CFAR_DB[[#This Row],[Severity]],Probability[],2,FALSE)+1)</f>
        <v/>
      </c>
      <c r="N1926" s="182"/>
    </row>
    <row r="1927" spans="2:14">
      <c r="B1927" s="176">
        <f t="shared" ca="1" si="84"/>
        <v>1923</v>
      </c>
      <c r="C1927" s="176" t="str">
        <f t="shared" ca="1" si="85"/>
        <v>FT-TP-1923</v>
      </c>
      <c r="D1927" s="31"/>
      <c r="E1927" s="2"/>
      <c r="F1927" s="2"/>
      <c r="G1927" s="2"/>
      <c r="H1927" s="2"/>
      <c r="I1927" s="2"/>
      <c r="J1927" s="31"/>
      <c r="K1927" s="31"/>
      <c r="L1927" s="31"/>
      <c r="M1927" s="174" t="str">
        <f>IF(OR(ISBLANK(TP_CFAR_DB[[#This Row],[Probability]]),ISBLANK(TP_CFAR_DB[[#This Row],[Severity]])),"",VLOOKUP(TP_CFAR_DB[[#This Row],[Probability]],Probability[],2,FALSE)+VLOOKUP(TP_CFAR_DB[[#This Row],[Severity]],Probability[],2,FALSE)+1)</f>
        <v/>
      </c>
      <c r="N1927" s="182"/>
    </row>
    <row r="1928" spans="2:14">
      <c r="B1928" s="176">
        <f t="shared" ca="1" si="84"/>
        <v>1924</v>
      </c>
      <c r="C1928" s="176" t="str">
        <f t="shared" ca="1" si="85"/>
        <v>FT-TP-1924</v>
      </c>
      <c r="D1928" s="31"/>
      <c r="E1928" s="2"/>
      <c r="F1928" s="2"/>
      <c r="G1928" s="2"/>
      <c r="H1928" s="2"/>
      <c r="I1928" s="2"/>
      <c r="J1928" s="31"/>
      <c r="K1928" s="31"/>
      <c r="L1928" s="31"/>
      <c r="M1928" s="174" t="str">
        <f>IF(OR(ISBLANK(TP_CFAR_DB[[#This Row],[Probability]]),ISBLANK(TP_CFAR_DB[[#This Row],[Severity]])),"",VLOOKUP(TP_CFAR_DB[[#This Row],[Probability]],Probability[],2,FALSE)+VLOOKUP(TP_CFAR_DB[[#This Row],[Severity]],Probability[],2,FALSE)+1)</f>
        <v/>
      </c>
      <c r="N1928" s="182"/>
    </row>
    <row r="1929" spans="2:14">
      <c r="B1929" s="176">
        <f t="shared" ca="1" si="84"/>
        <v>1925</v>
      </c>
      <c r="C1929" s="176" t="str">
        <f t="shared" ca="1" si="85"/>
        <v>FT-TP-1925</v>
      </c>
      <c r="D1929" s="31"/>
      <c r="E1929" s="2"/>
      <c r="F1929" s="2"/>
      <c r="G1929" s="2"/>
      <c r="H1929" s="2"/>
      <c r="I1929" s="2"/>
      <c r="J1929" s="31"/>
      <c r="K1929" s="31"/>
      <c r="L1929" s="31"/>
      <c r="M1929" s="174" t="str">
        <f>IF(OR(ISBLANK(TP_CFAR_DB[[#This Row],[Probability]]),ISBLANK(TP_CFAR_DB[[#This Row],[Severity]])),"",VLOOKUP(TP_CFAR_DB[[#This Row],[Probability]],Probability[],2,FALSE)+VLOOKUP(TP_CFAR_DB[[#This Row],[Severity]],Probability[],2,FALSE)+1)</f>
        <v/>
      </c>
      <c r="N1929" s="182"/>
    </row>
    <row r="1930" spans="2:14">
      <c r="B1930" s="176">
        <f t="shared" ca="1" si="84"/>
        <v>1926</v>
      </c>
      <c r="C1930" s="176" t="str">
        <f t="shared" ca="1" si="85"/>
        <v>FT-TP-1926</v>
      </c>
      <c r="D1930" s="31"/>
      <c r="E1930" s="2"/>
      <c r="F1930" s="2"/>
      <c r="G1930" s="2"/>
      <c r="H1930" s="2"/>
      <c r="I1930" s="2"/>
      <c r="J1930" s="31"/>
      <c r="K1930" s="31"/>
      <c r="L1930" s="31"/>
      <c r="M1930" s="174" t="str">
        <f>IF(OR(ISBLANK(TP_CFAR_DB[[#This Row],[Probability]]),ISBLANK(TP_CFAR_DB[[#This Row],[Severity]])),"",VLOOKUP(TP_CFAR_DB[[#This Row],[Probability]],Probability[],2,FALSE)+VLOOKUP(TP_CFAR_DB[[#This Row],[Severity]],Probability[],2,FALSE)+1)</f>
        <v/>
      </c>
      <c r="N1930" s="182"/>
    </row>
    <row r="1931" spans="2:14">
      <c r="B1931" s="176">
        <f t="shared" ca="1" si="84"/>
        <v>1927</v>
      </c>
      <c r="C1931" s="176" t="str">
        <f t="shared" ca="1" si="85"/>
        <v>FT-TP-1927</v>
      </c>
      <c r="D1931" s="31"/>
      <c r="E1931" s="2"/>
      <c r="F1931" s="2"/>
      <c r="G1931" s="2"/>
      <c r="H1931" s="2"/>
      <c r="I1931" s="2"/>
      <c r="J1931" s="31"/>
      <c r="K1931" s="31"/>
      <c r="L1931" s="31"/>
      <c r="M1931" s="174" t="str">
        <f>IF(OR(ISBLANK(TP_CFAR_DB[[#This Row],[Probability]]),ISBLANK(TP_CFAR_DB[[#This Row],[Severity]])),"",VLOOKUP(TP_CFAR_DB[[#This Row],[Probability]],Probability[],2,FALSE)+VLOOKUP(TP_CFAR_DB[[#This Row],[Severity]],Probability[],2,FALSE)+1)</f>
        <v/>
      </c>
      <c r="N1931" s="182"/>
    </row>
    <row r="1932" spans="2:14">
      <c r="B1932" s="176">
        <f t="shared" ca="1" si="84"/>
        <v>1928</v>
      </c>
      <c r="C1932" s="176" t="str">
        <f t="shared" ca="1" si="85"/>
        <v>FT-TP-1928</v>
      </c>
      <c r="D1932" s="31"/>
      <c r="E1932" s="2"/>
      <c r="F1932" s="2"/>
      <c r="G1932" s="2"/>
      <c r="H1932" s="2"/>
      <c r="I1932" s="2"/>
      <c r="J1932" s="31"/>
      <c r="K1932" s="31"/>
      <c r="L1932" s="31"/>
      <c r="M1932" s="174" t="str">
        <f>IF(OR(ISBLANK(TP_CFAR_DB[[#This Row],[Probability]]),ISBLANK(TP_CFAR_DB[[#This Row],[Severity]])),"",VLOOKUP(TP_CFAR_DB[[#This Row],[Probability]],Probability[],2,FALSE)+VLOOKUP(TP_CFAR_DB[[#This Row],[Severity]],Probability[],2,FALSE)+1)</f>
        <v/>
      </c>
      <c r="N1932" s="182"/>
    </row>
    <row r="1933" spans="2:14">
      <c r="B1933" s="176">
        <f t="shared" ca="1" si="84"/>
        <v>1929</v>
      </c>
      <c r="C1933" s="176" t="str">
        <f t="shared" ca="1" si="85"/>
        <v>FT-TP-1929</v>
      </c>
      <c r="D1933" s="31"/>
      <c r="E1933" s="2"/>
      <c r="F1933" s="2"/>
      <c r="G1933" s="2"/>
      <c r="H1933" s="2"/>
      <c r="I1933" s="2"/>
      <c r="J1933" s="31"/>
      <c r="K1933" s="31"/>
      <c r="L1933" s="31"/>
      <c r="M1933" s="174" t="str">
        <f>IF(OR(ISBLANK(TP_CFAR_DB[[#This Row],[Probability]]),ISBLANK(TP_CFAR_DB[[#This Row],[Severity]])),"",VLOOKUP(TP_CFAR_DB[[#This Row],[Probability]],Probability[],2,FALSE)+VLOOKUP(TP_CFAR_DB[[#This Row],[Severity]],Probability[],2,FALSE)+1)</f>
        <v/>
      </c>
      <c r="N1933" s="182"/>
    </row>
    <row r="1934" spans="2:14">
      <c r="B1934" s="176">
        <f t="shared" ca="1" si="84"/>
        <v>1930</v>
      </c>
      <c r="C1934" s="176" t="str">
        <f t="shared" ca="1" si="85"/>
        <v>FT-TP-1930</v>
      </c>
      <c r="D1934" s="31"/>
      <c r="E1934" s="2"/>
      <c r="F1934" s="2"/>
      <c r="G1934" s="2"/>
      <c r="H1934" s="2"/>
      <c r="I1934" s="2"/>
      <c r="J1934" s="31"/>
      <c r="K1934" s="31"/>
      <c r="L1934" s="31"/>
      <c r="M1934" s="174" t="str">
        <f>IF(OR(ISBLANK(TP_CFAR_DB[[#This Row],[Probability]]),ISBLANK(TP_CFAR_DB[[#This Row],[Severity]])),"",VLOOKUP(TP_CFAR_DB[[#This Row],[Probability]],Probability[],2,FALSE)+VLOOKUP(TP_CFAR_DB[[#This Row],[Severity]],Probability[],2,FALSE)+1)</f>
        <v/>
      </c>
      <c r="N1934" s="182"/>
    </row>
    <row r="1935" spans="2:14">
      <c r="B1935" s="176">
        <f t="shared" ref="B1935:B1955" ca="1" si="86">INDIRECT("R[-1]C",0)+1</f>
        <v>1931</v>
      </c>
      <c r="C1935" s="176" t="str">
        <f t="shared" ref="C1935:C1955" ca="1" si="87">"FT-TP-"&amp;B1935</f>
        <v>FT-TP-1931</v>
      </c>
      <c r="D1935" s="31"/>
      <c r="E1935" s="2"/>
      <c r="F1935" s="2"/>
      <c r="G1935" s="2"/>
      <c r="H1935" s="2"/>
      <c r="I1935" s="2"/>
      <c r="J1935" s="31"/>
      <c r="K1935" s="31"/>
      <c r="L1935" s="31"/>
      <c r="M1935" s="174" t="str">
        <f>IF(OR(ISBLANK(TP_CFAR_DB[[#This Row],[Probability]]),ISBLANK(TP_CFAR_DB[[#This Row],[Severity]])),"",VLOOKUP(TP_CFAR_DB[[#This Row],[Probability]],Probability[],2,FALSE)+VLOOKUP(TP_CFAR_DB[[#This Row],[Severity]],Probability[],2,FALSE)+1)</f>
        <v/>
      </c>
      <c r="N1935" s="182"/>
    </row>
    <row r="1936" spans="2:14">
      <c r="B1936" s="176">
        <f t="shared" ca="1" si="86"/>
        <v>1932</v>
      </c>
      <c r="C1936" s="176" t="str">
        <f t="shared" ca="1" si="87"/>
        <v>FT-TP-1932</v>
      </c>
      <c r="D1936" s="31"/>
      <c r="E1936" s="2"/>
      <c r="F1936" s="2"/>
      <c r="G1936" s="2"/>
      <c r="H1936" s="2"/>
      <c r="I1936" s="2"/>
      <c r="J1936" s="31"/>
      <c r="K1936" s="31"/>
      <c r="L1936" s="31"/>
      <c r="M1936" s="174" t="str">
        <f>IF(OR(ISBLANK(TP_CFAR_DB[[#This Row],[Probability]]),ISBLANK(TP_CFAR_DB[[#This Row],[Severity]])),"",VLOOKUP(TP_CFAR_DB[[#This Row],[Probability]],Probability[],2,FALSE)+VLOOKUP(TP_CFAR_DB[[#This Row],[Severity]],Probability[],2,FALSE)+1)</f>
        <v/>
      </c>
      <c r="N1936" s="182"/>
    </row>
    <row r="1937" spans="2:14">
      <c r="B1937" s="176">
        <f t="shared" ca="1" si="86"/>
        <v>1933</v>
      </c>
      <c r="C1937" s="176" t="str">
        <f t="shared" ca="1" si="87"/>
        <v>FT-TP-1933</v>
      </c>
      <c r="D1937" s="31"/>
      <c r="E1937" s="2"/>
      <c r="F1937" s="2"/>
      <c r="G1937" s="2"/>
      <c r="H1937" s="2"/>
      <c r="I1937" s="2"/>
      <c r="J1937" s="31"/>
      <c r="K1937" s="31"/>
      <c r="L1937" s="31"/>
      <c r="M1937" s="174" t="str">
        <f>IF(OR(ISBLANK(TP_CFAR_DB[[#This Row],[Probability]]),ISBLANK(TP_CFAR_DB[[#This Row],[Severity]])),"",VLOOKUP(TP_CFAR_DB[[#This Row],[Probability]],Probability[],2,FALSE)+VLOOKUP(TP_CFAR_DB[[#This Row],[Severity]],Probability[],2,FALSE)+1)</f>
        <v/>
      </c>
      <c r="N1937" s="182"/>
    </row>
    <row r="1938" spans="2:14">
      <c r="B1938" s="176">
        <f t="shared" ca="1" si="86"/>
        <v>1934</v>
      </c>
      <c r="C1938" s="176" t="str">
        <f t="shared" ca="1" si="87"/>
        <v>FT-TP-1934</v>
      </c>
      <c r="D1938" s="31"/>
      <c r="E1938" s="2"/>
      <c r="F1938" s="2"/>
      <c r="G1938" s="2"/>
      <c r="H1938" s="2"/>
      <c r="I1938" s="2"/>
      <c r="J1938" s="31"/>
      <c r="K1938" s="31"/>
      <c r="L1938" s="31"/>
      <c r="M1938" s="174" t="str">
        <f>IF(OR(ISBLANK(TP_CFAR_DB[[#This Row],[Probability]]),ISBLANK(TP_CFAR_DB[[#This Row],[Severity]])),"",VLOOKUP(TP_CFAR_DB[[#This Row],[Probability]],Probability[],2,FALSE)+VLOOKUP(TP_CFAR_DB[[#This Row],[Severity]],Probability[],2,FALSE)+1)</f>
        <v/>
      </c>
      <c r="N1938" s="182"/>
    </row>
    <row r="1939" spans="2:14">
      <c r="B1939" s="176">
        <f t="shared" ca="1" si="86"/>
        <v>1935</v>
      </c>
      <c r="C1939" s="176" t="str">
        <f t="shared" ca="1" si="87"/>
        <v>FT-TP-1935</v>
      </c>
      <c r="D1939" s="31"/>
      <c r="E1939" s="2"/>
      <c r="F1939" s="2"/>
      <c r="G1939" s="2"/>
      <c r="H1939" s="2"/>
      <c r="I1939" s="2"/>
      <c r="J1939" s="31"/>
      <c r="K1939" s="31"/>
      <c r="L1939" s="31"/>
      <c r="M1939" s="174" t="str">
        <f>IF(OR(ISBLANK(TP_CFAR_DB[[#This Row],[Probability]]),ISBLANK(TP_CFAR_DB[[#This Row],[Severity]])),"",VLOOKUP(TP_CFAR_DB[[#This Row],[Probability]],Probability[],2,FALSE)+VLOOKUP(TP_CFAR_DB[[#This Row],[Severity]],Probability[],2,FALSE)+1)</f>
        <v/>
      </c>
      <c r="N1939" s="182"/>
    </row>
    <row r="1940" spans="2:14">
      <c r="B1940" s="176">
        <f t="shared" ca="1" si="86"/>
        <v>1936</v>
      </c>
      <c r="C1940" s="176" t="str">
        <f t="shared" ca="1" si="87"/>
        <v>FT-TP-1936</v>
      </c>
      <c r="D1940" s="31"/>
      <c r="E1940" s="2"/>
      <c r="F1940" s="2"/>
      <c r="G1940" s="2"/>
      <c r="H1940" s="2"/>
      <c r="I1940" s="2"/>
      <c r="J1940" s="31"/>
      <c r="K1940" s="31"/>
      <c r="L1940" s="31"/>
      <c r="M1940" s="174" t="str">
        <f>IF(OR(ISBLANK(TP_CFAR_DB[[#This Row],[Probability]]),ISBLANK(TP_CFAR_DB[[#This Row],[Severity]])),"",VLOOKUP(TP_CFAR_DB[[#This Row],[Probability]],Probability[],2,FALSE)+VLOOKUP(TP_CFAR_DB[[#This Row],[Severity]],Probability[],2,FALSE)+1)</f>
        <v/>
      </c>
      <c r="N1940" s="182"/>
    </row>
    <row r="1941" spans="2:14">
      <c r="B1941" s="176">
        <f t="shared" ca="1" si="86"/>
        <v>1937</v>
      </c>
      <c r="C1941" s="176" t="str">
        <f t="shared" ca="1" si="87"/>
        <v>FT-TP-1937</v>
      </c>
      <c r="D1941" s="31"/>
      <c r="E1941" s="2"/>
      <c r="F1941" s="2"/>
      <c r="G1941" s="2"/>
      <c r="H1941" s="2"/>
      <c r="I1941" s="2"/>
      <c r="J1941" s="31"/>
      <c r="K1941" s="31"/>
      <c r="L1941" s="31"/>
      <c r="M1941" s="174" t="str">
        <f>IF(OR(ISBLANK(TP_CFAR_DB[[#This Row],[Probability]]),ISBLANK(TP_CFAR_DB[[#This Row],[Severity]])),"",VLOOKUP(TP_CFAR_DB[[#This Row],[Probability]],Probability[],2,FALSE)+VLOOKUP(TP_CFAR_DB[[#This Row],[Severity]],Probability[],2,FALSE)+1)</f>
        <v/>
      </c>
      <c r="N1941" s="182"/>
    </row>
    <row r="1942" spans="2:14">
      <c r="B1942" s="176">
        <f t="shared" ca="1" si="86"/>
        <v>1938</v>
      </c>
      <c r="C1942" s="176" t="str">
        <f t="shared" ca="1" si="87"/>
        <v>FT-TP-1938</v>
      </c>
      <c r="D1942" s="31"/>
      <c r="E1942" s="2"/>
      <c r="F1942" s="2"/>
      <c r="G1942" s="2"/>
      <c r="H1942" s="2"/>
      <c r="I1942" s="2"/>
      <c r="J1942" s="31"/>
      <c r="K1942" s="31"/>
      <c r="L1942" s="31"/>
      <c r="M1942" s="174" t="str">
        <f>IF(OR(ISBLANK(TP_CFAR_DB[[#This Row],[Probability]]),ISBLANK(TP_CFAR_DB[[#This Row],[Severity]])),"",VLOOKUP(TP_CFAR_DB[[#This Row],[Probability]],Probability[],2,FALSE)+VLOOKUP(TP_CFAR_DB[[#This Row],[Severity]],Probability[],2,FALSE)+1)</f>
        <v/>
      </c>
      <c r="N1942" s="182"/>
    </row>
    <row r="1943" spans="2:14">
      <c r="B1943" s="176">
        <f t="shared" ca="1" si="86"/>
        <v>1939</v>
      </c>
      <c r="C1943" s="176" t="str">
        <f t="shared" ca="1" si="87"/>
        <v>FT-TP-1939</v>
      </c>
      <c r="D1943" s="31"/>
      <c r="E1943" s="2"/>
      <c r="F1943" s="2"/>
      <c r="G1943" s="2"/>
      <c r="H1943" s="2"/>
      <c r="I1943" s="2"/>
      <c r="J1943" s="31"/>
      <c r="K1943" s="31"/>
      <c r="L1943" s="31"/>
      <c r="M1943" s="174" t="str">
        <f>IF(OR(ISBLANK(TP_CFAR_DB[[#This Row],[Probability]]),ISBLANK(TP_CFAR_DB[[#This Row],[Severity]])),"",VLOOKUP(TP_CFAR_DB[[#This Row],[Probability]],Probability[],2,FALSE)+VLOOKUP(TP_CFAR_DB[[#This Row],[Severity]],Probability[],2,FALSE)+1)</f>
        <v/>
      </c>
      <c r="N1943" s="182"/>
    </row>
    <row r="1944" spans="2:14">
      <c r="B1944" s="176">
        <f t="shared" ca="1" si="86"/>
        <v>1940</v>
      </c>
      <c r="C1944" s="176" t="str">
        <f t="shared" ca="1" si="87"/>
        <v>FT-TP-1940</v>
      </c>
      <c r="D1944" s="31"/>
      <c r="E1944" s="2"/>
      <c r="F1944" s="2"/>
      <c r="G1944" s="2"/>
      <c r="H1944" s="2"/>
      <c r="I1944" s="2"/>
      <c r="J1944" s="31"/>
      <c r="K1944" s="31"/>
      <c r="L1944" s="31"/>
      <c r="M1944" s="174" t="str">
        <f>IF(OR(ISBLANK(TP_CFAR_DB[[#This Row],[Probability]]),ISBLANK(TP_CFAR_DB[[#This Row],[Severity]])),"",VLOOKUP(TP_CFAR_DB[[#This Row],[Probability]],Probability[],2,FALSE)+VLOOKUP(TP_CFAR_DB[[#This Row],[Severity]],Probability[],2,FALSE)+1)</f>
        <v/>
      </c>
      <c r="N1944" s="182"/>
    </row>
    <row r="1945" spans="2:14">
      <c r="B1945" s="176">
        <f t="shared" ca="1" si="86"/>
        <v>1941</v>
      </c>
      <c r="C1945" s="176" t="str">
        <f t="shared" ca="1" si="87"/>
        <v>FT-TP-1941</v>
      </c>
      <c r="D1945" s="31"/>
      <c r="E1945" s="2"/>
      <c r="F1945" s="2"/>
      <c r="G1945" s="2"/>
      <c r="H1945" s="2"/>
      <c r="I1945" s="2"/>
      <c r="J1945" s="31"/>
      <c r="K1945" s="31"/>
      <c r="L1945" s="31"/>
      <c r="M1945" s="174" t="str">
        <f>IF(OR(ISBLANK(TP_CFAR_DB[[#This Row],[Probability]]),ISBLANK(TP_CFAR_DB[[#This Row],[Severity]])),"",VLOOKUP(TP_CFAR_DB[[#This Row],[Probability]],Probability[],2,FALSE)+VLOOKUP(TP_CFAR_DB[[#This Row],[Severity]],Probability[],2,FALSE)+1)</f>
        <v/>
      </c>
      <c r="N1945" s="182"/>
    </row>
    <row r="1946" spans="2:14">
      <c r="B1946" s="176">
        <f t="shared" ca="1" si="86"/>
        <v>1942</v>
      </c>
      <c r="C1946" s="176" t="str">
        <f t="shared" ca="1" si="87"/>
        <v>FT-TP-1942</v>
      </c>
      <c r="D1946" s="31"/>
      <c r="E1946" s="2"/>
      <c r="F1946" s="2"/>
      <c r="G1946" s="2"/>
      <c r="H1946" s="2"/>
      <c r="I1946" s="2"/>
      <c r="J1946" s="31"/>
      <c r="K1946" s="31"/>
      <c r="L1946" s="31"/>
      <c r="M1946" s="174" t="str">
        <f>IF(OR(ISBLANK(TP_CFAR_DB[[#This Row],[Probability]]),ISBLANK(TP_CFAR_DB[[#This Row],[Severity]])),"",VLOOKUP(TP_CFAR_DB[[#This Row],[Probability]],Probability[],2,FALSE)+VLOOKUP(TP_CFAR_DB[[#This Row],[Severity]],Probability[],2,FALSE)+1)</f>
        <v/>
      </c>
      <c r="N1946" s="182"/>
    </row>
    <row r="1947" spans="2:14">
      <c r="B1947" s="176">
        <f t="shared" ca="1" si="86"/>
        <v>1943</v>
      </c>
      <c r="C1947" s="176" t="str">
        <f t="shared" ca="1" si="87"/>
        <v>FT-TP-1943</v>
      </c>
      <c r="D1947" s="31"/>
      <c r="E1947" s="2"/>
      <c r="F1947" s="2"/>
      <c r="G1947" s="2"/>
      <c r="H1947" s="2"/>
      <c r="I1947" s="2"/>
      <c r="J1947" s="31"/>
      <c r="K1947" s="31"/>
      <c r="L1947" s="31"/>
      <c r="M1947" s="174" t="str">
        <f>IF(OR(ISBLANK(TP_CFAR_DB[[#This Row],[Probability]]),ISBLANK(TP_CFAR_DB[[#This Row],[Severity]])),"",VLOOKUP(TP_CFAR_DB[[#This Row],[Probability]],Probability[],2,FALSE)+VLOOKUP(TP_CFAR_DB[[#This Row],[Severity]],Probability[],2,FALSE)+1)</f>
        <v/>
      </c>
      <c r="N1947" s="182"/>
    </row>
    <row r="1948" spans="2:14">
      <c r="B1948" s="176">
        <f t="shared" ca="1" si="86"/>
        <v>1944</v>
      </c>
      <c r="C1948" s="176" t="str">
        <f t="shared" ca="1" si="87"/>
        <v>FT-TP-1944</v>
      </c>
      <c r="D1948" s="31"/>
      <c r="E1948" s="2"/>
      <c r="F1948" s="2"/>
      <c r="G1948" s="2"/>
      <c r="H1948" s="2"/>
      <c r="I1948" s="2"/>
      <c r="J1948" s="31"/>
      <c r="K1948" s="31"/>
      <c r="L1948" s="31"/>
      <c r="M1948" s="174" t="str">
        <f>IF(OR(ISBLANK(TP_CFAR_DB[[#This Row],[Probability]]),ISBLANK(TP_CFAR_DB[[#This Row],[Severity]])),"",VLOOKUP(TP_CFAR_DB[[#This Row],[Probability]],Probability[],2,FALSE)+VLOOKUP(TP_CFAR_DB[[#This Row],[Severity]],Probability[],2,FALSE)+1)</f>
        <v/>
      </c>
      <c r="N1948" s="182"/>
    </row>
    <row r="1949" spans="2:14">
      <c r="B1949" s="176">
        <f t="shared" ca="1" si="86"/>
        <v>1945</v>
      </c>
      <c r="C1949" s="176" t="str">
        <f t="shared" ca="1" si="87"/>
        <v>FT-TP-1945</v>
      </c>
      <c r="D1949" s="31"/>
      <c r="E1949" s="2"/>
      <c r="F1949" s="2"/>
      <c r="G1949" s="2"/>
      <c r="H1949" s="2"/>
      <c r="I1949" s="2"/>
      <c r="J1949" s="31"/>
      <c r="K1949" s="31"/>
      <c r="L1949" s="31"/>
      <c r="M1949" s="174" t="str">
        <f>IF(OR(ISBLANK(TP_CFAR_DB[[#This Row],[Probability]]),ISBLANK(TP_CFAR_DB[[#This Row],[Severity]])),"",VLOOKUP(TP_CFAR_DB[[#This Row],[Probability]],Probability[],2,FALSE)+VLOOKUP(TP_CFAR_DB[[#This Row],[Severity]],Probability[],2,FALSE)+1)</f>
        <v/>
      </c>
      <c r="N1949" s="182"/>
    </row>
    <row r="1950" spans="2:14">
      <c r="B1950" s="176">
        <f t="shared" ca="1" si="86"/>
        <v>1946</v>
      </c>
      <c r="C1950" s="176" t="str">
        <f t="shared" ca="1" si="87"/>
        <v>FT-TP-1946</v>
      </c>
      <c r="D1950" s="31"/>
      <c r="E1950" s="2"/>
      <c r="F1950" s="2"/>
      <c r="G1950" s="2"/>
      <c r="H1950" s="2"/>
      <c r="I1950" s="2"/>
      <c r="J1950" s="31"/>
      <c r="K1950" s="31"/>
      <c r="L1950" s="31"/>
      <c r="M1950" s="174" t="str">
        <f>IF(OR(ISBLANK(TP_CFAR_DB[[#This Row],[Probability]]),ISBLANK(TP_CFAR_DB[[#This Row],[Severity]])),"",VLOOKUP(TP_CFAR_DB[[#This Row],[Probability]],Probability[],2,FALSE)+VLOOKUP(TP_CFAR_DB[[#This Row],[Severity]],Probability[],2,FALSE)+1)</f>
        <v/>
      </c>
      <c r="N1950" s="182"/>
    </row>
    <row r="1951" spans="2:14">
      <c r="B1951" s="176">
        <f t="shared" ca="1" si="86"/>
        <v>1947</v>
      </c>
      <c r="C1951" s="176" t="str">
        <f t="shared" ca="1" si="87"/>
        <v>FT-TP-1947</v>
      </c>
      <c r="D1951" s="31"/>
      <c r="E1951" s="2"/>
      <c r="F1951" s="2"/>
      <c r="G1951" s="2"/>
      <c r="H1951" s="2"/>
      <c r="I1951" s="2"/>
      <c r="J1951" s="31"/>
      <c r="K1951" s="31"/>
      <c r="L1951" s="31"/>
      <c r="M1951" s="174" t="str">
        <f>IF(OR(ISBLANK(TP_CFAR_DB[[#This Row],[Probability]]),ISBLANK(TP_CFAR_DB[[#This Row],[Severity]])),"",VLOOKUP(TP_CFAR_DB[[#This Row],[Probability]],Probability[],2,FALSE)+VLOOKUP(TP_CFAR_DB[[#This Row],[Severity]],Probability[],2,FALSE)+1)</f>
        <v/>
      </c>
      <c r="N1951" s="182"/>
    </row>
    <row r="1952" spans="2:14">
      <c r="B1952" s="176">
        <f t="shared" ca="1" si="86"/>
        <v>1948</v>
      </c>
      <c r="C1952" s="176" t="str">
        <f t="shared" ca="1" si="87"/>
        <v>FT-TP-1948</v>
      </c>
      <c r="D1952" s="31"/>
      <c r="E1952" s="2"/>
      <c r="F1952" s="2"/>
      <c r="G1952" s="2"/>
      <c r="H1952" s="2"/>
      <c r="I1952" s="2"/>
      <c r="J1952" s="31"/>
      <c r="K1952" s="31"/>
      <c r="L1952" s="31"/>
      <c r="M1952" s="174" t="str">
        <f>IF(OR(ISBLANK(TP_CFAR_DB[[#This Row],[Probability]]),ISBLANK(TP_CFAR_DB[[#This Row],[Severity]])),"",VLOOKUP(TP_CFAR_DB[[#This Row],[Probability]],Probability[],2,FALSE)+VLOOKUP(TP_CFAR_DB[[#This Row],[Severity]],Probability[],2,FALSE)+1)</f>
        <v/>
      </c>
      <c r="N1952" s="182"/>
    </row>
    <row r="1953" spans="2:14">
      <c r="B1953" s="176">
        <f t="shared" ca="1" si="86"/>
        <v>1949</v>
      </c>
      <c r="C1953" s="176" t="str">
        <f t="shared" ca="1" si="87"/>
        <v>FT-TP-1949</v>
      </c>
      <c r="D1953" s="31"/>
      <c r="E1953" s="2"/>
      <c r="F1953" s="2"/>
      <c r="G1953" s="2"/>
      <c r="H1953" s="2"/>
      <c r="I1953" s="2"/>
      <c r="J1953" s="31"/>
      <c r="K1953" s="31"/>
      <c r="L1953" s="31"/>
      <c r="M1953" s="174" t="str">
        <f>IF(OR(ISBLANK(TP_CFAR_DB[[#This Row],[Probability]]),ISBLANK(TP_CFAR_DB[[#This Row],[Severity]])),"",VLOOKUP(TP_CFAR_DB[[#This Row],[Probability]],Probability[],2,FALSE)+VLOOKUP(TP_CFAR_DB[[#This Row],[Severity]],Probability[],2,FALSE)+1)</f>
        <v/>
      </c>
      <c r="N1953" s="182"/>
    </row>
    <row r="1954" spans="2:14">
      <c r="B1954" s="176">
        <f t="shared" ca="1" si="86"/>
        <v>1950</v>
      </c>
      <c r="C1954" s="176" t="str">
        <f t="shared" ca="1" si="87"/>
        <v>FT-TP-1950</v>
      </c>
      <c r="D1954" s="31"/>
      <c r="E1954" s="2"/>
      <c r="F1954" s="2"/>
      <c r="G1954" s="2"/>
      <c r="H1954" s="2"/>
      <c r="I1954" s="2"/>
      <c r="J1954" s="31"/>
      <c r="K1954" s="31"/>
      <c r="L1954" s="31"/>
      <c r="M1954" s="174" t="str">
        <f>IF(OR(ISBLANK(TP_CFAR_DB[[#This Row],[Probability]]),ISBLANK(TP_CFAR_DB[[#This Row],[Severity]])),"",VLOOKUP(TP_CFAR_DB[[#This Row],[Probability]],Probability[],2,FALSE)+VLOOKUP(TP_CFAR_DB[[#This Row],[Severity]],Probability[],2,FALSE)+1)</f>
        <v/>
      </c>
      <c r="N1954" s="182"/>
    </row>
    <row r="1955" spans="2:14">
      <c r="B1955" s="176">
        <f t="shared" ca="1" si="86"/>
        <v>1951</v>
      </c>
      <c r="C1955" s="176" t="str">
        <f t="shared" ca="1" si="87"/>
        <v>FT-TP-1951</v>
      </c>
      <c r="D1955" s="31"/>
      <c r="E1955" s="2"/>
      <c r="F1955" s="2"/>
      <c r="G1955" s="2"/>
      <c r="H1955" s="2"/>
      <c r="I1955" s="2"/>
      <c r="J1955" s="31"/>
      <c r="K1955" s="31"/>
      <c r="L1955" s="31"/>
      <c r="M1955" s="174" t="str">
        <f>IF(OR(ISBLANK(TP_CFAR_DB[[#This Row],[Probability]]),ISBLANK(TP_CFAR_DB[[#This Row],[Severity]])),"",VLOOKUP(TP_CFAR_DB[[#This Row],[Probability]],Probability[],2,FALSE)+VLOOKUP(TP_CFAR_DB[[#This Row],[Severity]],Probability[],2,FALSE)+1)</f>
        <v/>
      </c>
      <c r="N1955" s="182"/>
    </row>
    <row r="1956" spans="2:14">
      <c r="B1956" s="176">
        <f t="shared" ref="B1956:B1976" ca="1" si="88">INDIRECT("R[-1]C",0)+1</f>
        <v>1952</v>
      </c>
      <c r="C1956" s="176" t="str">
        <f t="shared" ref="C1956:C1976" ca="1" si="89">"FT-TP-"&amp;B1956</f>
        <v>FT-TP-1952</v>
      </c>
      <c r="D1956" s="31"/>
      <c r="E1956" s="2"/>
      <c r="F1956" s="2"/>
      <c r="G1956" s="2"/>
      <c r="H1956" s="2"/>
      <c r="I1956" s="2"/>
      <c r="J1956" s="31"/>
      <c r="K1956" s="31"/>
      <c r="L1956" s="31"/>
      <c r="M1956" s="174" t="str">
        <f>IF(OR(ISBLANK(TP_CFAR_DB[[#This Row],[Probability]]),ISBLANK(TP_CFAR_DB[[#This Row],[Severity]])),"",VLOOKUP(TP_CFAR_DB[[#This Row],[Probability]],Probability[],2,FALSE)+VLOOKUP(TP_CFAR_DB[[#This Row],[Severity]],Probability[],2,FALSE)+1)</f>
        <v/>
      </c>
      <c r="N1956" s="182"/>
    </row>
    <row r="1957" spans="2:14">
      <c r="B1957" s="176">
        <f t="shared" ca="1" si="88"/>
        <v>1953</v>
      </c>
      <c r="C1957" s="176" t="str">
        <f t="shared" ca="1" si="89"/>
        <v>FT-TP-1953</v>
      </c>
      <c r="D1957" s="31"/>
      <c r="E1957" s="2"/>
      <c r="F1957" s="2"/>
      <c r="G1957" s="2"/>
      <c r="H1957" s="2"/>
      <c r="I1957" s="2"/>
      <c r="J1957" s="31"/>
      <c r="K1957" s="31"/>
      <c r="L1957" s="31"/>
      <c r="M1957" s="174" t="str">
        <f>IF(OR(ISBLANK(TP_CFAR_DB[[#This Row],[Probability]]),ISBLANK(TP_CFAR_DB[[#This Row],[Severity]])),"",VLOOKUP(TP_CFAR_DB[[#This Row],[Probability]],Probability[],2,FALSE)+VLOOKUP(TP_CFAR_DB[[#This Row],[Severity]],Probability[],2,FALSE)+1)</f>
        <v/>
      </c>
      <c r="N1957" s="182"/>
    </row>
    <row r="1958" spans="2:14">
      <c r="B1958" s="176">
        <f t="shared" ca="1" si="88"/>
        <v>1954</v>
      </c>
      <c r="C1958" s="176" t="str">
        <f t="shared" ca="1" si="89"/>
        <v>FT-TP-1954</v>
      </c>
      <c r="D1958" s="31"/>
      <c r="E1958" s="2"/>
      <c r="F1958" s="2"/>
      <c r="G1958" s="2"/>
      <c r="H1958" s="2"/>
      <c r="I1958" s="2"/>
      <c r="J1958" s="31"/>
      <c r="K1958" s="31"/>
      <c r="L1958" s="31"/>
      <c r="M1958" s="174" t="str">
        <f>IF(OR(ISBLANK(TP_CFAR_DB[[#This Row],[Probability]]),ISBLANK(TP_CFAR_DB[[#This Row],[Severity]])),"",VLOOKUP(TP_CFAR_DB[[#This Row],[Probability]],Probability[],2,FALSE)+VLOOKUP(TP_CFAR_DB[[#This Row],[Severity]],Probability[],2,FALSE)+1)</f>
        <v/>
      </c>
      <c r="N1958" s="182"/>
    </row>
    <row r="1959" spans="2:14">
      <c r="B1959" s="176">
        <f t="shared" ca="1" si="88"/>
        <v>1955</v>
      </c>
      <c r="C1959" s="176" t="str">
        <f t="shared" ca="1" si="89"/>
        <v>FT-TP-1955</v>
      </c>
      <c r="D1959" s="31"/>
      <c r="E1959" s="2"/>
      <c r="F1959" s="2"/>
      <c r="G1959" s="2"/>
      <c r="H1959" s="2"/>
      <c r="I1959" s="2"/>
      <c r="J1959" s="31"/>
      <c r="K1959" s="31"/>
      <c r="L1959" s="31"/>
      <c r="M1959" s="174" t="str">
        <f>IF(OR(ISBLANK(TP_CFAR_DB[[#This Row],[Probability]]),ISBLANK(TP_CFAR_DB[[#This Row],[Severity]])),"",VLOOKUP(TP_CFAR_DB[[#This Row],[Probability]],Probability[],2,FALSE)+VLOOKUP(TP_CFAR_DB[[#This Row],[Severity]],Probability[],2,FALSE)+1)</f>
        <v/>
      </c>
      <c r="N1959" s="182"/>
    </row>
    <row r="1960" spans="2:14">
      <c r="B1960" s="176">
        <f t="shared" ca="1" si="88"/>
        <v>1956</v>
      </c>
      <c r="C1960" s="176" t="str">
        <f t="shared" ca="1" si="89"/>
        <v>FT-TP-1956</v>
      </c>
      <c r="D1960" s="31"/>
      <c r="E1960" s="2"/>
      <c r="F1960" s="2"/>
      <c r="G1960" s="2"/>
      <c r="H1960" s="2"/>
      <c r="I1960" s="2"/>
      <c r="J1960" s="31"/>
      <c r="K1960" s="31"/>
      <c r="L1960" s="31"/>
      <c r="M1960" s="174" t="str">
        <f>IF(OR(ISBLANK(TP_CFAR_DB[[#This Row],[Probability]]),ISBLANK(TP_CFAR_DB[[#This Row],[Severity]])),"",VLOOKUP(TP_CFAR_DB[[#This Row],[Probability]],Probability[],2,FALSE)+VLOOKUP(TP_CFAR_DB[[#This Row],[Severity]],Probability[],2,FALSE)+1)</f>
        <v/>
      </c>
      <c r="N1960" s="182"/>
    </row>
    <row r="1961" spans="2:14">
      <c r="B1961" s="176">
        <f t="shared" ca="1" si="88"/>
        <v>1957</v>
      </c>
      <c r="C1961" s="176" t="str">
        <f t="shared" ca="1" si="89"/>
        <v>FT-TP-1957</v>
      </c>
      <c r="D1961" s="31"/>
      <c r="E1961" s="2"/>
      <c r="F1961" s="2"/>
      <c r="G1961" s="2"/>
      <c r="H1961" s="2"/>
      <c r="I1961" s="2"/>
      <c r="J1961" s="31"/>
      <c r="K1961" s="31"/>
      <c r="L1961" s="31"/>
      <c r="M1961" s="174" t="str">
        <f>IF(OR(ISBLANK(TP_CFAR_DB[[#This Row],[Probability]]),ISBLANK(TP_CFAR_DB[[#This Row],[Severity]])),"",VLOOKUP(TP_CFAR_DB[[#This Row],[Probability]],Probability[],2,FALSE)+VLOOKUP(TP_CFAR_DB[[#This Row],[Severity]],Probability[],2,FALSE)+1)</f>
        <v/>
      </c>
      <c r="N1961" s="182"/>
    </row>
    <row r="1962" spans="2:14">
      <c r="B1962" s="176">
        <f t="shared" ca="1" si="88"/>
        <v>1958</v>
      </c>
      <c r="C1962" s="176" t="str">
        <f t="shared" ca="1" si="89"/>
        <v>FT-TP-1958</v>
      </c>
      <c r="D1962" s="31"/>
      <c r="E1962" s="2"/>
      <c r="F1962" s="2"/>
      <c r="G1962" s="2"/>
      <c r="H1962" s="2"/>
      <c r="I1962" s="2"/>
      <c r="J1962" s="31"/>
      <c r="K1962" s="31"/>
      <c r="L1962" s="31"/>
      <c r="M1962" s="174" t="str">
        <f>IF(OR(ISBLANK(TP_CFAR_DB[[#This Row],[Probability]]),ISBLANK(TP_CFAR_DB[[#This Row],[Severity]])),"",VLOOKUP(TP_CFAR_DB[[#This Row],[Probability]],Probability[],2,FALSE)+VLOOKUP(TP_CFAR_DB[[#This Row],[Severity]],Probability[],2,FALSE)+1)</f>
        <v/>
      </c>
      <c r="N1962" s="182"/>
    </row>
    <row r="1963" spans="2:14">
      <c r="B1963" s="176">
        <f t="shared" ca="1" si="88"/>
        <v>1959</v>
      </c>
      <c r="C1963" s="176" t="str">
        <f t="shared" ca="1" si="89"/>
        <v>FT-TP-1959</v>
      </c>
      <c r="D1963" s="31"/>
      <c r="E1963" s="2"/>
      <c r="F1963" s="2"/>
      <c r="G1963" s="2"/>
      <c r="H1963" s="2"/>
      <c r="I1963" s="2"/>
      <c r="J1963" s="31"/>
      <c r="K1963" s="31"/>
      <c r="L1963" s="31"/>
      <c r="M1963" s="174" t="str">
        <f>IF(OR(ISBLANK(TP_CFAR_DB[[#This Row],[Probability]]),ISBLANK(TP_CFAR_DB[[#This Row],[Severity]])),"",VLOOKUP(TP_CFAR_DB[[#This Row],[Probability]],Probability[],2,FALSE)+VLOOKUP(TP_CFAR_DB[[#This Row],[Severity]],Probability[],2,FALSE)+1)</f>
        <v/>
      </c>
      <c r="N1963" s="182"/>
    </row>
    <row r="1964" spans="2:14">
      <c r="B1964" s="176">
        <f t="shared" ca="1" si="88"/>
        <v>1960</v>
      </c>
      <c r="C1964" s="176" t="str">
        <f t="shared" ca="1" si="89"/>
        <v>FT-TP-1960</v>
      </c>
      <c r="D1964" s="31"/>
      <c r="E1964" s="2"/>
      <c r="F1964" s="2"/>
      <c r="G1964" s="2"/>
      <c r="H1964" s="2"/>
      <c r="I1964" s="2"/>
      <c r="J1964" s="31"/>
      <c r="K1964" s="31"/>
      <c r="L1964" s="31"/>
      <c r="M1964" s="174" t="str">
        <f>IF(OR(ISBLANK(TP_CFAR_DB[[#This Row],[Probability]]),ISBLANK(TP_CFAR_DB[[#This Row],[Severity]])),"",VLOOKUP(TP_CFAR_DB[[#This Row],[Probability]],Probability[],2,FALSE)+VLOOKUP(TP_CFAR_DB[[#This Row],[Severity]],Probability[],2,FALSE)+1)</f>
        <v/>
      </c>
      <c r="N1964" s="182"/>
    </row>
    <row r="1965" spans="2:14">
      <c r="B1965" s="176">
        <f t="shared" ca="1" si="88"/>
        <v>1961</v>
      </c>
      <c r="C1965" s="176" t="str">
        <f t="shared" ca="1" si="89"/>
        <v>FT-TP-1961</v>
      </c>
      <c r="D1965" s="31"/>
      <c r="E1965" s="2"/>
      <c r="F1965" s="2"/>
      <c r="G1965" s="2"/>
      <c r="H1965" s="2"/>
      <c r="I1965" s="2"/>
      <c r="J1965" s="31"/>
      <c r="K1965" s="31"/>
      <c r="L1965" s="31"/>
      <c r="M1965" s="174" t="str">
        <f>IF(OR(ISBLANK(TP_CFAR_DB[[#This Row],[Probability]]),ISBLANK(TP_CFAR_DB[[#This Row],[Severity]])),"",VLOOKUP(TP_CFAR_DB[[#This Row],[Probability]],Probability[],2,FALSE)+VLOOKUP(TP_CFAR_DB[[#This Row],[Severity]],Probability[],2,FALSE)+1)</f>
        <v/>
      </c>
      <c r="N1965" s="182"/>
    </row>
    <row r="1966" spans="2:14">
      <c r="B1966" s="176">
        <f t="shared" ca="1" si="88"/>
        <v>1962</v>
      </c>
      <c r="C1966" s="176" t="str">
        <f t="shared" ca="1" si="89"/>
        <v>FT-TP-1962</v>
      </c>
      <c r="D1966" s="31"/>
      <c r="E1966" s="2"/>
      <c r="F1966" s="2"/>
      <c r="G1966" s="2"/>
      <c r="H1966" s="2"/>
      <c r="I1966" s="2"/>
      <c r="J1966" s="31"/>
      <c r="K1966" s="31"/>
      <c r="L1966" s="31"/>
      <c r="M1966" s="174" t="str">
        <f>IF(OR(ISBLANK(TP_CFAR_DB[[#This Row],[Probability]]),ISBLANK(TP_CFAR_DB[[#This Row],[Severity]])),"",VLOOKUP(TP_CFAR_DB[[#This Row],[Probability]],Probability[],2,FALSE)+VLOOKUP(TP_CFAR_DB[[#This Row],[Severity]],Probability[],2,FALSE)+1)</f>
        <v/>
      </c>
      <c r="N1966" s="182"/>
    </row>
    <row r="1967" spans="2:14">
      <c r="B1967" s="176">
        <f t="shared" ca="1" si="88"/>
        <v>1963</v>
      </c>
      <c r="C1967" s="176" t="str">
        <f t="shared" ca="1" si="89"/>
        <v>FT-TP-1963</v>
      </c>
      <c r="D1967" s="31"/>
      <c r="E1967" s="2"/>
      <c r="F1967" s="2"/>
      <c r="G1967" s="2"/>
      <c r="H1967" s="2"/>
      <c r="I1967" s="2"/>
      <c r="J1967" s="31"/>
      <c r="K1967" s="31"/>
      <c r="L1967" s="31"/>
      <c r="M1967" s="174" t="str">
        <f>IF(OR(ISBLANK(TP_CFAR_DB[[#This Row],[Probability]]),ISBLANK(TP_CFAR_DB[[#This Row],[Severity]])),"",VLOOKUP(TP_CFAR_DB[[#This Row],[Probability]],Probability[],2,FALSE)+VLOOKUP(TP_CFAR_DB[[#This Row],[Severity]],Probability[],2,FALSE)+1)</f>
        <v/>
      </c>
      <c r="N1967" s="182"/>
    </row>
    <row r="1968" spans="2:14">
      <c r="B1968" s="176">
        <f t="shared" ca="1" si="88"/>
        <v>1964</v>
      </c>
      <c r="C1968" s="176" t="str">
        <f t="shared" ca="1" si="89"/>
        <v>FT-TP-1964</v>
      </c>
      <c r="D1968" s="31"/>
      <c r="E1968" s="2"/>
      <c r="F1968" s="2"/>
      <c r="G1968" s="2"/>
      <c r="H1968" s="2"/>
      <c r="I1968" s="2"/>
      <c r="J1968" s="31"/>
      <c r="K1968" s="31"/>
      <c r="L1968" s="31"/>
      <c r="M1968" s="174" t="str">
        <f>IF(OR(ISBLANK(TP_CFAR_DB[[#This Row],[Probability]]),ISBLANK(TP_CFAR_DB[[#This Row],[Severity]])),"",VLOOKUP(TP_CFAR_DB[[#This Row],[Probability]],Probability[],2,FALSE)+VLOOKUP(TP_CFAR_DB[[#This Row],[Severity]],Probability[],2,FALSE)+1)</f>
        <v/>
      </c>
      <c r="N1968" s="182"/>
    </row>
    <row r="1969" spans="2:14">
      <c r="B1969" s="176">
        <f t="shared" ca="1" si="88"/>
        <v>1965</v>
      </c>
      <c r="C1969" s="176" t="str">
        <f t="shared" ca="1" si="89"/>
        <v>FT-TP-1965</v>
      </c>
      <c r="D1969" s="31"/>
      <c r="E1969" s="2"/>
      <c r="F1969" s="2"/>
      <c r="G1969" s="2"/>
      <c r="H1969" s="2"/>
      <c r="I1969" s="2"/>
      <c r="J1969" s="31"/>
      <c r="K1969" s="31"/>
      <c r="L1969" s="31"/>
      <c r="M1969" s="174" t="str">
        <f>IF(OR(ISBLANK(TP_CFAR_DB[[#This Row],[Probability]]),ISBLANK(TP_CFAR_DB[[#This Row],[Severity]])),"",VLOOKUP(TP_CFAR_DB[[#This Row],[Probability]],Probability[],2,FALSE)+VLOOKUP(TP_CFAR_DB[[#This Row],[Severity]],Probability[],2,FALSE)+1)</f>
        <v/>
      </c>
      <c r="N1969" s="182"/>
    </row>
    <row r="1970" spans="2:14">
      <c r="B1970" s="176">
        <f t="shared" ca="1" si="88"/>
        <v>1966</v>
      </c>
      <c r="C1970" s="176" t="str">
        <f t="shared" ca="1" si="89"/>
        <v>FT-TP-1966</v>
      </c>
      <c r="D1970" s="31"/>
      <c r="E1970" s="2"/>
      <c r="F1970" s="2"/>
      <c r="G1970" s="2"/>
      <c r="H1970" s="2"/>
      <c r="I1970" s="2"/>
      <c r="J1970" s="31"/>
      <c r="K1970" s="31"/>
      <c r="L1970" s="31"/>
      <c r="M1970" s="174" t="str">
        <f>IF(OR(ISBLANK(TP_CFAR_DB[[#This Row],[Probability]]),ISBLANK(TP_CFAR_DB[[#This Row],[Severity]])),"",VLOOKUP(TP_CFAR_DB[[#This Row],[Probability]],Probability[],2,FALSE)+VLOOKUP(TP_CFAR_DB[[#This Row],[Severity]],Probability[],2,FALSE)+1)</f>
        <v/>
      </c>
      <c r="N1970" s="182"/>
    </row>
    <row r="1971" spans="2:14">
      <c r="B1971" s="176">
        <f t="shared" ca="1" si="88"/>
        <v>1967</v>
      </c>
      <c r="C1971" s="176" t="str">
        <f t="shared" ca="1" si="89"/>
        <v>FT-TP-1967</v>
      </c>
      <c r="D1971" s="31"/>
      <c r="E1971" s="2"/>
      <c r="F1971" s="2"/>
      <c r="G1971" s="2"/>
      <c r="H1971" s="2"/>
      <c r="I1971" s="2"/>
      <c r="J1971" s="31"/>
      <c r="K1971" s="31"/>
      <c r="L1971" s="31"/>
      <c r="M1971" s="174" t="str">
        <f>IF(OR(ISBLANK(TP_CFAR_DB[[#This Row],[Probability]]),ISBLANK(TP_CFAR_DB[[#This Row],[Severity]])),"",VLOOKUP(TP_CFAR_DB[[#This Row],[Probability]],Probability[],2,FALSE)+VLOOKUP(TP_CFAR_DB[[#This Row],[Severity]],Probability[],2,FALSE)+1)</f>
        <v/>
      </c>
      <c r="N1971" s="182"/>
    </row>
    <row r="1972" spans="2:14">
      <c r="B1972" s="176">
        <f t="shared" ca="1" si="88"/>
        <v>1968</v>
      </c>
      <c r="C1972" s="176" t="str">
        <f t="shared" ca="1" si="89"/>
        <v>FT-TP-1968</v>
      </c>
      <c r="D1972" s="31"/>
      <c r="E1972" s="2"/>
      <c r="F1972" s="2"/>
      <c r="G1972" s="2"/>
      <c r="H1972" s="2"/>
      <c r="I1972" s="2"/>
      <c r="J1972" s="31"/>
      <c r="K1972" s="31"/>
      <c r="L1972" s="31"/>
      <c r="M1972" s="174" t="str">
        <f>IF(OR(ISBLANK(TP_CFAR_DB[[#This Row],[Probability]]),ISBLANK(TP_CFAR_DB[[#This Row],[Severity]])),"",VLOOKUP(TP_CFAR_DB[[#This Row],[Probability]],Probability[],2,FALSE)+VLOOKUP(TP_CFAR_DB[[#This Row],[Severity]],Probability[],2,FALSE)+1)</f>
        <v/>
      </c>
      <c r="N1972" s="182"/>
    </row>
    <row r="1973" spans="2:14">
      <c r="B1973" s="176">
        <f t="shared" ca="1" si="88"/>
        <v>1969</v>
      </c>
      <c r="C1973" s="176" t="str">
        <f t="shared" ca="1" si="89"/>
        <v>FT-TP-1969</v>
      </c>
      <c r="D1973" s="31"/>
      <c r="E1973" s="2"/>
      <c r="F1973" s="2"/>
      <c r="G1973" s="2"/>
      <c r="H1973" s="2"/>
      <c r="I1973" s="2"/>
      <c r="J1973" s="31"/>
      <c r="K1973" s="31"/>
      <c r="L1973" s="31"/>
      <c r="M1973" s="174" t="str">
        <f>IF(OR(ISBLANK(TP_CFAR_DB[[#This Row],[Probability]]),ISBLANK(TP_CFAR_DB[[#This Row],[Severity]])),"",VLOOKUP(TP_CFAR_DB[[#This Row],[Probability]],Probability[],2,FALSE)+VLOOKUP(TP_CFAR_DB[[#This Row],[Severity]],Probability[],2,FALSE)+1)</f>
        <v/>
      </c>
      <c r="N1973" s="182"/>
    </row>
    <row r="1974" spans="2:14">
      <c r="B1974" s="176">
        <f t="shared" ca="1" si="88"/>
        <v>1970</v>
      </c>
      <c r="C1974" s="176" t="str">
        <f t="shared" ca="1" si="89"/>
        <v>FT-TP-1970</v>
      </c>
      <c r="D1974" s="31"/>
      <c r="E1974" s="2"/>
      <c r="F1974" s="2"/>
      <c r="G1974" s="2"/>
      <c r="H1974" s="2"/>
      <c r="I1974" s="2"/>
      <c r="J1974" s="31"/>
      <c r="K1974" s="31"/>
      <c r="L1974" s="31"/>
      <c r="M1974" s="174" t="str">
        <f>IF(OR(ISBLANK(TP_CFAR_DB[[#This Row],[Probability]]),ISBLANK(TP_CFAR_DB[[#This Row],[Severity]])),"",VLOOKUP(TP_CFAR_DB[[#This Row],[Probability]],Probability[],2,FALSE)+VLOOKUP(TP_CFAR_DB[[#This Row],[Severity]],Probability[],2,FALSE)+1)</f>
        <v/>
      </c>
      <c r="N1974" s="182"/>
    </row>
    <row r="1975" spans="2:14">
      <c r="B1975" s="176">
        <f t="shared" ca="1" si="88"/>
        <v>1971</v>
      </c>
      <c r="C1975" s="176" t="str">
        <f t="shared" ca="1" si="89"/>
        <v>FT-TP-1971</v>
      </c>
      <c r="D1975" s="31"/>
      <c r="E1975" s="2"/>
      <c r="F1975" s="2"/>
      <c r="G1975" s="2"/>
      <c r="H1975" s="2"/>
      <c r="I1975" s="2"/>
      <c r="J1975" s="31"/>
      <c r="K1975" s="31"/>
      <c r="L1975" s="31"/>
      <c r="M1975" s="174" t="str">
        <f>IF(OR(ISBLANK(TP_CFAR_DB[[#This Row],[Probability]]),ISBLANK(TP_CFAR_DB[[#This Row],[Severity]])),"",VLOOKUP(TP_CFAR_DB[[#This Row],[Probability]],Probability[],2,FALSE)+VLOOKUP(TP_CFAR_DB[[#This Row],[Severity]],Probability[],2,FALSE)+1)</f>
        <v/>
      </c>
      <c r="N1975" s="182"/>
    </row>
    <row r="1976" spans="2:14">
      <c r="B1976" s="176">
        <f t="shared" ca="1" si="88"/>
        <v>1972</v>
      </c>
      <c r="C1976" s="176" t="str">
        <f t="shared" ca="1" si="89"/>
        <v>FT-TP-1972</v>
      </c>
      <c r="D1976" s="31"/>
      <c r="E1976" s="2"/>
      <c r="F1976" s="2"/>
      <c r="G1976" s="2"/>
      <c r="H1976" s="2"/>
      <c r="I1976" s="2"/>
      <c r="J1976" s="31"/>
      <c r="K1976" s="31"/>
      <c r="L1976" s="31"/>
      <c r="M1976" s="174" t="str">
        <f>IF(OR(ISBLANK(TP_CFAR_DB[[#This Row],[Probability]]),ISBLANK(TP_CFAR_DB[[#This Row],[Severity]])),"",VLOOKUP(TP_CFAR_DB[[#This Row],[Probability]],Probability[],2,FALSE)+VLOOKUP(TP_CFAR_DB[[#This Row],[Severity]],Probability[],2,FALSE)+1)</f>
        <v/>
      </c>
      <c r="N1976" s="182"/>
    </row>
    <row r="1977" spans="2:14">
      <c r="B1977" s="176">
        <f t="shared" ca="1" si="82"/>
        <v>1973</v>
      </c>
      <c r="C1977" s="176" t="str">
        <f t="shared" ca="1" si="83"/>
        <v>FT-TP-1973</v>
      </c>
      <c r="D1977" s="31"/>
      <c r="E1977" s="2"/>
      <c r="F1977" s="2"/>
      <c r="G1977" s="2"/>
      <c r="H1977" s="2"/>
      <c r="I1977" s="2"/>
      <c r="J1977" s="31"/>
      <c r="K1977" s="31"/>
      <c r="L1977" s="31"/>
      <c r="M1977" s="174" t="str">
        <f>IF(OR(ISBLANK(TP_CFAR_DB[[#This Row],[Probability]]),ISBLANK(TP_CFAR_DB[[#This Row],[Severity]])),"",VLOOKUP(TP_CFAR_DB[[#This Row],[Probability]],Probability[],2,FALSE)+VLOOKUP(TP_CFAR_DB[[#This Row],[Severity]],Probability[],2,FALSE)+1)</f>
        <v/>
      </c>
      <c r="N1977" s="182"/>
    </row>
    <row r="1978" spans="2:14">
      <c r="B1978" s="176">
        <f t="shared" ca="1" si="82"/>
        <v>1974</v>
      </c>
      <c r="C1978" s="176" t="str">
        <f t="shared" ca="1" si="83"/>
        <v>FT-TP-1974</v>
      </c>
      <c r="D1978" s="31"/>
      <c r="E1978" s="2"/>
      <c r="F1978" s="2"/>
      <c r="G1978" s="2"/>
      <c r="H1978" s="2"/>
      <c r="I1978" s="2"/>
      <c r="J1978" s="31"/>
      <c r="K1978" s="31"/>
      <c r="L1978" s="31"/>
      <c r="M1978" s="174" t="str">
        <f>IF(OR(ISBLANK(TP_CFAR_DB[[#This Row],[Probability]]),ISBLANK(TP_CFAR_DB[[#This Row],[Severity]])),"",VLOOKUP(TP_CFAR_DB[[#This Row],[Probability]],Probability[],2,FALSE)+VLOOKUP(TP_CFAR_DB[[#This Row],[Severity]],Probability[],2,FALSE)+1)</f>
        <v/>
      </c>
      <c r="N1978" s="182"/>
    </row>
    <row r="1979" spans="2:14">
      <c r="B1979" s="176">
        <f t="shared" ca="1" si="82"/>
        <v>1975</v>
      </c>
      <c r="C1979" s="176" t="str">
        <f t="shared" ca="1" si="83"/>
        <v>FT-TP-1975</v>
      </c>
      <c r="D1979" s="31"/>
      <c r="E1979" s="2"/>
      <c r="F1979" s="2"/>
      <c r="G1979" s="2"/>
      <c r="H1979" s="2"/>
      <c r="I1979" s="2"/>
      <c r="J1979" s="31"/>
      <c r="K1979" s="31"/>
      <c r="L1979" s="31"/>
      <c r="M1979" s="174" t="str">
        <f>IF(OR(ISBLANK(TP_CFAR_DB[[#This Row],[Probability]]),ISBLANK(TP_CFAR_DB[[#This Row],[Severity]])),"",VLOOKUP(TP_CFAR_DB[[#This Row],[Probability]],Probability[],2,FALSE)+VLOOKUP(TP_CFAR_DB[[#This Row],[Severity]],Probability[],2,FALSE)+1)</f>
        <v/>
      </c>
      <c r="N1979" s="182"/>
    </row>
    <row r="1980" spans="2:14">
      <c r="B1980" s="176">
        <f t="shared" ref="B1980:B1999" ca="1" si="90">INDIRECT("R[-1]C",0)+1</f>
        <v>1976</v>
      </c>
      <c r="C1980" s="176" t="str">
        <f t="shared" ref="C1980:C1999" ca="1" si="91">"FT-TP-"&amp;B1980</f>
        <v>FT-TP-1976</v>
      </c>
      <c r="D1980" s="31"/>
      <c r="E1980" s="2"/>
      <c r="F1980" s="2"/>
      <c r="G1980" s="2"/>
      <c r="H1980" s="2"/>
      <c r="I1980" s="2"/>
      <c r="J1980" s="31"/>
      <c r="K1980" s="31"/>
      <c r="L1980" s="31"/>
      <c r="M1980" s="174" t="str">
        <f>IF(OR(ISBLANK(TP_CFAR_DB[[#This Row],[Probability]]),ISBLANK(TP_CFAR_DB[[#This Row],[Severity]])),"",VLOOKUP(TP_CFAR_DB[[#This Row],[Probability]],Probability[],2,FALSE)+VLOOKUP(TP_CFAR_DB[[#This Row],[Severity]],Probability[],2,FALSE)+1)</f>
        <v/>
      </c>
      <c r="N1980" s="182"/>
    </row>
    <row r="1981" spans="2:14">
      <c r="B1981" s="176">
        <f t="shared" ca="1" si="90"/>
        <v>1977</v>
      </c>
      <c r="C1981" s="176" t="str">
        <f t="shared" ca="1" si="91"/>
        <v>FT-TP-1977</v>
      </c>
      <c r="D1981" s="31"/>
      <c r="E1981" s="2"/>
      <c r="F1981" s="2"/>
      <c r="G1981" s="2"/>
      <c r="H1981" s="2"/>
      <c r="I1981" s="2"/>
      <c r="J1981" s="31"/>
      <c r="K1981" s="31"/>
      <c r="L1981" s="31"/>
      <c r="M1981" s="174" t="str">
        <f>IF(OR(ISBLANK(TP_CFAR_DB[[#This Row],[Probability]]),ISBLANK(TP_CFAR_DB[[#This Row],[Severity]])),"",VLOOKUP(TP_CFAR_DB[[#This Row],[Probability]],Probability[],2,FALSE)+VLOOKUP(TP_CFAR_DB[[#This Row],[Severity]],Probability[],2,FALSE)+1)</f>
        <v/>
      </c>
      <c r="N1981" s="182"/>
    </row>
    <row r="1982" spans="2:14">
      <c r="B1982" s="176">
        <f t="shared" ca="1" si="90"/>
        <v>1978</v>
      </c>
      <c r="C1982" s="176" t="str">
        <f t="shared" ca="1" si="91"/>
        <v>FT-TP-1978</v>
      </c>
      <c r="D1982" s="31"/>
      <c r="E1982" s="2"/>
      <c r="F1982" s="2"/>
      <c r="G1982" s="2"/>
      <c r="H1982" s="2"/>
      <c r="I1982" s="2"/>
      <c r="J1982" s="31"/>
      <c r="K1982" s="31"/>
      <c r="L1982" s="31"/>
      <c r="M1982" s="174" t="str">
        <f>IF(OR(ISBLANK(TP_CFAR_DB[[#This Row],[Probability]]),ISBLANK(TP_CFAR_DB[[#This Row],[Severity]])),"",VLOOKUP(TP_CFAR_DB[[#This Row],[Probability]],Probability[],2,FALSE)+VLOOKUP(TP_CFAR_DB[[#This Row],[Severity]],Probability[],2,FALSE)+1)</f>
        <v/>
      </c>
      <c r="N1982" s="182"/>
    </row>
    <row r="1983" spans="2:14">
      <c r="B1983" s="176">
        <f t="shared" ca="1" si="90"/>
        <v>1979</v>
      </c>
      <c r="C1983" s="176" t="str">
        <f t="shared" ca="1" si="91"/>
        <v>FT-TP-1979</v>
      </c>
      <c r="D1983" s="31"/>
      <c r="E1983" s="2"/>
      <c r="F1983" s="2"/>
      <c r="G1983" s="2"/>
      <c r="H1983" s="2"/>
      <c r="I1983" s="2"/>
      <c r="J1983" s="31"/>
      <c r="K1983" s="31"/>
      <c r="L1983" s="31"/>
      <c r="M1983" s="174" t="str">
        <f>IF(OR(ISBLANK(TP_CFAR_DB[[#This Row],[Probability]]),ISBLANK(TP_CFAR_DB[[#This Row],[Severity]])),"",VLOOKUP(TP_CFAR_DB[[#This Row],[Probability]],Probability[],2,FALSE)+VLOOKUP(TP_CFAR_DB[[#This Row],[Severity]],Probability[],2,FALSE)+1)</f>
        <v/>
      </c>
      <c r="N1983" s="182"/>
    </row>
    <row r="1984" spans="2:14">
      <c r="B1984" s="176">
        <f t="shared" ref="B1984:B1997" ca="1" si="92">INDIRECT("R[-1]C",0)+1</f>
        <v>1980</v>
      </c>
      <c r="C1984" s="176" t="str">
        <f t="shared" ref="C1984:C1997" ca="1" si="93">"FT-TP-"&amp;B1984</f>
        <v>FT-TP-1980</v>
      </c>
      <c r="D1984" s="31"/>
      <c r="E1984" s="2"/>
      <c r="F1984" s="2"/>
      <c r="G1984" s="2"/>
      <c r="H1984" s="2"/>
      <c r="I1984" s="2"/>
      <c r="J1984" s="31"/>
      <c r="K1984" s="31"/>
      <c r="L1984" s="31"/>
      <c r="M1984" s="174" t="str">
        <f>IF(OR(ISBLANK(TP_CFAR_DB[[#This Row],[Probability]]),ISBLANK(TP_CFAR_DB[[#This Row],[Severity]])),"",VLOOKUP(TP_CFAR_DB[[#This Row],[Probability]],Probability[],2,FALSE)+VLOOKUP(TP_CFAR_DB[[#This Row],[Severity]],Probability[],2,FALSE)+1)</f>
        <v/>
      </c>
      <c r="N1984" s="182"/>
    </row>
    <row r="1985" spans="2:14">
      <c r="B1985" s="176">
        <f t="shared" ca="1" si="92"/>
        <v>1981</v>
      </c>
      <c r="C1985" s="176" t="str">
        <f t="shared" ca="1" si="93"/>
        <v>FT-TP-1981</v>
      </c>
      <c r="D1985" s="31"/>
      <c r="E1985" s="2"/>
      <c r="F1985" s="2"/>
      <c r="G1985" s="2"/>
      <c r="H1985" s="2"/>
      <c r="I1985" s="2"/>
      <c r="J1985" s="31"/>
      <c r="K1985" s="31"/>
      <c r="L1985" s="31"/>
      <c r="M1985" s="174" t="str">
        <f>IF(OR(ISBLANK(TP_CFAR_DB[[#This Row],[Probability]]),ISBLANK(TP_CFAR_DB[[#This Row],[Severity]])),"",VLOOKUP(TP_CFAR_DB[[#This Row],[Probability]],Probability[],2,FALSE)+VLOOKUP(TP_CFAR_DB[[#This Row],[Severity]],Probability[],2,FALSE)+1)</f>
        <v/>
      </c>
      <c r="N1985" s="182"/>
    </row>
    <row r="1986" spans="2:14">
      <c r="B1986" s="176">
        <f t="shared" ca="1" si="92"/>
        <v>1982</v>
      </c>
      <c r="C1986" s="176" t="str">
        <f t="shared" ca="1" si="93"/>
        <v>FT-TP-1982</v>
      </c>
      <c r="D1986" s="31"/>
      <c r="E1986" s="2"/>
      <c r="F1986" s="2"/>
      <c r="G1986" s="2"/>
      <c r="H1986" s="2"/>
      <c r="I1986" s="2"/>
      <c r="J1986" s="31"/>
      <c r="K1986" s="31"/>
      <c r="L1986" s="31"/>
      <c r="M1986" s="174" t="str">
        <f>IF(OR(ISBLANK(TP_CFAR_DB[[#This Row],[Probability]]),ISBLANK(TP_CFAR_DB[[#This Row],[Severity]])),"",VLOOKUP(TP_CFAR_DB[[#This Row],[Probability]],Probability[],2,FALSE)+VLOOKUP(TP_CFAR_DB[[#This Row],[Severity]],Probability[],2,FALSE)+1)</f>
        <v/>
      </c>
      <c r="N1986" s="182"/>
    </row>
    <row r="1987" spans="2:14">
      <c r="B1987" s="176">
        <f t="shared" ca="1" si="92"/>
        <v>1983</v>
      </c>
      <c r="C1987" s="176" t="str">
        <f t="shared" ca="1" si="93"/>
        <v>FT-TP-1983</v>
      </c>
      <c r="D1987" s="31"/>
      <c r="E1987" s="2"/>
      <c r="F1987" s="2"/>
      <c r="G1987" s="2"/>
      <c r="H1987" s="2"/>
      <c r="I1987" s="2"/>
      <c r="J1987" s="31"/>
      <c r="K1987" s="31"/>
      <c r="L1987" s="31"/>
      <c r="M1987" s="174" t="str">
        <f>IF(OR(ISBLANK(TP_CFAR_DB[[#This Row],[Probability]]),ISBLANK(TP_CFAR_DB[[#This Row],[Severity]])),"",VLOOKUP(TP_CFAR_DB[[#This Row],[Probability]],Probability[],2,FALSE)+VLOOKUP(TP_CFAR_DB[[#This Row],[Severity]],Probability[],2,FALSE)+1)</f>
        <v/>
      </c>
      <c r="N1987" s="182"/>
    </row>
    <row r="1988" spans="2:14">
      <c r="B1988" s="176">
        <f t="shared" ca="1" si="92"/>
        <v>1984</v>
      </c>
      <c r="C1988" s="176" t="str">
        <f t="shared" ca="1" si="93"/>
        <v>FT-TP-1984</v>
      </c>
      <c r="D1988" s="31"/>
      <c r="E1988" s="2"/>
      <c r="F1988" s="2"/>
      <c r="G1988" s="2"/>
      <c r="H1988" s="2"/>
      <c r="I1988" s="2"/>
      <c r="J1988" s="31"/>
      <c r="K1988" s="31"/>
      <c r="L1988" s="31"/>
      <c r="M1988" s="174" t="str">
        <f>IF(OR(ISBLANK(TP_CFAR_DB[[#This Row],[Probability]]),ISBLANK(TP_CFAR_DB[[#This Row],[Severity]])),"",VLOOKUP(TP_CFAR_DB[[#This Row],[Probability]],Probability[],2,FALSE)+VLOOKUP(TP_CFAR_DB[[#This Row],[Severity]],Probability[],2,FALSE)+1)</f>
        <v/>
      </c>
      <c r="N1988" s="182"/>
    </row>
    <row r="1989" spans="2:14">
      <c r="B1989" s="176">
        <f t="shared" ca="1" si="92"/>
        <v>1985</v>
      </c>
      <c r="C1989" s="176" t="str">
        <f t="shared" ca="1" si="93"/>
        <v>FT-TP-1985</v>
      </c>
      <c r="D1989" s="31"/>
      <c r="E1989" s="2"/>
      <c r="F1989" s="2"/>
      <c r="G1989" s="2"/>
      <c r="H1989" s="2"/>
      <c r="I1989" s="2"/>
      <c r="J1989" s="31"/>
      <c r="K1989" s="31"/>
      <c r="L1989" s="31"/>
      <c r="M1989" s="174" t="str">
        <f>IF(OR(ISBLANK(TP_CFAR_DB[[#This Row],[Probability]]),ISBLANK(TP_CFAR_DB[[#This Row],[Severity]])),"",VLOOKUP(TP_CFAR_DB[[#This Row],[Probability]],Probability[],2,FALSE)+VLOOKUP(TP_CFAR_DB[[#This Row],[Severity]],Probability[],2,FALSE)+1)</f>
        <v/>
      </c>
      <c r="N1989" s="182"/>
    </row>
    <row r="1990" spans="2:14">
      <c r="B1990" s="176">
        <f t="shared" ca="1" si="92"/>
        <v>1986</v>
      </c>
      <c r="C1990" s="176" t="str">
        <f t="shared" ca="1" si="93"/>
        <v>FT-TP-1986</v>
      </c>
      <c r="D1990" s="31"/>
      <c r="E1990" s="2"/>
      <c r="F1990" s="2"/>
      <c r="G1990" s="2"/>
      <c r="H1990" s="2"/>
      <c r="I1990" s="2"/>
      <c r="J1990" s="31"/>
      <c r="K1990" s="31"/>
      <c r="L1990" s="31"/>
      <c r="M1990" s="174" t="str">
        <f>IF(OR(ISBLANK(TP_CFAR_DB[[#This Row],[Probability]]),ISBLANK(TP_CFAR_DB[[#This Row],[Severity]])),"",VLOOKUP(TP_CFAR_DB[[#This Row],[Probability]],Probability[],2,FALSE)+VLOOKUP(TP_CFAR_DB[[#This Row],[Severity]],Probability[],2,FALSE)+1)</f>
        <v/>
      </c>
      <c r="N1990" s="182"/>
    </row>
    <row r="1991" spans="2:14">
      <c r="B1991" s="176">
        <f t="shared" ca="1" si="92"/>
        <v>1987</v>
      </c>
      <c r="C1991" s="176" t="str">
        <f t="shared" ca="1" si="93"/>
        <v>FT-TP-1987</v>
      </c>
      <c r="D1991" s="31"/>
      <c r="E1991" s="2"/>
      <c r="F1991" s="2"/>
      <c r="G1991" s="2"/>
      <c r="H1991" s="2"/>
      <c r="I1991" s="2"/>
      <c r="J1991" s="31"/>
      <c r="K1991" s="31"/>
      <c r="L1991" s="31"/>
      <c r="M1991" s="174" t="str">
        <f>IF(OR(ISBLANK(TP_CFAR_DB[[#This Row],[Probability]]),ISBLANK(TP_CFAR_DB[[#This Row],[Severity]])),"",VLOOKUP(TP_CFAR_DB[[#This Row],[Probability]],Probability[],2,FALSE)+VLOOKUP(TP_CFAR_DB[[#This Row],[Severity]],Probability[],2,FALSE)+1)</f>
        <v/>
      </c>
      <c r="N1991" s="182"/>
    </row>
    <row r="1992" spans="2:14">
      <c r="B1992" s="176">
        <f t="shared" ca="1" si="92"/>
        <v>1988</v>
      </c>
      <c r="C1992" s="176" t="str">
        <f t="shared" ca="1" si="93"/>
        <v>FT-TP-1988</v>
      </c>
      <c r="D1992" s="31"/>
      <c r="E1992" s="2"/>
      <c r="F1992" s="2"/>
      <c r="G1992" s="2"/>
      <c r="H1992" s="2"/>
      <c r="I1992" s="2"/>
      <c r="J1992" s="31"/>
      <c r="K1992" s="31"/>
      <c r="L1992" s="31"/>
      <c r="M1992" s="174" t="str">
        <f>IF(OR(ISBLANK(TP_CFAR_DB[[#This Row],[Probability]]),ISBLANK(TP_CFAR_DB[[#This Row],[Severity]])),"",VLOOKUP(TP_CFAR_DB[[#This Row],[Probability]],Probability[],2,FALSE)+VLOOKUP(TP_CFAR_DB[[#This Row],[Severity]],Probability[],2,FALSE)+1)</f>
        <v/>
      </c>
      <c r="N1992" s="182"/>
    </row>
    <row r="1993" spans="2:14">
      <c r="B1993" s="176">
        <f t="shared" ca="1" si="92"/>
        <v>1989</v>
      </c>
      <c r="C1993" s="176" t="str">
        <f t="shared" ca="1" si="93"/>
        <v>FT-TP-1989</v>
      </c>
      <c r="D1993" s="31"/>
      <c r="E1993" s="2"/>
      <c r="F1993" s="2"/>
      <c r="G1993" s="2"/>
      <c r="H1993" s="2"/>
      <c r="I1993" s="2"/>
      <c r="J1993" s="31"/>
      <c r="K1993" s="31"/>
      <c r="L1993" s="31"/>
      <c r="M1993" s="174" t="str">
        <f>IF(OR(ISBLANK(TP_CFAR_DB[[#This Row],[Probability]]),ISBLANK(TP_CFAR_DB[[#This Row],[Severity]])),"",VLOOKUP(TP_CFAR_DB[[#This Row],[Probability]],Probability[],2,FALSE)+VLOOKUP(TP_CFAR_DB[[#This Row],[Severity]],Probability[],2,FALSE)+1)</f>
        <v/>
      </c>
      <c r="N1993" s="182"/>
    </row>
    <row r="1994" spans="2:14">
      <c r="B1994" s="176">
        <f t="shared" ca="1" si="92"/>
        <v>1990</v>
      </c>
      <c r="C1994" s="176" t="str">
        <f t="shared" ca="1" si="93"/>
        <v>FT-TP-1990</v>
      </c>
      <c r="D1994" s="31"/>
      <c r="E1994" s="2"/>
      <c r="F1994" s="2"/>
      <c r="G1994" s="2"/>
      <c r="H1994" s="2"/>
      <c r="I1994" s="2"/>
      <c r="J1994" s="31"/>
      <c r="K1994" s="31"/>
      <c r="L1994" s="31"/>
      <c r="M1994" s="174" t="str">
        <f>IF(OR(ISBLANK(TP_CFAR_DB[[#This Row],[Probability]]),ISBLANK(TP_CFAR_DB[[#This Row],[Severity]])),"",VLOOKUP(TP_CFAR_DB[[#This Row],[Probability]],Probability[],2,FALSE)+VLOOKUP(TP_CFAR_DB[[#This Row],[Severity]],Probability[],2,FALSE)+1)</f>
        <v/>
      </c>
      <c r="N1994" s="182"/>
    </row>
    <row r="1995" spans="2:14">
      <c r="B1995" s="176">
        <f t="shared" ca="1" si="92"/>
        <v>1991</v>
      </c>
      <c r="C1995" s="176" t="str">
        <f t="shared" ca="1" si="93"/>
        <v>FT-TP-1991</v>
      </c>
      <c r="D1995" s="31"/>
      <c r="E1995" s="2"/>
      <c r="F1995" s="2"/>
      <c r="G1995" s="2"/>
      <c r="H1995" s="2"/>
      <c r="I1995" s="2"/>
      <c r="J1995" s="31"/>
      <c r="K1995" s="31"/>
      <c r="L1995" s="31"/>
      <c r="M1995" s="174" t="str">
        <f>IF(OR(ISBLANK(TP_CFAR_DB[[#This Row],[Probability]]),ISBLANK(TP_CFAR_DB[[#This Row],[Severity]])),"",VLOOKUP(TP_CFAR_DB[[#This Row],[Probability]],Probability[],2,FALSE)+VLOOKUP(TP_CFAR_DB[[#This Row],[Severity]],Probability[],2,FALSE)+1)</f>
        <v/>
      </c>
      <c r="N1995" s="182"/>
    </row>
    <row r="1996" spans="2:14">
      <c r="B1996" s="176">
        <f t="shared" ca="1" si="92"/>
        <v>1992</v>
      </c>
      <c r="C1996" s="176" t="str">
        <f t="shared" ca="1" si="93"/>
        <v>FT-TP-1992</v>
      </c>
      <c r="D1996" s="31"/>
      <c r="E1996" s="2"/>
      <c r="F1996" s="2"/>
      <c r="G1996" s="2"/>
      <c r="H1996" s="2"/>
      <c r="I1996" s="2"/>
      <c r="J1996" s="31"/>
      <c r="K1996" s="31"/>
      <c r="L1996" s="31"/>
      <c r="M1996" s="174" t="str">
        <f>IF(OR(ISBLANK(TP_CFAR_DB[[#This Row],[Probability]]),ISBLANK(TP_CFAR_DB[[#This Row],[Severity]])),"",VLOOKUP(TP_CFAR_DB[[#This Row],[Probability]],Probability[],2,FALSE)+VLOOKUP(TP_CFAR_DB[[#This Row],[Severity]],Probability[],2,FALSE)+1)</f>
        <v/>
      </c>
      <c r="N1996" s="182"/>
    </row>
    <row r="1997" spans="2:14">
      <c r="B1997" s="176">
        <f t="shared" ca="1" si="92"/>
        <v>1993</v>
      </c>
      <c r="C1997" s="176" t="str">
        <f t="shared" ca="1" si="93"/>
        <v>FT-TP-1993</v>
      </c>
      <c r="D1997" s="31"/>
      <c r="E1997" s="2"/>
      <c r="F1997" s="2"/>
      <c r="G1997" s="2"/>
      <c r="H1997" s="2"/>
      <c r="I1997" s="2"/>
      <c r="J1997" s="31"/>
      <c r="K1997" s="31"/>
      <c r="L1997" s="31"/>
      <c r="M1997" s="174" t="str">
        <f>IF(OR(ISBLANK(TP_CFAR_DB[[#This Row],[Probability]]),ISBLANK(TP_CFAR_DB[[#This Row],[Severity]])),"",VLOOKUP(TP_CFAR_DB[[#This Row],[Probability]],Probability[],2,FALSE)+VLOOKUP(TP_CFAR_DB[[#This Row],[Severity]],Probability[],2,FALSE)+1)</f>
        <v/>
      </c>
      <c r="N1997" s="182"/>
    </row>
    <row r="1998" spans="2:14">
      <c r="B1998" s="176">
        <f t="shared" ca="1" si="90"/>
        <v>1994</v>
      </c>
      <c r="C1998" s="176" t="str">
        <f t="shared" ca="1" si="91"/>
        <v>FT-TP-1994</v>
      </c>
      <c r="D1998" s="31"/>
      <c r="E1998" s="2"/>
      <c r="F1998" s="2"/>
      <c r="G1998" s="2"/>
      <c r="H1998" s="2"/>
      <c r="I1998" s="2"/>
      <c r="J1998" s="31"/>
      <c r="K1998" s="31"/>
      <c r="L1998" s="31"/>
      <c r="M1998" s="174" t="str">
        <f>IF(OR(ISBLANK(TP_CFAR_DB[[#This Row],[Probability]]),ISBLANK(TP_CFAR_DB[[#This Row],[Severity]])),"",VLOOKUP(TP_CFAR_DB[[#This Row],[Probability]],Probability[],2,FALSE)+VLOOKUP(TP_CFAR_DB[[#This Row],[Severity]],Probability[],2,FALSE)+1)</f>
        <v/>
      </c>
      <c r="N1998" s="182"/>
    </row>
    <row r="1999" spans="2:14">
      <c r="B1999" s="176">
        <f t="shared" ca="1" si="90"/>
        <v>1995</v>
      </c>
      <c r="C1999" s="176" t="str">
        <f t="shared" ca="1" si="91"/>
        <v>FT-TP-1995</v>
      </c>
      <c r="D1999" s="31"/>
      <c r="E1999" s="2"/>
      <c r="F1999" s="2"/>
      <c r="G1999" s="2"/>
      <c r="H1999" s="2"/>
      <c r="I1999" s="2"/>
      <c r="J1999" s="31"/>
      <c r="K1999" s="31"/>
      <c r="L1999" s="31"/>
      <c r="M1999" s="174" t="str">
        <f>IF(OR(ISBLANK(TP_CFAR_DB[[#This Row],[Probability]]),ISBLANK(TP_CFAR_DB[[#This Row],[Severity]])),"",VLOOKUP(TP_CFAR_DB[[#This Row],[Probability]],Probability[],2,FALSE)+VLOOKUP(TP_CFAR_DB[[#This Row],[Severity]],Probability[],2,FALSE)+1)</f>
        <v/>
      </c>
      <c r="N1999" s="182"/>
    </row>
    <row r="2000" spans="2:14">
      <c r="B2000" s="176">
        <f t="shared" ref="B2000:B2003" ca="1" si="94">INDIRECT("R[-1]C",0)+1</f>
        <v>1996</v>
      </c>
      <c r="C2000" s="176" t="str">
        <f t="shared" ref="C2000:C2003" ca="1" si="95">"FT-TP-"&amp;B2000</f>
        <v>FT-TP-1996</v>
      </c>
      <c r="D2000" s="31"/>
      <c r="E2000" s="2"/>
      <c r="F2000" s="2"/>
      <c r="G2000" s="2"/>
      <c r="H2000" s="2"/>
      <c r="I2000" s="2"/>
      <c r="J2000" s="31"/>
      <c r="K2000" s="31"/>
      <c r="L2000" s="31"/>
      <c r="M2000" s="174" t="str">
        <f>IF(OR(ISBLANK(TP_CFAR_DB[[#This Row],[Probability]]),ISBLANK(TP_CFAR_DB[[#This Row],[Severity]])),"",VLOOKUP(TP_CFAR_DB[[#This Row],[Probability]],Probability[],2,FALSE)+VLOOKUP(TP_CFAR_DB[[#This Row],[Severity]],Probability[],2,FALSE)+1)</f>
        <v/>
      </c>
      <c r="N2000" s="182"/>
    </row>
    <row r="2001" spans="2:14">
      <c r="B2001" s="176">
        <f t="shared" ca="1" si="94"/>
        <v>1997</v>
      </c>
      <c r="C2001" s="176" t="str">
        <f t="shared" ca="1" si="95"/>
        <v>FT-TP-1997</v>
      </c>
      <c r="D2001" s="31"/>
      <c r="E2001" s="2"/>
      <c r="F2001" s="2"/>
      <c r="G2001" s="2"/>
      <c r="H2001" s="2"/>
      <c r="I2001" s="2"/>
      <c r="J2001" s="31"/>
      <c r="K2001" s="31"/>
      <c r="L2001" s="31"/>
      <c r="M2001" s="174" t="str">
        <f>IF(OR(ISBLANK(TP_CFAR_DB[[#This Row],[Probability]]),ISBLANK(TP_CFAR_DB[[#This Row],[Severity]])),"",VLOOKUP(TP_CFAR_DB[[#This Row],[Probability]],Probability[],2,FALSE)+VLOOKUP(TP_CFAR_DB[[#This Row],[Severity]],Probability[],2,FALSE)+1)</f>
        <v/>
      </c>
      <c r="N2001" s="182"/>
    </row>
    <row r="2002" spans="2:14">
      <c r="B2002" s="176">
        <f t="shared" ca="1" si="94"/>
        <v>1998</v>
      </c>
      <c r="C2002" s="176" t="str">
        <f t="shared" ca="1" si="95"/>
        <v>FT-TP-1998</v>
      </c>
      <c r="D2002" s="31"/>
      <c r="E2002" s="2"/>
      <c r="F2002" s="2"/>
      <c r="G2002" s="2"/>
      <c r="H2002" s="2"/>
      <c r="I2002" s="2"/>
      <c r="J2002" s="31"/>
      <c r="K2002" s="31"/>
      <c r="L2002" s="31"/>
      <c r="M2002" s="174" t="str">
        <f>IF(OR(ISBLANK(TP_CFAR_DB[[#This Row],[Probability]]),ISBLANK(TP_CFAR_DB[[#This Row],[Severity]])),"",VLOOKUP(TP_CFAR_DB[[#This Row],[Probability]],Probability[],2,FALSE)+VLOOKUP(TP_CFAR_DB[[#This Row],[Severity]],Probability[],2,FALSE)+1)</f>
        <v/>
      </c>
      <c r="N2002" s="182"/>
    </row>
    <row r="2003" spans="2:14">
      <c r="B2003" s="176">
        <f t="shared" ca="1" si="94"/>
        <v>1999</v>
      </c>
      <c r="C2003" s="176" t="str">
        <f t="shared" ca="1" si="95"/>
        <v>FT-TP-1999</v>
      </c>
      <c r="D2003" s="31"/>
      <c r="E2003" s="2"/>
      <c r="F2003" s="2"/>
      <c r="G2003" s="2"/>
      <c r="H2003" s="2"/>
      <c r="I2003" s="2"/>
      <c r="J2003" s="31"/>
      <c r="K2003" s="31"/>
      <c r="L2003" s="31"/>
      <c r="M2003" s="174" t="str">
        <f>IF(OR(ISBLANK(TP_CFAR_DB[[#This Row],[Probability]]),ISBLANK(TP_CFAR_DB[[#This Row],[Severity]])),"",VLOOKUP(TP_CFAR_DB[[#This Row],[Probability]],Probability[],2,FALSE)+VLOOKUP(TP_CFAR_DB[[#This Row],[Severity]],Probability[],2,FALSE)+1)</f>
        <v/>
      </c>
      <c r="N2003" s="182"/>
    </row>
    <row r="2004" spans="2:14">
      <c r="B2004" s="176">
        <v>2000</v>
      </c>
      <c r="C2004" s="376" t="str">
        <f t="shared" si="4"/>
        <v>FT-TP-2000</v>
      </c>
      <c r="D2004" s="182" t="s">
        <v>547</v>
      </c>
      <c r="J2004" t="s">
        <v>548</v>
      </c>
      <c r="K2004" s="31" t="s">
        <v>77</v>
      </c>
      <c r="L2004" s="31" t="s">
        <v>77</v>
      </c>
      <c r="M2004" s="1">
        <f>IF(OR(ISBLANK(TP_CFAR_DB[[#This Row],[Probability]]),ISBLANK(TP_CFAR_DB[[#This Row],[Severity]])),"",VLOOKUP(TP_CFAR_DB[[#This Row],[Probability]],Probability[],2,FALSE)+VLOOKUP(TP_CFAR_DB[[#This Row],[Severity]],Probability[],2,FALSE)+1)</f>
        <v>5</v>
      </c>
      <c r="N2004" s="182" t="s">
        <v>2074</v>
      </c>
    </row>
    <row r="2005" spans="2:14">
      <c r="B2005" s="176">
        <f ca="1">INDIRECT("R[-1]C",0)+1</f>
        <v>2001</v>
      </c>
      <c r="C2005" s="376" t="str">
        <f ca="1">"FT-TP-"&amp;B2005</f>
        <v>FT-TP-2001</v>
      </c>
      <c r="D2005" s="182" t="s">
        <v>549</v>
      </c>
      <c r="J2005" t="s">
        <v>550</v>
      </c>
      <c r="K2005" s="31" t="s">
        <v>77</v>
      </c>
      <c r="L2005" s="31" t="s">
        <v>77</v>
      </c>
      <c r="M2005" s="1">
        <f>IF(OR(ISBLANK(TP_CFAR_DB[[#This Row],[Probability]]),ISBLANK(TP_CFAR_DB[[#This Row],[Severity]])),"",VLOOKUP(TP_CFAR_DB[[#This Row],[Probability]],Probability[],2,FALSE)+VLOOKUP(TP_CFAR_DB[[#This Row],[Severity]],Probability[],2,FALSE)+1)</f>
        <v>5</v>
      </c>
      <c r="N2005" s="182" t="s">
        <v>2074</v>
      </c>
    </row>
    <row r="2006" spans="2:14" hidden="1">
      <c r="B2006" s="176">
        <f t="shared" ref="B2006:B2007" ca="1" si="96">INDIRECT("R[-1]C",0)+1</f>
        <v>2002</v>
      </c>
      <c r="C2006" s="176" t="str">
        <f t="shared" ref="C2006:C2007" ca="1" si="97">"FT-TP-"&amp;B2006</f>
        <v>FT-TP-2002</v>
      </c>
      <c r="D2006" s="182"/>
      <c r="K2006" s="31" t="s">
        <v>77</v>
      </c>
      <c r="L2006" s="31" t="s">
        <v>77</v>
      </c>
      <c r="M2006" s="1">
        <f>IF(OR(ISBLANK(TP_CFAR_DB[[#This Row],[Probability]]),ISBLANK(TP_CFAR_DB[[#This Row],[Severity]])),"",VLOOKUP(TP_CFAR_DB[[#This Row],[Probability]],Probability[],2,FALSE)+VLOOKUP(TP_CFAR_DB[[#This Row],[Severity]],Probability[],2,FALSE)+1)</f>
        <v>5</v>
      </c>
      <c r="N2006" s="182" t="s">
        <v>2074</v>
      </c>
    </row>
    <row r="2007" spans="2:14" hidden="1">
      <c r="B2007" s="176">
        <f t="shared" ca="1" si="96"/>
        <v>2003</v>
      </c>
      <c r="C2007" s="176" t="str">
        <f t="shared" ca="1" si="97"/>
        <v>FT-TP-2003</v>
      </c>
      <c r="D2007" s="182"/>
      <c r="K2007" s="31" t="s">
        <v>77</v>
      </c>
      <c r="L2007" s="31" t="s">
        <v>77</v>
      </c>
      <c r="M2007" s="1">
        <f>IF(OR(ISBLANK(TP_CFAR_DB[[#This Row],[Probability]]),ISBLANK(TP_CFAR_DB[[#This Row],[Severity]])),"",VLOOKUP(TP_CFAR_DB[[#This Row],[Probability]],Probability[],2,FALSE)+VLOOKUP(TP_CFAR_DB[[#This Row],[Severity]],Probability[],2,FALSE)+1)</f>
        <v>5</v>
      </c>
      <c r="N2007" s="182" t="s">
        <v>2074</v>
      </c>
    </row>
    <row r="2008" spans="2:14" hidden="1">
      <c r="B2008" s="176">
        <f t="shared" ref="B2008:B2009" ca="1" si="98">INDIRECT("R[-1]C",0)+1</f>
        <v>2004</v>
      </c>
      <c r="C2008" s="176" t="str">
        <f t="shared" ref="C2008:C2009" ca="1" si="99">"FT-TP-"&amp;B2008</f>
        <v>FT-TP-2004</v>
      </c>
      <c r="D2008" s="182"/>
      <c r="K2008" s="31" t="s">
        <v>77</v>
      </c>
      <c r="L2008" s="31" t="s">
        <v>77</v>
      </c>
      <c r="M2008" s="1">
        <f>IF(OR(ISBLANK(TP_CFAR_DB[[#This Row],[Probability]]),ISBLANK(TP_CFAR_DB[[#This Row],[Severity]])),"",VLOOKUP(TP_CFAR_DB[[#This Row],[Probability]],Probability[],2,FALSE)+VLOOKUP(TP_CFAR_DB[[#This Row],[Severity]],Probability[],2,FALSE)+1)</f>
        <v>5</v>
      </c>
      <c r="N2008" s="182" t="s">
        <v>2074</v>
      </c>
    </row>
    <row r="2009" spans="2:14" hidden="1">
      <c r="B2009" s="176">
        <f t="shared" ca="1" si="98"/>
        <v>2005</v>
      </c>
      <c r="C2009" s="176" t="str">
        <f t="shared" ca="1" si="99"/>
        <v>FT-TP-2005</v>
      </c>
      <c r="D2009" s="182"/>
      <c r="K2009" s="31" t="s">
        <v>77</v>
      </c>
      <c r="L2009" s="31" t="s">
        <v>77</v>
      </c>
      <c r="M2009" s="1">
        <f>IF(OR(ISBLANK(TP_CFAR_DB[[#This Row],[Probability]]),ISBLANK(TP_CFAR_DB[[#This Row],[Severity]])),"",VLOOKUP(TP_CFAR_DB[[#This Row],[Probability]],Probability[],2,FALSE)+VLOOKUP(TP_CFAR_DB[[#This Row],[Severity]],Probability[],2,FALSE)+1)</f>
        <v>5</v>
      </c>
      <c r="N2009" s="182" t="s">
        <v>2074</v>
      </c>
    </row>
    <row r="2010" spans="2:14" hidden="1">
      <c r="B2010" s="176">
        <f t="shared" ref="B2010:B2011" ca="1" si="100">INDIRECT("R[-1]C",0)+1</f>
        <v>2006</v>
      </c>
      <c r="C2010" s="176" t="str">
        <f t="shared" ref="C2010:C2011" ca="1" si="101">"FT-TP-"&amp;B2010</f>
        <v>FT-TP-2006</v>
      </c>
      <c r="D2010" s="182"/>
      <c r="K2010" s="31" t="s">
        <v>77</v>
      </c>
      <c r="L2010" s="31" t="s">
        <v>77</v>
      </c>
      <c r="M2010" s="1">
        <f>IF(OR(ISBLANK(TP_CFAR_DB[[#This Row],[Probability]]),ISBLANK(TP_CFAR_DB[[#This Row],[Severity]])),"",VLOOKUP(TP_CFAR_DB[[#This Row],[Probability]],Probability[],2,FALSE)+VLOOKUP(TP_CFAR_DB[[#This Row],[Severity]],Probability[],2,FALSE)+1)</f>
        <v>5</v>
      </c>
      <c r="N2010" s="182" t="s">
        <v>2074</v>
      </c>
    </row>
    <row r="2011" spans="2:14" hidden="1">
      <c r="B2011" s="176">
        <f t="shared" ca="1" si="100"/>
        <v>2007</v>
      </c>
      <c r="C2011" s="176" t="str">
        <f t="shared" ca="1" si="101"/>
        <v>FT-TP-2007</v>
      </c>
      <c r="D2011" s="182"/>
      <c r="K2011" s="31" t="s">
        <v>77</v>
      </c>
      <c r="L2011" s="31" t="s">
        <v>77</v>
      </c>
      <c r="M2011" s="1">
        <f>IF(OR(ISBLANK(TP_CFAR_DB[[#This Row],[Probability]]),ISBLANK(TP_CFAR_DB[[#This Row],[Severity]])),"",VLOOKUP(TP_CFAR_DB[[#This Row],[Probability]],Probability[],2,FALSE)+VLOOKUP(TP_CFAR_DB[[#This Row],[Severity]],Probability[],2,FALSE)+1)</f>
        <v>5</v>
      </c>
      <c r="N2011" s="182" t="s">
        <v>2074</v>
      </c>
    </row>
    <row r="2012" spans="2:14" hidden="1">
      <c r="B2012" s="176">
        <f ca="1">INDIRECT("R[-1]C",0)+1</f>
        <v>2008</v>
      </c>
      <c r="C2012" s="176" t="str">
        <f ca="1">"FT-TP-"&amp;B2012</f>
        <v>FT-TP-2008</v>
      </c>
      <c r="D2012" s="182"/>
      <c r="K2012" s="31" t="s">
        <v>77</v>
      </c>
      <c r="L2012" s="31" t="s">
        <v>77</v>
      </c>
      <c r="M2012" s="1">
        <f>IF(OR(ISBLANK(TP_CFAR_DB[[#This Row],[Probability]]),ISBLANK(TP_CFAR_DB[[#This Row],[Severity]])),"",VLOOKUP(TP_CFAR_DB[[#This Row],[Probability]],Probability[],2,FALSE)+VLOOKUP(TP_CFAR_DB[[#This Row],[Severity]],Probability[],2,FALSE)+1)</f>
        <v>5</v>
      </c>
      <c r="N2012" s="182" t="s">
        <v>2074</v>
      </c>
    </row>
    <row r="2013" spans="2:14" hidden="1">
      <c r="B2013" s="176">
        <f t="shared" ca="1" si="5"/>
        <v>2009</v>
      </c>
      <c r="C2013" s="176" t="str">
        <f t="shared" ca="1" si="4"/>
        <v>FT-TP-2009</v>
      </c>
      <c r="D2013" s="182"/>
      <c r="K2013" s="31" t="s">
        <v>77</v>
      </c>
      <c r="L2013" s="31" t="s">
        <v>77</v>
      </c>
      <c r="M2013" s="1">
        <f>IF(OR(ISBLANK(TP_CFAR_DB[[#This Row],[Probability]]),ISBLANK(TP_CFAR_DB[[#This Row],[Severity]])),"",VLOOKUP(TP_CFAR_DB[[#This Row],[Probability]],Probability[],2,FALSE)+VLOOKUP(TP_CFAR_DB[[#This Row],[Severity]],Probability[],2,FALSE)+1)</f>
        <v>5</v>
      </c>
      <c r="N2013" s="182" t="s">
        <v>2074</v>
      </c>
    </row>
    <row r="2014" spans="2:14">
      <c r="B2014" s="176">
        <v>2010</v>
      </c>
      <c r="C2014" s="376" t="str">
        <f t="shared" si="4"/>
        <v>FT-TP-2010</v>
      </c>
      <c r="D2014" s="182" t="s">
        <v>551</v>
      </c>
      <c r="J2014" t="s">
        <v>552</v>
      </c>
      <c r="K2014" s="31" t="s">
        <v>77</v>
      </c>
      <c r="L2014" s="31" t="s">
        <v>77</v>
      </c>
      <c r="M2014" s="1">
        <f>IF(OR(ISBLANK(TP_CFAR_DB[[#This Row],[Probability]]),ISBLANK(TP_CFAR_DB[[#This Row],[Severity]])),"",VLOOKUP(TP_CFAR_DB[[#This Row],[Probability]],Probability[],2,FALSE)+VLOOKUP(TP_CFAR_DB[[#This Row],[Severity]],Probability[],2,FALSE)+1)</f>
        <v>5</v>
      </c>
      <c r="N2014" s="182" t="s">
        <v>2074</v>
      </c>
    </row>
    <row r="2015" spans="2:14">
      <c r="B2015" s="176">
        <f t="shared" ca="1" si="5"/>
        <v>2011</v>
      </c>
      <c r="C2015" s="376" t="str">
        <f t="shared" ca="1" si="4"/>
        <v>FT-TP-2011</v>
      </c>
      <c r="D2015" s="182" t="s">
        <v>553</v>
      </c>
      <c r="J2015" t="s">
        <v>554</v>
      </c>
      <c r="K2015" s="31" t="s">
        <v>77</v>
      </c>
      <c r="L2015" s="31" t="s">
        <v>77</v>
      </c>
      <c r="M2015" s="1">
        <f>IF(OR(ISBLANK(TP_CFAR_DB[[#This Row],[Probability]]),ISBLANK(TP_CFAR_DB[[#This Row],[Severity]])),"",VLOOKUP(TP_CFAR_DB[[#This Row],[Probability]],Probability[],2,FALSE)+VLOOKUP(TP_CFAR_DB[[#This Row],[Severity]],Probability[],2,FALSE)+1)</f>
        <v>5</v>
      </c>
      <c r="N2015" s="182" t="s">
        <v>2074</v>
      </c>
    </row>
    <row r="2016" spans="2:14" hidden="1">
      <c r="B2016" s="176">
        <f t="shared" ca="1" si="5"/>
        <v>2012</v>
      </c>
      <c r="C2016" s="176" t="str">
        <f t="shared" ca="1" si="4"/>
        <v>FT-TP-2012</v>
      </c>
      <c r="D2016" s="182"/>
      <c r="K2016" s="31" t="s">
        <v>77</v>
      </c>
      <c r="L2016" s="31" t="s">
        <v>77</v>
      </c>
      <c r="M2016" s="1">
        <f>IF(OR(ISBLANK(TP_CFAR_DB[[#This Row],[Probability]]),ISBLANK(TP_CFAR_DB[[#This Row],[Severity]])),"",VLOOKUP(TP_CFAR_DB[[#This Row],[Probability]],Probability[],2,FALSE)+VLOOKUP(TP_CFAR_DB[[#This Row],[Severity]],Probability[],2,FALSE)+1)</f>
        <v>5</v>
      </c>
      <c r="N2016" s="182" t="s">
        <v>2074</v>
      </c>
    </row>
    <row r="2017" spans="2:14" hidden="1">
      <c r="B2017" s="176">
        <f t="shared" ref="B2017:B2023" ca="1" si="102">INDIRECT("R[-1]C",0)+1</f>
        <v>2013</v>
      </c>
      <c r="C2017" s="176" t="str">
        <f t="shared" ref="C2017:C2023" ca="1" si="103">"FT-TP-"&amp;B2017</f>
        <v>FT-TP-2013</v>
      </c>
      <c r="D2017" s="182"/>
      <c r="K2017" s="31" t="s">
        <v>77</v>
      </c>
      <c r="L2017" s="31" t="s">
        <v>77</v>
      </c>
      <c r="M2017" s="1">
        <f>IF(OR(ISBLANK(TP_CFAR_DB[[#This Row],[Probability]]),ISBLANK(TP_CFAR_DB[[#This Row],[Severity]])),"",VLOOKUP(TP_CFAR_DB[[#This Row],[Probability]],Probability[],2,FALSE)+VLOOKUP(TP_CFAR_DB[[#This Row],[Severity]],Probability[],2,FALSE)+1)</f>
        <v>5</v>
      </c>
      <c r="N2017" s="182" t="s">
        <v>2074</v>
      </c>
    </row>
    <row r="2018" spans="2:14" hidden="1">
      <c r="B2018" s="176">
        <f t="shared" ca="1" si="102"/>
        <v>2014</v>
      </c>
      <c r="C2018" s="176" t="str">
        <f t="shared" ca="1" si="103"/>
        <v>FT-TP-2014</v>
      </c>
      <c r="D2018" s="182"/>
      <c r="K2018" s="31" t="s">
        <v>77</v>
      </c>
      <c r="L2018" s="31" t="s">
        <v>77</v>
      </c>
      <c r="M2018" s="1">
        <f>IF(OR(ISBLANK(TP_CFAR_DB[[#This Row],[Probability]]),ISBLANK(TP_CFAR_DB[[#This Row],[Severity]])),"",VLOOKUP(TP_CFAR_DB[[#This Row],[Probability]],Probability[],2,FALSE)+VLOOKUP(TP_CFAR_DB[[#This Row],[Severity]],Probability[],2,FALSE)+1)</f>
        <v>5</v>
      </c>
      <c r="N2018" s="182" t="s">
        <v>2074</v>
      </c>
    </row>
    <row r="2019" spans="2:14" hidden="1">
      <c r="B2019" s="176">
        <f t="shared" ca="1" si="102"/>
        <v>2015</v>
      </c>
      <c r="C2019" s="176" t="str">
        <f t="shared" ca="1" si="103"/>
        <v>FT-TP-2015</v>
      </c>
      <c r="D2019" s="182"/>
      <c r="K2019" s="31" t="s">
        <v>77</v>
      </c>
      <c r="L2019" s="31" t="s">
        <v>77</v>
      </c>
      <c r="M2019" s="1">
        <f>IF(OR(ISBLANK(TP_CFAR_DB[[#This Row],[Probability]]),ISBLANK(TP_CFAR_DB[[#This Row],[Severity]])),"",VLOOKUP(TP_CFAR_DB[[#This Row],[Probability]],Probability[],2,FALSE)+VLOOKUP(TP_CFAR_DB[[#This Row],[Severity]],Probability[],2,FALSE)+1)</f>
        <v>5</v>
      </c>
      <c r="N2019" s="182" t="s">
        <v>2074</v>
      </c>
    </row>
    <row r="2020" spans="2:14" hidden="1">
      <c r="B2020" s="176">
        <f t="shared" ca="1" si="102"/>
        <v>2016</v>
      </c>
      <c r="C2020" s="176" t="str">
        <f t="shared" ca="1" si="103"/>
        <v>FT-TP-2016</v>
      </c>
      <c r="D2020" s="182"/>
      <c r="K2020" s="31" t="s">
        <v>77</v>
      </c>
      <c r="L2020" s="31" t="s">
        <v>77</v>
      </c>
      <c r="M2020" s="1">
        <f>IF(OR(ISBLANK(TP_CFAR_DB[[#This Row],[Probability]]),ISBLANK(TP_CFAR_DB[[#This Row],[Severity]])),"",VLOOKUP(TP_CFAR_DB[[#This Row],[Probability]],Probability[],2,FALSE)+VLOOKUP(TP_CFAR_DB[[#This Row],[Severity]],Probability[],2,FALSE)+1)</f>
        <v>5</v>
      </c>
      <c r="N2020" s="182" t="s">
        <v>2074</v>
      </c>
    </row>
    <row r="2021" spans="2:14" hidden="1">
      <c r="B2021" s="176">
        <f t="shared" ca="1" si="102"/>
        <v>2017</v>
      </c>
      <c r="C2021" s="176" t="str">
        <f t="shared" ca="1" si="103"/>
        <v>FT-TP-2017</v>
      </c>
      <c r="D2021" s="182"/>
      <c r="K2021" s="31" t="s">
        <v>77</v>
      </c>
      <c r="L2021" s="31" t="s">
        <v>77</v>
      </c>
      <c r="M2021" s="1">
        <f>IF(OR(ISBLANK(TP_CFAR_DB[[#This Row],[Probability]]),ISBLANK(TP_CFAR_DB[[#This Row],[Severity]])),"",VLOOKUP(TP_CFAR_DB[[#This Row],[Probability]],Probability[],2,FALSE)+VLOOKUP(TP_CFAR_DB[[#This Row],[Severity]],Probability[],2,FALSE)+1)</f>
        <v>5</v>
      </c>
      <c r="N2021" s="182" t="s">
        <v>2074</v>
      </c>
    </row>
    <row r="2022" spans="2:14" hidden="1">
      <c r="B2022" s="176">
        <f t="shared" ca="1" si="102"/>
        <v>2018</v>
      </c>
      <c r="C2022" s="176" t="str">
        <f t="shared" ca="1" si="103"/>
        <v>FT-TP-2018</v>
      </c>
      <c r="D2022" s="182"/>
      <c r="K2022" s="31" t="s">
        <v>77</v>
      </c>
      <c r="L2022" s="31" t="s">
        <v>77</v>
      </c>
      <c r="M2022" s="1">
        <f>IF(OR(ISBLANK(TP_CFAR_DB[[#This Row],[Probability]]),ISBLANK(TP_CFAR_DB[[#This Row],[Severity]])),"",VLOOKUP(TP_CFAR_DB[[#This Row],[Probability]],Probability[],2,FALSE)+VLOOKUP(TP_CFAR_DB[[#This Row],[Severity]],Probability[],2,FALSE)+1)</f>
        <v>5</v>
      </c>
      <c r="N2022" s="182" t="s">
        <v>2074</v>
      </c>
    </row>
    <row r="2023" spans="2:14" hidden="1">
      <c r="B2023" s="176">
        <f t="shared" ca="1" si="102"/>
        <v>2019</v>
      </c>
      <c r="C2023" s="176" t="str">
        <f t="shared" ca="1" si="103"/>
        <v>FT-TP-2019</v>
      </c>
      <c r="D2023" s="182"/>
      <c r="K2023" s="31" t="s">
        <v>77</v>
      </c>
      <c r="L2023" s="31" t="s">
        <v>77</v>
      </c>
      <c r="M2023" s="1">
        <f>IF(OR(ISBLANK(TP_CFAR_DB[[#This Row],[Probability]]),ISBLANK(TP_CFAR_DB[[#This Row],[Severity]])),"",VLOOKUP(TP_CFAR_DB[[#This Row],[Probability]],Probability[],2,FALSE)+VLOOKUP(TP_CFAR_DB[[#This Row],[Severity]],Probability[],2,FALSE)+1)</f>
        <v>5</v>
      </c>
      <c r="N2023" s="182" t="s">
        <v>2074</v>
      </c>
    </row>
    <row r="2024" spans="2:14">
      <c r="B2024" s="176">
        <v>2020</v>
      </c>
      <c r="C2024" s="376" t="str">
        <f t="shared" si="4"/>
        <v>FT-TP-2020</v>
      </c>
      <c r="D2024" s="182" t="s">
        <v>555</v>
      </c>
      <c r="J2024" t="s">
        <v>556</v>
      </c>
      <c r="K2024" s="31" t="s">
        <v>77</v>
      </c>
      <c r="L2024" s="31" t="s">
        <v>77</v>
      </c>
      <c r="M2024" s="1">
        <f>IF(OR(ISBLANK(TP_CFAR_DB[[#This Row],[Probability]]),ISBLANK(TP_CFAR_DB[[#This Row],[Severity]])),"",VLOOKUP(TP_CFAR_DB[[#This Row],[Probability]],Probability[],2,FALSE)+VLOOKUP(TP_CFAR_DB[[#This Row],[Severity]],Probability[],2,FALSE)+1)</f>
        <v>5</v>
      </c>
      <c r="N2024" s="182" t="s">
        <v>2074</v>
      </c>
    </row>
    <row r="2025" spans="2:14">
      <c r="B2025" s="176">
        <f ca="1">INDIRECT("R[-1]C",0)+1</f>
        <v>2021</v>
      </c>
      <c r="C2025" s="376" t="str">
        <f ca="1">"FT-TP-"&amp;B2025</f>
        <v>FT-TP-2021</v>
      </c>
      <c r="D2025" s="182" t="s">
        <v>563</v>
      </c>
      <c r="J2025" t="s">
        <v>557</v>
      </c>
      <c r="K2025" s="31" t="s">
        <v>77</v>
      </c>
      <c r="L2025" s="31" t="s">
        <v>77</v>
      </c>
      <c r="M2025" s="1">
        <f>IF(OR(ISBLANK(TP_CFAR_DB[[#This Row],[Probability]]),ISBLANK(TP_CFAR_DB[[#This Row],[Severity]])),"",VLOOKUP(TP_CFAR_DB[[#This Row],[Probability]],Probability[],2,FALSE)+VLOOKUP(TP_CFAR_DB[[#This Row],[Severity]],Probability[],2,FALSE)+1)</f>
        <v>5</v>
      </c>
      <c r="N2025" s="182" t="s">
        <v>2074</v>
      </c>
    </row>
    <row r="2026" spans="2:14" hidden="1">
      <c r="B2026" s="176">
        <f t="shared" ca="1" si="5"/>
        <v>2022</v>
      </c>
      <c r="C2026" s="176" t="str">
        <f t="shared" ca="1" si="4"/>
        <v>FT-TP-2022</v>
      </c>
      <c r="D2026" s="182"/>
      <c r="K2026" s="31" t="s">
        <v>77</v>
      </c>
      <c r="L2026" s="31" t="s">
        <v>77</v>
      </c>
      <c r="M2026" s="1">
        <f>IF(OR(ISBLANK(TP_CFAR_DB[[#This Row],[Probability]]),ISBLANK(TP_CFAR_DB[[#This Row],[Severity]])),"",VLOOKUP(TP_CFAR_DB[[#This Row],[Probability]],Probability[],2,FALSE)+VLOOKUP(TP_CFAR_DB[[#This Row],[Severity]],Probability[],2,FALSE)+1)</f>
        <v>5</v>
      </c>
      <c r="N2026" s="182" t="s">
        <v>2074</v>
      </c>
    </row>
    <row r="2027" spans="2:14" hidden="1">
      <c r="B2027" s="176">
        <f t="shared" ref="B2027:B2033" ca="1" si="104">INDIRECT("R[-1]C",0)+1</f>
        <v>2023</v>
      </c>
      <c r="C2027" s="176" t="str">
        <f t="shared" ref="C2027:C2033" ca="1" si="105">"FT-TP-"&amp;B2027</f>
        <v>FT-TP-2023</v>
      </c>
      <c r="D2027" s="182"/>
      <c r="K2027" s="31" t="s">
        <v>77</v>
      </c>
      <c r="L2027" s="31" t="s">
        <v>77</v>
      </c>
      <c r="M2027" s="1">
        <f>IF(OR(ISBLANK(TP_CFAR_DB[[#This Row],[Probability]]),ISBLANK(TP_CFAR_DB[[#This Row],[Severity]])),"",VLOOKUP(TP_CFAR_DB[[#This Row],[Probability]],Probability[],2,FALSE)+VLOOKUP(TP_CFAR_DB[[#This Row],[Severity]],Probability[],2,FALSE)+1)</f>
        <v>5</v>
      </c>
      <c r="N2027" s="182" t="s">
        <v>2074</v>
      </c>
    </row>
    <row r="2028" spans="2:14" hidden="1">
      <c r="B2028" s="176">
        <f t="shared" ca="1" si="104"/>
        <v>2024</v>
      </c>
      <c r="C2028" s="176" t="str">
        <f t="shared" ca="1" si="105"/>
        <v>FT-TP-2024</v>
      </c>
      <c r="D2028" s="182"/>
      <c r="K2028" s="31" t="s">
        <v>77</v>
      </c>
      <c r="L2028" s="31" t="s">
        <v>77</v>
      </c>
      <c r="M2028" s="1">
        <f>IF(OR(ISBLANK(TP_CFAR_DB[[#This Row],[Probability]]),ISBLANK(TP_CFAR_DB[[#This Row],[Severity]])),"",VLOOKUP(TP_CFAR_DB[[#This Row],[Probability]],Probability[],2,FALSE)+VLOOKUP(TP_CFAR_DB[[#This Row],[Severity]],Probability[],2,FALSE)+1)</f>
        <v>5</v>
      </c>
      <c r="N2028" s="182" t="s">
        <v>2074</v>
      </c>
    </row>
    <row r="2029" spans="2:14" hidden="1">
      <c r="B2029" s="176">
        <f t="shared" ca="1" si="104"/>
        <v>2025</v>
      </c>
      <c r="C2029" s="176" t="str">
        <f t="shared" ca="1" si="105"/>
        <v>FT-TP-2025</v>
      </c>
      <c r="D2029" s="182"/>
      <c r="K2029" s="31" t="s">
        <v>77</v>
      </c>
      <c r="L2029" s="31" t="s">
        <v>77</v>
      </c>
      <c r="M2029" s="1">
        <f>IF(OR(ISBLANK(TP_CFAR_DB[[#This Row],[Probability]]),ISBLANK(TP_CFAR_DB[[#This Row],[Severity]])),"",VLOOKUP(TP_CFAR_DB[[#This Row],[Probability]],Probability[],2,FALSE)+VLOOKUP(TP_CFAR_DB[[#This Row],[Severity]],Probability[],2,FALSE)+1)</f>
        <v>5</v>
      </c>
      <c r="N2029" s="182" t="s">
        <v>2074</v>
      </c>
    </row>
    <row r="2030" spans="2:14" hidden="1">
      <c r="B2030" s="176">
        <f t="shared" ca="1" si="104"/>
        <v>2026</v>
      </c>
      <c r="C2030" s="176" t="str">
        <f t="shared" ca="1" si="105"/>
        <v>FT-TP-2026</v>
      </c>
      <c r="D2030" s="182"/>
      <c r="K2030" s="31" t="s">
        <v>77</v>
      </c>
      <c r="L2030" s="31" t="s">
        <v>77</v>
      </c>
      <c r="M2030" s="1">
        <f>IF(OR(ISBLANK(TP_CFAR_DB[[#This Row],[Probability]]),ISBLANK(TP_CFAR_DB[[#This Row],[Severity]])),"",VLOOKUP(TP_CFAR_DB[[#This Row],[Probability]],Probability[],2,FALSE)+VLOOKUP(TP_CFAR_DB[[#This Row],[Severity]],Probability[],2,FALSE)+1)</f>
        <v>5</v>
      </c>
      <c r="N2030" s="182" t="s">
        <v>2074</v>
      </c>
    </row>
    <row r="2031" spans="2:14" hidden="1">
      <c r="B2031" s="176">
        <f t="shared" ca="1" si="104"/>
        <v>2027</v>
      </c>
      <c r="C2031" s="176" t="str">
        <f t="shared" ca="1" si="105"/>
        <v>FT-TP-2027</v>
      </c>
      <c r="D2031" s="182"/>
      <c r="K2031" s="31" t="s">
        <v>77</v>
      </c>
      <c r="L2031" s="31" t="s">
        <v>77</v>
      </c>
      <c r="M2031" s="1">
        <f>IF(OR(ISBLANK(TP_CFAR_DB[[#This Row],[Probability]]),ISBLANK(TP_CFAR_DB[[#This Row],[Severity]])),"",VLOOKUP(TP_CFAR_DB[[#This Row],[Probability]],Probability[],2,FALSE)+VLOOKUP(TP_CFAR_DB[[#This Row],[Severity]],Probability[],2,FALSE)+1)</f>
        <v>5</v>
      </c>
      <c r="N2031" s="182" t="s">
        <v>2074</v>
      </c>
    </row>
    <row r="2032" spans="2:14" hidden="1">
      <c r="B2032" s="176">
        <f t="shared" ca="1" si="104"/>
        <v>2028</v>
      </c>
      <c r="C2032" s="176" t="str">
        <f t="shared" ca="1" si="105"/>
        <v>FT-TP-2028</v>
      </c>
      <c r="D2032" s="182"/>
      <c r="K2032" s="31" t="s">
        <v>77</v>
      </c>
      <c r="L2032" s="31" t="s">
        <v>77</v>
      </c>
      <c r="M2032" s="1">
        <f>IF(OR(ISBLANK(TP_CFAR_DB[[#This Row],[Probability]]),ISBLANK(TP_CFAR_DB[[#This Row],[Severity]])),"",VLOOKUP(TP_CFAR_DB[[#This Row],[Probability]],Probability[],2,FALSE)+VLOOKUP(TP_CFAR_DB[[#This Row],[Severity]],Probability[],2,FALSE)+1)</f>
        <v>5</v>
      </c>
      <c r="N2032" s="182" t="s">
        <v>2074</v>
      </c>
    </row>
    <row r="2033" spans="2:14" hidden="1">
      <c r="B2033" s="176">
        <f t="shared" ca="1" si="104"/>
        <v>2029</v>
      </c>
      <c r="C2033" s="176" t="str">
        <f t="shared" ca="1" si="105"/>
        <v>FT-TP-2029</v>
      </c>
      <c r="D2033" s="182"/>
      <c r="K2033" s="31" t="s">
        <v>77</v>
      </c>
      <c r="L2033" s="31" t="s">
        <v>77</v>
      </c>
      <c r="M2033" s="1">
        <f>IF(OR(ISBLANK(TP_CFAR_DB[[#This Row],[Probability]]),ISBLANK(TP_CFAR_DB[[#This Row],[Severity]])),"",VLOOKUP(TP_CFAR_DB[[#This Row],[Probability]],Probability[],2,FALSE)+VLOOKUP(TP_CFAR_DB[[#This Row],[Severity]],Probability[],2,FALSE)+1)</f>
        <v>5</v>
      </c>
      <c r="N2033" s="182" t="s">
        <v>2074</v>
      </c>
    </row>
    <row r="2034" spans="2:14">
      <c r="B2034" s="176">
        <v>2030</v>
      </c>
      <c r="C2034" s="376" t="str">
        <f t="shared" si="4"/>
        <v>FT-TP-2030</v>
      </c>
      <c r="D2034" s="182" t="s">
        <v>558</v>
      </c>
      <c r="J2034" t="s">
        <v>559</v>
      </c>
      <c r="K2034" s="31" t="s">
        <v>77</v>
      </c>
      <c r="L2034" s="31" t="s">
        <v>77</v>
      </c>
      <c r="M2034" s="1">
        <f>IF(OR(ISBLANK(TP_CFAR_DB[[#This Row],[Probability]]),ISBLANK(TP_CFAR_DB[[#This Row],[Severity]])),"",VLOOKUP(TP_CFAR_DB[[#This Row],[Probability]],Probability[],2,FALSE)+VLOOKUP(TP_CFAR_DB[[#This Row],[Severity]],Probability[],2,FALSE)+1)</f>
        <v>5</v>
      </c>
      <c r="N2034" s="182" t="s">
        <v>2074</v>
      </c>
    </row>
    <row r="2035" spans="2:14">
      <c r="B2035" s="176">
        <f t="shared" ref="B2035:B2042" ca="1" si="106">INDIRECT("R[-1]C",0)+1</f>
        <v>2031</v>
      </c>
      <c r="C2035" s="376" t="str">
        <f t="shared" ref="C2035:C2042" ca="1" si="107">"FT-TP-"&amp;B2035</f>
        <v>FT-TP-2031</v>
      </c>
      <c r="D2035" s="182" t="s">
        <v>558</v>
      </c>
      <c r="J2035" t="s">
        <v>560</v>
      </c>
      <c r="K2035" s="31" t="s">
        <v>77</v>
      </c>
      <c r="L2035" s="31" t="s">
        <v>77</v>
      </c>
      <c r="M2035" s="1">
        <f>IF(OR(ISBLANK(TP_CFAR_DB[[#This Row],[Probability]]),ISBLANK(TP_CFAR_DB[[#This Row],[Severity]])),"",VLOOKUP(TP_CFAR_DB[[#This Row],[Probability]],Probability[],2,FALSE)+VLOOKUP(TP_CFAR_DB[[#This Row],[Severity]],Probability[],2,FALSE)+1)</f>
        <v>5</v>
      </c>
      <c r="N2035" s="182" t="s">
        <v>2074</v>
      </c>
    </row>
    <row r="2036" spans="2:14">
      <c r="B2036" s="176">
        <f t="shared" ca="1" si="106"/>
        <v>2032</v>
      </c>
      <c r="C2036" s="376" t="str">
        <f t="shared" ca="1" si="107"/>
        <v>FT-TP-2032</v>
      </c>
      <c r="D2036" s="182" t="s">
        <v>558</v>
      </c>
      <c r="J2036" t="s">
        <v>561</v>
      </c>
      <c r="K2036" s="31" t="s">
        <v>77</v>
      </c>
      <c r="L2036" s="31" t="s">
        <v>77</v>
      </c>
      <c r="M2036" s="1">
        <f>IF(OR(ISBLANK(TP_CFAR_DB[[#This Row],[Probability]]),ISBLANK(TP_CFAR_DB[[#This Row],[Severity]])),"",VLOOKUP(TP_CFAR_DB[[#This Row],[Probability]],Probability[],2,FALSE)+VLOOKUP(TP_CFAR_DB[[#This Row],[Severity]],Probability[],2,FALSE)+1)</f>
        <v>5</v>
      </c>
      <c r="N2036" s="182" t="s">
        <v>2074</v>
      </c>
    </row>
    <row r="2037" spans="2:14">
      <c r="B2037" s="176">
        <f t="shared" ca="1" si="106"/>
        <v>2033</v>
      </c>
      <c r="C2037" s="376" t="str">
        <f t="shared" ca="1" si="107"/>
        <v>FT-TP-2033</v>
      </c>
      <c r="D2037" s="182" t="s">
        <v>558</v>
      </c>
      <c r="J2037" t="s">
        <v>562</v>
      </c>
      <c r="K2037" s="31" t="s">
        <v>77</v>
      </c>
      <c r="L2037" s="31" t="s">
        <v>77</v>
      </c>
      <c r="M2037" s="1">
        <f>IF(OR(ISBLANK(TP_CFAR_DB[[#This Row],[Probability]]),ISBLANK(TP_CFAR_DB[[#This Row],[Severity]])),"",VLOOKUP(TP_CFAR_DB[[#This Row],[Probability]],Probability[],2,FALSE)+VLOOKUP(TP_CFAR_DB[[#This Row],[Severity]],Probability[],2,FALSE)+1)</f>
        <v>5</v>
      </c>
      <c r="N2037" s="182" t="s">
        <v>2074</v>
      </c>
    </row>
    <row r="2038" spans="2:14" hidden="1">
      <c r="B2038" s="176">
        <f t="shared" ca="1" si="106"/>
        <v>2034</v>
      </c>
      <c r="C2038" s="176" t="str">
        <f t="shared" ca="1" si="107"/>
        <v>FT-TP-2034</v>
      </c>
      <c r="D2038" s="182"/>
      <c r="M2038" s="174" t="str">
        <f>IF(OR(ISBLANK(TP_CFAR_DB[[#This Row],[Probability]]),ISBLANK(TP_CFAR_DB[[#This Row],[Severity]])),"",VLOOKUP(TP_CFAR_DB[[#This Row],[Probability]],Probability[],2,FALSE)+VLOOKUP(TP_CFAR_DB[[#This Row],[Severity]],Probability[],2,FALSE)+1)</f>
        <v/>
      </c>
      <c r="N2038" s="182"/>
    </row>
    <row r="2039" spans="2:14" hidden="1">
      <c r="B2039" s="176">
        <f t="shared" ca="1" si="106"/>
        <v>2035</v>
      </c>
      <c r="C2039" s="176" t="str">
        <f t="shared" ca="1" si="107"/>
        <v>FT-TP-2035</v>
      </c>
      <c r="D2039" s="182"/>
      <c r="M2039" s="174" t="str">
        <f>IF(OR(ISBLANK(TP_CFAR_DB[[#This Row],[Probability]]),ISBLANK(TP_CFAR_DB[[#This Row],[Severity]])),"",VLOOKUP(TP_CFAR_DB[[#This Row],[Probability]],Probability[],2,FALSE)+VLOOKUP(TP_CFAR_DB[[#This Row],[Severity]],Probability[],2,FALSE)+1)</f>
        <v/>
      </c>
      <c r="N2039" s="182"/>
    </row>
    <row r="2040" spans="2:14" hidden="1">
      <c r="B2040" s="176">
        <f t="shared" ca="1" si="106"/>
        <v>2036</v>
      </c>
      <c r="C2040" s="176" t="str">
        <f t="shared" ca="1" si="107"/>
        <v>FT-TP-2036</v>
      </c>
      <c r="D2040" s="182"/>
      <c r="M2040" s="174" t="str">
        <f>IF(OR(ISBLANK(TP_CFAR_DB[[#This Row],[Probability]]),ISBLANK(TP_CFAR_DB[[#This Row],[Severity]])),"",VLOOKUP(TP_CFAR_DB[[#This Row],[Probability]],Probability[],2,FALSE)+VLOOKUP(TP_CFAR_DB[[#This Row],[Severity]],Probability[],2,FALSE)+1)</f>
        <v/>
      </c>
      <c r="N2040" s="182"/>
    </row>
    <row r="2041" spans="2:14" hidden="1">
      <c r="B2041" s="176">
        <f t="shared" ca="1" si="106"/>
        <v>2037</v>
      </c>
      <c r="C2041" s="176" t="str">
        <f t="shared" ca="1" si="107"/>
        <v>FT-TP-2037</v>
      </c>
      <c r="D2041" s="182"/>
      <c r="M2041" s="174" t="str">
        <f>IF(OR(ISBLANK(TP_CFAR_DB[[#This Row],[Probability]]),ISBLANK(TP_CFAR_DB[[#This Row],[Severity]])),"",VLOOKUP(TP_CFAR_DB[[#This Row],[Probability]],Probability[],2,FALSE)+VLOOKUP(TP_CFAR_DB[[#This Row],[Severity]],Probability[],2,FALSE)+1)</f>
        <v/>
      </c>
      <c r="N2041" s="182"/>
    </row>
    <row r="2042" spans="2:14" hidden="1">
      <c r="B2042" s="176">
        <f t="shared" ca="1" si="106"/>
        <v>2038</v>
      </c>
      <c r="C2042" s="176" t="str">
        <f t="shared" ca="1" si="107"/>
        <v>FT-TP-2038</v>
      </c>
      <c r="D2042" s="182"/>
      <c r="M2042" s="174" t="str">
        <f>IF(OR(ISBLANK(TP_CFAR_DB[[#This Row],[Probability]]),ISBLANK(TP_CFAR_DB[[#This Row],[Severity]])),"",VLOOKUP(TP_CFAR_DB[[#This Row],[Probability]],Probability[],2,FALSE)+VLOOKUP(TP_CFAR_DB[[#This Row],[Severity]],Probability[],2,FALSE)+1)</f>
        <v/>
      </c>
      <c r="N2042" s="182"/>
    </row>
    <row r="2043" spans="2:14">
      <c r="B2043" s="176">
        <v>2039</v>
      </c>
      <c r="C2043" s="376" t="str">
        <f t="shared" si="4"/>
        <v>FT-TP-2039</v>
      </c>
      <c r="D2043" s="182" t="s">
        <v>2015</v>
      </c>
      <c r="E2043" s="1" t="s">
        <v>5</v>
      </c>
      <c r="F2043" s="1">
        <v>30</v>
      </c>
      <c r="J2043" t="s">
        <v>2016</v>
      </c>
      <c r="K2043" t="s">
        <v>78</v>
      </c>
      <c r="L2043" t="s">
        <v>78</v>
      </c>
      <c r="M2043" s="445" t="s">
        <v>2087</v>
      </c>
      <c r="N2043" s="182" t="s">
        <v>2085</v>
      </c>
    </row>
    <row r="2044" spans="2:14">
      <c r="B2044" s="176">
        <v>2040</v>
      </c>
      <c r="C2044" s="376" t="str">
        <f t="shared" si="4"/>
        <v>FT-TP-2040</v>
      </c>
      <c r="D2044" s="182" t="s">
        <v>2006</v>
      </c>
      <c r="E2044" s="1" t="s">
        <v>4</v>
      </c>
      <c r="F2044" s="1">
        <v>30</v>
      </c>
      <c r="J2044" t="s">
        <v>2075</v>
      </c>
      <c r="K2044" t="s">
        <v>78</v>
      </c>
      <c r="L2044" t="s">
        <v>78</v>
      </c>
      <c r="M2044" s="445" t="s">
        <v>2087</v>
      </c>
      <c r="N2044" s="182" t="s">
        <v>2086</v>
      </c>
    </row>
    <row r="2045" spans="2:14">
      <c r="B2045" s="176">
        <f t="shared" ca="1" si="5"/>
        <v>2041</v>
      </c>
      <c r="C2045" s="376" t="str">
        <f t="shared" ca="1" si="4"/>
        <v>FT-TP-2041</v>
      </c>
      <c r="D2045" s="182" t="s">
        <v>2005</v>
      </c>
      <c r="E2045" s="1" t="s">
        <v>4</v>
      </c>
      <c r="F2045" s="1">
        <v>30</v>
      </c>
      <c r="J2045" t="s">
        <v>2076</v>
      </c>
      <c r="K2045" t="s">
        <v>78</v>
      </c>
      <c r="L2045" t="s">
        <v>78</v>
      </c>
      <c r="M2045" s="445" t="s">
        <v>2087</v>
      </c>
      <c r="N2045" s="182" t="s">
        <v>2086</v>
      </c>
    </row>
    <row r="2046" spans="2:14">
      <c r="B2046" s="176">
        <f t="shared" ca="1" si="5"/>
        <v>2042</v>
      </c>
      <c r="C2046" s="376" t="str">
        <f t="shared" ca="1" si="4"/>
        <v>FT-TP-2042</v>
      </c>
      <c r="D2046" s="182" t="s">
        <v>2008</v>
      </c>
      <c r="E2046" s="1" t="s">
        <v>4</v>
      </c>
      <c r="F2046" s="1">
        <v>30</v>
      </c>
      <c r="J2046" t="s">
        <v>2077</v>
      </c>
      <c r="K2046" t="s">
        <v>78</v>
      </c>
      <c r="L2046" t="s">
        <v>78</v>
      </c>
      <c r="M2046" s="445" t="s">
        <v>2087</v>
      </c>
      <c r="N2046" s="182" t="s">
        <v>2086</v>
      </c>
    </row>
    <row r="2047" spans="2:14">
      <c r="B2047" s="176">
        <f t="shared" ca="1" si="5"/>
        <v>2043</v>
      </c>
      <c r="C2047" s="376" t="str">
        <f t="shared" ca="1" si="4"/>
        <v>FT-TP-2043</v>
      </c>
      <c r="D2047" s="182" t="s">
        <v>2007</v>
      </c>
      <c r="E2047" s="1" t="s">
        <v>4</v>
      </c>
      <c r="F2047" s="1">
        <v>30</v>
      </c>
      <c r="J2047" t="s">
        <v>2078</v>
      </c>
      <c r="K2047" t="s">
        <v>78</v>
      </c>
      <c r="L2047" t="s">
        <v>78</v>
      </c>
      <c r="M2047" s="445" t="s">
        <v>2087</v>
      </c>
      <c r="N2047" s="182" t="s">
        <v>2086</v>
      </c>
    </row>
    <row r="2048" spans="2:14">
      <c r="B2048" s="176">
        <f t="shared" ref="B2048:B2070" ca="1" si="108">INDIRECT("R[-1]C",0)+1</f>
        <v>2044</v>
      </c>
      <c r="C2048" s="376" t="str">
        <f t="shared" ref="C2048:C2070" ca="1" si="109">"FT-TP-"&amp;B2048</f>
        <v>FT-TP-2044</v>
      </c>
      <c r="D2048" s="182" t="s">
        <v>2009</v>
      </c>
      <c r="E2048" s="1" t="s">
        <v>4</v>
      </c>
      <c r="F2048" s="1">
        <v>30</v>
      </c>
      <c r="J2048" t="s">
        <v>2079</v>
      </c>
      <c r="K2048" t="s">
        <v>78</v>
      </c>
      <c r="L2048" t="s">
        <v>78</v>
      </c>
      <c r="M2048" s="445" t="s">
        <v>2087</v>
      </c>
      <c r="N2048" s="182" t="s">
        <v>2086</v>
      </c>
    </row>
    <row r="2049" spans="2:14">
      <c r="B2049" s="176">
        <f t="shared" ca="1" si="108"/>
        <v>2045</v>
      </c>
      <c r="C2049" s="376" t="str">
        <f t="shared" ca="1" si="109"/>
        <v>FT-TP-2045</v>
      </c>
      <c r="D2049" s="182" t="s">
        <v>2010</v>
      </c>
      <c r="E2049" s="1" t="s">
        <v>4</v>
      </c>
      <c r="F2049" s="1">
        <v>30</v>
      </c>
      <c r="J2049" t="s">
        <v>2080</v>
      </c>
      <c r="K2049" t="s">
        <v>78</v>
      </c>
      <c r="L2049" t="s">
        <v>78</v>
      </c>
      <c r="M2049" s="445" t="s">
        <v>2087</v>
      </c>
      <c r="N2049" s="182" t="s">
        <v>2086</v>
      </c>
    </row>
    <row r="2050" spans="2:14">
      <c r="B2050" s="176">
        <f t="shared" ca="1" si="108"/>
        <v>2046</v>
      </c>
      <c r="C2050" s="376" t="str">
        <f t="shared" ca="1" si="109"/>
        <v>FT-TP-2046</v>
      </c>
      <c r="D2050" s="182" t="s">
        <v>2011</v>
      </c>
      <c r="E2050" s="1" t="s">
        <v>4</v>
      </c>
      <c r="F2050" s="1">
        <v>30</v>
      </c>
      <c r="J2050" t="s">
        <v>2081</v>
      </c>
      <c r="K2050" t="s">
        <v>78</v>
      </c>
      <c r="L2050" t="s">
        <v>78</v>
      </c>
      <c r="M2050" s="445" t="s">
        <v>2087</v>
      </c>
      <c r="N2050" s="182" t="s">
        <v>2084</v>
      </c>
    </row>
    <row r="2051" spans="2:14">
      <c r="B2051" s="176">
        <f t="shared" ca="1" si="108"/>
        <v>2047</v>
      </c>
      <c r="C2051" s="376" t="str">
        <f t="shared" ca="1" si="109"/>
        <v>FT-TP-2047</v>
      </c>
      <c r="D2051" s="182" t="s">
        <v>2012</v>
      </c>
      <c r="E2051" s="1" t="s">
        <v>4</v>
      </c>
      <c r="F2051" s="1">
        <v>30</v>
      </c>
      <c r="J2051" t="s">
        <v>2082</v>
      </c>
      <c r="K2051" t="s">
        <v>78</v>
      </c>
      <c r="L2051" t="s">
        <v>78</v>
      </c>
      <c r="M2051" s="445" t="s">
        <v>2087</v>
      </c>
      <c r="N2051" s="182" t="s">
        <v>2084</v>
      </c>
    </row>
    <row r="2052" spans="2:14">
      <c r="B2052" s="176">
        <f t="shared" ca="1" si="108"/>
        <v>2048</v>
      </c>
      <c r="C2052" s="376" t="str">
        <f t="shared" ca="1" si="109"/>
        <v>FT-TP-2048</v>
      </c>
      <c r="D2052" s="182" t="s">
        <v>2017</v>
      </c>
      <c r="E2052" s="1" t="s">
        <v>4</v>
      </c>
      <c r="F2052" s="1">
        <v>30</v>
      </c>
      <c r="J2052" t="s">
        <v>1318</v>
      </c>
      <c r="K2052" t="s">
        <v>78</v>
      </c>
      <c r="L2052" t="s">
        <v>78</v>
      </c>
      <c r="M2052" s="445" t="s">
        <v>2087</v>
      </c>
      <c r="N2052" s="182" t="s">
        <v>2083</v>
      </c>
    </row>
    <row r="2053" spans="2:14">
      <c r="B2053" s="176">
        <f t="shared" ca="1" si="108"/>
        <v>2049</v>
      </c>
      <c r="C2053" s="376" t="str">
        <f t="shared" ca="1" si="109"/>
        <v>FT-TP-2049</v>
      </c>
      <c r="D2053" s="182" t="s">
        <v>2013</v>
      </c>
      <c r="E2053" s="1" t="s">
        <v>5</v>
      </c>
      <c r="F2053" s="1">
        <v>30</v>
      </c>
      <c r="J2053" t="s">
        <v>2014</v>
      </c>
      <c r="K2053" t="s">
        <v>78</v>
      </c>
      <c r="L2053" t="s">
        <v>78</v>
      </c>
      <c r="M2053" s="445" t="s">
        <v>2087</v>
      </c>
      <c r="N2053" s="182" t="s">
        <v>2085</v>
      </c>
    </row>
    <row r="2054" spans="2:14">
      <c r="B2054" s="176">
        <f t="shared" ca="1" si="108"/>
        <v>2050</v>
      </c>
      <c r="C2054" s="1" t="str">
        <f t="shared" ca="1" si="109"/>
        <v>FT-TP-2050</v>
      </c>
      <c r="D2054" s="182" t="s">
        <v>1464</v>
      </c>
      <c r="E2054" s="1" t="s">
        <v>4</v>
      </c>
      <c r="F2054" s="2"/>
      <c r="G2054" s="2"/>
      <c r="H2054" s="2"/>
      <c r="I2054" s="2"/>
      <c r="J2054" t="s">
        <v>569</v>
      </c>
      <c r="K2054" t="s">
        <v>78</v>
      </c>
      <c r="L2054" t="s">
        <v>77</v>
      </c>
      <c r="M2054" s="1">
        <f>IF(OR(ISBLANK(TP_CFAR_DB[[#This Row],[Probability]]),ISBLANK(TP_CFAR_DB[[#This Row],[Severity]])),"",VLOOKUP(TP_CFAR_DB[[#This Row],[Probability]],Probability[],2,FALSE)+VLOOKUP(TP_CFAR_DB[[#This Row],[Severity]],Probability[],2,FALSE)+1)</f>
        <v>3</v>
      </c>
      <c r="N2054" s="182"/>
    </row>
    <row r="2055" spans="2:14">
      <c r="B2055" s="176">
        <f t="shared" ca="1" si="108"/>
        <v>2051</v>
      </c>
      <c r="C2055" s="1" t="str">
        <f t="shared" ca="1" si="109"/>
        <v>FT-TP-2051</v>
      </c>
      <c r="D2055" s="182" t="s">
        <v>1463</v>
      </c>
      <c r="E2055" s="1" t="s">
        <v>4</v>
      </c>
      <c r="F2055" s="2"/>
      <c r="G2055" s="2"/>
      <c r="H2055" s="2"/>
      <c r="I2055" s="2"/>
      <c r="J2055" t="s">
        <v>569</v>
      </c>
      <c r="K2055" t="s">
        <v>78</v>
      </c>
      <c r="L2055" t="s">
        <v>77</v>
      </c>
      <c r="M2055" s="1">
        <f>IF(OR(ISBLANK(TP_CFAR_DB[[#This Row],[Probability]]),ISBLANK(TP_CFAR_DB[[#This Row],[Severity]])),"",VLOOKUP(TP_CFAR_DB[[#This Row],[Probability]],Probability[],2,FALSE)+VLOOKUP(TP_CFAR_DB[[#This Row],[Severity]],Probability[],2,FALSE)+1)</f>
        <v>3</v>
      </c>
      <c r="N2055" s="182"/>
    </row>
    <row r="2056" spans="2:14">
      <c r="B2056" s="176">
        <f t="shared" ca="1" si="108"/>
        <v>2052</v>
      </c>
      <c r="C2056" s="176" t="str">
        <f t="shared" ca="1" si="109"/>
        <v>FT-TP-2052</v>
      </c>
      <c r="M2056" s="174" t="str">
        <f>IF(OR(ISBLANK(TP_CFAR_DB[[#This Row],[Probability]]),ISBLANK(TP_CFAR_DB[[#This Row],[Severity]])),"",VLOOKUP(TP_CFAR_DB[[#This Row],[Probability]],Probability[],2,FALSE)+VLOOKUP(TP_CFAR_DB[[#This Row],[Severity]],Probability[],2,FALSE)+1)</f>
        <v/>
      </c>
      <c r="N2056" s="182"/>
    </row>
    <row r="2057" spans="2:14">
      <c r="B2057" s="176">
        <f t="shared" ca="1" si="108"/>
        <v>2053</v>
      </c>
      <c r="C2057" s="376" t="str">
        <f t="shared" ca="1" si="109"/>
        <v>FT-TP-2053</v>
      </c>
      <c r="D2057" s="182" t="s">
        <v>1054</v>
      </c>
      <c r="E2057" s="1" t="s">
        <v>4</v>
      </c>
      <c r="J2057" t="s">
        <v>1056</v>
      </c>
      <c r="M2057" s="174" t="str">
        <f>IF(OR(ISBLANK(TP_CFAR_DB[[#This Row],[Probability]]),ISBLANK(TP_CFAR_DB[[#This Row],[Severity]])),"",VLOOKUP(TP_CFAR_DB[[#This Row],[Probability]],Probability[],2,FALSE)+VLOOKUP(TP_CFAR_DB[[#This Row],[Severity]],Probability[],2,FALSE)+1)</f>
        <v/>
      </c>
      <c r="N2057" s="182"/>
    </row>
    <row r="2058" spans="2:14">
      <c r="B2058" s="176">
        <f t="shared" ca="1" si="108"/>
        <v>2054</v>
      </c>
      <c r="C2058" s="376" t="str">
        <f t="shared" ca="1" si="109"/>
        <v>FT-TP-2054</v>
      </c>
      <c r="D2058" s="182" t="s">
        <v>1055</v>
      </c>
      <c r="E2058" s="1" t="s">
        <v>4</v>
      </c>
      <c r="J2058" t="s">
        <v>1057</v>
      </c>
      <c r="M2058" s="174" t="str">
        <f>IF(OR(ISBLANK(TP_CFAR_DB[[#This Row],[Probability]]),ISBLANK(TP_CFAR_DB[[#This Row],[Severity]])),"",VLOOKUP(TP_CFAR_DB[[#This Row],[Probability]],Probability[],2,FALSE)+VLOOKUP(TP_CFAR_DB[[#This Row],[Severity]],Probability[],2,FALSE)+1)</f>
        <v/>
      </c>
      <c r="N2058" s="182"/>
    </row>
    <row r="2059" spans="2:14">
      <c r="B2059" s="176">
        <f t="shared" ca="1" si="108"/>
        <v>2055</v>
      </c>
      <c r="C2059" s="176" t="str">
        <f t="shared" ca="1" si="109"/>
        <v>FT-TP-2055</v>
      </c>
      <c r="D2059" s="182"/>
      <c r="M2059" s="174" t="str">
        <f>IF(OR(ISBLANK(TP_CFAR_DB[[#This Row],[Probability]]),ISBLANK(TP_CFAR_DB[[#This Row],[Severity]])),"",VLOOKUP(TP_CFAR_DB[[#This Row],[Probability]],Probability[],2,FALSE)+VLOOKUP(TP_CFAR_DB[[#This Row],[Severity]],Probability[],2,FALSE)+1)</f>
        <v/>
      </c>
      <c r="N2059" s="182"/>
    </row>
    <row r="2060" spans="2:14">
      <c r="B2060" s="176">
        <f t="shared" ca="1" si="108"/>
        <v>2056</v>
      </c>
      <c r="C2060" s="376" t="str">
        <f t="shared" ca="1" si="109"/>
        <v>FT-TP-2056</v>
      </c>
      <c r="D2060" s="182" t="s">
        <v>1160</v>
      </c>
      <c r="E2060" s="1" t="s">
        <v>4</v>
      </c>
      <c r="J2060" t="s">
        <v>1166</v>
      </c>
      <c r="M2060" s="174" t="str">
        <f>IF(OR(ISBLANK(TP_CFAR_DB[[#This Row],[Probability]]),ISBLANK(TP_CFAR_DB[[#This Row],[Severity]])),"",VLOOKUP(TP_CFAR_DB[[#This Row],[Probability]],Probability[],2,FALSE)+VLOOKUP(TP_CFAR_DB[[#This Row],[Severity]],Probability[],2,FALSE)+1)</f>
        <v/>
      </c>
      <c r="N2060" s="182"/>
    </row>
    <row r="2061" spans="2:14">
      <c r="B2061" s="176">
        <f t="shared" ca="1" si="108"/>
        <v>2057</v>
      </c>
      <c r="C2061" s="376" t="str">
        <f t="shared" ca="1" si="109"/>
        <v>FT-TP-2057</v>
      </c>
      <c r="D2061" s="182" t="s">
        <v>1161</v>
      </c>
      <c r="E2061" s="1" t="s">
        <v>4</v>
      </c>
      <c r="J2061" t="s">
        <v>1167</v>
      </c>
      <c r="M2061" s="174" t="str">
        <f>IF(OR(ISBLANK(TP_CFAR_DB[[#This Row],[Probability]]),ISBLANK(TP_CFAR_DB[[#This Row],[Severity]])),"",VLOOKUP(TP_CFAR_DB[[#This Row],[Probability]],Probability[],2,FALSE)+VLOOKUP(TP_CFAR_DB[[#This Row],[Severity]],Probability[],2,FALSE)+1)</f>
        <v/>
      </c>
      <c r="N2061" s="182"/>
    </row>
    <row r="2062" spans="2:14">
      <c r="B2062" s="176">
        <f t="shared" ca="1" si="108"/>
        <v>2058</v>
      </c>
      <c r="C2062" s="376" t="str">
        <f t="shared" ca="1" si="109"/>
        <v>FT-TP-2058</v>
      </c>
      <c r="D2062" s="182" t="s">
        <v>1162</v>
      </c>
      <c r="E2062" s="1" t="s">
        <v>4</v>
      </c>
      <c r="J2062" t="s">
        <v>1168</v>
      </c>
      <c r="M2062" s="174" t="str">
        <f>IF(OR(ISBLANK(TP_CFAR_DB[[#This Row],[Probability]]),ISBLANK(TP_CFAR_DB[[#This Row],[Severity]])),"",VLOOKUP(TP_CFAR_DB[[#This Row],[Probability]],Probability[],2,FALSE)+VLOOKUP(TP_CFAR_DB[[#This Row],[Severity]],Probability[],2,FALSE)+1)</f>
        <v/>
      </c>
      <c r="N2062" s="182"/>
    </row>
    <row r="2063" spans="2:14">
      <c r="B2063" s="176">
        <f t="shared" ca="1" si="108"/>
        <v>2059</v>
      </c>
      <c r="C2063" s="376" t="str">
        <f t="shared" ca="1" si="109"/>
        <v>FT-TP-2059</v>
      </c>
      <c r="D2063" s="182" t="s">
        <v>1163</v>
      </c>
      <c r="E2063" s="1" t="s">
        <v>4</v>
      </c>
      <c r="J2063" t="s">
        <v>1169</v>
      </c>
      <c r="M2063" s="174" t="str">
        <f>IF(OR(ISBLANK(TP_CFAR_DB[[#This Row],[Probability]]),ISBLANK(TP_CFAR_DB[[#This Row],[Severity]])),"",VLOOKUP(TP_CFAR_DB[[#This Row],[Probability]],Probability[],2,FALSE)+VLOOKUP(TP_CFAR_DB[[#This Row],[Severity]],Probability[],2,FALSE)+1)</f>
        <v/>
      </c>
      <c r="N2063" s="182"/>
    </row>
    <row r="2064" spans="2:14">
      <c r="B2064" s="382">
        <f ca="1">INDIRECT("R[-1]C",0)+1</f>
        <v>2060</v>
      </c>
      <c r="C2064" s="376" t="str">
        <f ca="1">"FT-TP-"&amp;B2064</f>
        <v>FT-TP-2060</v>
      </c>
      <c r="D2064" s="182" t="s">
        <v>1172</v>
      </c>
      <c r="E2064" s="1" t="s">
        <v>4</v>
      </c>
      <c r="J2064" t="s">
        <v>1173</v>
      </c>
      <c r="M2064" s="174" t="str">
        <f>IF(OR(ISBLANK(TP_CFAR_DB[[#This Row],[Probability]]),ISBLANK(TP_CFAR_DB[[#This Row],[Severity]])),"",VLOOKUP(TP_CFAR_DB[[#This Row],[Probability]],Probability[],2,FALSE)+VLOOKUP(TP_CFAR_DB[[#This Row],[Severity]],Probability[],2,FALSE)+1)</f>
        <v/>
      </c>
      <c r="N2064" s="182"/>
    </row>
    <row r="2065" spans="2:14">
      <c r="B2065" s="176">
        <f t="shared" ca="1" si="108"/>
        <v>2061</v>
      </c>
      <c r="C2065" s="376" t="str">
        <f t="shared" ca="1" si="109"/>
        <v>FT-TP-2061</v>
      </c>
      <c r="D2065" s="182" t="s">
        <v>1164</v>
      </c>
      <c r="E2065" s="1" t="s">
        <v>4</v>
      </c>
      <c r="J2065" t="s">
        <v>1170</v>
      </c>
      <c r="M2065" s="174" t="str">
        <f>IF(OR(ISBLANK(TP_CFAR_DB[[#This Row],[Probability]]),ISBLANK(TP_CFAR_DB[[#This Row],[Severity]])),"",VLOOKUP(TP_CFAR_DB[[#This Row],[Probability]],Probability[],2,FALSE)+VLOOKUP(TP_CFAR_DB[[#This Row],[Severity]],Probability[],2,FALSE)+1)</f>
        <v/>
      </c>
      <c r="N2065" s="182"/>
    </row>
    <row r="2066" spans="2:14">
      <c r="B2066" s="176">
        <f t="shared" ca="1" si="108"/>
        <v>2062</v>
      </c>
      <c r="C2066" s="376" t="str">
        <f t="shared" ca="1" si="109"/>
        <v>FT-TP-2062</v>
      </c>
      <c r="D2066" s="182" t="s">
        <v>1165</v>
      </c>
      <c r="E2066" s="1" t="s">
        <v>4</v>
      </c>
      <c r="J2066" t="s">
        <v>1171</v>
      </c>
      <c r="M2066" s="174" t="str">
        <f>IF(OR(ISBLANK(TP_CFAR_DB[[#This Row],[Probability]]),ISBLANK(TP_CFAR_DB[[#This Row],[Severity]])),"",VLOOKUP(TP_CFAR_DB[[#This Row],[Probability]],Probability[],2,FALSE)+VLOOKUP(TP_CFAR_DB[[#This Row],[Severity]],Probability[],2,FALSE)+1)</f>
        <v/>
      </c>
      <c r="N2066" s="182"/>
    </row>
    <row r="2067" spans="2:14">
      <c r="B2067" s="176">
        <f t="shared" ca="1" si="108"/>
        <v>2063</v>
      </c>
      <c r="C2067" s="176" t="str">
        <f t="shared" ca="1" si="109"/>
        <v>FT-TP-2063</v>
      </c>
      <c r="M2067" s="174" t="str">
        <f>IF(OR(ISBLANK(TP_CFAR_DB[[#This Row],[Probability]]),ISBLANK(TP_CFAR_DB[[#This Row],[Severity]])),"",VLOOKUP(TP_CFAR_DB[[#This Row],[Probability]],Probability[],2,FALSE)+VLOOKUP(TP_CFAR_DB[[#This Row],[Severity]],Probability[],2,FALSE)+1)</f>
        <v/>
      </c>
      <c r="N2067" s="182"/>
    </row>
    <row r="2068" spans="2:14">
      <c r="B2068" s="176">
        <f t="shared" ca="1" si="108"/>
        <v>2064</v>
      </c>
      <c r="C2068" s="376" t="str">
        <f t="shared" ca="1" si="109"/>
        <v>FT-TP-2064</v>
      </c>
      <c r="D2068" s="182" t="s">
        <v>1181</v>
      </c>
      <c r="E2068" s="1" t="s">
        <v>4</v>
      </c>
      <c r="J2068" t="s">
        <v>1179</v>
      </c>
      <c r="M2068" s="174" t="str">
        <f>IF(OR(ISBLANK(TP_CFAR_DB[[#This Row],[Probability]]),ISBLANK(TP_CFAR_DB[[#This Row],[Severity]])),"",VLOOKUP(TP_CFAR_DB[[#This Row],[Probability]],Probability[],2,FALSE)+VLOOKUP(TP_CFAR_DB[[#This Row],[Severity]],Probability[],2,FALSE)+1)</f>
        <v/>
      </c>
      <c r="N2068" s="182"/>
    </row>
    <row r="2069" spans="2:14">
      <c r="B2069" s="176">
        <f t="shared" ca="1" si="108"/>
        <v>2065</v>
      </c>
      <c r="C2069" s="376" t="str">
        <f t="shared" ca="1" si="109"/>
        <v>FT-TP-2065</v>
      </c>
      <c r="D2069" s="182" t="s">
        <v>1182</v>
      </c>
      <c r="E2069" s="1" t="s">
        <v>4</v>
      </c>
      <c r="J2069" t="s">
        <v>1180</v>
      </c>
      <c r="M2069" s="174" t="str">
        <f>IF(OR(ISBLANK(TP_CFAR_DB[[#This Row],[Probability]]),ISBLANK(TP_CFAR_DB[[#This Row],[Severity]])),"",VLOOKUP(TP_CFAR_DB[[#This Row],[Probability]],Probability[],2,FALSE)+VLOOKUP(TP_CFAR_DB[[#This Row],[Severity]],Probability[],2,FALSE)+1)</f>
        <v/>
      </c>
      <c r="N2069" s="182"/>
    </row>
    <row r="2070" spans="2:14">
      <c r="B2070" s="176">
        <f t="shared" ca="1" si="108"/>
        <v>2066</v>
      </c>
      <c r="C2070" s="376" t="str">
        <f t="shared" ca="1" si="109"/>
        <v>FT-TP-2066</v>
      </c>
      <c r="D2070" s="182" t="s">
        <v>1183</v>
      </c>
      <c r="E2070" s="1" t="s">
        <v>4</v>
      </c>
      <c r="J2070" t="s">
        <v>1186</v>
      </c>
      <c r="M2070" s="174" t="str">
        <f>IF(OR(ISBLANK(TP_CFAR_DB[[#This Row],[Probability]]),ISBLANK(TP_CFAR_DB[[#This Row],[Severity]])),"",VLOOKUP(TP_CFAR_DB[[#This Row],[Probability]],Probability[],2,FALSE)+VLOOKUP(TP_CFAR_DB[[#This Row],[Severity]],Probability[],2,FALSE)+1)</f>
        <v/>
      </c>
      <c r="N2070" s="182"/>
    </row>
    <row r="2071" spans="2:14">
      <c r="B2071" s="176">
        <f t="shared" ref="B2071:B2140" ca="1" si="110">INDIRECT("R[-1]C",0)+1</f>
        <v>2067</v>
      </c>
      <c r="C2071" s="376" t="str">
        <f t="shared" ref="C2071:C2140" ca="1" si="111">"FT-TP-"&amp;B2071</f>
        <v>FT-TP-2067</v>
      </c>
      <c r="D2071" s="182" t="s">
        <v>1184</v>
      </c>
      <c r="E2071" s="1" t="s">
        <v>4</v>
      </c>
      <c r="J2071" t="s">
        <v>1185</v>
      </c>
      <c r="M2071" s="174" t="str">
        <f>IF(OR(ISBLANK(TP_CFAR_DB[[#This Row],[Probability]]),ISBLANK(TP_CFAR_DB[[#This Row],[Severity]])),"",VLOOKUP(TP_CFAR_DB[[#This Row],[Probability]],Probability[],2,FALSE)+VLOOKUP(TP_CFAR_DB[[#This Row],[Severity]],Probability[],2,FALSE)+1)</f>
        <v/>
      </c>
      <c r="N2071" s="182"/>
    </row>
    <row r="2072" spans="2:14">
      <c r="B2072" s="176">
        <f t="shared" ca="1" si="110"/>
        <v>2068</v>
      </c>
      <c r="C2072" s="176" t="str">
        <f t="shared" ca="1" si="111"/>
        <v>FT-TP-2068</v>
      </c>
      <c r="M2072" s="174" t="str">
        <f>IF(OR(ISBLANK(TP_CFAR_DB[[#This Row],[Probability]]),ISBLANK(TP_CFAR_DB[[#This Row],[Severity]])),"",VLOOKUP(TP_CFAR_DB[[#This Row],[Probability]],Probability[],2,FALSE)+VLOOKUP(TP_CFAR_DB[[#This Row],[Severity]],Probability[],2,FALSE)+1)</f>
        <v/>
      </c>
      <c r="N2072" s="182"/>
    </row>
    <row r="2073" spans="2:14">
      <c r="B2073" s="176">
        <f t="shared" ca="1" si="110"/>
        <v>2069</v>
      </c>
      <c r="C2073" s="376" t="str">
        <f t="shared" ca="1" si="111"/>
        <v>FT-TP-2069</v>
      </c>
      <c r="D2073" s="182" t="s">
        <v>1196</v>
      </c>
      <c r="E2073" s="1" t="s">
        <v>4</v>
      </c>
      <c r="J2073" t="s">
        <v>1197</v>
      </c>
      <c r="M2073" s="174" t="str">
        <f>IF(OR(ISBLANK(TP_CFAR_DB[[#This Row],[Probability]]),ISBLANK(TP_CFAR_DB[[#This Row],[Severity]])),"",VLOOKUP(TP_CFAR_DB[[#This Row],[Probability]],Probability[],2,FALSE)+VLOOKUP(TP_CFAR_DB[[#This Row],[Severity]],Probability[],2,FALSE)+1)</f>
        <v/>
      </c>
      <c r="N2073" s="182"/>
    </row>
    <row r="2074" spans="2:14">
      <c r="B2074" s="176">
        <f t="shared" ca="1" si="110"/>
        <v>2070</v>
      </c>
      <c r="C2074" s="376" t="str">
        <f t="shared" ca="1" si="111"/>
        <v>FT-TP-2070</v>
      </c>
      <c r="D2074" s="182" t="s">
        <v>1198</v>
      </c>
      <c r="E2074" s="1" t="s">
        <v>4</v>
      </c>
      <c r="J2074" t="s">
        <v>1200</v>
      </c>
      <c r="M2074" s="174" t="str">
        <f>IF(OR(ISBLANK(TP_CFAR_DB[[#This Row],[Probability]]),ISBLANK(TP_CFAR_DB[[#This Row],[Severity]])),"",VLOOKUP(TP_CFAR_DB[[#This Row],[Probability]],Probability[],2,FALSE)+VLOOKUP(TP_CFAR_DB[[#This Row],[Severity]],Probability[],2,FALSE)+1)</f>
        <v/>
      </c>
      <c r="N2074" s="182"/>
    </row>
    <row r="2075" spans="2:14">
      <c r="B2075" s="176">
        <f t="shared" ca="1" si="110"/>
        <v>2071</v>
      </c>
      <c r="C2075" s="376" t="str">
        <f t="shared" ca="1" si="111"/>
        <v>FT-TP-2071</v>
      </c>
      <c r="D2075" s="182" t="s">
        <v>1199</v>
      </c>
      <c r="E2075" s="1" t="s">
        <v>4</v>
      </c>
      <c r="J2075" t="s">
        <v>1465</v>
      </c>
      <c r="M2075" s="174" t="str">
        <f>IF(OR(ISBLANK(TP_CFAR_DB[[#This Row],[Probability]]),ISBLANK(TP_CFAR_DB[[#This Row],[Severity]])),"",VLOOKUP(TP_CFAR_DB[[#This Row],[Probability]],Probability[],2,FALSE)+VLOOKUP(TP_CFAR_DB[[#This Row],[Severity]],Probability[],2,FALSE)+1)</f>
        <v/>
      </c>
      <c r="N2075" s="182"/>
    </row>
    <row r="2076" spans="2:14">
      <c r="B2076" s="176">
        <f t="shared" ca="1" si="110"/>
        <v>2072</v>
      </c>
      <c r="C2076" s="176" t="str">
        <f t="shared" ca="1" si="111"/>
        <v>FT-TP-2072</v>
      </c>
      <c r="M2076" s="174" t="str">
        <f>IF(OR(ISBLANK(TP_CFAR_DB[[#This Row],[Probability]]),ISBLANK(TP_CFAR_DB[[#This Row],[Severity]])),"",VLOOKUP(TP_CFAR_DB[[#This Row],[Probability]],Probability[],2,FALSE)+VLOOKUP(TP_CFAR_DB[[#This Row],[Severity]],Probability[],2,FALSE)+1)</f>
        <v/>
      </c>
      <c r="N2076" s="182"/>
    </row>
    <row r="2077" spans="2:14">
      <c r="B2077" s="176">
        <f t="shared" ca="1" si="110"/>
        <v>2073</v>
      </c>
      <c r="C2077" s="376" t="str">
        <f t="shared" ca="1" si="111"/>
        <v>FT-TP-2073</v>
      </c>
      <c r="D2077" s="182" t="s">
        <v>1319</v>
      </c>
      <c r="E2077" s="1" t="s">
        <v>4</v>
      </c>
      <c r="F2077" s="1">
        <v>30</v>
      </c>
      <c r="J2077" t="s">
        <v>1320</v>
      </c>
      <c r="M2077" s="174" t="str">
        <f>IF(OR(ISBLANK(TP_CFAR_DB[[#This Row],[Probability]]),ISBLANK(TP_CFAR_DB[[#This Row],[Severity]])),"",VLOOKUP(TP_CFAR_DB[[#This Row],[Probability]],Probability[],2,FALSE)+VLOOKUP(TP_CFAR_DB[[#This Row],[Severity]],Probability[],2,FALSE)+1)</f>
        <v/>
      </c>
      <c r="N2077" s="182"/>
    </row>
    <row r="2078" spans="2:14">
      <c r="B2078" s="176">
        <f t="shared" ca="1" si="110"/>
        <v>2074</v>
      </c>
      <c r="C2078" s="176" t="str">
        <f t="shared" ca="1" si="111"/>
        <v>FT-TP-2074</v>
      </c>
      <c r="M2078" s="174" t="str">
        <f>IF(OR(ISBLANK(TP_CFAR_DB[[#This Row],[Probability]]),ISBLANK(TP_CFAR_DB[[#This Row],[Severity]])),"",VLOOKUP(TP_CFAR_DB[[#This Row],[Probability]],Probability[],2,FALSE)+VLOOKUP(TP_CFAR_DB[[#This Row],[Severity]],Probability[],2,FALSE)+1)</f>
        <v/>
      </c>
      <c r="N2078" s="182"/>
    </row>
    <row r="2079" spans="2:14">
      <c r="B2079" s="176">
        <f t="shared" ca="1" si="110"/>
        <v>2075</v>
      </c>
      <c r="C2079" s="376" t="str">
        <f t="shared" ca="1" si="111"/>
        <v>FT-TP-2075</v>
      </c>
      <c r="D2079" s="182" t="s">
        <v>1466</v>
      </c>
      <c r="E2079" s="1" t="s">
        <v>4</v>
      </c>
      <c r="J2079" t="s">
        <v>1539</v>
      </c>
      <c r="M2079" s="174" t="str">
        <f>IF(OR(ISBLANK(TP_CFAR_DB[[#This Row],[Probability]]),ISBLANK(TP_CFAR_DB[[#This Row],[Severity]])),"",VLOOKUP(TP_CFAR_DB[[#This Row],[Probability]],Probability[],2,FALSE)+VLOOKUP(TP_CFAR_DB[[#This Row],[Severity]],Probability[],2,FALSE)+1)</f>
        <v/>
      </c>
      <c r="N2079" s="182"/>
    </row>
    <row r="2080" spans="2:14">
      <c r="B2080" s="176">
        <f t="shared" ca="1" si="110"/>
        <v>2076</v>
      </c>
      <c r="C2080" s="176" t="str">
        <f t="shared" ca="1" si="111"/>
        <v>FT-TP-2076</v>
      </c>
      <c r="M2080" s="174" t="str">
        <f>IF(OR(ISBLANK(TP_CFAR_DB[[#This Row],[Probability]]),ISBLANK(TP_CFAR_DB[[#This Row],[Severity]])),"",VLOOKUP(TP_CFAR_DB[[#This Row],[Probability]],Probability[],2,FALSE)+VLOOKUP(TP_CFAR_DB[[#This Row],[Severity]],Probability[],2,FALSE)+1)</f>
        <v/>
      </c>
      <c r="N2080" s="182"/>
    </row>
    <row r="2081" spans="2:14" hidden="1">
      <c r="B2081" s="176">
        <f t="shared" ca="1" si="110"/>
        <v>2077</v>
      </c>
      <c r="C2081" s="176" t="str">
        <f t="shared" ca="1" si="111"/>
        <v>FT-TP-2077</v>
      </c>
      <c r="M2081" s="174" t="str">
        <f>IF(OR(ISBLANK(TP_CFAR_DB[[#This Row],[Probability]]),ISBLANK(TP_CFAR_DB[[#This Row],[Severity]])),"",VLOOKUP(TP_CFAR_DB[[#This Row],[Probability]],Probability[],2,FALSE)+VLOOKUP(TP_CFAR_DB[[#This Row],[Severity]],Probability[],2,FALSE)+1)</f>
        <v/>
      </c>
      <c r="N2081" s="182"/>
    </row>
    <row r="2082" spans="2:14" hidden="1">
      <c r="B2082" s="176">
        <f t="shared" ca="1" si="110"/>
        <v>2078</v>
      </c>
      <c r="C2082" s="176" t="str">
        <f t="shared" ca="1" si="111"/>
        <v>FT-TP-2078</v>
      </c>
      <c r="M2082" s="174"/>
      <c r="N2082" s="182"/>
    </row>
    <row r="2083" spans="2:14" hidden="1">
      <c r="B2083" s="471">
        <f t="shared" ref="B2083:B2084" ca="1" si="112">INDIRECT("R[-1]C",0)+1</f>
        <v>2079</v>
      </c>
      <c r="C2083" s="176" t="str">
        <f t="shared" ref="C2083:C2084" ca="1" si="113">"FT-TP-"&amp;B2083</f>
        <v>FT-TP-2079</v>
      </c>
      <c r="M2083" s="174" t="str">
        <f>IF(OR(ISBLANK(TP_CFAR_DB[[#This Row],[Probability]]),ISBLANK(TP_CFAR_DB[[#This Row],[Severity]])),"",VLOOKUP(TP_CFAR_DB[[#This Row],[Probability]],Probability[],2,FALSE)+VLOOKUP(TP_CFAR_DB[[#This Row],[Severity]],Probability[],2,FALSE)+1)</f>
        <v/>
      </c>
      <c r="N2083" s="182"/>
    </row>
    <row r="2084" spans="2:14" hidden="1">
      <c r="B2084" s="471">
        <f t="shared" ca="1" si="112"/>
        <v>2080</v>
      </c>
      <c r="C2084" s="176" t="str">
        <f t="shared" ca="1" si="113"/>
        <v>FT-TP-2080</v>
      </c>
      <c r="M2084" s="174" t="str">
        <f>IF(OR(ISBLANK(TP_CFAR_DB[[#This Row],[Probability]]),ISBLANK(TP_CFAR_DB[[#This Row],[Severity]])),"",VLOOKUP(TP_CFAR_DB[[#This Row],[Probability]],Probability[],2,FALSE)+VLOOKUP(TP_CFAR_DB[[#This Row],[Severity]],Probability[],2,FALSE)+1)</f>
        <v/>
      </c>
      <c r="N2084" s="182"/>
    </row>
    <row r="2085" spans="2:14" hidden="1">
      <c r="B2085" s="471">
        <f ca="1">INDIRECT("R[-1]C",0)+1</f>
        <v>2081</v>
      </c>
      <c r="C2085" s="176" t="str">
        <f ca="1">"FT-TP-"&amp;B2085</f>
        <v>FT-TP-2081</v>
      </c>
      <c r="M2085" s="174" t="str">
        <f>IF(OR(ISBLANK(TP_CFAR_DB[[#This Row],[Probability]]),ISBLANK(TP_CFAR_DB[[#This Row],[Severity]])),"",VLOOKUP(TP_CFAR_DB[[#This Row],[Probability]],Probability[],2,FALSE)+VLOOKUP(TP_CFAR_DB[[#This Row],[Severity]],Probability[],2,FALSE)+1)</f>
        <v/>
      </c>
      <c r="N2085" s="182"/>
    </row>
    <row r="2086" spans="2:14" hidden="1">
      <c r="B2086" s="176">
        <f t="shared" ca="1" si="110"/>
        <v>2082</v>
      </c>
      <c r="C2086" s="176" t="str">
        <f t="shared" ca="1" si="111"/>
        <v>FT-TP-2082</v>
      </c>
      <c r="M2086" s="174"/>
      <c r="N2086" s="182"/>
    </row>
    <row r="2087" spans="2:14" hidden="1">
      <c r="B2087" s="176">
        <f t="shared" ca="1" si="110"/>
        <v>2083</v>
      </c>
      <c r="C2087" s="176" t="str">
        <f t="shared" ca="1" si="111"/>
        <v>FT-TP-2083</v>
      </c>
      <c r="M2087" s="174"/>
      <c r="N2087" s="182"/>
    </row>
    <row r="2088" spans="2:14" hidden="1">
      <c r="B2088" s="176">
        <f t="shared" ca="1" si="110"/>
        <v>2084</v>
      </c>
      <c r="C2088" s="176" t="str">
        <f t="shared" ca="1" si="111"/>
        <v>FT-TP-2084</v>
      </c>
      <c r="M2088" s="174"/>
      <c r="N2088" s="182"/>
    </row>
    <row r="2089" spans="2:14" hidden="1">
      <c r="B2089" s="176">
        <f t="shared" ca="1" si="110"/>
        <v>2085</v>
      </c>
      <c r="C2089" s="176" t="str">
        <f t="shared" ca="1" si="111"/>
        <v>FT-TP-2085</v>
      </c>
      <c r="M2089" s="174"/>
      <c r="N2089" s="182"/>
    </row>
    <row r="2090" spans="2:14" hidden="1">
      <c r="B2090" s="176">
        <f t="shared" ca="1" si="110"/>
        <v>2086</v>
      </c>
      <c r="C2090" s="176" t="str">
        <f t="shared" ca="1" si="111"/>
        <v>FT-TP-2086</v>
      </c>
      <c r="M2090" s="174"/>
      <c r="N2090" s="182"/>
    </row>
    <row r="2091" spans="2:14" hidden="1">
      <c r="B2091" s="176">
        <f t="shared" ca="1" si="110"/>
        <v>2087</v>
      </c>
      <c r="C2091" s="176" t="str">
        <f t="shared" ca="1" si="111"/>
        <v>FT-TP-2087</v>
      </c>
      <c r="M2091" s="174"/>
      <c r="N2091" s="182"/>
    </row>
    <row r="2092" spans="2:14" hidden="1">
      <c r="B2092" s="176">
        <f t="shared" ca="1" si="110"/>
        <v>2088</v>
      </c>
      <c r="C2092" s="176" t="str">
        <f t="shared" ca="1" si="111"/>
        <v>FT-TP-2088</v>
      </c>
      <c r="M2092" s="174"/>
      <c r="N2092" s="182"/>
    </row>
    <row r="2093" spans="2:14" hidden="1">
      <c r="B2093" s="176">
        <f t="shared" ca="1" si="110"/>
        <v>2089</v>
      </c>
      <c r="C2093" s="176" t="str">
        <f t="shared" ca="1" si="111"/>
        <v>FT-TP-2089</v>
      </c>
      <c r="M2093" s="174"/>
      <c r="N2093" s="182"/>
    </row>
    <row r="2094" spans="2:14" hidden="1">
      <c r="B2094" s="176">
        <f t="shared" ca="1" si="110"/>
        <v>2090</v>
      </c>
      <c r="C2094" s="176" t="str">
        <f t="shared" ca="1" si="111"/>
        <v>FT-TP-2090</v>
      </c>
      <c r="M2094" s="174" t="str">
        <f>IF(OR(ISBLANK(TP_CFAR_DB[[#This Row],[Probability]]),ISBLANK(TP_CFAR_DB[[#This Row],[Severity]])),"",VLOOKUP(TP_CFAR_DB[[#This Row],[Probability]],Probability[],2,FALSE)+VLOOKUP(TP_CFAR_DB[[#This Row],[Severity]],Probability[],2,FALSE)+1)</f>
        <v/>
      </c>
      <c r="N2094" s="182"/>
    </row>
    <row r="2095" spans="2:14" hidden="1">
      <c r="B2095" s="176">
        <f t="shared" ca="1" si="110"/>
        <v>2091</v>
      </c>
      <c r="C2095" s="176" t="str">
        <f t="shared" ca="1" si="111"/>
        <v>FT-TP-2091</v>
      </c>
      <c r="M2095" s="174" t="str">
        <f>IF(OR(ISBLANK(TP_CFAR_DB[[#This Row],[Probability]]),ISBLANK(TP_CFAR_DB[[#This Row],[Severity]])),"",VLOOKUP(TP_CFAR_DB[[#This Row],[Probability]],Probability[],2,FALSE)+VLOOKUP(TP_CFAR_DB[[#This Row],[Severity]],Probability[],2,FALSE)+1)</f>
        <v/>
      </c>
      <c r="N2095" s="182"/>
    </row>
    <row r="2096" spans="2:14" hidden="1">
      <c r="B2096" s="176">
        <f t="shared" ca="1" si="110"/>
        <v>2092</v>
      </c>
      <c r="C2096" s="176" t="str">
        <f t="shared" ca="1" si="111"/>
        <v>FT-TP-2092</v>
      </c>
      <c r="M2096" s="174" t="str">
        <f>IF(OR(ISBLANK(TP_CFAR_DB[[#This Row],[Probability]]),ISBLANK(TP_CFAR_DB[[#This Row],[Severity]])),"",VLOOKUP(TP_CFAR_DB[[#This Row],[Probability]],Probability[],2,FALSE)+VLOOKUP(TP_CFAR_DB[[#This Row],[Severity]],Probability[],2,FALSE)+1)</f>
        <v/>
      </c>
      <c r="N2096" s="182"/>
    </row>
    <row r="2097" spans="2:14" hidden="1">
      <c r="B2097" s="176">
        <f t="shared" ca="1" si="110"/>
        <v>2093</v>
      </c>
      <c r="C2097" s="176" t="str">
        <f t="shared" ca="1" si="111"/>
        <v>FT-TP-2093</v>
      </c>
      <c r="M2097" s="174" t="str">
        <f>IF(OR(ISBLANK(TP_CFAR_DB[[#This Row],[Probability]]),ISBLANK(TP_CFAR_DB[[#This Row],[Severity]])),"",VLOOKUP(TP_CFAR_DB[[#This Row],[Probability]],Probability[],2,FALSE)+VLOOKUP(TP_CFAR_DB[[#This Row],[Severity]],Probability[],2,FALSE)+1)</f>
        <v/>
      </c>
      <c r="N2097" s="182"/>
    </row>
    <row r="2098" spans="2:14" hidden="1">
      <c r="B2098" s="176">
        <f t="shared" ca="1" si="110"/>
        <v>2094</v>
      </c>
      <c r="C2098" s="176" t="str">
        <f t="shared" ca="1" si="111"/>
        <v>FT-TP-2094</v>
      </c>
      <c r="M2098" s="174" t="str">
        <f>IF(OR(ISBLANK(TP_CFAR_DB[[#This Row],[Probability]]),ISBLANK(TP_CFAR_DB[[#This Row],[Severity]])),"",VLOOKUP(TP_CFAR_DB[[#This Row],[Probability]],Probability[],2,FALSE)+VLOOKUP(TP_CFAR_DB[[#This Row],[Severity]],Probability[],2,FALSE)+1)</f>
        <v/>
      </c>
      <c r="N2098" s="182"/>
    </row>
    <row r="2099" spans="2:14" hidden="1">
      <c r="B2099" s="176">
        <f t="shared" ca="1" si="110"/>
        <v>2095</v>
      </c>
      <c r="C2099" s="176" t="str">
        <f t="shared" ca="1" si="111"/>
        <v>FT-TP-2095</v>
      </c>
      <c r="M2099" s="174" t="str">
        <f>IF(OR(ISBLANK(TP_CFAR_DB[[#This Row],[Probability]]),ISBLANK(TP_CFAR_DB[[#This Row],[Severity]])),"",VLOOKUP(TP_CFAR_DB[[#This Row],[Probability]],Probability[],2,FALSE)+VLOOKUP(TP_CFAR_DB[[#This Row],[Severity]],Probability[],2,FALSE)+1)</f>
        <v/>
      </c>
      <c r="N2099" s="182"/>
    </row>
    <row r="2100" spans="2:14">
      <c r="B2100" s="176">
        <f t="shared" ca="1" si="110"/>
        <v>2096</v>
      </c>
      <c r="C2100" s="176" t="str">
        <f t="shared" ca="1" si="111"/>
        <v>FT-TP-2096</v>
      </c>
      <c r="M2100" s="174" t="str">
        <f>IF(OR(ISBLANK(TP_CFAR_DB[[#This Row],[Probability]]),ISBLANK(TP_CFAR_DB[[#This Row],[Severity]])),"",VLOOKUP(TP_CFAR_DB[[#This Row],[Probability]],Probability[],2,FALSE)+VLOOKUP(TP_CFAR_DB[[#This Row],[Severity]],Probability[],2,FALSE)+1)</f>
        <v/>
      </c>
      <c r="N2100" s="182"/>
    </row>
    <row r="2101" spans="2:14">
      <c r="B2101" s="176">
        <f t="shared" ca="1" si="110"/>
        <v>2097</v>
      </c>
      <c r="C2101" s="176" t="str">
        <f t="shared" ca="1" si="111"/>
        <v>FT-TP-2097</v>
      </c>
      <c r="M2101" s="174" t="str">
        <f>IF(OR(ISBLANK(TP_CFAR_DB[[#This Row],[Probability]]),ISBLANK(TP_CFAR_DB[[#This Row],[Severity]])),"",VLOOKUP(TP_CFAR_DB[[#This Row],[Probability]],Probability[],2,FALSE)+VLOOKUP(TP_CFAR_DB[[#This Row],[Severity]],Probability[],2,FALSE)+1)</f>
        <v/>
      </c>
      <c r="N2101" s="182"/>
    </row>
    <row r="2102" spans="2:14">
      <c r="B2102" s="176">
        <f t="shared" ca="1" si="110"/>
        <v>2098</v>
      </c>
      <c r="C2102" s="176" t="str">
        <f t="shared" ca="1" si="111"/>
        <v>FT-TP-2098</v>
      </c>
      <c r="M2102" s="174" t="str">
        <f>IF(OR(ISBLANK(TP_CFAR_DB[[#This Row],[Probability]]),ISBLANK(TP_CFAR_DB[[#This Row],[Severity]])),"",VLOOKUP(TP_CFAR_DB[[#This Row],[Probability]],Probability[],2,FALSE)+VLOOKUP(TP_CFAR_DB[[#This Row],[Severity]],Probability[],2,FALSE)+1)</f>
        <v/>
      </c>
      <c r="N2102" s="182"/>
    </row>
    <row r="2103" spans="2:14">
      <c r="B2103" s="176">
        <f t="shared" ca="1" si="110"/>
        <v>2099</v>
      </c>
      <c r="C2103" s="176" t="str">
        <f t="shared" ca="1" si="111"/>
        <v>FT-TP-2099</v>
      </c>
      <c r="M2103" s="174" t="str">
        <f>IF(OR(ISBLANK(TP_CFAR_DB[[#This Row],[Probability]]),ISBLANK(TP_CFAR_DB[[#This Row],[Severity]])),"",VLOOKUP(TP_CFAR_DB[[#This Row],[Probability]],Probability[],2,FALSE)+VLOOKUP(TP_CFAR_DB[[#This Row],[Severity]],Probability[],2,FALSE)+1)</f>
        <v/>
      </c>
      <c r="N2103" s="182"/>
    </row>
    <row r="2104" spans="2:14" ht="28">
      <c r="B2104" s="176">
        <f t="shared" ca="1" si="110"/>
        <v>2100</v>
      </c>
      <c r="C2104" s="399" t="str">
        <f t="shared" ca="1" si="111"/>
        <v>FT-TP-2100</v>
      </c>
      <c r="D2104" s="9" t="s">
        <v>2199</v>
      </c>
      <c r="E2104" s="1" t="s">
        <v>4</v>
      </c>
      <c r="F2104" s="1">
        <v>30</v>
      </c>
      <c r="J2104" s="80" t="s">
        <v>2211</v>
      </c>
      <c r="K2104" t="s">
        <v>78</v>
      </c>
      <c r="L2104" t="s">
        <v>78</v>
      </c>
      <c r="M2104" s="174">
        <f>IF(OR(ISBLANK(TP_CFAR_DB[[#This Row],[Probability]]),ISBLANK(TP_CFAR_DB[[#This Row],[Severity]])),"",VLOOKUP(TP_CFAR_DB[[#This Row],[Probability]],Probability[],2,FALSE)+VLOOKUP(TP_CFAR_DB[[#This Row],[Severity]],Probability[],2,FALSE)+1)</f>
        <v>1</v>
      </c>
      <c r="N2104" s="182"/>
    </row>
    <row r="2105" spans="2:14" ht="28">
      <c r="B2105" s="176">
        <f t="shared" ca="1" si="110"/>
        <v>2101</v>
      </c>
      <c r="C2105" s="399" t="str">
        <f t="shared" ca="1" si="111"/>
        <v>FT-TP-2101</v>
      </c>
      <c r="D2105" s="9" t="s">
        <v>2200</v>
      </c>
      <c r="E2105" s="1" t="s">
        <v>4</v>
      </c>
      <c r="F2105" s="1">
        <v>30</v>
      </c>
      <c r="J2105" s="80" t="s">
        <v>2224</v>
      </c>
      <c r="K2105" t="s">
        <v>78</v>
      </c>
      <c r="L2105" t="s">
        <v>78</v>
      </c>
      <c r="M2105" s="174">
        <f>IF(OR(ISBLANK(TP_CFAR_DB[[#This Row],[Probability]]),ISBLANK(TP_CFAR_DB[[#This Row],[Severity]])),"",VLOOKUP(TP_CFAR_DB[[#This Row],[Probability]],Probability[],2,FALSE)+VLOOKUP(TP_CFAR_DB[[#This Row],[Severity]],Probability[],2,FALSE)+1)</f>
        <v>1</v>
      </c>
      <c r="N2105" s="182"/>
    </row>
    <row r="2106" spans="2:14" ht="28">
      <c r="B2106" s="176">
        <f t="shared" ca="1" si="110"/>
        <v>2102</v>
      </c>
      <c r="C2106" s="399" t="str">
        <f t="shared" ca="1" si="111"/>
        <v>FT-TP-2102</v>
      </c>
      <c r="D2106" s="9" t="s">
        <v>2201</v>
      </c>
      <c r="E2106" s="1" t="s">
        <v>4</v>
      </c>
      <c r="F2106" s="1">
        <v>30</v>
      </c>
      <c r="J2106" s="80" t="s">
        <v>2225</v>
      </c>
      <c r="K2106" t="s">
        <v>78</v>
      </c>
      <c r="L2106" t="s">
        <v>78</v>
      </c>
      <c r="M2106" s="174">
        <f>IF(OR(ISBLANK(TP_CFAR_DB[[#This Row],[Probability]]),ISBLANK(TP_CFAR_DB[[#This Row],[Severity]])),"",VLOOKUP(TP_CFAR_DB[[#This Row],[Probability]],Probability[],2,FALSE)+VLOOKUP(TP_CFAR_DB[[#This Row],[Severity]],Probability[],2,FALSE)+1)</f>
        <v>1</v>
      </c>
      <c r="N2106" s="182"/>
    </row>
    <row r="2107" spans="2:14" ht="41.5">
      <c r="B2107" s="176">
        <f t="shared" ca="1" si="110"/>
        <v>2103</v>
      </c>
      <c r="C2107" s="399" t="str">
        <f t="shared" ca="1" si="111"/>
        <v>FT-TP-2103</v>
      </c>
      <c r="D2107" s="9" t="s">
        <v>2202</v>
      </c>
      <c r="E2107" s="1" t="s">
        <v>4</v>
      </c>
      <c r="F2107" s="1">
        <v>30</v>
      </c>
      <c r="J2107" s="80" t="s">
        <v>2226</v>
      </c>
      <c r="K2107" t="s">
        <v>78</v>
      </c>
      <c r="L2107" t="s">
        <v>78</v>
      </c>
      <c r="M2107" s="174">
        <f>IF(OR(ISBLANK(TP_CFAR_DB[[#This Row],[Probability]]),ISBLANK(TP_CFAR_DB[[#This Row],[Severity]])),"",VLOOKUP(TP_CFAR_DB[[#This Row],[Probability]],Probability[],2,FALSE)+VLOOKUP(TP_CFAR_DB[[#This Row],[Severity]],Probability[],2,FALSE)+1)</f>
        <v>1</v>
      </c>
      <c r="N2107" s="182"/>
    </row>
    <row r="2108" spans="2:14" ht="41.5">
      <c r="B2108" s="176">
        <f t="shared" ca="1" si="110"/>
        <v>2104</v>
      </c>
      <c r="C2108" s="399" t="str">
        <f t="shared" ca="1" si="111"/>
        <v>FT-TP-2104</v>
      </c>
      <c r="D2108" s="9" t="s">
        <v>2203</v>
      </c>
      <c r="E2108" s="1" t="s">
        <v>4</v>
      </c>
      <c r="F2108" s="1">
        <v>30</v>
      </c>
      <c r="J2108" s="80" t="s">
        <v>2227</v>
      </c>
      <c r="K2108" t="s">
        <v>78</v>
      </c>
      <c r="L2108" t="s">
        <v>78</v>
      </c>
      <c r="M2108" s="174">
        <f>IF(OR(ISBLANK(TP_CFAR_DB[[#This Row],[Probability]]),ISBLANK(TP_CFAR_DB[[#This Row],[Severity]])),"",VLOOKUP(TP_CFAR_DB[[#This Row],[Probability]],Probability[],2,FALSE)+VLOOKUP(TP_CFAR_DB[[#This Row],[Severity]],Probability[],2,FALSE)+1)</f>
        <v>1</v>
      </c>
      <c r="N2108" s="182"/>
    </row>
    <row r="2109" spans="2:14" ht="28">
      <c r="B2109" s="176">
        <f t="shared" ca="1" si="110"/>
        <v>2105</v>
      </c>
      <c r="C2109" s="399" t="str">
        <f t="shared" ca="1" si="111"/>
        <v>FT-TP-2105</v>
      </c>
      <c r="D2109" s="9" t="s">
        <v>2204</v>
      </c>
      <c r="E2109" s="1" t="s">
        <v>4</v>
      </c>
      <c r="F2109" s="1">
        <v>30</v>
      </c>
      <c r="J2109" s="80" t="s">
        <v>2212</v>
      </c>
      <c r="K2109" t="s">
        <v>78</v>
      </c>
      <c r="L2109" t="s">
        <v>137</v>
      </c>
      <c r="M2109" s="174">
        <f>IF(OR(ISBLANK(TP_CFAR_DB[[#This Row],[Probability]]),ISBLANK(TP_CFAR_DB[[#This Row],[Severity]])),"",VLOOKUP(TP_CFAR_DB[[#This Row],[Probability]],Probability[],2,FALSE)+VLOOKUP(TP_CFAR_DB[[#This Row],[Severity]],Probability[],2,FALSE)+1)</f>
        <v>2</v>
      </c>
      <c r="N2109" s="182"/>
    </row>
    <row r="2110" spans="2:14" ht="28">
      <c r="B2110" s="176">
        <f t="shared" ca="1" si="110"/>
        <v>2106</v>
      </c>
      <c r="C2110" s="399" t="str">
        <f t="shared" ca="1" si="111"/>
        <v>FT-TP-2106</v>
      </c>
      <c r="D2110" s="9" t="s">
        <v>2205</v>
      </c>
      <c r="E2110" s="1" t="s">
        <v>4</v>
      </c>
      <c r="F2110" s="1">
        <v>30</v>
      </c>
      <c r="J2110" s="80" t="s">
        <v>2228</v>
      </c>
      <c r="K2110" t="s">
        <v>78</v>
      </c>
      <c r="L2110" t="s">
        <v>137</v>
      </c>
      <c r="M2110" s="174">
        <f>IF(OR(ISBLANK(TP_CFAR_DB[[#This Row],[Probability]]),ISBLANK(TP_CFAR_DB[[#This Row],[Severity]])),"",VLOOKUP(TP_CFAR_DB[[#This Row],[Probability]],Probability[],2,FALSE)+VLOOKUP(TP_CFAR_DB[[#This Row],[Severity]],Probability[],2,FALSE)+1)</f>
        <v>2</v>
      </c>
      <c r="N2110" s="182"/>
    </row>
    <row r="2111" spans="2:14" ht="28">
      <c r="B2111" s="176">
        <f t="shared" ca="1" si="110"/>
        <v>2107</v>
      </c>
      <c r="C2111" s="399" t="str">
        <f t="shared" ca="1" si="111"/>
        <v>FT-TP-2107</v>
      </c>
      <c r="D2111" s="9" t="s">
        <v>2206</v>
      </c>
      <c r="E2111" s="1" t="s">
        <v>4</v>
      </c>
      <c r="F2111" s="1">
        <v>30</v>
      </c>
      <c r="J2111" s="80" t="s">
        <v>2229</v>
      </c>
      <c r="K2111" t="s">
        <v>78</v>
      </c>
      <c r="L2111" t="s">
        <v>137</v>
      </c>
      <c r="M2111" s="174">
        <f>IF(OR(ISBLANK(TP_CFAR_DB[[#This Row],[Probability]]),ISBLANK(TP_CFAR_DB[[#This Row],[Severity]])),"",VLOOKUP(TP_CFAR_DB[[#This Row],[Probability]],Probability[],2,FALSE)+VLOOKUP(TP_CFAR_DB[[#This Row],[Severity]],Probability[],2,FALSE)+1)</f>
        <v>2</v>
      </c>
      <c r="N2111" s="182"/>
    </row>
    <row r="2112" spans="2:14" ht="41.5">
      <c r="B2112" s="176">
        <f t="shared" ca="1" si="110"/>
        <v>2108</v>
      </c>
      <c r="C2112" s="399" t="str">
        <f t="shared" ca="1" si="111"/>
        <v>FT-TP-2108</v>
      </c>
      <c r="D2112" s="9" t="s">
        <v>2207</v>
      </c>
      <c r="E2112" s="1" t="s">
        <v>4</v>
      </c>
      <c r="F2112" s="1">
        <v>30</v>
      </c>
      <c r="J2112" s="80" t="s">
        <v>2230</v>
      </c>
      <c r="K2112" t="s">
        <v>78</v>
      </c>
      <c r="L2112" t="s">
        <v>137</v>
      </c>
      <c r="M2112" s="174">
        <f>IF(OR(ISBLANK(TP_CFAR_DB[[#This Row],[Probability]]),ISBLANK(TP_CFAR_DB[[#This Row],[Severity]])),"",VLOOKUP(TP_CFAR_DB[[#This Row],[Probability]],Probability[],2,FALSE)+VLOOKUP(TP_CFAR_DB[[#This Row],[Severity]],Probability[],2,FALSE)+1)</f>
        <v>2</v>
      </c>
      <c r="N2112" s="182"/>
    </row>
    <row r="2113" spans="2:14" ht="41.5">
      <c r="B2113" s="176">
        <f t="shared" ca="1" si="110"/>
        <v>2109</v>
      </c>
      <c r="C2113" s="399" t="str">
        <f t="shared" ca="1" si="111"/>
        <v>FT-TP-2109</v>
      </c>
      <c r="D2113" s="9" t="s">
        <v>2208</v>
      </c>
      <c r="E2113" s="1" t="s">
        <v>4</v>
      </c>
      <c r="F2113" s="1">
        <v>30</v>
      </c>
      <c r="J2113" s="80" t="s">
        <v>2231</v>
      </c>
      <c r="K2113" t="s">
        <v>78</v>
      </c>
      <c r="L2113" t="s">
        <v>137</v>
      </c>
      <c r="M2113" s="174">
        <f>IF(OR(ISBLANK(TP_CFAR_DB[[#This Row],[Probability]]),ISBLANK(TP_CFAR_DB[[#This Row],[Severity]])),"",VLOOKUP(TP_CFAR_DB[[#This Row],[Probability]],Probability[],2,FALSE)+VLOOKUP(TP_CFAR_DB[[#This Row],[Severity]],Probability[],2,FALSE)+1)</f>
        <v>2</v>
      </c>
      <c r="N2113" s="182"/>
    </row>
    <row r="2114" spans="2:14" ht="42.65" customHeight="1">
      <c r="B2114" s="176">
        <f t="shared" ca="1" si="110"/>
        <v>2110</v>
      </c>
      <c r="C2114" s="399" t="str">
        <f t="shared" ca="1" si="111"/>
        <v>FT-TP-2110</v>
      </c>
      <c r="D2114" s="9" t="s">
        <v>2209</v>
      </c>
      <c r="E2114" s="1" t="s">
        <v>4</v>
      </c>
      <c r="F2114" s="1">
        <v>30</v>
      </c>
      <c r="J2114" s="80" t="s">
        <v>2232</v>
      </c>
      <c r="K2114" t="s">
        <v>78</v>
      </c>
      <c r="L2114" t="s">
        <v>137</v>
      </c>
      <c r="M2114" s="174">
        <f>IF(OR(ISBLANK(TP_CFAR_DB[[#This Row],[Probability]]),ISBLANK(TP_CFAR_DB[[#This Row],[Severity]])),"",VLOOKUP(TP_CFAR_DB[[#This Row],[Probability]],Probability[],2,FALSE)+VLOOKUP(TP_CFAR_DB[[#This Row],[Severity]],Probability[],2,FALSE)+1)</f>
        <v>2</v>
      </c>
      <c r="N2114" s="182"/>
    </row>
    <row r="2115" spans="2:14" ht="44.15" customHeight="1">
      <c r="B2115" s="176">
        <f t="shared" ca="1" si="110"/>
        <v>2111</v>
      </c>
      <c r="C2115" s="399" t="str">
        <f t="shared" ca="1" si="111"/>
        <v>FT-TP-2111</v>
      </c>
      <c r="D2115" s="9" t="s">
        <v>2210</v>
      </c>
      <c r="E2115" s="1" t="s">
        <v>4</v>
      </c>
      <c r="F2115" s="1">
        <v>30</v>
      </c>
      <c r="J2115" s="80" t="s">
        <v>2233</v>
      </c>
      <c r="K2115" t="s">
        <v>78</v>
      </c>
      <c r="L2115" t="s">
        <v>137</v>
      </c>
      <c r="M2115" s="174">
        <f>IF(OR(ISBLANK(TP_CFAR_DB[[#This Row],[Probability]]),ISBLANK(TP_CFAR_DB[[#This Row],[Severity]])),"",VLOOKUP(TP_CFAR_DB[[#This Row],[Probability]],Probability[],2,FALSE)+VLOOKUP(TP_CFAR_DB[[#This Row],[Severity]],Probability[],2,FALSE)+1)</f>
        <v>2</v>
      </c>
      <c r="N2115" s="182"/>
    </row>
    <row r="2116" spans="2:14" ht="28">
      <c r="B2116" s="176">
        <f ca="1">INDIRECT("R[-1]C",0)+1</f>
        <v>2112</v>
      </c>
      <c r="C2116" s="399" t="str">
        <f t="shared" ca="1" si="111"/>
        <v>FT-TP-2112</v>
      </c>
      <c r="D2116" s="9" t="s">
        <v>2219</v>
      </c>
      <c r="E2116" s="1" t="s">
        <v>4</v>
      </c>
      <c r="F2116" s="1">
        <v>30</v>
      </c>
      <c r="J2116" s="80" t="s">
        <v>2222</v>
      </c>
      <c r="K2116" t="s">
        <v>137</v>
      </c>
      <c r="L2116" t="s">
        <v>137</v>
      </c>
      <c r="M2116" s="174">
        <f>IF(OR(ISBLANK(TP_CFAR_DB[[#This Row],[Probability]]),ISBLANK(TP_CFAR_DB[[#This Row],[Severity]])),"",VLOOKUP(TP_CFAR_DB[[#This Row],[Probability]],Probability[],2,FALSE)+VLOOKUP(TP_CFAR_DB[[#This Row],[Severity]],Probability[],2,FALSE)+1)</f>
        <v>3</v>
      </c>
      <c r="N2116" s="182"/>
    </row>
    <row r="2117" spans="2:14" ht="28">
      <c r="B2117" s="176">
        <f ca="1">INDIRECT("R[-1]C",0)+1</f>
        <v>2113</v>
      </c>
      <c r="C2117" s="399" t="str">
        <f t="shared" ca="1" si="111"/>
        <v>FT-TP-2113</v>
      </c>
      <c r="D2117" s="9" t="s">
        <v>2220</v>
      </c>
      <c r="E2117" s="1" t="s">
        <v>4</v>
      </c>
      <c r="F2117" s="1">
        <v>30</v>
      </c>
      <c r="J2117" s="80" t="s">
        <v>2234</v>
      </c>
      <c r="K2117" t="s">
        <v>137</v>
      </c>
      <c r="L2117" t="s">
        <v>137</v>
      </c>
      <c r="M2117" s="174">
        <f>IF(OR(ISBLANK(TP_CFAR_DB[[#This Row],[Probability]]),ISBLANK(TP_CFAR_DB[[#This Row],[Severity]])),"",VLOOKUP(TP_CFAR_DB[[#This Row],[Probability]],Probability[],2,FALSE)+VLOOKUP(TP_CFAR_DB[[#This Row],[Severity]],Probability[],2,FALSE)+1)</f>
        <v>3</v>
      </c>
      <c r="N2117" s="182"/>
    </row>
    <row r="2118" spans="2:14" ht="41.5">
      <c r="B2118" s="176">
        <f ca="1">INDIRECT("R[-1]C",0)+1</f>
        <v>2114</v>
      </c>
      <c r="C2118" s="399" t="str">
        <f t="shared" ca="1" si="111"/>
        <v>FT-TP-2114</v>
      </c>
      <c r="D2118" s="9" t="s">
        <v>2221</v>
      </c>
      <c r="E2118" s="1" t="s">
        <v>4</v>
      </c>
      <c r="F2118" s="1">
        <v>30</v>
      </c>
      <c r="J2118" s="80" t="s">
        <v>2235</v>
      </c>
      <c r="K2118" t="s">
        <v>137</v>
      </c>
      <c r="L2118" t="s">
        <v>137</v>
      </c>
      <c r="M2118" s="174">
        <f>IF(OR(ISBLANK(TP_CFAR_DB[[#This Row],[Probability]]),ISBLANK(TP_CFAR_DB[[#This Row],[Severity]])),"",VLOOKUP(TP_CFAR_DB[[#This Row],[Probability]],Probability[],2,FALSE)+VLOOKUP(TP_CFAR_DB[[#This Row],[Severity]],Probability[],2,FALSE)+1)</f>
        <v>3</v>
      </c>
      <c r="N2118" s="182"/>
    </row>
    <row r="2119" spans="2:14" ht="28">
      <c r="B2119" s="176">
        <f t="shared" ca="1" si="110"/>
        <v>2115</v>
      </c>
      <c r="C2119" s="399" t="str">
        <f t="shared" ca="1" si="111"/>
        <v>FT-TP-2115</v>
      </c>
      <c r="D2119" s="9" t="s">
        <v>2214</v>
      </c>
      <c r="E2119" s="1" t="s">
        <v>4</v>
      </c>
      <c r="F2119" s="1">
        <v>30</v>
      </c>
      <c r="J2119" s="80" t="s">
        <v>2213</v>
      </c>
      <c r="K2119" t="s">
        <v>137</v>
      </c>
      <c r="L2119" t="s">
        <v>77</v>
      </c>
      <c r="M2119" s="174">
        <f>IF(OR(ISBLANK(TP_CFAR_DB[[#This Row],[Probability]]),ISBLANK(TP_CFAR_DB[[#This Row],[Severity]])),"",VLOOKUP(TP_CFAR_DB[[#This Row],[Probability]],Probability[],2,FALSE)+VLOOKUP(TP_CFAR_DB[[#This Row],[Severity]],Probability[],2,FALSE)+1)</f>
        <v>4</v>
      </c>
      <c r="N2119" s="182"/>
    </row>
    <row r="2120" spans="2:14" ht="28">
      <c r="B2120" s="176">
        <f t="shared" ca="1" si="110"/>
        <v>2116</v>
      </c>
      <c r="C2120" s="399" t="str">
        <f t="shared" ca="1" si="111"/>
        <v>FT-TP-2116</v>
      </c>
      <c r="D2120" s="9" t="s">
        <v>2215</v>
      </c>
      <c r="E2120" s="1" t="s">
        <v>4</v>
      </c>
      <c r="F2120" s="1">
        <v>60</v>
      </c>
      <c r="J2120" s="80" t="s">
        <v>2236</v>
      </c>
      <c r="K2120" t="s">
        <v>137</v>
      </c>
      <c r="L2120" t="s">
        <v>77</v>
      </c>
      <c r="M2120" s="174">
        <f>IF(OR(ISBLANK(TP_CFAR_DB[[#This Row],[Probability]]),ISBLANK(TP_CFAR_DB[[#This Row],[Severity]])),"",VLOOKUP(TP_CFAR_DB[[#This Row],[Probability]],Probability[],2,FALSE)+VLOOKUP(TP_CFAR_DB[[#This Row],[Severity]],Probability[],2,FALSE)+1)</f>
        <v>4</v>
      </c>
      <c r="N2120" s="182"/>
    </row>
    <row r="2121" spans="2:14" ht="28">
      <c r="B2121" s="176">
        <f t="shared" ca="1" si="110"/>
        <v>2117</v>
      </c>
      <c r="C2121" s="399" t="str">
        <f t="shared" ca="1" si="111"/>
        <v>FT-TP-2117</v>
      </c>
      <c r="D2121" s="9" t="s">
        <v>2216</v>
      </c>
      <c r="E2121" s="1" t="s">
        <v>4</v>
      </c>
      <c r="F2121" s="1">
        <v>60</v>
      </c>
      <c r="J2121" s="80" t="s">
        <v>2237</v>
      </c>
      <c r="K2121" t="s">
        <v>137</v>
      </c>
      <c r="L2121" t="s">
        <v>77</v>
      </c>
      <c r="M2121" s="174">
        <f>IF(OR(ISBLANK(TP_CFAR_DB[[#This Row],[Probability]]),ISBLANK(TP_CFAR_DB[[#This Row],[Severity]])),"",VLOOKUP(TP_CFAR_DB[[#This Row],[Probability]],Probability[],2,FALSE)+VLOOKUP(TP_CFAR_DB[[#This Row],[Severity]],Probability[],2,FALSE)+1)</f>
        <v>4</v>
      </c>
      <c r="N2121" s="182"/>
    </row>
    <row r="2122" spans="2:14" ht="41.5">
      <c r="B2122" s="176">
        <f t="shared" ca="1" si="110"/>
        <v>2118</v>
      </c>
      <c r="C2122" s="399" t="str">
        <f t="shared" ca="1" si="111"/>
        <v>FT-TP-2118</v>
      </c>
      <c r="D2122" s="9" t="s">
        <v>2217</v>
      </c>
      <c r="E2122" s="1" t="s">
        <v>4</v>
      </c>
      <c r="F2122" s="1">
        <v>60</v>
      </c>
      <c r="J2122" s="80" t="s">
        <v>2238</v>
      </c>
      <c r="K2122" t="s">
        <v>137</v>
      </c>
      <c r="L2122" t="s">
        <v>77</v>
      </c>
      <c r="M2122" s="174">
        <f>IF(OR(ISBLANK(TP_CFAR_DB[[#This Row],[Probability]]),ISBLANK(TP_CFAR_DB[[#This Row],[Severity]])),"",VLOOKUP(TP_CFAR_DB[[#This Row],[Probability]],Probability[],2,FALSE)+VLOOKUP(TP_CFAR_DB[[#This Row],[Severity]],Probability[],2,FALSE)+1)</f>
        <v>4</v>
      </c>
      <c r="N2122" s="182"/>
    </row>
    <row r="2123" spans="2:14" ht="41.5">
      <c r="B2123" s="176">
        <f t="shared" ca="1" si="110"/>
        <v>2119</v>
      </c>
      <c r="C2123" s="399" t="str">
        <f t="shared" ca="1" si="111"/>
        <v>FT-TP-2119</v>
      </c>
      <c r="D2123" s="9" t="s">
        <v>2218</v>
      </c>
      <c r="E2123" s="1" t="s">
        <v>4</v>
      </c>
      <c r="F2123" s="1">
        <v>60</v>
      </c>
      <c r="J2123" s="80" t="s">
        <v>2239</v>
      </c>
      <c r="K2123" t="s">
        <v>137</v>
      </c>
      <c r="L2123" t="s">
        <v>77</v>
      </c>
      <c r="M2123" s="174">
        <f>IF(OR(ISBLANK(TP_CFAR_DB[[#This Row],[Probability]]),ISBLANK(TP_CFAR_DB[[#This Row],[Severity]])),"",VLOOKUP(TP_CFAR_DB[[#This Row],[Probability]],Probability[],2,FALSE)+VLOOKUP(TP_CFAR_DB[[#This Row],[Severity]],Probability[],2,FALSE)+1)</f>
        <v>4</v>
      </c>
      <c r="N2123" s="182"/>
    </row>
    <row r="2124" spans="2:14" ht="50.15" customHeight="1">
      <c r="B2124" s="176">
        <f t="shared" ca="1" si="110"/>
        <v>2120</v>
      </c>
      <c r="C2124" s="399" t="str">
        <f t="shared" ca="1" si="111"/>
        <v>FT-TP-2120</v>
      </c>
      <c r="D2124" s="9" t="s">
        <v>2242</v>
      </c>
      <c r="E2124" s="1" t="s">
        <v>4</v>
      </c>
      <c r="F2124" s="1">
        <v>60</v>
      </c>
      <c r="J2124" s="80" t="s">
        <v>2240</v>
      </c>
      <c r="K2124" t="s">
        <v>137</v>
      </c>
      <c r="L2124" t="s">
        <v>77</v>
      </c>
      <c r="M2124" s="174">
        <f>IF(OR(ISBLANK(TP_CFAR_DB[[#This Row],[Probability]]),ISBLANK(TP_CFAR_DB[[#This Row],[Severity]])),"",VLOOKUP(TP_CFAR_DB[[#This Row],[Probability]],Probability[],2,FALSE)+VLOOKUP(TP_CFAR_DB[[#This Row],[Severity]],Probability[],2,FALSE)+1)</f>
        <v>4</v>
      </c>
      <c r="N2124" s="182"/>
    </row>
    <row r="2125" spans="2:14" ht="42" customHeight="1">
      <c r="B2125" s="176">
        <f t="shared" ca="1" si="110"/>
        <v>2121</v>
      </c>
      <c r="C2125" s="399" t="str">
        <f t="shared" ca="1" si="111"/>
        <v>FT-TP-2121</v>
      </c>
      <c r="D2125" s="9" t="s">
        <v>2243</v>
      </c>
      <c r="E2125" s="1" t="s">
        <v>4</v>
      </c>
      <c r="F2125" s="1">
        <v>60</v>
      </c>
      <c r="J2125" s="80" t="s">
        <v>2241</v>
      </c>
      <c r="K2125" t="s">
        <v>137</v>
      </c>
      <c r="L2125" t="s">
        <v>77</v>
      </c>
      <c r="M2125" s="174">
        <f>IF(OR(ISBLANK(TP_CFAR_DB[[#This Row],[Probability]]),ISBLANK(TP_CFAR_DB[[#This Row],[Severity]])),"",VLOOKUP(TP_CFAR_DB[[#This Row],[Probability]],Probability[],2,FALSE)+VLOOKUP(TP_CFAR_DB[[#This Row],[Severity]],Probability[],2,FALSE)+1)</f>
        <v>4</v>
      </c>
      <c r="N2125" s="182"/>
    </row>
    <row r="2126" spans="2:14">
      <c r="B2126" s="176">
        <f t="shared" ca="1" si="110"/>
        <v>2122</v>
      </c>
      <c r="C2126" s="176" t="str">
        <f t="shared" ca="1" si="111"/>
        <v>FT-TP-2122</v>
      </c>
      <c r="D2126" s="9"/>
      <c r="M2126" s="174" t="str">
        <f>IF(OR(ISBLANK(TP_CFAR_DB[[#This Row],[Probability]]),ISBLANK(TP_CFAR_DB[[#This Row],[Severity]])),"",VLOOKUP(TP_CFAR_DB[[#This Row],[Probability]],Probability[],2,FALSE)+VLOOKUP(TP_CFAR_DB[[#This Row],[Severity]],Probability[],2,FALSE)+1)</f>
        <v/>
      </c>
      <c r="N2126" s="182"/>
    </row>
    <row r="2127" spans="2:14">
      <c r="B2127" s="176">
        <f t="shared" ca="1" si="110"/>
        <v>2123</v>
      </c>
      <c r="C2127" s="176" t="str">
        <f t="shared" ca="1" si="111"/>
        <v>FT-TP-2123</v>
      </c>
      <c r="D2127" s="9"/>
      <c r="M2127" s="174" t="str">
        <f>IF(OR(ISBLANK(TP_CFAR_DB[[#This Row],[Probability]]),ISBLANK(TP_CFAR_DB[[#This Row],[Severity]])),"",VLOOKUP(TP_CFAR_DB[[#This Row],[Probability]],Probability[],2,FALSE)+VLOOKUP(TP_CFAR_DB[[#This Row],[Severity]],Probability[],2,FALSE)+1)</f>
        <v/>
      </c>
      <c r="N2127" s="182"/>
    </row>
    <row r="2128" spans="2:14">
      <c r="B2128" s="176">
        <f t="shared" ca="1" si="110"/>
        <v>2124</v>
      </c>
      <c r="C2128" s="176" t="str">
        <f t="shared" ca="1" si="111"/>
        <v>FT-TP-2124</v>
      </c>
      <c r="M2128" s="174" t="str">
        <f>IF(OR(ISBLANK(TP_CFAR_DB[[#This Row],[Probability]]),ISBLANK(TP_CFAR_DB[[#This Row],[Severity]])),"",VLOOKUP(TP_CFAR_DB[[#This Row],[Probability]],Probability[],2,FALSE)+VLOOKUP(TP_CFAR_DB[[#This Row],[Severity]],Probability[],2,FALSE)+1)</f>
        <v/>
      </c>
      <c r="N2128" s="182"/>
    </row>
    <row r="2129" spans="2:14">
      <c r="B2129" s="176">
        <f t="shared" ca="1" si="110"/>
        <v>2125</v>
      </c>
      <c r="C2129" s="176" t="str">
        <f t="shared" ca="1" si="111"/>
        <v>FT-TP-2125</v>
      </c>
      <c r="M2129" s="174" t="str">
        <f>IF(OR(ISBLANK(TP_CFAR_DB[[#This Row],[Probability]]),ISBLANK(TP_CFAR_DB[[#This Row],[Severity]])),"",VLOOKUP(TP_CFAR_DB[[#This Row],[Probability]],Probability[],2,FALSE)+VLOOKUP(TP_CFAR_DB[[#This Row],[Severity]],Probability[],2,FALSE)+1)</f>
        <v/>
      </c>
      <c r="N2129" s="182"/>
    </row>
    <row r="2130" spans="2:14">
      <c r="B2130" s="176">
        <f t="shared" ca="1" si="110"/>
        <v>2126</v>
      </c>
      <c r="C2130" s="176" t="str">
        <f t="shared" ca="1" si="111"/>
        <v>FT-TP-2126</v>
      </c>
      <c r="M2130" s="174" t="str">
        <f>IF(OR(ISBLANK(TP_CFAR_DB[[#This Row],[Probability]]),ISBLANK(TP_CFAR_DB[[#This Row],[Severity]])),"",VLOOKUP(TP_CFAR_DB[[#This Row],[Probability]],Probability[],2,FALSE)+VLOOKUP(TP_CFAR_DB[[#This Row],[Severity]],Probability[],2,FALSE)+1)</f>
        <v/>
      </c>
      <c r="N2130" s="182"/>
    </row>
    <row r="2131" spans="2:14">
      <c r="B2131" s="176">
        <f t="shared" ca="1" si="110"/>
        <v>2127</v>
      </c>
      <c r="C2131" s="176" t="str">
        <f t="shared" ca="1" si="111"/>
        <v>FT-TP-2127</v>
      </c>
      <c r="M2131" s="174" t="str">
        <f>IF(OR(ISBLANK(TP_CFAR_DB[[#This Row],[Probability]]),ISBLANK(TP_CFAR_DB[[#This Row],[Severity]])),"",VLOOKUP(TP_CFAR_DB[[#This Row],[Probability]],Probability[],2,FALSE)+VLOOKUP(TP_CFAR_DB[[#This Row],[Severity]],Probability[],2,FALSE)+1)</f>
        <v/>
      </c>
      <c r="N2131" s="182"/>
    </row>
    <row r="2132" spans="2:14">
      <c r="B2132" s="176">
        <f t="shared" ca="1" si="110"/>
        <v>2128</v>
      </c>
      <c r="C2132" s="176" t="str">
        <f t="shared" ca="1" si="111"/>
        <v>FT-TP-2128</v>
      </c>
      <c r="M2132" s="174" t="str">
        <f>IF(OR(ISBLANK(TP_CFAR_DB[[#This Row],[Probability]]),ISBLANK(TP_CFAR_DB[[#This Row],[Severity]])),"",VLOOKUP(TP_CFAR_DB[[#This Row],[Probability]],Probability[],2,FALSE)+VLOOKUP(TP_CFAR_DB[[#This Row],[Severity]],Probability[],2,FALSE)+1)</f>
        <v/>
      </c>
      <c r="N2132" s="182"/>
    </row>
    <row r="2133" spans="2:14">
      <c r="B2133" s="176">
        <f t="shared" ca="1" si="110"/>
        <v>2129</v>
      </c>
      <c r="C2133" s="176" t="str">
        <f t="shared" ca="1" si="111"/>
        <v>FT-TP-2129</v>
      </c>
      <c r="M2133" s="174" t="str">
        <f>IF(OR(ISBLANK(TP_CFAR_DB[[#This Row],[Probability]]),ISBLANK(TP_CFAR_DB[[#This Row],[Severity]])),"",VLOOKUP(TP_CFAR_DB[[#This Row],[Probability]],Probability[],2,FALSE)+VLOOKUP(TP_CFAR_DB[[#This Row],[Severity]],Probability[],2,FALSE)+1)</f>
        <v/>
      </c>
      <c r="N2133" s="182"/>
    </row>
    <row r="2134" spans="2:14">
      <c r="B2134" s="176">
        <f t="shared" ca="1" si="110"/>
        <v>2130</v>
      </c>
      <c r="C2134" s="176" t="str">
        <f t="shared" ca="1" si="111"/>
        <v>FT-TP-2130</v>
      </c>
      <c r="M2134" s="174" t="str">
        <f>IF(OR(ISBLANK(TP_CFAR_DB[[#This Row],[Probability]]),ISBLANK(TP_CFAR_DB[[#This Row],[Severity]])),"",VLOOKUP(TP_CFAR_DB[[#This Row],[Probability]],Probability[],2,FALSE)+VLOOKUP(TP_CFAR_DB[[#This Row],[Severity]],Probability[],2,FALSE)+1)</f>
        <v/>
      </c>
      <c r="N2134" s="182"/>
    </row>
    <row r="2135" spans="2:14">
      <c r="B2135" s="176">
        <f t="shared" ca="1" si="110"/>
        <v>2131</v>
      </c>
      <c r="C2135" s="176" t="str">
        <f t="shared" ca="1" si="111"/>
        <v>FT-TP-2131</v>
      </c>
      <c r="M2135" s="174" t="str">
        <f>IF(OR(ISBLANK(TP_CFAR_DB[[#This Row],[Probability]]),ISBLANK(TP_CFAR_DB[[#This Row],[Severity]])),"",VLOOKUP(TP_CFAR_DB[[#This Row],[Probability]],Probability[],2,FALSE)+VLOOKUP(TP_CFAR_DB[[#This Row],[Severity]],Probability[],2,FALSE)+1)</f>
        <v/>
      </c>
      <c r="N2135" s="182"/>
    </row>
    <row r="2136" spans="2:14">
      <c r="B2136" s="176">
        <f t="shared" ca="1" si="110"/>
        <v>2132</v>
      </c>
      <c r="C2136" s="176" t="str">
        <f t="shared" ca="1" si="111"/>
        <v>FT-TP-2132</v>
      </c>
      <c r="M2136" s="174" t="str">
        <f>IF(OR(ISBLANK(TP_CFAR_DB[[#This Row],[Probability]]),ISBLANK(TP_CFAR_DB[[#This Row],[Severity]])),"",VLOOKUP(TP_CFAR_DB[[#This Row],[Probability]],Probability[],2,FALSE)+VLOOKUP(TP_CFAR_DB[[#This Row],[Severity]],Probability[],2,FALSE)+1)</f>
        <v/>
      </c>
      <c r="N2136" s="182"/>
    </row>
    <row r="2137" spans="2:14">
      <c r="B2137" s="176">
        <f t="shared" ca="1" si="110"/>
        <v>2133</v>
      </c>
      <c r="C2137" s="176" t="str">
        <f t="shared" ca="1" si="111"/>
        <v>FT-TP-2133</v>
      </c>
      <c r="M2137" s="174" t="str">
        <f>IF(OR(ISBLANK(TP_CFAR_DB[[#This Row],[Probability]]),ISBLANK(TP_CFAR_DB[[#This Row],[Severity]])),"",VLOOKUP(TP_CFAR_DB[[#This Row],[Probability]],Probability[],2,FALSE)+VLOOKUP(TP_CFAR_DB[[#This Row],[Severity]],Probability[],2,FALSE)+1)</f>
        <v/>
      </c>
      <c r="N2137" s="182"/>
    </row>
    <row r="2138" spans="2:14">
      <c r="B2138" s="176">
        <f t="shared" ca="1" si="110"/>
        <v>2134</v>
      </c>
      <c r="C2138" s="176" t="str">
        <f t="shared" ca="1" si="111"/>
        <v>FT-TP-2134</v>
      </c>
      <c r="M2138" s="174" t="str">
        <f>IF(OR(ISBLANK(TP_CFAR_DB[[#This Row],[Probability]]),ISBLANK(TP_CFAR_DB[[#This Row],[Severity]])),"",VLOOKUP(TP_CFAR_DB[[#This Row],[Probability]],Probability[],2,FALSE)+VLOOKUP(TP_CFAR_DB[[#This Row],[Severity]],Probability[],2,FALSE)+1)</f>
        <v/>
      </c>
      <c r="N2138" s="182"/>
    </row>
    <row r="2139" spans="2:14">
      <c r="B2139" s="176">
        <f t="shared" ca="1" si="110"/>
        <v>2135</v>
      </c>
      <c r="C2139" s="176" t="str">
        <f t="shared" ca="1" si="111"/>
        <v>FT-TP-2135</v>
      </c>
      <c r="M2139" s="174" t="str">
        <f>IF(OR(ISBLANK(TP_CFAR_DB[[#This Row],[Probability]]),ISBLANK(TP_CFAR_DB[[#This Row],[Severity]])),"",VLOOKUP(TP_CFAR_DB[[#This Row],[Probability]],Probability[],2,FALSE)+VLOOKUP(TP_CFAR_DB[[#This Row],[Severity]],Probability[],2,FALSE)+1)</f>
        <v/>
      </c>
      <c r="N2139" s="182"/>
    </row>
    <row r="2140" spans="2:14">
      <c r="B2140" s="176">
        <f t="shared" ca="1" si="110"/>
        <v>2136</v>
      </c>
      <c r="C2140" s="176" t="str">
        <f t="shared" ca="1" si="111"/>
        <v>FT-TP-2136</v>
      </c>
      <c r="M2140" s="174" t="str">
        <f>IF(OR(ISBLANK(TP_CFAR_DB[[#This Row],[Probability]]),ISBLANK(TP_CFAR_DB[[#This Row],[Severity]])),"",VLOOKUP(TP_CFAR_DB[[#This Row],[Probability]],Probability[],2,FALSE)+VLOOKUP(TP_CFAR_DB[[#This Row],[Severity]],Probability[],2,FALSE)+1)</f>
        <v/>
      </c>
      <c r="N2140" s="182"/>
    </row>
    <row r="2141" spans="2:14">
      <c r="B2141" s="176">
        <f t="shared" ref="B2141:B2204" ca="1" si="114">INDIRECT("R[-1]C",0)+1</f>
        <v>2137</v>
      </c>
      <c r="C2141" s="176" t="str">
        <f t="shared" ref="C2141:C2204" ca="1" si="115">"FT-TP-"&amp;B2141</f>
        <v>FT-TP-2137</v>
      </c>
      <c r="M2141" s="174" t="str">
        <f>IF(OR(ISBLANK(TP_CFAR_DB[[#This Row],[Probability]]),ISBLANK(TP_CFAR_DB[[#This Row],[Severity]])),"",VLOOKUP(TP_CFAR_DB[[#This Row],[Probability]],Probability[],2,FALSE)+VLOOKUP(TP_CFAR_DB[[#This Row],[Severity]],Probability[],2,FALSE)+1)</f>
        <v/>
      </c>
      <c r="N2141" s="182"/>
    </row>
    <row r="2142" spans="2:14">
      <c r="B2142" s="176">
        <f t="shared" ca="1" si="114"/>
        <v>2138</v>
      </c>
      <c r="C2142" s="176" t="str">
        <f t="shared" ca="1" si="115"/>
        <v>FT-TP-2138</v>
      </c>
      <c r="M2142" s="174" t="str">
        <f>IF(OR(ISBLANK(TP_CFAR_DB[[#This Row],[Probability]]),ISBLANK(TP_CFAR_DB[[#This Row],[Severity]])),"",VLOOKUP(TP_CFAR_DB[[#This Row],[Probability]],Probability[],2,FALSE)+VLOOKUP(TP_CFAR_DB[[#This Row],[Severity]],Probability[],2,FALSE)+1)</f>
        <v/>
      </c>
      <c r="N2142" s="182"/>
    </row>
    <row r="2143" spans="2:14">
      <c r="B2143" s="176">
        <f t="shared" ca="1" si="114"/>
        <v>2139</v>
      </c>
      <c r="C2143" s="176" t="str">
        <f t="shared" ca="1" si="115"/>
        <v>FT-TP-2139</v>
      </c>
      <c r="M2143" s="174" t="str">
        <f>IF(OR(ISBLANK(TP_CFAR_DB[[#This Row],[Probability]]),ISBLANK(TP_CFAR_DB[[#This Row],[Severity]])),"",VLOOKUP(TP_CFAR_DB[[#This Row],[Probability]],Probability[],2,FALSE)+VLOOKUP(TP_CFAR_DB[[#This Row],[Severity]],Probability[],2,FALSE)+1)</f>
        <v/>
      </c>
      <c r="N2143" s="182"/>
    </row>
    <row r="2144" spans="2:14">
      <c r="B2144" s="176">
        <f t="shared" ca="1" si="114"/>
        <v>2140</v>
      </c>
      <c r="C2144" s="176" t="str">
        <f t="shared" ca="1" si="115"/>
        <v>FT-TP-2140</v>
      </c>
      <c r="M2144" s="174" t="str">
        <f>IF(OR(ISBLANK(TP_CFAR_DB[[#This Row],[Probability]]),ISBLANK(TP_CFAR_DB[[#This Row],[Severity]])),"",VLOOKUP(TP_CFAR_DB[[#This Row],[Probability]],Probability[],2,FALSE)+VLOOKUP(TP_CFAR_DB[[#This Row],[Severity]],Probability[],2,FALSE)+1)</f>
        <v/>
      </c>
      <c r="N2144" s="182"/>
    </row>
    <row r="2145" spans="2:14">
      <c r="B2145" s="176">
        <f t="shared" ca="1" si="114"/>
        <v>2141</v>
      </c>
      <c r="C2145" s="176" t="str">
        <f t="shared" ca="1" si="115"/>
        <v>FT-TP-2141</v>
      </c>
      <c r="M2145" s="174" t="str">
        <f>IF(OR(ISBLANK(TP_CFAR_DB[[#This Row],[Probability]]),ISBLANK(TP_CFAR_DB[[#This Row],[Severity]])),"",VLOOKUP(TP_CFAR_DB[[#This Row],[Probability]],Probability[],2,FALSE)+VLOOKUP(TP_CFAR_DB[[#This Row],[Severity]],Probability[],2,FALSE)+1)</f>
        <v/>
      </c>
      <c r="N2145" s="182"/>
    </row>
    <row r="2146" spans="2:14">
      <c r="B2146" s="176">
        <f t="shared" ca="1" si="114"/>
        <v>2142</v>
      </c>
      <c r="C2146" s="176" t="str">
        <f t="shared" ca="1" si="115"/>
        <v>FT-TP-2142</v>
      </c>
      <c r="M2146" s="174" t="str">
        <f>IF(OR(ISBLANK(TP_CFAR_DB[[#This Row],[Probability]]),ISBLANK(TP_CFAR_DB[[#This Row],[Severity]])),"",VLOOKUP(TP_CFAR_DB[[#This Row],[Probability]],Probability[],2,FALSE)+VLOOKUP(TP_CFAR_DB[[#This Row],[Severity]],Probability[],2,FALSE)+1)</f>
        <v/>
      </c>
      <c r="N2146" s="182"/>
    </row>
    <row r="2147" spans="2:14">
      <c r="B2147" s="176">
        <f t="shared" ca="1" si="114"/>
        <v>2143</v>
      </c>
      <c r="C2147" s="176" t="str">
        <f t="shared" ca="1" si="115"/>
        <v>FT-TP-2143</v>
      </c>
      <c r="M2147" s="174" t="str">
        <f>IF(OR(ISBLANK(TP_CFAR_DB[[#This Row],[Probability]]),ISBLANK(TP_CFAR_DB[[#This Row],[Severity]])),"",VLOOKUP(TP_CFAR_DB[[#This Row],[Probability]],Probability[],2,FALSE)+VLOOKUP(TP_CFAR_DB[[#This Row],[Severity]],Probability[],2,FALSE)+1)</f>
        <v/>
      </c>
      <c r="N2147" s="182"/>
    </row>
    <row r="2148" spans="2:14">
      <c r="B2148" s="176">
        <f t="shared" ca="1" si="114"/>
        <v>2144</v>
      </c>
      <c r="C2148" s="176" t="str">
        <f t="shared" ca="1" si="115"/>
        <v>FT-TP-2144</v>
      </c>
      <c r="M2148" s="174" t="str">
        <f>IF(OR(ISBLANK(TP_CFAR_DB[[#This Row],[Probability]]),ISBLANK(TP_CFAR_DB[[#This Row],[Severity]])),"",VLOOKUP(TP_CFAR_DB[[#This Row],[Probability]],Probability[],2,FALSE)+VLOOKUP(TP_CFAR_DB[[#This Row],[Severity]],Probability[],2,FALSE)+1)</f>
        <v/>
      </c>
      <c r="N2148" s="182"/>
    </row>
    <row r="2149" spans="2:14">
      <c r="B2149" s="176">
        <f t="shared" ca="1" si="114"/>
        <v>2145</v>
      </c>
      <c r="C2149" s="176" t="str">
        <f t="shared" ca="1" si="115"/>
        <v>FT-TP-2145</v>
      </c>
      <c r="M2149" s="174" t="str">
        <f>IF(OR(ISBLANK(TP_CFAR_DB[[#This Row],[Probability]]),ISBLANK(TP_CFAR_DB[[#This Row],[Severity]])),"",VLOOKUP(TP_CFAR_DB[[#This Row],[Probability]],Probability[],2,FALSE)+VLOOKUP(TP_CFAR_DB[[#This Row],[Severity]],Probability[],2,FALSE)+1)</f>
        <v/>
      </c>
      <c r="N2149" s="182"/>
    </row>
    <row r="2150" spans="2:14">
      <c r="B2150" s="176">
        <f t="shared" ca="1" si="114"/>
        <v>2146</v>
      </c>
      <c r="C2150" s="176" t="str">
        <f t="shared" ca="1" si="115"/>
        <v>FT-TP-2146</v>
      </c>
      <c r="M2150" s="174" t="str">
        <f>IF(OR(ISBLANK(TP_CFAR_DB[[#This Row],[Probability]]),ISBLANK(TP_CFAR_DB[[#This Row],[Severity]])),"",VLOOKUP(TP_CFAR_DB[[#This Row],[Probability]],Probability[],2,FALSE)+VLOOKUP(TP_CFAR_DB[[#This Row],[Severity]],Probability[],2,FALSE)+1)</f>
        <v/>
      </c>
      <c r="N2150" s="182"/>
    </row>
    <row r="2151" spans="2:14">
      <c r="B2151" s="176">
        <f t="shared" ca="1" si="114"/>
        <v>2147</v>
      </c>
      <c r="C2151" s="176" t="str">
        <f t="shared" ca="1" si="115"/>
        <v>FT-TP-2147</v>
      </c>
      <c r="M2151" s="174" t="str">
        <f>IF(OR(ISBLANK(TP_CFAR_DB[[#This Row],[Probability]]),ISBLANK(TP_CFAR_DB[[#This Row],[Severity]])),"",VLOOKUP(TP_CFAR_DB[[#This Row],[Probability]],Probability[],2,FALSE)+VLOOKUP(TP_CFAR_DB[[#This Row],[Severity]],Probability[],2,FALSE)+1)</f>
        <v/>
      </c>
      <c r="N2151" s="182"/>
    </row>
    <row r="2152" spans="2:14">
      <c r="B2152" s="176">
        <f t="shared" ca="1" si="114"/>
        <v>2148</v>
      </c>
      <c r="C2152" s="176" t="str">
        <f t="shared" ca="1" si="115"/>
        <v>FT-TP-2148</v>
      </c>
      <c r="M2152" s="174" t="str">
        <f>IF(OR(ISBLANK(TP_CFAR_DB[[#This Row],[Probability]]),ISBLANK(TP_CFAR_DB[[#This Row],[Severity]])),"",VLOOKUP(TP_CFAR_DB[[#This Row],[Probability]],Probability[],2,FALSE)+VLOOKUP(TP_CFAR_DB[[#This Row],[Severity]],Probability[],2,FALSE)+1)</f>
        <v/>
      </c>
      <c r="N2152" s="182"/>
    </row>
    <row r="2153" spans="2:14">
      <c r="B2153" s="176">
        <f t="shared" ca="1" si="114"/>
        <v>2149</v>
      </c>
      <c r="C2153" s="176" t="str">
        <f t="shared" ca="1" si="115"/>
        <v>FT-TP-2149</v>
      </c>
      <c r="M2153" s="174" t="str">
        <f>IF(OR(ISBLANK(TP_CFAR_DB[[#This Row],[Probability]]),ISBLANK(TP_CFAR_DB[[#This Row],[Severity]])),"",VLOOKUP(TP_CFAR_DB[[#This Row],[Probability]],Probability[],2,FALSE)+VLOOKUP(TP_CFAR_DB[[#This Row],[Severity]],Probability[],2,FALSE)+1)</f>
        <v/>
      </c>
      <c r="N2153" s="182"/>
    </row>
    <row r="2154" spans="2:14">
      <c r="B2154" s="176">
        <f t="shared" ca="1" si="114"/>
        <v>2150</v>
      </c>
      <c r="C2154" s="176" t="str">
        <f t="shared" ca="1" si="115"/>
        <v>FT-TP-2150</v>
      </c>
      <c r="M2154" s="174" t="str">
        <f>IF(OR(ISBLANK(TP_CFAR_DB[[#This Row],[Probability]]),ISBLANK(TP_CFAR_DB[[#This Row],[Severity]])),"",VLOOKUP(TP_CFAR_DB[[#This Row],[Probability]],Probability[],2,FALSE)+VLOOKUP(TP_CFAR_DB[[#This Row],[Severity]],Probability[],2,FALSE)+1)</f>
        <v/>
      </c>
      <c r="N2154" s="182"/>
    </row>
    <row r="2155" spans="2:14">
      <c r="B2155" s="176">
        <f t="shared" ca="1" si="114"/>
        <v>2151</v>
      </c>
      <c r="C2155" s="176" t="str">
        <f t="shared" ca="1" si="115"/>
        <v>FT-TP-2151</v>
      </c>
      <c r="M2155" s="174" t="str">
        <f>IF(OR(ISBLANK(TP_CFAR_DB[[#This Row],[Probability]]),ISBLANK(TP_CFAR_DB[[#This Row],[Severity]])),"",VLOOKUP(TP_CFAR_DB[[#This Row],[Probability]],Probability[],2,FALSE)+VLOOKUP(TP_CFAR_DB[[#This Row],[Severity]],Probability[],2,FALSE)+1)</f>
        <v/>
      </c>
      <c r="N2155" s="182"/>
    </row>
    <row r="2156" spans="2:14">
      <c r="B2156" s="176">
        <f t="shared" ca="1" si="114"/>
        <v>2152</v>
      </c>
      <c r="C2156" s="176" t="str">
        <f t="shared" ca="1" si="115"/>
        <v>FT-TP-2152</v>
      </c>
      <c r="M2156" s="174" t="str">
        <f>IF(OR(ISBLANK(TP_CFAR_DB[[#This Row],[Probability]]),ISBLANK(TP_CFAR_DB[[#This Row],[Severity]])),"",VLOOKUP(TP_CFAR_DB[[#This Row],[Probability]],Probability[],2,FALSE)+VLOOKUP(TP_CFAR_DB[[#This Row],[Severity]],Probability[],2,FALSE)+1)</f>
        <v/>
      </c>
      <c r="N2156" s="182"/>
    </row>
    <row r="2157" spans="2:14">
      <c r="B2157" s="176">
        <f t="shared" ca="1" si="114"/>
        <v>2153</v>
      </c>
      <c r="C2157" s="176" t="str">
        <f t="shared" ca="1" si="115"/>
        <v>FT-TP-2153</v>
      </c>
      <c r="M2157" s="174" t="str">
        <f>IF(OR(ISBLANK(TP_CFAR_DB[[#This Row],[Probability]]),ISBLANK(TP_CFAR_DB[[#This Row],[Severity]])),"",VLOOKUP(TP_CFAR_DB[[#This Row],[Probability]],Probability[],2,FALSE)+VLOOKUP(TP_CFAR_DB[[#This Row],[Severity]],Probability[],2,FALSE)+1)</f>
        <v/>
      </c>
      <c r="N2157" s="182"/>
    </row>
    <row r="2158" spans="2:14">
      <c r="B2158" s="176">
        <f t="shared" ca="1" si="114"/>
        <v>2154</v>
      </c>
      <c r="C2158" s="176" t="str">
        <f t="shared" ca="1" si="115"/>
        <v>FT-TP-2154</v>
      </c>
      <c r="M2158" s="174" t="str">
        <f>IF(OR(ISBLANK(TP_CFAR_DB[[#This Row],[Probability]]),ISBLANK(TP_CFAR_DB[[#This Row],[Severity]])),"",VLOOKUP(TP_CFAR_DB[[#This Row],[Probability]],Probability[],2,FALSE)+VLOOKUP(TP_CFAR_DB[[#This Row],[Severity]],Probability[],2,FALSE)+1)</f>
        <v/>
      </c>
      <c r="N2158" s="182"/>
    </row>
    <row r="2159" spans="2:14">
      <c r="B2159" s="176">
        <f t="shared" ca="1" si="114"/>
        <v>2155</v>
      </c>
      <c r="C2159" s="176" t="str">
        <f t="shared" ca="1" si="115"/>
        <v>FT-TP-2155</v>
      </c>
      <c r="M2159" s="174" t="str">
        <f>IF(OR(ISBLANK(TP_CFAR_DB[[#This Row],[Probability]]),ISBLANK(TP_CFAR_DB[[#This Row],[Severity]])),"",VLOOKUP(TP_CFAR_DB[[#This Row],[Probability]],Probability[],2,FALSE)+VLOOKUP(TP_CFAR_DB[[#This Row],[Severity]],Probability[],2,FALSE)+1)</f>
        <v/>
      </c>
      <c r="N2159" s="182"/>
    </row>
    <row r="2160" spans="2:14">
      <c r="B2160" s="176">
        <f t="shared" ca="1" si="114"/>
        <v>2156</v>
      </c>
      <c r="C2160" s="176" t="str">
        <f t="shared" ca="1" si="115"/>
        <v>FT-TP-2156</v>
      </c>
      <c r="M2160" s="174" t="str">
        <f>IF(OR(ISBLANK(TP_CFAR_DB[[#This Row],[Probability]]),ISBLANK(TP_CFAR_DB[[#This Row],[Severity]])),"",VLOOKUP(TP_CFAR_DB[[#This Row],[Probability]],Probability[],2,FALSE)+VLOOKUP(TP_CFAR_DB[[#This Row],[Severity]],Probability[],2,FALSE)+1)</f>
        <v/>
      </c>
      <c r="N2160" s="182"/>
    </row>
    <row r="2161" spans="2:14">
      <c r="B2161" s="176">
        <f t="shared" ca="1" si="114"/>
        <v>2157</v>
      </c>
      <c r="C2161" s="176" t="str">
        <f t="shared" ca="1" si="115"/>
        <v>FT-TP-2157</v>
      </c>
      <c r="M2161" s="174" t="str">
        <f>IF(OR(ISBLANK(TP_CFAR_DB[[#This Row],[Probability]]),ISBLANK(TP_CFAR_DB[[#This Row],[Severity]])),"",VLOOKUP(TP_CFAR_DB[[#This Row],[Probability]],Probability[],2,FALSE)+VLOOKUP(TP_CFAR_DB[[#This Row],[Severity]],Probability[],2,FALSE)+1)</f>
        <v/>
      </c>
      <c r="N2161" s="182"/>
    </row>
    <row r="2162" spans="2:14">
      <c r="B2162" s="176">
        <f t="shared" ca="1" si="114"/>
        <v>2158</v>
      </c>
      <c r="C2162" s="176" t="str">
        <f t="shared" ca="1" si="115"/>
        <v>FT-TP-2158</v>
      </c>
      <c r="M2162" s="174" t="str">
        <f>IF(OR(ISBLANK(TP_CFAR_DB[[#This Row],[Probability]]),ISBLANK(TP_CFAR_DB[[#This Row],[Severity]])),"",VLOOKUP(TP_CFAR_DB[[#This Row],[Probability]],Probability[],2,FALSE)+VLOOKUP(TP_CFAR_DB[[#This Row],[Severity]],Probability[],2,FALSE)+1)</f>
        <v/>
      </c>
      <c r="N2162" s="182"/>
    </row>
    <row r="2163" spans="2:14">
      <c r="B2163" s="176">
        <f t="shared" ca="1" si="114"/>
        <v>2159</v>
      </c>
      <c r="C2163" s="176" t="str">
        <f t="shared" ca="1" si="115"/>
        <v>FT-TP-2159</v>
      </c>
      <c r="M2163" s="174" t="str">
        <f>IF(OR(ISBLANK(TP_CFAR_DB[[#This Row],[Probability]]),ISBLANK(TP_CFAR_DB[[#This Row],[Severity]])),"",VLOOKUP(TP_CFAR_DB[[#This Row],[Probability]],Probability[],2,FALSE)+VLOOKUP(TP_CFAR_DB[[#This Row],[Severity]],Probability[],2,FALSE)+1)</f>
        <v/>
      </c>
      <c r="N2163" s="182"/>
    </row>
    <row r="2164" spans="2:14">
      <c r="B2164" s="176">
        <f t="shared" ca="1" si="114"/>
        <v>2160</v>
      </c>
      <c r="C2164" s="176" t="str">
        <f t="shared" ca="1" si="115"/>
        <v>FT-TP-2160</v>
      </c>
      <c r="M2164" s="174" t="str">
        <f>IF(OR(ISBLANK(TP_CFAR_DB[[#This Row],[Probability]]),ISBLANK(TP_CFAR_DB[[#This Row],[Severity]])),"",VLOOKUP(TP_CFAR_DB[[#This Row],[Probability]],Probability[],2,FALSE)+VLOOKUP(TP_CFAR_DB[[#This Row],[Severity]],Probability[],2,FALSE)+1)</f>
        <v/>
      </c>
      <c r="N2164" s="182"/>
    </row>
    <row r="2165" spans="2:14">
      <c r="B2165" s="176">
        <f t="shared" ca="1" si="114"/>
        <v>2161</v>
      </c>
      <c r="C2165" s="176" t="str">
        <f t="shared" ca="1" si="115"/>
        <v>FT-TP-2161</v>
      </c>
      <c r="M2165" s="174" t="str">
        <f>IF(OR(ISBLANK(TP_CFAR_DB[[#This Row],[Probability]]),ISBLANK(TP_CFAR_DB[[#This Row],[Severity]])),"",VLOOKUP(TP_CFAR_DB[[#This Row],[Probability]],Probability[],2,FALSE)+VLOOKUP(TP_CFAR_DB[[#This Row],[Severity]],Probability[],2,FALSE)+1)</f>
        <v/>
      </c>
      <c r="N2165" s="182"/>
    </row>
    <row r="2166" spans="2:14">
      <c r="B2166" s="176">
        <f t="shared" ca="1" si="114"/>
        <v>2162</v>
      </c>
      <c r="C2166" s="176" t="str">
        <f t="shared" ca="1" si="115"/>
        <v>FT-TP-2162</v>
      </c>
      <c r="M2166" s="174" t="str">
        <f>IF(OR(ISBLANK(TP_CFAR_DB[[#This Row],[Probability]]),ISBLANK(TP_CFAR_DB[[#This Row],[Severity]])),"",VLOOKUP(TP_CFAR_DB[[#This Row],[Probability]],Probability[],2,FALSE)+VLOOKUP(TP_CFAR_DB[[#This Row],[Severity]],Probability[],2,FALSE)+1)</f>
        <v/>
      </c>
      <c r="N2166" s="182"/>
    </row>
    <row r="2167" spans="2:14">
      <c r="B2167" s="176">
        <f t="shared" ca="1" si="114"/>
        <v>2163</v>
      </c>
      <c r="C2167" s="176" t="str">
        <f t="shared" ca="1" si="115"/>
        <v>FT-TP-2163</v>
      </c>
      <c r="M2167" s="174" t="str">
        <f>IF(OR(ISBLANK(TP_CFAR_DB[[#This Row],[Probability]]),ISBLANK(TP_CFAR_DB[[#This Row],[Severity]])),"",VLOOKUP(TP_CFAR_DB[[#This Row],[Probability]],Probability[],2,FALSE)+VLOOKUP(TP_CFAR_DB[[#This Row],[Severity]],Probability[],2,FALSE)+1)</f>
        <v/>
      </c>
      <c r="N2167" s="182"/>
    </row>
    <row r="2168" spans="2:14">
      <c r="B2168" s="176">
        <f t="shared" ca="1" si="114"/>
        <v>2164</v>
      </c>
      <c r="C2168" s="176" t="str">
        <f t="shared" ca="1" si="115"/>
        <v>FT-TP-2164</v>
      </c>
      <c r="M2168" s="174" t="str">
        <f>IF(OR(ISBLANK(TP_CFAR_DB[[#This Row],[Probability]]),ISBLANK(TP_CFAR_DB[[#This Row],[Severity]])),"",VLOOKUP(TP_CFAR_DB[[#This Row],[Probability]],Probability[],2,FALSE)+VLOOKUP(TP_CFAR_DB[[#This Row],[Severity]],Probability[],2,FALSE)+1)</f>
        <v/>
      </c>
      <c r="N2168" s="182"/>
    </row>
    <row r="2169" spans="2:14">
      <c r="B2169" s="176">
        <f t="shared" ca="1" si="114"/>
        <v>2165</v>
      </c>
      <c r="C2169" s="176" t="str">
        <f t="shared" ca="1" si="115"/>
        <v>FT-TP-2165</v>
      </c>
      <c r="M2169" s="174" t="str">
        <f>IF(OR(ISBLANK(TP_CFAR_DB[[#This Row],[Probability]]),ISBLANK(TP_CFAR_DB[[#This Row],[Severity]])),"",VLOOKUP(TP_CFAR_DB[[#This Row],[Probability]],Probability[],2,FALSE)+VLOOKUP(TP_CFAR_DB[[#This Row],[Severity]],Probability[],2,FALSE)+1)</f>
        <v/>
      </c>
      <c r="N2169" s="182"/>
    </row>
    <row r="2170" spans="2:14">
      <c r="B2170" s="176">
        <f t="shared" ca="1" si="114"/>
        <v>2166</v>
      </c>
      <c r="C2170" s="176" t="str">
        <f t="shared" ca="1" si="115"/>
        <v>FT-TP-2166</v>
      </c>
      <c r="M2170" s="174" t="str">
        <f>IF(OR(ISBLANK(TP_CFAR_DB[[#This Row],[Probability]]),ISBLANK(TP_CFAR_DB[[#This Row],[Severity]])),"",VLOOKUP(TP_CFAR_DB[[#This Row],[Probability]],Probability[],2,FALSE)+VLOOKUP(TP_CFAR_DB[[#This Row],[Severity]],Probability[],2,FALSE)+1)</f>
        <v/>
      </c>
      <c r="N2170" s="182"/>
    </row>
    <row r="2171" spans="2:14">
      <c r="B2171" s="176">
        <f t="shared" ca="1" si="114"/>
        <v>2167</v>
      </c>
      <c r="C2171" s="176" t="str">
        <f t="shared" ca="1" si="115"/>
        <v>FT-TP-2167</v>
      </c>
      <c r="M2171" s="174" t="str">
        <f>IF(OR(ISBLANK(TP_CFAR_DB[[#This Row],[Probability]]),ISBLANK(TP_CFAR_DB[[#This Row],[Severity]])),"",VLOOKUP(TP_CFAR_DB[[#This Row],[Probability]],Probability[],2,FALSE)+VLOOKUP(TP_CFAR_DB[[#This Row],[Severity]],Probability[],2,FALSE)+1)</f>
        <v/>
      </c>
      <c r="N2171" s="182"/>
    </row>
    <row r="2172" spans="2:14">
      <c r="B2172" s="176">
        <f t="shared" ca="1" si="114"/>
        <v>2168</v>
      </c>
      <c r="C2172" s="176" t="str">
        <f t="shared" ca="1" si="115"/>
        <v>FT-TP-2168</v>
      </c>
      <c r="M2172" s="174" t="str">
        <f>IF(OR(ISBLANK(TP_CFAR_DB[[#This Row],[Probability]]),ISBLANK(TP_CFAR_DB[[#This Row],[Severity]])),"",VLOOKUP(TP_CFAR_DB[[#This Row],[Probability]],Probability[],2,FALSE)+VLOOKUP(TP_CFAR_DB[[#This Row],[Severity]],Probability[],2,FALSE)+1)</f>
        <v/>
      </c>
      <c r="N2172" s="182"/>
    </row>
    <row r="2173" spans="2:14">
      <c r="B2173" s="176">
        <f t="shared" ca="1" si="114"/>
        <v>2169</v>
      </c>
      <c r="C2173" s="176" t="str">
        <f t="shared" ca="1" si="115"/>
        <v>FT-TP-2169</v>
      </c>
      <c r="M2173" s="174" t="str">
        <f>IF(OR(ISBLANK(TP_CFAR_DB[[#This Row],[Probability]]),ISBLANK(TP_CFAR_DB[[#This Row],[Severity]])),"",VLOOKUP(TP_CFAR_DB[[#This Row],[Probability]],Probability[],2,FALSE)+VLOOKUP(TP_CFAR_DB[[#This Row],[Severity]],Probability[],2,FALSE)+1)</f>
        <v/>
      </c>
      <c r="N2173" s="182"/>
    </row>
    <row r="2174" spans="2:14">
      <c r="B2174" s="176">
        <f t="shared" ca="1" si="114"/>
        <v>2170</v>
      </c>
      <c r="C2174" s="176" t="str">
        <f t="shared" ca="1" si="115"/>
        <v>FT-TP-2170</v>
      </c>
      <c r="M2174" s="174" t="str">
        <f>IF(OR(ISBLANK(TP_CFAR_DB[[#This Row],[Probability]]),ISBLANK(TP_CFAR_DB[[#This Row],[Severity]])),"",VLOOKUP(TP_CFAR_DB[[#This Row],[Probability]],Probability[],2,FALSE)+VLOOKUP(TP_CFAR_DB[[#This Row],[Severity]],Probability[],2,FALSE)+1)</f>
        <v/>
      </c>
      <c r="N2174" s="182"/>
    </row>
    <row r="2175" spans="2:14">
      <c r="B2175" s="176">
        <f t="shared" ca="1" si="114"/>
        <v>2171</v>
      </c>
      <c r="C2175" s="176" t="str">
        <f t="shared" ca="1" si="115"/>
        <v>FT-TP-2171</v>
      </c>
      <c r="M2175" s="174" t="str">
        <f>IF(OR(ISBLANK(TP_CFAR_DB[[#This Row],[Probability]]),ISBLANK(TP_CFAR_DB[[#This Row],[Severity]])),"",VLOOKUP(TP_CFAR_DB[[#This Row],[Probability]],Probability[],2,FALSE)+VLOOKUP(TP_CFAR_DB[[#This Row],[Severity]],Probability[],2,FALSE)+1)</f>
        <v/>
      </c>
      <c r="N2175" s="182"/>
    </row>
    <row r="2176" spans="2:14">
      <c r="B2176" s="176">
        <f t="shared" ca="1" si="114"/>
        <v>2172</v>
      </c>
      <c r="C2176" s="176" t="str">
        <f t="shared" ca="1" si="115"/>
        <v>FT-TP-2172</v>
      </c>
      <c r="M2176" s="174" t="str">
        <f>IF(OR(ISBLANK(TP_CFAR_DB[[#This Row],[Probability]]),ISBLANK(TP_CFAR_DB[[#This Row],[Severity]])),"",VLOOKUP(TP_CFAR_DB[[#This Row],[Probability]],Probability[],2,FALSE)+VLOOKUP(TP_CFAR_DB[[#This Row],[Severity]],Probability[],2,FALSE)+1)</f>
        <v/>
      </c>
      <c r="N2176" s="182"/>
    </row>
    <row r="2177" spans="2:14">
      <c r="B2177" s="176">
        <f t="shared" ca="1" si="114"/>
        <v>2173</v>
      </c>
      <c r="C2177" s="176" t="str">
        <f t="shared" ca="1" si="115"/>
        <v>FT-TP-2173</v>
      </c>
      <c r="M2177" s="174" t="str">
        <f>IF(OR(ISBLANK(TP_CFAR_DB[[#This Row],[Probability]]),ISBLANK(TP_CFAR_DB[[#This Row],[Severity]])),"",VLOOKUP(TP_CFAR_DB[[#This Row],[Probability]],Probability[],2,FALSE)+VLOOKUP(TP_CFAR_DB[[#This Row],[Severity]],Probability[],2,FALSE)+1)</f>
        <v/>
      </c>
      <c r="N2177" s="182"/>
    </row>
    <row r="2178" spans="2:14">
      <c r="B2178" s="176">
        <f t="shared" ca="1" si="114"/>
        <v>2174</v>
      </c>
      <c r="C2178" s="176" t="str">
        <f t="shared" ca="1" si="115"/>
        <v>FT-TP-2174</v>
      </c>
      <c r="M2178" s="174" t="str">
        <f>IF(OR(ISBLANK(TP_CFAR_DB[[#This Row],[Probability]]),ISBLANK(TP_CFAR_DB[[#This Row],[Severity]])),"",VLOOKUP(TP_CFAR_DB[[#This Row],[Probability]],Probability[],2,FALSE)+VLOOKUP(TP_CFAR_DB[[#This Row],[Severity]],Probability[],2,FALSE)+1)</f>
        <v/>
      </c>
      <c r="N2178" s="182"/>
    </row>
    <row r="2179" spans="2:14">
      <c r="B2179" s="176">
        <f t="shared" ca="1" si="114"/>
        <v>2175</v>
      </c>
      <c r="C2179" s="176" t="str">
        <f t="shared" ca="1" si="115"/>
        <v>FT-TP-2175</v>
      </c>
      <c r="M2179" s="174" t="str">
        <f>IF(OR(ISBLANK(TP_CFAR_DB[[#This Row],[Probability]]),ISBLANK(TP_CFAR_DB[[#This Row],[Severity]])),"",VLOOKUP(TP_CFAR_DB[[#This Row],[Probability]],Probability[],2,FALSE)+VLOOKUP(TP_CFAR_DB[[#This Row],[Severity]],Probability[],2,FALSE)+1)</f>
        <v/>
      </c>
      <c r="N2179" s="182"/>
    </row>
    <row r="2180" spans="2:14">
      <c r="B2180" s="176">
        <f t="shared" ca="1" si="114"/>
        <v>2176</v>
      </c>
      <c r="C2180" s="176" t="str">
        <f t="shared" ca="1" si="115"/>
        <v>FT-TP-2176</v>
      </c>
      <c r="M2180" s="174" t="str">
        <f>IF(OR(ISBLANK(TP_CFAR_DB[[#This Row],[Probability]]),ISBLANK(TP_CFAR_DB[[#This Row],[Severity]])),"",VLOOKUP(TP_CFAR_DB[[#This Row],[Probability]],Probability[],2,FALSE)+VLOOKUP(TP_CFAR_DB[[#This Row],[Severity]],Probability[],2,FALSE)+1)</f>
        <v/>
      </c>
      <c r="N2180" s="182"/>
    </row>
    <row r="2181" spans="2:14">
      <c r="B2181" s="176">
        <f t="shared" ca="1" si="114"/>
        <v>2177</v>
      </c>
      <c r="C2181" s="176" t="str">
        <f t="shared" ca="1" si="115"/>
        <v>FT-TP-2177</v>
      </c>
      <c r="M2181" s="174" t="str">
        <f>IF(OR(ISBLANK(TP_CFAR_DB[[#This Row],[Probability]]),ISBLANK(TP_CFAR_DB[[#This Row],[Severity]])),"",VLOOKUP(TP_CFAR_DB[[#This Row],[Probability]],Probability[],2,FALSE)+VLOOKUP(TP_CFAR_DB[[#This Row],[Severity]],Probability[],2,FALSE)+1)</f>
        <v/>
      </c>
      <c r="N2181" s="182"/>
    </row>
    <row r="2182" spans="2:14">
      <c r="B2182" s="176">
        <f t="shared" ca="1" si="114"/>
        <v>2178</v>
      </c>
      <c r="C2182" s="176" t="str">
        <f t="shared" ca="1" si="115"/>
        <v>FT-TP-2178</v>
      </c>
      <c r="M2182" s="174" t="str">
        <f>IF(OR(ISBLANK(TP_CFAR_DB[[#This Row],[Probability]]),ISBLANK(TP_CFAR_DB[[#This Row],[Severity]])),"",VLOOKUP(TP_CFAR_DB[[#This Row],[Probability]],Probability[],2,FALSE)+VLOOKUP(TP_CFAR_DB[[#This Row],[Severity]],Probability[],2,FALSE)+1)</f>
        <v/>
      </c>
      <c r="N2182" s="182"/>
    </row>
    <row r="2183" spans="2:14">
      <c r="B2183" s="176">
        <f t="shared" ca="1" si="114"/>
        <v>2179</v>
      </c>
      <c r="C2183" s="176" t="str">
        <f t="shared" ca="1" si="115"/>
        <v>FT-TP-2179</v>
      </c>
      <c r="M2183" s="174" t="str">
        <f>IF(OR(ISBLANK(TP_CFAR_DB[[#This Row],[Probability]]),ISBLANK(TP_CFAR_DB[[#This Row],[Severity]])),"",VLOOKUP(TP_CFAR_DB[[#This Row],[Probability]],Probability[],2,FALSE)+VLOOKUP(TP_CFAR_DB[[#This Row],[Severity]],Probability[],2,FALSE)+1)</f>
        <v/>
      </c>
      <c r="N2183" s="182"/>
    </row>
    <row r="2184" spans="2:14">
      <c r="B2184" s="176">
        <f t="shared" ca="1" si="114"/>
        <v>2180</v>
      </c>
      <c r="C2184" s="176" t="str">
        <f t="shared" ca="1" si="115"/>
        <v>FT-TP-2180</v>
      </c>
      <c r="M2184" s="174" t="str">
        <f>IF(OR(ISBLANK(TP_CFAR_DB[[#This Row],[Probability]]),ISBLANK(TP_CFAR_DB[[#This Row],[Severity]])),"",VLOOKUP(TP_CFAR_DB[[#This Row],[Probability]],Probability[],2,FALSE)+VLOOKUP(TP_CFAR_DB[[#This Row],[Severity]],Probability[],2,FALSE)+1)</f>
        <v/>
      </c>
      <c r="N2184" s="182"/>
    </row>
    <row r="2185" spans="2:14">
      <c r="B2185" s="176">
        <f t="shared" ca="1" si="114"/>
        <v>2181</v>
      </c>
      <c r="C2185" s="176" t="str">
        <f t="shared" ca="1" si="115"/>
        <v>FT-TP-2181</v>
      </c>
      <c r="M2185" s="174" t="str">
        <f>IF(OR(ISBLANK(TP_CFAR_DB[[#This Row],[Probability]]),ISBLANK(TP_CFAR_DB[[#This Row],[Severity]])),"",VLOOKUP(TP_CFAR_DB[[#This Row],[Probability]],Probability[],2,FALSE)+VLOOKUP(TP_CFAR_DB[[#This Row],[Severity]],Probability[],2,FALSE)+1)</f>
        <v/>
      </c>
      <c r="N2185" s="182"/>
    </row>
    <row r="2186" spans="2:14">
      <c r="B2186" s="176">
        <f t="shared" ca="1" si="114"/>
        <v>2182</v>
      </c>
      <c r="C2186" s="176" t="str">
        <f t="shared" ca="1" si="115"/>
        <v>FT-TP-2182</v>
      </c>
      <c r="M2186" s="174" t="str">
        <f>IF(OR(ISBLANK(TP_CFAR_DB[[#This Row],[Probability]]),ISBLANK(TP_CFAR_DB[[#This Row],[Severity]])),"",VLOOKUP(TP_CFAR_DB[[#This Row],[Probability]],Probability[],2,FALSE)+VLOOKUP(TP_CFAR_DB[[#This Row],[Severity]],Probability[],2,FALSE)+1)</f>
        <v/>
      </c>
      <c r="N2186" s="182"/>
    </row>
    <row r="2187" spans="2:14">
      <c r="B2187" s="176">
        <f t="shared" ca="1" si="114"/>
        <v>2183</v>
      </c>
      <c r="C2187" s="176" t="str">
        <f t="shared" ca="1" si="115"/>
        <v>FT-TP-2183</v>
      </c>
      <c r="M2187" s="174" t="str">
        <f>IF(OR(ISBLANK(TP_CFAR_DB[[#This Row],[Probability]]),ISBLANK(TP_CFAR_DB[[#This Row],[Severity]])),"",VLOOKUP(TP_CFAR_DB[[#This Row],[Probability]],Probability[],2,FALSE)+VLOOKUP(TP_CFAR_DB[[#This Row],[Severity]],Probability[],2,FALSE)+1)</f>
        <v/>
      </c>
      <c r="N2187" s="182"/>
    </row>
    <row r="2188" spans="2:14">
      <c r="B2188" s="176">
        <f t="shared" ca="1" si="114"/>
        <v>2184</v>
      </c>
      <c r="C2188" s="176" t="str">
        <f t="shared" ca="1" si="115"/>
        <v>FT-TP-2184</v>
      </c>
      <c r="M2188" s="174" t="str">
        <f>IF(OR(ISBLANK(TP_CFAR_DB[[#This Row],[Probability]]),ISBLANK(TP_CFAR_DB[[#This Row],[Severity]])),"",VLOOKUP(TP_CFAR_DB[[#This Row],[Probability]],Probability[],2,FALSE)+VLOOKUP(TP_CFAR_DB[[#This Row],[Severity]],Probability[],2,FALSE)+1)</f>
        <v/>
      </c>
      <c r="N2188" s="182"/>
    </row>
    <row r="2189" spans="2:14">
      <c r="B2189" s="176">
        <f t="shared" ca="1" si="114"/>
        <v>2185</v>
      </c>
      <c r="C2189" s="176" t="str">
        <f t="shared" ca="1" si="115"/>
        <v>FT-TP-2185</v>
      </c>
      <c r="M2189" s="174" t="str">
        <f>IF(OR(ISBLANK(TP_CFAR_DB[[#This Row],[Probability]]),ISBLANK(TP_CFAR_DB[[#This Row],[Severity]])),"",VLOOKUP(TP_CFAR_DB[[#This Row],[Probability]],Probability[],2,FALSE)+VLOOKUP(TP_CFAR_DB[[#This Row],[Severity]],Probability[],2,FALSE)+1)</f>
        <v/>
      </c>
      <c r="N2189" s="182"/>
    </row>
    <row r="2190" spans="2:14">
      <c r="B2190" s="176">
        <f t="shared" ca="1" si="114"/>
        <v>2186</v>
      </c>
      <c r="C2190" s="176" t="str">
        <f t="shared" ca="1" si="115"/>
        <v>FT-TP-2186</v>
      </c>
      <c r="M2190" s="174" t="str">
        <f>IF(OR(ISBLANK(TP_CFAR_DB[[#This Row],[Probability]]),ISBLANK(TP_CFAR_DB[[#This Row],[Severity]])),"",VLOOKUP(TP_CFAR_DB[[#This Row],[Probability]],Probability[],2,FALSE)+VLOOKUP(TP_CFAR_DB[[#This Row],[Severity]],Probability[],2,FALSE)+1)</f>
        <v/>
      </c>
      <c r="N2190" s="182"/>
    </row>
    <row r="2191" spans="2:14">
      <c r="B2191" s="176">
        <f t="shared" ca="1" si="114"/>
        <v>2187</v>
      </c>
      <c r="C2191" s="176" t="str">
        <f t="shared" ca="1" si="115"/>
        <v>FT-TP-2187</v>
      </c>
      <c r="M2191" s="174" t="str">
        <f>IF(OR(ISBLANK(TP_CFAR_DB[[#This Row],[Probability]]),ISBLANK(TP_CFAR_DB[[#This Row],[Severity]])),"",VLOOKUP(TP_CFAR_DB[[#This Row],[Probability]],Probability[],2,FALSE)+VLOOKUP(TP_CFAR_DB[[#This Row],[Severity]],Probability[],2,FALSE)+1)</f>
        <v/>
      </c>
      <c r="N2191" s="182"/>
    </row>
    <row r="2192" spans="2:14">
      <c r="B2192" s="176">
        <f t="shared" ca="1" si="114"/>
        <v>2188</v>
      </c>
      <c r="C2192" s="176" t="str">
        <f t="shared" ca="1" si="115"/>
        <v>FT-TP-2188</v>
      </c>
      <c r="M2192" s="174" t="str">
        <f>IF(OR(ISBLANK(TP_CFAR_DB[[#This Row],[Probability]]),ISBLANK(TP_CFAR_DB[[#This Row],[Severity]])),"",VLOOKUP(TP_CFAR_DB[[#This Row],[Probability]],Probability[],2,FALSE)+VLOOKUP(TP_CFAR_DB[[#This Row],[Severity]],Probability[],2,FALSE)+1)</f>
        <v/>
      </c>
      <c r="N2192" s="182"/>
    </row>
    <row r="2193" spans="2:14">
      <c r="B2193" s="176">
        <f t="shared" ca="1" si="114"/>
        <v>2189</v>
      </c>
      <c r="C2193" s="176" t="str">
        <f t="shared" ca="1" si="115"/>
        <v>FT-TP-2189</v>
      </c>
      <c r="M2193" s="174" t="str">
        <f>IF(OR(ISBLANK(TP_CFAR_DB[[#This Row],[Probability]]),ISBLANK(TP_CFAR_DB[[#This Row],[Severity]])),"",VLOOKUP(TP_CFAR_DB[[#This Row],[Probability]],Probability[],2,FALSE)+VLOOKUP(TP_CFAR_DB[[#This Row],[Severity]],Probability[],2,FALSE)+1)</f>
        <v/>
      </c>
      <c r="N2193" s="182"/>
    </row>
    <row r="2194" spans="2:14">
      <c r="B2194" s="176">
        <f t="shared" ca="1" si="114"/>
        <v>2190</v>
      </c>
      <c r="C2194" s="176" t="str">
        <f t="shared" ca="1" si="115"/>
        <v>FT-TP-2190</v>
      </c>
      <c r="M2194" s="174" t="str">
        <f>IF(OR(ISBLANK(TP_CFAR_DB[[#This Row],[Probability]]),ISBLANK(TP_CFAR_DB[[#This Row],[Severity]])),"",VLOOKUP(TP_CFAR_DB[[#This Row],[Probability]],Probability[],2,FALSE)+VLOOKUP(TP_CFAR_DB[[#This Row],[Severity]],Probability[],2,FALSE)+1)</f>
        <v/>
      </c>
      <c r="N2194" s="182"/>
    </row>
    <row r="2195" spans="2:14">
      <c r="B2195" s="176">
        <f t="shared" ca="1" si="114"/>
        <v>2191</v>
      </c>
      <c r="C2195" s="176" t="str">
        <f t="shared" ca="1" si="115"/>
        <v>FT-TP-2191</v>
      </c>
      <c r="M2195" s="174" t="str">
        <f>IF(OR(ISBLANK(TP_CFAR_DB[[#This Row],[Probability]]),ISBLANK(TP_CFAR_DB[[#This Row],[Severity]])),"",VLOOKUP(TP_CFAR_DB[[#This Row],[Probability]],Probability[],2,FALSE)+VLOOKUP(TP_CFAR_DB[[#This Row],[Severity]],Probability[],2,FALSE)+1)</f>
        <v/>
      </c>
      <c r="N2195" s="182"/>
    </row>
    <row r="2196" spans="2:14">
      <c r="B2196" s="176">
        <f t="shared" ca="1" si="114"/>
        <v>2192</v>
      </c>
      <c r="C2196" s="176" t="str">
        <f t="shared" ca="1" si="115"/>
        <v>FT-TP-2192</v>
      </c>
      <c r="M2196" s="174" t="str">
        <f>IF(OR(ISBLANK(TP_CFAR_DB[[#This Row],[Probability]]),ISBLANK(TP_CFAR_DB[[#This Row],[Severity]])),"",VLOOKUP(TP_CFAR_DB[[#This Row],[Probability]],Probability[],2,FALSE)+VLOOKUP(TP_CFAR_DB[[#This Row],[Severity]],Probability[],2,FALSE)+1)</f>
        <v/>
      </c>
      <c r="N2196" s="182"/>
    </row>
    <row r="2197" spans="2:14">
      <c r="B2197" s="176">
        <f t="shared" ca="1" si="114"/>
        <v>2193</v>
      </c>
      <c r="C2197" s="176" t="str">
        <f t="shared" ca="1" si="115"/>
        <v>FT-TP-2193</v>
      </c>
      <c r="M2197" s="174" t="str">
        <f>IF(OR(ISBLANK(TP_CFAR_DB[[#This Row],[Probability]]),ISBLANK(TP_CFAR_DB[[#This Row],[Severity]])),"",VLOOKUP(TP_CFAR_DB[[#This Row],[Probability]],Probability[],2,FALSE)+VLOOKUP(TP_CFAR_DB[[#This Row],[Severity]],Probability[],2,FALSE)+1)</f>
        <v/>
      </c>
      <c r="N2197" s="182"/>
    </row>
    <row r="2198" spans="2:14">
      <c r="B2198" s="176">
        <f t="shared" ca="1" si="114"/>
        <v>2194</v>
      </c>
      <c r="C2198" s="176" t="str">
        <f t="shared" ca="1" si="115"/>
        <v>FT-TP-2194</v>
      </c>
      <c r="M2198" s="174" t="str">
        <f>IF(OR(ISBLANK(TP_CFAR_DB[[#This Row],[Probability]]),ISBLANK(TP_CFAR_DB[[#This Row],[Severity]])),"",VLOOKUP(TP_CFAR_DB[[#This Row],[Probability]],Probability[],2,FALSE)+VLOOKUP(TP_CFAR_DB[[#This Row],[Severity]],Probability[],2,FALSE)+1)</f>
        <v/>
      </c>
      <c r="N2198" s="182"/>
    </row>
    <row r="2199" spans="2:14">
      <c r="B2199" s="176">
        <f t="shared" ca="1" si="114"/>
        <v>2195</v>
      </c>
      <c r="C2199" s="176" t="str">
        <f t="shared" ca="1" si="115"/>
        <v>FT-TP-2195</v>
      </c>
      <c r="M2199" s="174" t="str">
        <f>IF(OR(ISBLANK(TP_CFAR_DB[[#This Row],[Probability]]),ISBLANK(TP_CFAR_DB[[#This Row],[Severity]])),"",VLOOKUP(TP_CFAR_DB[[#This Row],[Probability]],Probability[],2,FALSE)+VLOOKUP(TP_CFAR_DB[[#This Row],[Severity]],Probability[],2,FALSE)+1)</f>
        <v/>
      </c>
      <c r="N2199" s="182"/>
    </row>
    <row r="2200" spans="2:14">
      <c r="B2200" s="176">
        <f t="shared" ca="1" si="114"/>
        <v>2196</v>
      </c>
      <c r="C2200" s="176" t="str">
        <f t="shared" ca="1" si="115"/>
        <v>FT-TP-2196</v>
      </c>
      <c r="M2200" s="174" t="str">
        <f>IF(OR(ISBLANK(TP_CFAR_DB[[#This Row],[Probability]]),ISBLANK(TP_CFAR_DB[[#This Row],[Severity]])),"",VLOOKUP(TP_CFAR_DB[[#This Row],[Probability]],Probability[],2,FALSE)+VLOOKUP(TP_CFAR_DB[[#This Row],[Severity]],Probability[],2,FALSE)+1)</f>
        <v/>
      </c>
      <c r="N2200" s="182"/>
    </row>
    <row r="2201" spans="2:14">
      <c r="B2201" s="176">
        <f t="shared" ca="1" si="114"/>
        <v>2197</v>
      </c>
      <c r="C2201" s="176" t="str">
        <f t="shared" ca="1" si="115"/>
        <v>FT-TP-2197</v>
      </c>
      <c r="M2201" s="174" t="str">
        <f>IF(OR(ISBLANK(TP_CFAR_DB[[#This Row],[Probability]]),ISBLANK(TP_CFAR_DB[[#This Row],[Severity]])),"",VLOOKUP(TP_CFAR_DB[[#This Row],[Probability]],Probability[],2,FALSE)+VLOOKUP(TP_CFAR_DB[[#This Row],[Severity]],Probability[],2,FALSE)+1)</f>
        <v/>
      </c>
      <c r="N2201" s="182"/>
    </row>
    <row r="2202" spans="2:14">
      <c r="B2202" s="176">
        <f t="shared" ca="1" si="114"/>
        <v>2198</v>
      </c>
      <c r="C2202" s="176" t="str">
        <f t="shared" ca="1" si="115"/>
        <v>FT-TP-2198</v>
      </c>
      <c r="M2202" s="174" t="str">
        <f>IF(OR(ISBLANK(TP_CFAR_DB[[#This Row],[Probability]]),ISBLANK(TP_CFAR_DB[[#This Row],[Severity]])),"",VLOOKUP(TP_CFAR_DB[[#This Row],[Probability]],Probability[],2,FALSE)+VLOOKUP(TP_CFAR_DB[[#This Row],[Severity]],Probability[],2,FALSE)+1)</f>
        <v/>
      </c>
      <c r="N2202" s="182"/>
    </row>
    <row r="2203" spans="2:14" hidden="1">
      <c r="B2203" s="176">
        <f t="shared" ca="1" si="114"/>
        <v>2199</v>
      </c>
      <c r="C2203" s="176" t="str">
        <f t="shared" ca="1" si="115"/>
        <v>FT-TP-2199</v>
      </c>
      <c r="M2203" s="174" t="str">
        <f>IF(OR(ISBLANK(TP_CFAR_DB[[#This Row],[Probability]]),ISBLANK(TP_CFAR_DB[[#This Row],[Severity]])),"",VLOOKUP(TP_CFAR_DB[[#This Row],[Probability]],Probability[],2,FALSE)+VLOOKUP(TP_CFAR_DB[[#This Row],[Severity]],Probability[],2,FALSE)+1)</f>
        <v/>
      </c>
      <c r="N2203" s="182"/>
    </row>
    <row r="2204" spans="2:14" hidden="1">
      <c r="B2204" s="176">
        <f t="shared" ca="1" si="114"/>
        <v>2200</v>
      </c>
      <c r="C2204" s="176" t="str">
        <f t="shared" ca="1" si="115"/>
        <v>FT-TP-2200</v>
      </c>
      <c r="M2204" s="174" t="str">
        <f>IF(OR(ISBLANK(TP_CFAR_DB[[#This Row],[Probability]]),ISBLANK(TP_CFAR_DB[[#This Row],[Severity]])),"",VLOOKUP(TP_CFAR_DB[[#This Row],[Probability]],Probability[],2,FALSE)+VLOOKUP(TP_CFAR_DB[[#This Row],[Severity]],Probability[],2,FALSE)+1)</f>
        <v/>
      </c>
      <c r="N2204" s="182"/>
    </row>
    <row r="2205" spans="2:14" hidden="1">
      <c r="B2205" s="176">
        <f t="shared" ref="B2205:B2268" ca="1" si="116">INDIRECT("R[-1]C",0)+1</f>
        <v>2201</v>
      </c>
      <c r="C2205" s="176" t="str">
        <f t="shared" ref="C2205:C2268" ca="1" si="117">"FT-TP-"&amp;B2205</f>
        <v>FT-TP-2201</v>
      </c>
      <c r="M2205" s="174" t="str">
        <f>IF(OR(ISBLANK(TP_CFAR_DB[[#This Row],[Probability]]),ISBLANK(TP_CFAR_DB[[#This Row],[Severity]])),"",VLOOKUP(TP_CFAR_DB[[#This Row],[Probability]],Probability[],2,FALSE)+VLOOKUP(TP_CFAR_DB[[#This Row],[Severity]],Probability[],2,FALSE)+1)</f>
        <v/>
      </c>
      <c r="N2205" s="182"/>
    </row>
    <row r="2206" spans="2:14" hidden="1">
      <c r="B2206" s="176">
        <f t="shared" ca="1" si="116"/>
        <v>2202</v>
      </c>
      <c r="C2206" s="176" t="str">
        <f t="shared" ca="1" si="117"/>
        <v>FT-TP-2202</v>
      </c>
      <c r="M2206" s="174" t="str">
        <f>IF(OR(ISBLANK(TP_CFAR_DB[[#This Row],[Probability]]),ISBLANK(TP_CFAR_DB[[#This Row],[Severity]])),"",VLOOKUP(TP_CFAR_DB[[#This Row],[Probability]],Probability[],2,FALSE)+VLOOKUP(TP_CFAR_DB[[#This Row],[Severity]],Probability[],2,FALSE)+1)</f>
        <v/>
      </c>
      <c r="N2206" s="182"/>
    </row>
    <row r="2207" spans="2:14" hidden="1">
      <c r="B2207" s="176">
        <f t="shared" ca="1" si="116"/>
        <v>2203</v>
      </c>
      <c r="C2207" s="176" t="str">
        <f t="shared" ca="1" si="117"/>
        <v>FT-TP-2203</v>
      </c>
      <c r="M2207" s="174" t="str">
        <f>IF(OR(ISBLANK(TP_CFAR_DB[[#This Row],[Probability]]),ISBLANK(TP_CFAR_DB[[#This Row],[Severity]])),"",VLOOKUP(TP_CFAR_DB[[#This Row],[Probability]],Probability[],2,FALSE)+VLOOKUP(TP_CFAR_DB[[#This Row],[Severity]],Probability[],2,FALSE)+1)</f>
        <v/>
      </c>
      <c r="N2207" s="182"/>
    </row>
    <row r="2208" spans="2:14" hidden="1">
      <c r="B2208" s="176">
        <f t="shared" ca="1" si="116"/>
        <v>2204</v>
      </c>
      <c r="C2208" s="176" t="str">
        <f t="shared" ca="1" si="117"/>
        <v>FT-TP-2204</v>
      </c>
      <c r="M2208" s="174" t="str">
        <f>IF(OR(ISBLANK(TP_CFAR_DB[[#This Row],[Probability]]),ISBLANK(TP_CFAR_DB[[#This Row],[Severity]])),"",VLOOKUP(TP_CFAR_DB[[#This Row],[Probability]],Probability[],2,FALSE)+VLOOKUP(TP_CFAR_DB[[#This Row],[Severity]],Probability[],2,FALSE)+1)</f>
        <v/>
      </c>
      <c r="N2208" s="182"/>
    </row>
    <row r="2209" spans="2:14" hidden="1">
      <c r="B2209" s="176">
        <f t="shared" ca="1" si="116"/>
        <v>2205</v>
      </c>
      <c r="C2209" s="176" t="str">
        <f t="shared" ca="1" si="117"/>
        <v>FT-TP-2205</v>
      </c>
      <c r="M2209" s="174" t="str">
        <f>IF(OR(ISBLANK(TP_CFAR_DB[[#This Row],[Probability]]),ISBLANK(TP_CFAR_DB[[#This Row],[Severity]])),"",VLOOKUP(TP_CFAR_DB[[#This Row],[Probability]],Probability[],2,FALSE)+VLOOKUP(TP_CFAR_DB[[#This Row],[Severity]],Probability[],2,FALSE)+1)</f>
        <v/>
      </c>
      <c r="N2209" s="182"/>
    </row>
    <row r="2210" spans="2:14" hidden="1">
      <c r="B2210" s="176">
        <f t="shared" ca="1" si="116"/>
        <v>2206</v>
      </c>
      <c r="C2210" s="176" t="str">
        <f t="shared" ca="1" si="117"/>
        <v>FT-TP-2206</v>
      </c>
      <c r="M2210" s="174" t="str">
        <f>IF(OR(ISBLANK(TP_CFAR_DB[[#This Row],[Probability]]),ISBLANK(TP_CFAR_DB[[#This Row],[Severity]])),"",VLOOKUP(TP_CFAR_DB[[#This Row],[Probability]],Probability[],2,FALSE)+VLOOKUP(TP_CFAR_DB[[#This Row],[Severity]],Probability[],2,FALSE)+1)</f>
        <v/>
      </c>
      <c r="N2210" s="182"/>
    </row>
    <row r="2211" spans="2:14" hidden="1">
      <c r="B2211" s="176">
        <f t="shared" ca="1" si="116"/>
        <v>2207</v>
      </c>
      <c r="C2211" s="176" t="str">
        <f t="shared" ca="1" si="117"/>
        <v>FT-TP-2207</v>
      </c>
      <c r="M2211" s="174" t="str">
        <f>IF(OR(ISBLANK(TP_CFAR_DB[[#This Row],[Probability]]),ISBLANK(TP_CFAR_DB[[#This Row],[Severity]])),"",VLOOKUP(TP_CFAR_DB[[#This Row],[Probability]],Probability[],2,FALSE)+VLOOKUP(TP_CFAR_DB[[#This Row],[Severity]],Probability[],2,FALSE)+1)</f>
        <v/>
      </c>
      <c r="N2211" s="182"/>
    </row>
    <row r="2212" spans="2:14" hidden="1">
      <c r="B2212" s="176">
        <f t="shared" ca="1" si="116"/>
        <v>2208</v>
      </c>
      <c r="C2212" s="176" t="str">
        <f t="shared" ca="1" si="117"/>
        <v>FT-TP-2208</v>
      </c>
      <c r="M2212" s="174" t="str">
        <f>IF(OR(ISBLANK(TP_CFAR_DB[[#This Row],[Probability]]),ISBLANK(TP_CFAR_DB[[#This Row],[Severity]])),"",VLOOKUP(TP_CFAR_DB[[#This Row],[Probability]],Probability[],2,FALSE)+VLOOKUP(TP_CFAR_DB[[#This Row],[Severity]],Probability[],2,FALSE)+1)</f>
        <v/>
      </c>
      <c r="N2212" s="182"/>
    </row>
    <row r="2213" spans="2:14" hidden="1">
      <c r="B2213" s="176">
        <f t="shared" ca="1" si="116"/>
        <v>2209</v>
      </c>
      <c r="C2213" s="176" t="str">
        <f t="shared" ca="1" si="117"/>
        <v>FT-TP-2209</v>
      </c>
      <c r="M2213" s="174" t="str">
        <f>IF(OR(ISBLANK(TP_CFAR_DB[[#This Row],[Probability]]),ISBLANK(TP_CFAR_DB[[#This Row],[Severity]])),"",VLOOKUP(TP_CFAR_DB[[#This Row],[Probability]],Probability[],2,FALSE)+VLOOKUP(TP_CFAR_DB[[#This Row],[Severity]],Probability[],2,FALSE)+1)</f>
        <v/>
      </c>
      <c r="N2213" s="182"/>
    </row>
    <row r="2214" spans="2:14" hidden="1">
      <c r="B2214" s="176">
        <f t="shared" ca="1" si="116"/>
        <v>2210</v>
      </c>
      <c r="C2214" s="176" t="str">
        <f t="shared" ca="1" si="117"/>
        <v>FT-TP-2210</v>
      </c>
      <c r="M2214" s="174" t="str">
        <f>IF(OR(ISBLANK(TP_CFAR_DB[[#This Row],[Probability]]),ISBLANK(TP_CFAR_DB[[#This Row],[Severity]])),"",VLOOKUP(TP_CFAR_DB[[#This Row],[Probability]],Probability[],2,FALSE)+VLOOKUP(TP_CFAR_DB[[#This Row],[Severity]],Probability[],2,FALSE)+1)</f>
        <v/>
      </c>
      <c r="N2214" s="182"/>
    </row>
    <row r="2215" spans="2:14" hidden="1">
      <c r="B2215" s="176">
        <f t="shared" ca="1" si="116"/>
        <v>2211</v>
      </c>
      <c r="C2215" s="176" t="str">
        <f t="shared" ca="1" si="117"/>
        <v>FT-TP-2211</v>
      </c>
      <c r="M2215" s="174" t="str">
        <f>IF(OR(ISBLANK(TP_CFAR_DB[[#This Row],[Probability]]),ISBLANK(TP_CFAR_DB[[#This Row],[Severity]])),"",VLOOKUP(TP_CFAR_DB[[#This Row],[Probability]],Probability[],2,FALSE)+VLOOKUP(TP_CFAR_DB[[#This Row],[Severity]],Probability[],2,FALSE)+1)</f>
        <v/>
      </c>
      <c r="N2215" s="182"/>
    </row>
    <row r="2216" spans="2:14" hidden="1">
      <c r="B2216" s="176">
        <f t="shared" ca="1" si="116"/>
        <v>2212</v>
      </c>
      <c r="C2216" s="176" t="str">
        <f t="shared" ca="1" si="117"/>
        <v>FT-TP-2212</v>
      </c>
      <c r="M2216" s="174" t="str">
        <f>IF(OR(ISBLANK(TP_CFAR_DB[[#This Row],[Probability]]),ISBLANK(TP_CFAR_DB[[#This Row],[Severity]])),"",VLOOKUP(TP_CFAR_DB[[#This Row],[Probability]],Probability[],2,FALSE)+VLOOKUP(TP_CFAR_DB[[#This Row],[Severity]],Probability[],2,FALSE)+1)</f>
        <v/>
      </c>
      <c r="N2216" s="182"/>
    </row>
    <row r="2217" spans="2:14" hidden="1">
      <c r="B2217" s="176">
        <f t="shared" ca="1" si="116"/>
        <v>2213</v>
      </c>
      <c r="C2217" s="176" t="str">
        <f t="shared" ca="1" si="117"/>
        <v>FT-TP-2213</v>
      </c>
      <c r="M2217" s="174" t="str">
        <f>IF(OR(ISBLANK(TP_CFAR_DB[[#This Row],[Probability]]),ISBLANK(TP_CFAR_DB[[#This Row],[Severity]])),"",VLOOKUP(TP_CFAR_DB[[#This Row],[Probability]],Probability[],2,FALSE)+VLOOKUP(TP_CFAR_DB[[#This Row],[Severity]],Probability[],2,FALSE)+1)</f>
        <v/>
      </c>
      <c r="N2217" s="182"/>
    </row>
    <row r="2218" spans="2:14" hidden="1">
      <c r="B2218" s="176">
        <f t="shared" ca="1" si="116"/>
        <v>2214</v>
      </c>
      <c r="C2218" s="176" t="str">
        <f t="shared" ca="1" si="117"/>
        <v>FT-TP-2214</v>
      </c>
      <c r="M2218" s="174" t="str">
        <f>IF(OR(ISBLANK(TP_CFAR_DB[[#This Row],[Probability]]),ISBLANK(TP_CFAR_DB[[#This Row],[Severity]])),"",VLOOKUP(TP_CFAR_DB[[#This Row],[Probability]],Probability[],2,FALSE)+VLOOKUP(TP_CFAR_DB[[#This Row],[Severity]],Probability[],2,FALSE)+1)</f>
        <v/>
      </c>
      <c r="N2218" s="182"/>
    </row>
    <row r="2219" spans="2:14" hidden="1">
      <c r="B2219" s="176">
        <f t="shared" ca="1" si="116"/>
        <v>2215</v>
      </c>
      <c r="C2219" s="176" t="str">
        <f t="shared" ca="1" si="117"/>
        <v>FT-TP-2215</v>
      </c>
      <c r="M2219" s="174" t="str">
        <f>IF(OR(ISBLANK(TP_CFAR_DB[[#This Row],[Probability]]),ISBLANK(TP_CFAR_DB[[#This Row],[Severity]])),"",VLOOKUP(TP_CFAR_DB[[#This Row],[Probability]],Probability[],2,FALSE)+VLOOKUP(TP_CFAR_DB[[#This Row],[Severity]],Probability[],2,FALSE)+1)</f>
        <v/>
      </c>
      <c r="N2219" s="182"/>
    </row>
    <row r="2220" spans="2:14" hidden="1">
      <c r="B2220" s="176">
        <f t="shared" ca="1" si="116"/>
        <v>2216</v>
      </c>
      <c r="C2220" s="176" t="str">
        <f t="shared" ca="1" si="117"/>
        <v>FT-TP-2216</v>
      </c>
      <c r="M2220" s="174" t="str">
        <f>IF(OR(ISBLANK(TP_CFAR_DB[[#This Row],[Probability]]),ISBLANK(TP_CFAR_DB[[#This Row],[Severity]])),"",VLOOKUP(TP_CFAR_DB[[#This Row],[Probability]],Probability[],2,FALSE)+VLOOKUP(TP_CFAR_DB[[#This Row],[Severity]],Probability[],2,FALSE)+1)</f>
        <v/>
      </c>
      <c r="N2220" s="182"/>
    </row>
    <row r="2221" spans="2:14" hidden="1">
      <c r="B2221" s="176">
        <f t="shared" ca="1" si="116"/>
        <v>2217</v>
      </c>
      <c r="C2221" s="176" t="str">
        <f t="shared" ca="1" si="117"/>
        <v>FT-TP-2217</v>
      </c>
      <c r="M2221" s="174" t="str">
        <f>IF(OR(ISBLANK(TP_CFAR_DB[[#This Row],[Probability]]),ISBLANK(TP_CFAR_DB[[#This Row],[Severity]])),"",VLOOKUP(TP_CFAR_DB[[#This Row],[Probability]],Probability[],2,FALSE)+VLOOKUP(TP_CFAR_DB[[#This Row],[Severity]],Probability[],2,FALSE)+1)</f>
        <v/>
      </c>
      <c r="N2221" s="182"/>
    </row>
    <row r="2222" spans="2:14" hidden="1">
      <c r="B2222" s="176">
        <f t="shared" ca="1" si="116"/>
        <v>2218</v>
      </c>
      <c r="C2222" s="176" t="str">
        <f t="shared" ca="1" si="117"/>
        <v>FT-TP-2218</v>
      </c>
      <c r="M2222" s="174" t="str">
        <f>IF(OR(ISBLANK(TP_CFAR_DB[[#This Row],[Probability]]),ISBLANK(TP_CFAR_DB[[#This Row],[Severity]])),"",VLOOKUP(TP_CFAR_DB[[#This Row],[Probability]],Probability[],2,FALSE)+VLOOKUP(TP_CFAR_DB[[#This Row],[Severity]],Probability[],2,FALSE)+1)</f>
        <v/>
      </c>
      <c r="N2222" s="182"/>
    </row>
    <row r="2223" spans="2:14" hidden="1">
      <c r="B2223" s="176">
        <f t="shared" ca="1" si="116"/>
        <v>2219</v>
      </c>
      <c r="C2223" s="176" t="str">
        <f t="shared" ca="1" si="117"/>
        <v>FT-TP-2219</v>
      </c>
      <c r="M2223" s="174" t="str">
        <f>IF(OR(ISBLANK(TP_CFAR_DB[[#This Row],[Probability]]),ISBLANK(TP_CFAR_DB[[#This Row],[Severity]])),"",VLOOKUP(TP_CFAR_DB[[#This Row],[Probability]],Probability[],2,FALSE)+VLOOKUP(TP_CFAR_DB[[#This Row],[Severity]],Probability[],2,FALSE)+1)</f>
        <v/>
      </c>
      <c r="N2223" s="182"/>
    </row>
    <row r="2224" spans="2:14" hidden="1">
      <c r="B2224" s="176">
        <f t="shared" ca="1" si="116"/>
        <v>2220</v>
      </c>
      <c r="C2224" s="176" t="str">
        <f t="shared" ca="1" si="117"/>
        <v>FT-TP-2220</v>
      </c>
      <c r="M2224" s="174" t="str">
        <f>IF(OR(ISBLANK(TP_CFAR_DB[[#This Row],[Probability]]),ISBLANK(TP_CFAR_DB[[#This Row],[Severity]])),"",VLOOKUP(TP_CFAR_DB[[#This Row],[Probability]],Probability[],2,FALSE)+VLOOKUP(TP_CFAR_DB[[#This Row],[Severity]],Probability[],2,FALSE)+1)</f>
        <v/>
      </c>
      <c r="N2224" s="182"/>
    </row>
    <row r="2225" spans="2:14" hidden="1">
      <c r="B2225" s="176">
        <f t="shared" ca="1" si="116"/>
        <v>2221</v>
      </c>
      <c r="C2225" s="176" t="str">
        <f t="shared" ca="1" si="117"/>
        <v>FT-TP-2221</v>
      </c>
      <c r="M2225" s="174" t="str">
        <f>IF(OR(ISBLANK(TP_CFAR_DB[[#This Row],[Probability]]),ISBLANK(TP_CFAR_DB[[#This Row],[Severity]])),"",VLOOKUP(TP_CFAR_DB[[#This Row],[Probability]],Probability[],2,FALSE)+VLOOKUP(TP_CFAR_DB[[#This Row],[Severity]],Probability[],2,FALSE)+1)</f>
        <v/>
      </c>
      <c r="N2225" s="182"/>
    </row>
    <row r="2226" spans="2:14" hidden="1">
      <c r="B2226" s="176">
        <f t="shared" ca="1" si="116"/>
        <v>2222</v>
      </c>
      <c r="C2226" s="176" t="str">
        <f t="shared" ca="1" si="117"/>
        <v>FT-TP-2222</v>
      </c>
      <c r="M2226" s="174" t="str">
        <f>IF(OR(ISBLANK(TP_CFAR_DB[[#This Row],[Probability]]),ISBLANK(TP_CFAR_DB[[#This Row],[Severity]])),"",VLOOKUP(TP_CFAR_DB[[#This Row],[Probability]],Probability[],2,FALSE)+VLOOKUP(TP_CFAR_DB[[#This Row],[Severity]],Probability[],2,FALSE)+1)</f>
        <v/>
      </c>
      <c r="N2226" s="182"/>
    </row>
    <row r="2227" spans="2:14" hidden="1">
      <c r="B2227" s="176">
        <f t="shared" ca="1" si="116"/>
        <v>2223</v>
      </c>
      <c r="C2227" s="176" t="str">
        <f t="shared" ca="1" si="117"/>
        <v>FT-TP-2223</v>
      </c>
      <c r="M2227" s="174" t="str">
        <f>IF(OR(ISBLANK(TP_CFAR_DB[[#This Row],[Probability]]),ISBLANK(TP_CFAR_DB[[#This Row],[Severity]])),"",VLOOKUP(TP_CFAR_DB[[#This Row],[Probability]],Probability[],2,FALSE)+VLOOKUP(TP_CFAR_DB[[#This Row],[Severity]],Probability[],2,FALSE)+1)</f>
        <v/>
      </c>
      <c r="N2227" s="182"/>
    </row>
    <row r="2228" spans="2:14" hidden="1">
      <c r="B2228" s="176">
        <f t="shared" ca="1" si="116"/>
        <v>2224</v>
      </c>
      <c r="C2228" s="176" t="str">
        <f t="shared" ca="1" si="117"/>
        <v>FT-TP-2224</v>
      </c>
      <c r="M2228" s="174" t="str">
        <f>IF(OR(ISBLANK(TP_CFAR_DB[[#This Row],[Probability]]),ISBLANK(TP_CFAR_DB[[#This Row],[Severity]])),"",VLOOKUP(TP_CFAR_DB[[#This Row],[Probability]],Probability[],2,FALSE)+VLOOKUP(TP_CFAR_DB[[#This Row],[Severity]],Probability[],2,FALSE)+1)</f>
        <v/>
      </c>
      <c r="N2228" s="182"/>
    </row>
    <row r="2229" spans="2:14" hidden="1">
      <c r="B2229" s="176">
        <f t="shared" ca="1" si="116"/>
        <v>2225</v>
      </c>
      <c r="C2229" s="176" t="str">
        <f t="shared" ca="1" si="117"/>
        <v>FT-TP-2225</v>
      </c>
      <c r="M2229" s="174" t="str">
        <f>IF(OR(ISBLANK(TP_CFAR_DB[[#This Row],[Probability]]),ISBLANK(TP_CFAR_DB[[#This Row],[Severity]])),"",VLOOKUP(TP_CFAR_DB[[#This Row],[Probability]],Probability[],2,FALSE)+VLOOKUP(TP_CFAR_DB[[#This Row],[Severity]],Probability[],2,FALSE)+1)</f>
        <v/>
      </c>
      <c r="N2229" s="182"/>
    </row>
    <row r="2230" spans="2:14" hidden="1">
      <c r="B2230" s="176">
        <f t="shared" ca="1" si="116"/>
        <v>2226</v>
      </c>
      <c r="C2230" s="176" t="str">
        <f t="shared" ca="1" si="117"/>
        <v>FT-TP-2226</v>
      </c>
      <c r="M2230" s="174" t="str">
        <f>IF(OR(ISBLANK(TP_CFAR_DB[[#This Row],[Probability]]),ISBLANK(TP_CFAR_DB[[#This Row],[Severity]])),"",VLOOKUP(TP_CFAR_DB[[#This Row],[Probability]],Probability[],2,FALSE)+VLOOKUP(TP_CFAR_DB[[#This Row],[Severity]],Probability[],2,FALSE)+1)</f>
        <v/>
      </c>
      <c r="N2230" s="182"/>
    </row>
    <row r="2231" spans="2:14" hidden="1">
      <c r="B2231" s="176">
        <f t="shared" ca="1" si="116"/>
        <v>2227</v>
      </c>
      <c r="C2231" s="176" t="str">
        <f t="shared" ca="1" si="117"/>
        <v>FT-TP-2227</v>
      </c>
      <c r="M2231" s="174" t="str">
        <f>IF(OR(ISBLANK(TP_CFAR_DB[[#This Row],[Probability]]),ISBLANK(TP_CFAR_DB[[#This Row],[Severity]])),"",VLOOKUP(TP_CFAR_DB[[#This Row],[Probability]],Probability[],2,FALSE)+VLOOKUP(TP_CFAR_DB[[#This Row],[Severity]],Probability[],2,FALSE)+1)</f>
        <v/>
      </c>
      <c r="N2231" s="182"/>
    </row>
    <row r="2232" spans="2:14" hidden="1">
      <c r="B2232" s="176">
        <f t="shared" ca="1" si="116"/>
        <v>2228</v>
      </c>
      <c r="C2232" s="176" t="str">
        <f t="shared" ca="1" si="117"/>
        <v>FT-TP-2228</v>
      </c>
      <c r="M2232" s="174" t="str">
        <f>IF(OR(ISBLANK(TP_CFAR_DB[[#This Row],[Probability]]),ISBLANK(TP_CFAR_DB[[#This Row],[Severity]])),"",VLOOKUP(TP_CFAR_DB[[#This Row],[Probability]],Probability[],2,FALSE)+VLOOKUP(TP_CFAR_DB[[#This Row],[Severity]],Probability[],2,FALSE)+1)</f>
        <v/>
      </c>
      <c r="N2232" s="182"/>
    </row>
    <row r="2233" spans="2:14" hidden="1">
      <c r="B2233" s="176">
        <f t="shared" ca="1" si="116"/>
        <v>2229</v>
      </c>
      <c r="C2233" s="176" t="str">
        <f t="shared" ca="1" si="117"/>
        <v>FT-TP-2229</v>
      </c>
      <c r="M2233" s="174" t="str">
        <f>IF(OR(ISBLANK(TP_CFAR_DB[[#This Row],[Probability]]),ISBLANK(TP_CFAR_DB[[#This Row],[Severity]])),"",VLOOKUP(TP_CFAR_DB[[#This Row],[Probability]],Probability[],2,FALSE)+VLOOKUP(TP_CFAR_DB[[#This Row],[Severity]],Probability[],2,FALSE)+1)</f>
        <v/>
      </c>
      <c r="N2233" s="182"/>
    </row>
    <row r="2234" spans="2:14" hidden="1">
      <c r="B2234" s="176">
        <f t="shared" ca="1" si="116"/>
        <v>2230</v>
      </c>
      <c r="C2234" s="176" t="str">
        <f t="shared" ca="1" si="117"/>
        <v>FT-TP-2230</v>
      </c>
      <c r="M2234" s="174" t="str">
        <f>IF(OR(ISBLANK(TP_CFAR_DB[[#This Row],[Probability]]),ISBLANK(TP_CFAR_DB[[#This Row],[Severity]])),"",VLOOKUP(TP_CFAR_DB[[#This Row],[Probability]],Probability[],2,FALSE)+VLOOKUP(TP_CFAR_DB[[#This Row],[Severity]],Probability[],2,FALSE)+1)</f>
        <v/>
      </c>
      <c r="N2234" s="182"/>
    </row>
    <row r="2235" spans="2:14" hidden="1">
      <c r="B2235" s="176">
        <f t="shared" ca="1" si="116"/>
        <v>2231</v>
      </c>
      <c r="C2235" s="176" t="str">
        <f t="shared" ca="1" si="117"/>
        <v>FT-TP-2231</v>
      </c>
      <c r="M2235" s="174" t="str">
        <f>IF(OR(ISBLANK(TP_CFAR_DB[[#This Row],[Probability]]),ISBLANK(TP_CFAR_DB[[#This Row],[Severity]])),"",VLOOKUP(TP_CFAR_DB[[#This Row],[Probability]],Probability[],2,FALSE)+VLOOKUP(TP_CFAR_DB[[#This Row],[Severity]],Probability[],2,FALSE)+1)</f>
        <v/>
      </c>
      <c r="N2235" s="182"/>
    </row>
    <row r="2236" spans="2:14" hidden="1">
      <c r="B2236" s="176">
        <f t="shared" ca="1" si="116"/>
        <v>2232</v>
      </c>
      <c r="C2236" s="176" t="str">
        <f t="shared" ca="1" si="117"/>
        <v>FT-TP-2232</v>
      </c>
      <c r="M2236" s="174" t="str">
        <f>IF(OR(ISBLANK(TP_CFAR_DB[[#This Row],[Probability]]),ISBLANK(TP_CFAR_DB[[#This Row],[Severity]])),"",VLOOKUP(TP_CFAR_DB[[#This Row],[Probability]],Probability[],2,FALSE)+VLOOKUP(TP_CFAR_DB[[#This Row],[Severity]],Probability[],2,FALSE)+1)</f>
        <v/>
      </c>
      <c r="N2236" s="182"/>
    </row>
    <row r="2237" spans="2:14" hidden="1">
      <c r="B2237" s="176">
        <f t="shared" ca="1" si="116"/>
        <v>2233</v>
      </c>
      <c r="C2237" s="176" t="str">
        <f t="shared" ca="1" si="117"/>
        <v>FT-TP-2233</v>
      </c>
      <c r="M2237" s="174" t="str">
        <f>IF(OR(ISBLANK(TP_CFAR_DB[[#This Row],[Probability]]),ISBLANK(TP_CFAR_DB[[#This Row],[Severity]])),"",VLOOKUP(TP_CFAR_DB[[#This Row],[Probability]],Probability[],2,FALSE)+VLOOKUP(TP_CFAR_DB[[#This Row],[Severity]],Probability[],2,FALSE)+1)</f>
        <v/>
      </c>
      <c r="N2237" s="182"/>
    </row>
    <row r="2238" spans="2:14" hidden="1">
      <c r="B2238" s="176">
        <f t="shared" ca="1" si="116"/>
        <v>2234</v>
      </c>
      <c r="C2238" s="176" t="str">
        <f t="shared" ca="1" si="117"/>
        <v>FT-TP-2234</v>
      </c>
      <c r="M2238" s="174" t="str">
        <f>IF(OR(ISBLANK(TP_CFAR_DB[[#This Row],[Probability]]),ISBLANK(TP_CFAR_DB[[#This Row],[Severity]])),"",VLOOKUP(TP_CFAR_DB[[#This Row],[Probability]],Probability[],2,FALSE)+VLOOKUP(TP_CFAR_DB[[#This Row],[Severity]],Probability[],2,FALSE)+1)</f>
        <v/>
      </c>
      <c r="N2238" s="182"/>
    </row>
    <row r="2239" spans="2:14" hidden="1">
      <c r="B2239" s="176">
        <f t="shared" ca="1" si="116"/>
        <v>2235</v>
      </c>
      <c r="C2239" s="176" t="str">
        <f t="shared" ca="1" si="117"/>
        <v>FT-TP-2235</v>
      </c>
      <c r="M2239" s="174" t="str">
        <f>IF(OR(ISBLANK(TP_CFAR_DB[[#This Row],[Probability]]),ISBLANK(TP_CFAR_DB[[#This Row],[Severity]])),"",VLOOKUP(TP_CFAR_DB[[#This Row],[Probability]],Probability[],2,FALSE)+VLOOKUP(TP_CFAR_DB[[#This Row],[Severity]],Probability[],2,FALSE)+1)</f>
        <v/>
      </c>
      <c r="N2239" s="182"/>
    </row>
    <row r="2240" spans="2:14" hidden="1">
      <c r="B2240" s="176">
        <f t="shared" ca="1" si="116"/>
        <v>2236</v>
      </c>
      <c r="C2240" s="176" t="str">
        <f t="shared" ca="1" si="117"/>
        <v>FT-TP-2236</v>
      </c>
      <c r="M2240" s="174" t="str">
        <f>IF(OR(ISBLANK(TP_CFAR_DB[[#This Row],[Probability]]),ISBLANK(TP_CFAR_DB[[#This Row],[Severity]])),"",VLOOKUP(TP_CFAR_DB[[#This Row],[Probability]],Probability[],2,FALSE)+VLOOKUP(TP_CFAR_DB[[#This Row],[Severity]],Probability[],2,FALSE)+1)</f>
        <v/>
      </c>
      <c r="N2240" s="182"/>
    </row>
    <row r="2241" spans="2:14" hidden="1">
      <c r="B2241" s="176">
        <f t="shared" ca="1" si="116"/>
        <v>2237</v>
      </c>
      <c r="C2241" s="176" t="str">
        <f t="shared" ca="1" si="117"/>
        <v>FT-TP-2237</v>
      </c>
      <c r="M2241" s="174" t="str">
        <f>IF(OR(ISBLANK(TP_CFAR_DB[[#This Row],[Probability]]),ISBLANK(TP_CFAR_DB[[#This Row],[Severity]])),"",VLOOKUP(TP_CFAR_DB[[#This Row],[Probability]],Probability[],2,FALSE)+VLOOKUP(TP_CFAR_DB[[#This Row],[Severity]],Probability[],2,FALSE)+1)</f>
        <v/>
      </c>
      <c r="N2241" s="182"/>
    </row>
    <row r="2242" spans="2:14" hidden="1">
      <c r="B2242" s="176">
        <f t="shared" ca="1" si="116"/>
        <v>2238</v>
      </c>
      <c r="C2242" s="176" t="str">
        <f t="shared" ca="1" si="117"/>
        <v>FT-TP-2238</v>
      </c>
      <c r="M2242" s="174" t="str">
        <f>IF(OR(ISBLANK(TP_CFAR_DB[[#This Row],[Probability]]),ISBLANK(TP_CFAR_DB[[#This Row],[Severity]])),"",VLOOKUP(TP_CFAR_DB[[#This Row],[Probability]],Probability[],2,FALSE)+VLOOKUP(TP_CFAR_DB[[#This Row],[Severity]],Probability[],2,FALSE)+1)</f>
        <v/>
      </c>
      <c r="N2242" s="182"/>
    </row>
    <row r="2243" spans="2:14" hidden="1">
      <c r="B2243" s="176">
        <f t="shared" ca="1" si="116"/>
        <v>2239</v>
      </c>
      <c r="C2243" s="176" t="str">
        <f t="shared" ca="1" si="117"/>
        <v>FT-TP-2239</v>
      </c>
      <c r="M2243" s="174" t="str">
        <f>IF(OR(ISBLANK(TP_CFAR_DB[[#This Row],[Probability]]),ISBLANK(TP_CFAR_DB[[#This Row],[Severity]])),"",VLOOKUP(TP_CFAR_DB[[#This Row],[Probability]],Probability[],2,FALSE)+VLOOKUP(TP_CFAR_DB[[#This Row],[Severity]],Probability[],2,FALSE)+1)</f>
        <v/>
      </c>
      <c r="N2243" s="182"/>
    </row>
    <row r="2244" spans="2:14" hidden="1">
      <c r="B2244" s="176">
        <f t="shared" ca="1" si="116"/>
        <v>2240</v>
      </c>
      <c r="C2244" s="176" t="str">
        <f t="shared" ca="1" si="117"/>
        <v>FT-TP-2240</v>
      </c>
      <c r="M2244" s="174" t="str">
        <f>IF(OR(ISBLANK(TP_CFAR_DB[[#This Row],[Probability]]),ISBLANK(TP_CFAR_DB[[#This Row],[Severity]])),"",VLOOKUP(TP_CFAR_DB[[#This Row],[Probability]],Probability[],2,FALSE)+VLOOKUP(TP_CFAR_DB[[#This Row],[Severity]],Probability[],2,FALSE)+1)</f>
        <v/>
      </c>
      <c r="N2244" s="182"/>
    </row>
    <row r="2245" spans="2:14" hidden="1">
      <c r="B2245" s="176">
        <f t="shared" ca="1" si="116"/>
        <v>2241</v>
      </c>
      <c r="C2245" s="176" t="str">
        <f t="shared" ca="1" si="117"/>
        <v>FT-TP-2241</v>
      </c>
      <c r="M2245" s="174" t="str">
        <f>IF(OR(ISBLANK(TP_CFAR_DB[[#This Row],[Probability]]),ISBLANK(TP_CFAR_DB[[#This Row],[Severity]])),"",VLOOKUP(TP_CFAR_DB[[#This Row],[Probability]],Probability[],2,FALSE)+VLOOKUP(TP_CFAR_DB[[#This Row],[Severity]],Probability[],2,FALSE)+1)</f>
        <v/>
      </c>
      <c r="N2245" s="182"/>
    </row>
    <row r="2246" spans="2:14" hidden="1">
      <c r="B2246" s="176">
        <f t="shared" ca="1" si="116"/>
        <v>2242</v>
      </c>
      <c r="C2246" s="176" t="str">
        <f t="shared" ca="1" si="117"/>
        <v>FT-TP-2242</v>
      </c>
      <c r="M2246" s="174" t="str">
        <f>IF(OR(ISBLANK(TP_CFAR_DB[[#This Row],[Probability]]),ISBLANK(TP_CFAR_DB[[#This Row],[Severity]])),"",VLOOKUP(TP_CFAR_DB[[#This Row],[Probability]],Probability[],2,FALSE)+VLOOKUP(TP_CFAR_DB[[#This Row],[Severity]],Probability[],2,FALSE)+1)</f>
        <v/>
      </c>
      <c r="N2246" s="182"/>
    </row>
    <row r="2247" spans="2:14" hidden="1">
      <c r="B2247" s="176">
        <f t="shared" ca="1" si="116"/>
        <v>2243</v>
      </c>
      <c r="C2247" s="176" t="str">
        <f t="shared" ca="1" si="117"/>
        <v>FT-TP-2243</v>
      </c>
      <c r="M2247" s="174" t="str">
        <f>IF(OR(ISBLANK(TP_CFAR_DB[[#This Row],[Probability]]),ISBLANK(TP_CFAR_DB[[#This Row],[Severity]])),"",VLOOKUP(TP_CFAR_DB[[#This Row],[Probability]],Probability[],2,FALSE)+VLOOKUP(TP_CFAR_DB[[#This Row],[Severity]],Probability[],2,FALSE)+1)</f>
        <v/>
      </c>
      <c r="N2247" s="182"/>
    </row>
    <row r="2248" spans="2:14" hidden="1">
      <c r="B2248" s="176">
        <f t="shared" ca="1" si="116"/>
        <v>2244</v>
      </c>
      <c r="C2248" s="176" t="str">
        <f t="shared" ca="1" si="117"/>
        <v>FT-TP-2244</v>
      </c>
      <c r="M2248" s="174" t="str">
        <f>IF(OR(ISBLANK(TP_CFAR_DB[[#This Row],[Probability]]),ISBLANK(TP_CFAR_DB[[#This Row],[Severity]])),"",VLOOKUP(TP_CFAR_DB[[#This Row],[Probability]],Probability[],2,FALSE)+VLOOKUP(TP_CFAR_DB[[#This Row],[Severity]],Probability[],2,FALSE)+1)</f>
        <v/>
      </c>
      <c r="N2248" s="182"/>
    </row>
    <row r="2249" spans="2:14" hidden="1">
      <c r="B2249" s="176">
        <f t="shared" ca="1" si="116"/>
        <v>2245</v>
      </c>
      <c r="C2249" s="176" t="str">
        <f t="shared" ca="1" si="117"/>
        <v>FT-TP-2245</v>
      </c>
      <c r="M2249" s="174" t="str">
        <f>IF(OR(ISBLANK(TP_CFAR_DB[[#This Row],[Probability]]),ISBLANK(TP_CFAR_DB[[#This Row],[Severity]])),"",VLOOKUP(TP_CFAR_DB[[#This Row],[Probability]],Probability[],2,FALSE)+VLOOKUP(TP_CFAR_DB[[#This Row],[Severity]],Probability[],2,FALSE)+1)</f>
        <v/>
      </c>
      <c r="N2249" s="182"/>
    </row>
    <row r="2250" spans="2:14" hidden="1">
      <c r="B2250" s="176">
        <f t="shared" ca="1" si="116"/>
        <v>2246</v>
      </c>
      <c r="C2250" s="176" t="str">
        <f t="shared" ca="1" si="117"/>
        <v>FT-TP-2246</v>
      </c>
      <c r="M2250" s="174" t="str">
        <f>IF(OR(ISBLANK(TP_CFAR_DB[[#This Row],[Probability]]),ISBLANK(TP_CFAR_DB[[#This Row],[Severity]])),"",VLOOKUP(TP_CFAR_DB[[#This Row],[Probability]],Probability[],2,FALSE)+VLOOKUP(TP_CFAR_DB[[#This Row],[Severity]],Probability[],2,FALSE)+1)</f>
        <v/>
      </c>
      <c r="N2250" s="182"/>
    </row>
    <row r="2251" spans="2:14" hidden="1">
      <c r="B2251" s="176">
        <f t="shared" ca="1" si="116"/>
        <v>2247</v>
      </c>
      <c r="C2251" s="176" t="str">
        <f t="shared" ca="1" si="117"/>
        <v>FT-TP-2247</v>
      </c>
      <c r="M2251" s="174" t="str">
        <f>IF(OR(ISBLANK(TP_CFAR_DB[[#This Row],[Probability]]),ISBLANK(TP_CFAR_DB[[#This Row],[Severity]])),"",VLOOKUP(TP_CFAR_DB[[#This Row],[Probability]],Probability[],2,FALSE)+VLOOKUP(TP_CFAR_DB[[#This Row],[Severity]],Probability[],2,FALSE)+1)</f>
        <v/>
      </c>
      <c r="N2251" s="182"/>
    </row>
    <row r="2252" spans="2:14" hidden="1">
      <c r="B2252" s="176">
        <f t="shared" ca="1" si="116"/>
        <v>2248</v>
      </c>
      <c r="C2252" s="176" t="str">
        <f t="shared" ca="1" si="117"/>
        <v>FT-TP-2248</v>
      </c>
      <c r="M2252" s="174" t="str">
        <f>IF(OR(ISBLANK(TP_CFAR_DB[[#This Row],[Probability]]),ISBLANK(TP_CFAR_DB[[#This Row],[Severity]])),"",VLOOKUP(TP_CFAR_DB[[#This Row],[Probability]],Probability[],2,FALSE)+VLOOKUP(TP_CFAR_DB[[#This Row],[Severity]],Probability[],2,FALSE)+1)</f>
        <v/>
      </c>
      <c r="N2252" s="182"/>
    </row>
    <row r="2253" spans="2:14" hidden="1">
      <c r="B2253" s="176">
        <f t="shared" ca="1" si="116"/>
        <v>2249</v>
      </c>
      <c r="C2253" s="176" t="str">
        <f t="shared" ca="1" si="117"/>
        <v>FT-TP-2249</v>
      </c>
      <c r="M2253" s="174" t="str">
        <f>IF(OR(ISBLANK(TP_CFAR_DB[[#This Row],[Probability]]),ISBLANK(TP_CFAR_DB[[#This Row],[Severity]])),"",VLOOKUP(TP_CFAR_DB[[#This Row],[Probability]],Probability[],2,FALSE)+VLOOKUP(TP_CFAR_DB[[#This Row],[Severity]],Probability[],2,FALSE)+1)</f>
        <v/>
      </c>
      <c r="N2253" s="182"/>
    </row>
    <row r="2254" spans="2:14" hidden="1">
      <c r="B2254" s="176">
        <f t="shared" ca="1" si="116"/>
        <v>2250</v>
      </c>
      <c r="C2254" s="176" t="str">
        <f t="shared" ca="1" si="117"/>
        <v>FT-TP-2250</v>
      </c>
      <c r="M2254" s="174" t="str">
        <f>IF(OR(ISBLANK(TP_CFAR_DB[[#This Row],[Probability]]),ISBLANK(TP_CFAR_DB[[#This Row],[Severity]])),"",VLOOKUP(TP_CFAR_DB[[#This Row],[Probability]],Probability[],2,FALSE)+VLOOKUP(TP_CFAR_DB[[#This Row],[Severity]],Probability[],2,FALSE)+1)</f>
        <v/>
      </c>
      <c r="N2254" s="182"/>
    </row>
    <row r="2255" spans="2:14" hidden="1">
      <c r="B2255" s="176">
        <f t="shared" ca="1" si="116"/>
        <v>2251</v>
      </c>
      <c r="C2255" s="176" t="str">
        <f t="shared" ca="1" si="117"/>
        <v>FT-TP-2251</v>
      </c>
      <c r="M2255" s="174" t="str">
        <f>IF(OR(ISBLANK(TP_CFAR_DB[[#This Row],[Probability]]),ISBLANK(TP_CFAR_DB[[#This Row],[Severity]])),"",VLOOKUP(TP_CFAR_DB[[#This Row],[Probability]],Probability[],2,FALSE)+VLOOKUP(TP_CFAR_DB[[#This Row],[Severity]],Probability[],2,FALSE)+1)</f>
        <v/>
      </c>
      <c r="N2255" s="182"/>
    </row>
    <row r="2256" spans="2:14" hidden="1">
      <c r="B2256" s="176">
        <f t="shared" ca="1" si="116"/>
        <v>2252</v>
      </c>
      <c r="C2256" s="176" t="str">
        <f t="shared" ca="1" si="117"/>
        <v>FT-TP-2252</v>
      </c>
      <c r="M2256" s="174" t="str">
        <f>IF(OR(ISBLANK(TP_CFAR_DB[[#This Row],[Probability]]),ISBLANK(TP_CFAR_DB[[#This Row],[Severity]])),"",VLOOKUP(TP_CFAR_DB[[#This Row],[Probability]],Probability[],2,FALSE)+VLOOKUP(TP_CFAR_DB[[#This Row],[Severity]],Probability[],2,FALSE)+1)</f>
        <v/>
      </c>
      <c r="N2256" s="182"/>
    </row>
    <row r="2257" spans="2:14" hidden="1">
      <c r="B2257" s="176">
        <f t="shared" ca="1" si="116"/>
        <v>2253</v>
      </c>
      <c r="C2257" s="176" t="str">
        <f t="shared" ca="1" si="117"/>
        <v>FT-TP-2253</v>
      </c>
      <c r="M2257" s="174" t="str">
        <f>IF(OR(ISBLANK(TP_CFAR_DB[[#This Row],[Probability]]),ISBLANK(TP_CFAR_DB[[#This Row],[Severity]])),"",VLOOKUP(TP_CFAR_DB[[#This Row],[Probability]],Probability[],2,FALSE)+VLOOKUP(TP_CFAR_DB[[#This Row],[Severity]],Probability[],2,FALSE)+1)</f>
        <v/>
      </c>
      <c r="N2257" s="182"/>
    </row>
    <row r="2258" spans="2:14" hidden="1">
      <c r="B2258" s="176">
        <f t="shared" ca="1" si="116"/>
        <v>2254</v>
      </c>
      <c r="C2258" s="176" t="str">
        <f t="shared" ca="1" si="117"/>
        <v>FT-TP-2254</v>
      </c>
      <c r="M2258" s="174" t="str">
        <f>IF(OR(ISBLANK(TP_CFAR_DB[[#This Row],[Probability]]),ISBLANK(TP_CFAR_DB[[#This Row],[Severity]])),"",VLOOKUP(TP_CFAR_DB[[#This Row],[Probability]],Probability[],2,FALSE)+VLOOKUP(TP_CFAR_DB[[#This Row],[Severity]],Probability[],2,FALSE)+1)</f>
        <v/>
      </c>
      <c r="N2258" s="182"/>
    </row>
    <row r="2259" spans="2:14" hidden="1">
      <c r="B2259" s="176">
        <f t="shared" ca="1" si="116"/>
        <v>2255</v>
      </c>
      <c r="C2259" s="176" t="str">
        <f t="shared" ca="1" si="117"/>
        <v>FT-TP-2255</v>
      </c>
      <c r="M2259" s="174" t="str">
        <f>IF(OR(ISBLANK(TP_CFAR_DB[[#This Row],[Probability]]),ISBLANK(TP_CFAR_DB[[#This Row],[Severity]])),"",VLOOKUP(TP_CFAR_DB[[#This Row],[Probability]],Probability[],2,FALSE)+VLOOKUP(TP_CFAR_DB[[#This Row],[Severity]],Probability[],2,FALSE)+1)</f>
        <v/>
      </c>
      <c r="N2259" s="182"/>
    </row>
    <row r="2260" spans="2:14" hidden="1">
      <c r="B2260" s="176">
        <f t="shared" ca="1" si="116"/>
        <v>2256</v>
      </c>
      <c r="C2260" s="176" t="str">
        <f t="shared" ca="1" si="117"/>
        <v>FT-TP-2256</v>
      </c>
      <c r="M2260" s="174" t="str">
        <f>IF(OR(ISBLANK(TP_CFAR_DB[[#This Row],[Probability]]),ISBLANK(TP_CFAR_DB[[#This Row],[Severity]])),"",VLOOKUP(TP_CFAR_DB[[#This Row],[Probability]],Probability[],2,FALSE)+VLOOKUP(TP_CFAR_DB[[#This Row],[Severity]],Probability[],2,FALSE)+1)</f>
        <v/>
      </c>
      <c r="N2260" s="182"/>
    </row>
    <row r="2261" spans="2:14" hidden="1">
      <c r="B2261" s="176">
        <f t="shared" ca="1" si="116"/>
        <v>2257</v>
      </c>
      <c r="C2261" s="176" t="str">
        <f t="shared" ca="1" si="117"/>
        <v>FT-TP-2257</v>
      </c>
      <c r="M2261" s="174" t="str">
        <f>IF(OR(ISBLANK(TP_CFAR_DB[[#This Row],[Probability]]),ISBLANK(TP_CFAR_DB[[#This Row],[Severity]])),"",VLOOKUP(TP_CFAR_DB[[#This Row],[Probability]],Probability[],2,FALSE)+VLOOKUP(TP_CFAR_DB[[#This Row],[Severity]],Probability[],2,FALSE)+1)</f>
        <v/>
      </c>
      <c r="N2261" s="182"/>
    </row>
    <row r="2262" spans="2:14" hidden="1">
      <c r="B2262" s="176">
        <f t="shared" ca="1" si="116"/>
        <v>2258</v>
      </c>
      <c r="C2262" s="176" t="str">
        <f t="shared" ca="1" si="117"/>
        <v>FT-TP-2258</v>
      </c>
      <c r="M2262" s="174" t="str">
        <f>IF(OR(ISBLANK(TP_CFAR_DB[[#This Row],[Probability]]),ISBLANK(TP_CFAR_DB[[#This Row],[Severity]])),"",VLOOKUP(TP_CFAR_DB[[#This Row],[Probability]],Probability[],2,FALSE)+VLOOKUP(TP_CFAR_DB[[#This Row],[Severity]],Probability[],2,FALSE)+1)</f>
        <v/>
      </c>
      <c r="N2262" s="182"/>
    </row>
    <row r="2263" spans="2:14" hidden="1">
      <c r="B2263" s="176">
        <f t="shared" ca="1" si="116"/>
        <v>2259</v>
      </c>
      <c r="C2263" s="176" t="str">
        <f t="shared" ca="1" si="117"/>
        <v>FT-TP-2259</v>
      </c>
      <c r="M2263" s="174" t="str">
        <f>IF(OR(ISBLANK(TP_CFAR_DB[[#This Row],[Probability]]),ISBLANK(TP_CFAR_DB[[#This Row],[Severity]])),"",VLOOKUP(TP_CFAR_DB[[#This Row],[Probability]],Probability[],2,FALSE)+VLOOKUP(TP_CFAR_DB[[#This Row],[Severity]],Probability[],2,FALSE)+1)</f>
        <v/>
      </c>
      <c r="N2263" s="182"/>
    </row>
    <row r="2264" spans="2:14" hidden="1">
      <c r="B2264" s="176">
        <f t="shared" ca="1" si="116"/>
        <v>2260</v>
      </c>
      <c r="C2264" s="176" t="str">
        <f t="shared" ca="1" si="117"/>
        <v>FT-TP-2260</v>
      </c>
      <c r="M2264" s="174" t="str">
        <f>IF(OR(ISBLANK(TP_CFAR_DB[[#This Row],[Probability]]),ISBLANK(TP_CFAR_DB[[#This Row],[Severity]])),"",VLOOKUP(TP_CFAR_DB[[#This Row],[Probability]],Probability[],2,FALSE)+VLOOKUP(TP_CFAR_DB[[#This Row],[Severity]],Probability[],2,FALSE)+1)</f>
        <v/>
      </c>
      <c r="N2264" s="182"/>
    </row>
    <row r="2265" spans="2:14" hidden="1">
      <c r="B2265" s="176">
        <f t="shared" ca="1" si="116"/>
        <v>2261</v>
      </c>
      <c r="C2265" s="176" t="str">
        <f t="shared" ca="1" si="117"/>
        <v>FT-TP-2261</v>
      </c>
      <c r="M2265" s="174" t="str">
        <f>IF(OR(ISBLANK(TP_CFAR_DB[[#This Row],[Probability]]),ISBLANK(TP_CFAR_DB[[#This Row],[Severity]])),"",VLOOKUP(TP_CFAR_DB[[#This Row],[Probability]],Probability[],2,FALSE)+VLOOKUP(TP_CFAR_DB[[#This Row],[Severity]],Probability[],2,FALSE)+1)</f>
        <v/>
      </c>
      <c r="N2265" s="182"/>
    </row>
    <row r="2266" spans="2:14" hidden="1">
      <c r="B2266" s="176">
        <f t="shared" ca="1" si="116"/>
        <v>2262</v>
      </c>
      <c r="C2266" s="176" t="str">
        <f t="shared" ca="1" si="117"/>
        <v>FT-TP-2262</v>
      </c>
      <c r="M2266" s="174" t="str">
        <f>IF(OR(ISBLANK(TP_CFAR_DB[[#This Row],[Probability]]),ISBLANK(TP_CFAR_DB[[#This Row],[Severity]])),"",VLOOKUP(TP_CFAR_DB[[#This Row],[Probability]],Probability[],2,FALSE)+VLOOKUP(TP_CFAR_DB[[#This Row],[Severity]],Probability[],2,FALSE)+1)</f>
        <v/>
      </c>
      <c r="N2266" s="182"/>
    </row>
    <row r="2267" spans="2:14" hidden="1">
      <c r="B2267" s="176">
        <f t="shared" ca="1" si="116"/>
        <v>2263</v>
      </c>
      <c r="C2267" s="176" t="str">
        <f t="shared" ca="1" si="117"/>
        <v>FT-TP-2263</v>
      </c>
      <c r="M2267" s="174" t="str">
        <f>IF(OR(ISBLANK(TP_CFAR_DB[[#This Row],[Probability]]),ISBLANK(TP_CFAR_DB[[#This Row],[Severity]])),"",VLOOKUP(TP_CFAR_DB[[#This Row],[Probability]],Probability[],2,FALSE)+VLOOKUP(TP_CFAR_DB[[#This Row],[Severity]],Probability[],2,FALSE)+1)</f>
        <v/>
      </c>
      <c r="N2267" s="182"/>
    </row>
    <row r="2268" spans="2:14" hidden="1">
      <c r="B2268" s="176">
        <f t="shared" ca="1" si="116"/>
        <v>2264</v>
      </c>
      <c r="C2268" s="176" t="str">
        <f t="shared" ca="1" si="117"/>
        <v>FT-TP-2264</v>
      </c>
      <c r="M2268" s="174" t="str">
        <f>IF(OR(ISBLANK(TP_CFAR_DB[[#This Row],[Probability]]),ISBLANK(TP_CFAR_DB[[#This Row],[Severity]])),"",VLOOKUP(TP_CFAR_DB[[#This Row],[Probability]],Probability[],2,FALSE)+VLOOKUP(TP_CFAR_DB[[#This Row],[Severity]],Probability[],2,FALSE)+1)</f>
        <v/>
      </c>
      <c r="N2268" s="182"/>
    </row>
    <row r="2269" spans="2:14" hidden="1">
      <c r="B2269" s="176">
        <f t="shared" ref="B2269:B2332" ca="1" si="118">INDIRECT("R[-1]C",0)+1</f>
        <v>2265</v>
      </c>
      <c r="C2269" s="176" t="str">
        <f t="shared" ref="C2269:C2332" ca="1" si="119">"FT-TP-"&amp;B2269</f>
        <v>FT-TP-2265</v>
      </c>
      <c r="M2269" s="174" t="str">
        <f>IF(OR(ISBLANK(TP_CFAR_DB[[#This Row],[Probability]]),ISBLANK(TP_CFAR_DB[[#This Row],[Severity]])),"",VLOOKUP(TP_CFAR_DB[[#This Row],[Probability]],Probability[],2,FALSE)+VLOOKUP(TP_CFAR_DB[[#This Row],[Severity]],Probability[],2,FALSE)+1)</f>
        <v/>
      </c>
      <c r="N2269" s="182"/>
    </row>
    <row r="2270" spans="2:14" hidden="1">
      <c r="B2270" s="176">
        <f t="shared" ca="1" si="118"/>
        <v>2266</v>
      </c>
      <c r="C2270" s="176" t="str">
        <f t="shared" ca="1" si="119"/>
        <v>FT-TP-2266</v>
      </c>
      <c r="M2270" s="174" t="str">
        <f>IF(OR(ISBLANK(TP_CFAR_DB[[#This Row],[Probability]]),ISBLANK(TP_CFAR_DB[[#This Row],[Severity]])),"",VLOOKUP(TP_CFAR_DB[[#This Row],[Probability]],Probability[],2,FALSE)+VLOOKUP(TP_CFAR_DB[[#This Row],[Severity]],Probability[],2,FALSE)+1)</f>
        <v/>
      </c>
      <c r="N2270" s="182"/>
    </row>
    <row r="2271" spans="2:14" hidden="1">
      <c r="B2271" s="176">
        <f t="shared" ca="1" si="118"/>
        <v>2267</v>
      </c>
      <c r="C2271" s="176" t="str">
        <f t="shared" ca="1" si="119"/>
        <v>FT-TP-2267</v>
      </c>
      <c r="M2271" s="174" t="str">
        <f>IF(OR(ISBLANK(TP_CFAR_DB[[#This Row],[Probability]]),ISBLANK(TP_CFAR_DB[[#This Row],[Severity]])),"",VLOOKUP(TP_CFAR_DB[[#This Row],[Probability]],Probability[],2,FALSE)+VLOOKUP(TP_CFAR_DB[[#This Row],[Severity]],Probability[],2,FALSE)+1)</f>
        <v/>
      </c>
      <c r="N2271" s="182"/>
    </row>
    <row r="2272" spans="2:14" hidden="1">
      <c r="B2272" s="176">
        <f t="shared" ca="1" si="118"/>
        <v>2268</v>
      </c>
      <c r="C2272" s="176" t="str">
        <f t="shared" ca="1" si="119"/>
        <v>FT-TP-2268</v>
      </c>
      <c r="M2272" s="174" t="str">
        <f>IF(OR(ISBLANK(TP_CFAR_DB[[#This Row],[Probability]]),ISBLANK(TP_CFAR_DB[[#This Row],[Severity]])),"",VLOOKUP(TP_CFAR_DB[[#This Row],[Probability]],Probability[],2,FALSE)+VLOOKUP(TP_CFAR_DB[[#This Row],[Severity]],Probability[],2,FALSE)+1)</f>
        <v/>
      </c>
      <c r="N2272" s="182"/>
    </row>
    <row r="2273" spans="2:14" hidden="1">
      <c r="B2273" s="176">
        <f t="shared" ca="1" si="118"/>
        <v>2269</v>
      </c>
      <c r="C2273" s="176" t="str">
        <f t="shared" ca="1" si="119"/>
        <v>FT-TP-2269</v>
      </c>
      <c r="M2273" s="174" t="str">
        <f>IF(OR(ISBLANK(TP_CFAR_DB[[#This Row],[Probability]]),ISBLANK(TP_CFAR_DB[[#This Row],[Severity]])),"",VLOOKUP(TP_CFAR_DB[[#This Row],[Probability]],Probability[],2,FALSE)+VLOOKUP(TP_CFAR_DB[[#This Row],[Severity]],Probability[],2,FALSE)+1)</f>
        <v/>
      </c>
      <c r="N2273" s="182"/>
    </row>
    <row r="2274" spans="2:14" hidden="1">
      <c r="B2274" s="176">
        <f t="shared" ca="1" si="118"/>
        <v>2270</v>
      </c>
      <c r="C2274" s="176" t="str">
        <f t="shared" ca="1" si="119"/>
        <v>FT-TP-2270</v>
      </c>
      <c r="M2274" s="174" t="str">
        <f>IF(OR(ISBLANK(TP_CFAR_DB[[#This Row],[Probability]]),ISBLANK(TP_CFAR_DB[[#This Row],[Severity]])),"",VLOOKUP(TP_CFAR_DB[[#This Row],[Probability]],Probability[],2,FALSE)+VLOOKUP(TP_CFAR_DB[[#This Row],[Severity]],Probability[],2,FALSE)+1)</f>
        <v/>
      </c>
      <c r="N2274" s="182"/>
    </row>
    <row r="2275" spans="2:14" hidden="1">
      <c r="B2275" s="176">
        <f t="shared" ca="1" si="118"/>
        <v>2271</v>
      </c>
      <c r="C2275" s="176" t="str">
        <f t="shared" ca="1" si="119"/>
        <v>FT-TP-2271</v>
      </c>
      <c r="M2275" s="174" t="str">
        <f>IF(OR(ISBLANK(TP_CFAR_DB[[#This Row],[Probability]]),ISBLANK(TP_CFAR_DB[[#This Row],[Severity]])),"",VLOOKUP(TP_CFAR_DB[[#This Row],[Probability]],Probability[],2,FALSE)+VLOOKUP(TP_CFAR_DB[[#This Row],[Severity]],Probability[],2,FALSE)+1)</f>
        <v/>
      </c>
      <c r="N2275" s="182"/>
    </row>
    <row r="2276" spans="2:14" hidden="1">
      <c r="B2276" s="176">
        <f t="shared" ca="1" si="118"/>
        <v>2272</v>
      </c>
      <c r="C2276" s="176" t="str">
        <f t="shared" ca="1" si="119"/>
        <v>FT-TP-2272</v>
      </c>
      <c r="M2276" s="174" t="str">
        <f>IF(OR(ISBLANK(TP_CFAR_DB[[#This Row],[Probability]]),ISBLANK(TP_CFAR_DB[[#This Row],[Severity]])),"",VLOOKUP(TP_CFAR_DB[[#This Row],[Probability]],Probability[],2,FALSE)+VLOOKUP(TP_CFAR_DB[[#This Row],[Severity]],Probability[],2,FALSE)+1)</f>
        <v/>
      </c>
      <c r="N2276" s="182"/>
    </row>
    <row r="2277" spans="2:14" hidden="1">
      <c r="B2277" s="176">
        <f t="shared" ca="1" si="118"/>
        <v>2273</v>
      </c>
      <c r="C2277" s="176" t="str">
        <f t="shared" ca="1" si="119"/>
        <v>FT-TP-2273</v>
      </c>
      <c r="M2277" s="174" t="str">
        <f>IF(OR(ISBLANK(TP_CFAR_DB[[#This Row],[Probability]]),ISBLANK(TP_CFAR_DB[[#This Row],[Severity]])),"",VLOOKUP(TP_CFAR_DB[[#This Row],[Probability]],Probability[],2,FALSE)+VLOOKUP(TP_CFAR_DB[[#This Row],[Severity]],Probability[],2,FALSE)+1)</f>
        <v/>
      </c>
      <c r="N2277" s="182"/>
    </row>
    <row r="2278" spans="2:14" hidden="1">
      <c r="B2278" s="176">
        <f t="shared" ca="1" si="118"/>
        <v>2274</v>
      </c>
      <c r="C2278" s="176" t="str">
        <f t="shared" ca="1" si="119"/>
        <v>FT-TP-2274</v>
      </c>
      <c r="M2278" s="174" t="str">
        <f>IF(OR(ISBLANK(TP_CFAR_DB[[#This Row],[Probability]]),ISBLANK(TP_CFAR_DB[[#This Row],[Severity]])),"",VLOOKUP(TP_CFAR_DB[[#This Row],[Probability]],Probability[],2,FALSE)+VLOOKUP(TP_CFAR_DB[[#This Row],[Severity]],Probability[],2,FALSE)+1)</f>
        <v/>
      </c>
      <c r="N2278" s="182"/>
    </row>
    <row r="2279" spans="2:14" hidden="1">
      <c r="B2279" s="176">
        <f t="shared" ca="1" si="118"/>
        <v>2275</v>
      </c>
      <c r="C2279" s="176" t="str">
        <f t="shared" ca="1" si="119"/>
        <v>FT-TP-2275</v>
      </c>
      <c r="M2279" s="174" t="str">
        <f>IF(OR(ISBLANK(TP_CFAR_DB[[#This Row],[Probability]]),ISBLANK(TP_CFAR_DB[[#This Row],[Severity]])),"",VLOOKUP(TP_CFAR_DB[[#This Row],[Probability]],Probability[],2,FALSE)+VLOOKUP(TP_CFAR_DB[[#This Row],[Severity]],Probability[],2,FALSE)+1)</f>
        <v/>
      </c>
      <c r="N2279" s="182"/>
    </row>
    <row r="2280" spans="2:14" hidden="1">
      <c r="B2280" s="176">
        <f t="shared" ca="1" si="118"/>
        <v>2276</v>
      </c>
      <c r="C2280" s="176" t="str">
        <f t="shared" ca="1" si="119"/>
        <v>FT-TP-2276</v>
      </c>
      <c r="M2280" s="174" t="str">
        <f>IF(OR(ISBLANK(TP_CFAR_DB[[#This Row],[Probability]]),ISBLANK(TP_CFAR_DB[[#This Row],[Severity]])),"",VLOOKUP(TP_CFAR_DB[[#This Row],[Probability]],Probability[],2,FALSE)+VLOOKUP(TP_CFAR_DB[[#This Row],[Severity]],Probability[],2,FALSE)+1)</f>
        <v/>
      </c>
      <c r="N2280" s="182"/>
    </row>
    <row r="2281" spans="2:14" hidden="1">
      <c r="B2281" s="176">
        <f t="shared" ca="1" si="118"/>
        <v>2277</v>
      </c>
      <c r="C2281" s="176" t="str">
        <f t="shared" ca="1" si="119"/>
        <v>FT-TP-2277</v>
      </c>
      <c r="M2281" s="174" t="str">
        <f>IF(OR(ISBLANK(TP_CFAR_DB[[#This Row],[Probability]]),ISBLANK(TP_CFAR_DB[[#This Row],[Severity]])),"",VLOOKUP(TP_CFAR_DB[[#This Row],[Probability]],Probability[],2,FALSE)+VLOOKUP(TP_CFAR_DB[[#This Row],[Severity]],Probability[],2,FALSE)+1)</f>
        <v/>
      </c>
      <c r="N2281" s="182"/>
    </row>
    <row r="2282" spans="2:14" hidden="1">
      <c r="B2282" s="176">
        <f t="shared" ca="1" si="118"/>
        <v>2278</v>
      </c>
      <c r="C2282" s="176" t="str">
        <f t="shared" ca="1" si="119"/>
        <v>FT-TP-2278</v>
      </c>
      <c r="M2282" s="174" t="str">
        <f>IF(OR(ISBLANK(TP_CFAR_DB[[#This Row],[Probability]]),ISBLANK(TP_CFAR_DB[[#This Row],[Severity]])),"",VLOOKUP(TP_CFAR_DB[[#This Row],[Probability]],Probability[],2,FALSE)+VLOOKUP(TP_CFAR_DB[[#This Row],[Severity]],Probability[],2,FALSE)+1)</f>
        <v/>
      </c>
      <c r="N2282" s="182"/>
    </row>
    <row r="2283" spans="2:14" hidden="1">
      <c r="B2283" s="176">
        <f t="shared" ca="1" si="118"/>
        <v>2279</v>
      </c>
      <c r="C2283" s="176" t="str">
        <f t="shared" ca="1" si="119"/>
        <v>FT-TP-2279</v>
      </c>
      <c r="M2283" s="174" t="str">
        <f>IF(OR(ISBLANK(TP_CFAR_DB[[#This Row],[Probability]]),ISBLANK(TP_CFAR_DB[[#This Row],[Severity]])),"",VLOOKUP(TP_CFAR_DB[[#This Row],[Probability]],Probability[],2,FALSE)+VLOOKUP(TP_CFAR_DB[[#This Row],[Severity]],Probability[],2,FALSE)+1)</f>
        <v/>
      </c>
      <c r="N2283" s="182"/>
    </row>
    <row r="2284" spans="2:14" hidden="1">
      <c r="B2284" s="176">
        <f t="shared" ca="1" si="118"/>
        <v>2280</v>
      </c>
      <c r="C2284" s="176" t="str">
        <f t="shared" ca="1" si="119"/>
        <v>FT-TP-2280</v>
      </c>
      <c r="M2284" s="174" t="str">
        <f>IF(OR(ISBLANK(TP_CFAR_DB[[#This Row],[Probability]]),ISBLANK(TP_CFAR_DB[[#This Row],[Severity]])),"",VLOOKUP(TP_CFAR_DB[[#This Row],[Probability]],Probability[],2,FALSE)+VLOOKUP(TP_CFAR_DB[[#This Row],[Severity]],Probability[],2,FALSE)+1)</f>
        <v/>
      </c>
      <c r="N2284" s="182"/>
    </row>
    <row r="2285" spans="2:14" hidden="1">
      <c r="B2285" s="176">
        <f t="shared" ca="1" si="118"/>
        <v>2281</v>
      </c>
      <c r="C2285" s="176" t="str">
        <f t="shared" ca="1" si="119"/>
        <v>FT-TP-2281</v>
      </c>
      <c r="M2285" s="174" t="str">
        <f>IF(OR(ISBLANK(TP_CFAR_DB[[#This Row],[Probability]]),ISBLANK(TP_CFAR_DB[[#This Row],[Severity]])),"",VLOOKUP(TP_CFAR_DB[[#This Row],[Probability]],Probability[],2,FALSE)+VLOOKUP(TP_CFAR_DB[[#This Row],[Severity]],Probability[],2,FALSE)+1)</f>
        <v/>
      </c>
      <c r="N2285" s="182"/>
    </row>
    <row r="2286" spans="2:14" hidden="1">
      <c r="B2286" s="176">
        <f t="shared" ca="1" si="118"/>
        <v>2282</v>
      </c>
      <c r="C2286" s="176" t="str">
        <f t="shared" ca="1" si="119"/>
        <v>FT-TP-2282</v>
      </c>
      <c r="M2286" s="174" t="str">
        <f>IF(OR(ISBLANK(TP_CFAR_DB[[#This Row],[Probability]]),ISBLANK(TP_CFAR_DB[[#This Row],[Severity]])),"",VLOOKUP(TP_CFAR_DB[[#This Row],[Probability]],Probability[],2,FALSE)+VLOOKUP(TP_CFAR_DB[[#This Row],[Severity]],Probability[],2,FALSE)+1)</f>
        <v/>
      </c>
      <c r="N2286" s="182"/>
    </row>
    <row r="2287" spans="2:14" hidden="1">
      <c r="B2287" s="176">
        <f t="shared" ca="1" si="118"/>
        <v>2283</v>
      </c>
      <c r="C2287" s="176" t="str">
        <f t="shared" ca="1" si="119"/>
        <v>FT-TP-2283</v>
      </c>
      <c r="M2287" s="174" t="str">
        <f>IF(OR(ISBLANK(TP_CFAR_DB[[#This Row],[Probability]]),ISBLANK(TP_CFAR_DB[[#This Row],[Severity]])),"",VLOOKUP(TP_CFAR_DB[[#This Row],[Probability]],Probability[],2,FALSE)+VLOOKUP(TP_CFAR_DB[[#This Row],[Severity]],Probability[],2,FALSE)+1)</f>
        <v/>
      </c>
      <c r="N2287" s="182"/>
    </row>
    <row r="2288" spans="2:14" hidden="1">
      <c r="B2288" s="176">
        <f t="shared" ca="1" si="118"/>
        <v>2284</v>
      </c>
      <c r="C2288" s="176" t="str">
        <f t="shared" ca="1" si="119"/>
        <v>FT-TP-2284</v>
      </c>
      <c r="M2288" s="174" t="str">
        <f>IF(OR(ISBLANK(TP_CFAR_DB[[#This Row],[Probability]]),ISBLANK(TP_CFAR_DB[[#This Row],[Severity]])),"",VLOOKUP(TP_CFAR_DB[[#This Row],[Probability]],Probability[],2,FALSE)+VLOOKUP(TP_CFAR_DB[[#This Row],[Severity]],Probability[],2,FALSE)+1)</f>
        <v/>
      </c>
      <c r="N2288" s="182"/>
    </row>
    <row r="2289" spans="2:14" hidden="1">
      <c r="B2289" s="176">
        <f t="shared" ca="1" si="118"/>
        <v>2285</v>
      </c>
      <c r="C2289" s="176" t="str">
        <f t="shared" ca="1" si="119"/>
        <v>FT-TP-2285</v>
      </c>
      <c r="M2289" s="174" t="str">
        <f>IF(OR(ISBLANK(TP_CFAR_DB[[#This Row],[Probability]]),ISBLANK(TP_CFAR_DB[[#This Row],[Severity]])),"",VLOOKUP(TP_CFAR_DB[[#This Row],[Probability]],Probability[],2,FALSE)+VLOOKUP(TP_CFAR_DB[[#This Row],[Severity]],Probability[],2,FALSE)+1)</f>
        <v/>
      </c>
      <c r="N2289" s="182"/>
    </row>
    <row r="2290" spans="2:14" hidden="1">
      <c r="B2290" s="176">
        <f t="shared" ca="1" si="118"/>
        <v>2286</v>
      </c>
      <c r="C2290" s="176" t="str">
        <f t="shared" ca="1" si="119"/>
        <v>FT-TP-2286</v>
      </c>
      <c r="M2290" s="174" t="str">
        <f>IF(OR(ISBLANK(TP_CFAR_DB[[#This Row],[Probability]]),ISBLANK(TP_CFAR_DB[[#This Row],[Severity]])),"",VLOOKUP(TP_CFAR_DB[[#This Row],[Probability]],Probability[],2,FALSE)+VLOOKUP(TP_CFAR_DB[[#This Row],[Severity]],Probability[],2,FALSE)+1)</f>
        <v/>
      </c>
      <c r="N2290" s="182"/>
    </row>
    <row r="2291" spans="2:14" hidden="1">
      <c r="B2291" s="176">
        <f t="shared" ca="1" si="118"/>
        <v>2287</v>
      </c>
      <c r="C2291" s="176" t="str">
        <f t="shared" ca="1" si="119"/>
        <v>FT-TP-2287</v>
      </c>
      <c r="M2291" s="174" t="str">
        <f>IF(OR(ISBLANK(TP_CFAR_DB[[#This Row],[Probability]]),ISBLANK(TP_CFAR_DB[[#This Row],[Severity]])),"",VLOOKUP(TP_CFAR_DB[[#This Row],[Probability]],Probability[],2,FALSE)+VLOOKUP(TP_CFAR_DB[[#This Row],[Severity]],Probability[],2,FALSE)+1)</f>
        <v/>
      </c>
      <c r="N2291" s="182"/>
    </row>
    <row r="2292" spans="2:14" hidden="1">
      <c r="B2292" s="176">
        <f t="shared" ca="1" si="118"/>
        <v>2288</v>
      </c>
      <c r="C2292" s="176" t="str">
        <f t="shared" ca="1" si="119"/>
        <v>FT-TP-2288</v>
      </c>
      <c r="M2292" s="174" t="str">
        <f>IF(OR(ISBLANK(TP_CFAR_DB[[#This Row],[Probability]]),ISBLANK(TP_CFAR_DB[[#This Row],[Severity]])),"",VLOOKUP(TP_CFAR_DB[[#This Row],[Probability]],Probability[],2,FALSE)+VLOOKUP(TP_CFAR_DB[[#This Row],[Severity]],Probability[],2,FALSE)+1)</f>
        <v/>
      </c>
      <c r="N2292" s="182"/>
    </row>
    <row r="2293" spans="2:14" hidden="1">
      <c r="B2293" s="176">
        <f t="shared" ca="1" si="118"/>
        <v>2289</v>
      </c>
      <c r="C2293" s="176" t="str">
        <f t="shared" ca="1" si="119"/>
        <v>FT-TP-2289</v>
      </c>
      <c r="M2293" s="174" t="str">
        <f>IF(OR(ISBLANK(TP_CFAR_DB[[#This Row],[Probability]]),ISBLANK(TP_CFAR_DB[[#This Row],[Severity]])),"",VLOOKUP(TP_CFAR_DB[[#This Row],[Probability]],Probability[],2,FALSE)+VLOOKUP(TP_CFAR_DB[[#This Row],[Severity]],Probability[],2,FALSE)+1)</f>
        <v/>
      </c>
      <c r="N2293" s="182"/>
    </row>
    <row r="2294" spans="2:14" hidden="1">
      <c r="B2294" s="176">
        <f t="shared" ca="1" si="118"/>
        <v>2290</v>
      </c>
      <c r="C2294" s="176" t="str">
        <f t="shared" ca="1" si="119"/>
        <v>FT-TP-2290</v>
      </c>
      <c r="M2294" s="174" t="str">
        <f>IF(OR(ISBLANK(TP_CFAR_DB[[#This Row],[Probability]]),ISBLANK(TP_CFAR_DB[[#This Row],[Severity]])),"",VLOOKUP(TP_CFAR_DB[[#This Row],[Probability]],Probability[],2,FALSE)+VLOOKUP(TP_CFAR_DB[[#This Row],[Severity]],Probability[],2,FALSE)+1)</f>
        <v/>
      </c>
      <c r="N2294" s="182"/>
    </row>
    <row r="2295" spans="2:14" hidden="1">
      <c r="B2295" s="176">
        <f t="shared" ca="1" si="118"/>
        <v>2291</v>
      </c>
      <c r="C2295" s="176" t="str">
        <f t="shared" ca="1" si="119"/>
        <v>FT-TP-2291</v>
      </c>
      <c r="M2295" s="174" t="str">
        <f>IF(OR(ISBLANK(TP_CFAR_DB[[#This Row],[Probability]]),ISBLANK(TP_CFAR_DB[[#This Row],[Severity]])),"",VLOOKUP(TP_CFAR_DB[[#This Row],[Probability]],Probability[],2,FALSE)+VLOOKUP(TP_CFAR_DB[[#This Row],[Severity]],Probability[],2,FALSE)+1)</f>
        <v/>
      </c>
      <c r="N2295" s="182"/>
    </row>
    <row r="2296" spans="2:14" hidden="1">
      <c r="B2296" s="176">
        <f t="shared" ca="1" si="118"/>
        <v>2292</v>
      </c>
      <c r="C2296" s="176" t="str">
        <f t="shared" ca="1" si="119"/>
        <v>FT-TP-2292</v>
      </c>
      <c r="M2296" s="174" t="str">
        <f>IF(OR(ISBLANK(TP_CFAR_DB[[#This Row],[Probability]]),ISBLANK(TP_CFAR_DB[[#This Row],[Severity]])),"",VLOOKUP(TP_CFAR_DB[[#This Row],[Probability]],Probability[],2,FALSE)+VLOOKUP(TP_CFAR_DB[[#This Row],[Severity]],Probability[],2,FALSE)+1)</f>
        <v/>
      </c>
      <c r="N2296" s="182"/>
    </row>
    <row r="2297" spans="2:14" hidden="1">
      <c r="B2297" s="176">
        <f t="shared" ca="1" si="118"/>
        <v>2293</v>
      </c>
      <c r="C2297" s="176" t="str">
        <f t="shared" ca="1" si="119"/>
        <v>FT-TP-2293</v>
      </c>
      <c r="M2297" s="174" t="str">
        <f>IF(OR(ISBLANK(TP_CFAR_DB[[#This Row],[Probability]]),ISBLANK(TP_CFAR_DB[[#This Row],[Severity]])),"",VLOOKUP(TP_CFAR_DB[[#This Row],[Probability]],Probability[],2,FALSE)+VLOOKUP(TP_CFAR_DB[[#This Row],[Severity]],Probability[],2,FALSE)+1)</f>
        <v/>
      </c>
      <c r="N2297" s="182"/>
    </row>
    <row r="2298" spans="2:14" hidden="1">
      <c r="B2298" s="176">
        <f t="shared" ca="1" si="118"/>
        <v>2294</v>
      </c>
      <c r="C2298" s="176" t="str">
        <f t="shared" ca="1" si="119"/>
        <v>FT-TP-2294</v>
      </c>
      <c r="M2298" s="174" t="str">
        <f>IF(OR(ISBLANK(TP_CFAR_DB[[#This Row],[Probability]]),ISBLANK(TP_CFAR_DB[[#This Row],[Severity]])),"",VLOOKUP(TP_CFAR_DB[[#This Row],[Probability]],Probability[],2,FALSE)+VLOOKUP(TP_CFAR_DB[[#This Row],[Severity]],Probability[],2,FALSE)+1)</f>
        <v/>
      </c>
      <c r="N2298" s="182"/>
    </row>
    <row r="2299" spans="2:14" hidden="1">
      <c r="B2299" s="176">
        <f t="shared" ca="1" si="118"/>
        <v>2295</v>
      </c>
      <c r="C2299" s="176" t="str">
        <f t="shared" ca="1" si="119"/>
        <v>FT-TP-2295</v>
      </c>
      <c r="M2299" s="174" t="str">
        <f>IF(OR(ISBLANK(TP_CFAR_DB[[#This Row],[Probability]]),ISBLANK(TP_CFAR_DB[[#This Row],[Severity]])),"",VLOOKUP(TP_CFAR_DB[[#This Row],[Probability]],Probability[],2,FALSE)+VLOOKUP(TP_CFAR_DB[[#This Row],[Severity]],Probability[],2,FALSE)+1)</f>
        <v/>
      </c>
      <c r="N2299" s="182"/>
    </row>
    <row r="2300" spans="2:14" hidden="1">
      <c r="B2300" s="176">
        <f t="shared" ca="1" si="118"/>
        <v>2296</v>
      </c>
      <c r="C2300" s="176" t="str">
        <f t="shared" ca="1" si="119"/>
        <v>FT-TP-2296</v>
      </c>
      <c r="M2300" s="174" t="str">
        <f>IF(OR(ISBLANK(TP_CFAR_DB[[#This Row],[Probability]]),ISBLANK(TP_CFAR_DB[[#This Row],[Severity]])),"",VLOOKUP(TP_CFAR_DB[[#This Row],[Probability]],Probability[],2,FALSE)+VLOOKUP(TP_CFAR_DB[[#This Row],[Severity]],Probability[],2,FALSE)+1)</f>
        <v/>
      </c>
      <c r="N2300" s="182"/>
    </row>
    <row r="2301" spans="2:14" hidden="1">
      <c r="B2301" s="176">
        <f t="shared" ca="1" si="118"/>
        <v>2297</v>
      </c>
      <c r="C2301" s="176" t="str">
        <f t="shared" ca="1" si="119"/>
        <v>FT-TP-2297</v>
      </c>
      <c r="M2301" s="174" t="str">
        <f>IF(OR(ISBLANK(TP_CFAR_DB[[#This Row],[Probability]]),ISBLANK(TP_CFAR_DB[[#This Row],[Severity]])),"",VLOOKUP(TP_CFAR_DB[[#This Row],[Probability]],Probability[],2,FALSE)+VLOOKUP(TP_CFAR_DB[[#This Row],[Severity]],Probability[],2,FALSE)+1)</f>
        <v/>
      </c>
      <c r="N2301" s="182"/>
    </row>
    <row r="2302" spans="2:14" hidden="1">
      <c r="B2302" s="176">
        <f t="shared" ca="1" si="118"/>
        <v>2298</v>
      </c>
      <c r="C2302" s="176" t="str">
        <f t="shared" ca="1" si="119"/>
        <v>FT-TP-2298</v>
      </c>
      <c r="M2302" s="174" t="str">
        <f>IF(OR(ISBLANK(TP_CFAR_DB[[#This Row],[Probability]]),ISBLANK(TP_CFAR_DB[[#This Row],[Severity]])),"",VLOOKUP(TP_CFAR_DB[[#This Row],[Probability]],Probability[],2,FALSE)+VLOOKUP(TP_CFAR_DB[[#This Row],[Severity]],Probability[],2,FALSE)+1)</f>
        <v/>
      </c>
      <c r="N2302" s="182"/>
    </row>
    <row r="2303" spans="2:14" hidden="1">
      <c r="B2303" s="176">
        <f t="shared" ca="1" si="118"/>
        <v>2299</v>
      </c>
      <c r="C2303" s="176" t="str">
        <f t="shared" ca="1" si="119"/>
        <v>FT-TP-2299</v>
      </c>
      <c r="M2303" s="174" t="str">
        <f>IF(OR(ISBLANK(TP_CFAR_DB[[#This Row],[Probability]]),ISBLANK(TP_CFAR_DB[[#This Row],[Severity]])),"",VLOOKUP(TP_CFAR_DB[[#This Row],[Probability]],Probability[],2,FALSE)+VLOOKUP(TP_CFAR_DB[[#This Row],[Severity]],Probability[],2,FALSE)+1)</f>
        <v/>
      </c>
      <c r="N2303" s="182"/>
    </row>
    <row r="2304" spans="2:14" hidden="1">
      <c r="B2304" s="176">
        <f t="shared" ca="1" si="118"/>
        <v>2300</v>
      </c>
      <c r="C2304" s="176" t="str">
        <f t="shared" ca="1" si="119"/>
        <v>FT-TP-2300</v>
      </c>
      <c r="M2304" s="174" t="str">
        <f>IF(OR(ISBLANK(TP_CFAR_DB[[#This Row],[Probability]]),ISBLANK(TP_CFAR_DB[[#This Row],[Severity]])),"",VLOOKUP(TP_CFAR_DB[[#This Row],[Probability]],Probability[],2,FALSE)+VLOOKUP(TP_CFAR_DB[[#This Row],[Severity]],Probability[],2,FALSE)+1)</f>
        <v/>
      </c>
      <c r="N2304" s="182"/>
    </row>
    <row r="2305" spans="2:14" hidden="1">
      <c r="B2305" s="176">
        <f t="shared" ca="1" si="118"/>
        <v>2301</v>
      </c>
      <c r="C2305" s="176" t="str">
        <f t="shared" ca="1" si="119"/>
        <v>FT-TP-2301</v>
      </c>
      <c r="M2305" s="174" t="str">
        <f>IF(OR(ISBLANK(TP_CFAR_DB[[#This Row],[Probability]]),ISBLANK(TP_CFAR_DB[[#This Row],[Severity]])),"",VLOOKUP(TP_CFAR_DB[[#This Row],[Probability]],Probability[],2,FALSE)+VLOOKUP(TP_CFAR_DB[[#This Row],[Severity]],Probability[],2,FALSE)+1)</f>
        <v/>
      </c>
      <c r="N2305" s="182"/>
    </row>
    <row r="2306" spans="2:14" hidden="1">
      <c r="B2306" s="176">
        <f t="shared" ca="1" si="118"/>
        <v>2302</v>
      </c>
      <c r="C2306" s="176" t="str">
        <f t="shared" ca="1" si="119"/>
        <v>FT-TP-2302</v>
      </c>
      <c r="M2306" s="174" t="str">
        <f>IF(OR(ISBLANK(TP_CFAR_DB[[#This Row],[Probability]]),ISBLANK(TP_CFAR_DB[[#This Row],[Severity]])),"",VLOOKUP(TP_CFAR_DB[[#This Row],[Probability]],Probability[],2,FALSE)+VLOOKUP(TP_CFAR_DB[[#This Row],[Severity]],Probability[],2,FALSE)+1)</f>
        <v/>
      </c>
      <c r="N2306" s="182"/>
    </row>
    <row r="2307" spans="2:14" hidden="1">
      <c r="B2307" s="176">
        <f t="shared" ca="1" si="118"/>
        <v>2303</v>
      </c>
      <c r="C2307" s="176" t="str">
        <f t="shared" ca="1" si="119"/>
        <v>FT-TP-2303</v>
      </c>
      <c r="M2307" s="174" t="str">
        <f>IF(OR(ISBLANK(TP_CFAR_DB[[#This Row],[Probability]]),ISBLANK(TP_CFAR_DB[[#This Row],[Severity]])),"",VLOOKUP(TP_CFAR_DB[[#This Row],[Probability]],Probability[],2,FALSE)+VLOOKUP(TP_CFAR_DB[[#This Row],[Severity]],Probability[],2,FALSE)+1)</f>
        <v/>
      </c>
      <c r="N2307" s="182"/>
    </row>
    <row r="2308" spans="2:14" hidden="1">
      <c r="B2308" s="176">
        <f t="shared" ca="1" si="118"/>
        <v>2304</v>
      </c>
      <c r="C2308" s="176" t="str">
        <f t="shared" ca="1" si="119"/>
        <v>FT-TP-2304</v>
      </c>
      <c r="M2308" s="174" t="str">
        <f>IF(OR(ISBLANK(TP_CFAR_DB[[#This Row],[Probability]]),ISBLANK(TP_CFAR_DB[[#This Row],[Severity]])),"",VLOOKUP(TP_CFAR_DB[[#This Row],[Probability]],Probability[],2,FALSE)+VLOOKUP(TP_CFAR_DB[[#This Row],[Severity]],Probability[],2,FALSE)+1)</f>
        <v/>
      </c>
      <c r="N2308" s="182"/>
    </row>
    <row r="2309" spans="2:14" hidden="1">
      <c r="B2309" s="176">
        <f t="shared" ca="1" si="118"/>
        <v>2305</v>
      </c>
      <c r="C2309" s="176" t="str">
        <f t="shared" ca="1" si="119"/>
        <v>FT-TP-2305</v>
      </c>
      <c r="M2309" s="174" t="str">
        <f>IF(OR(ISBLANK(TP_CFAR_DB[[#This Row],[Probability]]),ISBLANK(TP_CFAR_DB[[#This Row],[Severity]])),"",VLOOKUP(TP_CFAR_DB[[#This Row],[Probability]],Probability[],2,FALSE)+VLOOKUP(TP_CFAR_DB[[#This Row],[Severity]],Probability[],2,FALSE)+1)</f>
        <v/>
      </c>
      <c r="N2309" s="182"/>
    </row>
    <row r="2310" spans="2:14" hidden="1">
      <c r="B2310" s="176">
        <f t="shared" ca="1" si="118"/>
        <v>2306</v>
      </c>
      <c r="C2310" s="176" t="str">
        <f t="shared" ca="1" si="119"/>
        <v>FT-TP-2306</v>
      </c>
      <c r="M2310" s="174" t="str">
        <f>IF(OR(ISBLANK(TP_CFAR_DB[[#This Row],[Probability]]),ISBLANK(TP_CFAR_DB[[#This Row],[Severity]])),"",VLOOKUP(TP_CFAR_DB[[#This Row],[Probability]],Probability[],2,FALSE)+VLOOKUP(TP_CFAR_DB[[#This Row],[Severity]],Probability[],2,FALSE)+1)</f>
        <v/>
      </c>
      <c r="N2310" s="182"/>
    </row>
    <row r="2311" spans="2:14" hidden="1">
      <c r="B2311" s="176">
        <f t="shared" ca="1" si="118"/>
        <v>2307</v>
      </c>
      <c r="C2311" s="176" t="str">
        <f t="shared" ca="1" si="119"/>
        <v>FT-TP-2307</v>
      </c>
      <c r="M2311" s="174" t="str">
        <f>IF(OR(ISBLANK(TP_CFAR_DB[[#This Row],[Probability]]),ISBLANK(TP_CFAR_DB[[#This Row],[Severity]])),"",VLOOKUP(TP_CFAR_DB[[#This Row],[Probability]],Probability[],2,FALSE)+VLOOKUP(TP_CFAR_DB[[#This Row],[Severity]],Probability[],2,FALSE)+1)</f>
        <v/>
      </c>
      <c r="N2311" s="182"/>
    </row>
    <row r="2312" spans="2:14" hidden="1">
      <c r="B2312" s="176">
        <f t="shared" ca="1" si="118"/>
        <v>2308</v>
      </c>
      <c r="C2312" s="176" t="str">
        <f t="shared" ca="1" si="119"/>
        <v>FT-TP-2308</v>
      </c>
      <c r="M2312" s="174" t="str">
        <f>IF(OR(ISBLANK(TP_CFAR_DB[[#This Row],[Probability]]),ISBLANK(TP_CFAR_DB[[#This Row],[Severity]])),"",VLOOKUP(TP_CFAR_DB[[#This Row],[Probability]],Probability[],2,FALSE)+VLOOKUP(TP_CFAR_DB[[#This Row],[Severity]],Probability[],2,FALSE)+1)</f>
        <v/>
      </c>
      <c r="N2312" s="182"/>
    </row>
    <row r="2313" spans="2:14" hidden="1">
      <c r="B2313" s="176">
        <f t="shared" ca="1" si="118"/>
        <v>2309</v>
      </c>
      <c r="C2313" s="176" t="str">
        <f t="shared" ca="1" si="119"/>
        <v>FT-TP-2309</v>
      </c>
      <c r="M2313" s="174" t="str">
        <f>IF(OR(ISBLANK(TP_CFAR_DB[[#This Row],[Probability]]),ISBLANK(TP_CFAR_DB[[#This Row],[Severity]])),"",VLOOKUP(TP_CFAR_DB[[#This Row],[Probability]],Probability[],2,FALSE)+VLOOKUP(TP_CFAR_DB[[#This Row],[Severity]],Probability[],2,FALSE)+1)</f>
        <v/>
      </c>
      <c r="N2313" s="182"/>
    </row>
    <row r="2314" spans="2:14" hidden="1">
      <c r="B2314" s="176">
        <f t="shared" ca="1" si="118"/>
        <v>2310</v>
      </c>
      <c r="C2314" s="176" t="str">
        <f t="shared" ca="1" si="119"/>
        <v>FT-TP-2310</v>
      </c>
      <c r="M2314" s="174" t="str">
        <f>IF(OR(ISBLANK(TP_CFAR_DB[[#This Row],[Probability]]),ISBLANK(TP_CFAR_DB[[#This Row],[Severity]])),"",VLOOKUP(TP_CFAR_DB[[#This Row],[Probability]],Probability[],2,FALSE)+VLOOKUP(TP_CFAR_DB[[#This Row],[Severity]],Probability[],2,FALSE)+1)</f>
        <v/>
      </c>
      <c r="N2314" s="182"/>
    </row>
    <row r="2315" spans="2:14" hidden="1">
      <c r="B2315" s="176">
        <f t="shared" ca="1" si="118"/>
        <v>2311</v>
      </c>
      <c r="C2315" s="176" t="str">
        <f t="shared" ca="1" si="119"/>
        <v>FT-TP-2311</v>
      </c>
      <c r="M2315" s="174" t="str">
        <f>IF(OR(ISBLANK(TP_CFAR_DB[[#This Row],[Probability]]),ISBLANK(TP_CFAR_DB[[#This Row],[Severity]])),"",VLOOKUP(TP_CFAR_DB[[#This Row],[Probability]],Probability[],2,FALSE)+VLOOKUP(TP_CFAR_DB[[#This Row],[Severity]],Probability[],2,FALSE)+1)</f>
        <v/>
      </c>
      <c r="N2315" s="182"/>
    </row>
    <row r="2316" spans="2:14" hidden="1">
      <c r="B2316" s="176">
        <f t="shared" ca="1" si="118"/>
        <v>2312</v>
      </c>
      <c r="C2316" s="176" t="str">
        <f t="shared" ca="1" si="119"/>
        <v>FT-TP-2312</v>
      </c>
      <c r="M2316" s="174" t="str">
        <f>IF(OR(ISBLANK(TP_CFAR_DB[[#This Row],[Probability]]),ISBLANK(TP_CFAR_DB[[#This Row],[Severity]])),"",VLOOKUP(TP_CFAR_DB[[#This Row],[Probability]],Probability[],2,FALSE)+VLOOKUP(TP_CFAR_DB[[#This Row],[Severity]],Probability[],2,FALSE)+1)</f>
        <v/>
      </c>
      <c r="N2316" s="182"/>
    </row>
    <row r="2317" spans="2:14" hidden="1">
      <c r="B2317" s="176">
        <f t="shared" ca="1" si="118"/>
        <v>2313</v>
      </c>
      <c r="C2317" s="176" t="str">
        <f t="shared" ca="1" si="119"/>
        <v>FT-TP-2313</v>
      </c>
      <c r="M2317" s="174" t="str">
        <f>IF(OR(ISBLANK(TP_CFAR_DB[[#This Row],[Probability]]),ISBLANK(TP_CFAR_DB[[#This Row],[Severity]])),"",VLOOKUP(TP_CFAR_DB[[#This Row],[Probability]],Probability[],2,FALSE)+VLOOKUP(TP_CFAR_DB[[#This Row],[Severity]],Probability[],2,FALSE)+1)</f>
        <v/>
      </c>
      <c r="N2317" s="182"/>
    </row>
    <row r="2318" spans="2:14" hidden="1">
      <c r="B2318" s="176">
        <f t="shared" ca="1" si="118"/>
        <v>2314</v>
      </c>
      <c r="C2318" s="176" t="str">
        <f t="shared" ca="1" si="119"/>
        <v>FT-TP-2314</v>
      </c>
      <c r="M2318" s="174" t="str">
        <f>IF(OR(ISBLANK(TP_CFAR_DB[[#This Row],[Probability]]),ISBLANK(TP_CFAR_DB[[#This Row],[Severity]])),"",VLOOKUP(TP_CFAR_DB[[#This Row],[Probability]],Probability[],2,FALSE)+VLOOKUP(TP_CFAR_DB[[#This Row],[Severity]],Probability[],2,FALSE)+1)</f>
        <v/>
      </c>
      <c r="N2318" s="182"/>
    </row>
    <row r="2319" spans="2:14" hidden="1">
      <c r="B2319" s="176">
        <f t="shared" ca="1" si="118"/>
        <v>2315</v>
      </c>
      <c r="C2319" s="176" t="str">
        <f t="shared" ca="1" si="119"/>
        <v>FT-TP-2315</v>
      </c>
      <c r="M2319" s="174" t="str">
        <f>IF(OR(ISBLANK(TP_CFAR_DB[[#This Row],[Probability]]),ISBLANK(TP_CFAR_DB[[#This Row],[Severity]])),"",VLOOKUP(TP_CFAR_DB[[#This Row],[Probability]],Probability[],2,FALSE)+VLOOKUP(TP_CFAR_DB[[#This Row],[Severity]],Probability[],2,FALSE)+1)</f>
        <v/>
      </c>
      <c r="N2319" s="182"/>
    </row>
    <row r="2320" spans="2:14" hidden="1">
      <c r="B2320" s="176">
        <f t="shared" ca="1" si="118"/>
        <v>2316</v>
      </c>
      <c r="C2320" s="176" t="str">
        <f t="shared" ca="1" si="119"/>
        <v>FT-TP-2316</v>
      </c>
      <c r="M2320" s="174" t="str">
        <f>IF(OR(ISBLANK(TP_CFAR_DB[[#This Row],[Probability]]),ISBLANK(TP_CFAR_DB[[#This Row],[Severity]])),"",VLOOKUP(TP_CFAR_DB[[#This Row],[Probability]],Probability[],2,FALSE)+VLOOKUP(TP_CFAR_DB[[#This Row],[Severity]],Probability[],2,FALSE)+1)</f>
        <v/>
      </c>
      <c r="N2320" s="182"/>
    </row>
    <row r="2321" spans="2:14" hidden="1">
      <c r="B2321" s="176">
        <f t="shared" ca="1" si="118"/>
        <v>2317</v>
      </c>
      <c r="C2321" s="176" t="str">
        <f t="shared" ca="1" si="119"/>
        <v>FT-TP-2317</v>
      </c>
      <c r="M2321" s="174" t="str">
        <f>IF(OR(ISBLANK(TP_CFAR_DB[[#This Row],[Probability]]),ISBLANK(TP_CFAR_DB[[#This Row],[Severity]])),"",VLOOKUP(TP_CFAR_DB[[#This Row],[Probability]],Probability[],2,FALSE)+VLOOKUP(TP_CFAR_DB[[#This Row],[Severity]],Probability[],2,FALSE)+1)</f>
        <v/>
      </c>
      <c r="N2321" s="182"/>
    </row>
    <row r="2322" spans="2:14" hidden="1">
      <c r="B2322" s="176">
        <f t="shared" ca="1" si="118"/>
        <v>2318</v>
      </c>
      <c r="C2322" s="176" t="str">
        <f t="shared" ca="1" si="119"/>
        <v>FT-TP-2318</v>
      </c>
      <c r="M2322" s="174" t="str">
        <f>IF(OR(ISBLANK(TP_CFAR_DB[[#This Row],[Probability]]),ISBLANK(TP_CFAR_DB[[#This Row],[Severity]])),"",VLOOKUP(TP_CFAR_DB[[#This Row],[Probability]],Probability[],2,FALSE)+VLOOKUP(TP_CFAR_DB[[#This Row],[Severity]],Probability[],2,FALSE)+1)</f>
        <v/>
      </c>
      <c r="N2322" s="182"/>
    </row>
    <row r="2323" spans="2:14" hidden="1">
      <c r="B2323" s="176">
        <f t="shared" ca="1" si="118"/>
        <v>2319</v>
      </c>
      <c r="C2323" s="176" t="str">
        <f t="shared" ca="1" si="119"/>
        <v>FT-TP-2319</v>
      </c>
      <c r="M2323" s="174" t="str">
        <f>IF(OR(ISBLANK(TP_CFAR_DB[[#This Row],[Probability]]),ISBLANK(TP_CFAR_DB[[#This Row],[Severity]])),"",VLOOKUP(TP_CFAR_DB[[#This Row],[Probability]],Probability[],2,FALSE)+VLOOKUP(TP_CFAR_DB[[#This Row],[Severity]],Probability[],2,FALSE)+1)</f>
        <v/>
      </c>
      <c r="N2323" s="182"/>
    </row>
    <row r="2324" spans="2:14" hidden="1">
      <c r="B2324" s="176">
        <f t="shared" ca="1" si="118"/>
        <v>2320</v>
      </c>
      <c r="C2324" s="176" t="str">
        <f t="shared" ca="1" si="119"/>
        <v>FT-TP-2320</v>
      </c>
      <c r="M2324" s="174" t="str">
        <f>IF(OR(ISBLANK(TP_CFAR_DB[[#This Row],[Probability]]),ISBLANK(TP_CFAR_DB[[#This Row],[Severity]])),"",VLOOKUP(TP_CFAR_DB[[#This Row],[Probability]],Probability[],2,FALSE)+VLOOKUP(TP_CFAR_DB[[#This Row],[Severity]],Probability[],2,FALSE)+1)</f>
        <v/>
      </c>
      <c r="N2324" s="182"/>
    </row>
    <row r="2325" spans="2:14" hidden="1">
      <c r="B2325" s="176">
        <f t="shared" ca="1" si="118"/>
        <v>2321</v>
      </c>
      <c r="C2325" s="176" t="str">
        <f t="shared" ca="1" si="119"/>
        <v>FT-TP-2321</v>
      </c>
      <c r="M2325" s="174" t="str">
        <f>IF(OR(ISBLANK(TP_CFAR_DB[[#This Row],[Probability]]),ISBLANK(TP_CFAR_DB[[#This Row],[Severity]])),"",VLOOKUP(TP_CFAR_DB[[#This Row],[Probability]],Probability[],2,FALSE)+VLOOKUP(TP_CFAR_DB[[#This Row],[Severity]],Probability[],2,FALSE)+1)</f>
        <v/>
      </c>
      <c r="N2325" s="182"/>
    </row>
    <row r="2326" spans="2:14" hidden="1">
      <c r="B2326" s="176">
        <f t="shared" ca="1" si="118"/>
        <v>2322</v>
      </c>
      <c r="C2326" s="176" t="str">
        <f t="shared" ca="1" si="119"/>
        <v>FT-TP-2322</v>
      </c>
      <c r="M2326" s="174" t="str">
        <f>IF(OR(ISBLANK(TP_CFAR_DB[[#This Row],[Probability]]),ISBLANK(TP_CFAR_DB[[#This Row],[Severity]])),"",VLOOKUP(TP_CFAR_DB[[#This Row],[Probability]],Probability[],2,FALSE)+VLOOKUP(TP_CFAR_DB[[#This Row],[Severity]],Probability[],2,FALSE)+1)</f>
        <v/>
      </c>
      <c r="N2326" s="182"/>
    </row>
    <row r="2327" spans="2:14" hidden="1">
      <c r="B2327" s="176">
        <f t="shared" ca="1" si="118"/>
        <v>2323</v>
      </c>
      <c r="C2327" s="176" t="str">
        <f t="shared" ca="1" si="119"/>
        <v>FT-TP-2323</v>
      </c>
      <c r="M2327" s="174" t="str">
        <f>IF(OR(ISBLANK(TP_CFAR_DB[[#This Row],[Probability]]),ISBLANK(TP_CFAR_DB[[#This Row],[Severity]])),"",VLOOKUP(TP_CFAR_DB[[#This Row],[Probability]],Probability[],2,FALSE)+VLOOKUP(TP_CFAR_DB[[#This Row],[Severity]],Probability[],2,FALSE)+1)</f>
        <v/>
      </c>
      <c r="N2327" s="182"/>
    </row>
    <row r="2328" spans="2:14" hidden="1">
      <c r="B2328" s="176">
        <f t="shared" ca="1" si="118"/>
        <v>2324</v>
      </c>
      <c r="C2328" s="176" t="str">
        <f t="shared" ca="1" si="119"/>
        <v>FT-TP-2324</v>
      </c>
      <c r="M2328" s="174" t="str">
        <f>IF(OR(ISBLANK(TP_CFAR_DB[[#This Row],[Probability]]),ISBLANK(TP_CFAR_DB[[#This Row],[Severity]])),"",VLOOKUP(TP_CFAR_DB[[#This Row],[Probability]],Probability[],2,FALSE)+VLOOKUP(TP_CFAR_DB[[#This Row],[Severity]],Probability[],2,FALSE)+1)</f>
        <v/>
      </c>
      <c r="N2328" s="182"/>
    </row>
    <row r="2329" spans="2:14" hidden="1">
      <c r="B2329" s="176">
        <f t="shared" ca="1" si="118"/>
        <v>2325</v>
      </c>
      <c r="C2329" s="176" t="str">
        <f t="shared" ca="1" si="119"/>
        <v>FT-TP-2325</v>
      </c>
      <c r="M2329" s="174" t="str">
        <f>IF(OR(ISBLANK(TP_CFAR_DB[[#This Row],[Probability]]),ISBLANK(TP_CFAR_DB[[#This Row],[Severity]])),"",VLOOKUP(TP_CFAR_DB[[#This Row],[Probability]],Probability[],2,FALSE)+VLOOKUP(TP_CFAR_DB[[#This Row],[Severity]],Probability[],2,FALSE)+1)</f>
        <v/>
      </c>
      <c r="N2329" s="182"/>
    </row>
    <row r="2330" spans="2:14" hidden="1">
      <c r="B2330" s="176">
        <f t="shared" ca="1" si="118"/>
        <v>2326</v>
      </c>
      <c r="C2330" s="176" t="str">
        <f t="shared" ca="1" si="119"/>
        <v>FT-TP-2326</v>
      </c>
      <c r="M2330" s="174" t="str">
        <f>IF(OR(ISBLANK(TP_CFAR_DB[[#This Row],[Probability]]),ISBLANK(TP_CFAR_DB[[#This Row],[Severity]])),"",VLOOKUP(TP_CFAR_DB[[#This Row],[Probability]],Probability[],2,FALSE)+VLOOKUP(TP_CFAR_DB[[#This Row],[Severity]],Probability[],2,FALSE)+1)</f>
        <v/>
      </c>
      <c r="N2330" s="182"/>
    </row>
    <row r="2331" spans="2:14" hidden="1">
      <c r="B2331" s="176">
        <f t="shared" ca="1" si="118"/>
        <v>2327</v>
      </c>
      <c r="C2331" s="176" t="str">
        <f t="shared" ca="1" si="119"/>
        <v>FT-TP-2327</v>
      </c>
      <c r="M2331" s="174" t="str">
        <f>IF(OR(ISBLANK(TP_CFAR_DB[[#This Row],[Probability]]),ISBLANK(TP_CFAR_DB[[#This Row],[Severity]])),"",VLOOKUP(TP_CFAR_DB[[#This Row],[Probability]],Probability[],2,FALSE)+VLOOKUP(TP_CFAR_DB[[#This Row],[Severity]],Probability[],2,FALSE)+1)</f>
        <v/>
      </c>
      <c r="N2331" s="182"/>
    </row>
    <row r="2332" spans="2:14" hidden="1">
      <c r="B2332" s="176">
        <f t="shared" ca="1" si="118"/>
        <v>2328</v>
      </c>
      <c r="C2332" s="176" t="str">
        <f t="shared" ca="1" si="119"/>
        <v>FT-TP-2328</v>
      </c>
      <c r="M2332" s="174" t="str">
        <f>IF(OR(ISBLANK(TP_CFAR_DB[[#This Row],[Probability]]),ISBLANK(TP_CFAR_DB[[#This Row],[Severity]])),"",VLOOKUP(TP_CFAR_DB[[#This Row],[Probability]],Probability[],2,FALSE)+VLOOKUP(TP_CFAR_DB[[#This Row],[Severity]],Probability[],2,FALSE)+1)</f>
        <v/>
      </c>
      <c r="N2332" s="182"/>
    </row>
    <row r="2333" spans="2:14" hidden="1">
      <c r="B2333" s="176">
        <f t="shared" ref="B2333:B2396" ca="1" si="120">INDIRECT("R[-1]C",0)+1</f>
        <v>2329</v>
      </c>
      <c r="C2333" s="176" t="str">
        <f t="shared" ref="C2333:C2396" ca="1" si="121">"FT-TP-"&amp;B2333</f>
        <v>FT-TP-2329</v>
      </c>
      <c r="M2333" s="174" t="str">
        <f>IF(OR(ISBLANK(TP_CFAR_DB[[#This Row],[Probability]]),ISBLANK(TP_CFAR_DB[[#This Row],[Severity]])),"",VLOOKUP(TP_CFAR_DB[[#This Row],[Probability]],Probability[],2,FALSE)+VLOOKUP(TP_CFAR_DB[[#This Row],[Severity]],Probability[],2,FALSE)+1)</f>
        <v/>
      </c>
      <c r="N2333" s="182"/>
    </row>
    <row r="2334" spans="2:14" hidden="1">
      <c r="B2334" s="176">
        <f t="shared" ca="1" si="120"/>
        <v>2330</v>
      </c>
      <c r="C2334" s="176" t="str">
        <f t="shared" ca="1" si="121"/>
        <v>FT-TP-2330</v>
      </c>
      <c r="M2334" s="174" t="str">
        <f>IF(OR(ISBLANK(TP_CFAR_DB[[#This Row],[Probability]]),ISBLANK(TP_CFAR_DB[[#This Row],[Severity]])),"",VLOOKUP(TP_CFAR_DB[[#This Row],[Probability]],Probability[],2,FALSE)+VLOOKUP(TP_CFAR_DB[[#This Row],[Severity]],Probability[],2,FALSE)+1)</f>
        <v/>
      </c>
      <c r="N2334" s="182"/>
    </row>
    <row r="2335" spans="2:14" hidden="1">
      <c r="B2335" s="176">
        <f t="shared" ca="1" si="120"/>
        <v>2331</v>
      </c>
      <c r="C2335" s="176" t="str">
        <f t="shared" ca="1" si="121"/>
        <v>FT-TP-2331</v>
      </c>
      <c r="M2335" s="174" t="str">
        <f>IF(OR(ISBLANK(TP_CFAR_DB[[#This Row],[Probability]]),ISBLANK(TP_CFAR_DB[[#This Row],[Severity]])),"",VLOOKUP(TP_CFAR_DB[[#This Row],[Probability]],Probability[],2,FALSE)+VLOOKUP(TP_CFAR_DB[[#This Row],[Severity]],Probability[],2,FALSE)+1)</f>
        <v/>
      </c>
      <c r="N2335" s="182"/>
    </row>
    <row r="2336" spans="2:14" hidden="1">
      <c r="B2336" s="176">
        <f t="shared" ca="1" si="120"/>
        <v>2332</v>
      </c>
      <c r="C2336" s="176" t="str">
        <f t="shared" ca="1" si="121"/>
        <v>FT-TP-2332</v>
      </c>
      <c r="M2336" s="174" t="str">
        <f>IF(OR(ISBLANK(TP_CFAR_DB[[#This Row],[Probability]]),ISBLANK(TP_CFAR_DB[[#This Row],[Severity]])),"",VLOOKUP(TP_CFAR_DB[[#This Row],[Probability]],Probability[],2,FALSE)+VLOOKUP(TP_CFAR_DB[[#This Row],[Severity]],Probability[],2,FALSE)+1)</f>
        <v/>
      </c>
      <c r="N2336" s="182"/>
    </row>
    <row r="2337" spans="2:14" hidden="1">
      <c r="B2337" s="176">
        <f t="shared" ca="1" si="120"/>
        <v>2333</v>
      </c>
      <c r="C2337" s="176" t="str">
        <f t="shared" ca="1" si="121"/>
        <v>FT-TP-2333</v>
      </c>
      <c r="M2337" s="174" t="str">
        <f>IF(OR(ISBLANK(TP_CFAR_DB[[#This Row],[Probability]]),ISBLANK(TP_CFAR_DB[[#This Row],[Severity]])),"",VLOOKUP(TP_CFAR_DB[[#This Row],[Probability]],Probability[],2,FALSE)+VLOOKUP(TP_CFAR_DB[[#This Row],[Severity]],Probability[],2,FALSE)+1)</f>
        <v/>
      </c>
      <c r="N2337" s="182"/>
    </row>
    <row r="2338" spans="2:14" hidden="1">
      <c r="B2338" s="176">
        <f t="shared" ca="1" si="120"/>
        <v>2334</v>
      </c>
      <c r="C2338" s="176" t="str">
        <f t="shared" ca="1" si="121"/>
        <v>FT-TP-2334</v>
      </c>
      <c r="M2338" s="174" t="str">
        <f>IF(OR(ISBLANK(TP_CFAR_DB[[#This Row],[Probability]]),ISBLANK(TP_CFAR_DB[[#This Row],[Severity]])),"",VLOOKUP(TP_CFAR_DB[[#This Row],[Probability]],Probability[],2,FALSE)+VLOOKUP(TP_CFAR_DB[[#This Row],[Severity]],Probability[],2,FALSE)+1)</f>
        <v/>
      </c>
      <c r="N2338" s="182"/>
    </row>
    <row r="2339" spans="2:14" hidden="1">
      <c r="B2339" s="176">
        <f t="shared" ca="1" si="120"/>
        <v>2335</v>
      </c>
      <c r="C2339" s="176" t="str">
        <f t="shared" ca="1" si="121"/>
        <v>FT-TP-2335</v>
      </c>
      <c r="M2339" s="174" t="str">
        <f>IF(OR(ISBLANK(TP_CFAR_DB[[#This Row],[Probability]]),ISBLANK(TP_CFAR_DB[[#This Row],[Severity]])),"",VLOOKUP(TP_CFAR_DB[[#This Row],[Probability]],Probability[],2,FALSE)+VLOOKUP(TP_CFAR_DB[[#This Row],[Severity]],Probability[],2,FALSE)+1)</f>
        <v/>
      </c>
      <c r="N2339" s="182"/>
    </row>
    <row r="2340" spans="2:14" hidden="1">
      <c r="B2340" s="176">
        <f t="shared" ca="1" si="120"/>
        <v>2336</v>
      </c>
      <c r="C2340" s="176" t="str">
        <f t="shared" ca="1" si="121"/>
        <v>FT-TP-2336</v>
      </c>
      <c r="M2340" s="174" t="str">
        <f>IF(OR(ISBLANK(TP_CFAR_DB[[#This Row],[Probability]]),ISBLANK(TP_CFAR_DB[[#This Row],[Severity]])),"",VLOOKUP(TP_CFAR_DB[[#This Row],[Probability]],Probability[],2,FALSE)+VLOOKUP(TP_CFAR_DB[[#This Row],[Severity]],Probability[],2,FALSE)+1)</f>
        <v/>
      </c>
      <c r="N2340" s="182"/>
    </row>
    <row r="2341" spans="2:14" hidden="1">
      <c r="B2341" s="176">
        <f t="shared" ca="1" si="120"/>
        <v>2337</v>
      </c>
      <c r="C2341" s="176" t="str">
        <f t="shared" ca="1" si="121"/>
        <v>FT-TP-2337</v>
      </c>
      <c r="M2341" s="174" t="str">
        <f>IF(OR(ISBLANK(TP_CFAR_DB[[#This Row],[Probability]]),ISBLANK(TP_CFAR_DB[[#This Row],[Severity]])),"",VLOOKUP(TP_CFAR_DB[[#This Row],[Probability]],Probability[],2,FALSE)+VLOOKUP(TP_CFAR_DB[[#This Row],[Severity]],Probability[],2,FALSE)+1)</f>
        <v/>
      </c>
      <c r="N2341" s="182"/>
    </row>
    <row r="2342" spans="2:14" hidden="1">
      <c r="B2342" s="176">
        <f t="shared" ca="1" si="120"/>
        <v>2338</v>
      </c>
      <c r="C2342" s="176" t="str">
        <f t="shared" ca="1" si="121"/>
        <v>FT-TP-2338</v>
      </c>
      <c r="M2342" s="174" t="str">
        <f>IF(OR(ISBLANK(TP_CFAR_DB[[#This Row],[Probability]]),ISBLANK(TP_CFAR_DB[[#This Row],[Severity]])),"",VLOOKUP(TP_CFAR_DB[[#This Row],[Probability]],Probability[],2,FALSE)+VLOOKUP(TP_CFAR_DB[[#This Row],[Severity]],Probability[],2,FALSE)+1)</f>
        <v/>
      </c>
      <c r="N2342" s="182"/>
    </row>
    <row r="2343" spans="2:14" hidden="1">
      <c r="B2343" s="176">
        <f t="shared" ca="1" si="120"/>
        <v>2339</v>
      </c>
      <c r="C2343" s="176" t="str">
        <f t="shared" ca="1" si="121"/>
        <v>FT-TP-2339</v>
      </c>
      <c r="M2343" s="174" t="str">
        <f>IF(OR(ISBLANK(TP_CFAR_DB[[#This Row],[Probability]]),ISBLANK(TP_CFAR_DB[[#This Row],[Severity]])),"",VLOOKUP(TP_CFAR_DB[[#This Row],[Probability]],Probability[],2,FALSE)+VLOOKUP(TP_CFAR_DB[[#This Row],[Severity]],Probability[],2,FALSE)+1)</f>
        <v/>
      </c>
      <c r="N2343" s="182"/>
    </row>
    <row r="2344" spans="2:14" hidden="1">
      <c r="B2344" s="176">
        <f t="shared" ca="1" si="120"/>
        <v>2340</v>
      </c>
      <c r="C2344" s="176" t="str">
        <f t="shared" ca="1" si="121"/>
        <v>FT-TP-2340</v>
      </c>
      <c r="M2344" s="174" t="str">
        <f>IF(OR(ISBLANK(TP_CFAR_DB[[#This Row],[Probability]]),ISBLANK(TP_CFAR_DB[[#This Row],[Severity]])),"",VLOOKUP(TP_CFAR_DB[[#This Row],[Probability]],Probability[],2,FALSE)+VLOOKUP(TP_CFAR_DB[[#This Row],[Severity]],Probability[],2,FALSE)+1)</f>
        <v/>
      </c>
      <c r="N2344" s="182"/>
    </row>
    <row r="2345" spans="2:14" hidden="1">
      <c r="B2345" s="176">
        <f t="shared" ca="1" si="120"/>
        <v>2341</v>
      </c>
      <c r="C2345" s="176" t="str">
        <f t="shared" ca="1" si="121"/>
        <v>FT-TP-2341</v>
      </c>
      <c r="M2345" s="174" t="str">
        <f>IF(OR(ISBLANK(TP_CFAR_DB[[#This Row],[Probability]]),ISBLANK(TP_CFAR_DB[[#This Row],[Severity]])),"",VLOOKUP(TP_CFAR_DB[[#This Row],[Probability]],Probability[],2,FALSE)+VLOOKUP(TP_CFAR_DB[[#This Row],[Severity]],Probability[],2,FALSE)+1)</f>
        <v/>
      </c>
      <c r="N2345" s="182"/>
    </row>
    <row r="2346" spans="2:14" hidden="1">
      <c r="B2346" s="176">
        <f t="shared" ca="1" si="120"/>
        <v>2342</v>
      </c>
      <c r="C2346" s="176" t="str">
        <f t="shared" ca="1" si="121"/>
        <v>FT-TP-2342</v>
      </c>
      <c r="M2346" s="174" t="str">
        <f>IF(OR(ISBLANK(TP_CFAR_DB[[#This Row],[Probability]]),ISBLANK(TP_CFAR_DB[[#This Row],[Severity]])),"",VLOOKUP(TP_CFAR_DB[[#This Row],[Probability]],Probability[],2,FALSE)+VLOOKUP(TP_CFAR_DB[[#This Row],[Severity]],Probability[],2,FALSE)+1)</f>
        <v/>
      </c>
      <c r="N2346" s="182"/>
    </row>
    <row r="2347" spans="2:14" hidden="1">
      <c r="B2347" s="176">
        <f t="shared" ca="1" si="120"/>
        <v>2343</v>
      </c>
      <c r="C2347" s="176" t="str">
        <f t="shared" ca="1" si="121"/>
        <v>FT-TP-2343</v>
      </c>
      <c r="M2347" s="174" t="str">
        <f>IF(OR(ISBLANK(TP_CFAR_DB[[#This Row],[Probability]]),ISBLANK(TP_CFAR_DB[[#This Row],[Severity]])),"",VLOOKUP(TP_CFAR_DB[[#This Row],[Probability]],Probability[],2,FALSE)+VLOOKUP(TP_CFAR_DB[[#This Row],[Severity]],Probability[],2,FALSE)+1)</f>
        <v/>
      </c>
      <c r="N2347" s="182"/>
    </row>
    <row r="2348" spans="2:14" hidden="1">
      <c r="B2348" s="176">
        <f t="shared" ca="1" si="120"/>
        <v>2344</v>
      </c>
      <c r="C2348" s="176" t="str">
        <f t="shared" ca="1" si="121"/>
        <v>FT-TP-2344</v>
      </c>
      <c r="M2348" s="174" t="str">
        <f>IF(OR(ISBLANK(TP_CFAR_DB[[#This Row],[Probability]]),ISBLANK(TP_CFAR_DB[[#This Row],[Severity]])),"",VLOOKUP(TP_CFAR_DB[[#This Row],[Probability]],Probability[],2,FALSE)+VLOOKUP(TP_CFAR_DB[[#This Row],[Severity]],Probability[],2,FALSE)+1)</f>
        <v/>
      </c>
      <c r="N2348" s="182"/>
    </row>
    <row r="2349" spans="2:14" hidden="1">
      <c r="B2349" s="176">
        <f t="shared" ca="1" si="120"/>
        <v>2345</v>
      </c>
      <c r="C2349" s="176" t="str">
        <f t="shared" ca="1" si="121"/>
        <v>FT-TP-2345</v>
      </c>
      <c r="M2349" s="174" t="str">
        <f>IF(OR(ISBLANK(TP_CFAR_DB[[#This Row],[Probability]]),ISBLANK(TP_CFAR_DB[[#This Row],[Severity]])),"",VLOOKUP(TP_CFAR_DB[[#This Row],[Probability]],Probability[],2,FALSE)+VLOOKUP(TP_CFAR_DB[[#This Row],[Severity]],Probability[],2,FALSE)+1)</f>
        <v/>
      </c>
      <c r="N2349" s="182"/>
    </row>
    <row r="2350" spans="2:14" hidden="1">
      <c r="B2350" s="176">
        <f t="shared" ca="1" si="120"/>
        <v>2346</v>
      </c>
      <c r="C2350" s="176" t="str">
        <f t="shared" ca="1" si="121"/>
        <v>FT-TP-2346</v>
      </c>
      <c r="M2350" s="174" t="str">
        <f>IF(OR(ISBLANK(TP_CFAR_DB[[#This Row],[Probability]]),ISBLANK(TP_CFAR_DB[[#This Row],[Severity]])),"",VLOOKUP(TP_CFAR_DB[[#This Row],[Probability]],Probability[],2,FALSE)+VLOOKUP(TP_CFAR_DB[[#This Row],[Severity]],Probability[],2,FALSE)+1)</f>
        <v/>
      </c>
      <c r="N2350" s="182"/>
    </row>
    <row r="2351" spans="2:14" hidden="1">
      <c r="B2351" s="176">
        <f t="shared" ca="1" si="120"/>
        <v>2347</v>
      </c>
      <c r="C2351" s="176" t="str">
        <f t="shared" ca="1" si="121"/>
        <v>FT-TP-2347</v>
      </c>
      <c r="M2351" s="174" t="str">
        <f>IF(OR(ISBLANK(TP_CFAR_DB[[#This Row],[Probability]]),ISBLANK(TP_CFAR_DB[[#This Row],[Severity]])),"",VLOOKUP(TP_CFAR_DB[[#This Row],[Probability]],Probability[],2,FALSE)+VLOOKUP(TP_CFAR_DB[[#This Row],[Severity]],Probability[],2,FALSE)+1)</f>
        <v/>
      </c>
      <c r="N2351" s="182"/>
    </row>
    <row r="2352" spans="2:14" hidden="1">
      <c r="B2352" s="176">
        <f t="shared" ca="1" si="120"/>
        <v>2348</v>
      </c>
      <c r="C2352" s="176" t="str">
        <f t="shared" ca="1" si="121"/>
        <v>FT-TP-2348</v>
      </c>
      <c r="M2352" s="174" t="str">
        <f>IF(OR(ISBLANK(TP_CFAR_DB[[#This Row],[Probability]]),ISBLANK(TP_CFAR_DB[[#This Row],[Severity]])),"",VLOOKUP(TP_CFAR_DB[[#This Row],[Probability]],Probability[],2,FALSE)+VLOOKUP(TP_CFAR_DB[[#This Row],[Severity]],Probability[],2,FALSE)+1)</f>
        <v/>
      </c>
      <c r="N2352" s="182"/>
    </row>
    <row r="2353" spans="2:14" hidden="1">
      <c r="B2353" s="176">
        <f t="shared" ca="1" si="120"/>
        <v>2349</v>
      </c>
      <c r="C2353" s="176" t="str">
        <f t="shared" ca="1" si="121"/>
        <v>FT-TP-2349</v>
      </c>
      <c r="M2353" s="174" t="str">
        <f>IF(OR(ISBLANK(TP_CFAR_DB[[#This Row],[Probability]]),ISBLANK(TP_CFAR_DB[[#This Row],[Severity]])),"",VLOOKUP(TP_CFAR_DB[[#This Row],[Probability]],Probability[],2,FALSE)+VLOOKUP(TP_CFAR_DB[[#This Row],[Severity]],Probability[],2,FALSE)+1)</f>
        <v/>
      </c>
      <c r="N2353" s="182"/>
    </row>
    <row r="2354" spans="2:14" hidden="1">
      <c r="B2354" s="176">
        <f t="shared" ca="1" si="120"/>
        <v>2350</v>
      </c>
      <c r="C2354" s="176" t="str">
        <f t="shared" ca="1" si="121"/>
        <v>FT-TP-2350</v>
      </c>
      <c r="M2354" s="174" t="str">
        <f>IF(OR(ISBLANK(TP_CFAR_DB[[#This Row],[Probability]]),ISBLANK(TP_CFAR_DB[[#This Row],[Severity]])),"",VLOOKUP(TP_CFAR_DB[[#This Row],[Probability]],Probability[],2,FALSE)+VLOOKUP(TP_CFAR_DB[[#This Row],[Severity]],Probability[],2,FALSE)+1)</f>
        <v/>
      </c>
      <c r="N2354" s="182"/>
    </row>
    <row r="2355" spans="2:14" hidden="1">
      <c r="B2355" s="176">
        <f t="shared" ca="1" si="120"/>
        <v>2351</v>
      </c>
      <c r="C2355" s="176" t="str">
        <f t="shared" ca="1" si="121"/>
        <v>FT-TP-2351</v>
      </c>
      <c r="M2355" s="174" t="str">
        <f>IF(OR(ISBLANK(TP_CFAR_DB[[#This Row],[Probability]]),ISBLANK(TP_CFAR_DB[[#This Row],[Severity]])),"",VLOOKUP(TP_CFAR_DB[[#This Row],[Probability]],Probability[],2,FALSE)+VLOOKUP(TP_CFAR_DB[[#This Row],[Severity]],Probability[],2,FALSE)+1)</f>
        <v/>
      </c>
      <c r="N2355" s="182"/>
    </row>
    <row r="2356" spans="2:14" hidden="1">
      <c r="B2356" s="176">
        <f t="shared" ca="1" si="120"/>
        <v>2352</v>
      </c>
      <c r="C2356" s="176" t="str">
        <f t="shared" ca="1" si="121"/>
        <v>FT-TP-2352</v>
      </c>
      <c r="M2356" s="174" t="str">
        <f>IF(OR(ISBLANK(TP_CFAR_DB[[#This Row],[Probability]]),ISBLANK(TP_CFAR_DB[[#This Row],[Severity]])),"",VLOOKUP(TP_CFAR_DB[[#This Row],[Probability]],Probability[],2,FALSE)+VLOOKUP(TP_CFAR_DB[[#This Row],[Severity]],Probability[],2,FALSE)+1)</f>
        <v/>
      </c>
      <c r="N2356" s="182"/>
    </row>
    <row r="2357" spans="2:14" hidden="1">
      <c r="B2357" s="176">
        <f t="shared" ca="1" si="120"/>
        <v>2353</v>
      </c>
      <c r="C2357" s="176" t="str">
        <f t="shared" ca="1" si="121"/>
        <v>FT-TP-2353</v>
      </c>
      <c r="M2357" s="174" t="str">
        <f>IF(OR(ISBLANK(TP_CFAR_DB[[#This Row],[Probability]]),ISBLANK(TP_CFAR_DB[[#This Row],[Severity]])),"",VLOOKUP(TP_CFAR_DB[[#This Row],[Probability]],Probability[],2,FALSE)+VLOOKUP(TP_CFAR_DB[[#This Row],[Severity]],Probability[],2,FALSE)+1)</f>
        <v/>
      </c>
      <c r="N2357" s="182"/>
    </row>
    <row r="2358" spans="2:14" hidden="1">
      <c r="B2358" s="176">
        <f t="shared" ca="1" si="120"/>
        <v>2354</v>
      </c>
      <c r="C2358" s="176" t="str">
        <f t="shared" ca="1" si="121"/>
        <v>FT-TP-2354</v>
      </c>
      <c r="M2358" s="174" t="str">
        <f>IF(OR(ISBLANK(TP_CFAR_DB[[#This Row],[Probability]]),ISBLANK(TP_CFAR_DB[[#This Row],[Severity]])),"",VLOOKUP(TP_CFAR_DB[[#This Row],[Probability]],Probability[],2,FALSE)+VLOOKUP(TP_CFAR_DB[[#This Row],[Severity]],Probability[],2,FALSE)+1)</f>
        <v/>
      </c>
      <c r="N2358" s="182"/>
    </row>
    <row r="2359" spans="2:14" hidden="1">
      <c r="B2359" s="176">
        <f t="shared" ca="1" si="120"/>
        <v>2355</v>
      </c>
      <c r="C2359" s="176" t="str">
        <f t="shared" ca="1" si="121"/>
        <v>FT-TP-2355</v>
      </c>
      <c r="M2359" s="174" t="str">
        <f>IF(OR(ISBLANK(TP_CFAR_DB[[#This Row],[Probability]]),ISBLANK(TP_CFAR_DB[[#This Row],[Severity]])),"",VLOOKUP(TP_CFAR_DB[[#This Row],[Probability]],Probability[],2,FALSE)+VLOOKUP(TP_CFAR_DB[[#This Row],[Severity]],Probability[],2,FALSE)+1)</f>
        <v/>
      </c>
      <c r="N2359" s="182"/>
    </row>
    <row r="2360" spans="2:14" hidden="1">
      <c r="B2360" s="176">
        <f t="shared" ca="1" si="120"/>
        <v>2356</v>
      </c>
      <c r="C2360" s="176" t="str">
        <f t="shared" ca="1" si="121"/>
        <v>FT-TP-2356</v>
      </c>
      <c r="M2360" s="174" t="str">
        <f>IF(OR(ISBLANK(TP_CFAR_DB[[#This Row],[Probability]]),ISBLANK(TP_CFAR_DB[[#This Row],[Severity]])),"",VLOOKUP(TP_CFAR_DB[[#This Row],[Probability]],Probability[],2,FALSE)+VLOOKUP(TP_CFAR_DB[[#This Row],[Severity]],Probability[],2,FALSE)+1)</f>
        <v/>
      </c>
      <c r="N2360" s="182"/>
    </row>
    <row r="2361" spans="2:14" hidden="1">
      <c r="B2361" s="176">
        <f t="shared" ca="1" si="120"/>
        <v>2357</v>
      </c>
      <c r="C2361" s="176" t="str">
        <f t="shared" ca="1" si="121"/>
        <v>FT-TP-2357</v>
      </c>
      <c r="M2361" s="174" t="str">
        <f>IF(OR(ISBLANK(TP_CFAR_DB[[#This Row],[Probability]]),ISBLANK(TP_CFAR_DB[[#This Row],[Severity]])),"",VLOOKUP(TP_CFAR_DB[[#This Row],[Probability]],Probability[],2,FALSE)+VLOOKUP(TP_CFAR_DB[[#This Row],[Severity]],Probability[],2,FALSE)+1)</f>
        <v/>
      </c>
      <c r="N2361" s="182"/>
    </row>
    <row r="2362" spans="2:14" hidden="1">
      <c r="B2362" s="176">
        <f t="shared" ca="1" si="120"/>
        <v>2358</v>
      </c>
      <c r="C2362" s="176" t="str">
        <f t="shared" ca="1" si="121"/>
        <v>FT-TP-2358</v>
      </c>
      <c r="M2362" s="174" t="str">
        <f>IF(OR(ISBLANK(TP_CFAR_DB[[#This Row],[Probability]]),ISBLANK(TP_CFAR_DB[[#This Row],[Severity]])),"",VLOOKUP(TP_CFAR_DB[[#This Row],[Probability]],Probability[],2,FALSE)+VLOOKUP(TP_CFAR_DB[[#This Row],[Severity]],Probability[],2,FALSE)+1)</f>
        <v/>
      </c>
      <c r="N2362" s="182"/>
    </row>
    <row r="2363" spans="2:14" hidden="1">
      <c r="B2363" s="176">
        <f t="shared" ca="1" si="120"/>
        <v>2359</v>
      </c>
      <c r="C2363" s="176" t="str">
        <f t="shared" ca="1" si="121"/>
        <v>FT-TP-2359</v>
      </c>
      <c r="M2363" s="174" t="str">
        <f>IF(OR(ISBLANK(TP_CFAR_DB[[#This Row],[Probability]]),ISBLANK(TP_CFAR_DB[[#This Row],[Severity]])),"",VLOOKUP(TP_CFAR_DB[[#This Row],[Probability]],Probability[],2,FALSE)+VLOOKUP(TP_CFAR_DB[[#This Row],[Severity]],Probability[],2,FALSE)+1)</f>
        <v/>
      </c>
      <c r="N2363" s="182"/>
    </row>
    <row r="2364" spans="2:14" hidden="1">
      <c r="B2364" s="176">
        <f t="shared" ca="1" si="120"/>
        <v>2360</v>
      </c>
      <c r="C2364" s="176" t="str">
        <f t="shared" ca="1" si="121"/>
        <v>FT-TP-2360</v>
      </c>
      <c r="M2364" s="174" t="str">
        <f>IF(OR(ISBLANK(TP_CFAR_DB[[#This Row],[Probability]]),ISBLANK(TP_CFAR_DB[[#This Row],[Severity]])),"",VLOOKUP(TP_CFAR_DB[[#This Row],[Probability]],Probability[],2,FALSE)+VLOOKUP(TP_CFAR_DB[[#This Row],[Severity]],Probability[],2,FALSE)+1)</f>
        <v/>
      </c>
      <c r="N2364" s="182"/>
    </row>
    <row r="2365" spans="2:14" hidden="1">
      <c r="B2365" s="176">
        <f t="shared" ca="1" si="120"/>
        <v>2361</v>
      </c>
      <c r="C2365" s="176" t="str">
        <f t="shared" ca="1" si="121"/>
        <v>FT-TP-2361</v>
      </c>
      <c r="M2365" s="174" t="str">
        <f>IF(OR(ISBLANK(TP_CFAR_DB[[#This Row],[Probability]]),ISBLANK(TP_CFAR_DB[[#This Row],[Severity]])),"",VLOOKUP(TP_CFAR_DB[[#This Row],[Probability]],Probability[],2,FALSE)+VLOOKUP(TP_CFAR_DB[[#This Row],[Severity]],Probability[],2,FALSE)+1)</f>
        <v/>
      </c>
      <c r="N2365" s="182"/>
    </row>
    <row r="2366" spans="2:14" hidden="1">
      <c r="B2366" s="176">
        <f t="shared" ca="1" si="120"/>
        <v>2362</v>
      </c>
      <c r="C2366" s="176" t="str">
        <f t="shared" ca="1" si="121"/>
        <v>FT-TP-2362</v>
      </c>
      <c r="M2366" s="174" t="str">
        <f>IF(OR(ISBLANK(TP_CFAR_DB[[#This Row],[Probability]]),ISBLANK(TP_CFAR_DB[[#This Row],[Severity]])),"",VLOOKUP(TP_CFAR_DB[[#This Row],[Probability]],Probability[],2,FALSE)+VLOOKUP(TP_CFAR_DB[[#This Row],[Severity]],Probability[],2,FALSE)+1)</f>
        <v/>
      </c>
      <c r="N2366" s="182"/>
    </row>
    <row r="2367" spans="2:14" hidden="1">
      <c r="B2367" s="176">
        <f t="shared" ca="1" si="120"/>
        <v>2363</v>
      </c>
      <c r="C2367" s="176" t="str">
        <f t="shared" ca="1" si="121"/>
        <v>FT-TP-2363</v>
      </c>
      <c r="M2367" s="174" t="str">
        <f>IF(OR(ISBLANK(TP_CFAR_DB[[#This Row],[Probability]]),ISBLANK(TP_CFAR_DB[[#This Row],[Severity]])),"",VLOOKUP(TP_CFAR_DB[[#This Row],[Probability]],Probability[],2,FALSE)+VLOOKUP(TP_CFAR_DB[[#This Row],[Severity]],Probability[],2,FALSE)+1)</f>
        <v/>
      </c>
      <c r="N2367" s="182"/>
    </row>
    <row r="2368" spans="2:14" hidden="1">
      <c r="B2368" s="176">
        <f t="shared" ca="1" si="120"/>
        <v>2364</v>
      </c>
      <c r="C2368" s="176" t="str">
        <f t="shared" ca="1" si="121"/>
        <v>FT-TP-2364</v>
      </c>
      <c r="M2368" s="174" t="str">
        <f>IF(OR(ISBLANK(TP_CFAR_DB[[#This Row],[Probability]]),ISBLANK(TP_CFAR_DB[[#This Row],[Severity]])),"",VLOOKUP(TP_CFAR_DB[[#This Row],[Probability]],Probability[],2,FALSE)+VLOOKUP(TP_CFAR_DB[[#This Row],[Severity]],Probability[],2,FALSE)+1)</f>
        <v/>
      </c>
      <c r="N2368" s="182"/>
    </row>
    <row r="2369" spans="2:14" hidden="1">
      <c r="B2369" s="176">
        <f t="shared" ca="1" si="120"/>
        <v>2365</v>
      </c>
      <c r="C2369" s="176" t="str">
        <f t="shared" ca="1" si="121"/>
        <v>FT-TP-2365</v>
      </c>
      <c r="M2369" s="174" t="str">
        <f>IF(OR(ISBLANK(TP_CFAR_DB[[#This Row],[Probability]]),ISBLANK(TP_CFAR_DB[[#This Row],[Severity]])),"",VLOOKUP(TP_CFAR_DB[[#This Row],[Probability]],Probability[],2,FALSE)+VLOOKUP(TP_CFAR_DB[[#This Row],[Severity]],Probability[],2,FALSE)+1)</f>
        <v/>
      </c>
      <c r="N2369" s="182"/>
    </row>
    <row r="2370" spans="2:14" hidden="1">
      <c r="B2370" s="176">
        <f t="shared" ca="1" si="120"/>
        <v>2366</v>
      </c>
      <c r="C2370" s="176" t="str">
        <f t="shared" ca="1" si="121"/>
        <v>FT-TP-2366</v>
      </c>
      <c r="M2370" s="174" t="str">
        <f>IF(OR(ISBLANK(TP_CFAR_DB[[#This Row],[Probability]]),ISBLANK(TP_CFAR_DB[[#This Row],[Severity]])),"",VLOOKUP(TP_CFAR_DB[[#This Row],[Probability]],Probability[],2,FALSE)+VLOOKUP(TP_CFAR_DB[[#This Row],[Severity]],Probability[],2,FALSE)+1)</f>
        <v/>
      </c>
      <c r="N2370" s="182"/>
    </row>
    <row r="2371" spans="2:14" hidden="1">
      <c r="B2371" s="176">
        <f t="shared" ca="1" si="120"/>
        <v>2367</v>
      </c>
      <c r="C2371" s="176" t="str">
        <f t="shared" ca="1" si="121"/>
        <v>FT-TP-2367</v>
      </c>
      <c r="M2371" s="174" t="str">
        <f>IF(OR(ISBLANK(TP_CFAR_DB[[#This Row],[Probability]]),ISBLANK(TP_CFAR_DB[[#This Row],[Severity]])),"",VLOOKUP(TP_CFAR_DB[[#This Row],[Probability]],Probability[],2,FALSE)+VLOOKUP(TP_CFAR_DB[[#This Row],[Severity]],Probability[],2,FALSE)+1)</f>
        <v/>
      </c>
      <c r="N2371" s="182"/>
    </row>
    <row r="2372" spans="2:14" hidden="1">
      <c r="B2372" s="176">
        <f t="shared" ca="1" si="120"/>
        <v>2368</v>
      </c>
      <c r="C2372" s="176" t="str">
        <f t="shared" ca="1" si="121"/>
        <v>FT-TP-2368</v>
      </c>
      <c r="M2372" s="174" t="str">
        <f>IF(OR(ISBLANK(TP_CFAR_DB[[#This Row],[Probability]]),ISBLANK(TP_CFAR_DB[[#This Row],[Severity]])),"",VLOOKUP(TP_CFAR_DB[[#This Row],[Probability]],Probability[],2,FALSE)+VLOOKUP(TP_CFAR_DB[[#This Row],[Severity]],Probability[],2,FALSE)+1)</f>
        <v/>
      </c>
      <c r="N2372" s="182"/>
    </row>
    <row r="2373" spans="2:14" hidden="1">
      <c r="B2373" s="176">
        <f t="shared" ca="1" si="120"/>
        <v>2369</v>
      </c>
      <c r="C2373" s="176" t="str">
        <f t="shared" ca="1" si="121"/>
        <v>FT-TP-2369</v>
      </c>
      <c r="M2373" s="174" t="str">
        <f>IF(OR(ISBLANK(TP_CFAR_DB[[#This Row],[Probability]]),ISBLANK(TP_CFAR_DB[[#This Row],[Severity]])),"",VLOOKUP(TP_CFAR_DB[[#This Row],[Probability]],Probability[],2,FALSE)+VLOOKUP(TP_CFAR_DB[[#This Row],[Severity]],Probability[],2,FALSE)+1)</f>
        <v/>
      </c>
      <c r="N2373" s="182"/>
    </row>
    <row r="2374" spans="2:14" hidden="1">
      <c r="B2374" s="176">
        <f t="shared" ca="1" si="120"/>
        <v>2370</v>
      </c>
      <c r="C2374" s="176" t="str">
        <f t="shared" ca="1" si="121"/>
        <v>FT-TP-2370</v>
      </c>
      <c r="M2374" s="174" t="str">
        <f>IF(OR(ISBLANK(TP_CFAR_DB[[#This Row],[Probability]]),ISBLANK(TP_CFAR_DB[[#This Row],[Severity]])),"",VLOOKUP(TP_CFAR_DB[[#This Row],[Probability]],Probability[],2,FALSE)+VLOOKUP(TP_CFAR_DB[[#This Row],[Severity]],Probability[],2,FALSE)+1)</f>
        <v/>
      </c>
      <c r="N2374" s="182"/>
    </row>
    <row r="2375" spans="2:14" hidden="1">
      <c r="B2375" s="176">
        <f t="shared" ca="1" si="120"/>
        <v>2371</v>
      </c>
      <c r="C2375" s="176" t="str">
        <f t="shared" ca="1" si="121"/>
        <v>FT-TP-2371</v>
      </c>
      <c r="M2375" s="174" t="str">
        <f>IF(OR(ISBLANK(TP_CFAR_DB[[#This Row],[Probability]]),ISBLANK(TP_CFAR_DB[[#This Row],[Severity]])),"",VLOOKUP(TP_CFAR_DB[[#This Row],[Probability]],Probability[],2,FALSE)+VLOOKUP(TP_CFAR_DB[[#This Row],[Severity]],Probability[],2,FALSE)+1)</f>
        <v/>
      </c>
      <c r="N2375" s="182"/>
    </row>
    <row r="2376" spans="2:14" hidden="1">
      <c r="B2376" s="176">
        <f t="shared" ca="1" si="120"/>
        <v>2372</v>
      </c>
      <c r="C2376" s="176" t="str">
        <f t="shared" ca="1" si="121"/>
        <v>FT-TP-2372</v>
      </c>
      <c r="M2376" s="174" t="str">
        <f>IF(OR(ISBLANK(TP_CFAR_DB[[#This Row],[Probability]]),ISBLANK(TP_CFAR_DB[[#This Row],[Severity]])),"",VLOOKUP(TP_CFAR_DB[[#This Row],[Probability]],Probability[],2,FALSE)+VLOOKUP(TP_CFAR_DB[[#This Row],[Severity]],Probability[],2,FALSE)+1)</f>
        <v/>
      </c>
      <c r="N2376" s="182"/>
    </row>
    <row r="2377" spans="2:14" hidden="1">
      <c r="B2377" s="176">
        <f t="shared" ca="1" si="120"/>
        <v>2373</v>
      </c>
      <c r="C2377" s="176" t="str">
        <f t="shared" ca="1" si="121"/>
        <v>FT-TP-2373</v>
      </c>
      <c r="M2377" s="174" t="str">
        <f>IF(OR(ISBLANK(TP_CFAR_DB[[#This Row],[Probability]]),ISBLANK(TP_CFAR_DB[[#This Row],[Severity]])),"",VLOOKUP(TP_CFAR_DB[[#This Row],[Probability]],Probability[],2,FALSE)+VLOOKUP(TP_CFAR_DB[[#This Row],[Severity]],Probability[],2,FALSE)+1)</f>
        <v/>
      </c>
      <c r="N2377" s="182"/>
    </row>
    <row r="2378" spans="2:14" hidden="1">
      <c r="B2378" s="176">
        <f t="shared" ca="1" si="120"/>
        <v>2374</v>
      </c>
      <c r="C2378" s="176" t="str">
        <f t="shared" ca="1" si="121"/>
        <v>FT-TP-2374</v>
      </c>
      <c r="M2378" s="174" t="str">
        <f>IF(OR(ISBLANK(TP_CFAR_DB[[#This Row],[Probability]]),ISBLANK(TP_CFAR_DB[[#This Row],[Severity]])),"",VLOOKUP(TP_CFAR_DB[[#This Row],[Probability]],Probability[],2,FALSE)+VLOOKUP(TP_CFAR_DB[[#This Row],[Severity]],Probability[],2,FALSE)+1)</f>
        <v/>
      </c>
      <c r="N2378" s="182"/>
    </row>
    <row r="2379" spans="2:14" hidden="1">
      <c r="B2379" s="176">
        <f t="shared" ca="1" si="120"/>
        <v>2375</v>
      </c>
      <c r="C2379" s="176" t="str">
        <f t="shared" ca="1" si="121"/>
        <v>FT-TP-2375</v>
      </c>
      <c r="M2379" s="174" t="str">
        <f>IF(OR(ISBLANK(TP_CFAR_DB[[#This Row],[Probability]]),ISBLANK(TP_CFAR_DB[[#This Row],[Severity]])),"",VLOOKUP(TP_CFAR_DB[[#This Row],[Probability]],Probability[],2,FALSE)+VLOOKUP(TP_CFAR_DB[[#This Row],[Severity]],Probability[],2,FALSE)+1)</f>
        <v/>
      </c>
      <c r="N2379" s="182"/>
    </row>
    <row r="2380" spans="2:14" hidden="1">
      <c r="B2380" s="176">
        <f t="shared" ca="1" si="120"/>
        <v>2376</v>
      </c>
      <c r="C2380" s="176" t="str">
        <f t="shared" ca="1" si="121"/>
        <v>FT-TP-2376</v>
      </c>
      <c r="M2380" s="174" t="str">
        <f>IF(OR(ISBLANK(TP_CFAR_DB[[#This Row],[Probability]]),ISBLANK(TP_CFAR_DB[[#This Row],[Severity]])),"",VLOOKUP(TP_CFAR_DB[[#This Row],[Probability]],Probability[],2,FALSE)+VLOOKUP(TP_CFAR_DB[[#This Row],[Severity]],Probability[],2,FALSE)+1)</f>
        <v/>
      </c>
      <c r="N2380" s="182"/>
    </row>
    <row r="2381" spans="2:14" hidden="1">
      <c r="B2381" s="176">
        <f t="shared" ca="1" si="120"/>
        <v>2377</v>
      </c>
      <c r="C2381" s="176" t="str">
        <f t="shared" ca="1" si="121"/>
        <v>FT-TP-2377</v>
      </c>
      <c r="M2381" s="174" t="str">
        <f>IF(OR(ISBLANK(TP_CFAR_DB[[#This Row],[Probability]]),ISBLANK(TP_CFAR_DB[[#This Row],[Severity]])),"",VLOOKUP(TP_CFAR_DB[[#This Row],[Probability]],Probability[],2,FALSE)+VLOOKUP(TP_CFAR_DB[[#This Row],[Severity]],Probability[],2,FALSE)+1)</f>
        <v/>
      </c>
      <c r="N2381" s="182"/>
    </row>
    <row r="2382" spans="2:14" hidden="1">
      <c r="B2382" s="176">
        <f t="shared" ca="1" si="120"/>
        <v>2378</v>
      </c>
      <c r="C2382" s="176" t="str">
        <f t="shared" ca="1" si="121"/>
        <v>FT-TP-2378</v>
      </c>
      <c r="M2382" s="174" t="str">
        <f>IF(OR(ISBLANK(TP_CFAR_DB[[#This Row],[Probability]]),ISBLANK(TP_CFAR_DB[[#This Row],[Severity]])),"",VLOOKUP(TP_CFAR_DB[[#This Row],[Probability]],Probability[],2,FALSE)+VLOOKUP(TP_CFAR_DB[[#This Row],[Severity]],Probability[],2,FALSE)+1)</f>
        <v/>
      </c>
      <c r="N2382" s="182"/>
    </row>
    <row r="2383" spans="2:14" hidden="1">
      <c r="B2383" s="176">
        <f t="shared" ca="1" si="120"/>
        <v>2379</v>
      </c>
      <c r="C2383" s="176" t="str">
        <f t="shared" ca="1" si="121"/>
        <v>FT-TP-2379</v>
      </c>
      <c r="M2383" s="174" t="str">
        <f>IF(OR(ISBLANK(TP_CFAR_DB[[#This Row],[Probability]]),ISBLANK(TP_CFAR_DB[[#This Row],[Severity]])),"",VLOOKUP(TP_CFAR_DB[[#This Row],[Probability]],Probability[],2,FALSE)+VLOOKUP(TP_CFAR_DB[[#This Row],[Severity]],Probability[],2,FALSE)+1)</f>
        <v/>
      </c>
      <c r="N2383" s="182"/>
    </row>
    <row r="2384" spans="2:14" hidden="1">
      <c r="B2384" s="176">
        <f t="shared" ca="1" si="120"/>
        <v>2380</v>
      </c>
      <c r="C2384" s="176" t="str">
        <f t="shared" ca="1" si="121"/>
        <v>FT-TP-2380</v>
      </c>
      <c r="M2384" s="174" t="str">
        <f>IF(OR(ISBLANK(TP_CFAR_DB[[#This Row],[Probability]]),ISBLANK(TP_CFAR_DB[[#This Row],[Severity]])),"",VLOOKUP(TP_CFAR_DB[[#This Row],[Probability]],Probability[],2,FALSE)+VLOOKUP(TP_CFAR_DB[[#This Row],[Severity]],Probability[],2,FALSE)+1)</f>
        <v/>
      </c>
      <c r="N2384" s="182"/>
    </row>
    <row r="2385" spans="2:14" hidden="1">
      <c r="B2385" s="176">
        <f t="shared" ca="1" si="120"/>
        <v>2381</v>
      </c>
      <c r="C2385" s="176" t="str">
        <f t="shared" ca="1" si="121"/>
        <v>FT-TP-2381</v>
      </c>
      <c r="M2385" s="174" t="str">
        <f>IF(OR(ISBLANK(TP_CFAR_DB[[#This Row],[Probability]]),ISBLANK(TP_CFAR_DB[[#This Row],[Severity]])),"",VLOOKUP(TP_CFAR_DB[[#This Row],[Probability]],Probability[],2,FALSE)+VLOOKUP(TP_CFAR_DB[[#This Row],[Severity]],Probability[],2,FALSE)+1)</f>
        <v/>
      </c>
      <c r="N2385" s="182"/>
    </row>
    <row r="2386" spans="2:14" hidden="1">
      <c r="B2386" s="176">
        <f t="shared" ca="1" si="120"/>
        <v>2382</v>
      </c>
      <c r="C2386" s="176" t="str">
        <f t="shared" ca="1" si="121"/>
        <v>FT-TP-2382</v>
      </c>
      <c r="M2386" s="174" t="str">
        <f>IF(OR(ISBLANK(TP_CFAR_DB[[#This Row],[Probability]]),ISBLANK(TP_CFAR_DB[[#This Row],[Severity]])),"",VLOOKUP(TP_CFAR_DB[[#This Row],[Probability]],Probability[],2,FALSE)+VLOOKUP(TP_CFAR_DB[[#This Row],[Severity]],Probability[],2,FALSE)+1)</f>
        <v/>
      </c>
      <c r="N2386" s="182"/>
    </row>
    <row r="2387" spans="2:14" hidden="1">
      <c r="B2387" s="176">
        <f t="shared" ca="1" si="120"/>
        <v>2383</v>
      </c>
      <c r="C2387" s="176" t="str">
        <f t="shared" ca="1" si="121"/>
        <v>FT-TP-2383</v>
      </c>
      <c r="M2387" s="174" t="str">
        <f>IF(OR(ISBLANK(TP_CFAR_DB[[#This Row],[Probability]]),ISBLANK(TP_CFAR_DB[[#This Row],[Severity]])),"",VLOOKUP(TP_CFAR_DB[[#This Row],[Probability]],Probability[],2,FALSE)+VLOOKUP(TP_CFAR_DB[[#This Row],[Severity]],Probability[],2,FALSE)+1)</f>
        <v/>
      </c>
      <c r="N2387" s="182"/>
    </row>
    <row r="2388" spans="2:14" hidden="1">
      <c r="B2388" s="176">
        <f t="shared" ca="1" si="120"/>
        <v>2384</v>
      </c>
      <c r="C2388" s="176" t="str">
        <f t="shared" ca="1" si="121"/>
        <v>FT-TP-2384</v>
      </c>
      <c r="M2388" s="174" t="str">
        <f>IF(OR(ISBLANK(TP_CFAR_DB[[#This Row],[Probability]]),ISBLANK(TP_CFAR_DB[[#This Row],[Severity]])),"",VLOOKUP(TP_CFAR_DB[[#This Row],[Probability]],Probability[],2,FALSE)+VLOOKUP(TP_CFAR_DB[[#This Row],[Severity]],Probability[],2,FALSE)+1)</f>
        <v/>
      </c>
      <c r="N2388" s="182"/>
    </row>
    <row r="2389" spans="2:14" hidden="1">
      <c r="B2389" s="176">
        <f t="shared" ca="1" si="120"/>
        <v>2385</v>
      </c>
      <c r="C2389" s="176" t="str">
        <f t="shared" ca="1" si="121"/>
        <v>FT-TP-2385</v>
      </c>
      <c r="M2389" s="174" t="str">
        <f>IF(OR(ISBLANK(TP_CFAR_DB[[#This Row],[Probability]]),ISBLANK(TP_CFAR_DB[[#This Row],[Severity]])),"",VLOOKUP(TP_CFAR_DB[[#This Row],[Probability]],Probability[],2,FALSE)+VLOOKUP(TP_CFAR_DB[[#This Row],[Severity]],Probability[],2,FALSE)+1)</f>
        <v/>
      </c>
      <c r="N2389" s="182"/>
    </row>
    <row r="2390" spans="2:14" hidden="1">
      <c r="B2390" s="176">
        <f t="shared" ca="1" si="120"/>
        <v>2386</v>
      </c>
      <c r="C2390" s="176" t="str">
        <f t="shared" ca="1" si="121"/>
        <v>FT-TP-2386</v>
      </c>
      <c r="M2390" s="174" t="str">
        <f>IF(OR(ISBLANK(TP_CFAR_DB[[#This Row],[Probability]]),ISBLANK(TP_CFAR_DB[[#This Row],[Severity]])),"",VLOOKUP(TP_CFAR_DB[[#This Row],[Probability]],Probability[],2,FALSE)+VLOOKUP(TP_CFAR_DB[[#This Row],[Severity]],Probability[],2,FALSE)+1)</f>
        <v/>
      </c>
      <c r="N2390" s="182"/>
    </row>
    <row r="2391" spans="2:14" hidden="1">
      <c r="B2391" s="176">
        <f t="shared" ca="1" si="120"/>
        <v>2387</v>
      </c>
      <c r="C2391" s="176" t="str">
        <f t="shared" ca="1" si="121"/>
        <v>FT-TP-2387</v>
      </c>
      <c r="M2391" s="174" t="str">
        <f>IF(OR(ISBLANK(TP_CFAR_DB[[#This Row],[Probability]]),ISBLANK(TP_CFAR_DB[[#This Row],[Severity]])),"",VLOOKUP(TP_CFAR_DB[[#This Row],[Probability]],Probability[],2,FALSE)+VLOOKUP(TP_CFAR_DB[[#This Row],[Severity]],Probability[],2,FALSE)+1)</f>
        <v/>
      </c>
      <c r="N2391" s="182"/>
    </row>
    <row r="2392" spans="2:14" hidden="1">
      <c r="B2392" s="176">
        <f t="shared" ca="1" si="120"/>
        <v>2388</v>
      </c>
      <c r="C2392" s="176" t="str">
        <f t="shared" ca="1" si="121"/>
        <v>FT-TP-2388</v>
      </c>
      <c r="M2392" s="174" t="str">
        <f>IF(OR(ISBLANK(TP_CFAR_DB[[#This Row],[Probability]]),ISBLANK(TP_CFAR_DB[[#This Row],[Severity]])),"",VLOOKUP(TP_CFAR_DB[[#This Row],[Probability]],Probability[],2,FALSE)+VLOOKUP(TP_CFAR_DB[[#This Row],[Severity]],Probability[],2,FALSE)+1)</f>
        <v/>
      </c>
      <c r="N2392" s="182"/>
    </row>
    <row r="2393" spans="2:14" hidden="1">
      <c r="B2393" s="176">
        <f t="shared" ca="1" si="120"/>
        <v>2389</v>
      </c>
      <c r="C2393" s="176" t="str">
        <f t="shared" ca="1" si="121"/>
        <v>FT-TP-2389</v>
      </c>
      <c r="M2393" s="174" t="str">
        <f>IF(OR(ISBLANK(TP_CFAR_DB[[#This Row],[Probability]]),ISBLANK(TP_CFAR_DB[[#This Row],[Severity]])),"",VLOOKUP(TP_CFAR_DB[[#This Row],[Probability]],Probability[],2,FALSE)+VLOOKUP(TP_CFAR_DB[[#This Row],[Severity]],Probability[],2,FALSE)+1)</f>
        <v/>
      </c>
      <c r="N2393" s="182"/>
    </row>
    <row r="2394" spans="2:14" hidden="1">
      <c r="B2394" s="176">
        <f t="shared" ca="1" si="120"/>
        <v>2390</v>
      </c>
      <c r="C2394" s="176" t="str">
        <f t="shared" ca="1" si="121"/>
        <v>FT-TP-2390</v>
      </c>
      <c r="M2394" s="174" t="str">
        <f>IF(OR(ISBLANK(TP_CFAR_DB[[#This Row],[Probability]]),ISBLANK(TP_CFAR_DB[[#This Row],[Severity]])),"",VLOOKUP(TP_CFAR_DB[[#This Row],[Probability]],Probability[],2,FALSE)+VLOOKUP(TP_CFAR_DB[[#This Row],[Severity]],Probability[],2,FALSE)+1)</f>
        <v/>
      </c>
      <c r="N2394" s="182"/>
    </row>
    <row r="2395" spans="2:14" hidden="1">
      <c r="B2395" s="176">
        <f t="shared" ca="1" si="120"/>
        <v>2391</v>
      </c>
      <c r="C2395" s="176" t="str">
        <f t="shared" ca="1" si="121"/>
        <v>FT-TP-2391</v>
      </c>
      <c r="M2395" s="174" t="str">
        <f>IF(OR(ISBLANK(TP_CFAR_DB[[#This Row],[Probability]]),ISBLANK(TP_CFAR_DB[[#This Row],[Severity]])),"",VLOOKUP(TP_CFAR_DB[[#This Row],[Probability]],Probability[],2,FALSE)+VLOOKUP(TP_CFAR_DB[[#This Row],[Severity]],Probability[],2,FALSE)+1)</f>
        <v/>
      </c>
      <c r="N2395" s="182"/>
    </row>
    <row r="2396" spans="2:14" hidden="1">
      <c r="B2396" s="176">
        <f t="shared" ca="1" si="120"/>
        <v>2392</v>
      </c>
      <c r="C2396" s="176" t="str">
        <f t="shared" ca="1" si="121"/>
        <v>FT-TP-2392</v>
      </c>
      <c r="M2396" s="174" t="str">
        <f>IF(OR(ISBLANK(TP_CFAR_DB[[#This Row],[Probability]]),ISBLANK(TP_CFAR_DB[[#This Row],[Severity]])),"",VLOOKUP(TP_CFAR_DB[[#This Row],[Probability]],Probability[],2,FALSE)+VLOOKUP(TP_CFAR_DB[[#This Row],[Severity]],Probability[],2,FALSE)+1)</f>
        <v/>
      </c>
      <c r="N2396" s="182"/>
    </row>
    <row r="2397" spans="2:14" hidden="1">
      <c r="B2397" s="176">
        <f t="shared" ref="B2397:B2460" ca="1" si="122">INDIRECT("R[-1]C",0)+1</f>
        <v>2393</v>
      </c>
      <c r="C2397" s="176" t="str">
        <f t="shared" ref="C2397:C2460" ca="1" si="123">"FT-TP-"&amp;B2397</f>
        <v>FT-TP-2393</v>
      </c>
      <c r="M2397" s="174" t="str">
        <f>IF(OR(ISBLANK(TP_CFAR_DB[[#This Row],[Probability]]),ISBLANK(TP_CFAR_DB[[#This Row],[Severity]])),"",VLOOKUP(TP_CFAR_DB[[#This Row],[Probability]],Probability[],2,FALSE)+VLOOKUP(TP_CFAR_DB[[#This Row],[Severity]],Probability[],2,FALSE)+1)</f>
        <v/>
      </c>
      <c r="N2397" s="182"/>
    </row>
    <row r="2398" spans="2:14" hidden="1">
      <c r="B2398" s="176">
        <f t="shared" ca="1" si="122"/>
        <v>2394</v>
      </c>
      <c r="C2398" s="176" t="str">
        <f t="shared" ca="1" si="123"/>
        <v>FT-TP-2394</v>
      </c>
      <c r="M2398" s="174" t="str">
        <f>IF(OR(ISBLANK(TP_CFAR_DB[[#This Row],[Probability]]),ISBLANK(TP_CFAR_DB[[#This Row],[Severity]])),"",VLOOKUP(TP_CFAR_DB[[#This Row],[Probability]],Probability[],2,FALSE)+VLOOKUP(TP_CFAR_DB[[#This Row],[Severity]],Probability[],2,FALSE)+1)</f>
        <v/>
      </c>
      <c r="N2398" s="182"/>
    </row>
    <row r="2399" spans="2:14" hidden="1">
      <c r="B2399" s="176">
        <f t="shared" ca="1" si="122"/>
        <v>2395</v>
      </c>
      <c r="C2399" s="176" t="str">
        <f t="shared" ca="1" si="123"/>
        <v>FT-TP-2395</v>
      </c>
      <c r="M2399" s="174" t="str">
        <f>IF(OR(ISBLANK(TP_CFAR_DB[[#This Row],[Probability]]),ISBLANK(TP_CFAR_DB[[#This Row],[Severity]])),"",VLOOKUP(TP_CFAR_DB[[#This Row],[Probability]],Probability[],2,FALSE)+VLOOKUP(TP_CFAR_DB[[#This Row],[Severity]],Probability[],2,FALSE)+1)</f>
        <v/>
      </c>
      <c r="N2399" s="182"/>
    </row>
    <row r="2400" spans="2:14" hidden="1">
      <c r="B2400" s="176">
        <f t="shared" ca="1" si="122"/>
        <v>2396</v>
      </c>
      <c r="C2400" s="176" t="str">
        <f t="shared" ca="1" si="123"/>
        <v>FT-TP-2396</v>
      </c>
      <c r="M2400" s="174" t="str">
        <f>IF(OR(ISBLANK(TP_CFAR_DB[[#This Row],[Probability]]),ISBLANK(TP_CFAR_DB[[#This Row],[Severity]])),"",VLOOKUP(TP_CFAR_DB[[#This Row],[Probability]],Probability[],2,FALSE)+VLOOKUP(TP_CFAR_DB[[#This Row],[Severity]],Probability[],2,FALSE)+1)</f>
        <v/>
      </c>
      <c r="N2400" s="182"/>
    </row>
    <row r="2401" spans="2:14" hidden="1">
      <c r="B2401" s="176">
        <f t="shared" ca="1" si="122"/>
        <v>2397</v>
      </c>
      <c r="C2401" s="176" t="str">
        <f t="shared" ca="1" si="123"/>
        <v>FT-TP-2397</v>
      </c>
      <c r="M2401" s="174" t="str">
        <f>IF(OR(ISBLANK(TP_CFAR_DB[[#This Row],[Probability]]),ISBLANK(TP_CFAR_DB[[#This Row],[Severity]])),"",VLOOKUP(TP_CFAR_DB[[#This Row],[Probability]],Probability[],2,FALSE)+VLOOKUP(TP_CFAR_DB[[#This Row],[Severity]],Probability[],2,FALSE)+1)</f>
        <v/>
      </c>
      <c r="N2401" s="182"/>
    </row>
    <row r="2402" spans="2:14" hidden="1">
      <c r="B2402" s="176">
        <f t="shared" ca="1" si="122"/>
        <v>2398</v>
      </c>
      <c r="C2402" s="176" t="str">
        <f t="shared" ca="1" si="123"/>
        <v>FT-TP-2398</v>
      </c>
      <c r="M2402" s="174" t="str">
        <f>IF(OR(ISBLANK(TP_CFAR_DB[[#This Row],[Probability]]),ISBLANK(TP_CFAR_DB[[#This Row],[Severity]])),"",VLOOKUP(TP_CFAR_DB[[#This Row],[Probability]],Probability[],2,FALSE)+VLOOKUP(TP_CFAR_DB[[#This Row],[Severity]],Probability[],2,FALSE)+1)</f>
        <v/>
      </c>
      <c r="N2402" s="182"/>
    </row>
    <row r="2403" spans="2:14" hidden="1">
      <c r="B2403" s="176">
        <f t="shared" ca="1" si="122"/>
        <v>2399</v>
      </c>
      <c r="C2403" s="176" t="str">
        <f t="shared" ca="1" si="123"/>
        <v>FT-TP-2399</v>
      </c>
      <c r="M2403" s="174" t="str">
        <f>IF(OR(ISBLANK(TP_CFAR_DB[[#This Row],[Probability]]),ISBLANK(TP_CFAR_DB[[#This Row],[Severity]])),"",VLOOKUP(TP_CFAR_DB[[#This Row],[Probability]],Probability[],2,FALSE)+VLOOKUP(TP_CFAR_DB[[#This Row],[Severity]],Probability[],2,FALSE)+1)</f>
        <v/>
      </c>
      <c r="N2403" s="182"/>
    </row>
    <row r="2404" spans="2:14" hidden="1">
      <c r="B2404" s="176">
        <f t="shared" ca="1" si="122"/>
        <v>2400</v>
      </c>
      <c r="C2404" s="176" t="str">
        <f t="shared" ca="1" si="123"/>
        <v>FT-TP-2400</v>
      </c>
      <c r="M2404" s="174" t="str">
        <f>IF(OR(ISBLANK(TP_CFAR_DB[[#This Row],[Probability]]),ISBLANK(TP_CFAR_DB[[#This Row],[Severity]])),"",VLOOKUP(TP_CFAR_DB[[#This Row],[Probability]],Probability[],2,FALSE)+VLOOKUP(TP_CFAR_DB[[#This Row],[Severity]],Probability[],2,FALSE)+1)</f>
        <v/>
      </c>
      <c r="N2404" s="182"/>
    </row>
    <row r="2405" spans="2:14" hidden="1">
      <c r="B2405" s="176">
        <f t="shared" ca="1" si="122"/>
        <v>2401</v>
      </c>
      <c r="C2405" s="176" t="str">
        <f t="shared" ca="1" si="123"/>
        <v>FT-TP-2401</v>
      </c>
      <c r="M2405" s="174" t="str">
        <f>IF(OR(ISBLANK(TP_CFAR_DB[[#This Row],[Probability]]),ISBLANK(TP_CFAR_DB[[#This Row],[Severity]])),"",VLOOKUP(TP_CFAR_DB[[#This Row],[Probability]],Probability[],2,FALSE)+VLOOKUP(TP_CFAR_DB[[#This Row],[Severity]],Probability[],2,FALSE)+1)</f>
        <v/>
      </c>
      <c r="N2405" s="182"/>
    </row>
    <row r="2406" spans="2:14" hidden="1">
      <c r="B2406" s="176">
        <f t="shared" ca="1" si="122"/>
        <v>2402</v>
      </c>
      <c r="C2406" s="176" t="str">
        <f t="shared" ca="1" si="123"/>
        <v>FT-TP-2402</v>
      </c>
      <c r="M2406" s="174" t="str">
        <f>IF(OR(ISBLANK(TP_CFAR_DB[[#This Row],[Probability]]),ISBLANK(TP_CFAR_DB[[#This Row],[Severity]])),"",VLOOKUP(TP_CFAR_DB[[#This Row],[Probability]],Probability[],2,FALSE)+VLOOKUP(TP_CFAR_DB[[#This Row],[Severity]],Probability[],2,FALSE)+1)</f>
        <v/>
      </c>
      <c r="N2406" s="182"/>
    </row>
    <row r="2407" spans="2:14" hidden="1">
      <c r="B2407" s="176">
        <f t="shared" ca="1" si="122"/>
        <v>2403</v>
      </c>
      <c r="C2407" s="176" t="str">
        <f t="shared" ca="1" si="123"/>
        <v>FT-TP-2403</v>
      </c>
      <c r="M2407" s="174" t="str">
        <f>IF(OR(ISBLANK(TP_CFAR_DB[[#This Row],[Probability]]),ISBLANK(TP_CFAR_DB[[#This Row],[Severity]])),"",VLOOKUP(TP_CFAR_DB[[#This Row],[Probability]],Probability[],2,FALSE)+VLOOKUP(TP_CFAR_DB[[#This Row],[Severity]],Probability[],2,FALSE)+1)</f>
        <v/>
      </c>
      <c r="N2407" s="182"/>
    </row>
    <row r="2408" spans="2:14" hidden="1">
      <c r="B2408" s="176">
        <f t="shared" ca="1" si="122"/>
        <v>2404</v>
      </c>
      <c r="C2408" s="176" t="str">
        <f t="shared" ca="1" si="123"/>
        <v>FT-TP-2404</v>
      </c>
      <c r="M2408" s="174" t="str">
        <f>IF(OR(ISBLANK(TP_CFAR_DB[[#This Row],[Probability]]),ISBLANK(TP_CFAR_DB[[#This Row],[Severity]])),"",VLOOKUP(TP_CFAR_DB[[#This Row],[Probability]],Probability[],2,FALSE)+VLOOKUP(TP_CFAR_DB[[#This Row],[Severity]],Probability[],2,FALSE)+1)</f>
        <v/>
      </c>
      <c r="N2408" s="182"/>
    </row>
    <row r="2409" spans="2:14" hidden="1">
      <c r="B2409" s="176">
        <f t="shared" ca="1" si="122"/>
        <v>2405</v>
      </c>
      <c r="C2409" s="176" t="str">
        <f t="shared" ca="1" si="123"/>
        <v>FT-TP-2405</v>
      </c>
      <c r="M2409" s="174" t="str">
        <f>IF(OR(ISBLANK(TP_CFAR_DB[[#This Row],[Probability]]),ISBLANK(TP_CFAR_DB[[#This Row],[Severity]])),"",VLOOKUP(TP_CFAR_DB[[#This Row],[Probability]],Probability[],2,FALSE)+VLOOKUP(TP_CFAR_DB[[#This Row],[Severity]],Probability[],2,FALSE)+1)</f>
        <v/>
      </c>
      <c r="N2409" s="182"/>
    </row>
    <row r="2410" spans="2:14" hidden="1">
      <c r="B2410" s="176">
        <f t="shared" ca="1" si="122"/>
        <v>2406</v>
      </c>
      <c r="C2410" s="176" t="str">
        <f t="shared" ca="1" si="123"/>
        <v>FT-TP-2406</v>
      </c>
      <c r="M2410" s="174" t="str">
        <f>IF(OR(ISBLANK(TP_CFAR_DB[[#This Row],[Probability]]),ISBLANK(TP_CFAR_DB[[#This Row],[Severity]])),"",VLOOKUP(TP_CFAR_DB[[#This Row],[Probability]],Probability[],2,FALSE)+VLOOKUP(TP_CFAR_DB[[#This Row],[Severity]],Probability[],2,FALSE)+1)</f>
        <v/>
      </c>
      <c r="N2410" s="182"/>
    </row>
    <row r="2411" spans="2:14" hidden="1">
      <c r="B2411" s="176">
        <f t="shared" ca="1" si="122"/>
        <v>2407</v>
      </c>
      <c r="C2411" s="176" t="str">
        <f t="shared" ca="1" si="123"/>
        <v>FT-TP-2407</v>
      </c>
      <c r="M2411" s="174" t="str">
        <f>IF(OR(ISBLANK(TP_CFAR_DB[[#This Row],[Probability]]),ISBLANK(TP_CFAR_DB[[#This Row],[Severity]])),"",VLOOKUP(TP_CFAR_DB[[#This Row],[Probability]],Probability[],2,FALSE)+VLOOKUP(TP_CFAR_DB[[#This Row],[Severity]],Probability[],2,FALSE)+1)</f>
        <v/>
      </c>
      <c r="N2411" s="182"/>
    </row>
    <row r="2412" spans="2:14" hidden="1">
      <c r="B2412" s="176">
        <f t="shared" ca="1" si="122"/>
        <v>2408</v>
      </c>
      <c r="C2412" s="176" t="str">
        <f t="shared" ca="1" si="123"/>
        <v>FT-TP-2408</v>
      </c>
      <c r="M2412" s="174" t="str">
        <f>IF(OR(ISBLANK(TP_CFAR_DB[[#This Row],[Probability]]),ISBLANK(TP_CFAR_DB[[#This Row],[Severity]])),"",VLOOKUP(TP_CFAR_DB[[#This Row],[Probability]],Probability[],2,FALSE)+VLOOKUP(TP_CFAR_DB[[#This Row],[Severity]],Probability[],2,FALSE)+1)</f>
        <v/>
      </c>
      <c r="N2412" s="182"/>
    </row>
    <row r="2413" spans="2:14" hidden="1">
      <c r="B2413" s="176">
        <f t="shared" ca="1" si="122"/>
        <v>2409</v>
      </c>
      <c r="C2413" s="176" t="str">
        <f t="shared" ca="1" si="123"/>
        <v>FT-TP-2409</v>
      </c>
      <c r="M2413" s="174" t="str">
        <f>IF(OR(ISBLANK(TP_CFAR_DB[[#This Row],[Probability]]),ISBLANK(TP_CFAR_DB[[#This Row],[Severity]])),"",VLOOKUP(TP_CFAR_DB[[#This Row],[Probability]],Probability[],2,FALSE)+VLOOKUP(TP_CFAR_DB[[#This Row],[Severity]],Probability[],2,FALSE)+1)</f>
        <v/>
      </c>
      <c r="N2413" s="182"/>
    </row>
    <row r="2414" spans="2:14" hidden="1">
      <c r="B2414" s="176">
        <f t="shared" ca="1" si="122"/>
        <v>2410</v>
      </c>
      <c r="C2414" s="176" t="str">
        <f t="shared" ca="1" si="123"/>
        <v>FT-TP-2410</v>
      </c>
      <c r="M2414" s="174" t="str">
        <f>IF(OR(ISBLANK(TP_CFAR_DB[[#This Row],[Probability]]),ISBLANK(TP_CFAR_DB[[#This Row],[Severity]])),"",VLOOKUP(TP_CFAR_DB[[#This Row],[Probability]],Probability[],2,FALSE)+VLOOKUP(TP_CFAR_DB[[#This Row],[Severity]],Probability[],2,FALSE)+1)</f>
        <v/>
      </c>
      <c r="N2414" s="182"/>
    </row>
    <row r="2415" spans="2:14" hidden="1">
      <c r="B2415" s="176">
        <f t="shared" ca="1" si="122"/>
        <v>2411</v>
      </c>
      <c r="C2415" s="176" t="str">
        <f t="shared" ca="1" si="123"/>
        <v>FT-TP-2411</v>
      </c>
      <c r="M2415" s="174" t="str">
        <f>IF(OR(ISBLANK(TP_CFAR_DB[[#This Row],[Probability]]),ISBLANK(TP_CFAR_DB[[#This Row],[Severity]])),"",VLOOKUP(TP_CFAR_DB[[#This Row],[Probability]],Probability[],2,FALSE)+VLOOKUP(TP_CFAR_DB[[#This Row],[Severity]],Probability[],2,FALSE)+1)</f>
        <v/>
      </c>
      <c r="N2415" s="182"/>
    </row>
    <row r="2416" spans="2:14" hidden="1">
      <c r="B2416" s="176">
        <f t="shared" ca="1" si="122"/>
        <v>2412</v>
      </c>
      <c r="C2416" s="176" t="str">
        <f t="shared" ca="1" si="123"/>
        <v>FT-TP-2412</v>
      </c>
      <c r="M2416" s="174" t="str">
        <f>IF(OR(ISBLANK(TP_CFAR_DB[[#This Row],[Probability]]),ISBLANK(TP_CFAR_DB[[#This Row],[Severity]])),"",VLOOKUP(TP_CFAR_DB[[#This Row],[Probability]],Probability[],2,FALSE)+VLOOKUP(TP_CFAR_DB[[#This Row],[Severity]],Probability[],2,FALSE)+1)</f>
        <v/>
      </c>
      <c r="N2416" s="182"/>
    </row>
    <row r="2417" spans="2:14" hidden="1">
      <c r="B2417" s="176">
        <f t="shared" ca="1" si="122"/>
        <v>2413</v>
      </c>
      <c r="C2417" s="176" t="str">
        <f t="shared" ca="1" si="123"/>
        <v>FT-TP-2413</v>
      </c>
      <c r="M2417" s="174" t="str">
        <f>IF(OR(ISBLANK(TP_CFAR_DB[[#This Row],[Probability]]),ISBLANK(TP_CFAR_DB[[#This Row],[Severity]])),"",VLOOKUP(TP_CFAR_DB[[#This Row],[Probability]],Probability[],2,FALSE)+VLOOKUP(TP_CFAR_DB[[#This Row],[Severity]],Probability[],2,FALSE)+1)</f>
        <v/>
      </c>
      <c r="N2417" s="182"/>
    </row>
    <row r="2418" spans="2:14" hidden="1">
      <c r="B2418" s="176">
        <f t="shared" ca="1" si="122"/>
        <v>2414</v>
      </c>
      <c r="C2418" s="176" t="str">
        <f t="shared" ca="1" si="123"/>
        <v>FT-TP-2414</v>
      </c>
      <c r="M2418" s="174" t="str">
        <f>IF(OR(ISBLANK(TP_CFAR_DB[[#This Row],[Probability]]),ISBLANK(TP_CFAR_DB[[#This Row],[Severity]])),"",VLOOKUP(TP_CFAR_DB[[#This Row],[Probability]],Probability[],2,FALSE)+VLOOKUP(TP_CFAR_DB[[#This Row],[Severity]],Probability[],2,FALSE)+1)</f>
        <v/>
      </c>
      <c r="N2418" s="182"/>
    </row>
    <row r="2419" spans="2:14" hidden="1">
      <c r="B2419" s="176">
        <f t="shared" ca="1" si="122"/>
        <v>2415</v>
      </c>
      <c r="C2419" s="176" t="str">
        <f t="shared" ca="1" si="123"/>
        <v>FT-TP-2415</v>
      </c>
      <c r="M2419" s="174" t="str">
        <f>IF(OR(ISBLANK(TP_CFAR_DB[[#This Row],[Probability]]),ISBLANK(TP_CFAR_DB[[#This Row],[Severity]])),"",VLOOKUP(TP_CFAR_DB[[#This Row],[Probability]],Probability[],2,FALSE)+VLOOKUP(TP_CFAR_DB[[#This Row],[Severity]],Probability[],2,FALSE)+1)</f>
        <v/>
      </c>
      <c r="N2419" s="182"/>
    </row>
    <row r="2420" spans="2:14" hidden="1">
      <c r="B2420" s="176">
        <f t="shared" ca="1" si="122"/>
        <v>2416</v>
      </c>
      <c r="C2420" s="176" t="str">
        <f t="shared" ca="1" si="123"/>
        <v>FT-TP-2416</v>
      </c>
      <c r="M2420" s="174" t="str">
        <f>IF(OR(ISBLANK(TP_CFAR_DB[[#This Row],[Probability]]),ISBLANK(TP_CFAR_DB[[#This Row],[Severity]])),"",VLOOKUP(TP_CFAR_DB[[#This Row],[Probability]],Probability[],2,FALSE)+VLOOKUP(TP_CFAR_DB[[#This Row],[Severity]],Probability[],2,FALSE)+1)</f>
        <v/>
      </c>
      <c r="N2420" s="182"/>
    </row>
    <row r="2421" spans="2:14" hidden="1">
      <c r="B2421" s="176">
        <f t="shared" ca="1" si="122"/>
        <v>2417</v>
      </c>
      <c r="C2421" s="176" t="str">
        <f t="shared" ca="1" si="123"/>
        <v>FT-TP-2417</v>
      </c>
      <c r="M2421" s="174" t="str">
        <f>IF(OR(ISBLANK(TP_CFAR_DB[[#This Row],[Probability]]),ISBLANK(TP_CFAR_DB[[#This Row],[Severity]])),"",VLOOKUP(TP_CFAR_DB[[#This Row],[Probability]],Probability[],2,FALSE)+VLOOKUP(TP_CFAR_DB[[#This Row],[Severity]],Probability[],2,FALSE)+1)</f>
        <v/>
      </c>
      <c r="N2421" s="182"/>
    </row>
    <row r="2422" spans="2:14" hidden="1">
      <c r="B2422" s="176">
        <f t="shared" ca="1" si="122"/>
        <v>2418</v>
      </c>
      <c r="C2422" s="176" t="str">
        <f t="shared" ca="1" si="123"/>
        <v>FT-TP-2418</v>
      </c>
      <c r="M2422" s="174" t="str">
        <f>IF(OR(ISBLANK(TP_CFAR_DB[[#This Row],[Probability]]),ISBLANK(TP_CFAR_DB[[#This Row],[Severity]])),"",VLOOKUP(TP_CFAR_DB[[#This Row],[Probability]],Probability[],2,FALSE)+VLOOKUP(TP_CFAR_DB[[#This Row],[Severity]],Probability[],2,FALSE)+1)</f>
        <v/>
      </c>
      <c r="N2422" s="182"/>
    </row>
    <row r="2423" spans="2:14" hidden="1">
      <c r="B2423" s="176">
        <f t="shared" ca="1" si="122"/>
        <v>2419</v>
      </c>
      <c r="C2423" s="176" t="str">
        <f t="shared" ca="1" si="123"/>
        <v>FT-TP-2419</v>
      </c>
      <c r="M2423" s="174" t="str">
        <f>IF(OR(ISBLANK(TP_CFAR_DB[[#This Row],[Probability]]),ISBLANK(TP_CFAR_DB[[#This Row],[Severity]])),"",VLOOKUP(TP_CFAR_DB[[#This Row],[Probability]],Probability[],2,FALSE)+VLOOKUP(TP_CFAR_DB[[#This Row],[Severity]],Probability[],2,FALSE)+1)</f>
        <v/>
      </c>
      <c r="N2423" s="182"/>
    </row>
    <row r="2424" spans="2:14" hidden="1">
      <c r="B2424" s="176">
        <f t="shared" ca="1" si="122"/>
        <v>2420</v>
      </c>
      <c r="C2424" s="176" t="str">
        <f t="shared" ca="1" si="123"/>
        <v>FT-TP-2420</v>
      </c>
      <c r="M2424" s="174" t="str">
        <f>IF(OR(ISBLANK(TP_CFAR_DB[[#This Row],[Probability]]),ISBLANK(TP_CFAR_DB[[#This Row],[Severity]])),"",VLOOKUP(TP_CFAR_DB[[#This Row],[Probability]],Probability[],2,FALSE)+VLOOKUP(TP_CFAR_DB[[#This Row],[Severity]],Probability[],2,FALSE)+1)</f>
        <v/>
      </c>
      <c r="N2424" s="182"/>
    </row>
    <row r="2425" spans="2:14" hidden="1">
      <c r="B2425" s="176">
        <f t="shared" ca="1" si="122"/>
        <v>2421</v>
      </c>
      <c r="C2425" s="176" t="str">
        <f t="shared" ca="1" si="123"/>
        <v>FT-TP-2421</v>
      </c>
      <c r="M2425" s="174" t="str">
        <f>IF(OR(ISBLANK(TP_CFAR_DB[[#This Row],[Probability]]),ISBLANK(TP_CFAR_DB[[#This Row],[Severity]])),"",VLOOKUP(TP_CFAR_DB[[#This Row],[Probability]],Probability[],2,FALSE)+VLOOKUP(TP_CFAR_DB[[#This Row],[Severity]],Probability[],2,FALSE)+1)</f>
        <v/>
      </c>
      <c r="N2425" s="182"/>
    </row>
    <row r="2426" spans="2:14" hidden="1">
      <c r="B2426" s="176">
        <f t="shared" ca="1" si="122"/>
        <v>2422</v>
      </c>
      <c r="C2426" s="176" t="str">
        <f t="shared" ca="1" si="123"/>
        <v>FT-TP-2422</v>
      </c>
      <c r="M2426" s="174" t="str">
        <f>IF(OR(ISBLANK(TP_CFAR_DB[[#This Row],[Probability]]),ISBLANK(TP_CFAR_DB[[#This Row],[Severity]])),"",VLOOKUP(TP_CFAR_DB[[#This Row],[Probability]],Probability[],2,FALSE)+VLOOKUP(TP_CFAR_DB[[#This Row],[Severity]],Probability[],2,FALSE)+1)</f>
        <v/>
      </c>
      <c r="N2426" s="182"/>
    </row>
    <row r="2427" spans="2:14" hidden="1">
      <c r="B2427" s="176">
        <f t="shared" ca="1" si="122"/>
        <v>2423</v>
      </c>
      <c r="C2427" s="176" t="str">
        <f t="shared" ca="1" si="123"/>
        <v>FT-TP-2423</v>
      </c>
      <c r="M2427" s="174" t="str">
        <f>IF(OR(ISBLANK(TP_CFAR_DB[[#This Row],[Probability]]),ISBLANK(TP_CFAR_DB[[#This Row],[Severity]])),"",VLOOKUP(TP_CFAR_DB[[#This Row],[Probability]],Probability[],2,FALSE)+VLOOKUP(TP_CFAR_DB[[#This Row],[Severity]],Probability[],2,FALSE)+1)</f>
        <v/>
      </c>
      <c r="N2427" s="182"/>
    </row>
    <row r="2428" spans="2:14" hidden="1">
      <c r="B2428" s="176">
        <f t="shared" ca="1" si="122"/>
        <v>2424</v>
      </c>
      <c r="C2428" s="176" t="str">
        <f t="shared" ca="1" si="123"/>
        <v>FT-TP-2424</v>
      </c>
      <c r="M2428" s="174" t="str">
        <f>IF(OR(ISBLANK(TP_CFAR_DB[[#This Row],[Probability]]),ISBLANK(TP_CFAR_DB[[#This Row],[Severity]])),"",VLOOKUP(TP_CFAR_DB[[#This Row],[Probability]],Probability[],2,FALSE)+VLOOKUP(TP_CFAR_DB[[#This Row],[Severity]],Probability[],2,FALSE)+1)</f>
        <v/>
      </c>
      <c r="N2428" s="182"/>
    </row>
    <row r="2429" spans="2:14" hidden="1">
      <c r="B2429" s="176">
        <f t="shared" ca="1" si="122"/>
        <v>2425</v>
      </c>
      <c r="C2429" s="176" t="str">
        <f t="shared" ca="1" si="123"/>
        <v>FT-TP-2425</v>
      </c>
      <c r="M2429" s="174" t="str">
        <f>IF(OR(ISBLANK(TP_CFAR_DB[[#This Row],[Probability]]),ISBLANK(TP_CFAR_DB[[#This Row],[Severity]])),"",VLOOKUP(TP_CFAR_DB[[#This Row],[Probability]],Probability[],2,FALSE)+VLOOKUP(TP_CFAR_DB[[#This Row],[Severity]],Probability[],2,FALSE)+1)</f>
        <v/>
      </c>
      <c r="N2429" s="182"/>
    </row>
    <row r="2430" spans="2:14" hidden="1">
      <c r="B2430" s="176">
        <f t="shared" ca="1" si="122"/>
        <v>2426</v>
      </c>
      <c r="C2430" s="176" t="str">
        <f t="shared" ca="1" si="123"/>
        <v>FT-TP-2426</v>
      </c>
      <c r="M2430" s="174" t="str">
        <f>IF(OR(ISBLANK(TP_CFAR_DB[[#This Row],[Probability]]),ISBLANK(TP_CFAR_DB[[#This Row],[Severity]])),"",VLOOKUP(TP_CFAR_DB[[#This Row],[Probability]],Probability[],2,FALSE)+VLOOKUP(TP_CFAR_DB[[#This Row],[Severity]],Probability[],2,FALSE)+1)</f>
        <v/>
      </c>
      <c r="N2430" s="182"/>
    </row>
    <row r="2431" spans="2:14" hidden="1">
      <c r="B2431" s="176">
        <f t="shared" ca="1" si="122"/>
        <v>2427</v>
      </c>
      <c r="C2431" s="176" t="str">
        <f t="shared" ca="1" si="123"/>
        <v>FT-TP-2427</v>
      </c>
      <c r="M2431" s="174" t="str">
        <f>IF(OR(ISBLANK(TP_CFAR_DB[[#This Row],[Probability]]),ISBLANK(TP_CFAR_DB[[#This Row],[Severity]])),"",VLOOKUP(TP_CFAR_DB[[#This Row],[Probability]],Probability[],2,FALSE)+VLOOKUP(TP_CFAR_DB[[#This Row],[Severity]],Probability[],2,FALSE)+1)</f>
        <v/>
      </c>
      <c r="N2431" s="182"/>
    </row>
    <row r="2432" spans="2:14" hidden="1">
      <c r="B2432" s="176">
        <f t="shared" ca="1" si="122"/>
        <v>2428</v>
      </c>
      <c r="C2432" s="176" t="str">
        <f t="shared" ca="1" si="123"/>
        <v>FT-TP-2428</v>
      </c>
      <c r="M2432" s="174" t="str">
        <f>IF(OR(ISBLANK(TP_CFAR_DB[[#This Row],[Probability]]),ISBLANK(TP_CFAR_DB[[#This Row],[Severity]])),"",VLOOKUP(TP_CFAR_DB[[#This Row],[Probability]],Probability[],2,FALSE)+VLOOKUP(TP_CFAR_DB[[#This Row],[Severity]],Probability[],2,FALSE)+1)</f>
        <v/>
      </c>
      <c r="N2432" s="182"/>
    </row>
    <row r="2433" spans="2:14" hidden="1">
      <c r="B2433" s="176">
        <f t="shared" ca="1" si="122"/>
        <v>2429</v>
      </c>
      <c r="C2433" s="176" t="str">
        <f t="shared" ca="1" si="123"/>
        <v>FT-TP-2429</v>
      </c>
      <c r="M2433" s="174" t="str">
        <f>IF(OR(ISBLANK(TP_CFAR_DB[[#This Row],[Probability]]),ISBLANK(TP_CFAR_DB[[#This Row],[Severity]])),"",VLOOKUP(TP_CFAR_DB[[#This Row],[Probability]],Probability[],2,FALSE)+VLOOKUP(TP_CFAR_DB[[#This Row],[Severity]],Probability[],2,FALSE)+1)</f>
        <v/>
      </c>
      <c r="N2433" s="182"/>
    </row>
    <row r="2434" spans="2:14" hidden="1">
      <c r="B2434" s="176">
        <f t="shared" ca="1" si="122"/>
        <v>2430</v>
      </c>
      <c r="C2434" s="176" t="str">
        <f t="shared" ca="1" si="123"/>
        <v>FT-TP-2430</v>
      </c>
      <c r="M2434" s="174" t="str">
        <f>IF(OR(ISBLANK(TP_CFAR_DB[[#This Row],[Probability]]),ISBLANK(TP_CFAR_DB[[#This Row],[Severity]])),"",VLOOKUP(TP_CFAR_DB[[#This Row],[Probability]],Probability[],2,FALSE)+VLOOKUP(TP_CFAR_DB[[#This Row],[Severity]],Probability[],2,FALSE)+1)</f>
        <v/>
      </c>
      <c r="N2434" s="182"/>
    </row>
    <row r="2435" spans="2:14" hidden="1">
      <c r="B2435" s="176">
        <f t="shared" ca="1" si="122"/>
        <v>2431</v>
      </c>
      <c r="C2435" s="176" t="str">
        <f t="shared" ca="1" si="123"/>
        <v>FT-TP-2431</v>
      </c>
      <c r="M2435" s="174" t="str">
        <f>IF(OR(ISBLANK(TP_CFAR_DB[[#This Row],[Probability]]),ISBLANK(TP_CFAR_DB[[#This Row],[Severity]])),"",VLOOKUP(TP_CFAR_DB[[#This Row],[Probability]],Probability[],2,FALSE)+VLOOKUP(TP_CFAR_DB[[#This Row],[Severity]],Probability[],2,FALSE)+1)</f>
        <v/>
      </c>
      <c r="N2435" s="182"/>
    </row>
    <row r="2436" spans="2:14" hidden="1">
      <c r="B2436" s="176">
        <f t="shared" ca="1" si="122"/>
        <v>2432</v>
      </c>
      <c r="C2436" s="176" t="str">
        <f t="shared" ca="1" si="123"/>
        <v>FT-TP-2432</v>
      </c>
      <c r="M2436" s="174" t="str">
        <f>IF(OR(ISBLANK(TP_CFAR_DB[[#This Row],[Probability]]),ISBLANK(TP_CFAR_DB[[#This Row],[Severity]])),"",VLOOKUP(TP_CFAR_DB[[#This Row],[Probability]],Probability[],2,FALSE)+VLOOKUP(TP_CFAR_DB[[#This Row],[Severity]],Probability[],2,FALSE)+1)</f>
        <v/>
      </c>
      <c r="N2436" s="182"/>
    </row>
    <row r="2437" spans="2:14" hidden="1">
      <c r="B2437" s="176">
        <f t="shared" ca="1" si="122"/>
        <v>2433</v>
      </c>
      <c r="C2437" s="176" t="str">
        <f t="shared" ca="1" si="123"/>
        <v>FT-TP-2433</v>
      </c>
      <c r="M2437" s="174" t="str">
        <f>IF(OR(ISBLANK(TP_CFAR_DB[[#This Row],[Probability]]),ISBLANK(TP_CFAR_DB[[#This Row],[Severity]])),"",VLOOKUP(TP_CFAR_DB[[#This Row],[Probability]],Probability[],2,FALSE)+VLOOKUP(TP_CFAR_DB[[#This Row],[Severity]],Probability[],2,FALSE)+1)</f>
        <v/>
      </c>
      <c r="N2437" s="182"/>
    </row>
    <row r="2438" spans="2:14" hidden="1">
      <c r="B2438" s="176">
        <f t="shared" ca="1" si="122"/>
        <v>2434</v>
      </c>
      <c r="C2438" s="176" t="str">
        <f t="shared" ca="1" si="123"/>
        <v>FT-TP-2434</v>
      </c>
      <c r="M2438" s="174" t="str">
        <f>IF(OR(ISBLANK(TP_CFAR_DB[[#This Row],[Probability]]),ISBLANK(TP_CFAR_DB[[#This Row],[Severity]])),"",VLOOKUP(TP_CFAR_DB[[#This Row],[Probability]],Probability[],2,FALSE)+VLOOKUP(TP_CFAR_DB[[#This Row],[Severity]],Probability[],2,FALSE)+1)</f>
        <v/>
      </c>
      <c r="N2438" s="182"/>
    </row>
    <row r="2439" spans="2:14" hidden="1">
      <c r="B2439" s="176">
        <f t="shared" ca="1" si="122"/>
        <v>2435</v>
      </c>
      <c r="C2439" s="176" t="str">
        <f t="shared" ca="1" si="123"/>
        <v>FT-TP-2435</v>
      </c>
      <c r="M2439" s="174" t="str">
        <f>IF(OR(ISBLANK(TP_CFAR_DB[[#This Row],[Probability]]),ISBLANK(TP_CFAR_DB[[#This Row],[Severity]])),"",VLOOKUP(TP_CFAR_DB[[#This Row],[Probability]],Probability[],2,FALSE)+VLOOKUP(TP_CFAR_DB[[#This Row],[Severity]],Probability[],2,FALSE)+1)</f>
        <v/>
      </c>
      <c r="N2439" s="182"/>
    </row>
    <row r="2440" spans="2:14" hidden="1">
      <c r="B2440" s="176">
        <f t="shared" ca="1" si="122"/>
        <v>2436</v>
      </c>
      <c r="C2440" s="176" t="str">
        <f t="shared" ca="1" si="123"/>
        <v>FT-TP-2436</v>
      </c>
      <c r="M2440" s="174" t="str">
        <f>IF(OR(ISBLANK(TP_CFAR_DB[[#This Row],[Probability]]),ISBLANK(TP_CFAR_DB[[#This Row],[Severity]])),"",VLOOKUP(TP_CFAR_DB[[#This Row],[Probability]],Probability[],2,FALSE)+VLOOKUP(TP_CFAR_DB[[#This Row],[Severity]],Probability[],2,FALSE)+1)</f>
        <v/>
      </c>
      <c r="N2440" s="182"/>
    </row>
    <row r="2441" spans="2:14" hidden="1">
      <c r="B2441" s="176">
        <f t="shared" ca="1" si="122"/>
        <v>2437</v>
      </c>
      <c r="C2441" s="176" t="str">
        <f t="shared" ca="1" si="123"/>
        <v>FT-TP-2437</v>
      </c>
      <c r="M2441" s="174" t="str">
        <f>IF(OR(ISBLANK(TP_CFAR_DB[[#This Row],[Probability]]),ISBLANK(TP_CFAR_DB[[#This Row],[Severity]])),"",VLOOKUP(TP_CFAR_DB[[#This Row],[Probability]],Probability[],2,FALSE)+VLOOKUP(TP_CFAR_DB[[#This Row],[Severity]],Probability[],2,FALSE)+1)</f>
        <v/>
      </c>
      <c r="N2441" s="182"/>
    </row>
    <row r="2442" spans="2:14" hidden="1">
      <c r="B2442" s="176">
        <f t="shared" ca="1" si="122"/>
        <v>2438</v>
      </c>
      <c r="C2442" s="176" t="str">
        <f t="shared" ca="1" si="123"/>
        <v>FT-TP-2438</v>
      </c>
      <c r="M2442" s="174" t="str">
        <f>IF(OR(ISBLANK(TP_CFAR_DB[[#This Row],[Probability]]),ISBLANK(TP_CFAR_DB[[#This Row],[Severity]])),"",VLOOKUP(TP_CFAR_DB[[#This Row],[Probability]],Probability[],2,FALSE)+VLOOKUP(TP_CFAR_DB[[#This Row],[Severity]],Probability[],2,FALSE)+1)</f>
        <v/>
      </c>
      <c r="N2442" s="182"/>
    </row>
    <row r="2443" spans="2:14" hidden="1">
      <c r="B2443" s="176">
        <f t="shared" ca="1" si="122"/>
        <v>2439</v>
      </c>
      <c r="C2443" s="176" t="str">
        <f t="shared" ca="1" si="123"/>
        <v>FT-TP-2439</v>
      </c>
      <c r="M2443" s="174" t="str">
        <f>IF(OR(ISBLANK(TP_CFAR_DB[[#This Row],[Probability]]),ISBLANK(TP_CFAR_DB[[#This Row],[Severity]])),"",VLOOKUP(TP_CFAR_DB[[#This Row],[Probability]],Probability[],2,FALSE)+VLOOKUP(TP_CFAR_DB[[#This Row],[Severity]],Probability[],2,FALSE)+1)</f>
        <v/>
      </c>
      <c r="N2443" s="182"/>
    </row>
    <row r="2444" spans="2:14" hidden="1">
      <c r="B2444" s="176">
        <f t="shared" ca="1" si="122"/>
        <v>2440</v>
      </c>
      <c r="C2444" s="176" t="str">
        <f t="shared" ca="1" si="123"/>
        <v>FT-TP-2440</v>
      </c>
      <c r="M2444" s="174" t="str">
        <f>IF(OR(ISBLANK(TP_CFAR_DB[[#This Row],[Probability]]),ISBLANK(TP_CFAR_DB[[#This Row],[Severity]])),"",VLOOKUP(TP_CFAR_DB[[#This Row],[Probability]],Probability[],2,FALSE)+VLOOKUP(TP_CFAR_DB[[#This Row],[Severity]],Probability[],2,FALSE)+1)</f>
        <v/>
      </c>
      <c r="N2444" s="182"/>
    </row>
    <row r="2445" spans="2:14" hidden="1">
      <c r="B2445" s="176">
        <f t="shared" ca="1" si="122"/>
        <v>2441</v>
      </c>
      <c r="C2445" s="176" t="str">
        <f t="shared" ca="1" si="123"/>
        <v>FT-TP-2441</v>
      </c>
      <c r="M2445" s="174" t="str">
        <f>IF(OR(ISBLANK(TP_CFAR_DB[[#This Row],[Probability]]),ISBLANK(TP_CFAR_DB[[#This Row],[Severity]])),"",VLOOKUP(TP_CFAR_DB[[#This Row],[Probability]],Probability[],2,FALSE)+VLOOKUP(TP_CFAR_DB[[#This Row],[Severity]],Probability[],2,FALSE)+1)</f>
        <v/>
      </c>
      <c r="N2445" s="182"/>
    </row>
    <row r="2446" spans="2:14" hidden="1">
      <c r="B2446" s="176">
        <f t="shared" ca="1" si="122"/>
        <v>2442</v>
      </c>
      <c r="C2446" s="176" t="str">
        <f t="shared" ca="1" si="123"/>
        <v>FT-TP-2442</v>
      </c>
      <c r="M2446" s="174" t="str">
        <f>IF(OR(ISBLANK(TP_CFAR_DB[[#This Row],[Probability]]),ISBLANK(TP_CFAR_DB[[#This Row],[Severity]])),"",VLOOKUP(TP_CFAR_DB[[#This Row],[Probability]],Probability[],2,FALSE)+VLOOKUP(TP_CFAR_DB[[#This Row],[Severity]],Probability[],2,FALSE)+1)</f>
        <v/>
      </c>
      <c r="N2446" s="182"/>
    </row>
    <row r="2447" spans="2:14" hidden="1">
      <c r="B2447" s="176">
        <f t="shared" ca="1" si="122"/>
        <v>2443</v>
      </c>
      <c r="C2447" s="176" t="str">
        <f t="shared" ca="1" si="123"/>
        <v>FT-TP-2443</v>
      </c>
      <c r="M2447" s="174" t="str">
        <f>IF(OR(ISBLANK(TP_CFAR_DB[[#This Row],[Probability]]),ISBLANK(TP_CFAR_DB[[#This Row],[Severity]])),"",VLOOKUP(TP_CFAR_DB[[#This Row],[Probability]],Probability[],2,FALSE)+VLOOKUP(TP_CFAR_DB[[#This Row],[Severity]],Probability[],2,FALSE)+1)</f>
        <v/>
      </c>
      <c r="N2447" s="182"/>
    </row>
    <row r="2448" spans="2:14" hidden="1">
      <c r="B2448" s="176">
        <f t="shared" ca="1" si="122"/>
        <v>2444</v>
      </c>
      <c r="C2448" s="176" t="str">
        <f t="shared" ca="1" si="123"/>
        <v>FT-TP-2444</v>
      </c>
      <c r="M2448" s="174" t="str">
        <f>IF(OR(ISBLANK(TP_CFAR_DB[[#This Row],[Probability]]),ISBLANK(TP_CFAR_DB[[#This Row],[Severity]])),"",VLOOKUP(TP_CFAR_DB[[#This Row],[Probability]],Probability[],2,FALSE)+VLOOKUP(TP_CFAR_DB[[#This Row],[Severity]],Probability[],2,FALSE)+1)</f>
        <v/>
      </c>
      <c r="N2448" s="182"/>
    </row>
    <row r="2449" spans="2:14" hidden="1">
      <c r="B2449" s="176">
        <f t="shared" ca="1" si="122"/>
        <v>2445</v>
      </c>
      <c r="C2449" s="176" t="str">
        <f t="shared" ca="1" si="123"/>
        <v>FT-TP-2445</v>
      </c>
      <c r="M2449" s="174" t="str">
        <f>IF(OR(ISBLANK(TP_CFAR_DB[[#This Row],[Probability]]),ISBLANK(TP_CFAR_DB[[#This Row],[Severity]])),"",VLOOKUP(TP_CFAR_DB[[#This Row],[Probability]],Probability[],2,FALSE)+VLOOKUP(TP_CFAR_DB[[#This Row],[Severity]],Probability[],2,FALSE)+1)</f>
        <v/>
      </c>
      <c r="N2449" s="182"/>
    </row>
    <row r="2450" spans="2:14" hidden="1">
      <c r="B2450" s="176">
        <f t="shared" ca="1" si="122"/>
        <v>2446</v>
      </c>
      <c r="C2450" s="176" t="str">
        <f t="shared" ca="1" si="123"/>
        <v>FT-TP-2446</v>
      </c>
      <c r="M2450" s="174" t="str">
        <f>IF(OR(ISBLANK(TP_CFAR_DB[[#This Row],[Probability]]),ISBLANK(TP_CFAR_DB[[#This Row],[Severity]])),"",VLOOKUP(TP_CFAR_DB[[#This Row],[Probability]],Probability[],2,FALSE)+VLOOKUP(TP_CFAR_DB[[#This Row],[Severity]],Probability[],2,FALSE)+1)</f>
        <v/>
      </c>
      <c r="N2450" s="182"/>
    </row>
    <row r="2451" spans="2:14" hidden="1">
      <c r="B2451" s="176">
        <f t="shared" ca="1" si="122"/>
        <v>2447</v>
      </c>
      <c r="C2451" s="176" t="str">
        <f t="shared" ca="1" si="123"/>
        <v>FT-TP-2447</v>
      </c>
      <c r="M2451" s="174" t="str">
        <f>IF(OR(ISBLANK(TP_CFAR_DB[[#This Row],[Probability]]),ISBLANK(TP_CFAR_DB[[#This Row],[Severity]])),"",VLOOKUP(TP_CFAR_DB[[#This Row],[Probability]],Probability[],2,FALSE)+VLOOKUP(TP_CFAR_DB[[#This Row],[Severity]],Probability[],2,FALSE)+1)</f>
        <v/>
      </c>
      <c r="N2451" s="182"/>
    </row>
    <row r="2452" spans="2:14" hidden="1">
      <c r="B2452" s="176">
        <f t="shared" ca="1" si="122"/>
        <v>2448</v>
      </c>
      <c r="C2452" s="176" t="str">
        <f t="shared" ca="1" si="123"/>
        <v>FT-TP-2448</v>
      </c>
      <c r="M2452" s="174" t="str">
        <f>IF(OR(ISBLANK(TP_CFAR_DB[[#This Row],[Probability]]),ISBLANK(TP_CFAR_DB[[#This Row],[Severity]])),"",VLOOKUP(TP_CFAR_DB[[#This Row],[Probability]],Probability[],2,FALSE)+VLOOKUP(TP_CFAR_DB[[#This Row],[Severity]],Probability[],2,FALSE)+1)</f>
        <v/>
      </c>
      <c r="N2452" s="182"/>
    </row>
    <row r="2453" spans="2:14" hidden="1">
      <c r="B2453" s="176">
        <f t="shared" ca="1" si="122"/>
        <v>2449</v>
      </c>
      <c r="C2453" s="176" t="str">
        <f t="shared" ca="1" si="123"/>
        <v>FT-TP-2449</v>
      </c>
      <c r="M2453" s="174" t="str">
        <f>IF(OR(ISBLANK(TP_CFAR_DB[[#This Row],[Probability]]),ISBLANK(TP_CFAR_DB[[#This Row],[Severity]])),"",VLOOKUP(TP_CFAR_DB[[#This Row],[Probability]],Probability[],2,FALSE)+VLOOKUP(TP_CFAR_DB[[#This Row],[Severity]],Probability[],2,FALSE)+1)</f>
        <v/>
      </c>
      <c r="N2453" s="182"/>
    </row>
    <row r="2454" spans="2:14" hidden="1">
      <c r="B2454" s="176">
        <f t="shared" ca="1" si="122"/>
        <v>2450</v>
      </c>
      <c r="C2454" s="176" t="str">
        <f t="shared" ca="1" si="123"/>
        <v>FT-TP-2450</v>
      </c>
      <c r="M2454" s="174" t="str">
        <f>IF(OR(ISBLANK(TP_CFAR_DB[[#This Row],[Probability]]),ISBLANK(TP_CFAR_DB[[#This Row],[Severity]])),"",VLOOKUP(TP_CFAR_DB[[#This Row],[Probability]],Probability[],2,FALSE)+VLOOKUP(TP_CFAR_DB[[#This Row],[Severity]],Probability[],2,FALSE)+1)</f>
        <v/>
      </c>
      <c r="N2454" s="182"/>
    </row>
    <row r="2455" spans="2:14" hidden="1">
      <c r="B2455" s="176">
        <f t="shared" ca="1" si="122"/>
        <v>2451</v>
      </c>
      <c r="C2455" s="176" t="str">
        <f t="shared" ca="1" si="123"/>
        <v>FT-TP-2451</v>
      </c>
      <c r="M2455" s="174" t="str">
        <f>IF(OR(ISBLANK(TP_CFAR_DB[[#This Row],[Probability]]),ISBLANK(TP_CFAR_DB[[#This Row],[Severity]])),"",VLOOKUP(TP_CFAR_DB[[#This Row],[Probability]],Probability[],2,FALSE)+VLOOKUP(TP_CFAR_DB[[#This Row],[Severity]],Probability[],2,FALSE)+1)</f>
        <v/>
      </c>
      <c r="N2455" s="182"/>
    </row>
    <row r="2456" spans="2:14" hidden="1">
      <c r="B2456" s="176">
        <f t="shared" ca="1" si="122"/>
        <v>2452</v>
      </c>
      <c r="C2456" s="176" t="str">
        <f t="shared" ca="1" si="123"/>
        <v>FT-TP-2452</v>
      </c>
      <c r="M2456" s="174" t="str">
        <f>IF(OR(ISBLANK(TP_CFAR_DB[[#This Row],[Probability]]),ISBLANK(TP_CFAR_DB[[#This Row],[Severity]])),"",VLOOKUP(TP_CFAR_DB[[#This Row],[Probability]],Probability[],2,FALSE)+VLOOKUP(TP_CFAR_DB[[#This Row],[Severity]],Probability[],2,FALSE)+1)</f>
        <v/>
      </c>
      <c r="N2456" s="182"/>
    </row>
    <row r="2457" spans="2:14" hidden="1">
      <c r="B2457" s="176">
        <f t="shared" ca="1" si="122"/>
        <v>2453</v>
      </c>
      <c r="C2457" s="176" t="str">
        <f t="shared" ca="1" si="123"/>
        <v>FT-TP-2453</v>
      </c>
      <c r="M2457" s="174" t="str">
        <f>IF(OR(ISBLANK(TP_CFAR_DB[[#This Row],[Probability]]),ISBLANK(TP_CFAR_DB[[#This Row],[Severity]])),"",VLOOKUP(TP_CFAR_DB[[#This Row],[Probability]],Probability[],2,FALSE)+VLOOKUP(TP_CFAR_DB[[#This Row],[Severity]],Probability[],2,FALSE)+1)</f>
        <v/>
      </c>
      <c r="N2457" s="182"/>
    </row>
    <row r="2458" spans="2:14" hidden="1">
      <c r="B2458" s="176">
        <f t="shared" ca="1" si="122"/>
        <v>2454</v>
      </c>
      <c r="C2458" s="176" t="str">
        <f t="shared" ca="1" si="123"/>
        <v>FT-TP-2454</v>
      </c>
      <c r="M2458" s="174" t="str">
        <f>IF(OR(ISBLANK(TP_CFAR_DB[[#This Row],[Probability]]),ISBLANK(TP_CFAR_DB[[#This Row],[Severity]])),"",VLOOKUP(TP_CFAR_DB[[#This Row],[Probability]],Probability[],2,FALSE)+VLOOKUP(TP_CFAR_DB[[#This Row],[Severity]],Probability[],2,FALSE)+1)</f>
        <v/>
      </c>
      <c r="N2458" s="182"/>
    </row>
    <row r="2459" spans="2:14" hidden="1">
      <c r="B2459" s="176">
        <f t="shared" ca="1" si="122"/>
        <v>2455</v>
      </c>
      <c r="C2459" s="176" t="str">
        <f t="shared" ca="1" si="123"/>
        <v>FT-TP-2455</v>
      </c>
      <c r="M2459" s="174" t="str">
        <f>IF(OR(ISBLANK(TP_CFAR_DB[[#This Row],[Probability]]),ISBLANK(TP_CFAR_DB[[#This Row],[Severity]])),"",VLOOKUP(TP_CFAR_DB[[#This Row],[Probability]],Probability[],2,FALSE)+VLOOKUP(TP_CFAR_DB[[#This Row],[Severity]],Probability[],2,FALSE)+1)</f>
        <v/>
      </c>
      <c r="N2459" s="182"/>
    </row>
    <row r="2460" spans="2:14" hidden="1">
      <c r="B2460" s="176">
        <f t="shared" ca="1" si="122"/>
        <v>2456</v>
      </c>
      <c r="C2460" s="176" t="str">
        <f t="shared" ca="1" si="123"/>
        <v>FT-TP-2456</v>
      </c>
      <c r="M2460" s="174" t="str">
        <f>IF(OR(ISBLANK(TP_CFAR_DB[[#This Row],[Probability]]),ISBLANK(TP_CFAR_DB[[#This Row],[Severity]])),"",VLOOKUP(TP_CFAR_DB[[#This Row],[Probability]],Probability[],2,FALSE)+VLOOKUP(TP_CFAR_DB[[#This Row],[Severity]],Probability[],2,FALSE)+1)</f>
        <v/>
      </c>
      <c r="N2460" s="182"/>
    </row>
    <row r="2461" spans="2:14" hidden="1">
      <c r="B2461" s="176">
        <f t="shared" ref="B2461:B2535" ca="1" si="124">INDIRECT("R[-1]C",0)+1</f>
        <v>2457</v>
      </c>
      <c r="C2461" s="176" t="str">
        <f t="shared" ref="C2461:C2546" ca="1" si="125">"FT-TP-"&amp;B2461</f>
        <v>FT-TP-2457</v>
      </c>
      <c r="M2461" s="174" t="str">
        <f>IF(OR(ISBLANK(TP_CFAR_DB[[#This Row],[Probability]]),ISBLANK(TP_CFAR_DB[[#This Row],[Severity]])),"",VLOOKUP(TP_CFAR_DB[[#This Row],[Probability]],Probability[],2,FALSE)+VLOOKUP(TP_CFAR_DB[[#This Row],[Severity]],Probability[],2,FALSE)+1)</f>
        <v/>
      </c>
      <c r="N2461" s="182"/>
    </row>
    <row r="2462" spans="2:14" hidden="1">
      <c r="B2462" s="176">
        <f t="shared" ca="1" si="124"/>
        <v>2458</v>
      </c>
      <c r="C2462" s="176" t="str">
        <f t="shared" ca="1" si="125"/>
        <v>FT-TP-2458</v>
      </c>
      <c r="M2462" s="174" t="str">
        <f>IF(OR(ISBLANK(TP_CFAR_DB[[#This Row],[Probability]]),ISBLANK(TP_CFAR_DB[[#This Row],[Severity]])),"",VLOOKUP(TP_CFAR_DB[[#This Row],[Probability]],Probability[],2,FALSE)+VLOOKUP(TP_CFAR_DB[[#This Row],[Severity]],Probability[],2,FALSE)+1)</f>
        <v/>
      </c>
      <c r="N2462" s="182"/>
    </row>
    <row r="2463" spans="2:14" hidden="1">
      <c r="B2463" s="176">
        <f t="shared" ca="1" si="124"/>
        <v>2459</v>
      </c>
      <c r="C2463" s="176" t="str">
        <f t="shared" ca="1" si="125"/>
        <v>FT-TP-2459</v>
      </c>
      <c r="M2463" s="174" t="str">
        <f>IF(OR(ISBLANK(TP_CFAR_DB[[#This Row],[Probability]]),ISBLANK(TP_CFAR_DB[[#This Row],[Severity]])),"",VLOOKUP(TP_CFAR_DB[[#This Row],[Probability]],Probability[],2,FALSE)+VLOOKUP(TP_CFAR_DB[[#This Row],[Severity]],Probability[],2,FALSE)+1)</f>
        <v/>
      </c>
      <c r="N2463" s="182"/>
    </row>
    <row r="2464" spans="2:14" hidden="1">
      <c r="B2464" s="176">
        <f t="shared" ca="1" si="124"/>
        <v>2460</v>
      </c>
      <c r="C2464" s="176" t="str">
        <f t="shared" ca="1" si="125"/>
        <v>FT-TP-2460</v>
      </c>
      <c r="M2464" s="174" t="str">
        <f>IF(OR(ISBLANK(TP_CFAR_DB[[#This Row],[Probability]]),ISBLANK(TP_CFAR_DB[[#This Row],[Severity]])),"",VLOOKUP(TP_CFAR_DB[[#This Row],[Probability]],Probability[],2,FALSE)+VLOOKUP(TP_CFAR_DB[[#This Row],[Severity]],Probability[],2,FALSE)+1)</f>
        <v/>
      </c>
      <c r="N2464" s="182"/>
    </row>
    <row r="2465" spans="2:14" hidden="1">
      <c r="B2465" s="176">
        <f t="shared" ca="1" si="124"/>
        <v>2461</v>
      </c>
      <c r="C2465" s="176" t="str">
        <f t="shared" ca="1" si="125"/>
        <v>FT-TP-2461</v>
      </c>
      <c r="M2465" s="174" t="str">
        <f>IF(OR(ISBLANK(TP_CFAR_DB[[#This Row],[Probability]]),ISBLANK(TP_CFAR_DB[[#This Row],[Severity]])),"",VLOOKUP(TP_CFAR_DB[[#This Row],[Probability]],Probability[],2,FALSE)+VLOOKUP(TP_CFAR_DB[[#This Row],[Severity]],Probability[],2,FALSE)+1)</f>
        <v/>
      </c>
      <c r="N2465" s="182"/>
    </row>
    <row r="2466" spans="2:14" hidden="1">
      <c r="B2466" s="176">
        <f t="shared" ca="1" si="124"/>
        <v>2462</v>
      </c>
      <c r="C2466" s="176" t="str">
        <f t="shared" ca="1" si="125"/>
        <v>FT-TP-2462</v>
      </c>
      <c r="M2466" s="174" t="str">
        <f>IF(OR(ISBLANK(TP_CFAR_DB[[#This Row],[Probability]]),ISBLANK(TP_CFAR_DB[[#This Row],[Severity]])),"",VLOOKUP(TP_CFAR_DB[[#This Row],[Probability]],Probability[],2,FALSE)+VLOOKUP(TP_CFAR_DB[[#This Row],[Severity]],Probability[],2,FALSE)+1)</f>
        <v/>
      </c>
      <c r="N2466" s="182"/>
    </row>
    <row r="2467" spans="2:14" hidden="1">
      <c r="B2467" s="176">
        <f t="shared" ca="1" si="124"/>
        <v>2463</v>
      </c>
      <c r="C2467" s="176" t="str">
        <f t="shared" ca="1" si="125"/>
        <v>FT-TP-2463</v>
      </c>
      <c r="M2467" s="174" t="str">
        <f>IF(OR(ISBLANK(TP_CFAR_DB[[#This Row],[Probability]]),ISBLANK(TP_CFAR_DB[[#This Row],[Severity]])),"",VLOOKUP(TP_CFAR_DB[[#This Row],[Probability]],Probability[],2,FALSE)+VLOOKUP(TP_CFAR_DB[[#This Row],[Severity]],Probability[],2,FALSE)+1)</f>
        <v/>
      </c>
      <c r="N2467" s="182"/>
    </row>
    <row r="2468" spans="2:14" hidden="1">
      <c r="B2468" s="176">
        <f t="shared" ca="1" si="124"/>
        <v>2464</v>
      </c>
      <c r="C2468" s="176" t="str">
        <f t="shared" ca="1" si="125"/>
        <v>FT-TP-2464</v>
      </c>
      <c r="M2468" s="174" t="str">
        <f>IF(OR(ISBLANK(TP_CFAR_DB[[#This Row],[Probability]]),ISBLANK(TP_CFAR_DB[[#This Row],[Severity]])),"",VLOOKUP(TP_CFAR_DB[[#This Row],[Probability]],Probability[],2,FALSE)+VLOOKUP(TP_CFAR_DB[[#This Row],[Severity]],Probability[],2,FALSE)+1)</f>
        <v/>
      </c>
      <c r="N2468" s="182"/>
    </row>
    <row r="2469" spans="2:14" hidden="1">
      <c r="B2469" s="176">
        <f t="shared" ca="1" si="124"/>
        <v>2465</v>
      </c>
      <c r="C2469" s="176" t="str">
        <f t="shared" ca="1" si="125"/>
        <v>FT-TP-2465</v>
      </c>
      <c r="M2469" s="174" t="str">
        <f>IF(OR(ISBLANK(TP_CFAR_DB[[#This Row],[Probability]]),ISBLANK(TP_CFAR_DB[[#This Row],[Severity]])),"",VLOOKUP(TP_CFAR_DB[[#This Row],[Probability]],Probability[],2,FALSE)+VLOOKUP(TP_CFAR_DB[[#This Row],[Severity]],Probability[],2,FALSE)+1)</f>
        <v/>
      </c>
      <c r="N2469" s="182"/>
    </row>
    <row r="2470" spans="2:14" hidden="1">
      <c r="B2470" s="176">
        <f t="shared" ca="1" si="124"/>
        <v>2466</v>
      </c>
      <c r="C2470" s="176" t="str">
        <f t="shared" ca="1" si="125"/>
        <v>FT-TP-2466</v>
      </c>
      <c r="M2470" s="174" t="str">
        <f>IF(OR(ISBLANK(TP_CFAR_DB[[#This Row],[Probability]]),ISBLANK(TP_CFAR_DB[[#This Row],[Severity]])),"",VLOOKUP(TP_CFAR_DB[[#This Row],[Probability]],Probability[],2,FALSE)+VLOOKUP(TP_CFAR_DB[[#This Row],[Severity]],Probability[],2,FALSE)+1)</f>
        <v/>
      </c>
      <c r="N2470" s="182"/>
    </row>
    <row r="2471" spans="2:14" hidden="1">
      <c r="B2471" s="176">
        <f t="shared" ca="1" si="124"/>
        <v>2467</v>
      </c>
      <c r="C2471" s="176" t="str">
        <f t="shared" ca="1" si="125"/>
        <v>FT-TP-2467</v>
      </c>
      <c r="M2471" s="174" t="str">
        <f>IF(OR(ISBLANK(TP_CFAR_DB[[#This Row],[Probability]]),ISBLANK(TP_CFAR_DB[[#This Row],[Severity]])),"",VLOOKUP(TP_CFAR_DB[[#This Row],[Probability]],Probability[],2,FALSE)+VLOOKUP(TP_CFAR_DB[[#This Row],[Severity]],Probability[],2,FALSE)+1)</f>
        <v/>
      </c>
      <c r="N2471" s="182"/>
    </row>
    <row r="2472" spans="2:14" hidden="1">
      <c r="B2472" s="176">
        <f t="shared" ca="1" si="124"/>
        <v>2468</v>
      </c>
      <c r="C2472" s="176" t="str">
        <f t="shared" ca="1" si="125"/>
        <v>FT-TP-2468</v>
      </c>
      <c r="M2472" s="174" t="str">
        <f>IF(OR(ISBLANK(TP_CFAR_DB[[#This Row],[Probability]]),ISBLANK(TP_CFAR_DB[[#This Row],[Severity]])),"",VLOOKUP(TP_CFAR_DB[[#This Row],[Probability]],Probability[],2,FALSE)+VLOOKUP(TP_CFAR_DB[[#This Row],[Severity]],Probability[],2,FALSE)+1)</f>
        <v/>
      </c>
      <c r="N2472" s="182"/>
    </row>
    <row r="2473" spans="2:14" hidden="1">
      <c r="B2473" s="176">
        <f t="shared" ca="1" si="124"/>
        <v>2469</v>
      </c>
      <c r="C2473" s="176" t="str">
        <f t="shared" ca="1" si="125"/>
        <v>FT-TP-2469</v>
      </c>
      <c r="M2473" s="174" t="str">
        <f>IF(OR(ISBLANK(TP_CFAR_DB[[#This Row],[Probability]]),ISBLANK(TP_CFAR_DB[[#This Row],[Severity]])),"",VLOOKUP(TP_CFAR_DB[[#This Row],[Probability]],Probability[],2,FALSE)+VLOOKUP(TP_CFAR_DB[[#This Row],[Severity]],Probability[],2,FALSE)+1)</f>
        <v/>
      </c>
      <c r="N2473" s="182"/>
    </row>
    <row r="2474" spans="2:14" hidden="1">
      <c r="B2474" s="176">
        <f t="shared" ca="1" si="124"/>
        <v>2470</v>
      </c>
      <c r="C2474" s="176" t="str">
        <f t="shared" ca="1" si="125"/>
        <v>FT-TP-2470</v>
      </c>
      <c r="M2474" s="174" t="str">
        <f>IF(OR(ISBLANK(TP_CFAR_DB[[#This Row],[Probability]]),ISBLANK(TP_CFAR_DB[[#This Row],[Severity]])),"",VLOOKUP(TP_CFAR_DB[[#This Row],[Probability]],Probability[],2,FALSE)+VLOOKUP(TP_CFAR_DB[[#This Row],[Severity]],Probability[],2,FALSE)+1)</f>
        <v/>
      </c>
      <c r="N2474" s="182"/>
    </row>
    <row r="2475" spans="2:14" hidden="1">
      <c r="B2475" s="176">
        <f t="shared" ca="1" si="124"/>
        <v>2471</v>
      </c>
      <c r="C2475" s="176" t="str">
        <f t="shared" ca="1" si="125"/>
        <v>FT-TP-2471</v>
      </c>
      <c r="M2475" s="174" t="str">
        <f>IF(OR(ISBLANK(TP_CFAR_DB[[#This Row],[Probability]]),ISBLANK(TP_CFAR_DB[[#This Row],[Severity]])),"",VLOOKUP(TP_CFAR_DB[[#This Row],[Probability]],Probability[],2,FALSE)+VLOOKUP(TP_CFAR_DB[[#This Row],[Severity]],Probability[],2,FALSE)+1)</f>
        <v/>
      </c>
      <c r="N2475" s="182"/>
    </row>
    <row r="2476" spans="2:14" hidden="1">
      <c r="B2476" s="176">
        <f t="shared" ca="1" si="124"/>
        <v>2472</v>
      </c>
      <c r="C2476" s="176" t="str">
        <f t="shared" ca="1" si="125"/>
        <v>FT-TP-2472</v>
      </c>
      <c r="M2476" s="174" t="str">
        <f>IF(OR(ISBLANK(TP_CFAR_DB[[#This Row],[Probability]]),ISBLANK(TP_CFAR_DB[[#This Row],[Severity]])),"",VLOOKUP(TP_CFAR_DB[[#This Row],[Probability]],Probability[],2,FALSE)+VLOOKUP(TP_CFAR_DB[[#This Row],[Severity]],Probability[],2,FALSE)+1)</f>
        <v/>
      </c>
      <c r="N2476" s="182"/>
    </row>
    <row r="2477" spans="2:14" hidden="1">
      <c r="B2477" s="176">
        <f t="shared" ca="1" si="124"/>
        <v>2473</v>
      </c>
      <c r="C2477" s="176" t="str">
        <f t="shared" ca="1" si="125"/>
        <v>FT-TP-2473</v>
      </c>
      <c r="M2477" s="174" t="str">
        <f>IF(OR(ISBLANK(TP_CFAR_DB[[#This Row],[Probability]]),ISBLANK(TP_CFAR_DB[[#This Row],[Severity]])),"",VLOOKUP(TP_CFAR_DB[[#This Row],[Probability]],Probability[],2,FALSE)+VLOOKUP(TP_CFAR_DB[[#This Row],[Severity]],Probability[],2,FALSE)+1)</f>
        <v/>
      </c>
      <c r="N2477" s="182"/>
    </row>
    <row r="2478" spans="2:14" hidden="1">
      <c r="B2478" s="176">
        <f t="shared" ca="1" si="124"/>
        <v>2474</v>
      </c>
      <c r="C2478" s="176" t="str">
        <f t="shared" ca="1" si="125"/>
        <v>FT-TP-2474</v>
      </c>
      <c r="M2478" s="174" t="str">
        <f>IF(OR(ISBLANK(TP_CFAR_DB[[#This Row],[Probability]]),ISBLANK(TP_CFAR_DB[[#This Row],[Severity]])),"",VLOOKUP(TP_CFAR_DB[[#This Row],[Probability]],Probability[],2,FALSE)+VLOOKUP(TP_CFAR_DB[[#This Row],[Severity]],Probability[],2,FALSE)+1)</f>
        <v/>
      </c>
      <c r="N2478" s="182"/>
    </row>
    <row r="2479" spans="2:14" hidden="1">
      <c r="B2479" s="176">
        <f t="shared" ca="1" si="124"/>
        <v>2475</v>
      </c>
      <c r="C2479" s="176" t="str">
        <f t="shared" ca="1" si="125"/>
        <v>FT-TP-2475</v>
      </c>
      <c r="M2479" s="174" t="str">
        <f>IF(OR(ISBLANK(TP_CFAR_DB[[#This Row],[Probability]]),ISBLANK(TP_CFAR_DB[[#This Row],[Severity]])),"",VLOOKUP(TP_CFAR_DB[[#This Row],[Probability]],Probability[],2,FALSE)+VLOOKUP(TP_CFAR_DB[[#This Row],[Severity]],Probability[],2,FALSE)+1)</f>
        <v/>
      </c>
      <c r="N2479" s="182"/>
    </row>
    <row r="2480" spans="2:14" hidden="1">
      <c r="B2480" s="176">
        <f t="shared" ca="1" si="124"/>
        <v>2476</v>
      </c>
      <c r="C2480" s="176" t="str">
        <f t="shared" ca="1" si="125"/>
        <v>FT-TP-2476</v>
      </c>
      <c r="M2480" s="174" t="str">
        <f>IF(OR(ISBLANK(TP_CFAR_DB[[#This Row],[Probability]]),ISBLANK(TP_CFAR_DB[[#This Row],[Severity]])),"",VLOOKUP(TP_CFAR_DB[[#This Row],[Probability]],Probability[],2,FALSE)+VLOOKUP(TP_CFAR_DB[[#This Row],[Severity]],Probability[],2,FALSE)+1)</f>
        <v/>
      </c>
      <c r="N2480" s="182"/>
    </row>
    <row r="2481" spans="2:14" hidden="1">
      <c r="B2481" s="176">
        <f t="shared" ca="1" si="124"/>
        <v>2477</v>
      </c>
      <c r="C2481" s="176" t="str">
        <f t="shared" ca="1" si="125"/>
        <v>FT-TP-2477</v>
      </c>
      <c r="M2481" s="174" t="str">
        <f>IF(OR(ISBLANK(TP_CFAR_DB[[#This Row],[Probability]]),ISBLANK(TP_CFAR_DB[[#This Row],[Severity]])),"",VLOOKUP(TP_CFAR_DB[[#This Row],[Probability]],Probability[],2,FALSE)+VLOOKUP(TP_CFAR_DB[[#This Row],[Severity]],Probability[],2,FALSE)+1)</f>
        <v/>
      </c>
      <c r="N2481" s="182"/>
    </row>
    <row r="2482" spans="2:14" hidden="1">
      <c r="B2482" s="176">
        <f t="shared" ca="1" si="124"/>
        <v>2478</v>
      </c>
      <c r="C2482" s="176" t="str">
        <f t="shared" ca="1" si="125"/>
        <v>FT-TP-2478</v>
      </c>
      <c r="M2482" s="174" t="str">
        <f>IF(OR(ISBLANK(TP_CFAR_DB[[#This Row],[Probability]]),ISBLANK(TP_CFAR_DB[[#This Row],[Severity]])),"",VLOOKUP(TP_CFAR_DB[[#This Row],[Probability]],Probability[],2,FALSE)+VLOOKUP(TP_CFAR_DB[[#This Row],[Severity]],Probability[],2,FALSE)+1)</f>
        <v/>
      </c>
      <c r="N2482" s="182"/>
    </row>
    <row r="2483" spans="2:14" hidden="1">
      <c r="B2483" s="176">
        <f t="shared" ca="1" si="124"/>
        <v>2479</v>
      </c>
      <c r="C2483" s="176" t="str">
        <f t="shared" ca="1" si="125"/>
        <v>FT-TP-2479</v>
      </c>
      <c r="M2483" s="174" t="str">
        <f>IF(OR(ISBLANK(TP_CFAR_DB[[#This Row],[Probability]]),ISBLANK(TP_CFAR_DB[[#This Row],[Severity]])),"",VLOOKUP(TP_CFAR_DB[[#This Row],[Probability]],Probability[],2,FALSE)+VLOOKUP(TP_CFAR_DB[[#This Row],[Severity]],Probability[],2,FALSE)+1)</f>
        <v/>
      </c>
      <c r="N2483" s="182"/>
    </row>
    <row r="2484" spans="2:14" hidden="1">
      <c r="B2484" s="176">
        <f t="shared" ca="1" si="124"/>
        <v>2480</v>
      </c>
      <c r="C2484" s="176" t="str">
        <f t="shared" ca="1" si="125"/>
        <v>FT-TP-2480</v>
      </c>
      <c r="M2484" s="174" t="str">
        <f>IF(OR(ISBLANK(TP_CFAR_DB[[#This Row],[Probability]]),ISBLANK(TP_CFAR_DB[[#This Row],[Severity]])),"",VLOOKUP(TP_CFAR_DB[[#This Row],[Probability]],Probability[],2,FALSE)+VLOOKUP(TP_CFAR_DB[[#This Row],[Severity]],Probability[],2,FALSE)+1)</f>
        <v/>
      </c>
      <c r="N2484" s="182"/>
    </row>
    <row r="2485" spans="2:14" hidden="1">
      <c r="B2485" s="176">
        <f t="shared" ca="1" si="124"/>
        <v>2481</v>
      </c>
      <c r="C2485" s="176" t="str">
        <f t="shared" ca="1" si="125"/>
        <v>FT-TP-2481</v>
      </c>
      <c r="M2485" s="174" t="str">
        <f>IF(OR(ISBLANK(TP_CFAR_DB[[#This Row],[Probability]]),ISBLANK(TP_CFAR_DB[[#This Row],[Severity]])),"",VLOOKUP(TP_CFAR_DB[[#This Row],[Probability]],Probability[],2,FALSE)+VLOOKUP(TP_CFAR_DB[[#This Row],[Severity]],Probability[],2,FALSE)+1)</f>
        <v/>
      </c>
      <c r="N2485" s="182"/>
    </row>
    <row r="2486" spans="2:14" hidden="1">
      <c r="B2486" s="176">
        <f t="shared" ca="1" si="124"/>
        <v>2482</v>
      </c>
      <c r="C2486" s="176" t="str">
        <f t="shared" ca="1" si="125"/>
        <v>FT-TP-2482</v>
      </c>
      <c r="M2486" s="174" t="str">
        <f>IF(OR(ISBLANK(TP_CFAR_DB[[#This Row],[Probability]]),ISBLANK(TP_CFAR_DB[[#This Row],[Severity]])),"",VLOOKUP(TP_CFAR_DB[[#This Row],[Probability]],Probability[],2,FALSE)+VLOOKUP(TP_CFAR_DB[[#This Row],[Severity]],Probability[],2,FALSE)+1)</f>
        <v/>
      </c>
      <c r="N2486" s="182"/>
    </row>
    <row r="2487" spans="2:14" hidden="1">
      <c r="B2487" s="176">
        <f t="shared" ca="1" si="124"/>
        <v>2483</v>
      </c>
      <c r="C2487" s="176" t="str">
        <f t="shared" ca="1" si="125"/>
        <v>FT-TP-2483</v>
      </c>
      <c r="M2487" s="174" t="str">
        <f>IF(OR(ISBLANK(TP_CFAR_DB[[#This Row],[Probability]]),ISBLANK(TP_CFAR_DB[[#This Row],[Severity]])),"",VLOOKUP(TP_CFAR_DB[[#This Row],[Probability]],Probability[],2,FALSE)+VLOOKUP(TP_CFAR_DB[[#This Row],[Severity]],Probability[],2,FALSE)+1)</f>
        <v/>
      </c>
      <c r="N2487" s="182"/>
    </row>
    <row r="2488" spans="2:14" hidden="1">
      <c r="B2488" s="176">
        <f t="shared" ca="1" si="124"/>
        <v>2484</v>
      </c>
      <c r="C2488" s="176" t="str">
        <f t="shared" ca="1" si="125"/>
        <v>FT-TP-2484</v>
      </c>
      <c r="M2488" s="174" t="str">
        <f>IF(OR(ISBLANK(TP_CFAR_DB[[#This Row],[Probability]]),ISBLANK(TP_CFAR_DB[[#This Row],[Severity]])),"",VLOOKUP(TP_CFAR_DB[[#This Row],[Probability]],Probability[],2,FALSE)+VLOOKUP(TP_CFAR_DB[[#This Row],[Severity]],Probability[],2,FALSE)+1)</f>
        <v/>
      </c>
      <c r="N2488" s="182"/>
    </row>
    <row r="2489" spans="2:14" hidden="1">
      <c r="B2489" s="176">
        <f t="shared" ca="1" si="124"/>
        <v>2485</v>
      </c>
      <c r="C2489" s="176" t="str">
        <f t="shared" ca="1" si="125"/>
        <v>FT-TP-2485</v>
      </c>
      <c r="M2489" s="174" t="str">
        <f>IF(OR(ISBLANK(TP_CFAR_DB[[#This Row],[Probability]]),ISBLANK(TP_CFAR_DB[[#This Row],[Severity]])),"",VLOOKUP(TP_CFAR_DB[[#This Row],[Probability]],Probability[],2,FALSE)+VLOOKUP(TP_CFAR_DB[[#This Row],[Severity]],Probability[],2,FALSE)+1)</f>
        <v/>
      </c>
      <c r="N2489" s="182"/>
    </row>
    <row r="2490" spans="2:14" hidden="1">
      <c r="B2490" s="176">
        <f t="shared" ca="1" si="124"/>
        <v>2486</v>
      </c>
      <c r="C2490" s="176" t="str">
        <f t="shared" ca="1" si="125"/>
        <v>FT-TP-2486</v>
      </c>
      <c r="M2490" s="174" t="str">
        <f>IF(OR(ISBLANK(TP_CFAR_DB[[#This Row],[Probability]]),ISBLANK(TP_CFAR_DB[[#This Row],[Severity]])),"",VLOOKUP(TP_CFAR_DB[[#This Row],[Probability]],Probability[],2,FALSE)+VLOOKUP(TP_CFAR_DB[[#This Row],[Severity]],Probability[],2,FALSE)+1)</f>
        <v/>
      </c>
      <c r="N2490" s="182"/>
    </row>
    <row r="2491" spans="2:14" hidden="1">
      <c r="B2491" s="176">
        <f t="shared" ca="1" si="124"/>
        <v>2487</v>
      </c>
      <c r="C2491" s="176" t="str">
        <f t="shared" ca="1" si="125"/>
        <v>FT-TP-2487</v>
      </c>
      <c r="M2491" s="174" t="str">
        <f>IF(OR(ISBLANK(TP_CFAR_DB[[#This Row],[Probability]]),ISBLANK(TP_CFAR_DB[[#This Row],[Severity]])),"",VLOOKUP(TP_CFAR_DB[[#This Row],[Probability]],Probability[],2,FALSE)+VLOOKUP(TP_CFAR_DB[[#This Row],[Severity]],Probability[],2,FALSE)+1)</f>
        <v/>
      </c>
      <c r="N2491" s="182"/>
    </row>
    <row r="2492" spans="2:14" hidden="1">
      <c r="B2492" s="176">
        <f t="shared" ca="1" si="124"/>
        <v>2488</v>
      </c>
      <c r="C2492" s="176" t="str">
        <f t="shared" ca="1" si="125"/>
        <v>FT-TP-2488</v>
      </c>
      <c r="M2492" s="174" t="str">
        <f>IF(OR(ISBLANK(TP_CFAR_DB[[#This Row],[Probability]]),ISBLANK(TP_CFAR_DB[[#This Row],[Severity]])),"",VLOOKUP(TP_CFAR_DB[[#This Row],[Probability]],Probability[],2,FALSE)+VLOOKUP(TP_CFAR_DB[[#This Row],[Severity]],Probability[],2,FALSE)+1)</f>
        <v/>
      </c>
      <c r="N2492" s="182"/>
    </row>
    <row r="2493" spans="2:14" hidden="1">
      <c r="B2493" s="176">
        <f t="shared" ca="1" si="124"/>
        <v>2489</v>
      </c>
      <c r="C2493" s="176" t="str">
        <f t="shared" ca="1" si="125"/>
        <v>FT-TP-2489</v>
      </c>
      <c r="M2493" s="174" t="str">
        <f>IF(OR(ISBLANK(TP_CFAR_DB[[#This Row],[Probability]]),ISBLANK(TP_CFAR_DB[[#This Row],[Severity]])),"",VLOOKUP(TP_CFAR_DB[[#This Row],[Probability]],Probability[],2,FALSE)+VLOOKUP(TP_CFAR_DB[[#This Row],[Severity]],Probability[],2,FALSE)+1)</f>
        <v/>
      </c>
      <c r="N2493" s="182"/>
    </row>
    <row r="2494" spans="2:14" hidden="1">
      <c r="B2494" s="176">
        <f t="shared" ca="1" si="124"/>
        <v>2490</v>
      </c>
      <c r="C2494" s="176" t="str">
        <f t="shared" ca="1" si="125"/>
        <v>FT-TP-2490</v>
      </c>
      <c r="M2494" s="174" t="str">
        <f>IF(OR(ISBLANK(TP_CFAR_DB[[#This Row],[Probability]]),ISBLANK(TP_CFAR_DB[[#This Row],[Severity]])),"",VLOOKUP(TP_CFAR_DB[[#This Row],[Probability]],Probability[],2,FALSE)+VLOOKUP(TP_CFAR_DB[[#This Row],[Severity]],Probability[],2,FALSE)+1)</f>
        <v/>
      </c>
      <c r="N2494" s="182"/>
    </row>
    <row r="2495" spans="2:14" hidden="1">
      <c r="B2495" s="176">
        <f t="shared" ca="1" si="124"/>
        <v>2491</v>
      </c>
      <c r="C2495" s="176" t="str">
        <f t="shared" ca="1" si="125"/>
        <v>FT-TP-2491</v>
      </c>
      <c r="M2495" s="174" t="str">
        <f>IF(OR(ISBLANK(TP_CFAR_DB[[#This Row],[Probability]]),ISBLANK(TP_CFAR_DB[[#This Row],[Severity]])),"",VLOOKUP(TP_CFAR_DB[[#This Row],[Probability]],Probability[],2,FALSE)+VLOOKUP(TP_CFAR_DB[[#This Row],[Severity]],Probability[],2,FALSE)+1)</f>
        <v/>
      </c>
      <c r="N2495" s="182"/>
    </row>
    <row r="2496" spans="2:14" hidden="1">
      <c r="B2496" s="176">
        <f t="shared" ca="1" si="124"/>
        <v>2492</v>
      </c>
      <c r="C2496" s="176" t="str">
        <f t="shared" ca="1" si="125"/>
        <v>FT-TP-2492</v>
      </c>
      <c r="M2496" s="174" t="str">
        <f>IF(OR(ISBLANK(TP_CFAR_DB[[#This Row],[Probability]]),ISBLANK(TP_CFAR_DB[[#This Row],[Severity]])),"",VLOOKUP(TP_CFAR_DB[[#This Row],[Probability]],Probability[],2,FALSE)+VLOOKUP(TP_CFAR_DB[[#This Row],[Severity]],Probability[],2,FALSE)+1)</f>
        <v/>
      </c>
      <c r="N2496" s="182"/>
    </row>
    <row r="2497" spans="2:14" hidden="1">
      <c r="B2497" s="176">
        <f t="shared" ca="1" si="124"/>
        <v>2493</v>
      </c>
      <c r="C2497" s="176" t="str">
        <f t="shared" ca="1" si="125"/>
        <v>FT-TP-2493</v>
      </c>
      <c r="M2497" s="174" t="str">
        <f>IF(OR(ISBLANK(TP_CFAR_DB[[#This Row],[Probability]]),ISBLANK(TP_CFAR_DB[[#This Row],[Severity]])),"",VLOOKUP(TP_CFAR_DB[[#This Row],[Probability]],Probability[],2,FALSE)+VLOOKUP(TP_CFAR_DB[[#This Row],[Severity]],Probability[],2,FALSE)+1)</f>
        <v/>
      </c>
      <c r="N2497" s="182"/>
    </row>
    <row r="2498" spans="2:14" hidden="1">
      <c r="B2498" s="176">
        <f t="shared" ca="1" si="124"/>
        <v>2494</v>
      </c>
      <c r="C2498" s="176" t="str">
        <f t="shared" ca="1" si="125"/>
        <v>FT-TP-2494</v>
      </c>
      <c r="M2498" s="174" t="str">
        <f>IF(OR(ISBLANK(TP_CFAR_DB[[#This Row],[Probability]]),ISBLANK(TP_CFAR_DB[[#This Row],[Severity]])),"",VLOOKUP(TP_CFAR_DB[[#This Row],[Probability]],Probability[],2,FALSE)+VLOOKUP(TP_CFAR_DB[[#This Row],[Severity]],Probability[],2,FALSE)+1)</f>
        <v/>
      </c>
      <c r="N2498" s="182"/>
    </row>
    <row r="2499" spans="2:14" hidden="1">
      <c r="B2499" s="176">
        <f t="shared" ca="1" si="124"/>
        <v>2495</v>
      </c>
      <c r="C2499" s="176" t="str">
        <f t="shared" ca="1" si="125"/>
        <v>FT-TP-2495</v>
      </c>
      <c r="M2499" s="174" t="str">
        <f>IF(OR(ISBLANK(TP_CFAR_DB[[#This Row],[Probability]]),ISBLANK(TP_CFAR_DB[[#This Row],[Severity]])),"",VLOOKUP(TP_CFAR_DB[[#This Row],[Probability]],Probability[],2,FALSE)+VLOOKUP(TP_CFAR_DB[[#This Row],[Severity]],Probability[],2,FALSE)+1)</f>
        <v/>
      </c>
      <c r="N2499" s="182"/>
    </row>
    <row r="2500" spans="2:14" hidden="1">
      <c r="B2500" s="176">
        <f t="shared" ca="1" si="124"/>
        <v>2496</v>
      </c>
      <c r="C2500" s="176" t="str">
        <f t="shared" ca="1" si="125"/>
        <v>FT-TP-2496</v>
      </c>
      <c r="M2500" s="174" t="str">
        <f>IF(OR(ISBLANK(TP_CFAR_DB[[#This Row],[Probability]]),ISBLANK(TP_CFAR_DB[[#This Row],[Severity]])),"",VLOOKUP(TP_CFAR_DB[[#This Row],[Probability]],Probability[],2,FALSE)+VLOOKUP(TP_CFAR_DB[[#This Row],[Severity]],Probability[],2,FALSE)+1)</f>
        <v/>
      </c>
      <c r="N2500" s="182"/>
    </row>
    <row r="2501" spans="2:14" hidden="1">
      <c r="B2501" s="176">
        <f t="shared" ca="1" si="124"/>
        <v>2497</v>
      </c>
      <c r="C2501" s="176" t="str">
        <f t="shared" ca="1" si="125"/>
        <v>FT-TP-2497</v>
      </c>
      <c r="M2501" s="174" t="str">
        <f>IF(OR(ISBLANK(TP_CFAR_DB[[#This Row],[Probability]]),ISBLANK(TP_CFAR_DB[[#This Row],[Severity]])),"",VLOOKUP(TP_CFAR_DB[[#This Row],[Probability]],Probability[],2,FALSE)+VLOOKUP(TP_CFAR_DB[[#This Row],[Severity]],Probability[],2,FALSE)+1)</f>
        <v/>
      </c>
      <c r="N2501" s="182"/>
    </row>
    <row r="2502" spans="2:14" hidden="1">
      <c r="B2502" s="176">
        <f t="shared" ca="1" si="124"/>
        <v>2498</v>
      </c>
      <c r="C2502" s="176" t="str">
        <f t="shared" ca="1" si="125"/>
        <v>FT-TP-2498</v>
      </c>
      <c r="M2502" s="174" t="str">
        <f>IF(OR(ISBLANK(TP_CFAR_DB[[#This Row],[Probability]]),ISBLANK(TP_CFAR_DB[[#This Row],[Severity]])),"",VLOOKUP(TP_CFAR_DB[[#This Row],[Probability]],Probability[],2,FALSE)+VLOOKUP(TP_CFAR_DB[[#This Row],[Severity]],Probability[],2,FALSE)+1)</f>
        <v/>
      </c>
      <c r="N2502" s="182"/>
    </row>
    <row r="2503" spans="2:14" hidden="1">
      <c r="B2503" s="176">
        <f t="shared" ca="1" si="124"/>
        <v>2499</v>
      </c>
      <c r="C2503" s="176" t="str">
        <f t="shared" ca="1" si="125"/>
        <v>FT-TP-2499</v>
      </c>
      <c r="M2503" s="174" t="str">
        <f>IF(OR(ISBLANK(TP_CFAR_DB[[#This Row],[Probability]]),ISBLANK(TP_CFAR_DB[[#This Row],[Severity]])),"",VLOOKUP(TP_CFAR_DB[[#This Row],[Probability]],Probability[],2,FALSE)+VLOOKUP(TP_CFAR_DB[[#This Row],[Severity]],Probability[],2,FALSE)+1)</f>
        <v/>
      </c>
      <c r="N2503" s="182"/>
    </row>
    <row r="2504" spans="2:14" hidden="1">
      <c r="B2504" s="176">
        <f t="shared" ca="1" si="124"/>
        <v>2500</v>
      </c>
      <c r="C2504" s="176" t="str">
        <f t="shared" ca="1" si="125"/>
        <v>FT-TP-2500</v>
      </c>
      <c r="M2504" s="174" t="str">
        <f>IF(OR(ISBLANK(TP_CFAR_DB[[#This Row],[Probability]]),ISBLANK(TP_CFAR_DB[[#This Row],[Severity]])),"",VLOOKUP(TP_CFAR_DB[[#This Row],[Probability]],Probability[],2,FALSE)+VLOOKUP(TP_CFAR_DB[[#This Row],[Severity]],Probability[],2,FALSE)+1)</f>
        <v/>
      </c>
      <c r="N2504" s="182"/>
    </row>
    <row r="2505" spans="2:14" hidden="1">
      <c r="B2505" s="176">
        <f t="shared" ca="1" si="124"/>
        <v>2501</v>
      </c>
      <c r="C2505" s="176" t="str">
        <f t="shared" ca="1" si="125"/>
        <v>FT-TP-2501</v>
      </c>
      <c r="M2505" s="174" t="str">
        <f>IF(OR(ISBLANK(TP_CFAR_DB[[#This Row],[Probability]]),ISBLANK(TP_CFAR_DB[[#This Row],[Severity]])),"",VLOOKUP(TP_CFAR_DB[[#This Row],[Probability]],Probability[],2,FALSE)+VLOOKUP(TP_CFAR_DB[[#This Row],[Severity]],Probability[],2,FALSE)+1)</f>
        <v/>
      </c>
      <c r="N2505" s="182"/>
    </row>
    <row r="2506" spans="2:14" hidden="1">
      <c r="B2506" s="176">
        <f t="shared" ca="1" si="124"/>
        <v>2502</v>
      </c>
      <c r="C2506" s="176" t="str">
        <f t="shared" ca="1" si="125"/>
        <v>FT-TP-2502</v>
      </c>
      <c r="M2506" s="174" t="str">
        <f>IF(OR(ISBLANK(TP_CFAR_DB[[#This Row],[Probability]]),ISBLANK(TP_CFAR_DB[[#This Row],[Severity]])),"",VLOOKUP(TP_CFAR_DB[[#This Row],[Probability]],Probability[],2,FALSE)+VLOOKUP(TP_CFAR_DB[[#This Row],[Severity]],Probability[],2,FALSE)+1)</f>
        <v/>
      </c>
      <c r="N2506" s="182"/>
    </row>
    <row r="2507" spans="2:14">
      <c r="B2507" s="176">
        <f t="shared" ca="1" si="124"/>
        <v>2503</v>
      </c>
      <c r="C2507" s="176" t="str">
        <f t="shared" ca="1" si="125"/>
        <v>FT-TP-2503</v>
      </c>
      <c r="M2507" s="174" t="str">
        <f>IF(OR(ISBLANK(TP_CFAR_DB[[#This Row],[Probability]]),ISBLANK(TP_CFAR_DB[[#This Row],[Severity]])),"",VLOOKUP(TP_CFAR_DB[[#This Row],[Probability]],Probability[],2,FALSE)+VLOOKUP(TP_CFAR_DB[[#This Row],[Severity]],Probability[],2,FALSE)+1)</f>
        <v/>
      </c>
      <c r="N2507" s="182"/>
    </row>
    <row r="2508" spans="2:14">
      <c r="B2508" s="176">
        <f t="shared" ca="1" si="124"/>
        <v>2504</v>
      </c>
      <c r="C2508" s="176" t="str">
        <f t="shared" ca="1" si="125"/>
        <v>FT-TP-2504</v>
      </c>
      <c r="M2508" s="174" t="str">
        <f>IF(OR(ISBLANK(TP_CFAR_DB[[#This Row],[Probability]]),ISBLANK(TP_CFAR_DB[[#This Row],[Severity]])),"",VLOOKUP(TP_CFAR_DB[[#This Row],[Probability]],Probability[],2,FALSE)+VLOOKUP(TP_CFAR_DB[[#This Row],[Severity]],Probability[],2,FALSE)+1)</f>
        <v/>
      </c>
      <c r="N2508" s="182"/>
    </row>
    <row r="2509" spans="2:14">
      <c r="B2509" s="176">
        <f t="shared" ca="1" si="124"/>
        <v>2505</v>
      </c>
      <c r="C2509" s="176" t="str">
        <f t="shared" ca="1" si="125"/>
        <v>FT-TP-2505</v>
      </c>
      <c r="M2509" s="174" t="str">
        <f>IF(OR(ISBLANK(TP_CFAR_DB[[#This Row],[Probability]]),ISBLANK(TP_CFAR_DB[[#This Row],[Severity]])),"",VLOOKUP(TP_CFAR_DB[[#This Row],[Probability]],Probability[],2,FALSE)+VLOOKUP(TP_CFAR_DB[[#This Row],[Severity]],Probability[],2,FALSE)+1)</f>
        <v/>
      </c>
      <c r="N2509" s="182"/>
    </row>
    <row r="2510" spans="2:14">
      <c r="B2510" s="176">
        <f ca="1">INDIRECT("R[-1]C",0)+1</f>
        <v>2506</v>
      </c>
      <c r="C2510" s="176" t="str">
        <f ca="1">"FT-TP-"&amp;B2510</f>
        <v>FT-TP-2506</v>
      </c>
      <c r="M2510" s="174" t="str">
        <f>IF(OR(ISBLANK(TP_CFAR_DB[[#This Row],[Probability]]),ISBLANK(TP_CFAR_DB[[#This Row],[Severity]])),"",VLOOKUP(TP_CFAR_DB[[#This Row],[Probability]],Probability[],2,FALSE)+VLOOKUP(TP_CFAR_DB[[#This Row],[Severity]],Probability[],2,FALSE)+1)</f>
        <v/>
      </c>
      <c r="N2510" s="182"/>
    </row>
    <row r="2511" spans="2:14" ht="16">
      <c r="B2511" s="176">
        <f t="shared" ca="1" si="124"/>
        <v>2507</v>
      </c>
      <c r="C2511" s="399" t="str">
        <f t="shared" ca="1" si="125"/>
        <v>FT-TP-2507</v>
      </c>
      <c r="D2511" s="182" t="s">
        <v>1576</v>
      </c>
      <c r="E2511" s="1" t="s">
        <v>4</v>
      </c>
      <c r="J2511" t="s">
        <v>1644</v>
      </c>
      <c r="K2511" t="s">
        <v>78</v>
      </c>
      <c r="L2511" t="s">
        <v>77</v>
      </c>
      <c r="M2511" s="174">
        <f>IF(OR(ISBLANK(TP_CFAR_DB[[#This Row],[Probability]]),ISBLANK(TP_CFAR_DB[[#This Row],[Severity]])),"",VLOOKUP(TP_CFAR_DB[[#This Row],[Probability]],Probability[],2,FALSE)+VLOOKUP(TP_CFAR_DB[[#This Row],[Severity]],Probability[],2,FALSE)+1)</f>
        <v>3</v>
      </c>
      <c r="N2511" s="182"/>
    </row>
    <row r="2512" spans="2:14" ht="16">
      <c r="B2512" s="176">
        <f t="shared" ca="1" si="124"/>
        <v>2508</v>
      </c>
      <c r="C2512" s="399" t="str">
        <f t="shared" ca="1" si="125"/>
        <v>FT-TP-2508</v>
      </c>
      <c r="D2512" s="182" t="s">
        <v>1643</v>
      </c>
      <c r="E2512" s="1" t="s">
        <v>4</v>
      </c>
      <c r="J2512" t="s">
        <v>1640</v>
      </c>
      <c r="K2512" t="s">
        <v>78</v>
      </c>
      <c r="L2512" t="s">
        <v>77</v>
      </c>
      <c r="M2512" s="174">
        <f>IF(OR(ISBLANK(TP_CFAR_DB[[#This Row],[Probability]]),ISBLANK(TP_CFAR_DB[[#This Row],[Severity]])),"",VLOOKUP(TP_CFAR_DB[[#This Row],[Probability]],Probability[],2,FALSE)+VLOOKUP(TP_CFAR_DB[[#This Row],[Severity]],Probability[],2,FALSE)+1)</f>
        <v>3</v>
      </c>
      <c r="N2512" s="182"/>
    </row>
    <row r="2513" spans="2:14" ht="16">
      <c r="B2513" s="176">
        <f t="shared" ref="B2513:B2519" ca="1" si="126">INDIRECT("R[-1]C",0)+1</f>
        <v>2509</v>
      </c>
      <c r="C2513" s="399" t="str">
        <f t="shared" ref="C2513:C2519" ca="1" si="127">"FT-TP-"&amp;B2513</f>
        <v>FT-TP-2509</v>
      </c>
      <c r="D2513" s="182" t="s">
        <v>1638</v>
      </c>
      <c r="E2513" s="1" t="s">
        <v>4</v>
      </c>
      <c r="J2513" t="s">
        <v>1641</v>
      </c>
      <c r="M2513" s="174" t="str">
        <f>IF(OR(ISBLANK(TP_CFAR_DB[[#This Row],[Probability]]),ISBLANK(TP_CFAR_DB[[#This Row],[Severity]])),"",VLOOKUP(TP_CFAR_DB[[#This Row],[Probability]],Probability[],2,FALSE)+VLOOKUP(TP_CFAR_DB[[#This Row],[Severity]],Probability[],2,FALSE)+1)</f>
        <v/>
      </c>
      <c r="N2513" s="182"/>
    </row>
    <row r="2514" spans="2:14" ht="16">
      <c r="B2514" s="176">
        <f t="shared" ca="1" si="126"/>
        <v>2510</v>
      </c>
      <c r="C2514" s="399" t="str">
        <f t="shared" ca="1" si="127"/>
        <v>FT-TP-2510</v>
      </c>
      <c r="D2514" s="182" t="s">
        <v>1639</v>
      </c>
      <c r="E2514" s="1" t="s">
        <v>4</v>
      </c>
      <c r="J2514" t="s">
        <v>1642</v>
      </c>
      <c r="M2514" s="174" t="str">
        <f>IF(OR(ISBLANK(TP_CFAR_DB[[#This Row],[Probability]]),ISBLANK(TP_CFAR_DB[[#This Row],[Severity]])),"",VLOOKUP(TP_CFAR_DB[[#This Row],[Probability]],Probability[],2,FALSE)+VLOOKUP(TP_CFAR_DB[[#This Row],[Severity]],Probability[],2,FALSE)+1)</f>
        <v/>
      </c>
      <c r="N2514" s="182"/>
    </row>
    <row r="2515" spans="2:14" ht="16">
      <c r="B2515" s="176">
        <f t="shared" ca="1" si="126"/>
        <v>2511</v>
      </c>
      <c r="C2515" s="399" t="str">
        <f t="shared" ca="1" si="127"/>
        <v>FT-TP-2511</v>
      </c>
      <c r="D2515" s="182" t="s">
        <v>1621</v>
      </c>
      <c r="E2515" s="1" t="s">
        <v>4</v>
      </c>
      <c r="J2515" t="s">
        <v>1622</v>
      </c>
      <c r="K2515" t="s">
        <v>78</v>
      </c>
      <c r="L2515" t="s">
        <v>77</v>
      </c>
      <c r="M2515" s="174">
        <f>IF(OR(ISBLANK(TP_CFAR_DB[[#This Row],[Probability]]),ISBLANK(TP_CFAR_DB[[#This Row],[Severity]])),"",VLOOKUP(TP_CFAR_DB[[#This Row],[Probability]],Probability[],2,FALSE)+VLOOKUP(TP_CFAR_DB[[#This Row],[Severity]],Probability[],2,FALSE)+1)</f>
        <v>3</v>
      </c>
      <c r="N2515" s="182"/>
    </row>
    <row r="2516" spans="2:14" ht="16">
      <c r="B2516" s="176">
        <f t="shared" ca="1" si="126"/>
        <v>2512</v>
      </c>
      <c r="C2516" s="399" t="str">
        <f t="shared" ca="1" si="127"/>
        <v>FT-TP-2512</v>
      </c>
      <c r="D2516" s="182" t="s">
        <v>1623</v>
      </c>
      <c r="E2516" s="1" t="s">
        <v>4</v>
      </c>
      <c r="J2516" t="s">
        <v>1624</v>
      </c>
      <c r="K2516" t="s">
        <v>78</v>
      </c>
      <c r="L2516" t="s">
        <v>77</v>
      </c>
      <c r="M2516" s="174">
        <f>IF(OR(ISBLANK(TP_CFAR_DB[[#This Row],[Probability]]),ISBLANK(TP_CFAR_DB[[#This Row],[Severity]])),"",VLOOKUP(TP_CFAR_DB[[#This Row],[Probability]],Probability[],2,FALSE)+VLOOKUP(TP_CFAR_DB[[#This Row],[Severity]],Probability[],2,FALSE)+1)</f>
        <v>3</v>
      </c>
      <c r="N2516" s="182"/>
    </row>
    <row r="2517" spans="2:14" ht="16">
      <c r="B2517" s="176">
        <f t="shared" ca="1" si="126"/>
        <v>2513</v>
      </c>
      <c r="C2517" s="399" t="str">
        <f t="shared" ca="1" si="127"/>
        <v>FT-TP-2513</v>
      </c>
      <c r="D2517" s="182" t="s">
        <v>1627</v>
      </c>
      <c r="E2517" s="1" t="s">
        <v>4</v>
      </c>
      <c r="J2517" t="s">
        <v>1625</v>
      </c>
      <c r="K2517" t="s">
        <v>78</v>
      </c>
      <c r="L2517" t="s">
        <v>77</v>
      </c>
      <c r="M2517" s="174">
        <f>IF(OR(ISBLANK(TP_CFAR_DB[[#This Row],[Probability]]),ISBLANK(TP_CFAR_DB[[#This Row],[Severity]])),"",VLOOKUP(TP_CFAR_DB[[#This Row],[Probability]],Probability[],2,FALSE)+VLOOKUP(TP_CFAR_DB[[#This Row],[Severity]],Probability[],2,FALSE)+1)</f>
        <v>3</v>
      </c>
      <c r="N2517" s="182"/>
    </row>
    <row r="2518" spans="2:14" ht="16">
      <c r="B2518" s="176">
        <f t="shared" ca="1" si="126"/>
        <v>2514</v>
      </c>
      <c r="C2518" s="399" t="str">
        <f t="shared" ca="1" si="127"/>
        <v>FT-TP-2514</v>
      </c>
      <c r="D2518" s="182" t="s">
        <v>1626</v>
      </c>
      <c r="E2518" s="1" t="s">
        <v>4</v>
      </c>
      <c r="J2518" t="s">
        <v>1628</v>
      </c>
      <c r="K2518" t="s">
        <v>78</v>
      </c>
      <c r="L2518" t="s">
        <v>77</v>
      </c>
      <c r="M2518" s="174">
        <f>IF(OR(ISBLANK(TP_CFAR_DB[[#This Row],[Probability]]),ISBLANK(TP_CFAR_DB[[#This Row],[Severity]])),"",VLOOKUP(TP_CFAR_DB[[#This Row],[Probability]],Probability[],2,FALSE)+VLOOKUP(TP_CFAR_DB[[#This Row],[Severity]],Probability[],2,FALSE)+1)</f>
        <v>3</v>
      </c>
      <c r="N2518" s="182"/>
    </row>
    <row r="2519" spans="2:14" ht="16">
      <c r="B2519" s="176">
        <f t="shared" ca="1" si="126"/>
        <v>2515</v>
      </c>
      <c r="C2519" s="399" t="str">
        <f t="shared" ca="1" si="127"/>
        <v>FT-TP-2515</v>
      </c>
      <c r="D2519" s="182" t="s">
        <v>1609</v>
      </c>
      <c r="E2519" s="1" t="s">
        <v>4</v>
      </c>
      <c r="J2519" t="s">
        <v>1612</v>
      </c>
      <c r="M2519" s="174" t="str">
        <f>IF(OR(ISBLANK(TP_CFAR_DB[[#This Row],[Probability]]),ISBLANK(TP_CFAR_DB[[#This Row],[Severity]])),"",VLOOKUP(TP_CFAR_DB[[#This Row],[Probability]],Probability[],2,FALSE)+VLOOKUP(TP_CFAR_DB[[#This Row],[Severity]],Probability[],2,FALSE)+1)</f>
        <v/>
      </c>
      <c r="N2519" s="182"/>
    </row>
    <row r="2520" spans="2:14" ht="16">
      <c r="B2520" s="176">
        <f t="shared" ca="1" si="124"/>
        <v>2516</v>
      </c>
      <c r="C2520" s="399" t="str">
        <f t="shared" ca="1" si="125"/>
        <v>FT-TP-2516</v>
      </c>
      <c r="D2520" s="182" t="s">
        <v>1577</v>
      </c>
      <c r="E2520" s="1" t="s">
        <v>4</v>
      </c>
      <c r="J2520" t="s">
        <v>1578</v>
      </c>
      <c r="K2520" t="s">
        <v>78</v>
      </c>
      <c r="L2520" t="s">
        <v>77</v>
      </c>
      <c r="M2520" s="174">
        <f>IF(OR(ISBLANK(TP_CFAR_DB[[#This Row],[Probability]]),ISBLANK(TP_CFAR_DB[[#This Row],[Severity]])),"",VLOOKUP(TP_CFAR_DB[[#This Row],[Probability]],Probability[],2,FALSE)+VLOOKUP(TP_CFAR_DB[[#This Row],[Severity]],Probability[],2,FALSE)+1)</f>
        <v>3</v>
      </c>
      <c r="N2520" s="182"/>
    </row>
    <row r="2521" spans="2:14" ht="16">
      <c r="B2521" s="176">
        <f t="shared" ca="1" si="124"/>
        <v>2517</v>
      </c>
      <c r="C2521" s="399" t="str">
        <f t="shared" ca="1" si="125"/>
        <v>FT-TP-2517</v>
      </c>
      <c r="D2521" s="182" t="s">
        <v>1660</v>
      </c>
      <c r="E2521" s="1" t="s">
        <v>4</v>
      </c>
      <c r="J2521" t="s">
        <v>1579</v>
      </c>
      <c r="K2521" t="s">
        <v>78</v>
      </c>
      <c r="L2521" t="s">
        <v>77</v>
      </c>
      <c r="M2521" s="174">
        <f>IF(OR(ISBLANK(TP_CFAR_DB[[#This Row],[Probability]]),ISBLANK(TP_CFAR_DB[[#This Row],[Severity]])),"",VLOOKUP(TP_CFAR_DB[[#This Row],[Probability]],Probability[],2,FALSE)+VLOOKUP(TP_CFAR_DB[[#This Row],[Severity]],Probability[],2,FALSE)+1)</f>
        <v>3</v>
      </c>
      <c r="N2521" s="182"/>
    </row>
    <row r="2522" spans="2:14" ht="16">
      <c r="B2522" s="176">
        <f t="shared" ca="1" si="124"/>
        <v>2518</v>
      </c>
      <c r="C2522" s="399" t="str">
        <f t="shared" ca="1" si="125"/>
        <v>FT-TP-2518</v>
      </c>
      <c r="D2522" s="182" t="s">
        <v>1604</v>
      </c>
      <c r="E2522" s="1" t="s">
        <v>4</v>
      </c>
      <c r="J2522" t="s">
        <v>1584</v>
      </c>
      <c r="K2522" t="s">
        <v>78</v>
      </c>
      <c r="L2522" t="s">
        <v>77</v>
      </c>
      <c r="M2522" s="174">
        <f>IF(OR(ISBLANK(TP_CFAR_DB[[#This Row],[Probability]]),ISBLANK(TP_CFAR_DB[[#This Row],[Severity]])),"",VLOOKUP(TP_CFAR_DB[[#This Row],[Probability]],Probability[],2,FALSE)+VLOOKUP(TP_CFAR_DB[[#This Row],[Severity]],Probability[],2,FALSE)+1)</f>
        <v>3</v>
      </c>
      <c r="N2522" s="182"/>
    </row>
    <row r="2523" spans="2:14" ht="16">
      <c r="B2523" s="176">
        <f t="shared" ca="1" si="124"/>
        <v>2519</v>
      </c>
      <c r="C2523" s="399" t="str">
        <f t="shared" ca="1" si="125"/>
        <v>FT-TP-2519</v>
      </c>
      <c r="D2523" s="182" t="s">
        <v>1580</v>
      </c>
      <c r="E2523" s="1" t="s">
        <v>4</v>
      </c>
      <c r="J2523" t="s">
        <v>1582</v>
      </c>
      <c r="K2523" t="s">
        <v>78</v>
      </c>
      <c r="L2523" t="s">
        <v>77</v>
      </c>
      <c r="M2523" s="174">
        <f>IF(OR(ISBLANK(TP_CFAR_DB[[#This Row],[Probability]]),ISBLANK(TP_CFAR_DB[[#This Row],[Severity]])),"",VLOOKUP(TP_CFAR_DB[[#This Row],[Probability]],Probability[],2,FALSE)+VLOOKUP(TP_CFAR_DB[[#This Row],[Severity]],Probability[],2,FALSE)+1)</f>
        <v>3</v>
      </c>
      <c r="N2523" s="182"/>
    </row>
    <row r="2524" spans="2:14" ht="16">
      <c r="B2524" s="176">
        <f t="shared" ca="1" si="124"/>
        <v>2520</v>
      </c>
      <c r="C2524" s="399" t="str">
        <f t="shared" ca="1" si="125"/>
        <v>FT-TP-2520</v>
      </c>
      <c r="D2524" s="182" t="s">
        <v>1581</v>
      </c>
      <c r="E2524" s="1" t="s">
        <v>4</v>
      </c>
      <c r="J2524" t="s">
        <v>1583</v>
      </c>
      <c r="K2524" t="s">
        <v>78</v>
      </c>
      <c r="L2524" t="s">
        <v>77</v>
      </c>
      <c r="M2524" s="174">
        <f>IF(OR(ISBLANK(TP_CFAR_DB[[#This Row],[Probability]]),ISBLANK(TP_CFAR_DB[[#This Row],[Severity]])),"",VLOOKUP(TP_CFAR_DB[[#This Row],[Probability]],Probability[],2,FALSE)+VLOOKUP(TP_CFAR_DB[[#This Row],[Severity]],Probability[],2,FALSE)+1)</f>
        <v>3</v>
      </c>
      <c r="N2524" s="182"/>
    </row>
    <row r="2525" spans="2:14" ht="16">
      <c r="B2525" s="176">
        <f t="shared" ca="1" si="124"/>
        <v>2521</v>
      </c>
      <c r="C2525" s="399" t="str">
        <f t="shared" ca="1" si="125"/>
        <v>FT-TP-2521</v>
      </c>
      <c r="D2525" s="182" t="s">
        <v>1585</v>
      </c>
      <c r="E2525" s="1" t="s">
        <v>4</v>
      </c>
      <c r="J2525" t="s">
        <v>1586</v>
      </c>
      <c r="K2525" t="s">
        <v>78</v>
      </c>
      <c r="L2525" t="s">
        <v>77</v>
      </c>
      <c r="M2525" s="174">
        <f>IF(OR(ISBLANK(TP_CFAR_DB[[#This Row],[Probability]]),ISBLANK(TP_CFAR_DB[[#This Row],[Severity]])),"",VLOOKUP(TP_CFAR_DB[[#This Row],[Probability]],Probability[],2,FALSE)+VLOOKUP(TP_CFAR_DB[[#This Row],[Severity]],Probability[],2,FALSE)+1)</f>
        <v>3</v>
      </c>
      <c r="N2525" s="182"/>
    </row>
    <row r="2526" spans="2:14" ht="16">
      <c r="B2526" s="176">
        <f t="shared" ca="1" si="124"/>
        <v>2522</v>
      </c>
      <c r="C2526" s="399" t="str">
        <f t="shared" ca="1" si="125"/>
        <v>FT-TP-2522</v>
      </c>
      <c r="D2526" s="182" t="s">
        <v>1630</v>
      </c>
      <c r="E2526" s="1" t="s">
        <v>4</v>
      </c>
      <c r="J2526" t="s">
        <v>1629</v>
      </c>
      <c r="K2526" t="s">
        <v>78</v>
      </c>
      <c r="L2526" t="s">
        <v>77</v>
      </c>
      <c r="M2526" s="174">
        <f>IF(OR(ISBLANK(TP_CFAR_DB[[#This Row],[Probability]]),ISBLANK(TP_CFAR_DB[[#This Row],[Severity]])),"",VLOOKUP(TP_CFAR_DB[[#This Row],[Probability]],Probability[],2,FALSE)+VLOOKUP(TP_CFAR_DB[[#This Row],[Severity]],Probability[],2,FALSE)+1)</f>
        <v>3</v>
      </c>
      <c r="N2526" s="182"/>
    </row>
    <row r="2527" spans="2:14" ht="16">
      <c r="B2527" s="176">
        <f t="shared" ca="1" si="124"/>
        <v>2523</v>
      </c>
      <c r="C2527" s="399" t="str">
        <f t="shared" ca="1" si="125"/>
        <v>FT-TP-2523</v>
      </c>
      <c r="D2527" s="182" t="s">
        <v>1587</v>
      </c>
      <c r="E2527" s="1" t="s">
        <v>4</v>
      </c>
      <c r="J2527" t="s">
        <v>1597</v>
      </c>
      <c r="K2527" t="s">
        <v>78</v>
      </c>
      <c r="L2527" t="s">
        <v>77</v>
      </c>
      <c r="M2527" s="174">
        <f>IF(OR(ISBLANK(TP_CFAR_DB[[#This Row],[Probability]]),ISBLANK(TP_CFAR_DB[[#This Row],[Severity]])),"",VLOOKUP(TP_CFAR_DB[[#This Row],[Probability]],Probability[],2,FALSE)+VLOOKUP(TP_CFAR_DB[[#This Row],[Severity]],Probability[],2,FALSE)+1)</f>
        <v>3</v>
      </c>
      <c r="N2527" s="182"/>
    </row>
    <row r="2528" spans="2:14" ht="14.5" customHeight="1">
      <c r="B2528" s="176">
        <f t="shared" ca="1" si="124"/>
        <v>2524</v>
      </c>
      <c r="C2528" s="399" t="str">
        <f t="shared" ca="1" si="125"/>
        <v>FT-TP-2524</v>
      </c>
      <c r="D2528" s="182" t="s">
        <v>1615</v>
      </c>
      <c r="E2528" s="1" t="s">
        <v>4</v>
      </c>
      <c r="J2528" t="s">
        <v>1632</v>
      </c>
      <c r="K2528" t="s">
        <v>78</v>
      </c>
      <c r="L2528" t="s">
        <v>77</v>
      </c>
      <c r="M2528" s="174">
        <f>IF(OR(ISBLANK(TP_CFAR_DB[[#This Row],[Probability]]),ISBLANK(TP_CFAR_DB[[#This Row],[Severity]])),"",VLOOKUP(TP_CFAR_DB[[#This Row],[Probability]],Probability[],2,FALSE)+VLOOKUP(TP_CFAR_DB[[#This Row],[Severity]],Probability[],2,FALSE)+1)</f>
        <v>3</v>
      </c>
      <c r="N2528" s="182"/>
    </row>
    <row r="2529" spans="2:14" ht="14.5" customHeight="1">
      <c r="B2529" s="400">
        <f ca="1">INDIRECT("R[-1]C",0)+1</f>
        <v>2525</v>
      </c>
      <c r="C2529" s="399" t="str">
        <f ca="1">"FT-TP-"&amp;B2529</f>
        <v>FT-TP-2525</v>
      </c>
      <c r="D2529" s="182" t="s">
        <v>1613</v>
      </c>
      <c r="E2529" s="1" t="s">
        <v>4</v>
      </c>
      <c r="J2529" t="s">
        <v>1614</v>
      </c>
      <c r="K2529" t="s">
        <v>78</v>
      </c>
      <c r="L2529" t="s">
        <v>77</v>
      </c>
      <c r="M2529" s="174">
        <f>IF(OR(ISBLANK(TP_CFAR_DB[[#This Row],[Probability]]),ISBLANK(TP_CFAR_DB[[#This Row],[Severity]])),"",VLOOKUP(TP_CFAR_DB[[#This Row],[Probability]],Probability[],2,FALSE)+VLOOKUP(TP_CFAR_DB[[#This Row],[Severity]],Probability[],2,FALSE)+1)</f>
        <v>3</v>
      </c>
      <c r="N2529" s="182"/>
    </row>
    <row r="2530" spans="2:14" ht="14.5" customHeight="1">
      <c r="B2530" s="400">
        <f ca="1">INDIRECT("R[-1]C",0)+1</f>
        <v>2526</v>
      </c>
      <c r="C2530" s="399" t="str">
        <f ca="1">"FT-TP-"&amp;B2530</f>
        <v>FT-TP-2526</v>
      </c>
      <c r="D2530" s="182" t="s">
        <v>1616</v>
      </c>
      <c r="E2530" s="1" t="s">
        <v>4</v>
      </c>
      <c r="J2530" t="s">
        <v>1634</v>
      </c>
      <c r="K2530" t="s">
        <v>78</v>
      </c>
      <c r="L2530" t="s">
        <v>77</v>
      </c>
      <c r="M2530" s="174">
        <f>IF(OR(ISBLANK(TP_CFAR_DB[[#This Row],[Probability]]),ISBLANK(TP_CFAR_DB[[#This Row],[Severity]])),"",VLOOKUP(TP_CFAR_DB[[#This Row],[Probability]],Probability[],2,FALSE)+VLOOKUP(TP_CFAR_DB[[#This Row],[Severity]],Probability[],2,FALSE)+1)</f>
        <v>3</v>
      </c>
      <c r="N2530" s="182"/>
    </row>
    <row r="2531" spans="2:14" ht="14.5" customHeight="1">
      <c r="B2531" s="400">
        <f ca="1">INDIRECT("R[-1]C",0)+1</f>
        <v>2527</v>
      </c>
      <c r="C2531" s="399" t="str">
        <f ca="1">"FT-TP-"&amp;B2531</f>
        <v>FT-TP-2527</v>
      </c>
      <c r="D2531" s="182" t="s">
        <v>1617</v>
      </c>
      <c r="E2531" s="1" t="s">
        <v>4</v>
      </c>
      <c r="J2531" t="s">
        <v>1619</v>
      </c>
      <c r="K2531" t="s">
        <v>78</v>
      </c>
      <c r="L2531" t="s">
        <v>77</v>
      </c>
      <c r="M2531" s="174">
        <f>IF(OR(ISBLANK(TP_CFAR_DB[[#This Row],[Probability]]),ISBLANK(TP_CFAR_DB[[#This Row],[Severity]])),"",VLOOKUP(TP_CFAR_DB[[#This Row],[Probability]],Probability[],2,FALSE)+VLOOKUP(TP_CFAR_DB[[#This Row],[Severity]],Probability[],2,FALSE)+1)</f>
        <v>3</v>
      </c>
      <c r="N2531" s="182"/>
    </row>
    <row r="2532" spans="2:14" ht="14.5" customHeight="1">
      <c r="B2532" s="400">
        <f ca="1">INDIRECT("R[-1]C",0)+1</f>
        <v>2528</v>
      </c>
      <c r="C2532" s="399" t="str">
        <f ca="1">"FT-TP-"&amp;B2532</f>
        <v>FT-TP-2528</v>
      </c>
      <c r="D2532" s="182" t="s">
        <v>1618</v>
      </c>
      <c r="E2532" s="1" t="s">
        <v>4</v>
      </c>
      <c r="J2532" t="s">
        <v>1620</v>
      </c>
      <c r="K2532" t="s">
        <v>78</v>
      </c>
      <c r="L2532" t="s">
        <v>77</v>
      </c>
      <c r="M2532" s="174">
        <f>IF(OR(ISBLANK(TP_CFAR_DB[[#This Row],[Probability]]),ISBLANK(TP_CFAR_DB[[#This Row],[Severity]])),"",VLOOKUP(TP_CFAR_DB[[#This Row],[Probability]],Probability[],2,FALSE)+VLOOKUP(TP_CFAR_DB[[#This Row],[Severity]],Probability[],2,FALSE)+1)</f>
        <v>3</v>
      </c>
      <c r="N2532" s="182"/>
    </row>
    <row r="2533" spans="2:14" ht="16">
      <c r="B2533" s="176">
        <f t="shared" ca="1" si="124"/>
        <v>2529</v>
      </c>
      <c r="C2533" s="399" t="str">
        <f t="shared" ca="1" si="125"/>
        <v>FT-TP-2529</v>
      </c>
      <c r="D2533" s="182" t="s">
        <v>1589</v>
      </c>
      <c r="E2533" s="1" t="s">
        <v>4</v>
      </c>
      <c r="J2533" t="s">
        <v>1598</v>
      </c>
      <c r="K2533" t="s">
        <v>78</v>
      </c>
      <c r="L2533" t="s">
        <v>77</v>
      </c>
      <c r="M2533" s="174">
        <f>IF(OR(ISBLANK(TP_CFAR_DB[[#This Row],[Probability]]),ISBLANK(TP_CFAR_DB[[#This Row],[Severity]])),"",VLOOKUP(TP_CFAR_DB[[#This Row],[Probability]],Probability[],2,FALSE)+VLOOKUP(TP_CFAR_DB[[#This Row],[Severity]],Probability[],2,FALSE)+1)</f>
        <v>3</v>
      </c>
      <c r="N2533" s="182"/>
    </row>
    <row r="2534" spans="2:14" ht="16">
      <c r="B2534" s="176">
        <f t="shared" ca="1" si="124"/>
        <v>2530</v>
      </c>
      <c r="C2534" s="399" t="str">
        <f t="shared" ca="1" si="125"/>
        <v>FT-TP-2530</v>
      </c>
      <c r="D2534" s="182" t="s">
        <v>1590</v>
      </c>
      <c r="E2534" s="1" t="s">
        <v>4</v>
      </c>
      <c r="J2534" t="s">
        <v>1591</v>
      </c>
      <c r="K2534" t="s">
        <v>78</v>
      </c>
      <c r="L2534" t="s">
        <v>77</v>
      </c>
      <c r="M2534" s="174">
        <f>IF(OR(ISBLANK(TP_CFAR_DB[[#This Row],[Probability]]),ISBLANK(TP_CFAR_DB[[#This Row],[Severity]])),"",VLOOKUP(TP_CFAR_DB[[#This Row],[Probability]],Probability[],2,FALSE)+VLOOKUP(TP_CFAR_DB[[#This Row],[Severity]],Probability[],2,FALSE)+1)</f>
        <v>3</v>
      </c>
      <c r="N2534" s="182"/>
    </row>
    <row r="2535" spans="2:14" ht="16">
      <c r="B2535" s="176">
        <f t="shared" ca="1" si="124"/>
        <v>2531</v>
      </c>
      <c r="C2535" s="399" t="str">
        <f t="shared" ca="1" si="125"/>
        <v>FT-TP-2531</v>
      </c>
      <c r="D2535" s="182" t="s">
        <v>1592</v>
      </c>
      <c r="E2535" s="1" t="s">
        <v>4</v>
      </c>
      <c r="J2535" t="s">
        <v>1594</v>
      </c>
      <c r="K2535" t="s">
        <v>78</v>
      </c>
      <c r="L2535" t="s">
        <v>77</v>
      </c>
      <c r="M2535" s="174">
        <f>IF(OR(ISBLANK(TP_CFAR_DB[[#This Row],[Probability]]),ISBLANK(TP_CFAR_DB[[#This Row],[Severity]])),"",VLOOKUP(TP_CFAR_DB[[#This Row],[Probability]],Probability[],2,FALSE)+VLOOKUP(TP_CFAR_DB[[#This Row],[Severity]],Probability[],2,FALSE)+1)</f>
        <v>3</v>
      </c>
      <c r="N2535" s="182"/>
    </row>
    <row r="2536" spans="2:14" ht="16">
      <c r="B2536" s="400">
        <f ca="1">INDIRECT("R[-1]C",0)+1</f>
        <v>2532</v>
      </c>
      <c r="C2536" s="399" t="str">
        <f ca="1">"FT-TP-"&amp;B2536</f>
        <v>FT-TP-2532</v>
      </c>
      <c r="D2536" s="182" t="s">
        <v>1593</v>
      </c>
      <c r="E2536" s="1" t="s">
        <v>4</v>
      </c>
      <c r="J2536" t="s">
        <v>1595</v>
      </c>
      <c r="K2536" t="s">
        <v>78</v>
      </c>
      <c r="L2536" t="s">
        <v>77</v>
      </c>
      <c r="M2536" s="174">
        <f>IF(OR(ISBLANK(TP_CFAR_DB[[#This Row],[Probability]]),ISBLANK(TP_CFAR_DB[[#This Row],[Severity]])),"",VLOOKUP(TP_CFAR_DB[[#This Row],[Probability]],Probability[],2,FALSE)+VLOOKUP(TP_CFAR_DB[[#This Row],[Severity]],Probability[],2,FALSE)+1)</f>
        <v>3</v>
      </c>
      <c r="N2536" s="182"/>
    </row>
    <row r="2537" spans="2:14" ht="16">
      <c r="B2537" s="176">
        <f t="shared" ref="B2537:B2603" ca="1" si="128">INDIRECT("R[-1]C",0)+1</f>
        <v>2533</v>
      </c>
      <c r="C2537" s="399" t="str">
        <f t="shared" ca="1" si="125"/>
        <v>FT-TP-2533</v>
      </c>
      <c r="D2537" s="182" t="s">
        <v>1610</v>
      </c>
      <c r="E2537" s="1" t="s">
        <v>4</v>
      </c>
      <c r="J2537" t="s">
        <v>1611</v>
      </c>
      <c r="K2537" t="s">
        <v>78</v>
      </c>
      <c r="L2537" t="s">
        <v>77</v>
      </c>
      <c r="M2537" s="174">
        <f>IF(OR(ISBLANK(TP_CFAR_DB[[#This Row],[Probability]]),ISBLANK(TP_CFAR_DB[[#This Row],[Severity]])),"",VLOOKUP(TP_CFAR_DB[[#This Row],[Probability]],Probability[],2,FALSE)+VLOOKUP(TP_CFAR_DB[[#This Row],[Severity]],Probability[],2,FALSE)+1)</f>
        <v>3</v>
      </c>
      <c r="N2537" s="182"/>
    </row>
    <row r="2538" spans="2:14" ht="16">
      <c r="B2538" s="176">
        <f t="shared" ca="1" si="128"/>
        <v>2534</v>
      </c>
      <c r="C2538" s="399" t="str">
        <f t="shared" ca="1" si="125"/>
        <v>FT-TP-2534</v>
      </c>
      <c r="D2538" s="182" t="s">
        <v>1718</v>
      </c>
      <c r="E2538" s="1" t="s">
        <v>4</v>
      </c>
      <c r="J2538" t="s">
        <v>1596</v>
      </c>
      <c r="K2538" t="s">
        <v>78</v>
      </c>
      <c r="L2538" t="s">
        <v>77</v>
      </c>
      <c r="M2538" s="174">
        <f>IF(OR(ISBLANK(TP_CFAR_DB[[#This Row],[Probability]]),ISBLANK(TP_CFAR_DB[[#This Row],[Severity]])),"",VLOOKUP(TP_CFAR_DB[[#This Row],[Probability]],Probability[],2,FALSE)+VLOOKUP(TP_CFAR_DB[[#This Row],[Severity]],Probability[],2,FALSE)+1)</f>
        <v>3</v>
      </c>
      <c r="N2538" s="182"/>
    </row>
    <row r="2539" spans="2:14" ht="16">
      <c r="B2539" s="400">
        <f ca="1">INDIRECT("R[-1]C",0)+1</f>
        <v>2535</v>
      </c>
      <c r="C2539" s="399" t="str">
        <f ca="1">"FT-TP-"&amp;B2539</f>
        <v>FT-TP-2535</v>
      </c>
      <c r="D2539" s="182" t="s">
        <v>1719</v>
      </c>
      <c r="E2539" s="1" t="s">
        <v>4</v>
      </c>
      <c r="J2539" t="s">
        <v>1599</v>
      </c>
      <c r="K2539" t="s">
        <v>78</v>
      </c>
      <c r="L2539" t="s">
        <v>77</v>
      </c>
      <c r="M2539" s="174">
        <f>IF(OR(ISBLANK(TP_CFAR_DB[[#This Row],[Probability]]),ISBLANK(TP_CFAR_DB[[#This Row],[Severity]])),"",VLOOKUP(TP_CFAR_DB[[#This Row],[Probability]],Probability[],2,FALSE)+VLOOKUP(TP_CFAR_DB[[#This Row],[Severity]],Probability[],2,FALSE)+1)</f>
        <v>3</v>
      </c>
      <c r="N2539" s="182"/>
    </row>
    <row r="2540" spans="2:14" ht="16">
      <c r="B2540" s="400">
        <f ca="1">INDIRECT("R[-1]C",0)+1</f>
        <v>2536</v>
      </c>
      <c r="C2540" s="399" t="str">
        <f ca="1">"FT-TP-"&amp;B2540</f>
        <v>FT-TP-2536</v>
      </c>
      <c r="D2540" s="182" t="s">
        <v>1720</v>
      </c>
      <c r="E2540" s="1" t="s">
        <v>4</v>
      </c>
      <c r="J2540" s="405" t="s">
        <v>1723</v>
      </c>
      <c r="K2540" t="s">
        <v>78</v>
      </c>
      <c r="L2540" t="s">
        <v>77</v>
      </c>
      <c r="M2540" s="174">
        <f>IF(OR(ISBLANK(TP_CFAR_DB[[#This Row],[Probability]]),ISBLANK(TP_CFAR_DB[[#This Row],[Severity]])),"",VLOOKUP(TP_CFAR_DB[[#This Row],[Probability]],Probability[],2,FALSE)+VLOOKUP(TP_CFAR_DB[[#This Row],[Severity]],Probability[],2,FALSE)+1)</f>
        <v>3</v>
      </c>
      <c r="N2540" s="182"/>
    </row>
    <row r="2541" spans="2:14" ht="16">
      <c r="B2541" s="176">
        <f t="shared" ca="1" si="128"/>
        <v>2537</v>
      </c>
      <c r="C2541" s="399" t="str">
        <f t="shared" ca="1" si="125"/>
        <v>FT-TP-2537</v>
      </c>
      <c r="D2541" s="182" t="s">
        <v>1722</v>
      </c>
      <c r="E2541" s="1" t="s">
        <v>4</v>
      </c>
      <c r="J2541" s="405" t="s">
        <v>1721</v>
      </c>
      <c r="K2541" t="s">
        <v>78</v>
      </c>
      <c r="L2541" t="s">
        <v>77</v>
      </c>
      <c r="M2541" s="174">
        <f>IF(OR(ISBLANK(TP_CFAR_DB[[#This Row],[Probability]]),ISBLANK(TP_CFAR_DB[[#This Row],[Severity]])),"",VLOOKUP(TP_CFAR_DB[[#This Row],[Probability]],Probability[],2,FALSE)+VLOOKUP(TP_CFAR_DB[[#This Row],[Severity]],Probability[],2,FALSE)+1)</f>
        <v>3</v>
      </c>
      <c r="N2541" s="182"/>
    </row>
    <row r="2542" spans="2:14" ht="16">
      <c r="B2542" s="176">
        <f ca="1">INDIRECT("R[-1]C",0)+1</f>
        <v>2538</v>
      </c>
      <c r="C2542" s="399" t="str">
        <f ca="1">"FT-TP-"&amp;B2542</f>
        <v>FT-TP-2538</v>
      </c>
      <c r="D2542" s="182" t="s">
        <v>1724</v>
      </c>
      <c r="E2542" s="1" t="s">
        <v>4</v>
      </c>
      <c r="J2542" s="405" t="s">
        <v>1725</v>
      </c>
      <c r="K2542" t="s">
        <v>78</v>
      </c>
      <c r="L2542" t="s">
        <v>77</v>
      </c>
      <c r="M2542" s="174">
        <f>IF(OR(ISBLANK(TP_CFAR_DB[[#This Row],[Probability]]),ISBLANK(TP_CFAR_DB[[#This Row],[Severity]])),"",VLOOKUP(TP_CFAR_DB[[#This Row],[Probability]],Probability[],2,FALSE)+VLOOKUP(TP_CFAR_DB[[#This Row],[Severity]],Probability[],2,FALSE)+1)</f>
        <v>3</v>
      </c>
      <c r="N2542" s="182"/>
    </row>
    <row r="2543" spans="2:14" ht="16">
      <c r="B2543" s="176">
        <f t="shared" ca="1" si="128"/>
        <v>2539</v>
      </c>
      <c r="C2543" s="399" t="str">
        <f t="shared" ca="1" si="125"/>
        <v>FT-TP-2539</v>
      </c>
      <c r="D2543" s="182" t="s">
        <v>1600</v>
      </c>
      <c r="E2543" s="1" t="s">
        <v>4</v>
      </c>
      <c r="J2543" t="s">
        <v>1603</v>
      </c>
      <c r="K2543" t="s">
        <v>78</v>
      </c>
      <c r="L2543" t="s">
        <v>77</v>
      </c>
      <c r="M2543" s="174">
        <f>IF(OR(ISBLANK(TP_CFAR_DB[[#This Row],[Probability]]),ISBLANK(TP_CFAR_DB[[#This Row],[Severity]])),"",VLOOKUP(TP_CFAR_DB[[#This Row],[Probability]],Probability[],2,FALSE)+VLOOKUP(TP_CFAR_DB[[#This Row],[Severity]],Probability[],2,FALSE)+1)</f>
        <v>3</v>
      </c>
      <c r="N2543" s="182"/>
    </row>
    <row r="2544" spans="2:14" ht="16">
      <c r="B2544" s="176">
        <f t="shared" ca="1" si="128"/>
        <v>2540</v>
      </c>
      <c r="C2544" s="399" t="str">
        <f t="shared" ca="1" si="125"/>
        <v>FT-TP-2540</v>
      </c>
      <c r="D2544" s="182" t="s">
        <v>1601</v>
      </c>
      <c r="E2544" s="1" t="s">
        <v>4</v>
      </c>
      <c r="J2544" t="s">
        <v>1602</v>
      </c>
      <c r="K2544" t="s">
        <v>78</v>
      </c>
      <c r="L2544" t="s">
        <v>77</v>
      </c>
      <c r="M2544" s="174">
        <f>IF(OR(ISBLANK(TP_CFAR_DB[[#This Row],[Probability]]),ISBLANK(TP_CFAR_DB[[#This Row],[Severity]])),"",VLOOKUP(TP_CFAR_DB[[#This Row],[Probability]],Probability[],2,FALSE)+VLOOKUP(TP_CFAR_DB[[#This Row],[Severity]],Probability[],2,FALSE)+1)</f>
        <v>3</v>
      </c>
      <c r="N2544" s="182"/>
    </row>
    <row r="2545" spans="2:14" ht="16">
      <c r="B2545" s="176">
        <f t="shared" ca="1" si="128"/>
        <v>2541</v>
      </c>
      <c r="C2545" s="399" t="str">
        <f t="shared" ca="1" si="125"/>
        <v>FT-TP-2541</v>
      </c>
      <c r="D2545" s="182" t="s">
        <v>1605</v>
      </c>
      <c r="E2545" s="1" t="s">
        <v>4</v>
      </c>
      <c r="J2545" t="s">
        <v>1606</v>
      </c>
      <c r="K2545" t="s">
        <v>78</v>
      </c>
      <c r="L2545" t="s">
        <v>77</v>
      </c>
      <c r="M2545" s="174">
        <f>IF(OR(ISBLANK(TP_CFAR_DB[[#This Row],[Probability]]),ISBLANK(TP_CFAR_DB[[#This Row],[Severity]])),"",VLOOKUP(TP_CFAR_DB[[#This Row],[Probability]],Probability[],2,FALSE)+VLOOKUP(TP_CFAR_DB[[#This Row],[Severity]],Probability[],2,FALSE)+1)</f>
        <v>3</v>
      </c>
      <c r="N2545" s="182"/>
    </row>
    <row r="2546" spans="2:14" ht="16">
      <c r="B2546" s="176">
        <f t="shared" ca="1" si="128"/>
        <v>2542</v>
      </c>
      <c r="C2546" s="399" t="str">
        <f t="shared" ca="1" si="125"/>
        <v>FT-TP-2542</v>
      </c>
      <c r="D2546" s="182" t="s">
        <v>1608</v>
      </c>
      <c r="E2546" s="1" t="s">
        <v>4</v>
      </c>
      <c r="J2546" t="s">
        <v>1607</v>
      </c>
      <c r="K2546" t="s">
        <v>78</v>
      </c>
      <c r="L2546" t="s">
        <v>77</v>
      </c>
      <c r="M2546" s="174">
        <f>IF(OR(ISBLANK(TP_CFAR_DB[[#This Row],[Probability]]),ISBLANK(TP_CFAR_DB[[#This Row],[Severity]])),"",VLOOKUP(TP_CFAR_DB[[#This Row],[Probability]],Probability[],2,FALSE)+VLOOKUP(TP_CFAR_DB[[#This Row],[Severity]],Probability[],2,FALSE)+1)</f>
        <v>3</v>
      </c>
      <c r="N2546" s="182"/>
    </row>
    <row r="2547" spans="2:14">
      <c r="B2547" s="176">
        <f t="shared" ca="1" si="128"/>
        <v>2543</v>
      </c>
      <c r="C2547" s="176"/>
      <c r="K2547" t="s">
        <v>78</v>
      </c>
      <c r="L2547" t="s">
        <v>77</v>
      </c>
      <c r="M2547" s="174">
        <f>IF(OR(ISBLANK(TP_CFAR_DB[[#This Row],[Probability]]),ISBLANK(TP_CFAR_DB[[#This Row],[Severity]])),"",VLOOKUP(TP_CFAR_DB[[#This Row],[Probability]],Probability[],2,FALSE)+VLOOKUP(TP_CFAR_DB[[#This Row],[Severity]],Probability[],2,FALSE)+1)</f>
        <v>3</v>
      </c>
      <c r="N2547" s="182"/>
    </row>
    <row r="2548" spans="2:14">
      <c r="B2548" s="176">
        <f t="shared" ca="1" si="128"/>
        <v>2544</v>
      </c>
      <c r="C2548" s="176" t="str">
        <f t="shared" ref="C2548:C2603" ca="1" si="129">"FT-TP-"&amp;B2548</f>
        <v>FT-TP-2544</v>
      </c>
      <c r="D2548" s="182"/>
      <c r="K2548" t="s">
        <v>78</v>
      </c>
      <c r="L2548" t="s">
        <v>77</v>
      </c>
      <c r="M2548" s="174">
        <f>IF(OR(ISBLANK(TP_CFAR_DB[[#This Row],[Probability]]),ISBLANK(TP_CFAR_DB[[#This Row],[Severity]])),"",VLOOKUP(TP_CFAR_DB[[#This Row],[Probability]],Probability[],2,FALSE)+VLOOKUP(TP_CFAR_DB[[#This Row],[Severity]],Probability[],2,FALSE)+1)</f>
        <v>3</v>
      </c>
      <c r="N2548" s="182"/>
    </row>
    <row r="2549" spans="2:14">
      <c r="B2549" s="176">
        <f t="shared" ca="1" si="128"/>
        <v>2545</v>
      </c>
      <c r="C2549" s="176" t="str">
        <f t="shared" ca="1" si="129"/>
        <v>FT-TP-2545</v>
      </c>
      <c r="M2549" s="174" t="str">
        <f>IF(OR(ISBLANK(TP_CFAR_DB[[#This Row],[Probability]]),ISBLANK(TP_CFAR_DB[[#This Row],[Severity]])),"",VLOOKUP(TP_CFAR_DB[[#This Row],[Probability]],Probability[],2,FALSE)+VLOOKUP(TP_CFAR_DB[[#This Row],[Severity]],Probability[],2,FALSE)+1)</f>
        <v/>
      </c>
      <c r="N2549" s="182"/>
    </row>
    <row r="2550" spans="2:14">
      <c r="B2550" s="176">
        <f t="shared" ca="1" si="128"/>
        <v>2546</v>
      </c>
      <c r="C2550" s="176" t="str">
        <f t="shared" ca="1" si="129"/>
        <v>FT-TP-2546</v>
      </c>
      <c r="M2550" s="174" t="str">
        <f>IF(OR(ISBLANK(TP_CFAR_DB[[#This Row],[Probability]]),ISBLANK(TP_CFAR_DB[[#This Row],[Severity]])),"",VLOOKUP(TP_CFAR_DB[[#This Row],[Probability]],Probability[],2,FALSE)+VLOOKUP(TP_CFAR_DB[[#This Row],[Severity]],Probability[],2,FALSE)+1)</f>
        <v/>
      </c>
      <c r="N2550" s="182"/>
    </row>
    <row r="2551" spans="2:14">
      <c r="B2551" s="176">
        <f t="shared" ca="1" si="128"/>
        <v>2547</v>
      </c>
      <c r="C2551" s="176" t="str">
        <f t="shared" ca="1" si="129"/>
        <v>FT-TP-2547</v>
      </c>
      <c r="M2551" s="174" t="str">
        <f>IF(OR(ISBLANK(TP_CFAR_DB[[#This Row],[Probability]]),ISBLANK(TP_CFAR_DB[[#This Row],[Severity]])),"",VLOOKUP(TP_CFAR_DB[[#This Row],[Probability]],Probability[],2,FALSE)+VLOOKUP(TP_CFAR_DB[[#This Row],[Severity]],Probability[],2,FALSE)+1)</f>
        <v/>
      </c>
      <c r="N2551" s="182"/>
    </row>
    <row r="2552" spans="2:14">
      <c r="B2552" s="176">
        <f t="shared" ca="1" si="128"/>
        <v>2548</v>
      </c>
      <c r="C2552" s="176" t="str">
        <f t="shared" ca="1" si="129"/>
        <v>FT-TP-2548</v>
      </c>
      <c r="M2552" s="174" t="str">
        <f>IF(OR(ISBLANK(TP_CFAR_DB[[#This Row],[Probability]]),ISBLANK(TP_CFAR_DB[[#This Row],[Severity]])),"",VLOOKUP(TP_CFAR_DB[[#This Row],[Probability]],Probability[],2,FALSE)+VLOOKUP(TP_CFAR_DB[[#This Row],[Severity]],Probability[],2,FALSE)+1)</f>
        <v/>
      </c>
      <c r="N2552" s="182"/>
    </row>
    <row r="2553" spans="2:14">
      <c r="B2553" s="176">
        <f t="shared" ca="1" si="128"/>
        <v>2549</v>
      </c>
      <c r="C2553" s="176" t="str">
        <f t="shared" ca="1" si="129"/>
        <v>FT-TP-2549</v>
      </c>
      <c r="M2553" s="174" t="str">
        <f>IF(OR(ISBLANK(TP_CFAR_DB[[#This Row],[Probability]]),ISBLANK(TP_CFAR_DB[[#This Row],[Severity]])),"",VLOOKUP(TP_CFAR_DB[[#This Row],[Probability]],Probability[],2,FALSE)+VLOOKUP(TP_CFAR_DB[[#This Row],[Severity]],Probability[],2,FALSE)+1)</f>
        <v/>
      </c>
      <c r="N2553" s="182"/>
    </row>
    <row r="2554" spans="2:14">
      <c r="B2554" s="176">
        <f t="shared" ca="1" si="128"/>
        <v>2550</v>
      </c>
      <c r="C2554" s="176" t="str">
        <f t="shared" ca="1" si="129"/>
        <v>FT-TP-2550</v>
      </c>
      <c r="M2554" s="174" t="str">
        <f>IF(OR(ISBLANK(TP_CFAR_DB[[#This Row],[Probability]]),ISBLANK(TP_CFAR_DB[[#This Row],[Severity]])),"",VLOOKUP(TP_CFAR_DB[[#This Row],[Probability]],Probability[],2,FALSE)+VLOOKUP(TP_CFAR_DB[[#This Row],[Severity]],Probability[],2,FALSE)+1)</f>
        <v/>
      </c>
      <c r="N2554" s="182"/>
    </row>
    <row r="2555" spans="2:14">
      <c r="B2555" s="176">
        <f t="shared" ca="1" si="128"/>
        <v>2551</v>
      </c>
      <c r="C2555" s="176" t="str">
        <f t="shared" ca="1" si="129"/>
        <v>FT-TP-2551</v>
      </c>
      <c r="M2555" s="174" t="str">
        <f>IF(OR(ISBLANK(TP_CFAR_DB[[#This Row],[Probability]]),ISBLANK(TP_CFAR_DB[[#This Row],[Severity]])),"",VLOOKUP(TP_CFAR_DB[[#This Row],[Probability]],Probability[],2,FALSE)+VLOOKUP(TP_CFAR_DB[[#This Row],[Severity]],Probability[],2,FALSE)+1)</f>
        <v/>
      </c>
      <c r="N2555" s="182"/>
    </row>
    <row r="2556" spans="2:14">
      <c r="B2556" s="176">
        <f t="shared" ca="1" si="128"/>
        <v>2552</v>
      </c>
      <c r="C2556" s="176" t="str">
        <f t="shared" ca="1" si="129"/>
        <v>FT-TP-2552</v>
      </c>
      <c r="M2556" s="174" t="str">
        <f>IF(OR(ISBLANK(TP_CFAR_DB[[#This Row],[Probability]]),ISBLANK(TP_CFAR_DB[[#This Row],[Severity]])),"",VLOOKUP(TP_CFAR_DB[[#This Row],[Probability]],Probability[],2,FALSE)+VLOOKUP(TP_CFAR_DB[[#This Row],[Severity]],Probability[],2,FALSE)+1)</f>
        <v/>
      </c>
      <c r="N2556" s="182"/>
    </row>
    <row r="2557" spans="2:14">
      <c r="B2557" s="176">
        <f t="shared" ca="1" si="128"/>
        <v>2553</v>
      </c>
      <c r="C2557" s="176" t="str">
        <f t="shared" ca="1" si="129"/>
        <v>FT-TP-2553</v>
      </c>
      <c r="M2557" s="174" t="str">
        <f>IF(OR(ISBLANK(TP_CFAR_DB[[#This Row],[Probability]]),ISBLANK(TP_CFAR_DB[[#This Row],[Severity]])),"",VLOOKUP(TP_CFAR_DB[[#This Row],[Probability]],Probability[],2,FALSE)+VLOOKUP(TP_CFAR_DB[[#This Row],[Severity]],Probability[],2,FALSE)+1)</f>
        <v/>
      </c>
      <c r="N2557" s="182"/>
    </row>
    <row r="2558" spans="2:14">
      <c r="B2558" s="176">
        <f t="shared" ca="1" si="128"/>
        <v>2554</v>
      </c>
      <c r="C2558" s="176" t="str">
        <f t="shared" ca="1" si="129"/>
        <v>FT-TP-2554</v>
      </c>
      <c r="M2558" s="174" t="str">
        <f>IF(OR(ISBLANK(TP_CFAR_DB[[#This Row],[Probability]]),ISBLANK(TP_CFAR_DB[[#This Row],[Severity]])),"",VLOOKUP(TP_CFAR_DB[[#This Row],[Probability]],Probability[],2,FALSE)+VLOOKUP(TP_CFAR_DB[[#This Row],[Severity]],Probability[],2,FALSE)+1)</f>
        <v/>
      </c>
      <c r="N2558" s="182"/>
    </row>
    <row r="2559" spans="2:14">
      <c r="B2559" s="176">
        <f t="shared" ca="1" si="128"/>
        <v>2555</v>
      </c>
      <c r="C2559" s="176" t="str">
        <f t="shared" ca="1" si="129"/>
        <v>FT-TP-2555</v>
      </c>
      <c r="M2559" s="174" t="str">
        <f>IF(OR(ISBLANK(TP_CFAR_DB[[#This Row],[Probability]]),ISBLANK(TP_CFAR_DB[[#This Row],[Severity]])),"",VLOOKUP(TP_CFAR_DB[[#This Row],[Probability]],Probability[],2,FALSE)+VLOOKUP(TP_CFAR_DB[[#This Row],[Severity]],Probability[],2,FALSE)+1)</f>
        <v/>
      </c>
      <c r="N2559" s="182"/>
    </row>
    <row r="2560" spans="2:14">
      <c r="B2560" s="176">
        <f t="shared" ca="1" si="128"/>
        <v>2556</v>
      </c>
      <c r="C2560" s="176" t="str">
        <f t="shared" ca="1" si="129"/>
        <v>FT-TP-2556</v>
      </c>
      <c r="M2560" s="174" t="str">
        <f>IF(OR(ISBLANK(TP_CFAR_DB[[#This Row],[Probability]]),ISBLANK(TP_CFAR_DB[[#This Row],[Severity]])),"",VLOOKUP(TP_CFAR_DB[[#This Row],[Probability]],Probability[],2,FALSE)+VLOOKUP(TP_CFAR_DB[[#This Row],[Severity]],Probability[],2,FALSE)+1)</f>
        <v/>
      </c>
      <c r="N2560" s="182"/>
    </row>
    <row r="2561" spans="2:14">
      <c r="B2561" s="176">
        <f t="shared" ca="1" si="128"/>
        <v>2557</v>
      </c>
      <c r="C2561" s="176" t="str">
        <f t="shared" ca="1" si="129"/>
        <v>FT-TP-2557</v>
      </c>
      <c r="M2561" s="174" t="str">
        <f>IF(OR(ISBLANK(TP_CFAR_DB[[#This Row],[Probability]]),ISBLANK(TP_CFAR_DB[[#This Row],[Severity]])),"",VLOOKUP(TP_CFAR_DB[[#This Row],[Probability]],Probability[],2,FALSE)+VLOOKUP(TP_CFAR_DB[[#This Row],[Severity]],Probability[],2,FALSE)+1)</f>
        <v/>
      </c>
      <c r="N2561" s="182"/>
    </row>
    <row r="2562" spans="2:14">
      <c r="B2562" s="176">
        <f t="shared" ca="1" si="128"/>
        <v>2558</v>
      </c>
      <c r="C2562" s="176" t="str">
        <f t="shared" ca="1" si="129"/>
        <v>FT-TP-2558</v>
      </c>
      <c r="M2562" s="174" t="str">
        <f>IF(OR(ISBLANK(TP_CFAR_DB[[#This Row],[Probability]]),ISBLANK(TP_CFAR_DB[[#This Row],[Severity]])),"",VLOOKUP(TP_CFAR_DB[[#This Row],[Probability]],Probability[],2,FALSE)+VLOOKUP(TP_CFAR_DB[[#This Row],[Severity]],Probability[],2,FALSE)+1)</f>
        <v/>
      </c>
      <c r="N2562" s="182"/>
    </row>
    <row r="2563" spans="2:14">
      <c r="B2563" s="176">
        <f t="shared" ca="1" si="128"/>
        <v>2559</v>
      </c>
      <c r="C2563" s="176" t="str">
        <f t="shared" ca="1" si="129"/>
        <v>FT-TP-2559</v>
      </c>
      <c r="M2563" s="174" t="str">
        <f>IF(OR(ISBLANK(TP_CFAR_DB[[#This Row],[Probability]]),ISBLANK(TP_CFAR_DB[[#This Row],[Severity]])),"",VLOOKUP(TP_CFAR_DB[[#This Row],[Probability]],Probability[],2,FALSE)+VLOOKUP(TP_CFAR_DB[[#This Row],[Severity]],Probability[],2,FALSE)+1)</f>
        <v/>
      </c>
      <c r="N2563" s="182"/>
    </row>
    <row r="2564" spans="2:14">
      <c r="B2564" s="176">
        <f t="shared" ca="1" si="128"/>
        <v>2560</v>
      </c>
      <c r="C2564" s="176" t="str">
        <f t="shared" ca="1" si="129"/>
        <v>FT-TP-2560</v>
      </c>
      <c r="M2564" s="174" t="str">
        <f>IF(OR(ISBLANK(TP_CFAR_DB[[#This Row],[Probability]]),ISBLANK(TP_CFAR_DB[[#This Row],[Severity]])),"",VLOOKUP(TP_CFAR_DB[[#This Row],[Probability]],Probability[],2,FALSE)+VLOOKUP(TP_CFAR_DB[[#This Row],[Severity]],Probability[],2,FALSE)+1)</f>
        <v/>
      </c>
      <c r="N2564" s="182"/>
    </row>
    <row r="2565" spans="2:14">
      <c r="B2565" s="176">
        <f t="shared" ca="1" si="128"/>
        <v>2561</v>
      </c>
      <c r="C2565" s="176" t="str">
        <f t="shared" ca="1" si="129"/>
        <v>FT-TP-2561</v>
      </c>
      <c r="M2565" s="174" t="str">
        <f>IF(OR(ISBLANK(TP_CFAR_DB[[#This Row],[Probability]]),ISBLANK(TP_CFAR_DB[[#This Row],[Severity]])),"",VLOOKUP(TP_CFAR_DB[[#This Row],[Probability]],Probability[],2,FALSE)+VLOOKUP(TP_CFAR_DB[[#This Row],[Severity]],Probability[],2,FALSE)+1)</f>
        <v/>
      </c>
      <c r="N2565" s="182"/>
    </row>
    <row r="2566" spans="2:14">
      <c r="B2566" s="176">
        <f t="shared" ca="1" si="128"/>
        <v>2562</v>
      </c>
      <c r="C2566" s="176" t="str">
        <f t="shared" ca="1" si="129"/>
        <v>FT-TP-2562</v>
      </c>
      <c r="M2566" s="174" t="str">
        <f>IF(OR(ISBLANK(TP_CFAR_DB[[#This Row],[Probability]]),ISBLANK(TP_CFAR_DB[[#This Row],[Severity]])),"",VLOOKUP(TP_CFAR_DB[[#This Row],[Probability]],Probability[],2,FALSE)+VLOOKUP(TP_CFAR_DB[[#This Row],[Severity]],Probability[],2,FALSE)+1)</f>
        <v/>
      </c>
      <c r="N2566" s="182"/>
    </row>
    <row r="2567" spans="2:14">
      <c r="B2567" s="176">
        <f t="shared" ca="1" si="128"/>
        <v>2563</v>
      </c>
      <c r="C2567" s="176" t="str">
        <f t="shared" ca="1" si="129"/>
        <v>FT-TP-2563</v>
      </c>
      <c r="M2567" s="174" t="str">
        <f>IF(OR(ISBLANK(TP_CFAR_DB[[#This Row],[Probability]]),ISBLANK(TP_CFAR_DB[[#This Row],[Severity]])),"",VLOOKUP(TP_CFAR_DB[[#This Row],[Probability]],Probability[],2,FALSE)+VLOOKUP(TP_CFAR_DB[[#This Row],[Severity]],Probability[],2,FALSE)+1)</f>
        <v/>
      </c>
      <c r="N2567" s="182"/>
    </row>
    <row r="2568" spans="2:14">
      <c r="B2568" s="176">
        <f t="shared" ca="1" si="128"/>
        <v>2564</v>
      </c>
      <c r="C2568" s="176" t="str">
        <f t="shared" ca="1" si="129"/>
        <v>FT-TP-2564</v>
      </c>
      <c r="M2568" s="174" t="str">
        <f>IF(OR(ISBLANK(TP_CFAR_DB[[#This Row],[Probability]]),ISBLANK(TP_CFAR_DB[[#This Row],[Severity]])),"",VLOOKUP(TP_CFAR_DB[[#This Row],[Probability]],Probability[],2,FALSE)+VLOOKUP(TP_CFAR_DB[[#This Row],[Severity]],Probability[],2,FALSE)+1)</f>
        <v/>
      </c>
      <c r="N2568" s="182"/>
    </row>
    <row r="2569" spans="2:14">
      <c r="B2569" s="176">
        <f t="shared" ca="1" si="128"/>
        <v>2565</v>
      </c>
      <c r="C2569" s="176" t="str">
        <f t="shared" ca="1" si="129"/>
        <v>FT-TP-2565</v>
      </c>
      <c r="M2569" s="174" t="str">
        <f>IF(OR(ISBLANK(TP_CFAR_DB[[#This Row],[Probability]]),ISBLANK(TP_CFAR_DB[[#This Row],[Severity]])),"",VLOOKUP(TP_CFAR_DB[[#This Row],[Probability]],Probability[],2,FALSE)+VLOOKUP(TP_CFAR_DB[[#This Row],[Severity]],Probability[],2,FALSE)+1)</f>
        <v/>
      </c>
      <c r="N2569" s="182"/>
    </row>
    <row r="2570" spans="2:14">
      <c r="B2570" s="176">
        <f t="shared" ca="1" si="128"/>
        <v>2566</v>
      </c>
      <c r="C2570" s="176" t="str">
        <f t="shared" ca="1" si="129"/>
        <v>FT-TP-2566</v>
      </c>
      <c r="M2570" s="174" t="str">
        <f>IF(OR(ISBLANK(TP_CFAR_DB[[#This Row],[Probability]]),ISBLANK(TP_CFAR_DB[[#This Row],[Severity]])),"",VLOOKUP(TP_CFAR_DB[[#This Row],[Probability]],Probability[],2,FALSE)+VLOOKUP(TP_CFAR_DB[[#This Row],[Severity]],Probability[],2,FALSE)+1)</f>
        <v/>
      </c>
      <c r="N2570" s="182"/>
    </row>
    <row r="2571" spans="2:14">
      <c r="B2571" s="176">
        <f t="shared" ca="1" si="128"/>
        <v>2567</v>
      </c>
      <c r="C2571" s="176" t="str">
        <f t="shared" ca="1" si="129"/>
        <v>FT-TP-2567</v>
      </c>
      <c r="M2571" s="174" t="str">
        <f>IF(OR(ISBLANK(TP_CFAR_DB[[#This Row],[Probability]]),ISBLANK(TP_CFAR_DB[[#This Row],[Severity]])),"",VLOOKUP(TP_CFAR_DB[[#This Row],[Probability]],Probability[],2,FALSE)+VLOOKUP(TP_CFAR_DB[[#This Row],[Severity]],Probability[],2,FALSE)+1)</f>
        <v/>
      </c>
      <c r="N2571" s="182"/>
    </row>
    <row r="2572" spans="2:14">
      <c r="B2572" s="176">
        <f t="shared" ca="1" si="128"/>
        <v>2568</v>
      </c>
      <c r="C2572" s="176" t="str">
        <f t="shared" ca="1" si="129"/>
        <v>FT-TP-2568</v>
      </c>
      <c r="M2572" s="174" t="str">
        <f>IF(OR(ISBLANK(TP_CFAR_DB[[#This Row],[Probability]]),ISBLANK(TP_CFAR_DB[[#This Row],[Severity]])),"",VLOOKUP(TP_CFAR_DB[[#This Row],[Probability]],Probability[],2,FALSE)+VLOOKUP(TP_CFAR_DB[[#This Row],[Severity]],Probability[],2,FALSE)+1)</f>
        <v/>
      </c>
      <c r="N2572" s="182"/>
    </row>
    <row r="2573" spans="2:14">
      <c r="B2573" s="176">
        <f t="shared" ca="1" si="128"/>
        <v>2569</v>
      </c>
      <c r="C2573" s="176" t="str">
        <f t="shared" ca="1" si="129"/>
        <v>FT-TP-2569</v>
      </c>
      <c r="M2573" s="174" t="str">
        <f>IF(OR(ISBLANK(TP_CFAR_DB[[#This Row],[Probability]]),ISBLANK(TP_CFAR_DB[[#This Row],[Severity]])),"",VLOOKUP(TP_CFAR_DB[[#This Row],[Probability]],Probability[],2,FALSE)+VLOOKUP(TP_CFAR_DB[[#This Row],[Severity]],Probability[],2,FALSE)+1)</f>
        <v/>
      </c>
      <c r="N2573" s="182"/>
    </row>
    <row r="2574" spans="2:14">
      <c r="B2574" s="176">
        <f t="shared" ca="1" si="128"/>
        <v>2570</v>
      </c>
      <c r="C2574" s="176" t="str">
        <f t="shared" ca="1" si="129"/>
        <v>FT-TP-2570</v>
      </c>
      <c r="M2574" s="174" t="str">
        <f>IF(OR(ISBLANK(TP_CFAR_DB[[#This Row],[Probability]]),ISBLANK(TP_CFAR_DB[[#This Row],[Severity]])),"",VLOOKUP(TP_CFAR_DB[[#This Row],[Probability]],Probability[],2,FALSE)+VLOOKUP(TP_CFAR_DB[[#This Row],[Severity]],Probability[],2,FALSE)+1)</f>
        <v/>
      </c>
      <c r="N2574" s="182"/>
    </row>
    <row r="2575" spans="2:14">
      <c r="B2575" s="176">
        <f t="shared" ca="1" si="128"/>
        <v>2571</v>
      </c>
      <c r="C2575" s="176" t="str">
        <f t="shared" ca="1" si="129"/>
        <v>FT-TP-2571</v>
      </c>
      <c r="M2575" s="174" t="str">
        <f>IF(OR(ISBLANK(TP_CFAR_DB[[#This Row],[Probability]]),ISBLANK(TP_CFAR_DB[[#This Row],[Severity]])),"",VLOOKUP(TP_CFAR_DB[[#This Row],[Probability]],Probability[],2,FALSE)+VLOOKUP(TP_CFAR_DB[[#This Row],[Severity]],Probability[],2,FALSE)+1)</f>
        <v/>
      </c>
      <c r="N2575" s="182"/>
    </row>
    <row r="2576" spans="2:14">
      <c r="B2576" s="176">
        <f t="shared" ca="1" si="128"/>
        <v>2572</v>
      </c>
      <c r="C2576" s="176" t="str">
        <f t="shared" ca="1" si="129"/>
        <v>FT-TP-2572</v>
      </c>
      <c r="M2576" s="174" t="str">
        <f>IF(OR(ISBLANK(TP_CFAR_DB[[#This Row],[Probability]]),ISBLANK(TP_CFAR_DB[[#This Row],[Severity]])),"",VLOOKUP(TP_CFAR_DB[[#This Row],[Probability]],Probability[],2,FALSE)+VLOOKUP(TP_CFAR_DB[[#This Row],[Severity]],Probability[],2,FALSE)+1)</f>
        <v/>
      </c>
      <c r="N2576" s="182"/>
    </row>
    <row r="2577" spans="2:14">
      <c r="B2577" s="176">
        <f t="shared" ca="1" si="128"/>
        <v>2573</v>
      </c>
      <c r="C2577" s="176" t="str">
        <f t="shared" ca="1" si="129"/>
        <v>FT-TP-2573</v>
      </c>
      <c r="M2577" s="174" t="str">
        <f>IF(OR(ISBLANK(TP_CFAR_DB[[#This Row],[Probability]]),ISBLANK(TP_CFAR_DB[[#This Row],[Severity]])),"",VLOOKUP(TP_CFAR_DB[[#This Row],[Probability]],Probability[],2,FALSE)+VLOOKUP(TP_CFAR_DB[[#This Row],[Severity]],Probability[],2,FALSE)+1)</f>
        <v/>
      </c>
      <c r="N2577" s="182"/>
    </row>
    <row r="2578" spans="2:14">
      <c r="B2578" s="176">
        <f t="shared" ca="1" si="128"/>
        <v>2574</v>
      </c>
      <c r="C2578" s="176" t="str">
        <f t="shared" ca="1" si="129"/>
        <v>FT-TP-2574</v>
      </c>
      <c r="M2578" s="174" t="str">
        <f>IF(OR(ISBLANK(TP_CFAR_DB[[#This Row],[Probability]]),ISBLANK(TP_CFAR_DB[[#This Row],[Severity]])),"",VLOOKUP(TP_CFAR_DB[[#This Row],[Probability]],Probability[],2,FALSE)+VLOOKUP(TP_CFAR_DB[[#This Row],[Severity]],Probability[],2,FALSE)+1)</f>
        <v/>
      </c>
      <c r="N2578" s="182"/>
    </row>
    <row r="2579" spans="2:14">
      <c r="B2579" s="176">
        <f t="shared" ca="1" si="128"/>
        <v>2575</v>
      </c>
      <c r="C2579" s="176" t="str">
        <f t="shared" ca="1" si="129"/>
        <v>FT-TP-2575</v>
      </c>
      <c r="M2579" s="174" t="str">
        <f>IF(OR(ISBLANK(TP_CFAR_DB[[#This Row],[Probability]]),ISBLANK(TP_CFAR_DB[[#This Row],[Severity]])),"",VLOOKUP(TP_CFAR_DB[[#This Row],[Probability]],Probability[],2,FALSE)+VLOOKUP(TP_CFAR_DB[[#This Row],[Severity]],Probability[],2,FALSE)+1)</f>
        <v/>
      </c>
      <c r="N2579" s="182"/>
    </row>
    <row r="2580" spans="2:14">
      <c r="B2580" s="176">
        <f t="shared" ca="1" si="128"/>
        <v>2576</v>
      </c>
      <c r="C2580" s="176" t="str">
        <f t="shared" ca="1" si="129"/>
        <v>FT-TP-2576</v>
      </c>
      <c r="M2580" s="174" t="str">
        <f>IF(OR(ISBLANK(TP_CFAR_DB[[#This Row],[Probability]]),ISBLANK(TP_CFAR_DB[[#This Row],[Severity]])),"",VLOOKUP(TP_CFAR_DB[[#This Row],[Probability]],Probability[],2,FALSE)+VLOOKUP(TP_CFAR_DB[[#This Row],[Severity]],Probability[],2,FALSE)+1)</f>
        <v/>
      </c>
      <c r="N2580" s="182"/>
    </row>
    <row r="2581" spans="2:14">
      <c r="B2581" s="176">
        <f t="shared" ca="1" si="128"/>
        <v>2577</v>
      </c>
      <c r="C2581" s="176" t="str">
        <f t="shared" ca="1" si="129"/>
        <v>FT-TP-2577</v>
      </c>
      <c r="M2581" s="174" t="str">
        <f>IF(OR(ISBLANK(TP_CFAR_DB[[#This Row],[Probability]]),ISBLANK(TP_CFAR_DB[[#This Row],[Severity]])),"",VLOOKUP(TP_CFAR_DB[[#This Row],[Probability]],Probability[],2,FALSE)+VLOOKUP(TP_CFAR_DB[[#This Row],[Severity]],Probability[],2,FALSE)+1)</f>
        <v/>
      </c>
      <c r="N2581" s="182"/>
    </row>
    <row r="2582" spans="2:14">
      <c r="B2582" s="176">
        <f t="shared" ca="1" si="128"/>
        <v>2578</v>
      </c>
      <c r="C2582" s="176" t="str">
        <f t="shared" ca="1" si="129"/>
        <v>FT-TP-2578</v>
      </c>
      <c r="M2582" s="174" t="str">
        <f>IF(OR(ISBLANK(TP_CFAR_DB[[#This Row],[Probability]]),ISBLANK(TP_CFAR_DB[[#This Row],[Severity]])),"",VLOOKUP(TP_CFAR_DB[[#This Row],[Probability]],Probability[],2,FALSE)+VLOOKUP(TP_CFAR_DB[[#This Row],[Severity]],Probability[],2,FALSE)+1)</f>
        <v/>
      </c>
      <c r="N2582" s="182"/>
    </row>
    <row r="2583" spans="2:14">
      <c r="B2583" s="176">
        <f t="shared" ca="1" si="128"/>
        <v>2579</v>
      </c>
      <c r="C2583" s="176" t="str">
        <f t="shared" ca="1" si="129"/>
        <v>FT-TP-2579</v>
      </c>
      <c r="M2583" s="174" t="str">
        <f>IF(OR(ISBLANK(TP_CFAR_DB[[#This Row],[Probability]]),ISBLANK(TP_CFAR_DB[[#This Row],[Severity]])),"",VLOOKUP(TP_CFAR_DB[[#This Row],[Probability]],Probability[],2,FALSE)+VLOOKUP(TP_CFAR_DB[[#This Row],[Severity]],Probability[],2,FALSE)+1)</f>
        <v/>
      </c>
      <c r="N2583" s="182"/>
    </row>
    <row r="2584" spans="2:14">
      <c r="B2584" s="176">
        <f t="shared" ca="1" si="128"/>
        <v>2580</v>
      </c>
      <c r="C2584" s="176" t="str">
        <f t="shared" ca="1" si="129"/>
        <v>FT-TP-2580</v>
      </c>
      <c r="M2584" s="174" t="str">
        <f>IF(OR(ISBLANK(TP_CFAR_DB[[#This Row],[Probability]]),ISBLANK(TP_CFAR_DB[[#This Row],[Severity]])),"",VLOOKUP(TP_CFAR_DB[[#This Row],[Probability]],Probability[],2,FALSE)+VLOOKUP(TP_CFAR_DB[[#This Row],[Severity]],Probability[],2,FALSE)+1)</f>
        <v/>
      </c>
      <c r="N2584" s="182"/>
    </row>
    <row r="2585" spans="2:14">
      <c r="B2585" s="176">
        <f t="shared" ca="1" si="128"/>
        <v>2581</v>
      </c>
      <c r="C2585" s="176" t="str">
        <f t="shared" ca="1" si="129"/>
        <v>FT-TP-2581</v>
      </c>
      <c r="M2585" s="174" t="str">
        <f>IF(OR(ISBLANK(TP_CFAR_DB[[#This Row],[Probability]]),ISBLANK(TP_CFAR_DB[[#This Row],[Severity]])),"",VLOOKUP(TP_CFAR_DB[[#This Row],[Probability]],Probability[],2,FALSE)+VLOOKUP(TP_CFAR_DB[[#This Row],[Severity]],Probability[],2,FALSE)+1)</f>
        <v/>
      </c>
      <c r="N2585" s="182"/>
    </row>
    <row r="2586" spans="2:14">
      <c r="B2586" s="176">
        <f t="shared" ca="1" si="128"/>
        <v>2582</v>
      </c>
      <c r="C2586" s="176" t="str">
        <f t="shared" ca="1" si="129"/>
        <v>FT-TP-2582</v>
      </c>
      <c r="M2586" s="174" t="str">
        <f>IF(OR(ISBLANK(TP_CFAR_DB[[#This Row],[Probability]]),ISBLANK(TP_CFAR_DB[[#This Row],[Severity]])),"",VLOOKUP(TP_CFAR_DB[[#This Row],[Probability]],Probability[],2,FALSE)+VLOOKUP(TP_CFAR_DB[[#This Row],[Severity]],Probability[],2,FALSE)+1)</f>
        <v/>
      </c>
      <c r="N2586" s="182"/>
    </row>
    <row r="2587" spans="2:14">
      <c r="B2587" s="176">
        <f t="shared" ca="1" si="128"/>
        <v>2583</v>
      </c>
      <c r="C2587" s="176" t="str">
        <f t="shared" ca="1" si="129"/>
        <v>FT-TP-2583</v>
      </c>
      <c r="M2587" s="174" t="str">
        <f>IF(OR(ISBLANK(TP_CFAR_DB[[#This Row],[Probability]]),ISBLANK(TP_CFAR_DB[[#This Row],[Severity]])),"",VLOOKUP(TP_CFAR_DB[[#This Row],[Probability]],Probability[],2,FALSE)+VLOOKUP(TP_CFAR_DB[[#This Row],[Severity]],Probability[],2,FALSE)+1)</f>
        <v/>
      </c>
      <c r="N2587" s="182"/>
    </row>
    <row r="2588" spans="2:14">
      <c r="B2588" s="176">
        <f t="shared" ca="1" si="128"/>
        <v>2584</v>
      </c>
      <c r="C2588" s="176" t="str">
        <f t="shared" ca="1" si="129"/>
        <v>FT-TP-2584</v>
      </c>
      <c r="M2588" s="174" t="str">
        <f>IF(OR(ISBLANK(TP_CFAR_DB[[#This Row],[Probability]]),ISBLANK(TP_CFAR_DB[[#This Row],[Severity]])),"",VLOOKUP(TP_CFAR_DB[[#This Row],[Probability]],Probability[],2,FALSE)+VLOOKUP(TP_CFAR_DB[[#This Row],[Severity]],Probability[],2,FALSE)+1)</f>
        <v/>
      </c>
      <c r="N2588" s="182"/>
    </row>
    <row r="2589" spans="2:14">
      <c r="B2589" s="176">
        <f t="shared" ca="1" si="128"/>
        <v>2585</v>
      </c>
      <c r="C2589" s="176" t="str">
        <f t="shared" ca="1" si="129"/>
        <v>FT-TP-2585</v>
      </c>
      <c r="M2589" s="174" t="str">
        <f>IF(OR(ISBLANK(TP_CFAR_DB[[#This Row],[Probability]]),ISBLANK(TP_CFAR_DB[[#This Row],[Severity]])),"",VLOOKUP(TP_CFAR_DB[[#This Row],[Probability]],Probability[],2,FALSE)+VLOOKUP(TP_CFAR_DB[[#This Row],[Severity]],Probability[],2,FALSE)+1)</f>
        <v/>
      </c>
      <c r="N2589" s="182"/>
    </row>
    <row r="2590" spans="2:14">
      <c r="B2590" s="176">
        <f t="shared" ca="1" si="128"/>
        <v>2586</v>
      </c>
      <c r="C2590" s="176" t="str">
        <f t="shared" ca="1" si="129"/>
        <v>FT-TP-2586</v>
      </c>
      <c r="M2590" s="174" t="str">
        <f>IF(OR(ISBLANK(TP_CFAR_DB[[#This Row],[Probability]]),ISBLANK(TP_CFAR_DB[[#This Row],[Severity]])),"",VLOOKUP(TP_CFAR_DB[[#This Row],[Probability]],Probability[],2,FALSE)+VLOOKUP(TP_CFAR_DB[[#This Row],[Severity]],Probability[],2,FALSE)+1)</f>
        <v/>
      </c>
      <c r="N2590" s="182"/>
    </row>
    <row r="2591" spans="2:14">
      <c r="B2591" s="176">
        <f t="shared" ca="1" si="128"/>
        <v>2587</v>
      </c>
      <c r="C2591" s="176" t="str">
        <f t="shared" ca="1" si="129"/>
        <v>FT-TP-2587</v>
      </c>
      <c r="M2591" s="174" t="str">
        <f>IF(OR(ISBLANK(TP_CFAR_DB[[#This Row],[Probability]]),ISBLANK(TP_CFAR_DB[[#This Row],[Severity]])),"",VLOOKUP(TP_CFAR_DB[[#This Row],[Probability]],Probability[],2,FALSE)+VLOOKUP(TP_CFAR_DB[[#This Row],[Severity]],Probability[],2,FALSE)+1)</f>
        <v/>
      </c>
      <c r="N2591" s="182"/>
    </row>
    <row r="2592" spans="2:14">
      <c r="B2592" s="176">
        <f t="shared" ca="1" si="128"/>
        <v>2588</v>
      </c>
      <c r="C2592" s="176" t="str">
        <f t="shared" ca="1" si="129"/>
        <v>FT-TP-2588</v>
      </c>
      <c r="M2592" s="174" t="str">
        <f>IF(OR(ISBLANK(TP_CFAR_DB[[#This Row],[Probability]]),ISBLANK(TP_CFAR_DB[[#This Row],[Severity]])),"",VLOOKUP(TP_CFAR_DB[[#This Row],[Probability]],Probability[],2,FALSE)+VLOOKUP(TP_CFAR_DB[[#This Row],[Severity]],Probability[],2,FALSE)+1)</f>
        <v/>
      </c>
      <c r="N2592" s="182"/>
    </row>
    <row r="2593" spans="2:14">
      <c r="B2593" s="176">
        <f t="shared" ca="1" si="128"/>
        <v>2589</v>
      </c>
      <c r="C2593" s="176" t="str">
        <f t="shared" ca="1" si="129"/>
        <v>FT-TP-2589</v>
      </c>
      <c r="M2593" s="174" t="str">
        <f>IF(OR(ISBLANK(TP_CFAR_DB[[#This Row],[Probability]]),ISBLANK(TP_CFAR_DB[[#This Row],[Severity]])),"",VLOOKUP(TP_CFAR_DB[[#This Row],[Probability]],Probability[],2,FALSE)+VLOOKUP(TP_CFAR_DB[[#This Row],[Severity]],Probability[],2,FALSE)+1)</f>
        <v/>
      </c>
      <c r="N2593" s="182"/>
    </row>
    <row r="2594" spans="2:14">
      <c r="B2594" s="176">
        <f t="shared" ca="1" si="128"/>
        <v>2590</v>
      </c>
      <c r="C2594" s="176" t="str">
        <f t="shared" ca="1" si="129"/>
        <v>FT-TP-2590</v>
      </c>
      <c r="M2594" s="174" t="str">
        <f>IF(OR(ISBLANK(TP_CFAR_DB[[#This Row],[Probability]]),ISBLANK(TP_CFAR_DB[[#This Row],[Severity]])),"",VLOOKUP(TP_CFAR_DB[[#This Row],[Probability]],Probability[],2,FALSE)+VLOOKUP(TP_CFAR_DB[[#This Row],[Severity]],Probability[],2,FALSE)+1)</f>
        <v/>
      </c>
      <c r="N2594" s="182"/>
    </row>
    <row r="2595" spans="2:14">
      <c r="B2595" s="176">
        <f t="shared" ca="1" si="128"/>
        <v>2591</v>
      </c>
      <c r="C2595" s="176" t="str">
        <f t="shared" ca="1" si="129"/>
        <v>FT-TP-2591</v>
      </c>
      <c r="M2595" s="174" t="str">
        <f>IF(OR(ISBLANK(TP_CFAR_DB[[#This Row],[Probability]]),ISBLANK(TP_CFAR_DB[[#This Row],[Severity]])),"",VLOOKUP(TP_CFAR_DB[[#This Row],[Probability]],Probability[],2,FALSE)+VLOOKUP(TP_CFAR_DB[[#This Row],[Severity]],Probability[],2,FALSE)+1)</f>
        <v/>
      </c>
      <c r="N2595" s="182"/>
    </row>
    <row r="2596" spans="2:14">
      <c r="B2596" s="176">
        <f t="shared" ca="1" si="128"/>
        <v>2592</v>
      </c>
      <c r="C2596" s="176" t="str">
        <f t="shared" ca="1" si="129"/>
        <v>FT-TP-2592</v>
      </c>
      <c r="M2596" s="174" t="str">
        <f>IF(OR(ISBLANK(TP_CFAR_DB[[#This Row],[Probability]]),ISBLANK(TP_CFAR_DB[[#This Row],[Severity]])),"",VLOOKUP(TP_CFAR_DB[[#This Row],[Probability]],Probability[],2,FALSE)+VLOOKUP(TP_CFAR_DB[[#This Row],[Severity]],Probability[],2,FALSE)+1)</f>
        <v/>
      </c>
      <c r="N2596" s="182"/>
    </row>
    <row r="2597" spans="2:14">
      <c r="B2597" s="176">
        <f t="shared" ca="1" si="128"/>
        <v>2593</v>
      </c>
      <c r="C2597" s="176" t="str">
        <f t="shared" ca="1" si="129"/>
        <v>FT-TP-2593</v>
      </c>
      <c r="M2597" s="174" t="str">
        <f>IF(OR(ISBLANK(TP_CFAR_DB[[#This Row],[Probability]]),ISBLANK(TP_CFAR_DB[[#This Row],[Severity]])),"",VLOOKUP(TP_CFAR_DB[[#This Row],[Probability]],Probability[],2,FALSE)+VLOOKUP(TP_CFAR_DB[[#This Row],[Severity]],Probability[],2,FALSE)+1)</f>
        <v/>
      </c>
      <c r="N2597" s="182"/>
    </row>
    <row r="2598" spans="2:14">
      <c r="B2598" s="176">
        <f t="shared" ca="1" si="128"/>
        <v>2594</v>
      </c>
      <c r="C2598" s="176" t="str">
        <f t="shared" ca="1" si="129"/>
        <v>FT-TP-2594</v>
      </c>
      <c r="M2598" s="174" t="str">
        <f>IF(OR(ISBLANK(TP_CFAR_DB[[#This Row],[Probability]]),ISBLANK(TP_CFAR_DB[[#This Row],[Severity]])),"",VLOOKUP(TP_CFAR_DB[[#This Row],[Probability]],Probability[],2,FALSE)+VLOOKUP(TP_CFAR_DB[[#This Row],[Severity]],Probability[],2,FALSE)+1)</f>
        <v/>
      </c>
      <c r="N2598" s="182"/>
    </row>
    <row r="2599" spans="2:14">
      <c r="B2599" s="176">
        <f t="shared" ca="1" si="128"/>
        <v>2595</v>
      </c>
      <c r="C2599" s="176" t="str">
        <f t="shared" ca="1" si="129"/>
        <v>FT-TP-2595</v>
      </c>
      <c r="M2599" s="174" t="str">
        <f>IF(OR(ISBLANK(TP_CFAR_DB[[#This Row],[Probability]]),ISBLANK(TP_CFAR_DB[[#This Row],[Severity]])),"",VLOOKUP(TP_CFAR_DB[[#This Row],[Probability]],Probability[],2,FALSE)+VLOOKUP(TP_CFAR_DB[[#This Row],[Severity]],Probability[],2,FALSE)+1)</f>
        <v/>
      </c>
      <c r="N2599" s="182"/>
    </row>
    <row r="2600" spans="2:14">
      <c r="B2600" s="176">
        <f t="shared" ca="1" si="128"/>
        <v>2596</v>
      </c>
      <c r="C2600" s="176" t="str">
        <f t="shared" ca="1" si="129"/>
        <v>FT-TP-2596</v>
      </c>
      <c r="M2600" s="174" t="str">
        <f>IF(OR(ISBLANK(TP_CFAR_DB[[#This Row],[Probability]]),ISBLANK(TP_CFAR_DB[[#This Row],[Severity]])),"",VLOOKUP(TP_CFAR_DB[[#This Row],[Probability]],Probability[],2,FALSE)+VLOOKUP(TP_CFAR_DB[[#This Row],[Severity]],Probability[],2,FALSE)+1)</f>
        <v/>
      </c>
      <c r="N2600" s="182"/>
    </row>
    <row r="2601" spans="2:14">
      <c r="B2601" s="176">
        <f t="shared" ca="1" si="128"/>
        <v>2597</v>
      </c>
      <c r="C2601" s="176" t="str">
        <f t="shared" ca="1" si="129"/>
        <v>FT-TP-2597</v>
      </c>
      <c r="M2601" s="174" t="str">
        <f>IF(OR(ISBLANK(TP_CFAR_DB[[#This Row],[Probability]]),ISBLANK(TP_CFAR_DB[[#This Row],[Severity]])),"",VLOOKUP(TP_CFAR_DB[[#This Row],[Probability]],Probability[],2,FALSE)+VLOOKUP(TP_CFAR_DB[[#This Row],[Severity]],Probability[],2,FALSE)+1)</f>
        <v/>
      </c>
      <c r="N2601" s="182"/>
    </row>
    <row r="2602" spans="2:14">
      <c r="B2602" s="176">
        <f t="shared" ca="1" si="128"/>
        <v>2598</v>
      </c>
      <c r="C2602" s="176" t="str">
        <f t="shared" ca="1" si="129"/>
        <v>FT-TP-2598</v>
      </c>
      <c r="M2602" s="174" t="str">
        <f>IF(OR(ISBLANK(TP_CFAR_DB[[#This Row],[Probability]]),ISBLANK(TP_CFAR_DB[[#This Row],[Severity]])),"",VLOOKUP(TP_CFAR_DB[[#This Row],[Probability]],Probability[],2,FALSE)+VLOOKUP(TP_CFAR_DB[[#This Row],[Severity]],Probability[],2,FALSE)+1)</f>
        <v/>
      </c>
      <c r="N2602" s="182"/>
    </row>
    <row r="2603" spans="2:14">
      <c r="B2603" s="176">
        <f t="shared" ca="1" si="128"/>
        <v>2599</v>
      </c>
      <c r="C2603" s="176" t="str">
        <f t="shared" ca="1" si="129"/>
        <v>FT-TP-2599</v>
      </c>
      <c r="M2603" s="174" t="str">
        <f>IF(OR(ISBLANK(TP_CFAR_DB[[#This Row],[Probability]]),ISBLANK(TP_CFAR_DB[[#This Row],[Severity]])),"",VLOOKUP(TP_CFAR_DB[[#This Row],[Probability]],Probability[],2,FALSE)+VLOOKUP(TP_CFAR_DB[[#This Row],[Severity]],Probability[],2,FALSE)+1)</f>
        <v/>
      </c>
      <c r="N2603" s="182"/>
    </row>
    <row r="2604" spans="2:14">
      <c r="B2604" s="176">
        <f t="shared" ref="B2604:B2667" ca="1" si="130">INDIRECT("R[-1]C",0)+1</f>
        <v>2600</v>
      </c>
      <c r="C2604" s="176" t="str">
        <f t="shared" ref="C2604:C2667" ca="1" si="131">"FT-TP-"&amp;B2604</f>
        <v>FT-TP-2600</v>
      </c>
      <c r="M2604" s="174" t="str">
        <f>IF(OR(ISBLANK(TP_CFAR_DB[[#This Row],[Probability]]),ISBLANK(TP_CFAR_DB[[#This Row],[Severity]])),"",VLOOKUP(TP_CFAR_DB[[#This Row],[Probability]],Probability[],2,FALSE)+VLOOKUP(TP_CFAR_DB[[#This Row],[Severity]],Probability[],2,FALSE)+1)</f>
        <v/>
      </c>
      <c r="N2604" s="182"/>
    </row>
    <row r="2605" spans="2:14">
      <c r="B2605" s="176">
        <f t="shared" ca="1" si="130"/>
        <v>2601</v>
      </c>
      <c r="C2605" s="176" t="str">
        <f t="shared" ca="1" si="131"/>
        <v>FT-TP-2601</v>
      </c>
      <c r="M2605" s="174" t="str">
        <f>IF(OR(ISBLANK(TP_CFAR_DB[[#This Row],[Probability]]),ISBLANK(TP_CFAR_DB[[#This Row],[Severity]])),"",VLOOKUP(TP_CFAR_DB[[#This Row],[Probability]],Probability[],2,FALSE)+VLOOKUP(TP_CFAR_DB[[#This Row],[Severity]],Probability[],2,FALSE)+1)</f>
        <v/>
      </c>
      <c r="N2605" s="182"/>
    </row>
    <row r="2606" spans="2:14">
      <c r="B2606" s="176">
        <f t="shared" ca="1" si="130"/>
        <v>2602</v>
      </c>
      <c r="C2606" s="176" t="str">
        <f t="shared" ca="1" si="131"/>
        <v>FT-TP-2602</v>
      </c>
      <c r="M2606" s="174" t="str">
        <f>IF(OR(ISBLANK(TP_CFAR_DB[[#This Row],[Probability]]),ISBLANK(TP_CFAR_DB[[#This Row],[Severity]])),"",VLOOKUP(TP_CFAR_DB[[#This Row],[Probability]],Probability[],2,FALSE)+VLOOKUP(TP_CFAR_DB[[#This Row],[Severity]],Probability[],2,FALSE)+1)</f>
        <v/>
      </c>
      <c r="N2606" s="182"/>
    </row>
    <row r="2607" spans="2:14">
      <c r="B2607" s="176">
        <f t="shared" ca="1" si="130"/>
        <v>2603</v>
      </c>
      <c r="C2607" s="176" t="str">
        <f t="shared" ca="1" si="131"/>
        <v>FT-TP-2603</v>
      </c>
      <c r="M2607" s="174" t="str">
        <f>IF(OR(ISBLANK(TP_CFAR_DB[[#This Row],[Probability]]),ISBLANK(TP_CFAR_DB[[#This Row],[Severity]])),"",VLOOKUP(TP_CFAR_DB[[#This Row],[Probability]],Probability[],2,FALSE)+VLOOKUP(TP_CFAR_DB[[#This Row],[Severity]],Probability[],2,FALSE)+1)</f>
        <v/>
      </c>
      <c r="N2607" s="182"/>
    </row>
    <row r="2608" spans="2:14">
      <c r="B2608" s="176">
        <f t="shared" ca="1" si="130"/>
        <v>2604</v>
      </c>
      <c r="C2608" s="176" t="str">
        <f t="shared" ca="1" si="131"/>
        <v>FT-TP-2604</v>
      </c>
      <c r="M2608" s="174" t="str">
        <f>IF(OR(ISBLANK(TP_CFAR_DB[[#This Row],[Probability]]),ISBLANK(TP_CFAR_DB[[#This Row],[Severity]])),"",VLOOKUP(TP_CFAR_DB[[#This Row],[Probability]],Probability[],2,FALSE)+VLOOKUP(TP_CFAR_DB[[#This Row],[Severity]],Probability[],2,FALSE)+1)</f>
        <v/>
      </c>
      <c r="N2608" s="182"/>
    </row>
    <row r="2609" spans="2:14">
      <c r="B2609" s="176">
        <f t="shared" ca="1" si="130"/>
        <v>2605</v>
      </c>
      <c r="C2609" s="176" t="str">
        <f t="shared" ca="1" si="131"/>
        <v>FT-TP-2605</v>
      </c>
      <c r="M2609" s="174" t="str">
        <f>IF(OR(ISBLANK(TP_CFAR_DB[[#This Row],[Probability]]),ISBLANK(TP_CFAR_DB[[#This Row],[Severity]])),"",VLOOKUP(TP_CFAR_DB[[#This Row],[Probability]],Probability[],2,FALSE)+VLOOKUP(TP_CFAR_DB[[#This Row],[Severity]],Probability[],2,FALSE)+1)</f>
        <v/>
      </c>
      <c r="N2609" s="182"/>
    </row>
    <row r="2610" spans="2:14">
      <c r="B2610" s="176">
        <f t="shared" ca="1" si="130"/>
        <v>2606</v>
      </c>
      <c r="C2610" s="176" t="str">
        <f t="shared" ca="1" si="131"/>
        <v>FT-TP-2606</v>
      </c>
      <c r="M2610" s="174" t="str">
        <f>IF(OR(ISBLANK(TP_CFAR_DB[[#This Row],[Probability]]),ISBLANK(TP_CFAR_DB[[#This Row],[Severity]])),"",VLOOKUP(TP_CFAR_DB[[#This Row],[Probability]],Probability[],2,FALSE)+VLOOKUP(TP_CFAR_DB[[#This Row],[Severity]],Probability[],2,FALSE)+1)</f>
        <v/>
      </c>
      <c r="N2610" s="182"/>
    </row>
    <row r="2611" spans="2:14">
      <c r="B2611" s="176">
        <f t="shared" ca="1" si="130"/>
        <v>2607</v>
      </c>
      <c r="C2611" s="176" t="str">
        <f t="shared" ca="1" si="131"/>
        <v>FT-TP-2607</v>
      </c>
      <c r="M2611" s="174" t="str">
        <f>IF(OR(ISBLANK(TP_CFAR_DB[[#This Row],[Probability]]),ISBLANK(TP_CFAR_DB[[#This Row],[Severity]])),"",VLOOKUP(TP_CFAR_DB[[#This Row],[Probability]],Probability[],2,FALSE)+VLOOKUP(TP_CFAR_DB[[#This Row],[Severity]],Probability[],2,FALSE)+1)</f>
        <v/>
      </c>
      <c r="N2611" s="182"/>
    </row>
    <row r="2612" spans="2:14">
      <c r="B2612" s="176">
        <f t="shared" ca="1" si="130"/>
        <v>2608</v>
      </c>
      <c r="C2612" s="176" t="str">
        <f t="shared" ca="1" si="131"/>
        <v>FT-TP-2608</v>
      </c>
      <c r="M2612" s="174" t="str">
        <f>IF(OR(ISBLANK(TP_CFAR_DB[[#This Row],[Probability]]),ISBLANK(TP_CFAR_DB[[#This Row],[Severity]])),"",VLOOKUP(TP_CFAR_DB[[#This Row],[Probability]],Probability[],2,FALSE)+VLOOKUP(TP_CFAR_DB[[#This Row],[Severity]],Probability[],2,FALSE)+1)</f>
        <v/>
      </c>
      <c r="N2612" s="182"/>
    </row>
    <row r="2613" spans="2:14">
      <c r="B2613" s="176">
        <f t="shared" ca="1" si="130"/>
        <v>2609</v>
      </c>
      <c r="C2613" s="176" t="str">
        <f t="shared" ca="1" si="131"/>
        <v>FT-TP-2609</v>
      </c>
      <c r="M2613" s="174" t="str">
        <f>IF(OR(ISBLANK(TP_CFAR_DB[[#This Row],[Probability]]),ISBLANK(TP_CFAR_DB[[#This Row],[Severity]])),"",VLOOKUP(TP_CFAR_DB[[#This Row],[Probability]],Probability[],2,FALSE)+VLOOKUP(TP_CFAR_DB[[#This Row],[Severity]],Probability[],2,FALSE)+1)</f>
        <v/>
      </c>
      <c r="N2613" s="182"/>
    </row>
    <row r="2614" spans="2:14">
      <c r="B2614" s="176">
        <f t="shared" ca="1" si="130"/>
        <v>2610</v>
      </c>
      <c r="C2614" s="176" t="str">
        <f t="shared" ca="1" si="131"/>
        <v>FT-TP-2610</v>
      </c>
      <c r="M2614" s="174" t="str">
        <f>IF(OR(ISBLANK(TP_CFAR_DB[[#This Row],[Probability]]),ISBLANK(TP_CFAR_DB[[#This Row],[Severity]])),"",VLOOKUP(TP_CFAR_DB[[#This Row],[Probability]],Probability[],2,FALSE)+VLOOKUP(TP_CFAR_DB[[#This Row],[Severity]],Probability[],2,FALSE)+1)</f>
        <v/>
      </c>
      <c r="N2614" s="182"/>
    </row>
    <row r="2615" spans="2:14">
      <c r="B2615" s="176">
        <f t="shared" ca="1" si="130"/>
        <v>2611</v>
      </c>
      <c r="C2615" s="176" t="str">
        <f t="shared" ca="1" si="131"/>
        <v>FT-TP-2611</v>
      </c>
      <c r="M2615" s="174" t="str">
        <f>IF(OR(ISBLANK(TP_CFAR_DB[[#This Row],[Probability]]),ISBLANK(TP_CFAR_DB[[#This Row],[Severity]])),"",VLOOKUP(TP_CFAR_DB[[#This Row],[Probability]],Probability[],2,FALSE)+VLOOKUP(TP_CFAR_DB[[#This Row],[Severity]],Probability[],2,FALSE)+1)</f>
        <v/>
      </c>
      <c r="N2615" s="182"/>
    </row>
    <row r="2616" spans="2:14">
      <c r="B2616" s="176">
        <f t="shared" ca="1" si="130"/>
        <v>2612</v>
      </c>
      <c r="C2616" s="176" t="str">
        <f t="shared" ca="1" si="131"/>
        <v>FT-TP-2612</v>
      </c>
      <c r="M2616" s="174" t="str">
        <f>IF(OR(ISBLANK(TP_CFAR_DB[[#This Row],[Probability]]),ISBLANK(TP_CFAR_DB[[#This Row],[Severity]])),"",VLOOKUP(TP_CFAR_DB[[#This Row],[Probability]],Probability[],2,FALSE)+VLOOKUP(TP_CFAR_DB[[#This Row],[Severity]],Probability[],2,FALSE)+1)</f>
        <v/>
      </c>
      <c r="N2616" s="182"/>
    </row>
    <row r="2617" spans="2:14">
      <c r="B2617" s="176">
        <f t="shared" ca="1" si="130"/>
        <v>2613</v>
      </c>
      <c r="C2617" s="176" t="str">
        <f t="shared" ca="1" si="131"/>
        <v>FT-TP-2613</v>
      </c>
      <c r="M2617" s="174" t="str">
        <f>IF(OR(ISBLANK(TP_CFAR_DB[[#This Row],[Probability]]),ISBLANK(TP_CFAR_DB[[#This Row],[Severity]])),"",VLOOKUP(TP_CFAR_DB[[#This Row],[Probability]],Probability[],2,FALSE)+VLOOKUP(TP_CFAR_DB[[#This Row],[Severity]],Probability[],2,FALSE)+1)</f>
        <v/>
      </c>
      <c r="N2617" s="182"/>
    </row>
    <row r="2618" spans="2:14">
      <c r="B2618" s="176">
        <f t="shared" ca="1" si="130"/>
        <v>2614</v>
      </c>
      <c r="C2618" s="176" t="str">
        <f t="shared" ca="1" si="131"/>
        <v>FT-TP-2614</v>
      </c>
      <c r="M2618" s="174" t="str">
        <f>IF(OR(ISBLANK(TP_CFAR_DB[[#This Row],[Probability]]),ISBLANK(TP_CFAR_DB[[#This Row],[Severity]])),"",VLOOKUP(TP_CFAR_DB[[#This Row],[Probability]],Probability[],2,FALSE)+VLOOKUP(TP_CFAR_DB[[#This Row],[Severity]],Probability[],2,FALSE)+1)</f>
        <v/>
      </c>
      <c r="N2618" s="182"/>
    </row>
    <row r="2619" spans="2:14">
      <c r="B2619" s="176">
        <f t="shared" ca="1" si="130"/>
        <v>2615</v>
      </c>
      <c r="C2619" s="176" t="str">
        <f t="shared" ca="1" si="131"/>
        <v>FT-TP-2615</v>
      </c>
      <c r="M2619" s="174" t="str">
        <f>IF(OR(ISBLANK(TP_CFAR_DB[[#This Row],[Probability]]),ISBLANK(TP_CFAR_DB[[#This Row],[Severity]])),"",VLOOKUP(TP_CFAR_DB[[#This Row],[Probability]],Probability[],2,FALSE)+VLOOKUP(TP_CFAR_DB[[#This Row],[Severity]],Probability[],2,FALSE)+1)</f>
        <v/>
      </c>
      <c r="N2619" s="182"/>
    </row>
    <row r="2620" spans="2:14">
      <c r="B2620" s="176">
        <f t="shared" ca="1" si="130"/>
        <v>2616</v>
      </c>
      <c r="C2620" s="176" t="str">
        <f t="shared" ca="1" si="131"/>
        <v>FT-TP-2616</v>
      </c>
      <c r="M2620" s="174" t="str">
        <f>IF(OR(ISBLANK(TP_CFAR_DB[[#This Row],[Probability]]),ISBLANK(TP_CFAR_DB[[#This Row],[Severity]])),"",VLOOKUP(TP_CFAR_DB[[#This Row],[Probability]],Probability[],2,FALSE)+VLOOKUP(TP_CFAR_DB[[#This Row],[Severity]],Probability[],2,FALSE)+1)</f>
        <v/>
      </c>
      <c r="N2620" s="182"/>
    </row>
    <row r="2621" spans="2:14">
      <c r="B2621" s="176">
        <f t="shared" ca="1" si="130"/>
        <v>2617</v>
      </c>
      <c r="C2621" s="176" t="str">
        <f t="shared" ca="1" si="131"/>
        <v>FT-TP-2617</v>
      </c>
      <c r="M2621" s="174" t="str">
        <f>IF(OR(ISBLANK(TP_CFAR_DB[[#This Row],[Probability]]),ISBLANK(TP_CFAR_DB[[#This Row],[Severity]])),"",VLOOKUP(TP_CFAR_DB[[#This Row],[Probability]],Probability[],2,FALSE)+VLOOKUP(TP_CFAR_DB[[#This Row],[Severity]],Probability[],2,FALSE)+1)</f>
        <v/>
      </c>
      <c r="N2621" s="182"/>
    </row>
    <row r="2622" spans="2:14">
      <c r="B2622" s="176">
        <f t="shared" ca="1" si="130"/>
        <v>2618</v>
      </c>
      <c r="C2622" s="176" t="str">
        <f t="shared" ca="1" si="131"/>
        <v>FT-TP-2618</v>
      </c>
      <c r="M2622" s="174" t="str">
        <f>IF(OR(ISBLANK(TP_CFAR_DB[[#This Row],[Probability]]),ISBLANK(TP_CFAR_DB[[#This Row],[Severity]])),"",VLOOKUP(TP_CFAR_DB[[#This Row],[Probability]],Probability[],2,FALSE)+VLOOKUP(TP_CFAR_DB[[#This Row],[Severity]],Probability[],2,FALSE)+1)</f>
        <v/>
      </c>
      <c r="N2622" s="182"/>
    </row>
    <row r="2623" spans="2:14">
      <c r="B2623" s="176">
        <f t="shared" ca="1" si="130"/>
        <v>2619</v>
      </c>
      <c r="C2623" s="176" t="str">
        <f t="shared" ca="1" si="131"/>
        <v>FT-TP-2619</v>
      </c>
      <c r="M2623" s="174" t="str">
        <f>IF(OR(ISBLANK(TP_CFAR_DB[[#This Row],[Probability]]),ISBLANK(TP_CFAR_DB[[#This Row],[Severity]])),"",VLOOKUP(TP_CFAR_DB[[#This Row],[Probability]],Probability[],2,FALSE)+VLOOKUP(TP_CFAR_DB[[#This Row],[Severity]],Probability[],2,FALSE)+1)</f>
        <v/>
      </c>
      <c r="N2623" s="182"/>
    </row>
    <row r="2624" spans="2:14">
      <c r="B2624" s="176">
        <f t="shared" ca="1" si="130"/>
        <v>2620</v>
      </c>
      <c r="C2624" s="176" t="str">
        <f t="shared" ca="1" si="131"/>
        <v>FT-TP-2620</v>
      </c>
      <c r="M2624" s="174" t="str">
        <f>IF(OR(ISBLANK(TP_CFAR_DB[[#This Row],[Probability]]),ISBLANK(TP_CFAR_DB[[#This Row],[Severity]])),"",VLOOKUP(TP_CFAR_DB[[#This Row],[Probability]],Probability[],2,FALSE)+VLOOKUP(TP_CFAR_DB[[#This Row],[Severity]],Probability[],2,FALSE)+1)</f>
        <v/>
      </c>
      <c r="N2624" s="182"/>
    </row>
    <row r="2625" spans="2:14">
      <c r="B2625" s="176">
        <f t="shared" ca="1" si="130"/>
        <v>2621</v>
      </c>
      <c r="C2625" s="176" t="str">
        <f t="shared" ca="1" si="131"/>
        <v>FT-TP-2621</v>
      </c>
      <c r="M2625" s="174" t="str">
        <f>IF(OR(ISBLANK(TP_CFAR_DB[[#This Row],[Probability]]),ISBLANK(TP_CFAR_DB[[#This Row],[Severity]])),"",VLOOKUP(TP_CFAR_DB[[#This Row],[Probability]],Probability[],2,FALSE)+VLOOKUP(TP_CFAR_DB[[#This Row],[Severity]],Probability[],2,FALSE)+1)</f>
        <v/>
      </c>
      <c r="N2625" s="182"/>
    </row>
    <row r="2626" spans="2:14">
      <c r="B2626" s="176">
        <f t="shared" ca="1" si="130"/>
        <v>2622</v>
      </c>
      <c r="C2626" s="176" t="str">
        <f t="shared" ca="1" si="131"/>
        <v>FT-TP-2622</v>
      </c>
      <c r="M2626" s="174" t="str">
        <f>IF(OR(ISBLANK(TP_CFAR_DB[[#This Row],[Probability]]),ISBLANK(TP_CFAR_DB[[#This Row],[Severity]])),"",VLOOKUP(TP_CFAR_DB[[#This Row],[Probability]],Probability[],2,FALSE)+VLOOKUP(TP_CFAR_DB[[#This Row],[Severity]],Probability[],2,FALSE)+1)</f>
        <v/>
      </c>
      <c r="N2626" s="182"/>
    </row>
    <row r="2627" spans="2:14">
      <c r="B2627" s="176">
        <f t="shared" ca="1" si="130"/>
        <v>2623</v>
      </c>
      <c r="C2627" s="176" t="str">
        <f t="shared" ca="1" si="131"/>
        <v>FT-TP-2623</v>
      </c>
      <c r="M2627" s="174" t="str">
        <f>IF(OR(ISBLANK(TP_CFAR_DB[[#This Row],[Probability]]),ISBLANK(TP_CFAR_DB[[#This Row],[Severity]])),"",VLOOKUP(TP_CFAR_DB[[#This Row],[Probability]],Probability[],2,FALSE)+VLOOKUP(TP_CFAR_DB[[#This Row],[Severity]],Probability[],2,FALSE)+1)</f>
        <v/>
      </c>
      <c r="N2627" s="182"/>
    </row>
    <row r="2628" spans="2:14">
      <c r="B2628" s="176">
        <f t="shared" ca="1" si="130"/>
        <v>2624</v>
      </c>
      <c r="C2628" s="176" t="str">
        <f t="shared" ca="1" si="131"/>
        <v>FT-TP-2624</v>
      </c>
      <c r="M2628" s="174" t="str">
        <f>IF(OR(ISBLANK(TP_CFAR_DB[[#This Row],[Probability]]),ISBLANK(TP_CFAR_DB[[#This Row],[Severity]])),"",VLOOKUP(TP_CFAR_DB[[#This Row],[Probability]],Probability[],2,FALSE)+VLOOKUP(TP_CFAR_DB[[#This Row],[Severity]],Probability[],2,FALSE)+1)</f>
        <v/>
      </c>
      <c r="N2628" s="182"/>
    </row>
    <row r="2629" spans="2:14">
      <c r="B2629" s="176">
        <f t="shared" ca="1" si="130"/>
        <v>2625</v>
      </c>
      <c r="C2629" s="176" t="str">
        <f t="shared" ca="1" si="131"/>
        <v>FT-TP-2625</v>
      </c>
      <c r="M2629" s="174" t="str">
        <f>IF(OR(ISBLANK(TP_CFAR_DB[[#This Row],[Probability]]),ISBLANK(TP_CFAR_DB[[#This Row],[Severity]])),"",VLOOKUP(TP_CFAR_DB[[#This Row],[Probability]],Probability[],2,FALSE)+VLOOKUP(TP_CFAR_DB[[#This Row],[Severity]],Probability[],2,FALSE)+1)</f>
        <v/>
      </c>
      <c r="N2629" s="182"/>
    </row>
    <row r="2630" spans="2:14">
      <c r="B2630" s="176">
        <f t="shared" ca="1" si="130"/>
        <v>2626</v>
      </c>
      <c r="C2630" s="176" t="str">
        <f t="shared" ca="1" si="131"/>
        <v>FT-TP-2626</v>
      </c>
      <c r="M2630" s="174" t="str">
        <f>IF(OR(ISBLANK(TP_CFAR_DB[[#This Row],[Probability]]),ISBLANK(TP_CFAR_DB[[#This Row],[Severity]])),"",VLOOKUP(TP_CFAR_DB[[#This Row],[Probability]],Probability[],2,FALSE)+VLOOKUP(TP_CFAR_DB[[#This Row],[Severity]],Probability[],2,FALSE)+1)</f>
        <v/>
      </c>
      <c r="N2630" s="182"/>
    </row>
    <row r="2631" spans="2:14">
      <c r="B2631" s="176">
        <f t="shared" ca="1" si="130"/>
        <v>2627</v>
      </c>
      <c r="C2631" s="176" t="str">
        <f t="shared" ca="1" si="131"/>
        <v>FT-TP-2627</v>
      </c>
      <c r="M2631" s="174" t="str">
        <f>IF(OR(ISBLANK(TP_CFAR_DB[[#This Row],[Probability]]),ISBLANK(TP_CFAR_DB[[#This Row],[Severity]])),"",VLOOKUP(TP_CFAR_DB[[#This Row],[Probability]],Probability[],2,FALSE)+VLOOKUP(TP_CFAR_DB[[#This Row],[Severity]],Probability[],2,FALSE)+1)</f>
        <v/>
      </c>
      <c r="N2631" s="182"/>
    </row>
    <row r="2632" spans="2:14">
      <c r="B2632" s="176">
        <f t="shared" ca="1" si="130"/>
        <v>2628</v>
      </c>
      <c r="C2632" s="176" t="str">
        <f t="shared" ca="1" si="131"/>
        <v>FT-TP-2628</v>
      </c>
      <c r="M2632" s="174" t="str">
        <f>IF(OR(ISBLANK(TP_CFAR_DB[[#This Row],[Probability]]),ISBLANK(TP_CFAR_DB[[#This Row],[Severity]])),"",VLOOKUP(TP_CFAR_DB[[#This Row],[Probability]],Probability[],2,FALSE)+VLOOKUP(TP_CFAR_DB[[#This Row],[Severity]],Probability[],2,FALSE)+1)</f>
        <v/>
      </c>
      <c r="N2632" s="182"/>
    </row>
    <row r="2633" spans="2:14">
      <c r="B2633" s="176">
        <f t="shared" ca="1" si="130"/>
        <v>2629</v>
      </c>
      <c r="C2633" s="176" t="str">
        <f t="shared" ca="1" si="131"/>
        <v>FT-TP-2629</v>
      </c>
      <c r="M2633" s="174" t="str">
        <f>IF(OR(ISBLANK(TP_CFAR_DB[[#This Row],[Probability]]),ISBLANK(TP_CFAR_DB[[#This Row],[Severity]])),"",VLOOKUP(TP_CFAR_DB[[#This Row],[Probability]],Probability[],2,FALSE)+VLOOKUP(TP_CFAR_DB[[#This Row],[Severity]],Probability[],2,FALSE)+1)</f>
        <v/>
      </c>
      <c r="N2633" s="182"/>
    </row>
    <row r="2634" spans="2:14">
      <c r="B2634" s="176">
        <f t="shared" ca="1" si="130"/>
        <v>2630</v>
      </c>
      <c r="C2634" s="176" t="str">
        <f t="shared" ca="1" si="131"/>
        <v>FT-TP-2630</v>
      </c>
      <c r="M2634" s="174" t="str">
        <f>IF(OR(ISBLANK(TP_CFAR_DB[[#This Row],[Probability]]),ISBLANK(TP_CFAR_DB[[#This Row],[Severity]])),"",VLOOKUP(TP_CFAR_DB[[#This Row],[Probability]],Probability[],2,FALSE)+VLOOKUP(TP_CFAR_DB[[#This Row],[Severity]],Probability[],2,FALSE)+1)</f>
        <v/>
      </c>
      <c r="N2634" s="182"/>
    </row>
    <row r="2635" spans="2:14">
      <c r="B2635" s="176">
        <f t="shared" ca="1" si="130"/>
        <v>2631</v>
      </c>
      <c r="C2635" s="176" t="str">
        <f t="shared" ca="1" si="131"/>
        <v>FT-TP-2631</v>
      </c>
      <c r="M2635" s="174" t="str">
        <f>IF(OR(ISBLANK(TP_CFAR_DB[[#This Row],[Probability]]),ISBLANK(TP_CFAR_DB[[#This Row],[Severity]])),"",VLOOKUP(TP_CFAR_DB[[#This Row],[Probability]],Probability[],2,FALSE)+VLOOKUP(TP_CFAR_DB[[#This Row],[Severity]],Probability[],2,FALSE)+1)</f>
        <v/>
      </c>
      <c r="N2635" s="182"/>
    </row>
    <row r="2636" spans="2:14">
      <c r="B2636" s="176">
        <f t="shared" ca="1" si="130"/>
        <v>2632</v>
      </c>
      <c r="C2636" s="176" t="str">
        <f t="shared" ca="1" si="131"/>
        <v>FT-TP-2632</v>
      </c>
      <c r="M2636" s="174" t="str">
        <f>IF(OR(ISBLANK(TP_CFAR_DB[[#This Row],[Probability]]),ISBLANK(TP_CFAR_DB[[#This Row],[Severity]])),"",VLOOKUP(TP_CFAR_DB[[#This Row],[Probability]],Probability[],2,FALSE)+VLOOKUP(TP_CFAR_DB[[#This Row],[Severity]],Probability[],2,FALSE)+1)</f>
        <v/>
      </c>
      <c r="N2636" s="182"/>
    </row>
    <row r="2637" spans="2:14">
      <c r="B2637" s="176">
        <f t="shared" ca="1" si="130"/>
        <v>2633</v>
      </c>
      <c r="C2637" s="176" t="str">
        <f t="shared" ca="1" si="131"/>
        <v>FT-TP-2633</v>
      </c>
      <c r="M2637" s="174" t="str">
        <f>IF(OR(ISBLANK(TP_CFAR_DB[[#This Row],[Probability]]),ISBLANK(TP_CFAR_DB[[#This Row],[Severity]])),"",VLOOKUP(TP_CFAR_DB[[#This Row],[Probability]],Probability[],2,FALSE)+VLOOKUP(TP_CFAR_DB[[#This Row],[Severity]],Probability[],2,FALSE)+1)</f>
        <v/>
      </c>
      <c r="N2637" s="182"/>
    </row>
    <row r="2638" spans="2:14">
      <c r="B2638" s="176">
        <f t="shared" ca="1" si="130"/>
        <v>2634</v>
      </c>
      <c r="C2638" s="176" t="str">
        <f t="shared" ca="1" si="131"/>
        <v>FT-TP-2634</v>
      </c>
      <c r="M2638" s="174" t="str">
        <f>IF(OR(ISBLANK(TP_CFAR_DB[[#This Row],[Probability]]),ISBLANK(TP_CFAR_DB[[#This Row],[Severity]])),"",VLOOKUP(TP_CFAR_DB[[#This Row],[Probability]],Probability[],2,FALSE)+VLOOKUP(TP_CFAR_DB[[#This Row],[Severity]],Probability[],2,FALSE)+1)</f>
        <v/>
      </c>
      <c r="N2638" s="182"/>
    </row>
    <row r="2639" spans="2:14">
      <c r="B2639" s="176">
        <f t="shared" ca="1" si="130"/>
        <v>2635</v>
      </c>
      <c r="C2639" s="176" t="str">
        <f t="shared" ca="1" si="131"/>
        <v>FT-TP-2635</v>
      </c>
      <c r="M2639" s="174" t="str">
        <f>IF(OR(ISBLANK(TP_CFAR_DB[[#This Row],[Probability]]),ISBLANK(TP_CFAR_DB[[#This Row],[Severity]])),"",VLOOKUP(TP_CFAR_DB[[#This Row],[Probability]],Probability[],2,FALSE)+VLOOKUP(TP_CFAR_DB[[#This Row],[Severity]],Probability[],2,FALSE)+1)</f>
        <v/>
      </c>
      <c r="N2639" s="182"/>
    </row>
    <row r="2640" spans="2:14">
      <c r="B2640" s="176">
        <f t="shared" ca="1" si="130"/>
        <v>2636</v>
      </c>
      <c r="C2640" s="176" t="str">
        <f t="shared" ca="1" si="131"/>
        <v>FT-TP-2636</v>
      </c>
      <c r="M2640" s="174" t="str">
        <f>IF(OR(ISBLANK(TP_CFAR_DB[[#This Row],[Probability]]),ISBLANK(TP_CFAR_DB[[#This Row],[Severity]])),"",VLOOKUP(TP_CFAR_DB[[#This Row],[Probability]],Probability[],2,FALSE)+VLOOKUP(TP_CFAR_DB[[#This Row],[Severity]],Probability[],2,FALSE)+1)</f>
        <v/>
      </c>
      <c r="N2640" s="182"/>
    </row>
    <row r="2641" spans="2:14">
      <c r="B2641" s="176">
        <f t="shared" ca="1" si="130"/>
        <v>2637</v>
      </c>
      <c r="C2641" s="176" t="str">
        <f t="shared" ca="1" si="131"/>
        <v>FT-TP-2637</v>
      </c>
      <c r="M2641" s="174" t="str">
        <f>IF(OR(ISBLANK(TP_CFAR_DB[[#This Row],[Probability]]),ISBLANK(TP_CFAR_DB[[#This Row],[Severity]])),"",VLOOKUP(TP_CFAR_DB[[#This Row],[Probability]],Probability[],2,FALSE)+VLOOKUP(TP_CFAR_DB[[#This Row],[Severity]],Probability[],2,FALSE)+1)</f>
        <v/>
      </c>
      <c r="N2641" s="182"/>
    </row>
    <row r="2642" spans="2:14">
      <c r="B2642" s="176">
        <f t="shared" ca="1" si="130"/>
        <v>2638</v>
      </c>
      <c r="C2642" s="176" t="str">
        <f t="shared" ca="1" si="131"/>
        <v>FT-TP-2638</v>
      </c>
      <c r="M2642" s="174" t="str">
        <f>IF(OR(ISBLANK(TP_CFAR_DB[[#This Row],[Probability]]),ISBLANK(TP_CFAR_DB[[#This Row],[Severity]])),"",VLOOKUP(TP_CFAR_DB[[#This Row],[Probability]],Probability[],2,FALSE)+VLOOKUP(TP_CFAR_DB[[#This Row],[Severity]],Probability[],2,FALSE)+1)</f>
        <v/>
      </c>
      <c r="N2642" s="182"/>
    </row>
    <row r="2643" spans="2:14">
      <c r="B2643" s="176">
        <f t="shared" ca="1" si="130"/>
        <v>2639</v>
      </c>
      <c r="C2643" s="176" t="str">
        <f t="shared" ca="1" si="131"/>
        <v>FT-TP-2639</v>
      </c>
      <c r="M2643" s="174" t="str">
        <f>IF(OR(ISBLANK(TP_CFAR_DB[[#This Row],[Probability]]),ISBLANK(TP_CFAR_DB[[#This Row],[Severity]])),"",VLOOKUP(TP_CFAR_DB[[#This Row],[Probability]],Probability[],2,FALSE)+VLOOKUP(TP_CFAR_DB[[#This Row],[Severity]],Probability[],2,FALSE)+1)</f>
        <v/>
      </c>
      <c r="N2643" s="182"/>
    </row>
    <row r="2644" spans="2:14">
      <c r="B2644" s="176">
        <f t="shared" ca="1" si="130"/>
        <v>2640</v>
      </c>
      <c r="C2644" s="176" t="str">
        <f t="shared" ca="1" si="131"/>
        <v>FT-TP-2640</v>
      </c>
      <c r="M2644" s="174" t="str">
        <f>IF(OR(ISBLANK(TP_CFAR_DB[[#This Row],[Probability]]),ISBLANK(TP_CFAR_DB[[#This Row],[Severity]])),"",VLOOKUP(TP_CFAR_DB[[#This Row],[Probability]],Probability[],2,FALSE)+VLOOKUP(TP_CFAR_DB[[#This Row],[Severity]],Probability[],2,FALSE)+1)</f>
        <v/>
      </c>
      <c r="N2644" s="182"/>
    </row>
    <row r="2645" spans="2:14">
      <c r="B2645" s="176">
        <f t="shared" ca="1" si="130"/>
        <v>2641</v>
      </c>
      <c r="C2645" s="176" t="str">
        <f t="shared" ca="1" si="131"/>
        <v>FT-TP-2641</v>
      </c>
      <c r="M2645" s="174" t="str">
        <f>IF(OR(ISBLANK(TP_CFAR_DB[[#This Row],[Probability]]),ISBLANK(TP_CFAR_DB[[#This Row],[Severity]])),"",VLOOKUP(TP_CFAR_DB[[#This Row],[Probability]],Probability[],2,FALSE)+VLOOKUP(TP_CFAR_DB[[#This Row],[Severity]],Probability[],2,FALSE)+1)</f>
        <v/>
      </c>
      <c r="N2645" s="182"/>
    </row>
    <row r="2646" spans="2:14">
      <c r="B2646" s="176">
        <f t="shared" ca="1" si="130"/>
        <v>2642</v>
      </c>
      <c r="C2646" s="176" t="str">
        <f t="shared" ca="1" si="131"/>
        <v>FT-TP-2642</v>
      </c>
      <c r="M2646" s="174" t="str">
        <f>IF(OR(ISBLANK(TP_CFAR_DB[[#This Row],[Probability]]),ISBLANK(TP_CFAR_DB[[#This Row],[Severity]])),"",VLOOKUP(TP_CFAR_DB[[#This Row],[Probability]],Probability[],2,FALSE)+VLOOKUP(TP_CFAR_DB[[#This Row],[Severity]],Probability[],2,FALSE)+1)</f>
        <v/>
      </c>
      <c r="N2646" s="182"/>
    </row>
    <row r="2647" spans="2:14">
      <c r="B2647" s="176">
        <f t="shared" ca="1" si="130"/>
        <v>2643</v>
      </c>
      <c r="C2647" s="176" t="str">
        <f t="shared" ca="1" si="131"/>
        <v>FT-TP-2643</v>
      </c>
      <c r="M2647" s="174" t="str">
        <f>IF(OR(ISBLANK(TP_CFAR_DB[[#This Row],[Probability]]),ISBLANK(TP_CFAR_DB[[#This Row],[Severity]])),"",VLOOKUP(TP_CFAR_DB[[#This Row],[Probability]],Probability[],2,FALSE)+VLOOKUP(TP_CFAR_DB[[#This Row],[Severity]],Probability[],2,FALSE)+1)</f>
        <v/>
      </c>
      <c r="N2647" s="182"/>
    </row>
    <row r="2648" spans="2:14">
      <c r="B2648" s="176">
        <f t="shared" ca="1" si="130"/>
        <v>2644</v>
      </c>
      <c r="C2648" s="176" t="str">
        <f t="shared" ca="1" si="131"/>
        <v>FT-TP-2644</v>
      </c>
      <c r="M2648" s="174" t="str">
        <f>IF(OR(ISBLANK(TP_CFAR_DB[[#This Row],[Probability]]),ISBLANK(TP_CFAR_DB[[#This Row],[Severity]])),"",VLOOKUP(TP_CFAR_DB[[#This Row],[Probability]],Probability[],2,FALSE)+VLOOKUP(TP_CFAR_DB[[#This Row],[Severity]],Probability[],2,FALSE)+1)</f>
        <v/>
      </c>
      <c r="N2648" s="182"/>
    </row>
    <row r="2649" spans="2:14">
      <c r="B2649" s="176">
        <f t="shared" ca="1" si="130"/>
        <v>2645</v>
      </c>
      <c r="C2649" s="176" t="str">
        <f t="shared" ca="1" si="131"/>
        <v>FT-TP-2645</v>
      </c>
      <c r="M2649" s="174" t="str">
        <f>IF(OR(ISBLANK(TP_CFAR_DB[[#This Row],[Probability]]),ISBLANK(TP_CFAR_DB[[#This Row],[Severity]])),"",VLOOKUP(TP_CFAR_DB[[#This Row],[Probability]],Probability[],2,FALSE)+VLOOKUP(TP_CFAR_DB[[#This Row],[Severity]],Probability[],2,FALSE)+1)</f>
        <v/>
      </c>
      <c r="N2649" s="182"/>
    </row>
    <row r="2650" spans="2:14">
      <c r="B2650" s="176">
        <f t="shared" ca="1" si="130"/>
        <v>2646</v>
      </c>
      <c r="C2650" s="176" t="str">
        <f t="shared" ca="1" si="131"/>
        <v>FT-TP-2646</v>
      </c>
      <c r="M2650" s="174" t="str">
        <f>IF(OR(ISBLANK(TP_CFAR_DB[[#This Row],[Probability]]),ISBLANK(TP_CFAR_DB[[#This Row],[Severity]])),"",VLOOKUP(TP_CFAR_DB[[#This Row],[Probability]],Probability[],2,FALSE)+VLOOKUP(TP_CFAR_DB[[#This Row],[Severity]],Probability[],2,FALSE)+1)</f>
        <v/>
      </c>
      <c r="N2650" s="182"/>
    </row>
    <row r="2651" spans="2:14">
      <c r="B2651" s="176">
        <f t="shared" ca="1" si="130"/>
        <v>2647</v>
      </c>
      <c r="C2651" s="176" t="str">
        <f t="shared" ca="1" si="131"/>
        <v>FT-TP-2647</v>
      </c>
      <c r="M2651" s="174" t="str">
        <f>IF(OR(ISBLANK(TP_CFAR_DB[[#This Row],[Probability]]),ISBLANK(TP_CFAR_DB[[#This Row],[Severity]])),"",VLOOKUP(TP_CFAR_DB[[#This Row],[Probability]],Probability[],2,FALSE)+VLOOKUP(TP_CFAR_DB[[#This Row],[Severity]],Probability[],2,FALSE)+1)</f>
        <v/>
      </c>
      <c r="N2651" s="182"/>
    </row>
    <row r="2652" spans="2:14">
      <c r="B2652" s="176">
        <f t="shared" ca="1" si="130"/>
        <v>2648</v>
      </c>
      <c r="C2652" s="176" t="str">
        <f t="shared" ca="1" si="131"/>
        <v>FT-TP-2648</v>
      </c>
      <c r="M2652" s="174" t="str">
        <f>IF(OR(ISBLANK(TP_CFAR_DB[[#This Row],[Probability]]),ISBLANK(TP_CFAR_DB[[#This Row],[Severity]])),"",VLOOKUP(TP_CFAR_DB[[#This Row],[Probability]],Probability[],2,FALSE)+VLOOKUP(TP_CFAR_DB[[#This Row],[Severity]],Probability[],2,FALSE)+1)</f>
        <v/>
      </c>
      <c r="N2652" s="182"/>
    </row>
    <row r="2653" spans="2:14">
      <c r="B2653" s="176">
        <f t="shared" ca="1" si="130"/>
        <v>2649</v>
      </c>
      <c r="C2653" s="176" t="str">
        <f t="shared" ca="1" si="131"/>
        <v>FT-TP-2649</v>
      </c>
      <c r="M2653" s="174" t="str">
        <f>IF(OR(ISBLANK(TP_CFAR_DB[[#This Row],[Probability]]),ISBLANK(TP_CFAR_DB[[#This Row],[Severity]])),"",VLOOKUP(TP_CFAR_DB[[#This Row],[Probability]],Probability[],2,FALSE)+VLOOKUP(TP_CFAR_DB[[#This Row],[Severity]],Probability[],2,FALSE)+1)</f>
        <v/>
      </c>
      <c r="N2653" s="182"/>
    </row>
    <row r="2654" spans="2:14">
      <c r="B2654" s="176">
        <f t="shared" ca="1" si="130"/>
        <v>2650</v>
      </c>
      <c r="C2654" s="176" t="str">
        <f t="shared" ca="1" si="131"/>
        <v>FT-TP-2650</v>
      </c>
      <c r="M2654" s="174" t="str">
        <f>IF(OR(ISBLANK(TP_CFAR_DB[[#This Row],[Probability]]),ISBLANK(TP_CFAR_DB[[#This Row],[Severity]])),"",VLOOKUP(TP_CFAR_DB[[#This Row],[Probability]],Probability[],2,FALSE)+VLOOKUP(TP_CFAR_DB[[#This Row],[Severity]],Probability[],2,FALSE)+1)</f>
        <v/>
      </c>
      <c r="N2654" s="182"/>
    </row>
    <row r="2655" spans="2:14">
      <c r="B2655" s="176">
        <f t="shared" ca="1" si="130"/>
        <v>2651</v>
      </c>
      <c r="C2655" s="176" t="str">
        <f t="shared" ca="1" si="131"/>
        <v>FT-TP-2651</v>
      </c>
      <c r="M2655" s="174" t="str">
        <f>IF(OR(ISBLANK(TP_CFAR_DB[[#This Row],[Probability]]),ISBLANK(TP_CFAR_DB[[#This Row],[Severity]])),"",VLOOKUP(TP_CFAR_DB[[#This Row],[Probability]],Probability[],2,FALSE)+VLOOKUP(TP_CFAR_DB[[#This Row],[Severity]],Probability[],2,FALSE)+1)</f>
        <v/>
      </c>
      <c r="N2655" s="182"/>
    </row>
    <row r="2656" spans="2:14">
      <c r="B2656" s="176">
        <f t="shared" ca="1" si="130"/>
        <v>2652</v>
      </c>
      <c r="C2656" s="176" t="str">
        <f t="shared" ca="1" si="131"/>
        <v>FT-TP-2652</v>
      </c>
      <c r="M2656" s="174" t="str">
        <f>IF(OR(ISBLANK(TP_CFAR_DB[[#This Row],[Probability]]),ISBLANK(TP_CFAR_DB[[#This Row],[Severity]])),"",VLOOKUP(TP_CFAR_DB[[#This Row],[Probability]],Probability[],2,FALSE)+VLOOKUP(TP_CFAR_DB[[#This Row],[Severity]],Probability[],2,FALSE)+1)</f>
        <v/>
      </c>
      <c r="N2656" s="182"/>
    </row>
    <row r="2657" spans="2:14">
      <c r="B2657" s="176">
        <f t="shared" ca="1" si="130"/>
        <v>2653</v>
      </c>
      <c r="C2657" s="176" t="str">
        <f t="shared" ca="1" si="131"/>
        <v>FT-TP-2653</v>
      </c>
      <c r="M2657" s="174" t="str">
        <f>IF(OR(ISBLANK(TP_CFAR_DB[[#This Row],[Probability]]),ISBLANK(TP_CFAR_DB[[#This Row],[Severity]])),"",VLOOKUP(TP_CFAR_DB[[#This Row],[Probability]],Probability[],2,FALSE)+VLOOKUP(TP_CFAR_DB[[#This Row],[Severity]],Probability[],2,FALSE)+1)</f>
        <v/>
      </c>
      <c r="N2657" s="182"/>
    </row>
    <row r="2658" spans="2:14">
      <c r="B2658" s="176">
        <f t="shared" ca="1" si="130"/>
        <v>2654</v>
      </c>
      <c r="C2658" s="176" t="str">
        <f t="shared" ca="1" si="131"/>
        <v>FT-TP-2654</v>
      </c>
      <c r="M2658" s="174" t="str">
        <f>IF(OR(ISBLANK(TP_CFAR_DB[[#This Row],[Probability]]),ISBLANK(TP_CFAR_DB[[#This Row],[Severity]])),"",VLOOKUP(TP_CFAR_DB[[#This Row],[Probability]],Probability[],2,FALSE)+VLOOKUP(TP_CFAR_DB[[#This Row],[Severity]],Probability[],2,FALSE)+1)</f>
        <v/>
      </c>
      <c r="N2658" s="182"/>
    </row>
    <row r="2659" spans="2:14">
      <c r="B2659" s="176">
        <f t="shared" ca="1" si="130"/>
        <v>2655</v>
      </c>
      <c r="C2659" s="176" t="str">
        <f t="shared" ca="1" si="131"/>
        <v>FT-TP-2655</v>
      </c>
      <c r="M2659" s="174" t="str">
        <f>IF(OR(ISBLANK(TP_CFAR_DB[[#This Row],[Probability]]),ISBLANK(TP_CFAR_DB[[#This Row],[Severity]])),"",VLOOKUP(TP_CFAR_DB[[#This Row],[Probability]],Probability[],2,FALSE)+VLOOKUP(TP_CFAR_DB[[#This Row],[Severity]],Probability[],2,FALSE)+1)</f>
        <v/>
      </c>
      <c r="N2659" s="182"/>
    </row>
    <row r="2660" spans="2:14">
      <c r="B2660" s="176">
        <f t="shared" ca="1" si="130"/>
        <v>2656</v>
      </c>
      <c r="C2660" s="176" t="str">
        <f t="shared" ca="1" si="131"/>
        <v>FT-TP-2656</v>
      </c>
      <c r="M2660" s="174" t="str">
        <f>IF(OR(ISBLANK(TP_CFAR_DB[[#This Row],[Probability]]),ISBLANK(TP_CFAR_DB[[#This Row],[Severity]])),"",VLOOKUP(TP_CFAR_DB[[#This Row],[Probability]],Probability[],2,FALSE)+VLOOKUP(TP_CFAR_DB[[#This Row],[Severity]],Probability[],2,FALSE)+1)</f>
        <v/>
      </c>
      <c r="N2660" s="182"/>
    </row>
    <row r="2661" spans="2:14">
      <c r="B2661" s="176">
        <f t="shared" ca="1" si="130"/>
        <v>2657</v>
      </c>
      <c r="C2661" s="176" t="str">
        <f t="shared" ca="1" si="131"/>
        <v>FT-TP-2657</v>
      </c>
      <c r="M2661" s="174" t="str">
        <f>IF(OR(ISBLANK(TP_CFAR_DB[[#This Row],[Probability]]),ISBLANK(TP_CFAR_DB[[#This Row],[Severity]])),"",VLOOKUP(TP_CFAR_DB[[#This Row],[Probability]],Probability[],2,FALSE)+VLOOKUP(TP_CFAR_DB[[#This Row],[Severity]],Probability[],2,FALSE)+1)</f>
        <v/>
      </c>
      <c r="N2661" s="182"/>
    </row>
    <row r="2662" spans="2:14">
      <c r="B2662" s="176">
        <f t="shared" ca="1" si="130"/>
        <v>2658</v>
      </c>
      <c r="C2662" s="176" t="str">
        <f t="shared" ca="1" si="131"/>
        <v>FT-TP-2658</v>
      </c>
      <c r="M2662" s="174" t="str">
        <f>IF(OR(ISBLANK(TP_CFAR_DB[[#This Row],[Probability]]),ISBLANK(TP_CFAR_DB[[#This Row],[Severity]])),"",VLOOKUP(TP_CFAR_DB[[#This Row],[Probability]],Probability[],2,FALSE)+VLOOKUP(TP_CFAR_DB[[#This Row],[Severity]],Probability[],2,FALSE)+1)</f>
        <v/>
      </c>
      <c r="N2662" s="182"/>
    </row>
    <row r="2663" spans="2:14">
      <c r="B2663" s="176">
        <f t="shared" ca="1" si="130"/>
        <v>2659</v>
      </c>
      <c r="C2663" s="176" t="str">
        <f t="shared" ca="1" si="131"/>
        <v>FT-TP-2659</v>
      </c>
      <c r="M2663" s="174" t="str">
        <f>IF(OR(ISBLANK(TP_CFAR_DB[[#This Row],[Probability]]),ISBLANK(TP_CFAR_DB[[#This Row],[Severity]])),"",VLOOKUP(TP_CFAR_DB[[#This Row],[Probability]],Probability[],2,FALSE)+VLOOKUP(TP_CFAR_DB[[#This Row],[Severity]],Probability[],2,FALSE)+1)</f>
        <v/>
      </c>
      <c r="N2663" s="182"/>
    </row>
    <row r="2664" spans="2:14">
      <c r="B2664" s="176">
        <f t="shared" ca="1" si="130"/>
        <v>2660</v>
      </c>
      <c r="C2664" s="176" t="str">
        <f t="shared" ca="1" si="131"/>
        <v>FT-TP-2660</v>
      </c>
      <c r="M2664" s="174" t="str">
        <f>IF(OR(ISBLANK(TP_CFAR_DB[[#This Row],[Probability]]),ISBLANK(TP_CFAR_DB[[#This Row],[Severity]])),"",VLOOKUP(TP_CFAR_DB[[#This Row],[Probability]],Probability[],2,FALSE)+VLOOKUP(TP_CFAR_DB[[#This Row],[Severity]],Probability[],2,FALSE)+1)</f>
        <v/>
      </c>
      <c r="N2664" s="182"/>
    </row>
    <row r="2665" spans="2:14">
      <c r="B2665" s="176">
        <f t="shared" ca="1" si="130"/>
        <v>2661</v>
      </c>
      <c r="C2665" s="176" t="str">
        <f t="shared" ca="1" si="131"/>
        <v>FT-TP-2661</v>
      </c>
      <c r="M2665" s="174" t="str">
        <f>IF(OR(ISBLANK(TP_CFAR_DB[[#This Row],[Probability]]),ISBLANK(TP_CFAR_DB[[#This Row],[Severity]])),"",VLOOKUP(TP_CFAR_DB[[#This Row],[Probability]],Probability[],2,FALSE)+VLOOKUP(TP_CFAR_DB[[#This Row],[Severity]],Probability[],2,FALSE)+1)</f>
        <v/>
      </c>
      <c r="N2665" s="182"/>
    </row>
    <row r="2666" spans="2:14">
      <c r="B2666" s="176">
        <f t="shared" ca="1" si="130"/>
        <v>2662</v>
      </c>
      <c r="C2666" s="176" t="str">
        <f t="shared" ca="1" si="131"/>
        <v>FT-TP-2662</v>
      </c>
      <c r="M2666" s="174" t="str">
        <f>IF(OR(ISBLANK(TP_CFAR_DB[[#This Row],[Probability]]),ISBLANK(TP_CFAR_DB[[#This Row],[Severity]])),"",VLOOKUP(TP_CFAR_DB[[#This Row],[Probability]],Probability[],2,FALSE)+VLOOKUP(TP_CFAR_DB[[#This Row],[Severity]],Probability[],2,FALSE)+1)</f>
        <v/>
      </c>
      <c r="N2666" s="182"/>
    </row>
    <row r="2667" spans="2:14">
      <c r="B2667" s="176">
        <f t="shared" ca="1" si="130"/>
        <v>2663</v>
      </c>
      <c r="C2667" s="176" t="str">
        <f t="shared" ca="1" si="131"/>
        <v>FT-TP-2663</v>
      </c>
      <c r="M2667" s="174" t="str">
        <f>IF(OR(ISBLANK(TP_CFAR_DB[[#This Row],[Probability]]),ISBLANK(TP_CFAR_DB[[#This Row],[Severity]])),"",VLOOKUP(TP_CFAR_DB[[#This Row],[Probability]],Probability[],2,FALSE)+VLOOKUP(TP_CFAR_DB[[#This Row],[Severity]],Probability[],2,FALSE)+1)</f>
        <v/>
      </c>
      <c r="N2667" s="182"/>
    </row>
    <row r="2668" spans="2:14">
      <c r="B2668" s="176">
        <f t="shared" ref="B2668:B2731" ca="1" si="132">INDIRECT("R[-1]C",0)+1</f>
        <v>2664</v>
      </c>
      <c r="C2668" s="176" t="str">
        <f t="shared" ref="C2668:C2731" ca="1" si="133">"FT-TP-"&amp;B2668</f>
        <v>FT-TP-2664</v>
      </c>
      <c r="M2668" s="174" t="str">
        <f>IF(OR(ISBLANK(TP_CFAR_DB[[#This Row],[Probability]]),ISBLANK(TP_CFAR_DB[[#This Row],[Severity]])),"",VLOOKUP(TP_CFAR_DB[[#This Row],[Probability]],Probability[],2,FALSE)+VLOOKUP(TP_CFAR_DB[[#This Row],[Severity]],Probability[],2,FALSE)+1)</f>
        <v/>
      </c>
      <c r="N2668" s="182"/>
    </row>
    <row r="2669" spans="2:14">
      <c r="B2669" s="176">
        <f t="shared" ca="1" si="132"/>
        <v>2665</v>
      </c>
      <c r="C2669" s="176" t="str">
        <f t="shared" ca="1" si="133"/>
        <v>FT-TP-2665</v>
      </c>
      <c r="M2669" s="174" t="str">
        <f>IF(OR(ISBLANK(TP_CFAR_DB[[#This Row],[Probability]]),ISBLANK(TP_CFAR_DB[[#This Row],[Severity]])),"",VLOOKUP(TP_CFAR_DB[[#This Row],[Probability]],Probability[],2,FALSE)+VLOOKUP(TP_CFAR_DB[[#This Row],[Severity]],Probability[],2,FALSE)+1)</f>
        <v/>
      </c>
      <c r="N2669" s="182"/>
    </row>
    <row r="2670" spans="2:14">
      <c r="B2670" s="176">
        <f t="shared" ca="1" si="132"/>
        <v>2666</v>
      </c>
      <c r="C2670" s="176" t="str">
        <f t="shared" ca="1" si="133"/>
        <v>FT-TP-2666</v>
      </c>
      <c r="M2670" s="174" t="str">
        <f>IF(OR(ISBLANK(TP_CFAR_DB[[#This Row],[Probability]]),ISBLANK(TP_CFAR_DB[[#This Row],[Severity]])),"",VLOOKUP(TP_CFAR_DB[[#This Row],[Probability]],Probability[],2,FALSE)+VLOOKUP(TP_CFAR_DB[[#This Row],[Severity]],Probability[],2,FALSE)+1)</f>
        <v/>
      </c>
      <c r="N2670" s="182"/>
    </row>
    <row r="2671" spans="2:14">
      <c r="B2671" s="176">
        <f t="shared" ca="1" si="132"/>
        <v>2667</v>
      </c>
      <c r="C2671" s="176" t="str">
        <f t="shared" ca="1" si="133"/>
        <v>FT-TP-2667</v>
      </c>
      <c r="M2671" s="174" t="str">
        <f>IF(OR(ISBLANK(TP_CFAR_DB[[#This Row],[Probability]]),ISBLANK(TP_CFAR_DB[[#This Row],[Severity]])),"",VLOOKUP(TP_CFAR_DB[[#This Row],[Probability]],Probability[],2,FALSE)+VLOOKUP(TP_CFAR_DB[[#This Row],[Severity]],Probability[],2,FALSE)+1)</f>
        <v/>
      </c>
      <c r="N2671" s="182"/>
    </row>
    <row r="2672" spans="2:14">
      <c r="B2672" s="176">
        <f t="shared" ca="1" si="132"/>
        <v>2668</v>
      </c>
      <c r="C2672" s="176" t="str">
        <f t="shared" ca="1" si="133"/>
        <v>FT-TP-2668</v>
      </c>
      <c r="M2672" s="174" t="str">
        <f>IF(OR(ISBLANK(TP_CFAR_DB[[#This Row],[Probability]]),ISBLANK(TP_CFAR_DB[[#This Row],[Severity]])),"",VLOOKUP(TP_CFAR_DB[[#This Row],[Probability]],Probability[],2,FALSE)+VLOOKUP(TP_CFAR_DB[[#This Row],[Severity]],Probability[],2,FALSE)+1)</f>
        <v/>
      </c>
      <c r="N2672" s="182"/>
    </row>
    <row r="2673" spans="2:14">
      <c r="B2673" s="176">
        <f t="shared" ca="1" si="132"/>
        <v>2669</v>
      </c>
      <c r="C2673" s="176" t="str">
        <f t="shared" ca="1" si="133"/>
        <v>FT-TP-2669</v>
      </c>
      <c r="M2673" s="174" t="str">
        <f>IF(OR(ISBLANK(TP_CFAR_DB[[#This Row],[Probability]]),ISBLANK(TP_CFAR_DB[[#This Row],[Severity]])),"",VLOOKUP(TP_CFAR_DB[[#This Row],[Probability]],Probability[],2,FALSE)+VLOOKUP(TP_CFAR_DB[[#This Row],[Severity]],Probability[],2,FALSE)+1)</f>
        <v/>
      </c>
      <c r="N2673" s="182"/>
    </row>
    <row r="2674" spans="2:14">
      <c r="B2674" s="176">
        <f t="shared" ca="1" si="132"/>
        <v>2670</v>
      </c>
      <c r="C2674" s="176" t="str">
        <f t="shared" ca="1" si="133"/>
        <v>FT-TP-2670</v>
      </c>
      <c r="M2674" s="174" t="str">
        <f>IF(OR(ISBLANK(TP_CFAR_DB[[#This Row],[Probability]]),ISBLANK(TP_CFAR_DB[[#This Row],[Severity]])),"",VLOOKUP(TP_CFAR_DB[[#This Row],[Probability]],Probability[],2,FALSE)+VLOOKUP(TP_CFAR_DB[[#This Row],[Severity]],Probability[],2,FALSE)+1)</f>
        <v/>
      </c>
      <c r="N2674" s="182"/>
    </row>
    <row r="2675" spans="2:14">
      <c r="B2675" s="176">
        <f t="shared" ca="1" si="132"/>
        <v>2671</v>
      </c>
      <c r="C2675" s="176" t="str">
        <f t="shared" ca="1" si="133"/>
        <v>FT-TP-2671</v>
      </c>
      <c r="M2675" s="174" t="str">
        <f>IF(OR(ISBLANK(TP_CFAR_DB[[#This Row],[Probability]]),ISBLANK(TP_CFAR_DB[[#This Row],[Severity]])),"",VLOOKUP(TP_CFAR_DB[[#This Row],[Probability]],Probability[],2,FALSE)+VLOOKUP(TP_CFAR_DB[[#This Row],[Severity]],Probability[],2,FALSE)+1)</f>
        <v/>
      </c>
      <c r="N2675" s="182"/>
    </row>
    <row r="2676" spans="2:14">
      <c r="B2676" s="176">
        <f t="shared" ca="1" si="132"/>
        <v>2672</v>
      </c>
      <c r="C2676" s="176" t="str">
        <f t="shared" ca="1" si="133"/>
        <v>FT-TP-2672</v>
      </c>
      <c r="M2676" s="174" t="str">
        <f>IF(OR(ISBLANK(TP_CFAR_DB[[#This Row],[Probability]]),ISBLANK(TP_CFAR_DB[[#This Row],[Severity]])),"",VLOOKUP(TP_CFAR_DB[[#This Row],[Probability]],Probability[],2,FALSE)+VLOOKUP(TP_CFAR_DB[[#This Row],[Severity]],Probability[],2,FALSE)+1)</f>
        <v/>
      </c>
      <c r="N2676" s="182"/>
    </row>
    <row r="2677" spans="2:14">
      <c r="B2677" s="176">
        <f t="shared" ca="1" si="132"/>
        <v>2673</v>
      </c>
      <c r="C2677" s="176" t="str">
        <f t="shared" ca="1" si="133"/>
        <v>FT-TP-2673</v>
      </c>
      <c r="M2677" s="174" t="str">
        <f>IF(OR(ISBLANK(TP_CFAR_DB[[#This Row],[Probability]]),ISBLANK(TP_CFAR_DB[[#This Row],[Severity]])),"",VLOOKUP(TP_CFAR_DB[[#This Row],[Probability]],Probability[],2,FALSE)+VLOOKUP(TP_CFAR_DB[[#This Row],[Severity]],Probability[],2,FALSE)+1)</f>
        <v/>
      </c>
      <c r="N2677" s="182"/>
    </row>
    <row r="2678" spans="2:14">
      <c r="B2678" s="176">
        <f t="shared" ca="1" si="132"/>
        <v>2674</v>
      </c>
      <c r="C2678" s="176" t="str">
        <f t="shared" ca="1" si="133"/>
        <v>FT-TP-2674</v>
      </c>
      <c r="M2678" s="174" t="str">
        <f>IF(OR(ISBLANK(TP_CFAR_DB[[#This Row],[Probability]]),ISBLANK(TP_CFAR_DB[[#This Row],[Severity]])),"",VLOOKUP(TP_CFAR_DB[[#This Row],[Probability]],Probability[],2,FALSE)+VLOOKUP(TP_CFAR_DB[[#This Row],[Severity]],Probability[],2,FALSE)+1)</f>
        <v/>
      </c>
      <c r="N2678" s="182"/>
    </row>
    <row r="2679" spans="2:14">
      <c r="B2679" s="176">
        <f t="shared" ca="1" si="132"/>
        <v>2675</v>
      </c>
      <c r="C2679" s="176" t="str">
        <f t="shared" ca="1" si="133"/>
        <v>FT-TP-2675</v>
      </c>
      <c r="M2679" s="174" t="str">
        <f>IF(OR(ISBLANK(TP_CFAR_DB[[#This Row],[Probability]]),ISBLANK(TP_CFAR_DB[[#This Row],[Severity]])),"",VLOOKUP(TP_CFAR_DB[[#This Row],[Probability]],Probability[],2,FALSE)+VLOOKUP(TP_CFAR_DB[[#This Row],[Severity]],Probability[],2,FALSE)+1)</f>
        <v/>
      </c>
      <c r="N2679" s="182"/>
    </row>
    <row r="2680" spans="2:14">
      <c r="B2680" s="176">
        <f t="shared" ca="1" si="132"/>
        <v>2676</v>
      </c>
      <c r="C2680" s="176" t="str">
        <f t="shared" ca="1" si="133"/>
        <v>FT-TP-2676</v>
      </c>
      <c r="M2680" s="174" t="str">
        <f>IF(OR(ISBLANK(TP_CFAR_DB[[#This Row],[Probability]]),ISBLANK(TP_CFAR_DB[[#This Row],[Severity]])),"",VLOOKUP(TP_CFAR_DB[[#This Row],[Probability]],Probability[],2,FALSE)+VLOOKUP(TP_CFAR_DB[[#This Row],[Severity]],Probability[],2,FALSE)+1)</f>
        <v/>
      </c>
      <c r="N2680" s="182"/>
    </row>
    <row r="2681" spans="2:14">
      <c r="B2681" s="176">
        <f t="shared" ca="1" si="132"/>
        <v>2677</v>
      </c>
      <c r="C2681" s="176" t="str">
        <f t="shared" ca="1" si="133"/>
        <v>FT-TP-2677</v>
      </c>
      <c r="M2681" s="174" t="str">
        <f>IF(OR(ISBLANK(TP_CFAR_DB[[#This Row],[Probability]]),ISBLANK(TP_CFAR_DB[[#This Row],[Severity]])),"",VLOOKUP(TP_CFAR_DB[[#This Row],[Probability]],Probability[],2,FALSE)+VLOOKUP(TP_CFAR_DB[[#This Row],[Severity]],Probability[],2,FALSE)+1)</f>
        <v/>
      </c>
      <c r="N2681" s="182"/>
    </row>
    <row r="2682" spans="2:14">
      <c r="B2682" s="176">
        <f t="shared" ca="1" si="132"/>
        <v>2678</v>
      </c>
      <c r="C2682" s="176" t="str">
        <f t="shared" ca="1" si="133"/>
        <v>FT-TP-2678</v>
      </c>
      <c r="M2682" s="174" t="str">
        <f>IF(OR(ISBLANK(TP_CFAR_DB[[#This Row],[Probability]]),ISBLANK(TP_CFAR_DB[[#This Row],[Severity]])),"",VLOOKUP(TP_CFAR_DB[[#This Row],[Probability]],Probability[],2,FALSE)+VLOOKUP(TP_CFAR_DB[[#This Row],[Severity]],Probability[],2,FALSE)+1)</f>
        <v/>
      </c>
      <c r="N2682" s="182"/>
    </row>
    <row r="2683" spans="2:14">
      <c r="B2683" s="176">
        <f t="shared" ca="1" si="132"/>
        <v>2679</v>
      </c>
      <c r="C2683" s="176" t="str">
        <f t="shared" ca="1" si="133"/>
        <v>FT-TP-2679</v>
      </c>
      <c r="M2683" s="174" t="str">
        <f>IF(OR(ISBLANK(TP_CFAR_DB[[#This Row],[Probability]]),ISBLANK(TP_CFAR_DB[[#This Row],[Severity]])),"",VLOOKUP(TP_CFAR_DB[[#This Row],[Probability]],Probability[],2,FALSE)+VLOOKUP(TP_CFAR_DB[[#This Row],[Severity]],Probability[],2,FALSE)+1)</f>
        <v/>
      </c>
      <c r="N2683" s="182"/>
    </row>
    <row r="2684" spans="2:14">
      <c r="B2684" s="176">
        <f t="shared" ca="1" si="132"/>
        <v>2680</v>
      </c>
      <c r="C2684" s="176" t="str">
        <f t="shared" ca="1" si="133"/>
        <v>FT-TP-2680</v>
      </c>
      <c r="M2684" s="174" t="str">
        <f>IF(OR(ISBLANK(TP_CFAR_DB[[#This Row],[Probability]]),ISBLANK(TP_CFAR_DB[[#This Row],[Severity]])),"",VLOOKUP(TP_CFAR_DB[[#This Row],[Probability]],Probability[],2,FALSE)+VLOOKUP(TP_CFAR_DB[[#This Row],[Severity]],Probability[],2,FALSE)+1)</f>
        <v/>
      </c>
      <c r="N2684" s="182"/>
    </row>
    <row r="2685" spans="2:14">
      <c r="B2685" s="176">
        <f t="shared" ca="1" si="132"/>
        <v>2681</v>
      </c>
      <c r="C2685" s="176" t="str">
        <f t="shared" ca="1" si="133"/>
        <v>FT-TP-2681</v>
      </c>
      <c r="M2685" s="174" t="str">
        <f>IF(OR(ISBLANK(TP_CFAR_DB[[#This Row],[Probability]]),ISBLANK(TP_CFAR_DB[[#This Row],[Severity]])),"",VLOOKUP(TP_CFAR_DB[[#This Row],[Probability]],Probability[],2,FALSE)+VLOOKUP(TP_CFAR_DB[[#This Row],[Severity]],Probability[],2,FALSE)+1)</f>
        <v/>
      </c>
      <c r="N2685" s="182"/>
    </row>
    <row r="2686" spans="2:14">
      <c r="B2686" s="176">
        <f t="shared" ca="1" si="132"/>
        <v>2682</v>
      </c>
      <c r="C2686" s="176" t="str">
        <f t="shared" ca="1" si="133"/>
        <v>FT-TP-2682</v>
      </c>
      <c r="M2686" s="174" t="str">
        <f>IF(OR(ISBLANK(TP_CFAR_DB[[#This Row],[Probability]]),ISBLANK(TP_CFAR_DB[[#This Row],[Severity]])),"",VLOOKUP(TP_CFAR_DB[[#This Row],[Probability]],Probability[],2,FALSE)+VLOOKUP(TP_CFAR_DB[[#This Row],[Severity]],Probability[],2,FALSE)+1)</f>
        <v/>
      </c>
      <c r="N2686" s="182"/>
    </row>
    <row r="2687" spans="2:14">
      <c r="B2687" s="176">
        <f t="shared" ca="1" si="132"/>
        <v>2683</v>
      </c>
      <c r="C2687" s="176" t="str">
        <f t="shared" ca="1" si="133"/>
        <v>FT-TP-2683</v>
      </c>
      <c r="M2687" s="174" t="str">
        <f>IF(OR(ISBLANK(TP_CFAR_DB[[#This Row],[Probability]]),ISBLANK(TP_CFAR_DB[[#This Row],[Severity]])),"",VLOOKUP(TP_CFAR_DB[[#This Row],[Probability]],Probability[],2,FALSE)+VLOOKUP(TP_CFAR_DB[[#This Row],[Severity]],Probability[],2,FALSE)+1)</f>
        <v/>
      </c>
      <c r="N2687" s="182"/>
    </row>
    <row r="2688" spans="2:14">
      <c r="B2688" s="176">
        <f t="shared" ca="1" si="132"/>
        <v>2684</v>
      </c>
      <c r="C2688" s="176" t="str">
        <f t="shared" ca="1" si="133"/>
        <v>FT-TP-2684</v>
      </c>
      <c r="M2688" s="174" t="str">
        <f>IF(OR(ISBLANK(TP_CFAR_DB[[#This Row],[Probability]]),ISBLANK(TP_CFAR_DB[[#This Row],[Severity]])),"",VLOOKUP(TP_CFAR_DB[[#This Row],[Probability]],Probability[],2,FALSE)+VLOOKUP(TP_CFAR_DB[[#This Row],[Severity]],Probability[],2,FALSE)+1)</f>
        <v/>
      </c>
      <c r="N2688" s="182"/>
    </row>
    <row r="2689" spans="2:14">
      <c r="B2689" s="176">
        <f t="shared" ca="1" si="132"/>
        <v>2685</v>
      </c>
      <c r="C2689" s="176" t="str">
        <f t="shared" ca="1" si="133"/>
        <v>FT-TP-2685</v>
      </c>
      <c r="M2689" s="174" t="str">
        <f>IF(OR(ISBLANK(TP_CFAR_DB[[#This Row],[Probability]]),ISBLANK(TP_CFAR_DB[[#This Row],[Severity]])),"",VLOOKUP(TP_CFAR_DB[[#This Row],[Probability]],Probability[],2,FALSE)+VLOOKUP(TP_CFAR_DB[[#This Row],[Severity]],Probability[],2,FALSE)+1)</f>
        <v/>
      </c>
      <c r="N2689" s="182"/>
    </row>
    <row r="2690" spans="2:14">
      <c r="B2690" s="176">
        <f t="shared" ca="1" si="132"/>
        <v>2686</v>
      </c>
      <c r="C2690" s="176" t="str">
        <f t="shared" ca="1" si="133"/>
        <v>FT-TP-2686</v>
      </c>
      <c r="M2690" s="174" t="str">
        <f>IF(OR(ISBLANK(TP_CFAR_DB[[#This Row],[Probability]]),ISBLANK(TP_CFAR_DB[[#This Row],[Severity]])),"",VLOOKUP(TP_CFAR_DB[[#This Row],[Probability]],Probability[],2,FALSE)+VLOOKUP(TP_CFAR_DB[[#This Row],[Severity]],Probability[],2,FALSE)+1)</f>
        <v/>
      </c>
      <c r="N2690" s="182"/>
    </row>
    <row r="2691" spans="2:14">
      <c r="B2691" s="176">
        <f t="shared" ca="1" si="132"/>
        <v>2687</v>
      </c>
      <c r="C2691" s="176" t="str">
        <f t="shared" ca="1" si="133"/>
        <v>FT-TP-2687</v>
      </c>
      <c r="M2691" s="174" t="str">
        <f>IF(OR(ISBLANK(TP_CFAR_DB[[#This Row],[Probability]]),ISBLANK(TP_CFAR_DB[[#This Row],[Severity]])),"",VLOOKUP(TP_CFAR_DB[[#This Row],[Probability]],Probability[],2,FALSE)+VLOOKUP(TP_CFAR_DB[[#This Row],[Severity]],Probability[],2,FALSE)+1)</f>
        <v/>
      </c>
      <c r="N2691" s="182"/>
    </row>
    <row r="2692" spans="2:14">
      <c r="B2692" s="176">
        <f t="shared" ca="1" si="132"/>
        <v>2688</v>
      </c>
      <c r="C2692" s="176" t="str">
        <f t="shared" ca="1" si="133"/>
        <v>FT-TP-2688</v>
      </c>
      <c r="M2692" s="174" t="str">
        <f>IF(OR(ISBLANK(TP_CFAR_DB[[#This Row],[Probability]]),ISBLANK(TP_CFAR_DB[[#This Row],[Severity]])),"",VLOOKUP(TP_CFAR_DB[[#This Row],[Probability]],Probability[],2,FALSE)+VLOOKUP(TP_CFAR_DB[[#This Row],[Severity]],Probability[],2,FALSE)+1)</f>
        <v/>
      </c>
      <c r="N2692" s="182"/>
    </row>
    <row r="2693" spans="2:14">
      <c r="B2693" s="176">
        <f t="shared" ca="1" si="132"/>
        <v>2689</v>
      </c>
      <c r="C2693" s="176" t="str">
        <f t="shared" ca="1" si="133"/>
        <v>FT-TP-2689</v>
      </c>
      <c r="M2693" s="174" t="str">
        <f>IF(OR(ISBLANK(TP_CFAR_DB[[#This Row],[Probability]]),ISBLANK(TP_CFAR_DB[[#This Row],[Severity]])),"",VLOOKUP(TP_CFAR_DB[[#This Row],[Probability]],Probability[],2,FALSE)+VLOOKUP(TP_CFAR_DB[[#This Row],[Severity]],Probability[],2,FALSE)+1)</f>
        <v/>
      </c>
      <c r="N2693" s="182"/>
    </row>
    <row r="2694" spans="2:14">
      <c r="B2694" s="176">
        <f t="shared" ca="1" si="132"/>
        <v>2690</v>
      </c>
      <c r="C2694" s="176" t="str">
        <f t="shared" ca="1" si="133"/>
        <v>FT-TP-2690</v>
      </c>
      <c r="M2694" s="174" t="str">
        <f>IF(OR(ISBLANK(TP_CFAR_DB[[#This Row],[Probability]]),ISBLANK(TP_CFAR_DB[[#This Row],[Severity]])),"",VLOOKUP(TP_CFAR_DB[[#This Row],[Probability]],Probability[],2,FALSE)+VLOOKUP(TP_CFAR_DB[[#This Row],[Severity]],Probability[],2,FALSE)+1)</f>
        <v/>
      </c>
      <c r="N2694" s="182"/>
    </row>
    <row r="2695" spans="2:14">
      <c r="B2695" s="176">
        <f t="shared" ca="1" si="132"/>
        <v>2691</v>
      </c>
      <c r="C2695" s="176" t="str">
        <f t="shared" ca="1" si="133"/>
        <v>FT-TP-2691</v>
      </c>
      <c r="M2695" s="174" t="str">
        <f>IF(OR(ISBLANK(TP_CFAR_DB[[#This Row],[Probability]]),ISBLANK(TP_CFAR_DB[[#This Row],[Severity]])),"",VLOOKUP(TP_CFAR_DB[[#This Row],[Probability]],Probability[],2,FALSE)+VLOOKUP(TP_CFAR_DB[[#This Row],[Severity]],Probability[],2,FALSE)+1)</f>
        <v/>
      </c>
      <c r="N2695" s="182"/>
    </row>
    <row r="2696" spans="2:14">
      <c r="B2696" s="176">
        <f t="shared" ca="1" si="132"/>
        <v>2692</v>
      </c>
      <c r="C2696" s="176" t="str">
        <f t="shared" ca="1" si="133"/>
        <v>FT-TP-2692</v>
      </c>
      <c r="M2696" s="174" t="str">
        <f>IF(OR(ISBLANK(TP_CFAR_DB[[#This Row],[Probability]]),ISBLANK(TP_CFAR_DB[[#This Row],[Severity]])),"",VLOOKUP(TP_CFAR_DB[[#This Row],[Probability]],Probability[],2,FALSE)+VLOOKUP(TP_CFAR_DB[[#This Row],[Severity]],Probability[],2,FALSE)+1)</f>
        <v/>
      </c>
      <c r="N2696" s="182"/>
    </row>
    <row r="2697" spans="2:14">
      <c r="B2697" s="176">
        <f t="shared" ca="1" si="132"/>
        <v>2693</v>
      </c>
      <c r="C2697" s="176" t="str">
        <f t="shared" ca="1" si="133"/>
        <v>FT-TP-2693</v>
      </c>
      <c r="M2697" s="174" t="str">
        <f>IF(OR(ISBLANK(TP_CFAR_DB[[#This Row],[Probability]]),ISBLANK(TP_CFAR_DB[[#This Row],[Severity]])),"",VLOOKUP(TP_CFAR_DB[[#This Row],[Probability]],Probability[],2,FALSE)+VLOOKUP(TP_CFAR_DB[[#This Row],[Severity]],Probability[],2,FALSE)+1)</f>
        <v/>
      </c>
      <c r="N2697" s="182"/>
    </row>
    <row r="2698" spans="2:14">
      <c r="B2698" s="176">
        <f t="shared" ca="1" si="132"/>
        <v>2694</v>
      </c>
      <c r="C2698" s="176" t="str">
        <f t="shared" ca="1" si="133"/>
        <v>FT-TP-2694</v>
      </c>
      <c r="M2698" s="174" t="str">
        <f>IF(OR(ISBLANK(TP_CFAR_DB[[#This Row],[Probability]]),ISBLANK(TP_CFAR_DB[[#This Row],[Severity]])),"",VLOOKUP(TP_CFAR_DB[[#This Row],[Probability]],Probability[],2,FALSE)+VLOOKUP(TP_CFAR_DB[[#This Row],[Severity]],Probability[],2,FALSE)+1)</f>
        <v/>
      </c>
      <c r="N2698" s="182"/>
    </row>
    <row r="2699" spans="2:14">
      <c r="B2699" s="176">
        <f t="shared" ca="1" si="132"/>
        <v>2695</v>
      </c>
      <c r="C2699" s="176" t="str">
        <f t="shared" ca="1" si="133"/>
        <v>FT-TP-2695</v>
      </c>
      <c r="M2699" s="174" t="str">
        <f>IF(OR(ISBLANK(TP_CFAR_DB[[#This Row],[Probability]]),ISBLANK(TP_CFAR_DB[[#This Row],[Severity]])),"",VLOOKUP(TP_CFAR_DB[[#This Row],[Probability]],Probability[],2,FALSE)+VLOOKUP(TP_CFAR_DB[[#This Row],[Severity]],Probability[],2,FALSE)+1)</f>
        <v/>
      </c>
      <c r="N2699" s="182"/>
    </row>
    <row r="2700" spans="2:14">
      <c r="B2700" s="176">
        <f t="shared" ca="1" si="132"/>
        <v>2696</v>
      </c>
      <c r="C2700" s="176" t="str">
        <f t="shared" ca="1" si="133"/>
        <v>FT-TP-2696</v>
      </c>
      <c r="M2700" s="174" t="str">
        <f>IF(OR(ISBLANK(TP_CFAR_DB[[#This Row],[Probability]]),ISBLANK(TP_CFAR_DB[[#This Row],[Severity]])),"",VLOOKUP(TP_CFAR_DB[[#This Row],[Probability]],Probability[],2,FALSE)+VLOOKUP(TP_CFAR_DB[[#This Row],[Severity]],Probability[],2,FALSE)+1)</f>
        <v/>
      </c>
      <c r="N2700" s="182"/>
    </row>
    <row r="2701" spans="2:14">
      <c r="B2701" s="176">
        <f t="shared" ca="1" si="132"/>
        <v>2697</v>
      </c>
      <c r="C2701" s="176" t="str">
        <f t="shared" ca="1" si="133"/>
        <v>FT-TP-2697</v>
      </c>
      <c r="M2701" s="174" t="str">
        <f>IF(OR(ISBLANK(TP_CFAR_DB[[#This Row],[Probability]]),ISBLANK(TP_CFAR_DB[[#This Row],[Severity]])),"",VLOOKUP(TP_CFAR_DB[[#This Row],[Probability]],Probability[],2,FALSE)+VLOOKUP(TP_CFAR_DB[[#This Row],[Severity]],Probability[],2,FALSE)+1)</f>
        <v/>
      </c>
      <c r="N2701" s="182"/>
    </row>
    <row r="2702" spans="2:14">
      <c r="B2702" s="176">
        <f t="shared" ca="1" si="132"/>
        <v>2698</v>
      </c>
      <c r="C2702" s="176" t="str">
        <f t="shared" ca="1" si="133"/>
        <v>FT-TP-2698</v>
      </c>
      <c r="M2702" s="174" t="str">
        <f>IF(OR(ISBLANK(TP_CFAR_DB[[#This Row],[Probability]]),ISBLANK(TP_CFAR_DB[[#This Row],[Severity]])),"",VLOOKUP(TP_CFAR_DB[[#This Row],[Probability]],Probability[],2,FALSE)+VLOOKUP(TP_CFAR_DB[[#This Row],[Severity]],Probability[],2,FALSE)+1)</f>
        <v/>
      </c>
      <c r="N2702" s="182"/>
    </row>
    <row r="2703" spans="2:14">
      <c r="B2703" s="176">
        <f t="shared" ca="1" si="132"/>
        <v>2699</v>
      </c>
      <c r="C2703" s="176" t="str">
        <f t="shared" ca="1" si="133"/>
        <v>FT-TP-2699</v>
      </c>
      <c r="M2703" s="174" t="str">
        <f>IF(OR(ISBLANK(TP_CFAR_DB[[#This Row],[Probability]]),ISBLANK(TP_CFAR_DB[[#This Row],[Severity]])),"",VLOOKUP(TP_CFAR_DB[[#This Row],[Probability]],Probability[],2,FALSE)+VLOOKUP(TP_CFAR_DB[[#This Row],[Severity]],Probability[],2,FALSE)+1)</f>
        <v/>
      </c>
      <c r="N2703" s="182"/>
    </row>
    <row r="2704" spans="2:14">
      <c r="B2704" s="176">
        <f t="shared" ca="1" si="132"/>
        <v>2700</v>
      </c>
      <c r="C2704" s="176" t="str">
        <f t="shared" ca="1" si="133"/>
        <v>FT-TP-2700</v>
      </c>
      <c r="M2704" s="174" t="str">
        <f>IF(OR(ISBLANK(TP_CFAR_DB[[#This Row],[Probability]]),ISBLANK(TP_CFAR_DB[[#This Row],[Severity]])),"",VLOOKUP(TP_CFAR_DB[[#This Row],[Probability]],Probability[],2,FALSE)+VLOOKUP(TP_CFAR_DB[[#This Row],[Severity]],Probability[],2,FALSE)+1)</f>
        <v/>
      </c>
      <c r="N2704" s="182"/>
    </row>
    <row r="2705" spans="2:14">
      <c r="B2705" s="176">
        <f t="shared" ca="1" si="132"/>
        <v>2701</v>
      </c>
      <c r="C2705" s="176" t="str">
        <f t="shared" ca="1" si="133"/>
        <v>FT-TP-2701</v>
      </c>
      <c r="M2705" s="174" t="str">
        <f>IF(OR(ISBLANK(TP_CFAR_DB[[#This Row],[Probability]]),ISBLANK(TP_CFAR_DB[[#This Row],[Severity]])),"",VLOOKUP(TP_CFAR_DB[[#This Row],[Probability]],Probability[],2,FALSE)+VLOOKUP(TP_CFAR_DB[[#This Row],[Severity]],Probability[],2,FALSE)+1)</f>
        <v/>
      </c>
      <c r="N2705" s="182"/>
    </row>
    <row r="2706" spans="2:14">
      <c r="B2706" s="176">
        <f t="shared" ca="1" si="132"/>
        <v>2702</v>
      </c>
      <c r="C2706" s="176" t="str">
        <f t="shared" ca="1" si="133"/>
        <v>FT-TP-2702</v>
      </c>
      <c r="M2706" s="174" t="str">
        <f>IF(OR(ISBLANK(TP_CFAR_DB[[#This Row],[Probability]]),ISBLANK(TP_CFAR_DB[[#This Row],[Severity]])),"",VLOOKUP(TP_CFAR_DB[[#This Row],[Probability]],Probability[],2,FALSE)+VLOOKUP(TP_CFAR_DB[[#This Row],[Severity]],Probability[],2,FALSE)+1)</f>
        <v/>
      </c>
      <c r="N2706" s="182"/>
    </row>
    <row r="2707" spans="2:14">
      <c r="B2707" s="176">
        <f t="shared" ca="1" si="132"/>
        <v>2703</v>
      </c>
      <c r="C2707" s="176" t="str">
        <f t="shared" ca="1" si="133"/>
        <v>FT-TP-2703</v>
      </c>
      <c r="M2707" s="174" t="str">
        <f>IF(OR(ISBLANK(TP_CFAR_DB[[#This Row],[Probability]]),ISBLANK(TP_CFAR_DB[[#This Row],[Severity]])),"",VLOOKUP(TP_CFAR_DB[[#This Row],[Probability]],Probability[],2,FALSE)+VLOOKUP(TP_CFAR_DB[[#This Row],[Severity]],Probability[],2,FALSE)+1)</f>
        <v/>
      </c>
      <c r="N2707" s="182"/>
    </row>
    <row r="2708" spans="2:14">
      <c r="B2708" s="176">
        <f t="shared" ca="1" si="132"/>
        <v>2704</v>
      </c>
      <c r="C2708" s="176" t="str">
        <f t="shared" ca="1" si="133"/>
        <v>FT-TP-2704</v>
      </c>
      <c r="M2708" s="174" t="str">
        <f>IF(OR(ISBLANK(TP_CFAR_DB[[#This Row],[Probability]]),ISBLANK(TP_CFAR_DB[[#This Row],[Severity]])),"",VLOOKUP(TP_CFAR_DB[[#This Row],[Probability]],Probability[],2,FALSE)+VLOOKUP(TP_CFAR_DB[[#This Row],[Severity]],Probability[],2,FALSE)+1)</f>
        <v/>
      </c>
      <c r="N2708" s="182"/>
    </row>
    <row r="2709" spans="2:14">
      <c r="B2709" s="176">
        <f t="shared" ca="1" si="132"/>
        <v>2705</v>
      </c>
      <c r="C2709" s="176" t="str">
        <f t="shared" ca="1" si="133"/>
        <v>FT-TP-2705</v>
      </c>
      <c r="M2709" s="174" t="str">
        <f>IF(OR(ISBLANK(TP_CFAR_DB[[#This Row],[Probability]]),ISBLANK(TP_CFAR_DB[[#This Row],[Severity]])),"",VLOOKUP(TP_CFAR_DB[[#This Row],[Probability]],Probability[],2,FALSE)+VLOOKUP(TP_CFAR_DB[[#This Row],[Severity]],Probability[],2,FALSE)+1)</f>
        <v/>
      </c>
      <c r="N2709" s="182"/>
    </row>
    <row r="2710" spans="2:14">
      <c r="B2710" s="176">
        <f t="shared" ca="1" si="132"/>
        <v>2706</v>
      </c>
      <c r="C2710" s="176" t="str">
        <f t="shared" ca="1" si="133"/>
        <v>FT-TP-2706</v>
      </c>
      <c r="M2710" s="174" t="str">
        <f>IF(OR(ISBLANK(TP_CFAR_DB[[#This Row],[Probability]]),ISBLANK(TP_CFAR_DB[[#This Row],[Severity]])),"",VLOOKUP(TP_CFAR_DB[[#This Row],[Probability]],Probability[],2,FALSE)+VLOOKUP(TP_CFAR_DB[[#This Row],[Severity]],Probability[],2,FALSE)+1)</f>
        <v/>
      </c>
      <c r="N2710" s="182"/>
    </row>
    <row r="2711" spans="2:14">
      <c r="B2711" s="176">
        <f t="shared" ca="1" si="132"/>
        <v>2707</v>
      </c>
      <c r="C2711" s="176" t="str">
        <f t="shared" ca="1" si="133"/>
        <v>FT-TP-2707</v>
      </c>
      <c r="M2711" s="174" t="str">
        <f>IF(OR(ISBLANK(TP_CFAR_DB[[#This Row],[Probability]]),ISBLANK(TP_CFAR_DB[[#This Row],[Severity]])),"",VLOOKUP(TP_CFAR_DB[[#This Row],[Probability]],Probability[],2,FALSE)+VLOOKUP(TP_CFAR_DB[[#This Row],[Severity]],Probability[],2,FALSE)+1)</f>
        <v/>
      </c>
      <c r="N2711" s="182"/>
    </row>
    <row r="2712" spans="2:14">
      <c r="B2712" s="176">
        <f t="shared" ca="1" si="132"/>
        <v>2708</v>
      </c>
      <c r="C2712" s="176" t="str">
        <f t="shared" ca="1" si="133"/>
        <v>FT-TP-2708</v>
      </c>
      <c r="M2712" s="174" t="str">
        <f>IF(OR(ISBLANK(TP_CFAR_DB[[#This Row],[Probability]]),ISBLANK(TP_CFAR_DB[[#This Row],[Severity]])),"",VLOOKUP(TP_CFAR_DB[[#This Row],[Probability]],Probability[],2,FALSE)+VLOOKUP(TP_CFAR_DB[[#This Row],[Severity]],Probability[],2,FALSE)+1)</f>
        <v/>
      </c>
      <c r="N2712" s="182"/>
    </row>
    <row r="2713" spans="2:14">
      <c r="B2713" s="176">
        <f t="shared" ca="1" si="132"/>
        <v>2709</v>
      </c>
      <c r="C2713" s="176" t="str">
        <f t="shared" ca="1" si="133"/>
        <v>FT-TP-2709</v>
      </c>
      <c r="M2713" s="174" t="str">
        <f>IF(OR(ISBLANK(TP_CFAR_DB[[#This Row],[Probability]]),ISBLANK(TP_CFAR_DB[[#This Row],[Severity]])),"",VLOOKUP(TP_CFAR_DB[[#This Row],[Probability]],Probability[],2,FALSE)+VLOOKUP(TP_CFAR_DB[[#This Row],[Severity]],Probability[],2,FALSE)+1)</f>
        <v/>
      </c>
      <c r="N2713" s="182"/>
    </row>
    <row r="2714" spans="2:14">
      <c r="B2714" s="176">
        <f t="shared" ca="1" si="132"/>
        <v>2710</v>
      </c>
      <c r="C2714" s="176" t="str">
        <f t="shared" ca="1" si="133"/>
        <v>FT-TP-2710</v>
      </c>
      <c r="M2714" s="174" t="str">
        <f>IF(OR(ISBLANK(TP_CFAR_DB[[#This Row],[Probability]]),ISBLANK(TP_CFAR_DB[[#This Row],[Severity]])),"",VLOOKUP(TP_CFAR_DB[[#This Row],[Probability]],Probability[],2,FALSE)+VLOOKUP(TP_CFAR_DB[[#This Row],[Severity]],Probability[],2,FALSE)+1)</f>
        <v/>
      </c>
      <c r="N2714" s="182"/>
    </row>
    <row r="2715" spans="2:14">
      <c r="B2715" s="176">
        <f t="shared" ca="1" si="132"/>
        <v>2711</v>
      </c>
      <c r="C2715" s="176" t="str">
        <f t="shared" ca="1" si="133"/>
        <v>FT-TP-2711</v>
      </c>
      <c r="M2715" s="174" t="str">
        <f>IF(OR(ISBLANK(TP_CFAR_DB[[#This Row],[Probability]]),ISBLANK(TP_CFAR_DB[[#This Row],[Severity]])),"",VLOOKUP(TP_CFAR_DB[[#This Row],[Probability]],Probability[],2,FALSE)+VLOOKUP(TP_CFAR_DB[[#This Row],[Severity]],Probability[],2,FALSE)+1)</f>
        <v/>
      </c>
      <c r="N2715" s="182"/>
    </row>
    <row r="2716" spans="2:14">
      <c r="B2716" s="176">
        <f t="shared" ca="1" si="132"/>
        <v>2712</v>
      </c>
      <c r="C2716" s="176" t="str">
        <f t="shared" ca="1" si="133"/>
        <v>FT-TP-2712</v>
      </c>
      <c r="M2716" s="174" t="str">
        <f>IF(OR(ISBLANK(TP_CFAR_DB[[#This Row],[Probability]]),ISBLANK(TP_CFAR_DB[[#This Row],[Severity]])),"",VLOOKUP(TP_CFAR_DB[[#This Row],[Probability]],Probability[],2,FALSE)+VLOOKUP(TP_CFAR_DB[[#This Row],[Severity]],Probability[],2,FALSE)+1)</f>
        <v/>
      </c>
      <c r="N2716" s="182"/>
    </row>
    <row r="2717" spans="2:14">
      <c r="B2717" s="176">
        <f t="shared" ca="1" si="132"/>
        <v>2713</v>
      </c>
      <c r="C2717" s="176" t="str">
        <f t="shared" ca="1" si="133"/>
        <v>FT-TP-2713</v>
      </c>
      <c r="M2717" s="174" t="str">
        <f>IF(OR(ISBLANK(TP_CFAR_DB[[#This Row],[Probability]]),ISBLANK(TP_CFAR_DB[[#This Row],[Severity]])),"",VLOOKUP(TP_CFAR_DB[[#This Row],[Probability]],Probability[],2,FALSE)+VLOOKUP(TP_CFAR_DB[[#This Row],[Severity]],Probability[],2,FALSE)+1)</f>
        <v/>
      </c>
      <c r="N2717" s="182"/>
    </row>
    <row r="2718" spans="2:14">
      <c r="B2718" s="176">
        <f t="shared" ca="1" si="132"/>
        <v>2714</v>
      </c>
      <c r="C2718" s="176" t="str">
        <f t="shared" ca="1" si="133"/>
        <v>FT-TP-2714</v>
      </c>
      <c r="M2718" s="174" t="str">
        <f>IF(OR(ISBLANK(TP_CFAR_DB[[#This Row],[Probability]]),ISBLANK(TP_CFAR_DB[[#This Row],[Severity]])),"",VLOOKUP(TP_CFAR_DB[[#This Row],[Probability]],Probability[],2,FALSE)+VLOOKUP(TP_CFAR_DB[[#This Row],[Severity]],Probability[],2,FALSE)+1)</f>
        <v/>
      </c>
      <c r="N2718" s="182"/>
    </row>
    <row r="2719" spans="2:14">
      <c r="B2719" s="176">
        <f t="shared" ca="1" si="132"/>
        <v>2715</v>
      </c>
      <c r="C2719" s="176" t="str">
        <f t="shared" ca="1" si="133"/>
        <v>FT-TP-2715</v>
      </c>
      <c r="M2719" s="174" t="str">
        <f>IF(OR(ISBLANK(TP_CFAR_DB[[#This Row],[Probability]]),ISBLANK(TP_CFAR_DB[[#This Row],[Severity]])),"",VLOOKUP(TP_CFAR_DB[[#This Row],[Probability]],Probability[],2,FALSE)+VLOOKUP(TP_CFAR_DB[[#This Row],[Severity]],Probability[],2,FALSE)+1)</f>
        <v/>
      </c>
      <c r="N2719" s="182"/>
    </row>
    <row r="2720" spans="2:14">
      <c r="B2720" s="176">
        <f t="shared" ca="1" si="132"/>
        <v>2716</v>
      </c>
      <c r="C2720" s="176" t="str">
        <f t="shared" ca="1" si="133"/>
        <v>FT-TP-2716</v>
      </c>
      <c r="M2720" s="174" t="str">
        <f>IF(OR(ISBLANK(TP_CFAR_DB[[#This Row],[Probability]]),ISBLANK(TP_CFAR_DB[[#This Row],[Severity]])),"",VLOOKUP(TP_CFAR_DB[[#This Row],[Probability]],Probability[],2,FALSE)+VLOOKUP(TP_CFAR_DB[[#This Row],[Severity]],Probability[],2,FALSE)+1)</f>
        <v/>
      </c>
      <c r="N2720" s="182"/>
    </row>
    <row r="2721" spans="2:14">
      <c r="B2721" s="176">
        <f t="shared" ca="1" si="132"/>
        <v>2717</v>
      </c>
      <c r="C2721" s="176" t="str">
        <f t="shared" ca="1" si="133"/>
        <v>FT-TP-2717</v>
      </c>
      <c r="M2721" s="174" t="str">
        <f>IF(OR(ISBLANK(TP_CFAR_DB[[#This Row],[Probability]]),ISBLANK(TP_CFAR_DB[[#This Row],[Severity]])),"",VLOOKUP(TP_CFAR_DB[[#This Row],[Probability]],Probability[],2,FALSE)+VLOOKUP(TP_CFAR_DB[[#This Row],[Severity]],Probability[],2,FALSE)+1)</f>
        <v/>
      </c>
      <c r="N2721" s="182"/>
    </row>
    <row r="2722" spans="2:14">
      <c r="B2722" s="176">
        <f t="shared" ca="1" si="132"/>
        <v>2718</v>
      </c>
      <c r="C2722" s="176" t="str">
        <f t="shared" ca="1" si="133"/>
        <v>FT-TP-2718</v>
      </c>
      <c r="M2722" s="174" t="str">
        <f>IF(OR(ISBLANK(TP_CFAR_DB[[#This Row],[Probability]]),ISBLANK(TP_CFAR_DB[[#This Row],[Severity]])),"",VLOOKUP(TP_CFAR_DB[[#This Row],[Probability]],Probability[],2,FALSE)+VLOOKUP(TP_CFAR_DB[[#This Row],[Severity]],Probability[],2,FALSE)+1)</f>
        <v/>
      </c>
      <c r="N2722" s="182"/>
    </row>
    <row r="2723" spans="2:14">
      <c r="B2723" s="176">
        <f t="shared" ca="1" si="132"/>
        <v>2719</v>
      </c>
      <c r="C2723" s="176" t="str">
        <f t="shared" ca="1" si="133"/>
        <v>FT-TP-2719</v>
      </c>
      <c r="M2723" s="174" t="str">
        <f>IF(OR(ISBLANK(TP_CFAR_DB[[#This Row],[Probability]]),ISBLANK(TP_CFAR_DB[[#This Row],[Severity]])),"",VLOOKUP(TP_CFAR_DB[[#This Row],[Probability]],Probability[],2,FALSE)+VLOOKUP(TP_CFAR_DB[[#This Row],[Severity]],Probability[],2,FALSE)+1)</f>
        <v/>
      </c>
      <c r="N2723" s="182"/>
    </row>
    <row r="2724" spans="2:14">
      <c r="B2724" s="176">
        <f t="shared" ca="1" si="132"/>
        <v>2720</v>
      </c>
      <c r="C2724" s="176" t="str">
        <f t="shared" ca="1" si="133"/>
        <v>FT-TP-2720</v>
      </c>
      <c r="M2724" s="174" t="str">
        <f>IF(OR(ISBLANK(TP_CFAR_DB[[#This Row],[Probability]]),ISBLANK(TP_CFAR_DB[[#This Row],[Severity]])),"",VLOOKUP(TP_CFAR_DB[[#This Row],[Probability]],Probability[],2,FALSE)+VLOOKUP(TP_CFAR_DB[[#This Row],[Severity]],Probability[],2,FALSE)+1)</f>
        <v/>
      </c>
      <c r="N2724" s="182"/>
    </row>
    <row r="2725" spans="2:14">
      <c r="B2725" s="176">
        <f t="shared" ca="1" si="132"/>
        <v>2721</v>
      </c>
      <c r="C2725" s="176" t="str">
        <f t="shared" ca="1" si="133"/>
        <v>FT-TP-2721</v>
      </c>
      <c r="M2725" s="174" t="str">
        <f>IF(OR(ISBLANK(TP_CFAR_DB[[#This Row],[Probability]]),ISBLANK(TP_CFAR_DB[[#This Row],[Severity]])),"",VLOOKUP(TP_CFAR_DB[[#This Row],[Probability]],Probability[],2,FALSE)+VLOOKUP(TP_CFAR_DB[[#This Row],[Severity]],Probability[],2,FALSE)+1)</f>
        <v/>
      </c>
      <c r="N2725" s="182"/>
    </row>
    <row r="2726" spans="2:14">
      <c r="B2726" s="176">
        <f t="shared" ca="1" si="132"/>
        <v>2722</v>
      </c>
      <c r="C2726" s="176" t="str">
        <f t="shared" ca="1" si="133"/>
        <v>FT-TP-2722</v>
      </c>
      <c r="M2726" s="174" t="str">
        <f>IF(OR(ISBLANK(TP_CFAR_DB[[#This Row],[Probability]]),ISBLANK(TP_CFAR_DB[[#This Row],[Severity]])),"",VLOOKUP(TP_CFAR_DB[[#This Row],[Probability]],Probability[],2,FALSE)+VLOOKUP(TP_CFAR_DB[[#This Row],[Severity]],Probability[],2,FALSE)+1)</f>
        <v/>
      </c>
      <c r="N2726" s="182"/>
    </row>
    <row r="2727" spans="2:14">
      <c r="B2727" s="176">
        <f t="shared" ca="1" si="132"/>
        <v>2723</v>
      </c>
      <c r="C2727" s="176" t="str">
        <f t="shared" ca="1" si="133"/>
        <v>FT-TP-2723</v>
      </c>
      <c r="M2727" s="174" t="str">
        <f>IF(OR(ISBLANK(TP_CFAR_DB[[#This Row],[Probability]]),ISBLANK(TP_CFAR_DB[[#This Row],[Severity]])),"",VLOOKUP(TP_CFAR_DB[[#This Row],[Probability]],Probability[],2,FALSE)+VLOOKUP(TP_CFAR_DB[[#This Row],[Severity]],Probability[],2,FALSE)+1)</f>
        <v/>
      </c>
      <c r="N2727" s="182"/>
    </row>
    <row r="2728" spans="2:14">
      <c r="B2728" s="176">
        <f t="shared" ca="1" si="132"/>
        <v>2724</v>
      </c>
      <c r="C2728" s="176" t="str">
        <f t="shared" ca="1" si="133"/>
        <v>FT-TP-2724</v>
      </c>
      <c r="M2728" s="174" t="str">
        <f>IF(OR(ISBLANK(TP_CFAR_DB[[#This Row],[Probability]]),ISBLANK(TP_CFAR_DB[[#This Row],[Severity]])),"",VLOOKUP(TP_CFAR_DB[[#This Row],[Probability]],Probability[],2,FALSE)+VLOOKUP(TP_CFAR_DB[[#This Row],[Severity]],Probability[],2,FALSE)+1)</f>
        <v/>
      </c>
      <c r="N2728" s="182"/>
    </row>
    <row r="2729" spans="2:14">
      <c r="B2729" s="176">
        <f t="shared" ca="1" si="132"/>
        <v>2725</v>
      </c>
      <c r="C2729" s="176" t="str">
        <f t="shared" ca="1" si="133"/>
        <v>FT-TP-2725</v>
      </c>
      <c r="M2729" s="174" t="str">
        <f>IF(OR(ISBLANK(TP_CFAR_DB[[#This Row],[Probability]]),ISBLANK(TP_CFAR_DB[[#This Row],[Severity]])),"",VLOOKUP(TP_CFAR_DB[[#This Row],[Probability]],Probability[],2,FALSE)+VLOOKUP(TP_CFAR_DB[[#This Row],[Severity]],Probability[],2,FALSE)+1)</f>
        <v/>
      </c>
      <c r="N2729" s="182"/>
    </row>
    <row r="2730" spans="2:14">
      <c r="B2730" s="176">
        <f t="shared" ca="1" si="132"/>
        <v>2726</v>
      </c>
      <c r="C2730" s="176" t="str">
        <f t="shared" ca="1" si="133"/>
        <v>FT-TP-2726</v>
      </c>
      <c r="M2730" s="174" t="str">
        <f>IF(OR(ISBLANK(TP_CFAR_DB[[#This Row],[Probability]]),ISBLANK(TP_CFAR_DB[[#This Row],[Severity]])),"",VLOOKUP(TP_CFAR_DB[[#This Row],[Probability]],Probability[],2,FALSE)+VLOOKUP(TP_CFAR_DB[[#This Row],[Severity]],Probability[],2,FALSE)+1)</f>
        <v/>
      </c>
      <c r="N2730" s="182"/>
    </row>
    <row r="2731" spans="2:14">
      <c r="B2731" s="176">
        <f t="shared" ca="1" si="132"/>
        <v>2727</v>
      </c>
      <c r="C2731" s="176" t="str">
        <f t="shared" ca="1" si="133"/>
        <v>FT-TP-2727</v>
      </c>
      <c r="M2731" s="174" t="str">
        <f>IF(OR(ISBLANK(TP_CFAR_DB[[#This Row],[Probability]]),ISBLANK(TP_CFAR_DB[[#This Row],[Severity]])),"",VLOOKUP(TP_CFAR_DB[[#This Row],[Probability]],Probability[],2,FALSE)+VLOOKUP(TP_CFAR_DB[[#This Row],[Severity]],Probability[],2,FALSE)+1)</f>
        <v/>
      </c>
      <c r="N2731" s="182"/>
    </row>
    <row r="2732" spans="2:14">
      <c r="B2732" s="176">
        <f t="shared" ref="B2732:B2795" ca="1" si="134">INDIRECT("R[-1]C",0)+1</f>
        <v>2728</v>
      </c>
      <c r="C2732" s="176" t="str">
        <f t="shared" ref="C2732:C2795" ca="1" si="135">"FT-TP-"&amp;B2732</f>
        <v>FT-TP-2728</v>
      </c>
      <c r="M2732" s="174" t="str">
        <f>IF(OR(ISBLANK(TP_CFAR_DB[[#This Row],[Probability]]),ISBLANK(TP_CFAR_DB[[#This Row],[Severity]])),"",VLOOKUP(TP_CFAR_DB[[#This Row],[Probability]],Probability[],2,FALSE)+VLOOKUP(TP_CFAR_DB[[#This Row],[Severity]],Probability[],2,FALSE)+1)</f>
        <v/>
      </c>
      <c r="N2732" s="182"/>
    </row>
    <row r="2733" spans="2:14">
      <c r="B2733" s="176">
        <f t="shared" ca="1" si="134"/>
        <v>2729</v>
      </c>
      <c r="C2733" s="176" t="str">
        <f t="shared" ca="1" si="135"/>
        <v>FT-TP-2729</v>
      </c>
      <c r="M2733" s="174" t="str">
        <f>IF(OR(ISBLANK(TP_CFAR_DB[[#This Row],[Probability]]),ISBLANK(TP_CFAR_DB[[#This Row],[Severity]])),"",VLOOKUP(TP_CFAR_DB[[#This Row],[Probability]],Probability[],2,FALSE)+VLOOKUP(TP_CFAR_DB[[#This Row],[Severity]],Probability[],2,FALSE)+1)</f>
        <v/>
      </c>
      <c r="N2733" s="182"/>
    </row>
    <row r="2734" spans="2:14">
      <c r="B2734" s="176">
        <f t="shared" ca="1" si="134"/>
        <v>2730</v>
      </c>
      <c r="C2734" s="176" t="str">
        <f t="shared" ca="1" si="135"/>
        <v>FT-TP-2730</v>
      </c>
      <c r="M2734" s="174" t="str">
        <f>IF(OR(ISBLANK(TP_CFAR_DB[[#This Row],[Probability]]),ISBLANK(TP_CFAR_DB[[#This Row],[Severity]])),"",VLOOKUP(TP_CFAR_DB[[#This Row],[Probability]],Probability[],2,FALSE)+VLOOKUP(TP_CFAR_DB[[#This Row],[Severity]],Probability[],2,FALSE)+1)</f>
        <v/>
      </c>
      <c r="N2734" s="182"/>
    </row>
    <row r="2735" spans="2:14">
      <c r="B2735" s="176">
        <f t="shared" ca="1" si="134"/>
        <v>2731</v>
      </c>
      <c r="C2735" s="176" t="str">
        <f t="shared" ca="1" si="135"/>
        <v>FT-TP-2731</v>
      </c>
      <c r="M2735" s="174" t="str">
        <f>IF(OR(ISBLANK(TP_CFAR_DB[[#This Row],[Probability]]),ISBLANK(TP_CFAR_DB[[#This Row],[Severity]])),"",VLOOKUP(TP_CFAR_DB[[#This Row],[Probability]],Probability[],2,FALSE)+VLOOKUP(TP_CFAR_DB[[#This Row],[Severity]],Probability[],2,FALSE)+1)</f>
        <v/>
      </c>
      <c r="N2735" s="182"/>
    </row>
    <row r="2736" spans="2:14">
      <c r="B2736" s="176">
        <f t="shared" ca="1" si="134"/>
        <v>2732</v>
      </c>
      <c r="C2736" s="176" t="str">
        <f t="shared" ca="1" si="135"/>
        <v>FT-TP-2732</v>
      </c>
      <c r="M2736" s="174" t="str">
        <f>IF(OR(ISBLANK(TP_CFAR_DB[[#This Row],[Probability]]),ISBLANK(TP_CFAR_DB[[#This Row],[Severity]])),"",VLOOKUP(TP_CFAR_DB[[#This Row],[Probability]],Probability[],2,FALSE)+VLOOKUP(TP_CFAR_DB[[#This Row],[Severity]],Probability[],2,FALSE)+1)</f>
        <v/>
      </c>
      <c r="N2736" s="182"/>
    </row>
    <row r="2737" spans="2:14">
      <c r="B2737" s="176">
        <f t="shared" ca="1" si="134"/>
        <v>2733</v>
      </c>
      <c r="C2737" s="176" t="str">
        <f t="shared" ca="1" si="135"/>
        <v>FT-TP-2733</v>
      </c>
      <c r="M2737" s="174" t="str">
        <f>IF(OR(ISBLANK(TP_CFAR_DB[[#This Row],[Probability]]),ISBLANK(TP_CFAR_DB[[#This Row],[Severity]])),"",VLOOKUP(TP_CFAR_DB[[#This Row],[Probability]],Probability[],2,FALSE)+VLOOKUP(TP_CFAR_DB[[#This Row],[Severity]],Probability[],2,FALSE)+1)</f>
        <v/>
      </c>
      <c r="N2737" s="182"/>
    </row>
    <row r="2738" spans="2:14">
      <c r="B2738" s="176">
        <f t="shared" ca="1" si="134"/>
        <v>2734</v>
      </c>
      <c r="C2738" s="176" t="str">
        <f t="shared" ca="1" si="135"/>
        <v>FT-TP-2734</v>
      </c>
      <c r="M2738" s="174" t="str">
        <f>IF(OR(ISBLANK(TP_CFAR_DB[[#This Row],[Probability]]),ISBLANK(TP_CFAR_DB[[#This Row],[Severity]])),"",VLOOKUP(TP_CFAR_DB[[#This Row],[Probability]],Probability[],2,FALSE)+VLOOKUP(TP_CFAR_DB[[#This Row],[Severity]],Probability[],2,FALSE)+1)</f>
        <v/>
      </c>
      <c r="N2738" s="182"/>
    </row>
    <row r="2739" spans="2:14">
      <c r="B2739" s="176">
        <f t="shared" ca="1" si="134"/>
        <v>2735</v>
      </c>
      <c r="C2739" s="176" t="str">
        <f t="shared" ca="1" si="135"/>
        <v>FT-TP-2735</v>
      </c>
      <c r="M2739" s="174" t="str">
        <f>IF(OR(ISBLANK(TP_CFAR_DB[[#This Row],[Probability]]),ISBLANK(TP_CFAR_DB[[#This Row],[Severity]])),"",VLOOKUP(TP_CFAR_DB[[#This Row],[Probability]],Probability[],2,FALSE)+VLOOKUP(TP_CFAR_DB[[#This Row],[Severity]],Probability[],2,FALSE)+1)</f>
        <v/>
      </c>
      <c r="N2739" s="182"/>
    </row>
    <row r="2740" spans="2:14">
      <c r="B2740" s="176">
        <f t="shared" ca="1" si="134"/>
        <v>2736</v>
      </c>
      <c r="C2740" s="176" t="str">
        <f t="shared" ca="1" si="135"/>
        <v>FT-TP-2736</v>
      </c>
      <c r="M2740" s="174" t="str">
        <f>IF(OR(ISBLANK(TP_CFAR_DB[[#This Row],[Probability]]),ISBLANK(TP_CFAR_DB[[#This Row],[Severity]])),"",VLOOKUP(TP_CFAR_DB[[#This Row],[Probability]],Probability[],2,FALSE)+VLOOKUP(TP_CFAR_DB[[#This Row],[Severity]],Probability[],2,FALSE)+1)</f>
        <v/>
      </c>
      <c r="N2740" s="182"/>
    </row>
    <row r="2741" spans="2:14">
      <c r="B2741" s="176">
        <f t="shared" ca="1" si="134"/>
        <v>2737</v>
      </c>
      <c r="C2741" s="176" t="str">
        <f t="shared" ca="1" si="135"/>
        <v>FT-TP-2737</v>
      </c>
      <c r="M2741" s="174" t="str">
        <f>IF(OR(ISBLANK(TP_CFAR_DB[[#This Row],[Probability]]),ISBLANK(TP_CFAR_DB[[#This Row],[Severity]])),"",VLOOKUP(TP_CFAR_DB[[#This Row],[Probability]],Probability[],2,FALSE)+VLOOKUP(TP_CFAR_DB[[#This Row],[Severity]],Probability[],2,FALSE)+1)</f>
        <v/>
      </c>
      <c r="N2741" s="182"/>
    </row>
    <row r="2742" spans="2:14">
      <c r="B2742" s="176">
        <f t="shared" ca="1" si="134"/>
        <v>2738</v>
      </c>
      <c r="C2742" s="176" t="str">
        <f t="shared" ca="1" si="135"/>
        <v>FT-TP-2738</v>
      </c>
      <c r="M2742" s="174" t="str">
        <f>IF(OR(ISBLANK(TP_CFAR_DB[[#This Row],[Probability]]),ISBLANK(TP_CFAR_DB[[#This Row],[Severity]])),"",VLOOKUP(TP_CFAR_DB[[#This Row],[Probability]],Probability[],2,FALSE)+VLOOKUP(TP_CFAR_DB[[#This Row],[Severity]],Probability[],2,FALSE)+1)</f>
        <v/>
      </c>
      <c r="N2742" s="182"/>
    </row>
    <row r="2743" spans="2:14">
      <c r="B2743" s="176">
        <f t="shared" ca="1" si="134"/>
        <v>2739</v>
      </c>
      <c r="C2743" s="176" t="str">
        <f t="shared" ca="1" si="135"/>
        <v>FT-TP-2739</v>
      </c>
      <c r="M2743" s="174" t="str">
        <f>IF(OR(ISBLANK(TP_CFAR_DB[[#This Row],[Probability]]),ISBLANK(TP_CFAR_DB[[#This Row],[Severity]])),"",VLOOKUP(TP_CFAR_DB[[#This Row],[Probability]],Probability[],2,FALSE)+VLOOKUP(TP_CFAR_DB[[#This Row],[Severity]],Probability[],2,FALSE)+1)</f>
        <v/>
      </c>
      <c r="N2743" s="182"/>
    </row>
    <row r="2744" spans="2:14">
      <c r="B2744" s="176">
        <f t="shared" ca="1" si="134"/>
        <v>2740</v>
      </c>
      <c r="C2744" s="176" t="str">
        <f t="shared" ca="1" si="135"/>
        <v>FT-TP-2740</v>
      </c>
      <c r="M2744" s="174" t="str">
        <f>IF(OR(ISBLANK(TP_CFAR_DB[[#This Row],[Probability]]),ISBLANK(TP_CFAR_DB[[#This Row],[Severity]])),"",VLOOKUP(TP_CFAR_DB[[#This Row],[Probability]],Probability[],2,FALSE)+VLOOKUP(TP_CFAR_DB[[#This Row],[Severity]],Probability[],2,FALSE)+1)</f>
        <v/>
      </c>
      <c r="N2744" s="182"/>
    </row>
    <row r="2745" spans="2:14">
      <c r="B2745" s="176">
        <f t="shared" ca="1" si="134"/>
        <v>2741</v>
      </c>
      <c r="C2745" s="176" t="str">
        <f t="shared" ca="1" si="135"/>
        <v>FT-TP-2741</v>
      </c>
      <c r="M2745" s="174" t="str">
        <f>IF(OR(ISBLANK(TP_CFAR_DB[[#This Row],[Probability]]),ISBLANK(TP_CFAR_DB[[#This Row],[Severity]])),"",VLOOKUP(TP_CFAR_DB[[#This Row],[Probability]],Probability[],2,FALSE)+VLOOKUP(TP_CFAR_DB[[#This Row],[Severity]],Probability[],2,FALSE)+1)</f>
        <v/>
      </c>
      <c r="N2745" s="182"/>
    </row>
    <row r="2746" spans="2:14">
      <c r="B2746" s="176">
        <f t="shared" ca="1" si="134"/>
        <v>2742</v>
      </c>
      <c r="C2746" s="176" t="str">
        <f t="shared" ca="1" si="135"/>
        <v>FT-TP-2742</v>
      </c>
      <c r="M2746" s="174" t="str">
        <f>IF(OR(ISBLANK(TP_CFAR_DB[[#This Row],[Probability]]),ISBLANK(TP_CFAR_DB[[#This Row],[Severity]])),"",VLOOKUP(TP_CFAR_DB[[#This Row],[Probability]],Probability[],2,FALSE)+VLOOKUP(TP_CFAR_DB[[#This Row],[Severity]],Probability[],2,FALSE)+1)</f>
        <v/>
      </c>
      <c r="N2746" s="182"/>
    </row>
    <row r="2747" spans="2:14">
      <c r="B2747" s="176">
        <f t="shared" ca="1" si="134"/>
        <v>2743</v>
      </c>
      <c r="C2747" s="176" t="str">
        <f t="shared" ca="1" si="135"/>
        <v>FT-TP-2743</v>
      </c>
      <c r="M2747" s="174" t="str">
        <f>IF(OR(ISBLANK(TP_CFAR_DB[[#This Row],[Probability]]),ISBLANK(TP_CFAR_DB[[#This Row],[Severity]])),"",VLOOKUP(TP_CFAR_DB[[#This Row],[Probability]],Probability[],2,FALSE)+VLOOKUP(TP_CFAR_DB[[#This Row],[Severity]],Probability[],2,FALSE)+1)</f>
        <v/>
      </c>
      <c r="N2747" s="182"/>
    </row>
    <row r="2748" spans="2:14">
      <c r="B2748" s="176">
        <f t="shared" ca="1" si="134"/>
        <v>2744</v>
      </c>
      <c r="C2748" s="176" t="str">
        <f t="shared" ca="1" si="135"/>
        <v>FT-TP-2744</v>
      </c>
      <c r="M2748" s="174" t="str">
        <f>IF(OR(ISBLANK(TP_CFAR_DB[[#This Row],[Probability]]),ISBLANK(TP_CFAR_DB[[#This Row],[Severity]])),"",VLOOKUP(TP_CFAR_DB[[#This Row],[Probability]],Probability[],2,FALSE)+VLOOKUP(TP_CFAR_DB[[#This Row],[Severity]],Probability[],2,FALSE)+1)</f>
        <v/>
      </c>
      <c r="N2748" s="182"/>
    </row>
    <row r="2749" spans="2:14">
      <c r="B2749" s="176">
        <f t="shared" ca="1" si="134"/>
        <v>2745</v>
      </c>
      <c r="C2749" s="176" t="str">
        <f t="shared" ca="1" si="135"/>
        <v>FT-TP-2745</v>
      </c>
      <c r="M2749" s="174" t="str">
        <f>IF(OR(ISBLANK(TP_CFAR_DB[[#This Row],[Probability]]),ISBLANK(TP_CFAR_DB[[#This Row],[Severity]])),"",VLOOKUP(TP_CFAR_DB[[#This Row],[Probability]],Probability[],2,FALSE)+VLOOKUP(TP_CFAR_DB[[#This Row],[Severity]],Probability[],2,FALSE)+1)</f>
        <v/>
      </c>
      <c r="N2749" s="182"/>
    </row>
    <row r="2750" spans="2:14">
      <c r="B2750" s="176">
        <f t="shared" ca="1" si="134"/>
        <v>2746</v>
      </c>
      <c r="C2750" s="176" t="str">
        <f t="shared" ca="1" si="135"/>
        <v>FT-TP-2746</v>
      </c>
      <c r="M2750" s="174" t="str">
        <f>IF(OR(ISBLANK(TP_CFAR_DB[[#This Row],[Probability]]),ISBLANK(TP_CFAR_DB[[#This Row],[Severity]])),"",VLOOKUP(TP_CFAR_DB[[#This Row],[Probability]],Probability[],2,FALSE)+VLOOKUP(TP_CFAR_DB[[#This Row],[Severity]],Probability[],2,FALSE)+1)</f>
        <v/>
      </c>
      <c r="N2750" s="182"/>
    </row>
    <row r="2751" spans="2:14">
      <c r="B2751" s="176">
        <f t="shared" ca="1" si="134"/>
        <v>2747</v>
      </c>
      <c r="C2751" s="176" t="str">
        <f t="shared" ca="1" si="135"/>
        <v>FT-TP-2747</v>
      </c>
      <c r="M2751" s="174" t="str">
        <f>IF(OR(ISBLANK(TP_CFAR_DB[[#This Row],[Probability]]),ISBLANK(TP_CFAR_DB[[#This Row],[Severity]])),"",VLOOKUP(TP_CFAR_DB[[#This Row],[Probability]],Probability[],2,FALSE)+VLOOKUP(TP_CFAR_DB[[#This Row],[Severity]],Probability[],2,FALSE)+1)</f>
        <v/>
      </c>
      <c r="N2751" s="182"/>
    </row>
    <row r="2752" spans="2:14">
      <c r="B2752" s="176">
        <f t="shared" ca="1" si="134"/>
        <v>2748</v>
      </c>
      <c r="C2752" s="176" t="str">
        <f t="shared" ca="1" si="135"/>
        <v>FT-TP-2748</v>
      </c>
      <c r="M2752" s="174" t="str">
        <f>IF(OR(ISBLANK(TP_CFAR_DB[[#This Row],[Probability]]),ISBLANK(TP_CFAR_DB[[#This Row],[Severity]])),"",VLOOKUP(TP_CFAR_DB[[#This Row],[Probability]],Probability[],2,FALSE)+VLOOKUP(TP_CFAR_DB[[#This Row],[Severity]],Probability[],2,FALSE)+1)</f>
        <v/>
      </c>
      <c r="N2752" s="182"/>
    </row>
    <row r="2753" spans="2:14">
      <c r="B2753" s="176">
        <f t="shared" ca="1" si="134"/>
        <v>2749</v>
      </c>
      <c r="C2753" s="176" t="str">
        <f t="shared" ca="1" si="135"/>
        <v>FT-TP-2749</v>
      </c>
      <c r="M2753" s="174" t="str">
        <f>IF(OR(ISBLANK(TP_CFAR_DB[[#This Row],[Probability]]),ISBLANK(TP_CFAR_DB[[#This Row],[Severity]])),"",VLOOKUP(TP_CFAR_DB[[#This Row],[Probability]],Probability[],2,FALSE)+VLOOKUP(TP_CFAR_DB[[#This Row],[Severity]],Probability[],2,FALSE)+1)</f>
        <v/>
      </c>
      <c r="N2753" s="182"/>
    </row>
    <row r="2754" spans="2:14">
      <c r="B2754" s="176">
        <f t="shared" ca="1" si="134"/>
        <v>2750</v>
      </c>
      <c r="C2754" s="176" t="str">
        <f t="shared" ca="1" si="135"/>
        <v>FT-TP-2750</v>
      </c>
      <c r="M2754" s="174" t="str">
        <f>IF(OR(ISBLANK(TP_CFAR_DB[[#This Row],[Probability]]),ISBLANK(TP_CFAR_DB[[#This Row],[Severity]])),"",VLOOKUP(TP_CFAR_DB[[#This Row],[Probability]],Probability[],2,FALSE)+VLOOKUP(TP_CFAR_DB[[#This Row],[Severity]],Probability[],2,FALSE)+1)</f>
        <v/>
      </c>
      <c r="N2754" s="182"/>
    </row>
    <row r="2755" spans="2:14">
      <c r="B2755" s="176">
        <f t="shared" ca="1" si="134"/>
        <v>2751</v>
      </c>
      <c r="C2755" s="176" t="str">
        <f t="shared" ca="1" si="135"/>
        <v>FT-TP-2751</v>
      </c>
      <c r="M2755" s="174" t="str">
        <f>IF(OR(ISBLANK(TP_CFAR_DB[[#This Row],[Probability]]),ISBLANK(TP_CFAR_DB[[#This Row],[Severity]])),"",VLOOKUP(TP_CFAR_DB[[#This Row],[Probability]],Probability[],2,FALSE)+VLOOKUP(TP_CFAR_DB[[#This Row],[Severity]],Probability[],2,FALSE)+1)</f>
        <v/>
      </c>
      <c r="N2755" s="182"/>
    </row>
    <row r="2756" spans="2:14">
      <c r="B2756" s="176">
        <f t="shared" ca="1" si="134"/>
        <v>2752</v>
      </c>
      <c r="C2756" s="176" t="str">
        <f t="shared" ca="1" si="135"/>
        <v>FT-TP-2752</v>
      </c>
      <c r="M2756" s="174" t="str">
        <f>IF(OR(ISBLANK(TP_CFAR_DB[[#This Row],[Probability]]),ISBLANK(TP_CFAR_DB[[#This Row],[Severity]])),"",VLOOKUP(TP_CFAR_DB[[#This Row],[Probability]],Probability[],2,FALSE)+VLOOKUP(TP_CFAR_DB[[#This Row],[Severity]],Probability[],2,FALSE)+1)</f>
        <v/>
      </c>
      <c r="N2756" s="182"/>
    </row>
    <row r="2757" spans="2:14">
      <c r="B2757" s="176">
        <f t="shared" ca="1" si="134"/>
        <v>2753</v>
      </c>
      <c r="C2757" s="176" t="str">
        <f t="shared" ca="1" si="135"/>
        <v>FT-TP-2753</v>
      </c>
      <c r="M2757" s="174" t="str">
        <f>IF(OR(ISBLANK(TP_CFAR_DB[[#This Row],[Probability]]),ISBLANK(TP_CFAR_DB[[#This Row],[Severity]])),"",VLOOKUP(TP_CFAR_DB[[#This Row],[Probability]],Probability[],2,FALSE)+VLOOKUP(TP_CFAR_DB[[#This Row],[Severity]],Probability[],2,FALSE)+1)</f>
        <v/>
      </c>
      <c r="N2757" s="182"/>
    </row>
    <row r="2758" spans="2:14">
      <c r="B2758" s="176">
        <f t="shared" ca="1" si="134"/>
        <v>2754</v>
      </c>
      <c r="C2758" s="176" t="str">
        <f t="shared" ca="1" si="135"/>
        <v>FT-TP-2754</v>
      </c>
      <c r="M2758" s="174" t="str">
        <f>IF(OR(ISBLANK(TP_CFAR_DB[[#This Row],[Probability]]),ISBLANK(TP_CFAR_DB[[#This Row],[Severity]])),"",VLOOKUP(TP_CFAR_DB[[#This Row],[Probability]],Probability[],2,FALSE)+VLOOKUP(TP_CFAR_DB[[#This Row],[Severity]],Probability[],2,FALSE)+1)</f>
        <v/>
      </c>
      <c r="N2758" s="182"/>
    </row>
    <row r="2759" spans="2:14">
      <c r="B2759" s="176">
        <f t="shared" ca="1" si="134"/>
        <v>2755</v>
      </c>
      <c r="C2759" s="176" t="str">
        <f t="shared" ca="1" si="135"/>
        <v>FT-TP-2755</v>
      </c>
      <c r="M2759" s="174" t="str">
        <f>IF(OR(ISBLANK(TP_CFAR_DB[[#This Row],[Probability]]),ISBLANK(TP_CFAR_DB[[#This Row],[Severity]])),"",VLOOKUP(TP_CFAR_DB[[#This Row],[Probability]],Probability[],2,FALSE)+VLOOKUP(TP_CFAR_DB[[#This Row],[Severity]],Probability[],2,FALSE)+1)</f>
        <v/>
      </c>
      <c r="N2759" s="182"/>
    </row>
    <row r="2760" spans="2:14">
      <c r="B2760" s="176">
        <f t="shared" ca="1" si="134"/>
        <v>2756</v>
      </c>
      <c r="C2760" s="176" t="str">
        <f t="shared" ca="1" si="135"/>
        <v>FT-TP-2756</v>
      </c>
      <c r="M2760" s="174" t="str">
        <f>IF(OR(ISBLANK(TP_CFAR_DB[[#This Row],[Probability]]),ISBLANK(TP_CFAR_DB[[#This Row],[Severity]])),"",VLOOKUP(TP_CFAR_DB[[#This Row],[Probability]],Probability[],2,FALSE)+VLOOKUP(TP_CFAR_DB[[#This Row],[Severity]],Probability[],2,FALSE)+1)</f>
        <v/>
      </c>
      <c r="N2760" s="182"/>
    </row>
    <row r="2761" spans="2:14">
      <c r="B2761" s="176">
        <f t="shared" ca="1" si="134"/>
        <v>2757</v>
      </c>
      <c r="C2761" s="176" t="str">
        <f t="shared" ca="1" si="135"/>
        <v>FT-TP-2757</v>
      </c>
      <c r="M2761" s="174" t="str">
        <f>IF(OR(ISBLANK(TP_CFAR_DB[[#This Row],[Probability]]),ISBLANK(TP_CFAR_DB[[#This Row],[Severity]])),"",VLOOKUP(TP_CFAR_DB[[#This Row],[Probability]],Probability[],2,FALSE)+VLOOKUP(TP_CFAR_DB[[#This Row],[Severity]],Probability[],2,FALSE)+1)</f>
        <v/>
      </c>
      <c r="N2761" s="182"/>
    </row>
    <row r="2762" spans="2:14">
      <c r="B2762" s="176">
        <f t="shared" ca="1" si="134"/>
        <v>2758</v>
      </c>
      <c r="C2762" s="176" t="str">
        <f t="shared" ca="1" si="135"/>
        <v>FT-TP-2758</v>
      </c>
      <c r="M2762" s="174" t="str">
        <f>IF(OR(ISBLANK(TP_CFAR_DB[[#This Row],[Probability]]),ISBLANK(TP_CFAR_DB[[#This Row],[Severity]])),"",VLOOKUP(TP_CFAR_DB[[#This Row],[Probability]],Probability[],2,FALSE)+VLOOKUP(TP_CFAR_DB[[#This Row],[Severity]],Probability[],2,FALSE)+1)</f>
        <v/>
      </c>
      <c r="N2762" s="182"/>
    </row>
    <row r="2763" spans="2:14">
      <c r="B2763" s="176">
        <f t="shared" ca="1" si="134"/>
        <v>2759</v>
      </c>
      <c r="C2763" s="176" t="str">
        <f t="shared" ca="1" si="135"/>
        <v>FT-TP-2759</v>
      </c>
      <c r="M2763" s="174" t="str">
        <f>IF(OR(ISBLANK(TP_CFAR_DB[[#This Row],[Probability]]),ISBLANK(TP_CFAR_DB[[#This Row],[Severity]])),"",VLOOKUP(TP_CFAR_DB[[#This Row],[Probability]],Probability[],2,FALSE)+VLOOKUP(TP_CFAR_DB[[#This Row],[Severity]],Probability[],2,FALSE)+1)</f>
        <v/>
      </c>
      <c r="N2763" s="182"/>
    </row>
    <row r="2764" spans="2:14">
      <c r="B2764" s="176">
        <f t="shared" ca="1" si="134"/>
        <v>2760</v>
      </c>
      <c r="C2764" s="176" t="str">
        <f t="shared" ca="1" si="135"/>
        <v>FT-TP-2760</v>
      </c>
      <c r="M2764" s="174" t="str">
        <f>IF(OR(ISBLANK(TP_CFAR_DB[[#This Row],[Probability]]),ISBLANK(TP_CFAR_DB[[#This Row],[Severity]])),"",VLOOKUP(TP_CFAR_DB[[#This Row],[Probability]],Probability[],2,FALSE)+VLOOKUP(TP_CFAR_DB[[#This Row],[Severity]],Probability[],2,FALSE)+1)</f>
        <v/>
      </c>
      <c r="N2764" s="182"/>
    </row>
    <row r="2765" spans="2:14">
      <c r="B2765" s="176">
        <f t="shared" ca="1" si="134"/>
        <v>2761</v>
      </c>
      <c r="C2765" s="176" t="str">
        <f t="shared" ca="1" si="135"/>
        <v>FT-TP-2761</v>
      </c>
      <c r="M2765" s="174" t="str">
        <f>IF(OR(ISBLANK(TP_CFAR_DB[[#This Row],[Probability]]),ISBLANK(TP_CFAR_DB[[#This Row],[Severity]])),"",VLOOKUP(TP_CFAR_DB[[#This Row],[Probability]],Probability[],2,FALSE)+VLOOKUP(TP_CFAR_DB[[#This Row],[Severity]],Probability[],2,FALSE)+1)</f>
        <v/>
      </c>
      <c r="N2765" s="182"/>
    </row>
    <row r="2766" spans="2:14">
      <c r="B2766" s="176">
        <f t="shared" ca="1" si="134"/>
        <v>2762</v>
      </c>
      <c r="C2766" s="176" t="str">
        <f t="shared" ca="1" si="135"/>
        <v>FT-TP-2762</v>
      </c>
      <c r="M2766" s="174" t="str">
        <f>IF(OR(ISBLANK(TP_CFAR_DB[[#This Row],[Probability]]),ISBLANK(TP_CFAR_DB[[#This Row],[Severity]])),"",VLOOKUP(TP_CFAR_DB[[#This Row],[Probability]],Probability[],2,FALSE)+VLOOKUP(TP_CFAR_DB[[#This Row],[Severity]],Probability[],2,FALSE)+1)</f>
        <v/>
      </c>
      <c r="N2766" s="182"/>
    </row>
    <row r="2767" spans="2:14">
      <c r="B2767" s="176">
        <f t="shared" ca="1" si="134"/>
        <v>2763</v>
      </c>
      <c r="C2767" s="176" t="str">
        <f t="shared" ca="1" si="135"/>
        <v>FT-TP-2763</v>
      </c>
      <c r="M2767" s="174" t="str">
        <f>IF(OR(ISBLANK(TP_CFAR_DB[[#This Row],[Probability]]),ISBLANK(TP_CFAR_DB[[#This Row],[Severity]])),"",VLOOKUP(TP_CFAR_DB[[#This Row],[Probability]],Probability[],2,FALSE)+VLOOKUP(TP_CFAR_DB[[#This Row],[Severity]],Probability[],2,FALSE)+1)</f>
        <v/>
      </c>
      <c r="N2767" s="182"/>
    </row>
    <row r="2768" spans="2:14">
      <c r="B2768" s="176">
        <f t="shared" ca="1" si="134"/>
        <v>2764</v>
      </c>
      <c r="C2768" s="176" t="str">
        <f t="shared" ca="1" si="135"/>
        <v>FT-TP-2764</v>
      </c>
      <c r="M2768" s="174" t="str">
        <f>IF(OR(ISBLANK(TP_CFAR_DB[[#This Row],[Probability]]),ISBLANK(TP_CFAR_DB[[#This Row],[Severity]])),"",VLOOKUP(TP_CFAR_DB[[#This Row],[Probability]],Probability[],2,FALSE)+VLOOKUP(TP_CFAR_DB[[#This Row],[Severity]],Probability[],2,FALSE)+1)</f>
        <v/>
      </c>
      <c r="N2768" s="182"/>
    </row>
    <row r="2769" spans="2:14">
      <c r="B2769" s="176">
        <f t="shared" ca="1" si="134"/>
        <v>2765</v>
      </c>
      <c r="C2769" s="176" t="str">
        <f t="shared" ca="1" si="135"/>
        <v>FT-TP-2765</v>
      </c>
      <c r="M2769" s="174" t="str">
        <f>IF(OR(ISBLANK(TP_CFAR_DB[[#This Row],[Probability]]),ISBLANK(TP_CFAR_DB[[#This Row],[Severity]])),"",VLOOKUP(TP_CFAR_DB[[#This Row],[Probability]],Probability[],2,FALSE)+VLOOKUP(TP_CFAR_DB[[#This Row],[Severity]],Probability[],2,FALSE)+1)</f>
        <v/>
      </c>
      <c r="N2769" s="182"/>
    </row>
    <row r="2770" spans="2:14">
      <c r="B2770" s="176">
        <f t="shared" ca="1" si="134"/>
        <v>2766</v>
      </c>
      <c r="C2770" s="176" t="str">
        <f t="shared" ca="1" si="135"/>
        <v>FT-TP-2766</v>
      </c>
      <c r="M2770" s="174" t="str">
        <f>IF(OR(ISBLANK(TP_CFAR_DB[[#This Row],[Probability]]),ISBLANK(TP_CFAR_DB[[#This Row],[Severity]])),"",VLOOKUP(TP_CFAR_DB[[#This Row],[Probability]],Probability[],2,FALSE)+VLOOKUP(TP_CFAR_DB[[#This Row],[Severity]],Probability[],2,FALSE)+1)</f>
        <v/>
      </c>
      <c r="N2770" s="182"/>
    </row>
    <row r="2771" spans="2:14">
      <c r="B2771" s="176">
        <f t="shared" ca="1" si="134"/>
        <v>2767</v>
      </c>
      <c r="C2771" s="176" t="str">
        <f t="shared" ca="1" si="135"/>
        <v>FT-TP-2767</v>
      </c>
      <c r="M2771" s="174" t="str">
        <f>IF(OR(ISBLANK(TP_CFAR_DB[[#This Row],[Probability]]),ISBLANK(TP_CFAR_DB[[#This Row],[Severity]])),"",VLOOKUP(TP_CFAR_DB[[#This Row],[Probability]],Probability[],2,FALSE)+VLOOKUP(TP_CFAR_DB[[#This Row],[Severity]],Probability[],2,FALSE)+1)</f>
        <v/>
      </c>
      <c r="N2771" s="182"/>
    </row>
    <row r="2772" spans="2:14">
      <c r="B2772" s="176">
        <f t="shared" ca="1" si="134"/>
        <v>2768</v>
      </c>
      <c r="C2772" s="176" t="str">
        <f t="shared" ca="1" si="135"/>
        <v>FT-TP-2768</v>
      </c>
      <c r="M2772" s="174" t="str">
        <f>IF(OR(ISBLANK(TP_CFAR_DB[[#This Row],[Probability]]),ISBLANK(TP_CFAR_DB[[#This Row],[Severity]])),"",VLOOKUP(TP_CFAR_DB[[#This Row],[Probability]],Probability[],2,FALSE)+VLOOKUP(TP_CFAR_DB[[#This Row],[Severity]],Probability[],2,FALSE)+1)</f>
        <v/>
      </c>
      <c r="N2772" s="182"/>
    </row>
    <row r="2773" spans="2:14">
      <c r="B2773" s="176">
        <f t="shared" ca="1" si="134"/>
        <v>2769</v>
      </c>
      <c r="C2773" s="176" t="str">
        <f t="shared" ca="1" si="135"/>
        <v>FT-TP-2769</v>
      </c>
      <c r="M2773" s="174" t="str">
        <f>IF(OR(ISBLANK(TP_CFAR_DB[[#This Row],[Probability]]),ISBLANK(TP_CFAR_DB[[#This Row],[Severity]])),"",VLOOKUP(TP_CFAR_DB[[#This Row],[Probability]],Probability[],2,FALSE)+VLOOKUP(TP_CFAR_DB[[#This Row],[Severity]],Probability[],2,FALSE)+1)</f>
        <v/>
      </c>
      <c r="N2773" s="182"/>
    </row>
    <row r="2774" spans="2:14">
      <c r="B2774" s="176">
        <f t="shared" ca="1" si="134"/>
        <v>2770</v>
      </c>
      <c r="C2774" s="176" t="str">
        <f t="shared" ca="1" si="135"/>
        <v>FT-TP-2770</v>
      </c>
      <c r="M2774" s="174" t="str">
        <f>IF(OR(ISBLANK(TP_CFAR_DB[[#This Row],[Probability]]),ISBLANK(TP_CFAR_DB[[#This Row],[Severity]])),"",VLOOKUP(TP_CFAR_DB[[#This Row],[Probability]],Probability[],2,FALSE)+VLOOKUP(TP_CFAR_DB[[#This Row],[Severity]],Probability[],2,FALSE)+1)</f>
        <v/>
      </c>
      <c r="N2774" s="182"/>
    </row>
    <row r="2775" spans="2:14">
      <c r="B2775" s="176">
        <f t="shared" ca="1" si="134"/>
        <v>2771</v>
      </c>
      <c r="C2775" s="176" t="str">
        <f t="shared" ca="1" si="135"/>
        <v>FT-TP-2771</v>
      </c>
      <c r="M2775" s="174" t="str">
        <f>IF(OR(ISBLANK(TP_CFAR_DB[[#This Row],[Probability]]),ISBLANK(TP_CFAR_DB[[#This Row],[Severity]])),"",VLOOKUP(TP_CFAR_DB[[#This Row],[Probability]],Probability[],2,FALSE)+VLOOKUP(TP_CFAR_DB[[#This Row],[Severity]],Probability[],2,FALSE)+1)</f>
        <v/>
      </c>
      <c r="N2775" s="182"/>
    </row>
    <row r="2776" spans="2:14">
      <c r="B2776" s="176">
        <f t="shared" ca="1" si="134"/>
        <v>2772</v>
      </c>
      <c r="C2776" s="176" t="str">
        <f t="shared" ca="1" si="135"/>
        <v>FT-TP-2772</v>
      </c>
      <c r="M2776" s="174" t="str">
        <f>IF(OR(ISBLANK(TP_CFAR_DB[[#This Row],[Probability]]),ISBLANK(TP_CFAR_DB[[#This Row],[Severity]])),"",VLOOKUP(TP_CFAR_DB[[#This Row],[Probability]],Probability[],2,FALSE)+VLOOKUP(TP_CFAR_DB[[#This Row],[Severity]],Probability[],2,FALSE)+1)</f>
        <v/>
      </c>
      <c r="N2776" s="182"/>
    </row>
    <row r="2777" spans="2:14">
      <c r="B2777" s="176">
        <f t="shared" ca="1" si="134"/>
        <v>2773</v>
      </c>
      <c r="C2777" s="176" t="str">
        <f t="shared" ca="1" si="135"/>
        <v>FT-TP-2773</v>
      </c>
      <c r="M2777" s="174" t="str">
        <f>IF(OR(ISBLANK(TP_CFAR_DB[[#This Row],[Probability]]),ISBLANK(TP_CFAR_DB[[#This Row],[Severity]])),"",VLOOKUP(TP_CFAR_DB[[#This Row],[Probability]],Probability[],2,FALSE)+VLOOKUP(TP_CFAR_DB[[#This Row],[Severity]],Probability[],2,FALSE)+1)</f>
        <v/>
      </c>
      <c r="N2777" s="182"/>
    </row>
    <row r="2778" spans="2:14">
      <c r="B2778" s="176">
        <f t="shared" ca="1" si="134"/>
        <v>2774</v>
      </c>
      <c r="C2778" s="176" t="str">
        <f t="shared" ca="1" si="135"/>
        <v>FT-TP-2774</v>
      </c>
      <c r="M2778" s="174" t="str">
        <f>IF(OR(ISBLANK(TP_CFAR_DB[[#This Row],[Probability]]),ISBLANK(TP_CFAR_DB[[#This Row],[Severity]])),"",VLOOKUP(TP_CFAR_DB[[#This Row],[Probability]],Probability[],2,FALSE)+VLOOKUP(TP_CFAR_DB[[#This Row],[Severity]],Probability[],2,FALSE)+1)</f>
        <v/>
      </c>
      <c r="N2778" s="182"/>
    </row>
    <row r="2779" spans="2:14">
      <c r="B2779" s="176">
        <f t="shared" ca="1" si="134"/>
        <v>2775</v>
      </c>
      <c r="C2779" s="176" t="str">
        <f t="shared" ca="1" si="135"/>
        <v>FT-TP-2775</v>
      </c>
      <c r="M2779" s="174" t="str">
        <f>IF(OR(ISBLANK(TP_CFAR_DB[[#This Row],[Probability]]),ISBLANK(TP_CFAR_DB[[#This Row],[Severity]])),"",VLOOKUP(TP_CFAR_DB[[#This Row],[Probability]],Probability[],2,FALSE)+VLOOKUP(TP_CFAR_DB[[#This Row],[Severity]],Probability[],2,FALSE)+1)</f>
        <v/>
      </c>
      <c r="N2779" s="182"/>
    </row>
    <row r="2780" spans="2:14">
      <c r="B2780" s="176">
        <f t="shared" ca="1" si="134"/>
        <v>2776</v>
      </c>
      <c r="C2780" s="176" t="str">
        <f t="shared" ca="1" si="135"/>
        <v>FT-TP-2776</v>
      </c>
      <c r="M2780" s="174" t="str">
        <f>IF(OR(ISBLANK(TP_CFAR_DB[[#This Row],[Probability]]),ISBLANK(TP_CFAR_DB[[#This Row],[Severity]])),"",VLOOKUP(TP_CFAR_DB[[#This Row],[Probability]],Probability[],2,FALSE)+VLOOKUP(TP_CFAR_DB[[#This Row],[Severity]],Probability[],2,FALSE)+1)</f>
        <v/>
      </c>
      <c r="N2780" s="182"/>
    </row>
    <row r="2781" spans="2:14">
      <c r="B2781" s="176">
        <f t="shared" ca="1" si="134"/>
        <v>2777</v>
      </c>
      <c r="C2781" s="176" t="str">
        <f t="shared" ca="1" si="135"/>
        <v>FT-TP-2777</v>
      </c>
      <c r="M2781" s="174" t="str">
        <f>IF(OR(ISBLANK(TP_CFAR_DB[[#This Row],[Probability]]),ISBLANK(TP_CFAR_DB[[#This Row],[Severity]])),"",VLOOKUP(TP_CFAR_DB[[#This Row],[Probability]],Probability[],2,FALSE)+VLOOKUP(TP_CFAR_DB[[#This Row],[Severity]],Probability[],2,FALSE)+1)</f>
        <v/>
      </c>
      <c r="N2781" s="182"/>
    </row>
    <row r="2782" spans="2:14">
      <c r="B2782" s="176">
        <f t="shared" ca="1" si="134"/>
        <v>2778</v>
      </c>
      <c r="C2782" s="176" t="str">
        <f t="shared" ca="1" si="135"/>
        <v>FT-TP-2778</v>
      </c>
      <c r="M2782" s="174" t="str">
        <f>IF(OR(ISBLANK(TP_CFAR_DB[[#This Row],[Probability]]),ISBLANK(TP_CFAR_DB[[#This Row],[Severity]])),"",VLOOKUP(TP_CFAR_DB[[#This Row],[Probability]],Probability[],2,FALSE)+VLOOKUP(TP_CFAR_DB[[#This Row],[Severity]],Probability[],2,FALSE)+1)</f>
        <v/>
      </c>
      <c r="N2782" s="182"/>
    </row>
    <row r="2783" spans="2:14">
      <c r="B2783" s="176">
        <f t="shared" ca="1" si="134"/>
        <v>2779</v>
      </c>
      <c r="C2783" s="176" t="str">
        <f t="shared" ca="1" si="135"/>
        <v>FT-TP-2779</v>
      </c>
      <c r="M2783" s="174" t="str">
        <f>IF(OR(ISBLANK(TP_CFAR_DB[[#This Row],[Probability]]),ISBLANK(TP_CFAR_DB[[#This Row],[Severity]])),"",VLOOKUP(TP_CFAR_DB[[#This Row],[Probability]],Probability[],2,FALSE)+VLOOKUP(TP_CFAR_DB[[#This Row],[Severity]],Probability[],2,FALSE)+1)</f>
        <v/>
      </c>
      <c r="N2783" s="182"/>
    </row>
    <row r="2784" spans="2:14">
      <c r="B2784" s="176">
        <f t="shared" ca="1" si="134"/>
        <v>2780</v>
      </c>
      <c r="C2784" s="176" t="str">
        <f t="shared" ca="1" si="135"/>
        <v>FT-TP-2780</v>
      </c>
      <c r="M2784" s="174" t="str">
        <f>IF(OR(ISBLANK(TP_CFAR_DB[[#This Row],[Probability]]),ISBLANK(TP_CFAR_DB[[#This Row],[Severity]])),"",VLOOKUP(TP_CFAR_DB[[#This Row],[Probability]],Probability[],2,FALSE)+VLOOKUP(TP_CFAR_DB[[#This Row],[Severity]],Probability[],2,FALSE)+1)</f>
        <v/>
      </c>
      <c r="N2784" s="182"/>
    </row>
    <row r="2785" spans="2:14">
      <c r="B2785" s="176">
        <f t="shared" ca="1" si="134"/>
        <v>2781</v>
      </c>
      <c r="C2785" s="176" t="str">
        <f t="shared" ca="1" si="135"/>
        <v>FT-TP-2781</v>
      </c>
      <c r="M2785" s="174" t="str">
        <f>IF(OR(ISBLANK(TP_CFAR_DB[[#This Row],[Probability]]),ISBLANK(TP_CFAR_DB[[#This Row],[Severity]])),"",VLOOKUP(TP_CFAR_DB[[#This Row],[Probability]],Probability[],2,FALSE)+VLOOKUP(TP_CFAR_DB[[#This Row],[Severity]],Probability[],2,FALSE)+1)</f>
        <v/>
      </c>
      <c r="N2785" s="182"/>
    </row>
    <row r="2786" spans="2:14">
      <c r="B2786" s="176">
        <f t="shared" ca="1" si="134"/>
        <v>2782</v>
      </c>
      <c r="C2786" s="176" t="str">
        <f t="shared" ca="1" si="135"/>
        <v>FT-TP-2782</v>
      </c>
      <c r="M2786" s="174" t="str">
        <f>IF(OR(ISBLANK(TP_CFAR_DB[[#This Row],[Probability]]),ISBLANK(TP_CFAR_DB[[#This Row],[Severity]])),"",VLOOKUP(TP_CFAR_DB[[#This Row],[Probability]],Probability[],2,FALSE)+VLOOKUP(TP_CFAR_DB[[#This Row],[Severity]],Probability[],2,FALSE)+1)</f>
        <v/>
      </c>
      <c r="N2786" s="182"/>
    </row>
    <row r="2787" spans="2:14">
      <c r="B2787" s="176">
        <f t="shared" ca="1" si="134"/>
        <v>2783</v>
      </c>
      <c r="C2787" s="176" t="str">
        <f t="shared" ca="1" si="135"/>
        <v>FT-TP-2783</v>
      </c>
      <c r="M2787" s="174" t="str">
        <f>IF(OR(ISBLANK(TP_CFAR_DB[[#This Row],[Probability]]),ISBLANK(TP_CFAR_DB[[#This Row],[Severity]])),"",VLOOKUP(TP_CFAR_DB[[#This Row],[Probability]],Probability[],2,FALSE)+VLOOKUP(TP_CFAR_DB[[#This Row],[Severity]],Probability[],2,FALSE)+1)</f>
        <v/>
      </c>
      <c r="N2787" s="182"/>
    </row>
    <row r="2788" spans="2:14">
      <c r="B2788" s="176">
        <f t="shared" ca="1" si="134"/>
        <v>2784</v>
      </c>
      <c r="C2788" s="176" t="str">
        <f t="shared" ca="1" si="135"/>
        <v>FT-TP-2784</v>
      </c>
      <c r="M2788" s="174" t="str">
        <f>IF(OR(ISBLANK(TP_CFAR_DB[[#This Row],[Probability]]),ISBLANK(TP_CFAR_DB[[#This Row],[Severity]])),"",VLOOKUP(TP_CFAR_DB[[#This Row],[Probability]],Probability[],2,FALSE)+VLOOKUP(TP_CFAR_DB[[#This Row],[Severity]],Probability[],2,FALSE)+1)</f>
        <v/>
      </c>
      <c r="N2788" s="182"/>
    </row>
    <row r="2789" spans="2:14">
      <c r="B2789" s="176">
        <f t="shared" ca="1" si="134"/>
        <v>2785</v>
      </c>
      <c r="C2789" s="176" t="str">
        <f t="shared" ca="1" si="135"/>
        <v>FT-TP-2785</v>
      </c>
      <c r="M2789" s="174" t="str">
        <f>IF(OR(ISBLANK(TP_CFAR_DB[[#This Row],[Probability]]),ISBLANK(TP_CFAR_DB[[#This Row],[Severity]])),"",VLOOKUP(TP_CFAR_DB[[#This Row],[Probability]],Probability[],2,FALSE)+VLOOKUP(TP_CFAR_DB[[#This Row],[Severity]],Probability[],2,FALSE)+1)</f>
        <v/>
      </c>
      <c r="N2789" s="182"/>
    </row>
    <row r="2790" spans="2:14">
      <c r="B2790" s="176">
        <f t="shared" ca="1" si="134"/>
        <v>2786</v>
      </c>
      <c r="C2790" s="176" t="str">
        <f t="shared" ca="1" si="135"/>
        <v>FT-TP-2786</v>
      </c>
      <c r="M2790" s="174" t="str">
        <f>IF(OR(ISBLANK(TP_CFAR_DB[[#This Row],[Probability]]),ISBLANK(TP_CFAR_DB[[#This Row],[Severity]])),"",VLOOKUP(TP_CFAR_DB[[#This Row],[Probability]],Probability[],2,FALSE)+VLOOKUP(TP_CFAR_DB[[#This Row],[Severity]],Probability[],2,FALSE)+1)</f>
        <v/>
      </c>
      <c r="N2790" s="182"/>
    </row>
    <row r="2791" spans="2:14">
      <c r="B2791" s="176">
        <f t="shared" ca="1" si="134"/>
        <v>2787</v>
      </c>
      <c r="C2791" s="176" t="str">
        <f t="shared" ca="1" si="135"/>
        <v>FT-TP-2787</v>
      </c>
      <c r="M2791" s="174" t="str">
        <f>IF(OR(ISBLANK(TP_CFAR_DB[[#This Row],[Probability]]),ISBLANK(TP_CFAR_DB[[#This Row],[Severity]])),"",VLOOKUP(TP_CFAR_DB[[#This Row],[Probability]],Probability[],2,FALSE)+VLOOKUP(TP_CFAR_DB[[#This Row],[Severity]],Probability[],2,FALSE)+1)</f>
        <v/>
      </c>
      <c r="N2791" s="182"/>
    </row>
    <row r="2792" spans="2:14">
      <c r="B2792" s="176">
        <f t="shared" ca="1" si="134"/>
        <v>2788</v>
      </c>
      <c r="C2792" s="176" t="str">
        <f t="shared" ca="1" si="135"/>
        <v>FT-TP-2788</v>
      </c>
      <c r="M2792" s="174" t="str">
        <f>IF(OR(ISBLANK(TP_CFAR_DB[[#This Row],[Probability]]),ISBLANK(TP_CFAR_DB[[#This Row],[Severity]])),"",VLOOKUP(TP_CFAR_DB[[#This Row],[Probability]],Probability[],2,FALSE)+VLOOKUP(TP_CFAR_DB[[#This Row],[Severity]],Probability[],2,FALSE)+1)</f>
        <v/>
      </c>
      <c r="N2792" s="182"/>
    </row>
    <row r="2793" spans="2:14">
      <c r="B2793" s="176">
        <f t="shared" ca="1" si="134"/>
        <v>2789</v>
      </c>
      <c r="C2793" s="176" t="str">
        <f t="shared" ca="1" si="135"/>
        <v>FT-TP-2789</v>
      </c>
      <c r="M2793" s="174" t="str">
        <f>IF(OR(ISBLANK(TP_CFAR_DB[[#This Row],[Probability]]),ISBLANK(TP_CFAR_DB[[#This Row],[Severity]])),"",VLOOKUP(TP_CFAR_DB[[#This Row],[Probability]],Probability[],2,FALSE)+VLOOKUP(TP_CFAR_DB[[#This Row],[Severity]],Probability[],2,FALSE)+1)</f>
        <v/>
      </c>
      <c r="N2793" s="182"/>
    </row>
    <row r="2794" spans="2:14">
      <c r="B2794" s="176">
        <f t="shared" ca="1" si="134"/>
        <v>2790</v>
      </c>
      <c r="C2794" s="176" t="str">
        <f t="shared" ca="1" si="135"/>
        <v>FT-TP-2790</v>
      </c>
      <c r="M2794" s="174" t="str">
        <f>IF(OR(ISBLANK(TP_CFAR_DB[[#This Row],[Probability]]),ISBLANK(TP_CFAR_DB[[#This Row],[Severity]])),"",VLOOKUP(TP_CFAR_DB[[#This Row],[Probability]],Probability[],2,FALSE)+VLOOKUP(TP_CFAR_DB[[#This Row],[Severity]],Probability[],2,FALSE)+1)</f>
        <v/>
      </c>
      <c r="N2794" s="182"/>
    </row>
    <row r="2795" spans="2:14">
      <c r="B2795" s="176">
        <f t="shared" ca="1" si="134"/>
        <v>2791</v>
      </c>
      <c r="C2795" s="176" t="str">
        <f t="shared" ca="1" si="135"/>
        <v>FT-TP-2791</v>
      </c>
      <c r="M2795" s="174" t="str">
        <f>IF(OR(ISBLANK(TP_CFAR_DB[[#This Row],[Probability]]),ISBLANK(TP_CFAR_DB[[#This Row],[Severity]])),"",VLOOKUP(TP_CFAR_DB[[#This Row],[Probability]],Probability[],2,FALSE)+VLOOKUP(TP_CFAR_DB[[#This Row],[Severity]],Probability[],2,FALSE)+1)</f>
        <v/>
      </c>
      <c r="N2795" s="182"/>
    </row>
    <row r="2796" spans="2:14">
      <c r="B2796" s="176">
        <f t="shared" ref="B2796:B2821" ca="1" si="136">INDIRECT("R[-1]C",0)+1</f>
        <v>2792</v>
      </c>
      <c r="C2796" s="176" t="str">
        <f t="shared" ref="C2796:C2821" ca="1" si="137">"FT-TP-"&amp;B2796</f>
        <v>FT-TP-2792</v>
      </c>
      <c r="M2796" s="174" t="str">
        <f>IF(OR(ISBLANK(TP_CFAR_DB[[#This Row],[Probability]]),ISBLANK(TP_CFAR_DB[[#This Row],[Severity]])),"",VLOOKUP(TP_CFAR_DB[[#This Row],[Probability]],Probability[],2,FALSE)+VLOOKUP(TP_CFAR_DB[[#This Row],[Severity]],Probability[],2,FALSE)+1)</f>
        <v/>
      </c>
      <c r="N2796" s="182"/>
    </row>
    <row r="2797" spans="2:14">
      <c r="B2797" s="176">
        <f t="shared" ca="1" si="136"/>
        <v>2793</v>
      </c>
      <c r="C2797" s="176" t="str">
        <f t="shared" ca="1" si="137"/>
        <v>FT-TP-2793</v>
      </c>
      <c r="M2797" s="174" t="str">
        <f>IF(OR(ISBLANK(TP_CFAR_DB[[#This Row],[Probability]]),ISBLANK(TP_CFAR_DB[[#This Row],[Severity]])),"",VLOOKUP(TP_CFAR_DB[[#This Row],[Probability]],Probability[],2,FALSE)+VLOOKUP(TP_CFAR_DB[[#This Row],[Severity]],Probability[],2,FALSE)+1)</f>
        <v/>
      </c>
      <c r="N2797" s="182"/>
    </row>
    <row r="2798" spans="2:14">
      <c r="B2798" s="176">
        <f t="shared" ca="1" si="136"/>
        <v>2794</v>
      </c>
      <c r="C2798" s="176" t="str">
        <f t="shared" ca="1" si="137"/>
        <v>FT-TP-2794</v>
      </c>
      <c r="M2798" s="174" t="str">
        <f>IF(OR(ISBLANK(TP_CFAR_DB[[#This Row],[Probability]]),ISBLANK(TP_CFAR_DB[[#This Row],[Severity]])),"",VLOOKUP(TP_CFAR_DB[[#This Row],[Probability]],Probability[],2,FALSE)+VLOOKUP(TP_CFAR_DB[[#This Row],[Severity]],Probability[],2,FALSE)+1)</f>
        <v/>
      </c>
      <c r="N2798" s="182"/>
    </row>
    <row r="2799" spans="2:14">
      <c r="B2799" s="176">
        <f t="shared" ca="1" si="136"/>
        <v>2795</v>
      </c>
      <c r="C2799" s="176" t="str">
        <f t="shared" ca="1" si="137"/>
        <v>FT-TP-2795</v>
      </c>
      <c r="M2799" s="174" t="str">
        <f>IF(OR(ISBLANK(TP_CFAR_DB[[#This Row],[Probability]]),ISBLANK(TP_CFAR_DB[[#This Row],[Severity]])),"",VLOOKUP(TP_CFAR_DB[[#This Row],[Probability]],Probability[],2,FALSE)+VLOOKUP(TP_CFAR_DB[[#This Row],[Severity]],Probability[],2,FALSE)+1)</f>
        <v/>
      </c>
      <c r="N2799" s="182"/>
    </row>
    <row r="2800" spans="2:14">
      <c r="B2800" s="176">
        <f t="shared" ca="1" si="136"/>
        <v>2796</v>
      </c>
      <c r="C2800" s="176" t="str">
        <f t="shared" ca="1" si="137"/>
        <v>FT-TP-2796</v>
      </c>
      <c r="M2800" s="174" t="str">
        <f>IF(OR(ISBLANK(TP_CFAR_DB[[#This Row],[Probability]]),ISBLANK(TP_CFAR_DB[[#This Row],[Severity]])),"",VLOOKUP(TP_CFAR_DB[[#This Row],[Probability]],Probability[],2,FALSE)+VLOOKUP(TP_CFAR_DB[[#This Row],[Severity]],Probability[],2,FALSE)+1)</f>
        <v/>
      </c>
      <c r="N2800" s="182"/>
    </row>
    <row r="2801" spans="2:14">
      <c r="B2801" s="176">
        <f t="shared" ca="1" si="136"/>
        <v>2797</v>
      </c>
      <c r="C2801" s="176" t="str">
        <f t="shared" ca="1" si="137"/>
        <v>FT-TP-2797</v>
      </c>
      <c r="M2801" s="174" t="str">
        <f>IF(OR(ISBLANK(TP_CFAR_DB[[#This Row],[Probability]]),ISBLANK(TP_CFAR_DB[[#This Row],[Severity]])),"",VLOOKUP(TP_CFAR_DB[[#This Row],[Probability]],Probability[],2,FALSE)+VLOOKUP(TP_CFAR_DB[[#This Row],[Severity]],Probability[],2,FALSE)+1)</f>
        <v/>
      </c>
      <c r="N2801" s="182"/>
    </row>
    <row r="2802" spans="2:14">
      <c r="B2802" s="176">
        <f t="shared" ca="1" si="136"/>
        <v>2798</v>
      </c>
      <c r="C2802" s="176" t="str">
        <f t="shared" ca="1" si="137"/>
        <v>FT-TP-2798</v>
      </c>
      <c r="M2802" s="174" t="str">
        <f>IF(OR(ISBLANK(TP_CFAR_DB[[#This Row],[Probability]]),ISBLANK(TP_CFAR_DB[[#This Row],[Severity]])),"",VLOOKUP(TP_CFAR_DB[[#This Row],[Probability]],Probability[],2,FALSE)+VLOOKUP(TP_CFAR_DB[[#This Row],[Severity]],Probability[],2,FALSE)+1)</f>
        <v/>
      </c>
      <c r="N2802" s="182"/>
    </row>
    <row r="2803" spans="2:14">
      <c r="B2803" s="176">
        <f t="shared" ca="1" si="136"/>
        <v>2799</v>
      </c>
      <c r="C2803" s="176" t="str">
        <f t="shared" ca="1" si="137"/>
        <v>FT-TP-2799</v>
      </c>
      <c r="M2803" s="174" t="str">
        <f>IF(OR(ISBLANK(TP_CFAR_DB[[#This Row],[Probability]]),ISBLANK(TP_CFAR_DB[[#This Row],[Severity]])),"",VLOOKUP(TP_CFAR_DB[[#This Row],[Probability]],Probability[],2,FALSE)+VLOOKUP(TP_CFAR_DB[[#This Row],[Severity]],Probability[],2,FALSE)+1)</f>
        <v/>
      </c>
      <c r="N2803" s="182"/>
    </row>
    <row r="2804" spans="2:14">
      <c r="B2804" s="176">
        <f t="shared" ca="1" si="136"/>
        <v>2800</v>
      </c>
      <c r="C2804" s="176" t="str">
        <f t="shared" ca="1" si="137"/>
        <v>FT-TP-2800</v>
      </c>
      <c r="M2804" s="174" t="str">
        <f>IF(OR(ISBLANK(TP_CFAR_DB[[#This Row],[Probability]]),ISBLANK(TP_CFAR_DB[[#This Row],[Severity]])),"",VLOOKUP(TP_CFAR_DB[[#This Row],[Probability]],Probability[],2,FALSE)+VLOOKUP(TP_CFAR_DB[[#This Row],[Severity]],Probability[],2,FALSE)+1)</f>
        <v/>
      </c>
      <c r="N2804" s="182"/>
    </row>
    <row r="2805" spans="2:14">
      <c r="B2805" s="176">
        <f t="shared" ca="1" si="136"/>
        <v>2801</v>
      </c>
      <c r="C2805" s="176" t="str">
        <f t="shared" ca="1" si="137"/>
        <v>FT-TP-2801</v>
      </c>
      <c r="M2805" s="174" t="str">
        <f>IF(OR(ISBLANK(TP_CFAR_DB[[#This Row],[Probability]]),ISBLANK(TP_CFAR_DB[[#This Row],[Severity]])),"",VLOOKUP(TP_CFAR_DB[[#This Row],[Probability]],Probability[],2,FALSE)+VLOOKUP(TP_CFAR_DB[[#This Row],[Severity]],Probability[],2,FALSE)+1)</f>
        <v/>
      </c>
      <c r="N2805" s="182"/>
    </row>
    <row r="2806" spans="2:14">
      <c r="B2806" s="176">
        <f t="shared" ca="1" si="136"/>
        <v>2802</v>
      </c>
      <c r="C2806" s="176" t="str">
        <f t="shared" ca="1" si="137"/>
        <v>FT-TP-2802</v>
      </c>
      <c r="M2806" s="174" t="str">
        <f>IF(OR(ISBLANK(TP_CFAR_DB[[#This Row],[Probability]]),ISBLANK(TP_CFAR_DB[[#This Row],[Severity]])),"",VLOOKUP(TP_CFAR_DB[[#This Row],[Probability]],Probability[],2,FALSE)+VLOOKUP(TP_CFAR_DB[[#This Row],[Severity]],Probability[],2,FALSE)+1)</f>
        <v/>
      </c>
      <c r="N2806" s="182"/>
    </row>
    <row r="2807" spans="2:14">
      <c r="B2807" s="176">
        <f t="shared" ca="1" si="136"/>
        <v>2803</v>
      </c>
      <c r="C2807" s="176" t="str">
        <f t="shared" ca="1" si="137"/>
        <v>FT-TP-2803</v>
      </c>
      <c r="M2807" s="174" t="str">
        <f>IF(OR(ISBLANK(TP_CFAR_DB[[#This Row],[Probability]]),ISBLANK(TP_CFAR_DB[[#This Row],[Severity]])),"",VLOOKUP(TP_CFAR_DB[[#This Row],[Probability]],Probability[],2,FALSE)+VLOOKUP(TP_CFAR_DB[[#This Row],[Severity]],Probability[],2,FALSE)+1)</f>
        <v/>
      </c>
      <c r="N2807" s="182"/>
    </row>
    <row r="2808" spans="2:14">
      <c r="B2808" s="176">
        <f t="shared" ca="1" si="136"/>
        <v>2804</v>
      </c>
      <c r="C2808" s="176" t="str">
        <f t="shared" ca="1" si="137"/>
        <v>FT-TP-2804</v>
      </c>
      <c r="M2808" s="174" t="str">
        <f>IF(OR(ISBLANK(TP_CFAR_DB[[#This Row],[Probability]]),ISBLANK(TP_CFAR_DB[[#This Row],[Severity]])),"",VLOOKUP(TP_CFAR_DB[[#This Row],[Probability]],Probability[],2,FALSE)+VLOOKUP(TP_CFAR_DB[[#This Row],[Severity]],Probability[],2,FALSE)+1)</f>
        <v/>
      </c>
      <c r="N2808" s="182"/>
    </row>
    <row r="2809" spans="2:14">
      <c r="B2809" s="176">
        <f t="shared" ca="1" si="136"/>
        <v>2805</v>
      </c>
      <c r="C2809" s="176" t="str">
        <f t="shared" ca="1" si="137"/>
        <v>FT-TP-2805</v>
      </c>
      <c r="M2809" s="174" t="str">
        <f>IF(OR(ISBLANK(TP_CFAR_DB[[#This Row],[Probability]]),ISBLANK(TP_CFAR_DB[[#This Row],[Severity]])),"",VLOOKUP(TP_CFAR_DB[[#This Row],[Probability]],Probability[],2,FALSE)+VLOOKUP(TP_CFAR_DB[[#This Row],[Severity]],Probability[],2,FALSE)+1)</f>
        <v/>
      </c>
      <c r="N2809" s="182"/>
    </row>
    <row r="2810" spans="2:14">
      <c r="B2810" s="176">
        <f t="shared" ca="1" si="136"/>
        <v>2806</v>
      </c>
      <c r="C2810" s="176" t="str">
        <f t="shared" ca="1" si="137"/>
        <v>FT-TP-2806</v>
      </c>
      <c r="M2810" s="174" t="str">
        <f>IF(OR(ISBLANK(TP_CFAR_DB[[#This Row],[Probability]]),ISBLANK(TP_CFAR_DB[[#This Row],[Severity]])),"",VLOOKUP(TP_CFAR_DB[[#This Row],[Probability]],Probability[],2,FALSE)+VLOOKUP(TP_CFAR_DB[[#This Row],[Severity]],Probability[],2,FALSE)+1)</f>
        <v/>
      </c>
      <c r="N2810" s="182"/>
    </row>
    <row r="2811" spans="2:14">
      <c r="B2811" s="176">
        <f t="shared" ca="1" si="136"/>
        <v>2807</v>
      </c>
      <c r="C2811" s="176" t="str">
        <f t="shared" ca="1" si="137"/>
        <v>FT-TP-2807</v>
      </c>
      <c r="M2811" s="174" t="str">
        <f>IF(OR(ISBLANK(TP_CFAR_DB[[#This Row],[Probability]]),ISBLANK(TP_CFAR_DB[[#This Row],[Severity]])),"",VLOOKUP(TP_CFAR_DB[[#This Row],[Probability]],Probability[],2,FALSE)+VLOOKUP(TP_CFAR_DB[[#This Row],[Severity]],Probability[],2,FALSE)+1)</f>
        <v/>
      </c>
      <c r="N2811" s="182"/>
    </row>
    <row r="2812" spans="2:14">
      <c r="B2812" s="176">
        <f t="shared" ca="1" si="136"/>
        <v>2808</v>
      </c>
      <c r="C2812" s="176" t="str">
        <f t="shared" ca="1" si="137"/>
        <v>FT-TP-2808</v>
      </c>
      <c r="M2812" s="174" t="str">
        <f>IF(OR(ISBLANK(TP_CFAR_DB[[#This Row],[Probability]]),ISBLANK(TP_CFAR_DB[[#This Row],[Severity]])),"",VLOOKUP(TP_CFAR_DB[[#This Row],[Probability]],Probability[],2,FALSE)+VLOOKUP(TP_CFAR_DB[[#This Row],[Severity]],Probability[],2,FALSE)+1)</f>
        <v/>
      </c>
      <c r="N2812" s="182"/>
    </row>
    <row r="2813" spans="2:14">
      <c r="B2813" s="176">
        <f t="shared" ca="1" si="136"/>
        <v>2809</v>
      </c>
      <c r="C2813" s="176" t="str">
        <f t="shared" ca="1" si="137"/>
        <v>FT-TP-2809</v>
      </c>
      <c r="M2813" s="174" t="str">
        <f>IF(OR(ISBLANK(TP_CFAR_DB[[#This Row],[Probability]]),ISBLANK(TP_CFAR_DB[[#This Row],[Severity]])),"",VLOOKUP(TP_CFAR_DB[[#This Row],[Probability]],Probability[],2,FALSE)+VLOOKUP(TP_CFAR_DB[[#This Row],[Severity]],Probability[],2,FALSE)+1)</f>
        <v/>
      </c>
      <c r="N2813" s="182"/>
    </row>
    <row r="2814" spans="2:14">
      <c r="B2814" s="176">
        <f t="shared" ca="1" si="136"/>
        <v>2810</v>
      </c>
      <c r="C2814" s="176" t="str">
        <f t="shared" ca="1" si="137"/>
        <v>FT-TP-2810</v>
      </c>
      <c r="M2814" s="174" t="str">
        <f>IF(OR(ISBLANK(TP_CFAR_DB[[#This Row],[Probability]]),ISBLANK(TP_CFAR_DB[[#This Row],[Severity]])),"",VLOOKUP(TP_CFAR_DB[[#This Row],[Probability]],Probability[],2,FALSE)+VLOOKUP(TP_CFAR_DB[[#This Row],[Severity]],Probability[],2,FALSE)+1)</f>
        <v/>
      </c>
      <c r="N2814" s="182"/>
    </row>
    <row r="2815" spans="2:14">
      <c r="B2815" s="176">
        <f t="shared" ca="1" si="136"/>
        <v>2811</v>
      </c>
      <c r="C2815" s="176" t="str">
        <f t="shared" ca="1" si="137"/>
        <v>FT-TP-2811</v>
      </c>
      <c r="M2815" s="174" t="str">
        <f>IF(OR(ISBLANK(TP_CFAR_DB[[#This Row],[Probability]]),ISBLANK(TP_CFAR_DB[[#This Row],[Severity]])),"",VLOOKUP(TP_CFAR_DB[[#This Row],[Probability]],Probability[],2,FALSE)+VLOOKUP(TP_CFAR_DB[[#This Row],[Severity]],Probability[],2,FALSE)+1)</f>
        <v/>
      </c>
      <c r="N2815" s="182"/>
    </row>
    <row r="2816" spans="2:14">
      <c r="B2816" s="176">
        <f t="shared" ca="1" si="136"/>
        <v>2812</v>
      </c>
      <c r="C2816" s="176" t="str">
        <f t="shared" ca="1" si="137"/>
        <v>FT-TP-2812</v>
      </c>
      <c r="M2816" s="174" t="str">
        <f>IF(OR(ISBLANK(TP_CFAR_DB[[#This Row],[Probability]]),ISBLANK(TP_CFAR_DB[[#This Row],[Severity]])),"",VLOOKUP(TP_CFAR_DB[[#This Row],[Probability]],Probability[],2,FALSE)+VLOOKUP(TP_CFAR_DB[[#This Row],[Severity]],Probability[],2,FALSE)+1)</f>
        <v/>
      </c>
      <c r="N2816" s="182"/>
    </row>
    <row r="2817" spans="2:14">
      <c r="B2817" s="176">
        <f t="shared" ca="1" si="136"/>
        <v>2813</v>
      </c>
      <c r="C2817" s="176" t="str">
        <f t="shared" ca="1" si="137"/>
        <v>FT-TP-2813</v>
      </c>
      <c r="M2817" s="174" t="str">
        <f>IF(OR(ISBLANK(TP_CFAR_DB[[#This Row],[Probability]]),ISBLANK(TP_CFAR_DB[[#This Row],[Severity]])),"",VLOOKUP(TP_CFAR_DB[[#This Row],[Probability]],Probability[],2,FALSE)+VLOOKUP(TP_CFAR_DB[[#This Row],[Severity]],Probability[],2,FALSE)+1)</f>
        <v/>
      </c>
      <c r="N2817" s="182"/>
    </row>
    <row r="2818" spans="2:14">
      <c r="B2818" s="176">
        <f t="shared" ca="1" si="136"/>
        <v>2814</v>
      </c>
      <c r="C2818" s="176" t="str">
        <f t="shared" ca="1" si="137"/>
        <v>FT-TP-2814</v>
      </c>
      <c r="M2818" s="174" t="str">
        <f>IF(OR(ISBLANK(TP_CFAR_DB[[#This Row],[Probability]]),ISBLANK(TP_CFAR_DB[[#This Row],[Severity]])),"",VLOOKUP(TP_CFAR_DB[[#This Row],[Probability]],Probability[],2,FALSE)+VLOOKUP(TP_CFAR_DB[[#This Row],[Severity]],Probability[],2,FALSE)+1)</f>
        <v/>
      </c>
      <c r="N2818" s="182"/>
    </row>
    <row r="2819" spans="2:14">
      <c r="B2819" s="176">
        <f t="shared" ca="1" si="136"/>
        <v>2815</v>
      </c>
      <c r="C2819" s="176" t="str">
        <f t="shared" ca="1" si="137"/>
        <v>FT-TP-2815</v>
      </c>
      <c r="M2819" s="174" t="str">
        <f>IF(OR(ISBLANK(TP_CFAR_DB[[#This Row],[Probability]]),ISBLANK(TP_CFAR_DB[[#This Row],[Severity]])),"",VLOOKUP(TP_CFAR_DB[[#This Row],[Probability]],Probability[],2,FALSE)+VLOOKUP(TP_CFAR_DB[[#This Row],[Severity]],Probability[],2,FALSE)+1)</f>
        <v/>
      </c>
      <c r="N2819" s="182"/>
    </row>
    <row r="2820" spans="2:14">
      <c r="B2820" s="176">
        <f t="shared" ca="1" si="136"/>
        <v>2816</v>
      </c>
      <c r="C2820" s="176" t="str">
        <f t="shared" ca="1" si="137"/>
        <v>FT-TP-2816</v>
      </c>
      <c r="M2820" s="174" t="str">
        <f>IF(OR(ISBLANK(TP_CFAR_DB[[#This Row],[Probability]]),ISBLANK(TP_CFAR_DB[[#This Row],[Severity]])),"",VLOOKUP(TP_CFAR_DB[[#This Row],[Probability]],Probability[],2,FALSE)+VLOOKUP(TP_CFAR_DB[[#This Row],[Severity]],Probability[],2,FALSE)+1)</f>
        <v/>
      </c>
      <c r="N2820" s="182"/>
    </row>
    <row r="2821" spans="2:14">
      <c r="B2821" s="176">
        <f t="shared" ca="1" si="136"/>
        <v>2817</v>
      </c>
      <c r="C2821" s="176" t="str">
        <f t="shared" ca="1" si="137"/>
        <v>FT-TP-2817</v>
      </c>
      <c r="M2821" s="174" t="str">
        <f>IF(OR(ISBLANK(TP_CFAR_DB[[#This Row],[Probability]]),ISBLANK(TP_CFAR_DB[[#This Row],[Severity]])),"",VLOOKUP(TP_CFAR_DB[[#This Row],[Probability]],Probability[],2,FALSE)+VLOOKUP(TP_CFAR_DB[[#This Row],[Severity]],Probability[],2,FALSE)+1)</f>
        <v/>
      </c>
      <c r="N2821" s="182"/>
    </row>
    <row r="2822" spans="2:14">
      <c r="B2822" s="176">
        <f t="shared" ref="B2822:B2839" ca="1" si="138">INDIRECT("R[-1]C",0)+1</f>
        <v>2818</v>
      </c>
      <c r="C2822" s="176" t="str">
        <f t="shared" ref="C2822:C2839" ca="1" si="139">"FT-TP-"&amp;B2822</f>
        <v>FT-TP-2818</v>
      </c>
      <c r="M2822" s="174" t="str">
        <f>IF(OR(ISBLANK(TP_CFAR_DB[[#This Row],[Probability]]),ISBLANK(TP_CFAR_DB[[#This Row],[Severity]])),"",VLOOKUP(TP_CFAR_DB[[#This Row],[Probability]],Probability[],2,FALSE)+VLOOKUP(TP_CFAR_DB[[#This Row],[Severity]],Probability[],2,FALSE)+1)</f>
        <v/>
      </c>
      <c r="N2822" s="182"/>
    </row>
    <row r="2823" spans="2:14">
      <c r="B2823" s="176">
        <f t="shared" ca="1" si="138"/>
        <v>2819</v>
      </c>
      <c r="C2823" s="176" t="str">
        <f t="shared" ca="1" si="139"/>
        <v>FT-TP-2819</v>
      </c>
      <c r="M2823" s="174" t="str">
        <f>IF(OR(ISBLANK(TP_CFAR_DB[[#This Row],[Probability]]),ISBLANK(TP_CFAR_DB[[#This Row],[Severity]])),"",VLOOKUP(TP_CFAR_DB[[#This Row],[Probability]],Probability[],2,FALSE)+VLOOKUP(TP_CFAR_DB[[#This Row],[Severity]],Probability[],2,FALSE)+1)</f>
        <v/>
      </c>
      <c r="N2823" s="182"/>
    </row>
    <row r="2824" spans="2:14">
      <c r="B2824" s="176">
        <f t="shared" ca="1" si="138"/>
        <v>2820</v>
      </c>
      <c r="C2824" s="176" t="str">
        <f t="shared" ca="1" si="139"/>
        <v>FT-TP-2820</v>
      </c>
      <c r="M2824" s="174" t="str">
        <f>IF(OR(ISBLANK(TP_CFAR_DB[[#This Row],[Probability]]),ISBLANK(TP_CFAR_DB[[#This Row],[Severity]])),"",VLOOKUP(TP_CFAR_DB[[#This Row],[Probability]],Probability[],2,FALSE)+VLOOKUP(TP_CFAR_DB[[#This Row],[Severity]],Probability[],2,FALSE)+1)</f>
        <v/>
      </c>
      <c r="N2824" s="182"/>
    </row>
    <row r="2825" spans="2:14">
      <c r="B2825" s="176">
        <f t="shared" ca="1" si="138"/>
        <v>2821</v>
      </c>
      <c r="C2825" s="176" t="str">
        <f t="shared" ca="1" si="139"/>
        <v>FT-TP-2821</v>
      </c>
      <c r="M2825" s="174" t="str">
        <f>IF(OR(ISBLANK(TP_CFAR_DB[[#This Row],[Probability]]),ISBLANK(TP_CFAR_DB[[#This Row],[Severity]])),"",VLOOKUP(TP_CFAR_DB[[#This Row],[Probability]],Probability[],2,FALSE)+VLOOKUP(TP_CFAR_DB[[#This Row],[Severity]],Probability[],2,FALSE)+1)</f>
        <v/>
      </c>
      <c r="N2825" s="182"/>
    </row>
    <row r="2826" spans="2:14">
      <c r="B2826" s="176">
        <f t="shared" ca="1" si="138"/>
        <v>2822</v>
      </c>
      <c r="C2826" s="176" t="str">
        <f t="shared" ca="1" si="139"/>
        <v>FT-TP-2822</v>
      </c>
      <c r="M2826" s="174" t="str">
        <f>IF(OR(ISBLANK(TP_CFAR_DB[[#This Row],[Probability]]),ISBLANK(TP_CFAR_DB[[#This Row],[Severity]])),"",VLOOKUP(TP_CFAR_DB[[#This Row],[Probability]],Probability[],2,FALSE)+VLOOKUP(TP_CFAR_DB[[#This Row],[Severity]],Probability[],2,FALSE)+1)</f>
        <v/>
      </c>
      <c r="N2826" s="182"/>
    </row>
    <row r="2827" spans="2:14">
      <c r="B2827" s="176">
        <f t="shared" ca="1" si="138"/>
        <v>2823</v>
      </c>
      <c r="C2827" s="176" t="str">
        <f t="shared" ca="1" si="139"/>
        <v>FT-TP-2823</v>
      </c>
      <c r="M2827" s="174" t="str">
        <f>IF(OR(ISBLANK(TP_CFAR_DB[[#This Row],[Probability]]),ISBLANK(TP_CFAR_DB[[#This Row],[Severity]])),"",VLOOKUP(TP_CFAR_DB[[#This Row],[Probability]],Probability[],2,FALSE)+VLOOKUP(TP_CFAR_DB[[#This Row],[Severity]],Probability[],2,FALSE)+1)</f>
        <v/>
      </c>
      <c r="N2827" s="182"/>
    </row>
    <row r="2828" spans="2:14">
      <c r="B2828" s="176">
        <f t="shared" ca="1" si="138"/>
        <v>2824</v>
      </c>
      <c r="C2828" s="176" t="str">
        <f t="shared" ca="1" si="139"/>
        <v>FT-TP-2824</v>
      </c>
      <c r="M2828" s="174" t="str">
        <f>IF(OR(ISBLANK(TP_CFAR_DB[[#This Row],[Probability]]),ISBLANK(TP_CFAR_DB[[#This Row],[Severity]])),"",VLOOKUP(TP_CFAR_DB[[#This Row],[Probability]],Probability[],2,FALSE)+VLOOKUP(TP_CFAR_DB[[#This Row],[Severity]],Probability[],2,FALSE)+1)</f>
        <v/>
      </c>
      <c r="N2828" s="182"/>
    </row>
    <row r="2829" spans="2:14">
      <c r="B2829" s="176">
        <f t="shared" ca="1" si="138"/>
        <v>2825</v>
      </c>
      <c r="C2829" s="176" t="str">
        <f t="shared" ca="1" si="139"/>
        <v>FT-TP-2825</v>
      </c>
      <c r="M2829" s="174" t="str">
        <f>IF(OR(ISBLANK(TP_CFAR_DB[[#This Row],[Probability]]),ISBLANK(TP_CFAR_DB[[#This Row],[Severity]])),"",VLOOKUP(TP_CFAR_DB[[#This Row],[Probability]],Probability[],2,FALSE)+VLOOKUP(TP_CFAR_DB[[#This Row],[Severity]],Probability[],2,FALSE)+1)</f>
        <v/>
      </c>
      <c r="N2829" s="182"/>
    </row>
    <row r="2830" spans="2:14">
      <c r="B2830" s="176">
        <f t="shared" ca="1" si="138"/>
        <v>2826</v>
      </c>
      <c r="C2830" s="176" t="str">
        <f t="shared" ca="1" si="139"/>
        <v>FT-TP-2826</v>
      </c>
      <c r="M2830" s="174" t="str">
        <f>IF(OR(ISBLANK(TP_CFAR_DB[[#This Row],[Probability]]),ISBLANK(TP_CFAR_DB[[#This Row],[Severity]])),"",VLOOKUP(TP_CFAR_DB[[#This Row],[Probability]],Probability[],2,FALSE)+VLOOKUP(TP_CFAR_DB[[#This Row],[Severity]],Probability[],2,FALSE)+1)</f>
        <v/>
      </c>
      <c r="N2830" s="182"/>
    </row>
    <row r="2831" spans="2:14">
      <c r="B2831" s="176">
        <f t="shared" ca="1" si="138"/>
        <v>2827</v>
      </c>
      <c r="C2831" s="176" t="str">
        <f t="shared" ca="1" si="139"/>
        <v>FT-TP-2827</v>
      </c>
      <c r="M2831" s="174" t="str">
        <f>IF(OR(ISBLANK(TP_CFAR_DB[[#This Row],[Probability]]),ISBLANK(TP_CFAR_DB[[#This Row],[Severity]])),"",VLOOKUP(TP_CFAR_DB[[#This Row],[Probability]],Probability[],2,FALSE)+VLOOKUP(TP_CFAR_DB[[#This Row],[Severity]],Probability[],2,FALSE)+1)</f>
        <v/>
      </c>
      <c r="N2831" s="182"/>
    </row>
    <row r="2832" spans="2:14">
      <c r="B2832" s="176">
        <f t="shared" ca="1" si="138"/>
        <v>2828</v>
      </c>
      <c r="C2832" s="176" t="str">
        <f t="shared" ca="1" si="139"/>
        <v>FT-TP-2828</v>
      </c>
      <c r="M2832" s="174" t="str">
        <f>IF(OR(ISBLANK(TP_CFAR_DB[[#This Row],[Probability]]),ISBLANK(TP_CFAR_DB[[#This Row],[Severity]])),"",VLOOKUP(TP_CFAR_DB[[#This Row],[Probability]],Probability[],2,FALSE)+VLOOKUP(TP_CFAR_DB[[#This Row],[Severity]],Probability[],2,FALSE)+1)</f>
        <v/>
      </c>
      <c r="N2832" s="182"/>
    </row>
    <row r="2833" spans="2:14">
      <c r="B2833" s="176">
        <f t="shared" ca="1" si="138"/>
        <v>2829</v>
      </c>
      <c r="C2833" s="176" t="str">
        <f t="shared" ca="1" si="139"/>
        <v>FT-TP-2829</v>
      </c>
      <c r="M2833" s="174" t="str">
        <f>IF(OR(ISBLANK(TP_CFAR_DB[[#This Row],[Probability]]),ISBLANK(TP_CFAR_DB[[#This Row],[Severity]])),"",VLOOKUP(TP_CFAR_DB[[#This Row],[Probability]],Probability[],2,FALSE)+VLOOKUP(TP_CFAR_DB[[#This Row],[Severity]],Probability[],2,FALSE)+1)</f>
        <v/>
      </c>
      <c r="N2833" s="182"/>
    </row>
    <row r="2834" spans="2:14">
      <c r="B2834" s="176">
        <f t="shared" ca="1" si="138"/>
        <v>2830</v>
      </c>
      <c r="C2834" s="176" t="str">
        <f t="shared" ca="1" si="139"/>
        <v>FT-TP-2830</v>
      </c>
      <c r="M2834" s="174" t="str">
        <f>IF(OR(ISBLANK(TP_CFAR_DB[[#This Row],[Probability]]),ISBLANK(TP_CFAR_DB[[#This Row],[Severity]])),"",VLOOKUP(TP_CFAR_DB[[#This Row],[Probability]],Probability[],2,FALSE)+VLOOKUP(TP_CFAR_DB[[#This Row],[Severity]],Probability[],2,FALSE)+1)</f>
        <v/>
      </c>
      <c r="N2834" s="182"/>
    </row>
    <row r="2835" spans="2:14">
      <c r="B2835" s="176">
        <f t="shared" ca="1" si="138"/>
        <v>2831</v>
      </c>
      <c r="C2835" s="176" t="str">
        <f t="shared" ca="1" si="139"/>
        <v>FT-TP-2831</v>
      </c>
      <c r="M2835" s="174" t="str">
        <f>IF(OR(ISBLANK(TP_CFAR_DB[[#This Row],[Probability]]),ISBLANK(TP_CFAR_DB[[#This Row],[Severity]])),"",VLOOKUP(TP_CFAR_DB[[#This Row],[Probability]],Probability[],2,FALSE)+VLOOKUP(TP_CFAR_DB[[#This Row],[Severity]],Probability[],2,FALSE)+1)</f>
        <v/>
      </c>
      <c r="N2835" s="182"/>
    </row>
    <row r="2836" spans="2:14">
      <c r="B2836" s="176">
        <f t="shared" ca="1" si="138"/>
        <v>2832</v>
      </c>
      <c r="C2836" s="176" t="str">
        <f t="shared" ca="1" si="139"/>
        <v>FT-TP-2832</v>
      </c>
      <c r="M2836" s="174" t="str">
        <f>IF(OR(ISBLANK(TP_CFAR_DB[[#This Row],[Probability]]),ISBLANK(TP_CFAR_DB[[#This Row],[Severity]])),"",VLOOKUP(TP_CFAR_DB[[#This Row],[Probability]],Probability[],2,FALSE)+VLOOKUP(TP_CFAR_DB[[#This Row],[Severity]],Probability[],2,FALSE)+1)</f>
        <v/>
      </c>
      <c r="N2836" s="182"/>
    </row>
    <row r="2837" spans="2:14">
      <c r="B2837" s="176">
        <f t="shared" ca="1" si="138"/>
        <v>2833</v>
      </c>
      <c r="C2837" s="176" t="str">
        <f t="shared" ca="1" si="139"/>
        <v>FT-TP-2833</v>
      </c>
      <c r="M2837" s="174" t="str">
        <f>IF(OR(ISBLANK(TP_CFAR_DB[[#This Row],[Probability]]),ISBLANK(TP_CFAR_DB[[#This Row],[Severity]])),"",VLOOKUP(TP_CFAR_DB[[#This Row],[Probability]],Probability[],2,FALSE)+VLOOKUP(TP_CFAR_DB[[#This Row],[Severity]],Probability[],2,FALSE)+1)</f>
        <v/>
      </c>
      <c r="N2837" s="182"/>
    </row>
    <row r="2838" spans="2:14">
      <c r="B2838" s="176">
        <f t="shared" ca="1" si="138"/>
        <v>2834</v>
      </c>
      <c r="C2838" s="176" t="str">
        <f t="shared" ca="1" si="139"/>
        <v>FT-TP-2834</v>
      </c>
      <c r="M2838" s="174" t="str">
        <f>IF(OR(ISBLANK(TP_CFAR_DB[[#This Row],[Probability]]),ISBLANK(TP_CFAR_DB[[#This Row],[Severity]])),"",VLOOKUP(TP_CFAR_DB[[#This Row],[Probability]],Probability[],2,FALSE)+VLOOKUP(TP_CFAR_DB[[#This Row],[Severity]],Probability[],2,FALSE)+1)</f>
        <v/>
      </c>
      <c r="N2838" s="182"/>
    </row>
    <row r="2839" spans="2:14">
      <c r="B2839" s="176">
        <f t="shared" ca="1" si="138"/>
        <v>2835</v>
      </c>
      <c r="C2839" s="176" t="str">
        <f t="shared" ca="1" si="139"/>
        <v>FT-TP-2835</v>
      </c>
      <c r="M2839" s="174" t="str">
        <f>IF(OR(ISBLANK(TP_CFAR_DB[[#This Row],[Probability]]),ISBLANK(TP_CFAR_DB[[#This Row],[Severity]])),"",VLOOKUP(TP_CFAR_DB[[#This Row],[Probability]],Probability[],2,FALSE)+VLOOKUP(TP_CFAR_DB[[#This Row],[Severity]],Probability[],2,FALSE)+1)</f>
        <v/>
      </c>
      <c r="N2839" s="182"/>
    </row>
  </sheetData>
  <conditionalFormatting sqref="M5:M9 M2511:M2541 M2543:M2548 M2094:M2141">
    <cfRule type="colorScale" priority="24">
      <colorScale>
        <cfvo type="num" val="0"/>
        <cfvo type="num" val="3"/>
        <cfvo type="num" val="5"/>
        <color theme="0"/>
        <color rgb="FFFFEB84"/>
        <color rgb="FFFF0000"/>
      </colorScale>
    </cfRule>
  </conditionalFormatting>
  <conditionalFormatting sqref="M10">
    <cfRule type="colorScale" priority="22">
      <colorScale>
        <cfvo type="num" val="0"/>
        <cfvo type="num" val="3"/>
        <cfvo type="num" val="5"/>
        <color theme="0"/>
        <color rgb="FFFFEB84"/>
        <color rgb="FFFF0000"/>
      </colorScale>
    </cfRule>
  </conditionalFormatting>
  <conditionalFormatting sqref="M11:M15 M17:M21 M23:M27 M29:M33 M35:M39 M41:M45 M47:M51 M53:M57 M59:M63 M65:M69 M71:M75 M77:M81 M83:M87 M89:M93 M95:M97">
    <cfRule type="colorScale" priority="21">
      <colorScale>
        <cfvo type="num" val="0"/>
        <cfvo type="num" val="3"/>
        <cfvo type="num" val="5"/>
        <color theme="0"/>
        <color rgb="FFFFEB84"/>
        <color rgb="FFFF0000"/>
      </colorScale>
    </cfRule>
  </conditionalFormatting>
  <conditionalFormatting sqref="M22 M16 M28 M34 M40 M46 M52 M58 M64 M70 M76 M82 M88 M94">
    <cfRule type="colorScale" priority="20">
      <colorScale>
        <cfvo type="num" val="0"/>
        <cfvo type="num" val="3"/>
        <cfvo type="num" val="5"/>
        <color theme="0"/>
        <color rgb="FFFFEB84"/>
        <color rgb="FFFF0000"/>
      </colorScale>
    </cfRule>
  </conditionalFormatting>
  <conditionalFormatting sqref="M2542">
    <cfRule type="colorScale" priority="19">
      <colorScale>
        <cfvo type="num" val="0"/>
        <cfvo type="num" val="3"/>
        <cfvo type="num" val="5"/>
        <color theme="0"/>
        <color rgb="FFFFEB84"/>
        <color rgb="FFFF0000"/>
      </colorScale>
    </cfRule>
  </conditionalFormatting>
  <conditionalFormatting sqref="M2043:M2053">
    <cfRule type="colorScale" priority="18">
      <colorScale>
        <cfvo type="num" val="0"/>
        <cfvo type="num" val="3"/>
        <cfvo type="num" val="5"/>
        <color theme="0"/>
        <color rgb="FFFFEB84"/>
        <color rgb="FFFF0000"/>
      </colorScale>
    </cfRule>
  </conditionalFormatting>
  <conditionalFormatting sqref="M2054:M2055">
    <cfRule type="colorScale" priority="17">
      <colorScale>
        <cfvo type="num" val="0"/>
        <cfvo type="num" val="3"/>
        <cfvo type="num" val="5"/>
        <color theme="0"/>
        <color rgb="FFFFEB84"/>
        <color rgb="FFFF0000"/>
      </colorScale>
    </cfRule>
  </conditionalFormatting>
  <conditionalFormatting sqref="M107">
    <cfRule type="colorScale" priority="15">
      <colorScale>
        <cfvo type="num" val="0"/>
        <cfvo type="num" val="3"/>
        <cfvo type="num" val="5"/>
        <color theme="0"/>
        <color rgb="FFFFEB84"/>
        <color rgb="FFFF0000"/>
      </colorScale>
    </cfRule>
  </conditionalFormatting>
  <conditionalFormatting sqref="M108">
    <cfRule type="colorScale" priority="14">
      <colorScale>
        <cfvo type="num" val="0"/>
        <cfvo type="num" val="3"/>
        <cfvo type="num" val="5"/>
        <color theme="0"/>
        <color rgb="FFFFEB84"/>
        <color rgb="FFFF0000"/>
      </colorScale>
    </cfRule>
  </conditionalFormatting>
  <conditionalFormatting sqref="M109">
    <cfRule type="colorScale" priority="13">
      <colorScale>
        <cfvo type="num" val="0"/>
        <cfvo type="num" val="3"/>
        <cfvo type="num" val="5"/>
        <color theme="0"/>
        <color rgb="FFFFEB84"/>
        <color rgb="FFFF0000"/>
      </colorScale>
    </cfRule>
  </conditionalFormatting>
  <conditionalFormatting sqref="M112:M2003 M110">
    <cfRule type="colorScale" priority="12">
      <colorScale>
        <cfvo type="num" val="0"/>
        <cfvo type="num" val="3"/>
        <cfvo type="num" val="5"/>
        <color theme="0"/>
        <color rgb="FFFFEB84"/>
        <color rgb="FFFF0000"/>
      </colorScale>
    </cfRule>
  </conditionalFormatting>
  <conditionalFormatting sqref="M98">
    <cfRule type="colorScale" priority="11">
      <colorScale>
        <cfvo type="num" val="0"/>
        <cfvo type="num" val="3"/>
        <cfvo type="num" val="5"/>
        <color theme="0"/>
        <color rgb="FFFFEB84"/>
        <color rgb="FFFF0000"/>
      </colorScale>
    </cfRule>
  </conditionalFormatting>
  <conditionalFormatting sqref="M99">
    <cfRule type="colorScale" priority="10">
      <colorScale>
        <cfvo type="num" val="0"/>
        <cfvo type="num" val="3"/>
        <cfvo type="num" val="5"/>
        <color theme="0"/>
        <color rgb="FFFFEB84"/>
        <color rgb="FFFF0000"/>
      </colorScale>
    </cfRule>
  </conditionalFormatting>
  <conditionalFormatting sqref="M101">
    <cfRule type="colorScale" priority="8">
      <colorScale>
        <cfvo type="num" val="0"/>
        <cfvo type="num" val="3"/>
        <cfvo type="num" val="5"/>
        <color theme="0"/>
        <color rgb="FFFFEB84"/>
        <color rgb="FFFF0000"/>
      </colorScale>
    </cfRule>
  </conditionalFormatting>
  <conditionalFormatting sqref="M104">
    <cfRule type="colorScale" priority="7">
      <colorScale>
        <cfvo type="num" val="0"/>
        <cfvo type="num" val="3"/>
        <cfvo type="num" val="5"/>
        <color theme="0"/>
        <color rgb="FFFFEB84"/>
        <color rgb="FFFF0000"/>
      </colorScale>
    </cfRule>
  </conditionalFormatting>
  <conditionalFormatting sqref="M105">
    <cfRule type="colorScale" priority="6">
      <colorScale>
        <cfvo type="num" val="0"/>
        <cfvo type="num" val="3"/>
        <cfvo type="num" val="5"/>
        <color theme="0"/>
        <color rgb="FFFFEB84"/>
        <color rgb="FFFF0000"/>
      </colorScale>
    </cfRule>
  </conditionalFormatting>
  <conditionalFormatting sqref="M106">
    <cfRule type="colorScale" priority="5">
      <colorScale>
        <cfvo type="num" val="0"/>
        <cfvo type="num" val="3"/>
        <cfvo type="num" val="5"/>
        <color theme="0"/>
        <color rgb="FFFFEB84"/>
        <color rgb="FFFF0000"/>
      </colorScale>
    </cfRule>
  </conditionalFormatting>
  <conditionalFormatting sqref="M2004:M2037">
    <cfRule type="colorScale" priority="4">
      <colorScale>
        <cfvo type="num" val="0"/>
        <cfvo type="num" val="3"/>
        <cfvo type="num" val="5"/>
        <color theme="0"/>
        <color rgb="FFFFEB84"/>
        <color rgb="FFFF0000"/>
      </colorScale>
    </cfRule>
  </conditionalFormatting>
  <conditionalFormatting sqref="M111">
    <cfRule type="colorScale" priority="3">
      <colorScale>
        <cfvo type="num" val="0"/>
        <cfvo type="num" val="3"/>
        <cfvo type="num" val="5"/>
        <color theme="0"/>
        <color rgb="FFFFEB84"/>
        <color rgb="FFFF0000"/>
      </colorScale>
    </cfRule>
  </conditionalFormatting>
  <conditionalFormatting sqref="M102">
    <cfRule type="colorScale" priority="2">
      <colorScale>
        <cfvo type="num" val="0"/>
        <cfvo type="num" val="3"/>
        <cfvo type="num" val="5"/>
        <color theme="0"/>
        <color rgb="FFFFEB84"/>
        <color rgb="FFFF0000"/>
      </colorScale>
    </cfRule>
  </conditionalFormatting>
  <conditionalFormatting sqref="M103">
    <cfRule type="colorScale" priority="1">
      <colorScale>
        <cfvo type="num" val="0"/>
        <cfvo type="num" val="3"/>
        <cfvo type="num" val="5"/>
        <color theme="0"/>
        <color rgb="FFFFEB84"/>
        <color rgb="FFFF0000"/>
      </colorScale>
    </cfRule>
  </conditionalFormatting>
  <dataValidations disablePrompts="1" count="2">
    <dataValidation type="list" allowBlank="1" showInputMessage="1" showErrorMessage="1" sqref="E5:E2081 E2511:E2518 E2520:E2526 E2094:E2194">
      <formula1>Modes</formula1>
    </dataValidation>
    <dataValidation type="list" allowBlank="1" showInputMessage="1" showErrorMessage="1" sqref="K5:L5 K7:L8 K2043:L2055 K10:L99 K101:L2037">
      <formula1>RiskProb</formula1>
    </dataValidation>
  </dataValidations>
  <pageMargins left="0.7" right="0.7" top="0.75" bottom="0.75" header="0.3" footer="0.3"/>
  <pageSetup scale="29" orientation="portrait" r:id="rId1"/>
  <colBreaks count="1" manualBreakCount="1">
    <brk id="10" max="96" man="1"/>
  </colBreaks>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249977111117893"/>
  </sheetPr>
  <dimension ref="A1:N359"/>
  <sheetViews>
    <sheetView workbookViewId="0"/>
  </sheetViews>
  <sheetFormatPr defaultRowHeight="13.5"/>
  <cols>
    <col min="1" max="1" width="3.58203125" customWidth="1"/>
    <col min="2" max="2" width="8.33203125" style="8" customWidth="1"/>
    <col min="3" max="3" width="10.5" customWidth="1"/>
    <col min="4" max="4" width="59.83203125" style="1" customWidth="1"/>
    <col min="5" max="5" width="10.58203125" style="1" customWidth="1"/>
    <col min="6" max="6" width="10.33203125" style="1" customWidth="1"/>
    <col min="7" max="7" width="15.25" style="1" customWidth="1"/>
    <col min="8" max="8" width="5.83203125" style="1" bestFit="1" customWidth="1"/>
    <col min="9" max="9" width="8.5" customWidth="1"/>
    <col min="10" max="10" width="66.83203125" customWidth="1"/>
    <col min="11" max="11" width="12.25" customWidth="1"/>
    <col min="12" max="12" width="10.75" customWidth="1"/>
    <col min="13" max="13" width="9.08203125" customWidth="1"/>
    <col min="14" max="14" width="130.75" customWidth="1"/>
  </cols>
  <sheetData>
    <row r="1" spans="1:14" ht="20.5" thickBot="1">
      <c r="B1" s="23" t="s">
        <v>13</v>
      </c>
      <c r="C1" s="19"/>
      <c r="D1" s="20"/>
      <c r="E1" s="21"/>
      <c r="F1" s="19"/>
      <c r="G1" s="19"/>
      <c r="H1" s="19"/>
      <c r="I1" s="19"/>
      <c r="J1" s="19"/>
      <c r="K1" s="19"/>
      <c r="L1" s="19"/>
      <c r="M1" s="19"/>
    </row>
    <row r="2" spans="1:14" ht="14" thickTop="1">
      <c r="B2" s="130" t="str">
        <f>revision</f>
        <v>Version 3 (March 10, 2025)</v>
      </c>
    </row>
    <row r="3" spans="1:14">
      <c r="B3" s="11" t="str">
        <f>modifiedBy</f>
        <v>JF</v>
      </c>
    </row>
    <row r="4" spans="1:14" s="1" customFormat="1">
      <c r="A4"/>
      <c r="B4" s="109" t="s">
        <v>9</v>
      </c>
      <c r="C4" s="109" t="s">
        <v>7</v>
      </c>
      <c r="D4" s="109" t="s">
        <v>6</v>
      </c>
      <c r="E4" s="109" t="s">
        <v>10</v>
      </c>
      <c r="F4" s="109" t="s">
        <v>61</v>
      </c>
      <c r="G4" s="109" t="s">
        <v>248</v>
      </c>
      <c r="H4" s="109" t="s">
        <v>572</v>
      </c>
      <c r="I4" s="109" t="s">
        <v>604</v>
      </c>
      <c r="J4" s="109" t="s">
        <v>0</v>
      </c>
      <c r="K4" s="109" t="s">
        <v>138</v>
      </c>
      <c r="L4" s="109" t="s">
        <v>136</v>
      </c>
      <c r="M4" s="109" t="s">
        <v>135</v>
      </c>
      <c r="N4" s="109" t="s">
        <v>141</v>
      </c>
    </row>
    <row r="5" spans="1:14" ht="16.399999999999999" customHeight="1">
      <c r="B5" s="175">
        <v>1</v>
      </c>
      <c r="C5" s="2" t="str">
        <f>"FT-SP-"&amp;TP_BA_DB[[#This Row],[TPnum]]</f>
        <v>FT-SP-1</v>
      </c>
      <c r="D5" s="31" t="s">
        <v>79</v>
      </c>
      <c r="E5" s="2" t="s">
        <v>8</v>
      </c>
      <c r="F5" s="2" t="s">
        <v>8</v>
      </c>
      <c r="G5" s="2" t="s">
        <v>8</v>
      </c>
      <c r="H5" s="2"/>
      <c r="I5" s="2"/>
      <c r="J5" s="31" t="s">
        <v>63</v>
      </c>
      <c r="K5" s="31" t="s">
        <v>137</v>
      </c>
      <c r="L5" s="31" t="s">
        <v>78</v>
      </c>
      <c r="M5" s="1">
        <f>IF(OR(ISBLANK(TP_BA_DB[[#This Row],[Probability]]),ISBLANK(TP_BA_DB[[#This Row],[Severity]])),"",VLOOKUP(TP_BA_DB[[#This Row],[Probability]],Probability[],2,FALSE)+VLOOKUP(TP_BA_DB[[#This Row],[Severity]],Probability[],2,FALSE)+1)</f>
        <v>2</v>
      </c>
      <c r="N5" s="182" t="s">
        <v>233</v>
      </c>
    </row>
    <row r="6" spans="1:14" ht="16.399999999999999" customHeight="1">
      <c r="B6" s="175">
        <v>2</v>
      </c>
      <c r="C6" s="2" t="str">
        <f>"FT-SP-"&amp;TP_BA_DB[[#This Row],[TPnum]]</f>
        <v>FT-SP-2</v>
      </c>
      <c r="D6" s="31" t="s">
        <v>62</v>
      </c>
      <c r="E6" s="2" t="s">
        <v>8</v>
      </c>
      <c r="F6" s="2" t="s">
        <v>8</v>
      </c>
      <c r="G6" s="2" t="s">
        <v>8</v>
      </c>
      <c r="H6" s="2"/>
      <c r="I6" s="2"/>
      <c r="J6" s="31" t="s">
        <v>64</v>
      </c>
      <c r="K6" s="31" t="s">
        <v>8</v>
      </c>
      <c r="L6" s="31" t="s">
        <v>8</v>
      </c>
      <c r="M6" s="1" t="s">
        <v>8</v>
      </c>
      <c r="N6" s="182" t="s">
        <v>8</v>
      </c>
    </row>
    <row r="7" spans="1:14" ht="16.399999999999999" customHeight="1">
      <c r="B7" s="175">
        <v>3</v>
      </c>
      <c r="C7" s="2" t="str">
        <f>"FT-SP-"&amp;TP_BA_DB[[#This Row],[TPnum]]</f>
        <v>FT-SP-3</v>
      </c>
      <c r="D7" s="31" t="s">
        <v>109</v>
      </c>
      <c r="E7" s="2" t="s">
        <v>4</v>
      </c>
      <c r="F7" s="2" t="s">
        <v>8</v>
      </c>
      <c r="G7" s="2" t="s">
        <v>8</v>
      </c>
      <c r="H7" s="2"/>
      <c r="I7" s="2"/>
      <c r="J7" s="31" t="s">
        <v>110</v>
      </c>
      <c r="K7" s="31" t="s">
        <v>78</v>
      </c>
      <c r="L7" s="31" t="s">
        <v>78</v>
      </c>
      <c r="M7" s="1">
        <f>IF(OR(ISBLANK(TP_BA_DB[[#This Row],[Probability]]),ISBLANK(TP_BA_DB[[#This Row],[Severity]])),"",VLOOKUP(TP_BA_DB[[#This Row],[Probability]],Probability[],2,FALSE)+VLOOKUP(TP_BA_DB[[#This Row],[Severity]],Probability[],2,FALSE)+1)</f>
        <v>1</v>
      </c>
      <c r="N7" s="182" t="s">
        <v>217</v>
      </c>
    </row>
    <row r="8" spans="1:14" ht="16.399999999999999" customHeight="1">
      <c r="B8" s="175">
        <v>4</v>
      </c>
      <c r="C8" s="2" t="str">
        <f>"FT-SP-"&amp;TP_BA_DB[[#This Row],[TPnum]]</f>
        <v>FT-SP-4</v>
      </c>
      <c r="D8" s="31" t="s">
        <v>80</v>
      </c>
      <c r="E8" s="2" t="s">
        <v>8</v>
      </c>
      <c r="F8" s="2" t="s">
        <v>8</v>
      </c>
      <c r="G8" s="2" t="s">
        <v>8</v>
      </c>
      <c r="H8" s="2"/>
      <c r="I8" s="2"/>
      <c r="J8" s="31" t="s">
        <v>108</v>
      </c>
      <c r="K8" s="31" t="s">
        <v>137</v>
      </c>
      <c r="L8" s="31" t="s">
        <v>78</v>
      </c>
      <c r="M8" s="1">
        <f>IF(OR(ISBLANK(TP_BA_DB[[#This Row],[Probability]]),ISBLANK(TP_BA_DB[[#This Row],[Severity]])),"",VLOOKUP(TP_BA_DB[[#This Row],[Probability]],Probability[],2,FALSE)+VLOOKUP(TP_BA_DB[[#This Row],[Severity]],Probability[],2,FALSE)+1)</f>
        <v>2</v>
      </c>
      <c r="N8" s="182" t="s">
        <v>234</v>
      </c>
    </row>
    <row r="9" spans="1:14" ht="16.399999999999999" customHeight="1">
      <c r="B9" s="175">
        <v>5</v>
      </c>
      <c r="C9" s="2" t="str">
        <f>"FT-SP-"&amp;TP_BA_DB[[#This Row],[TPnum]]</f>
        <v>FT-SP-5</v>
      </c>
      <c r="D9" s="31" t="s">
        <v>85</v>
      </c>
      <c r="E9" s="2" t="s">
        <v>8</v>
      </c>
      <c r="F9" s="2" t="s">
        <v>8</v>
      </c>
      <c r="G9" s="2" t="s">
        <v>8</v>
      </c>
      <c r="H9" s="2"/>
      <c r="I9" s="2"/>
      <c r="J9" s="31" t="s">
        <v>86</v>
      </c>
      <c r="K9" s="31" t="s">
        <v>8</v>
      </c>
      <c r="L9" s="31" t="s">
        <v>8</v>
      </c>
      <c r="M9" s="1" t="s">
        <v>8</v>
      </c>
      <c r="N9" s="182" t="s">
        <v>8</v>
      </c>
    </row>
    <row r="10" spans="1:14" ht="16.399999999999999" customHeight="1">
      <c r="B10" s="175">
        <v>6</v>
      </c>
      <c r="C10" s="2" t="str">
        <f>"FT-SP-"&amp;TP_BA_DB[[#This Row],[TPnum]]</f>
        <v>FT-SP-6</v>
      </c>
      <c r="D10" s="31" t="s">
        <v>212</v>
      </c>
      <c r="E10" s="2" t="s">
        <v>5</v>
      </c>
      <c r="F10" s="2">
        <v>85</v>
      </c>
      <c r="G10" s="2" t="s">
        <v>8</v>
      </c>
      <c r="H10" s="2"/>
      <c r="I10" s="2"/>
      <c r="J10" s="31" t="s">
        <v>69</v>
      </c>
      <c r="K10" s="31" t="s">
        <v>78</v>
      </c>
      <c r="L10" s="31" t="s">
        <v>78</v>
      </c>
      <c r="M10" s="1">
        <f>IF(OR(ISBLANK(TP_BA_DB[[#This Row],[Probability]]),ISBLANK(TP_BA_DB[[#This Row],[Severity]])),"",VLOOKUP(TP_BA_DB[[#This Row],[Probability]],Probability[],2,FALSE)+VLOOKUP(TP_BA_DB[[#This Row],[Severity]],Probability[],2,FALSE)+1)</f>
        <v>1</v>
      </c>
      <c r="N10" s="182" t="s">
        <v>217</v>
      </c>
    </row>
    <row r="11" spans="1:14" ht="16.399999999999999" customHeight="1">
      <c r="B11" s="175">
        <v>7</v>
      </c>
      <c r="C11" s="2" t="str">
        <f>"FT-SP-"&amp;TP_BA_DB[[#This Row],[TPnum]]</f>
        <v>FT-SP-7</v>
      </c>
      <c r="D11" s="31" t="s">
        <v>212</v>
      </c>
      <c r="E11" s="2" t="s">
        <v>2</v>
      </c>
      <c r="F11" s="2">
        <f>$F$13</f>
        <v>85</v>
      </c>
      <c r="G11" s="2" t="s">
        <v>8</v>
      </c>
      <c r="H11" s="2"/>
      <c r="I11" s="2"/>
      <c r="J11" s="31" t="s">
        <v>68</v>
      </c>
      <c r="K11" s="31" t="s">
        <v>78</v>
      </c>
      <c r="L11" s="31" t="s">
        <v>78</v>
      </c>
      <c r="M11" s="1">
        <f>IF(OR(ISBLANK(TP_BA_DB[[#This Row],[Probability]]),ISBLANK(TP_BA_DB[[#This Row],[Severity]])),"",VLOOKUP(TP_BA_DB[[#This Row],[Probability]],Probability[],2,FALSE)+VLOOKUP(TP_BA_DB[[#This Row],[Severity]],Probability[],2,FALSE)+1)</f>
        <v>1</v>
      </c>
      <c r="N11" s="182" t="s">
        <v>217</v>
      </c>
    </row>
    <row r="12" spans="1:14" ht="16.399999999999999" customHeight="1">
      <c r="B12" s="175">
        <v>8</v>
      </c>
      <c r="C12" s="2" t="str">
        <f>"FT-SP-"&amp;TP_BA_DB[[#This Row],[TPnum]]</f>
        <v>FT-SP-8</v>
      </c>
      <c r="D12" s="31" t="s">
        <v>212</v>
      </c>
      <c r="E12" s="2" t="s">
        <v>4</v>
      </c>
      <c r="F12" s="2">
        <f>$F$13</f>
        <v>85</v>
      </c>
      <c r="G12" s="2" t="s">
        <v>8</v>
      </c>
      <c r="H12" s="2"/>
      <c r="I12" s="2"/>
      <c r="J12" s="31" t="s">
        <v>67</v>
      </c>
      <c r="K12" s="31" t="s">
        <v>78</v>
      </c>
      <c r="L12" s="31" t="s">
        <v>78</v>
      </c>
      <c r="M12" s="1">
        <f>IF(OR(ISBLANK(TP_BA_DB[[#This Row],[Probability]]),ISBLANK(TP_BA_DB[[#This Row],[Severity]])),"",VLOOKUP(TP_BA_DB[[#This Row],[Probability]],Probability[],2,FALSE)+VLOOKUP(TP_BA_DB[[#This Row],[Severity]],Probability[],2,FALSE)+1)</f>
        <v>1</v>
      </c>
      <c r="N12" s="182" t="s">
        <v>217</v>
      </c>
    </row>
    <row r="13" spans="1:14" ht="16.399999999999999" customHeight="1">
      <c r="B13" s="175">
        <v>9</v>
      </c>
      <c r="C13" s="2" t="str">
        <f>"FT-SP-"&amp;TP_BA_DB[[#This Row],[TPnum]]</f>
        <v>FT-SP-9</v>
      </c>
      <c r="D13" s="31" t="s">
        <v>87</v>
      </c>
      <c r="E13" s="2" t="s">
        <v>4</v>
      </c>
      <c r="F13" s="2">
        <v>85</v>
      </c>
      <c r="G13" s="2" t="s">
        <v>8</v>
      </c>
      <c r="H13" s="2"/>
      <c r="I13" s="2"/>
      <c r="J13" s="31" t="s">
        <v>67</v>
      </c>
      <c r="K13" s="31" t="s">
        <v>78</v>
      </c>
      <c r="L13" s="31" t="s">
        <v>78</v>
      </c>
      <c r="M13" s="1">
        <f>IF(OR(ISBLANK(TP_BA_DB[[#This Row],[Probability]]),ISBLANK(TP_BA_DB[[#This Row],[Severity]])),"",VLOOKUP(TP_BA_DB[[#This Row],[Probability]],Probability[],2,FALSE)+VLOOKUP(TP_BA_DB[[#This Row],[Severity]],Probability[],2,FALSE)+1)</f>
        <v>1</v>
      </c>
      <c r="N13" s="182" t="s">
        <v>217</v>
      </c>
    </row>
    <row r="14" spans="1:14" ht="16.399999999999999" customHeight="1">
      <c r="B14" s="175">
        <v>10</v>
      </c>
      <c r="C14" s="2" t="str">
        <f>"FT-SP-"&amp;TP_BA_DB[[#This Row],[TPnum]]</f>
        <v>FT-SP-10</v>
      </c>
      <c r="D14" s="31" t="s">
        <v>87</v>
      </c>
      <c r="E14" s="2" t="s">
        <v>5</v>
      </c>
      <c r="F14" s="2">
        <f>$F$13</f>
        <v>85</v>
      </c>
      <c r="G14" s="2" t="s">
        <v>8</v>
      </c>
      <c r="H14" s="2"/>
      <c r="I14" s="2"/>
      <c r="J14" s="31" t="s">
        <v>69</v>
      </c>
      <c r="K14" s="31" t="s">
        <v>78</v>
      </c>
      <c r="L14" s="31" t="s">
        <v>78</v>
      </c>
      <c r="M14" s="1">
        <f>IF(OR(ISBLANK(TP_BA_DB[[#This Row],[Probability]]),ISBLANK(TP_BA_DB[[#This Row],[Severity]])),"",VLOOKUP(TP_BA_DB[[#This Row],[Probability]],Probability[],2,FALSE)+VLOOKUP(TP_BA_DB[[#This Row],[Severity]],Probability[],2,FALSE)+1)</f>
        <v>1</v>
      </c>
      <c r="N14" s="182" t="s">
        <v>217</v>
      </c>
    </row>
    <row r="15" spans="1:14" ht="16.399999999999999" customHeight="1">
      <c r="B15" s="175">
        <v>11</v>
      </c>
      <c r="C15" s="2" t="str">
        <f>"FT-SP-"&amp;TP_BA_DB[[#This Row],[TPnum]]</f>
        <v>FT-SP-11</v>
      </c>
      <c r="D15" s="31" t="s">
        <v>87</v>
      </c>
      <c r="E15" s="2" t="s">
        <v>2</v>
      </c>
      <c r="F15" s="2">
        <f>$F$13</f>
        <v>85</v>
      </c>
      <c r="G15" s="2" t="s">
        <v>8</v>
      </c>
      <c r="H15" s="2"/>
      <c r="I15" s="2"/>
      <c r="J15" s="31" t="s">
        <v>68</v>
      </c>
      <c r="K15" s="31" t="s">
        <v>78</v>
      </c>
      <c r="L15" s="31" t="s">
        <v>78</v>
      </c>
      <c r="M15" s="1">
        <f>IF(OR(ISBLANK(TP_BA_DB[[#This Row],[Probability]]),ISBLANK(TP_BA_DB[[#This Row],[Severity]])),"",VLOOKUP(TP_BA_DB[[#This Row],[Probability]],Probability[],2,FALSE)+VLOOKUP(TP_BA_DB[[#This Row],[Severity]],Probability[],2,FALSE)+1)</f>
        <v>1</v>
      </c>
      <c r="N15" s="182" t="s">
        <v>217</v>
      </c>
    </row>
    <row r="16" spans="1:14" ht="16.399999999999999" customHeight="1">
      <c r="B16" s="175">
        <v>12</v>
      </c>
      <c r="C16" s="2" t="str">
        <f>"FT-SP-"&amp;TP_BA_DB[[#This Row],[TPnum]]</f>
        <v>FT-SP-12</v>
      </c>
      <c r="D16" s="31" t="s">
        <v>88</v>
      </c>
      <c r="E16" s="2" t="s">
        <v>4</v>
      </c>
      <c r="F16" s="2">
        <f>$F$13</f>
        <v>85</v>
      </c>
      <c r="G16" s="2" t="s">
        <v>8</v>
      </c>
      <c r="H16" s="2"/>
      <c r="I16" s="2"/>
      <c r="J16" s="31" t="s">
        <v>67</v>
      </c>
      <c r="K16" s="31" t="s">
        <v>78</v>
      </c>
      <c r="L16" s="31" t="s">
        <v>78</v>
      </c>
      <c r="M16" s="1">
        <f>IF(OR(ISBLANK(TP_BA_DB[[#This Row],[Probability]]),ISBLANK(TP_BA_DB[[#This Row],[Severity]])),"",VLOOKUP(TP_BA_DB[[#This Row],[Probability]],Probability[],2,FALSE)+VLOOKUP(TP_BA_DB[[#This Row],[Severity]],Probability[],2,FALSE)+1)</f>
        <v>1</v>
      </c>
      <c r="N16" s="182" t="s">
        <v>217</v>
      </c>
    </row>
    <row r="17" spans="1:14" ht="16.399999999999999" customHeight="1">
      <c r="B17" s="175">
        <v>13</v>
      </c>
      <c r="C17" s="2" t="str">
        <f>"FT-SP-"&amp;TP_BA_DB[[#This Row],[TPnum]]</f>
        <v>FT-SP-13</v>
      </c>
      <c r="D17" s="31" t="s">
        <v>88</v>
      </c>
      <c r="E17" s="2" t="s">
        <v>5</v>
      </c>
      <c r="F17" s="2">
        <f>$F$13</f>
        <v>85</v>
      </c>
      <c r="G17" s="2" t="s">
        <v>8</v>
      </c>
      <c r="H17" s="2"/>
      <c r="I17" s="2"/>
      <c r="J17" s="31" t="s">
        <v>69</v>
      </c>
      <c r="K17" s="31" t="s">
        <v>78</v>
      </c>
      <c r="L17" s="31" t="s">
        <v>78</v>
      </c>
      <c r="M17" s="1">
        <f>IF(OR(ISBLANK(TP_BA_DB[[#This Row],[Probability]]),ISBLANK(TP_BA_DB[[#This Row],[Severity]])),"",VLOOKUP(TP_BA_DB[[#This Row],[Probability]],Probability[],2,FALSE)+VLOOKUP(TP_BA_DB[[#This Row],[Severity]],Probability[],2,FALSE)+1)</f>
        <v>1</v>
      </c>
      <c r="N17" s="182" t="s">
        <v>217</v>
      </c>
    </row>
    <row r="18" spans="1:14" ht="16.399999999999999" customHeight="1">
      <c r="B18" s="175">
        <v>14</v>
      </c>
      <c r="C18" s="2" t="str">
        <f>"FT-SP-"&amp;TP_BA_DB[[#This Row],[TPnum]]</f>
        <v>FT-SP-14</v>
      </c>
      <c r="D18" s="31" t="s">
        <v>88</v>
      </c>
      <c r="E18" s="2" t="s">
        <v>2</v>
      </c>
      <c r="F18" s="2">
        <f>$F$13</f>
        <v>85</v>
      </c>
      <c r="G18" s="2" t="s">
        <v>8</v>
      </c>
      <c r="H18" s="2"/>
      <c r="I18" s="2"/>
      <c r="J18" s="31" t="s">
        <v>68</v>
      </c>
      <c r="K18" s="31" t="s">
        <v>78</v>
      </c>
      <c r="L18" s="31" t="s">
        <v>78</v>
      </c>
      <c r="M18" s="1">
        <f>IF(OR(ISBLANK(TP_BA_DB[[#This Row],[Probability]]),ISBLANK(TP_BA_DB[[#This Row],[Severity]])),"",VLOOKUP(TP_BA_DB[[#This Row],[Probability]],Probability[],2,FALSE)+VLOOKUP(TP_BA_DB[[#This Row],[Severity]],Probability[],2,FALSE)+1)</f>
        <v>1</v>
      </c>
      <c r="N18" s="182" t="s">
        <v>217</v>
      </c>
    </row>
    <row r="19" spans="1:14" ht="16.399999999999999" customHeight="1">
      <c r="B19" s="175">
        <v>15</v>
      </c>
      <c r="C19" s="2" t="str">
        <f>"FT-SP-"&amp;TP_BA_DB[[#This Row],[TPnum]]</f>
        <v>FT-SP-15</v>
      </c>
      <c r="D19" t="s">
        <v>134</v>
      </c>
      <c r="E19" s="2" t="s">
        <v>4</v>
      </c>
      <c r="F19" s="2">
        <v>45</v>
      </c>
      <c r="G19" s="2" t="s">
        <v>8</v>
      </c>
      <c r="H19" s="2"/>
      <c r="I19" s="2"/>
      <c r="J19" s="31" t="s">
        <v>143</v>
      </c>
      <c r="K19" s="31" t="s">
        <v>78</v>
      </c>
      <c r="L19" s="31" t="s">
        <v>78</v>
      </c>
      <c r="M19" s="1">
        <f>IF(OR(ISBLANK(TP_BA_DB[[#This Row],[Probability]]),ISBLANK(TP_BA_DB[[#This Row],[Severity]])),"",VLOOKUP(TP_BA_DB[[#This Row],[Probability]],Probability[],2,FALSE)+VLOOKUP(TP_BA_DB[[#This Row],[Severity]],Probability[],2,FALSE)+1)</f>
        <v>1</v>
      </c>
      <c r="N19" s="182" t="s">
        <v>217</v>
      </c>
    </row>
    <row r="20" spans="1:14" ht="16.399999999999999" customHeight="1">
      <c r="B20" s="175">
        <v>16</v>
      </c>
      <c r="C20" s="2" t="str">
        <f>"FT-SP-"&amp;TP_BA_DB[[#This Row],[TPnum]]</f>
        <v>FT-SP-16</v>
      </c>
      <c r="D20" t="s">
        <v>134</v>
      </c>
      <c r="E20" s="2" t="s">
        <v>5</v>
      </c>
      <c r="F20" s="2">
        <f>$F$19</f>
        <v>45</v>
      </c>
      <c r="G20" s="2" t="s">
        <v>8</v>
      </c>
      <c r="H20" s="2"/>
      <c r="I20" s="2"/>
      <c r="J20" s="31" t="s">
        <v>144</v>
      </c>
      <c r="K20" s="31" t="s">
        <v>78</v>
      </c>
      <c r="L20" s="31" t="s">
        <v>78</v>
      </c>
      <c r="M20" s="1">
        <f>IF(OR(ISBLANK(TP_BA_DB[[#This Row],[Probability]]),ISBLANK(TP_BA_DB[[#This Row],[Severity]])),"",VLOOKUP(TP_BA_DB[[#This Row],[Probability]],Probability[],2,FALSE)+VLOOKUP(TP_BA_DB[[#This Row],[Severity]],Probability[],2,FALSE)+1)</f>
        <v>1</v>
      </c>
      <c r="N20" s="182" t="s">
        <v>217</v>
      </c>
    </row>
    <row r="21" spans="1:14" ht="16.399999999999999" customHeight="1">
      <c r="B21" s="175">
        <v>17</v>
      </c>
      <c r="C21" s="2" t="str">
        <f>"FT-SP-"&amp;TP_BA_DB[[#This Row],[TPnum]]</f>
        <v>FT-SP-17</v>
      </c>
      <c r="D21" t="s">
        <v>134</v>
      </c>
      <c r="E21" s="2" t="s">
        <v>2</v>
      </c>
      <c r="F21" s="2">
        <f>$F$19</f>
        <v>45</v>
      </c>
      <c r="G21" s="2" t="s">
        <v>8</v>
      </c>
      <c r="H21" s="2"/>
      <c r="I21" s="2"/>
      <c r="J21" s="31" t="s">
        <v>145</v>
      </c>
      <c r="K21" s="31" t="s">
        <v>78</v>
      </c>
      <c r="L21" s="31" t="s">
        <v>78</v>
      </c>
      <c r="M21" s="1">
        <f>IF(OR(ISBLANK(TP_BA_DB[[#This Row],[Probability]]),ISBLANK(TP_BA_DB[[#This Row],[Severity]])),"",VLOOKUP(TP_BA_DB[[#This Row],[Probability]],Probability[],2,FALSE)+VLOOKUP(TP_BA_DB[[#This Row],[Severity]],Probability[],2,FALSE)+1)</f>
        <v>1</v>
      </c>
      <c r="N21" s="182" t="s">
        <v>217</v>
      </c>
    </row>
    <row r="22" spans="1:14" ht="16.399999999999999" customHeight="1">
      <c r="B22" s="175">
        <v>18</v>
      </c>
      <c r="C22" s="2" t="str">
        <f>"FT-SP-"&amp;TP_BA_DB[[#This Row],[TPnum]]</f>
        <v>FT-SP-18</v>
      </c>
      <c r="D22" t="s">
        <v>142</v>
      </c>
      <c r="E22" s="2" t="s">
        <v>4</v>
      </c>
      <c r="F22" s="1">
        <v>25</v>
      </c>
      <c r="G22" s="2" t="s">
        <v>8</v>
      </c>
      <c r="H22" s="2"/>
      <c r="I22" s="2"/>
      <c r="J22" s="31" t="s">
        <v>123</v>
      </c>
      <c r="K22" s="31" t="s">
        <v>78</v>
      </c>
      <c r="L22" s="31" t="s">
        <v>78</v>
      </c>
      <c r="M22" s="1">
        <f>IF(OR(ISBLANK(TP_BA_DB[[#This Row],[Probability]]),ISBLANK(TP_BA_DB[[#This Row],[Severity]])),"",VLOOKUP(TP_BA_DB[[#This Row],[Probability]],Probability[],2,FALSE)+VLOOKUP(TP_BA_DB[[#This Row],[Severity]],Probability[],2,FALSE)+1)</f>
        <v>1</v>
      </c>
      <c r="N22" s="182" t="s">
        <v>217</v>
      </c>
    </row>
    <row r="23" spans="1:14" s="9" customFormat="1" ht="16.399999999999999" customHeight="1">
      <c r="A23"/>
      <c r="B23" s="175">
        <v>19</v>
      </c>
      <c r="C23" s="2" t="str">
        <f>"FT-SP-"&amp;TP_BA_DB[[#This Row],[TPnum]]</f>
        <v>FT-SP-19</v>
      </c>
      <c r="D23" t="s">
        <v>142</v>
      </c>
      <c r="E23" s="2" t="s">
        <v>5</v>
      </c>
      <c r="F23" s="1">
        <f>$F$22</f>
        <v>25</v>
      </c>
      <c r="G23" s="2" t="s">
        <v>8</v>
      </c>
      <c r="H23" s="2"/>
      <c r="I23" s="2"/>
      <c r="J23" s="31" t="s">
        <v>124</v>
      </c>
      <c r="K23" s="31" t="s">
        <v>78</v>
      </c>
      <c r="L23" s="31" t="s">
        <v>78</v>
      </c>
      <c r="M23" s="1">
        <f>IF(OR(ISBLANK(TP_BA_DB[[#This Row],[Probability]]),ISBLANK(TP_BA_DB[[#This Row],[Severity]])),"",VLOOKUP(TP_BA_DB[[#This Row],[Probability]],Probability[],2,FALSE)+VLOOKUP(TP_BA_DB[[#This Row],[Severity]],Probability[],2,FALSE)+1)</f>
        <v>1</v>
      </c>
      <c r="N23" s="182" t="s">
        <v>217</v>
      </c>
    </row>
    <row r="24" spans="1:14" ht="16.399999999999999" customHeight="1">
      <c r="B24" s="175">
        <v>20</v>
      </c>
      <c r="C24" s="2" t="str">
        <f>"FT-SP-"&amp;TP_BA_DB[[#This Row],[TPnum]]</f>
        <v>FT-SP-20</v>
      </c>
      <c r="D24" t="s">
        <v>142</v>
      </c>
      <c r="E24" s="2" t="s">
        <v>2</v>
      </c>
      <c r="F24" s="1">
        <f>$F$22</f>
        <v>25</v>
      </c>
      <c r="G24" s="2" t="s">
        <v>8</v>
      </c>
      <c r="H24" s="2"/>
      <c r="I24" s="2"/>
      <c r="J24" s="31" t="s">
        <v>125</v>
      </c>
      <c r="K24" s="31" t="s">
        <v>78</v>
      </c>
      <c r="L24" s="31" t="s">
        <v>78</v>
      </c>
      <c r="M24" s="1">
        <f>IF(OR(ISBLANK(TP_BA_DB[[#This Row],[Probability]]),ISBLANK(TP_BA_DB[[#This Row],[Severity]])),"",VLOOKUP(TP_BA_DB[[#This Row],[Probability]],Probability[],2,FALSE)+VLOOKUP(TP_BA_DB[[#This Row],[Severity]],Probability[],2,FALSE)+1)</f>
        <v>1</v>
      </c>
      <c r="N24" s="182" t="s">
        <v>217</v>
      </c>
    </row>
    <row r="25" spans="1:14" ht="16.399999999999999" customHeight="1">
      <c r="B25" s="175">
        <v>21</v>
      </c>
      <c r="C25" s="2" t="str">
        <f>"FT-SP-"&amp;TP_BA_DB[[#This Row],[TPnum]]</f>
        <v>FT-SP-21</v>
      </c>
      <c r="D25" t="s">
        <v>146</v>
      </c>
      <c r="E25" s="2" t="s">
        <v>4</v>
      </c>
      <c r="F25" s="1">
        <v>15</v>
      </c>
      <c r="G25" s="2" t="s">
        <v>8</v>
      </c>
      <c r="H25" s="2"/>
      <c r="I25" s="2"/>
      <c r="J25" s="31" t="s">
        <v>147</v>
      </c>
      <c r="K25" s="31" t="s">
        <v>78</v>
      </c>
      <c r="L25" s="31" t="s">
        <v>78</v>
      </c>
      <c r="M25" s="1">
        <f>IF(OR(ISBLANK(TP_BA_DB[[#This Row],[Probability]]),ISBLANK(TP_BA_DB[[#This Row],[Severity]])),"",VLOOKUP(TP_BA_DB[[#This Row],[Probability]],Probability[],2,FALSE)+VLOOKUP(TP_BA_DB[[#This Row],[Severity]],Probability[],2,FALSE)+1)</f>
        <v>1</v>
      </c>
      <c r="N25" s="182" t="s">
        <v>217</v>
      </c>
    </row>
    <row r="26" spans="1:14" ht="16.399999999999999" customHeight="1">
      <c r="B26" s="175">
        <v>22</v>
      </c>
      <c r="C26" s="2" t="str">
        <f>"FT-SP-"&amp;TP_BA_DB[[#This Row],[TPnum]]</f>
        <v>FT-SP-22</v>
      </c>
      <c r="D26" t="s">
        <v>146</v>
      </c>
      <c r="E26" s="2" t="s">
        <v>5</v>
      </c>
      <c r="F26" s="1">
        <f>$F$25</f>
        <v>15</v>
      </c>
      <c r="G26" s="2" t="s">
        <v>8</v>
      </c>
      <c r="H26" s="2"/>
      <c r="I26" s="2"/>
      <c r="J26" s="31" t="s">
        <v>148</v>
      </c>
      <c r="K26" s="31" t="s">
        <v>78</v>
      </c>
      <c r="L26" s="31" t="s">
        <v>78</v>
      </c>
      <c r="M26" s="1">
        <f>IF(OR(ISBLANK(TP_BA_DB[[#This Row],[Probability]]),ISBLANK(TP_BA_DB[[#This Row],[Severity]])),"",VLOOKUP(TP_BA_DB[[#This Row],[Probability]],Probability[],2,FALSE)+VLOOKUP(TP_BA_DB[[#This Row],[Severity]],Probability[],2,FALSE)+1)</f>
        <v>1</v>
      </c>
      <c r="N26" s="182" t="s">
        <v>217</v>
      </c>
    </row>
    <row r="27" spans="1:14" ht="16.399999999999999" customHeight="1">
      <c r="B27" s="175">
        <v>23</v>
      </c>
      <c r="C27" s="2" t="str">
        <f>"FT-SP-"&amp;TP_BA_DB[[#This Row],[TPnum]]</f>
        <v>FT-SP-23</v>
      </c>
      <c r="D27" s="31" t="s">
        <v>146</v>
      </c>
      <c r="E27" s="2" t="s">
        <v>2</v>
      </c>
      <c r="F27" s="1">
        <f>$F$25</f>
        <v>15</v>
      </c>
      <c r="G27" s="2" t="s">
        <v>8</v>
      </c>
      <c r="H27" s="2"/>
      <c r="I27" s="2"/>
      <c r="J27" s="31" t="s">
        <v>149</v>
      </c>
      <c r="K27" s="31" t="s">
        <v>78</v>
      </c>
      <c r="L27" s="31" t="s">
        <v>78</v>
      </c>
      <c r="M27" s="1">
        <f>IF(OR(ISBLANK(TP_BA_DB[[#This Row],[Probability]]),ISBLANK(TP_BA_DB[[#This Row],[Severity]])),"",VLOOKUP(TP_BA_DB[[#This Row],[Probability]],Probability[],2,FALSE)+VLOOKUP(TP_BA_DB[[#This Row],[Severity]],Probability[],2,FALSE)+1)</f>
        <v>1</v>
      </c>
      <c r="N27" s="182" t="s">
        <v>217</v>
      </c>
    </row>
    <row r="28" spans="1:14" ht="16.399999999999999" customHeight="1">
      <c r="B28" s="353">
        <v>24</v>
      </c>
      <c r="C28" s="2" t="str">
        <f>"FT-SP-"&amp;TP_BA_DB[[#This Row],[TPnum]]</f>
        <v>FT-SP-24</v>
      </c>
      <c r="D28" s="31" t="s">
        <v>158</v>
      </c>
      <c r="E28" s="2" t="s">
        <v>4</v>
      </c>
      <c r="F28" s="1">
        <v>85</v>
      </c>
      <c r="G28" s="2" t="s">
        <v>8</v>
      </c>
      <c r="H28" s="2"/>
      <c r="I28" s="2"/>
      <c r="J28" s="31" t="s">
        <v>159</v>
      </c>
      <c r="K28" s="31" t="s">
        <v>78</v>
      </c>
      <c r="L28" s="31" t="s">
        <v>78</v>
      </c>
      <c r="M28" s="174">
        <v>1</v>
      </c>
      <c r="N28" s="182" t="s">
        <v>217</v>
      </c>
    </row>
    <row r="29" spans="1:14" ht="16.399999999999999" customHeight="1">
      <c r="B29" s="353">
        <v>25</v>
      </c>
      <c r="C29" s="2" t="str">
        <f>"FT-SP-"&amp;TP_BA_DB[[#This Row],[TPnum]]</f>
        <v>FT-SP-25</v>
      </c>
      <c r="D29" s="31" t="s">
        <v>712</v>
      </c>
      <c r="E29" s="2" t="s">
        <v>240</v>
      </c>
      <c r="F29" s="1">
        <v>5</v>
      </c>
      <c r="G29" s="2"/>
      <c r="H29" s="2"/>
      <c r="I29" s="2">
        <v>1</v>
      </c>
      <c r="J29" s="31" t="s">
        <v>717</v>
      </c>
      <c r="K29" s="31" t="s">
        <v>78</v>
      </c>
      <c r="L29" s="31" t="s">
        <v>78</v>
      </c>
      <c r="M29" s="174">
        <f>IF(OR(ISBLANK(TP_BA_DB[[#This Row],[Probability]]),ISBLANK(TP_BA_DB[[#This Row],[Severity]])),"",VLOOKUP(TP_BA_DB[[#This Row],[Probability]],Probability[],2,FALSE)+VLOOKUP(TP_BA_DB[[#This Row],[Severity]],Probability[],2,FALSE)+1)</f>
        <v>1</v>
      </c>
      <c r="N29" s="182" t="s">
        <v>710</v>
      </c>
    </row>
    <row r="30" spans="1:14" ht="16.399999999999999" customHeight="1">
      <c r="B30" s="353">
        <v>26</v>
      </c>
      <c r="C30" s="2" t="str">
        <f>"FT-SP-"&amp;TP_BA_DB[[#This Row],[TPnum]]</f>
        <v>FT-SP-26</v>
      </c>
      <c r="D30" s="31" t="s">
        <v>713</v>
      </c>
      <c r="E30" s="2" t="s">
        <v>240</v>
      </c>
      <c r="F30" s="1">
        <v>5</v>
      </c>
      <c r="G30" s="2"/>
      <c r="H30" s="2"/>
      <c r="I30" s="2">
        <v>1</v>
      </c>
      <c r="J30" s="31" t="s">
        <v>716</v>
      </c>
      <c r="K30" s="31" t="s">
        <v>78</v>
      </c>
      <c r="L30" s="31" t="s">
        <v>137</v>
      </c>
      <c r="M30" s="174">
        <f>IF(OR(ISBLANK(TP_BA_DB[[#This Row],[Probability]]),ISBLANK(TP_BA_DB[[#This Row],[Severity]])),"",VLOOKUP(TP_BA_DB[[#This Row],[Probability]],Probability[],2,FALSE)+VLOOKUP(TP_BA_DB[[#This Row],[Severity]],Probability[],2,FALSE)+1)</f>
        <v>2</v>
      </c>
      <c r="N30" s="182" t="s">
        <v>711</v>
      </c>
    </row>
    <row r="31" spans="1:14" ht="16.399999999999999" customHeight="1">
      <c r="B31" s="353">
        <v>27</v>
      </c>
      <c r="C31" s="175" t="str">
        <f t="shared" ref="C31:C58" si="0">"FT-TP-"&amp;B31</f>
        <v>FT-TP-27</v>
      </c>
      <c r="D31" s="31"/>
      <c r="E31" s="2"/>
      <c r="G31" s="2"/>
      <c r="H31" s="2"/>
      <c r="I31" s="2"/>
      <c r="J31" s="31"/>
      <c r="K31" s="31"/>
      <c r="L31" s="31"/>
      <c r="M31" s="174" t="str">
        <f>IF(OR(ISBLANK(TP_BA_DB[[#This Row],[Probability]]),ISBLANK(TP_BA_DB[[#This Row],[Severity]])),"",VLOOKUP(TP_BA_DB[[#This Row],[Probability]],Probability[],2,FALSE)+VLOOKUP(TP_BA_DB[[#This Row],[Severity]],Probability[],2,FALSE)+1)</f>
        <v/>
      </c>
      <c r="N31" s="182"/>
    </row>
    <row r="32" spans="1:14" ht="16.399999999999999" customHeight="1">
      <c r="B32" s="353">
        <v>28</v>
      </c>
      <c r="C32" s="175" t="str">
        <f t="shared" si="0"/>
        <v>FT-TP-28</v>
      </c>
      <c r="D32" s="31"/>
      <c r="E32" s="2"/>
      <c r="G32" s="2"/>
      <c r="H32" s="2"/>
      <c r="I32" s="2"/>
      <c r="J32" s="31"/>
      <c r="K32" s="31"/>
      <c r="L32" s="31"/>
      <c r="M32" s="174" t="str">
        <f>IF(OR(ISBLANK(TP_BA_DB[[#This Row],[Probability]]),ISBLANK(TP_BA_DB[[#This Row],[Severity]])),"",VLOOKUP(TP_BA_DB[[#This Row],[Probability]],Probability[],2,FALSE)+VLOOKUP(TP_BA_DB[[#This Row],[Severity]],Probability[],2,FALSE)+1)</f>
        <v/>
      </c>
      <c r="N32" s="182"/>
    </row>
    <row r="33" spans="2:14" ht="16.399999999999999" customHeight="1">
      <c r="B33" s="353">
        <v>29</v>
      </c>
      <c r="C33" s="175" t="str">
        <f t="shared" si="0"/>
        <v>FT-TP-29</v>
      </c>
      <c r="D33" s="31"/>
      <c r="E33" s="2"/>
      <c r="G33" s="2"/>
      <c r="H33" s="2"/>
      <c r="I33" s="2"/>
      <c r="J33" s="31"/>
      <c r="K33" s="31"/>
      <c r="L33" s="31"/>
      <c r="M33" s="174" t="str">
        <f>IF(OR(ISBLANK(TP_BA_DB[[#This Row],[Probability]]),ISBLANK(TP_BA_DB[[#This Row],[Severity]])),"",VLOOKUP(TP_BA_DB[[#This Row],[Probability]],Probability[],2,FALSE)+VLOOKUP(TP_BA_DB[[#This Row],[Severity]],Probability[],2,FALSE)+1)</f>
        <v/>
      </c>
      <c r="N33" s="182"/>
    </row>
    <row r="34" spans="2:14" ht="16.399999999999999" customHeight="1">
      <c r="B34" s="353">
        <v>30</v>
      </c>
      <c r="C34" s="175" t="str">
        <f t="shared" si="0"/>
        <v>FT-TP-30</v>
      </c>
      <c r="D34" s="31"/>
      <c r="E34" s="2"/>
      <c r="G34" s="2"/>
      <c r="H34" s="2"/>
      <c r="I34" s="2"/>
      <c r="J34" s="31"/>
      <c r="K34" s="31"/>
      <c r="L34" s="31"/>
      <c r="M34" s="174" t="str">
        <f>IF(OR(ISBLANK(TP_BA_DB[[#This Row],[Probability]]),ISBLANK(TP_BA_DB[[#This Row],[Severity]])),"",VLOOKUP(TP_BA_DB[[#This Row],[Probability]],Probability[],2,FALSE)+VLOOKUP(TP_BA_DB[[#This Row],[Severity]],Probability[],2,FALSE)+1)</f>
        <v/>
      </c>
      <c r="N34" s="182"/>
    </row>
    <row r="35" spans="2:14" ht="16.399999999999999" customHeight="1">
      <c r="B35" s="353">
        <v>31</v>
      </c>
      <c r="C35" s="175" t="str">
        <f t="shared" si="0"/>
        <v>FT-TP-31</v>
      </c>
      <c r="D35" s="31"/>
      <c r="E35" s="2"/>
      <c r="G35" s="2"/>
      <c r="H35" s="2"/>
      <c r="I35" s="2"/>
      <c r="J35" s="31"/>
      <c r="K35" s="31"/>
      <c r="L35" s="31"/>
      <c r="M35" s="174" t="str">
        <f>IF(OR(ISBLANK(TP_BA_DB[[#This Row],[Probability]]),ISBLANK(TP_BA_DB[[#This Row],[Severity]])),"",VLOOKUP(TP_BA_DB[[#This Row],[Probability]],Probability[],2,FALSE)+VLOOKUP(TP_BA_DB[[#This Row],[Severity]],Probability[],2,FALSE)+1)</f>
        <v/>
      </c>
      <c r="N35" s="182"/>
    </row>
    <row r="36" spans="2:14" ht="16.399999999999999" customHeight="1">
      <c r="B36" s="353">
        <v>32</v>
      </c>
      <c r="C36" s="175" t="str">
        <f t="shared" si="0"/>
        <v>FT-TP-32</v>
      </c>
      <c r="D36" s="31"/>
      <c r="E36" s="2"/>
      <c r="G36" s="2"/>
      <c r="H36" s="2"/>
      <c r="I36" s="2"/>
      <c r="J36" s="31"/>
      <c r="K36" s="31"/>
      <c r="L36" s="31"/>
      <c r="M36" s="174" t="str">
        <f>IF(OR(ISBLANK(TP_BA_DB[[#This Row],[Probability]]),ISBLANK(TP_BA_DB[[#This Row],[Severity]])),"",VLOOKUP(TP_BA_DB[[#This Row],[Probability]],Probability[],2,FALSE)+VLOOKUP(TP_BA_DB[[#This Row],[Severity]],Probability[],2,FALSE)+1)</f>
        <v/>
      </c>
      <c r="N36" s="182"/>
    </row>
    <row r="37" spans="2:14" ht="16.399999999999999" customHeight="1">
      <c r="B37" s="353">
        <v>33</v>
      </c>
      <c r="C37" s="175" t="str">
        <f t="shared" si="0"/>
        <v>FT-TP-33</v>
      </c>
      <c r="D37" s="31"/>
      <c r="E37" s="2"/>
      <c r="G37" s="2"/>
      <c r="H37" s="2"/>
      <c r="I37" s="2"/>
      <c r="J37" s="31"/>
      <c r="K37" s="31"/>
      <c r="L37" s="31"/>
      <c r="M37" s="174" t="str">
        <f>IF(OR(ISBLANK(TP_BA_DB[[#This Row],[Probability]]),ISBLANK(TP_BA_DB[[#This Row],[Severity]])),"",VLOOKUP(TP_BA_DB[[#This Row],[Probability]],Probability[],2,FALSE)+VLOOKUP(TP_BA_DB[[#This Row],[Severity]],Probability[],2,FALSE)+1)</f>
        <v/>
      </c>
      <c r="N37" s="182"/>
    </row>
    <row r="38" spans="2:14" ht="16.399999999999999" customHeight="1">
      <c r="B38" s="353">
        <v>34</v>
      </c>
      <c r="C38" s="175" t="str">
        <f t="shared" si="0"/>
        <v>FT-TP-34</v>
      </c>
      <c r="D38" s="31"/>
      <c r="E38" s="2"/>
      <c r="G38" s="2"/>
      <c r="H38" s="2"/>
      <c r="I38" s="2"/>
      <c r="J38" s="31"/>
      <c r="K38" s="31"/>
      <c r="L38" s="31"/>
      <c r="M38" s="174" t="str">
        <f>IF(OR(ISBLANK(TP_BA_DB[[#This Row],[Probability]]),ISBLANK(TP_BA_DB[[#This Row],[Severity]])),"",VLOOKUP(TP_BA_DB[[#This Row],[Probability]],Probability[],2,FALSE)+VLOOKUP(TP_BA_DB[[#This Row],[Severity]],Probability[],2,FALSE)+1)</f>
        <v/>
      </c>
      <c r="N38" s="182"/>
    </row>
    <row r="39" spans="2:14" ht="16.399999999999999" customHeight="1">
      <c r="B39" s="353">
        <v>35</v>
      </c>
      <c r="C39" s="175" t="str">
        <f t="shared" si="0"/>
        <v>FT-TP-35</v>
      </c>
      <c r="D39" s="31"/>
      <c r="E39" s="2"/>
      <c r="G39" s="2"/>
      <c r="H39" s="2"/>
      <c r="I39" s="2"/>
      <c r="J39" s="31"/>
      <c r="K39" s="31"/>
      <c r="L39" s="31"/>
      <c r="M39" s="174" t="str">
        <f>IF(OR(ISBLANK(TP_BA_DB[[#This Row],[Probability]]),ISBLANK(TP_BA_DB[[#This Row],[Severity]])),"",VLOOKUP(TP_BA_DB[[#This Row],[Probability]],Probability[],2,FALSE)+VLOOKUP(TP_BA_DB[[#This Row],[Severity]],Probability[],2,FALSE)+1)</f>
        <v/>
      </c>
      <c r="N39" s="182"/>
    </row>
    <row r="40" spans="2:14" ht="16.399999999999999" customHeight="1">
      <c r="B40" s="353">
        <v>36</v>
      </c>
      <c r="C40" s="175" t="str">
        <f t="shared" si="0"/>
        <v>FT-TP-36</v>
      </c>
      <c r="D40" s="31"/>
      <c r="E40" s="2"/>
      <c r="G40" s="2"/>
      <c r="H40" s="2"/>
      <c r="I40" s="2"/>
      <c r="J40" s="31"/>
      <c r="K40" s="31"/>
      <c r="L40" s="31"/>
      <c r="M40" s="174" t="str">
        <f>IF(OR(ISBLANK(TP_BA_DB[[#This Row],[Probability]]),ISBLANK(TP_BA_DB[[#This Row],[Severity]])),"",VLOOKUP(TP_BA_DB[[#This Row],[Probability]],Probability[],2,FALSE)+VLOOKUP(TP_BA_DB[[#This Row],[Severity]],Probability[],2,FALSE)+1)</f>
        <v/>
      </c>
      <c r="N40" s="182"/>
    </row>
    <row r="41" spans="2:14" ht="16.399999999999999" customHeight="1">
      <c r="B41" s="353">
        <v>37</v>
      </c>
      <c r="C41" s="175" t="str">
        <f t="shared" si="0"/>
        <v>FT-TP-37</v>
      </c>
      <c r="D41" s="31"/>
      <c r="E41" s="2"/>
      <c r="G41" s="2"/>
      <c r="H41" s="2"/>
      <c r="I41" s="2"/>
      <c r="J41" s="31"/>
      <c r="K41" s="31"/>
      <c r="L41" s="31"/>
      <c r="M41" s="174" t="str">
        <f>IF(OR(ISBLANK(TP_BA_DB[[#This Row],[Probability]]),ISBLANK(TP_BA_DB[[#This Row],[Severity]])),"",VLOOKUP(TP_BA_DB[[#This Row],[Probability]],Probability[],2,FALSE)+VLOOKUP(TP_BA_DB[[#This Row],[Severity]],Probability[],2,FALSE)+1)</f>
        <v/>
      </c>
      <c r="N41" s="182"/>
    </row>
    <row r="42" spans="2:14" ht="16.399999999999999" customHeight="1">
      <c r="B42" s="353">
        <v>38</v>
      </c>
      <c r="C42" s="175" t="str">
        <f t="shared" si="0"/>
        <v>FT-TP-38</v>
      </c>
      <c r="D42" s="31"/>
      <c r="E42" s="2"/>
      <c r="G42" s="2"/>
      <c r="H42" s="2"/>
      <c r="I42" s="2"/>
      <c r="J42" s="31"/>
      <c r="K42" s="31"/>
      <c r="L42" s="31"/>
      <c r="M42" s="174" t="str">
        <f>IF(OR(ISBLANK(TP_BA_DB[[#This Row],[Probability]]),ISBLANK(TP_BA_DB[[#This Row],[Severity]])),"",VLOOKUP(TP_BA_DB[[#This Row],[Probability]],Probability[],2,FALSE)+VLOOKUP(TP_BA_DB[[#This Row],[Severity]],Probability[],2,FALSE)+1)</f>
        <v/>
      </c>
      <c r="N42" s="182"/>
    </row>
    <row r="43" spans="2:14" ht="16.399999999999999" customHeight="1">
      <c r="B43" s="353">
        <v>39</v>
      </c>
      <c r="C43" s="175" t="str">
        <f t="shared" si="0"/>
        <v>FT-TP-39</v>
      </c>
      <c r="D43" s="31"/>
      <c r="E43" s="2"/>
      <c r="G43" s="2"/>
      <c r="H43" s="2"/>
      <c r="I43" s="2"/>
      <c r="J43" s="31"/>
      <c r="K43" s="31"/>
      <c r="L43" s="31"/>
      <c r="M43" s="174" t="str">
        <f>IF(OR(ISBLANK(TP_BA_DB[[#This Row],[Probability]]),ISBLANK(TP_BA_DB[[#This Row],[Severity]])),"",VLOOKUP(TP_BA_DB[[#This Row],[Probability]],Probability[],2,FALSE)+VLOOKUP(TP_BA_DB[[#This Row],[Severity]],Probability[],2,FALSE)+1)</f>
        <v/>
      </c>
      <c r="N43" s="182"/>
    </row>
    <row r="44" spans="2:14" ht="16.399999999999999" customHeight="1">
      <c r="B44" s="353">
        <v>40</v>
      </c>
      <c r="C44" s="175" t="str">
        <f t="shared" si="0"/>
        <v>FT-TP-40</v>
      </c>
      <c r="D44" s="31"/>
      <c r="E44" s="2"/>
      <c r="G44" s="2"/>
      <c r="H44" s="2"/>
      <c r="I44" s="2"/>
      <c r="J44" s="31"/>
      <c r="K44" s="31"/>
      <c r="L44" s="31"/>
      <c r="M44" s="174" t="str">
        <f>IF(OR(ISBLANK(TP_BA_DB[[#This Row],[Probability]]),ISBLANK(TP_BA_DB[[#This Row],[Severity]])),"",VLOOKUP(TP_BA_DB[[#This Row],[Probability]],Probability[],2,FALSE)+VLOOKUP(TP_BA_DB[[#This Row],[Severity]],Probability[],2,FALSE)+1)</f>
        <v/>
      </c>
      <c r="N44" s="182"/>
    </row>
    <row r="45" spans="2:14" ht="16.399999999999999" customHeight="1">
      <c r="B45" s="353">
        <v>41</v>
      </c>
      <c r="C45" s="175" t="str">
        <f t="shared" si="0"/>
        <v>FT-TP-41</v>
      </c>
      <c r="D45" s="31"/>
      <c r="E45" s="2"/>
      <c r="G45" s="2"/>
      <c r="H45" s="2"/>
      <c r="I45" s="2"/>
      <c r="J45" s="31"/>
      <c r="K45" s="31"/>
      <c r="L45" s="31"/>
      <c r="M45" s="174" t="str">
        <f>IF(OR(ISBLANK(TP_BA_DB[[#This Row],[Probability]]),ISBLANK(TP_BA_DB[[#This Row],[Severity]])),"",VLOOKUP(TP_BA_DB[[#This Row],[Probability]],Probability[],2,FALSE)+VLOOKUP(TP_BA_DB[[#This Row],[Severity]],Probability[],2,FALSE)+1)</f>
        <v/>
      </c>
      <c r="N45" s="182"/>
    </row>
    <row r="46" spans="2:14" ht="16.399999999999999" customHeight="1">
      <c r="B46" s="353">
        <v>42</v>
      </c>
      <c r="C46" s="175" t="str">
        <f t="shared" si="0"/>
        <v>FT-TP-42</v>
      </c>
      <c r="D46" s="31"/>
      <c r="E46" s="2"/>
      <c r="G46" s="2"/>
      <c r="H46" s="2"/>
      <c r="I46" s="2"/>
      <c r="J46" s="31"/>
      <c r="K46" s="31"/>
      <c r="L46" s="31"/>
      <c r="M46" s="174" t="str">
        <f>IF(OR(ISBLANK(TP_BA_DB[[#This Row],[Probability]]),ISBLANK(TP_BA_DB[[#This Row],[Severity]])),"",VLOOKUP(TP_BA_DB[[#This Row],[Probability]],Probability[],2,FALSE)+VLOOKUP(TP_BA_DB[[#This Row],[Severity]],Probability[],2,FALSE)+1)</f>
        <v/>
      </c>
      <c r="N46" s="182"/>
    </row>
    <row r="47" spans="2:14" ht="16.399999999999999" customHeight="1">
      <c r="B47" s="353">
        <v>43</v>
      </c>
      <c r="C47" s="175" t="str">
        <f t="shared" si="0"/>
        <v>FT-TP-43</v>
      </c>
      <c r="D47" s="31"/>
      <c r="E47" s="2"/>
      <c r="G47" s="2"/>
      <c r="H47" s="2"/>
      <c r="I47" s="2"/>
      <c r="J47" s="31"/>
      <c r="K47" s="31"/>
      <c r="L47" s="31"/>
      <c r="M47" s="174" t="str">
        <f>IF(OR(ISBLANK(TP_BA_DB[[#This Row],[Probability]]),ISBLANK(TP_BA_DB[[#This Row],[Severity]])),"",VLOOKUP(TP_BA_DB[[#This Row],[Probability]],Probability[],2,FALSE)+VLOOKUP(TP_BA_DB[[#This Row],[Severity]],Probability[],2,FALSE)+1)</f>
        <v/>
      </c>
      <c r="N47" s="182"/>
    </row>
    <row r="48" spans="2:14" ht="16.399999999999999" customHeight="1">
      <c r="B48" s="353">
        <v>44</v>
      </c>
      <c r="C48" s="175" t="str">
        <f t="shared" si="0"/>
        <v>FT-TP-44</v>
      </c>
      <c r="D48" s="31"/>
      <c r="E48" s="2"/>
      <c r="G48" s="2"/>
      <c r="H48" s="2"/>
      <c r="I48" s="2"/>
      <c r="J48" s="31"/>
      <c r="K48" s="31"/>
      <c r="L48" s="31"/>
      <c r="M48" s="174" t="str">
        <f>IF(OR(ISBLANK(TP_BA_DB[[#This Row],[Probability]]),ISBLANK(TP_BA_DB[[#This Row],[Severity]])),"",VLOOKUP(TP_BA_DB[[#This Row],[Probability]],Probability[],2,FALSE)+VLOOKUP(TP_BA_DB[[#This Row],[Severity]],Probability[],2,FALSE)+1)</f>
        <v/>
      </c>
      <c r="N48" s="182"/>
    </row>
    <row r="49" spans="2:14" ht="16.399999999999999" customHeight="1">
      <c r="B49" s="353">
        <v>45</v>
      </c>
      <c r="C49" s="175" t="str">
        <f t="shared" si="0"/>
        <v>FT-TP-45</v>
      </c>
      <c r="D49" s="31"/>
      <c r="E49" s="2"/>
      <c r="G49" s="2"/>
      <c r="H49" s="2"/>
      <c r="I49" s="2"/>
      <c r="J49" s="31"/>
      <c r="K49" s="31"/>
      <c r="L49" s="31"/>
      <c r="M49" s="174" t="str">
        <f>IF(OR(ISBLANK(TP_BA_DB[[#This Row],[Probability]]),ISBLANK(TP_BA_DB[[#This Row],[Severity]])),"",VLOOKUP(TP_BA_DB[[#This Row],[Probability]],Probability[],2,FALSE)+VLOOKUP(TP_BA_DB[[#This Row],[Severity]],Probability[],2,FALSE)+1)</f>
        <v/>
      </c>
      <c r="N49" s="182"/>
    </row>
    <row r="50" spans="2:14" ht="16.399999999999999" customHeight="1">
      <c r="B50" s="353">
        <v>46</v>
      </c>
      <c r="C50" s="175" t="str">
        <f t="shared" si="0"/>
        <v>FT-TP-46</v>
      </c>
      <c r="D50" s="31"/>
      <c r="E50" s="2"/>
      <c r="G50" s="2"/>
      <c r="H50" s="2"/>
      <c r="I50" s="2"/>
      <c r="J50" s="31"/>
      <c r="K50" s="31"/>
      <c r="L50" s="31"/>
      <c r="M50" s="174" t="str">
        <f>IF(OR(ISBLANK(TP_BA_DB[[#This Row],[Probability]]),ISBLANK(TP_BA_DB[[#This Row],[Severity]])),"",VLOOKUP(TP_BA_DB[[#This Row],[Probability]],Probability[],2,FALSE)+VLOOKUP(TP_BA_DB[[#This Row],[Severity]],Probability[],2,FALSE)+1)</f>
        <v/>
      </c>
      <c r="N50" s="182"/>
    </row>
    <row r="51" spans="2:14" ht="16.399999999999999" customHeight="1">
      <c r="B51" s="353">
        <v>47</v>
      </c>
      <c r="C51" s="175" t="str">
        <f t="shared" si="0"/>
        <v>FT-TP-47</v>
      </c>
      <c r="D51" s="31"/>
      <c r="E51" s="2"/>
      <c r="G51" s="2"/>
      <c r="H51" s="2"/>
      <c r="I51" s="2"/>
      <c r="J51" s="31"/>
      <c r="K51" s="31"/>
      <c r="L51" s="31"/>
      <c r="M51" s="174" t="str">
        <f>IF(OR(ISBLANK(TP_BA_DB[[#This Row],[Probability]]),ISBLANK(TP_BA_DB[[#This Row],[Severity]])),"",VLOOKUP(TP_BA_DB[[#This Row],[Probability]],Probability[],2,FALSE)+VLOOKUP(TP_BA_DB[[#This Row],[Severity]],Probability[],2,FALSE)+1)</f>
        <v/>
      </c>
      <c r="N51" s="182"/>
    </row>
    <row r="52" spans="2:14" ht="16.399999999999999" customHeight="1">
      <c r="B52" s="353">
        <v>48</v>
      </c>
      <c r="C52" s="175" t="str">
        <f t="shared" si="0"/>
        <v>FT-TP-48</v>
      </c>
      <c r="D52" s="31"/>
      <c r="E52" s="2"/>
      <c r="G52" s="2"/>
      <c r="H52" s="2"/>
      <c r="I52" s="2"/>
      <c r="J52" s="31"/>
      <c r="K52" s="31"/>
      <c r="L52" s="31"/>
      <c r="M52" s="174" t="str">
        <f>IF(OR(ISBLANK(TP_BA_DB[[#This Row],[Probability]]),ISBLANK(TP_BA_DB[[#This Row],[Severity]])),"",VLOOKUP(TP_BA_DB[[#This Row],[Probability]],Probability[],2,FALSE)+VLOOKUP(TP_BA_DB[[#This Row],[Severity]],Probability[],2,FALSE)+1)</f>
        <v/>
      </c>
      <c r="N52" s="182"/>
    </row>
    <row r="53" spans="2:14" ht="16.399999999999999" customHeight="1">
      <c r="B53" s="353">
        <v>49</v>
      </c>
      <c r="C53" s="175" t="str">
        <f t="shared" si="0"/>
        <v>FT-TP-49</v>
      </c>
      <c r="D53" s="31"/>
      <c r="E53" s="2"/>
      <c r="G53" s="2"/>
      <c r="H53" s="2"/>
      <c r="I53" s="2"/>
      <c r="J53" s="31"/>
      <c r="K53" s="31"/>
      <c r="L53" s="31"/>
      <c r="M53" s="174" t="str">
        <f>IF(OR(ISBLANK(TP_BA_DB[[#This Row],[Probability]]),ISBLANK(TP_BA_DB[[#This Row],[Severity]])),"",VLOOKUP(TP_BA_DB[[#This Row],[Probability]],Probability[],2,FALSE)+VLOOKUP(TP_BA_DB[[#This Row],[Severity]],Probability[],2,FALSE)+1)</f>
        <v/>
      </c>
      <c r="N53" s="182"/>
    </row>
    <row r="54" spans="2:14" ht="16.399999999999999" customHeight="1">
      <c r="B54" s="353">
        <v>50</v>
      </c>
      <c r="C54" s="175" t="str">
        <f t="shared" si="0"/>
        <v>FT-TP-50</v>
      </c>
      <c r="D54" s="31"/>
      <c r="E54" s="2"/>
      <c r="G54" s="2"/>
      <c r="H54" s="2"/>
      <c r="I54" s="2"/>
      <c r="J54" s="31"/>
      <c r="K54" s="31"/>
      <c r="L54" s="31"/>
      <c r="M54" s="174" t="str">
        <f>IF(OR(ISBLANK(TP_BA_DB[[#This Row],[Probability]]),ISBLANK(TP_BA_DB[[#This Row],[Severity]])),"",VLOOKUP(TP_BA_DB[[#This Row],[Probability]],Probability[],2,FALSE)+VLOOKUP(TP_BA_DB[[#This Row],[Severity]],Probability[],2,FALSE)+1)</f>
        <v/>
      </c>
      <c r="N54" s="182"/>
    </row>
    <row r="55" spans="2:14" ht="16.399999999999999" customHeight="1">
      <c r="B55" s="353">
        <v>51</v>
      </c>
      <c r="C55" s="175" t="str">
        <f t="shared" si="0"/>
        <v>FT-TP-51</v>
      </c>
      <c r="D55" s="31"/>
      <c r="E55" s="2"/>
      <c r="G55" s="2"/>
      <c r="H55" s="2"/>
      <c r="I55" s="2"/>
      <c r="J55" s="31"/>
      <c r="K55" s="31"/>
      <c r="L55" s="31"/>
      <c r="M55" s="174" t="str">
        <f>IF(OR(ISBLANK(TP_BA_DB[[#This Row],[Probability]]),ISBLANK(TP_BA_DB[[#This Row],[Severity]])),"",VLOOKUP(TP_BA_DB[[#This Row],[Probability]],Probability[],2,FALSE)+VLOOKUP(TP_BA_DB[[#This Row],[Severity]],Probability[],2,FALSE)+1)</f>
        <v/>
      </c>
      <c r="N55" s="182"/>
    </row>
    <row r="56" spans="2:14" ht="16.399999999999999" customHeight="1">
      <c r="B56" s="353">
        <v>52</v>
      </c>
      <c r="C56" s="175" t="str">
        <f t="shared" si="0"/>
        <v>FT-TP-52</v>
      </c>
      <c r="D56" s="31"/>
      <c r="E56" s="2"/>
      <c r="G56" s="2"/>
      <c r="H56" s="2"/>
      <c r="I56" s="2"/>
      <c r="J56" s="31"/>
      <c r="K56" s="31"/>
      <c r="L56" s="31"/>
      <c r="M56" s="174" t="str">
        <f>IF(OR(ISBLANK(TP_BA_DB[[#This Row],[Probability]]),ISBLANK(TP_BA_DB[[#This Row],[Severity]])),"",VLOOKUP(TP_BA_DB[[#This Row],[Probability]],Probability[],2,FALSE)+VLOOKUP(TP_BA_DB[[#This Row],[Severity]],Probability[],2,FALSE)+1)</f>
        <v/>
      </c>
      <c r="N56" s="182"/>
    </row>
    <row r="57" spans="2:14" ht="16.399999999999999" customHeight="1">
      <c r="B57" s="353">
        <v>53</v>
      </c>
      <c r="C57" s="175" t="str">
        <f t="shared" si="0"/>
        <v>FT-TP-53</v>
      </c>
      <c r="D57" s="31"/>
      <c r="E57" s="2"/>
      <c r="G57" s="2"/>
      <c r="H57" s="2"/>
      <c r="I57" s="2"/>
      <c r="J57" s="31"/>
      <c r="K57" s="31"/>
      <c r="L57" s="31"/>
      <c r="M57" s="174" t="str">
        <f>IF(OR(ISBLANK(TP_BA_DB[[#This Row],[Probability]]),ISBLANK(TP_BA_DB[[#This Row],[Severity]])),"",VLOOKUP(TP_BA_DB[[#This Row],[Probability]],Probability[],2,FALSE)+VLOOKUP(TP_BA_DB[[#This Row],[Severity]],Probability[],2,FALSE)+1)</f>
        <v/>
      </c>
      <c r="N57" s="182"/>
    </row>
    <row r="58" spans="2:14" ht="16.399999999999999" customHeight="1">
      <c r="B58" s="353">
        <v>54</v>
      </c>
      <c r="C58" s="175" t="str">
        <f t="shared" si="0"/>
        <v>FT-TP-54</v>
      </c>
      <c r="D58" s="31"/>
      <c r="E58" s="2"/>
      <c r="G58" s="2"/>
      <c r="H58" s="2"/>
      <c r="I58" s="2"/>
      <c r="J58" s="31"/>
      <c r="K58" s="31"/>
      <c r="L58" s="31"/>
      <c r="M58" s="174" t="str">
        <f>IF(OR(ISBLANK(TP_BA_DB[[#This Row],[Probability]]),ISBLANK(TP_BA_DB[[#This Row],[Severity]])),"",VLOOKUP(TP_BA_DB[[#This Row],[Probability]],Probability[],2,FALSE)+VLOOKUP(TP_BA_DB[[#This Row],[Severity]],Probability[],2,FALSE)+1)</f>
        <v/>
      </c>
      <c r="N58" s="182"/>
    </row>
    <row r="59" spans="2:14" ht="16.399999999999999" customHeight="1">
      <c r="B59" s="353">
        <v>55</v>
      </c>
      <c r="C59" s="175" t="str">
        <f t="shared" ref="C59:C87" si="1">"FT-TP-"&amp;B59</f>
        <v>FT-TP-55</v>
      </c>
      <c r="D59" s="31"/>
      <c r="E59" s="2"/>
      <c r="G59" s="2"/>
      <c r="H59" s="2"/>
      <c r="I59" s="2"/>
      <c r="J59" s="31"/>
      <c r="K59" s="31"/>
      <c r="L59" s="31"/>
      <c r="M59" s="174" t="str">
        <f>IF(OR(ISBLANK(TP_BA_DB[[#This Row],[Probability]]),ISBLANK(TP_BA_DB[[#This Row],[Severity]])),"",VLOOKUP(TP_BA_DB[[#This Row],[Probability]],Probability[],2,FALSE)+VLOOKUP(TP_BA_DB[[#This Row],[Severity]],Probability[],2,FALSE)+1)</f>
        <v/>
      </c>
      <c r="N59" s="182"/>
    </row>
    <row r="60" spans="2:14" ht="16.399999999999999" customHeight="1">
      <c r="B60" s="353">
        <v>56</v>
      </c>
      <c r="C60" s="175" t="str">
        <f t="shared" si="1"/>
        <v>FT-TP-56</v>
      </c>
      <c r="D60" s="31"/>
      <c r="E60" s="2"/>
      <c r="G60" s="2"/>
      <c r="H60" s="2"/>
      <c r="I60" s="2"/>
      <c r="J60" s="31"/>
      <c r="K60" s="31"/>
      <c r="L60" s="31"/>
      <c r="M60" s="174" t="str">
        <f>IF(OR(ISBLANK(TP_BA_DB[[#This Row],[Probability]]),ISBLANK(TP_BA_DB[[#This Row],[Severity]])),"",VLOOKUP(TP_BA_DB[[#This Row],[Probability]],Probability[],2,FALSE)+VLOOKUP(TP_BA_DB[[#This Row],[Severity]],Probability[],2,FALSE)+1)</f>
        <v/>
      </c>
      <c r="N60" s="182"/>
    </row>
    <row r="61" spans="2:14" ht="16.399999999999999" customHeight="1">
      <c r="B61" s="353">
        <v>57</v>
      </c>
      <c r="C61" s="175" t="str">
        <f t="shared" si="1"/>
        <v>FT-TP-57</v>
      </c>
      <c r="D61" s="31"/>
      <c r="E61" s="2"/>
      <c r="G61" s="2"/>
      <c r="H61" s="2"/>
      <c r="I61" s="2"/>
      <c r="J61" s="31"/>
      <c r="K61" s="31"/>
      <c r="L61" s="31"/>
      <c r="M61" s="174" t="str">
        <f>IF(OR(ISBLANK(TP_BA_DB[[#This Row],[Probability]]),ISBLANK(TP_BA_DB[[#This Row],[Severity]])),"",VLOOKUP(TP_BA_DB[[#This Row],[Probability]],Probability[],2,FALSE)+VLOOKUP(TP_BA_DB[[#This Row],[Severity]],Probability[],2,FALSE)+1)</f>
        <v/>
      </c>
      <c r="N61" s="182"/>
    </row>
    <row r="62" spans="2:14" ht="16.399999999999999" customHeight="1">
      <c r="B62" s="353">
        <v>58</v>
      </c>
      <c r="C62" s="175" t="str">
        <f t="shared" si="1"/>
        <v>FT-TP-58</v>
      </c>
      <c r="D62" s="31"/>
      <c r="E62" s="2"/>
      <c r="G62" s="2"/>
      <c r="H62" s="2"/>
      <c r="I62" s="2"/>
      <c r="J62" s="31"/>
      <c r="K62" s="31"/>
      <c r="L62" s="31"/>
      <c r="M62" s="174" t="str">
        <f>IF(OR(ISBLANK(TP_BA_DB[[#This Row],[Probability]]),ISBLANK(TP_BA_DB[[#This Row],[Severity]])),"",VLOOKUP(TP_BA_DB[[#This Row],[Probability]],Probability[],2,FALSE)+VLOOKUP(TP_BA_DB[[#This Row],[Severity]],Probability[],2,FALSE)+1)</f>
        <v/>
      </c>
      <c r="N62" s="182"/>
    </row>
    <row r="63" spans="2:14" ht="16.399999999999999" customHeight="1">
      <c r="B63" s="353">
        <v>59</v>
      </c>
      <c r="C63" s="175" t="str">
        <f t="shared" si="1"/>
        <v>FT-TP-59</v>
      </c>
      <c r="D63" s="31"/>
      <c r="E63" s="2"/>
      <c r="G63" s="2"/>
      <c r="H63" s="2"/>
      <c r="I63" s="2"/>
      <c r="J63" s="31"/>
      <c r="K63" s="31"/>
      <c r="L63" s="31"/>
      <c r="M63" s="174" t="str">
        <f>IF(OR(ISBLANK(TP_BA_DB[[#This Row],[Probability]]),ISBLANK(TP_BA_DB[[#This Row],[Severity]])),"",VLOOKUP(TP_BA_DB[[#This Row],[Probability]],Probability[],2,FALSE)+VLOOKUP(TP_BA_DB[[#This Row],[Severity]],Probability[],2,FALSE)+1)</f>
        <v/>
      </c>
      <c r="N63" s="182"/>
    </row>
    <row r="64" spans="2:14" ht="16.399999999999999" customHeight="1">
      <c r="B64" s="353">
        <v>60</v>
      </c>
      <c r="C64" s="175" t="str">
        <f t="shared" si="1"/>
        <v>FT-TP-60</v>
      </c>
      <c r="D64" s="31"/>
      <c r="E64" s="2"/>
      <c r="G64" s="2"/>
      <c r="H64" s="2"/>
      <c r="I64" s="2"/>
      <c r="J64" s="31"/>
      <c r="K64" s="31"/>
      <c r="L64" s="31"/>
      <c r="M64" s="174" t="str">
        <f>IF(OR(ISBLANK(TP_BA_DB[[#This Row],[Probability]]),ISBLANK(TP_BA_DB[[#This Row],[Severity]])),"",VLOOKUP(TP_BA_DB[[#This Row],[Probability]],Probability[],2,FALSE)+VLOOKUP(TP_BA_DB[[#This Row],[Severity]],Probability[],2,FALSE)+1)</f>
        <v/>
      </c>
      <c r="N64" s="182"/>
    </row>
    <row r="65" spans="2:14" ht="16.399999999999999" customHeight="1">
      <c r="B65" s="353">
        <v>61</v>
      </c>
      <c r="C65" s="175" t="str">
        <f t="shared" si="1"/>
        <v>FT-TP-61</v>
      </c>
      <c r="D65" s="31"/>
      <c r="E65" s="2"/>
      <c r="G65" s="2"/>
      <c r="H65" s="2"/>
      <c r="I65" s="2"/>
      <c r="J65" s="31"/>
      <c r="K65" s="31"/>
      <c r="L65" s="31"/>
      <c r="M65" s="174" t="str">
        <f>IF(OR(ISBLANK(TP_BA_DB[[#This Row],[Probability]]),ISBLANK(TP_BA_DB[[#This Row],[Severity]])),"",VLOOKUP(TP_BA_DB[[#This Row],[Probability]],Probability[],2,FALSE)+VLOOKUP(TP_BA_DB[[#This Row],[Severity]],Probability[],2,FALSE)+1)</f>
        <v/>
      </c>
      <c r="N65" s="182"/>
    </row>
    <row r="66" spans="2:14" ht="16.399999999999999" customHeight="1">
      <c r="B66" s="353">
        <v>62</v>
      </c>
      <c r="C66" s="175" t="str">
        <f t="shared" si="1"/>
        <v>FT-TP-62</v>
      </c>
      <c r="D66" s="31"/>
      <c r="E66" s="2"/>
      <c r="G66" s="2"/>
      <c r="H66" s="2"/>
      <c r="I66" s="2"/>
      <c r="J66" s="31"/>
      <c r="K66" s="31"/>
      <c r="L66" s="31"/>
      <c r="M66" s="174" t="str">
        <f>IF(OR(ISBLANK(TP_BA_DB[[#This Row],[Probability]]),ISBLANK(TP_BA_DB[[#This Row],[Severity]])),"",VLOOKUP(TP_BA_DB[[#This Row],[Probability]],Probability[],2,FALSE)+VLOOKUP(TP_BA_DB[[#This Row],[Severity]],Probability[],2,FALSE)+1)</f>
        <v/>
      </c>
      <c r="N66" s="182"/>
    </row>
    <row r="67" spans="2:14" ht="16.399999999999999" customHeight="1">
      <c r="B67" s="353">
        <v>63</v>
      </c>
      <c r="C67" s="175" t="str">
        <f t="shared" si="1"/>
        <v>FT-TP-63</v>
      </c>
      <c r="D67" s="31"/>
      <c r="E67" s="2"/>
      <c r="G67" s="2"/>
      <c r="H67" s="2"/>
      <c r="I67" s="2"/>
      <c r="J67" s="31"/>
      <c r="K67" s="31"/>
      <c r="L67" s="31"/>
      <c r="M67" s="174" t="str">
        <f>IF(OR(ISBLANK(TP_BA_DB[[#This Row],[Probability]]),ISBLANK(TP_BA_DB[[#This Row],[Severity]])),"",VLOOKUP(TP_BA_DB[[#This Row],[Probability]],Probability[],2,FALSE)+VLOOKUP(TP_BA_DB[[#This Row],[Severity]],Probability[],2,FALSE)+1)</f>
        <v/>
      </c>
      <c r="N67" s="182"/>
    </row>
    <row r="68" spans="2:14" ht="16.399999999999999" customHeight="1">
      <c r="B68" s="353">
        <v>64</v>
      </c>
      <c r="C68" s="175" t="str">
        <f t="shared" si="1"/>
        <v>FT-TP-64</v>
      </c>
      <c r="D68" s="31"/>
      <c r="E68" s="2"/>
      <c r="G68" s="2"/>
      <c r="H68" s="2"/>
      <c r="I68" s="2"/>
      <c r="J68" s="31"/>
      <c r="K68" s="31"/>
      <c r="L68" s="31"/>
      <c r="M68" s="174" t="str">
        <f>IF(OR(ISBLANK(TP_BA_DB[[#This Row],[Probability]]),ISBLANK(TP_BA_DB[[#This Row],[Severity]])),"",VLOOKUP(TP_BA_DB[[#This Row],[Probability]],Probability[],2,FALSE)+VLOOKUP(TP_BA_DB[[#This Row],[Severity]],Probability[],2,FALSE)+1)</f>
        <v/>
      </c>
      <c r="N68" s="182"/>
    </row>
    <row r="69" spans="2:14" ht="16.399999999999999" customHeight="1">
      <c r="B69" s="353">
        <v>65</v>
      </c>
      <c r="C69" s="175" t="str">
        <f t="shared" si="1"/>
        <v>FT-TP-65</v>
      </c>
      <c r="D69" s="31"/>
      <c r="E69" s="2"/>
      <c r="G69" s="2"/>
      <c r="H69" s="2"/>
      <c r="I69" s="2"/>
      <c r="J69" s="31"/>
      <c r="K69" s="31"/>
      <c r="L69" s="31"/>
      <c r="M69" s="174" t="str">
        <f>IF(OR(ISBLANK(TP_BA_DB[[#This Row],[Probability]]),ISBLANK(TP_BA_DB[[#This Row],[Severity]])),"",VLOOKUP(TP_BA_DB[[#This Row],[Probability]],Probability[],2,FALSE)+VLOOKUP(TP_BA_DB[[#This Row],[Severity]],Probability[],2,FALSE)+1)</f>
        <v/>
      </c>
      <c r="N69" s="182"/>
    </row>
    <row r="70" spans="2:14" ht="16.399999999999999" customHeight="1">
      <c r="B70" s="353">
        <v>66</v>
      </c>
      <c r="C70" s="175" t="str">
        <f t="shared" si="1"/>
        <v>FT-TP-66</v>
      </c>
      <c r="D70" s="31"/>
      <c r="E70" s="2"/>
      <c r="G70" s="2"/>
      <c r="H70" s="2"/>
      <c r="I70" s="2"/>
      <c r="J70" s="31"/>
      <c r="K70" s="31"/>
      <c r="L70" s="31"/>
      <c r="M70" s="174" t="str">
        <f>IF(OR(ISBLANK(TP_BA_DB[[#This Row],[Probability]]),ISBLANK(TP_BA_DB[[#This Row],[Severity]])),"",VLOOKUP(TP_BA_DB[[#This Row],[Probability]],Probability[],2,FALSE)+VLOOKUP(TP_BA_DB[[#This Row],[Severity]],Probability[],2,FALSE)+1)</f>
        <v/>
      </c>
      <c r="N70" s="182"/>
    </row>
    <row r="71" spans="2:14" ht="16.399999999999999" customHeight="1">
      <c r="B71" s="353">
        <v>67</v>
      </c>
      <c r="C71" s="175" t="str">
        <f t="shared" si="1"/>
        <v>FT-TP-67</v>
      </c>
      <c r="D71" s="31"/>
      <c r="E71" s="2"/>
      <c r="G71" s="2"/>
      <c r="H71" s="2"/>
      <c r="I71" s="2"/>
      <c r="J71" s="31"/>
      <c r="K71" s="31"/>
      <c r="L71" s="31"/>
      <c r="M71" s="174" t="str">
        <f>IF(OR(ISBLANK(TP_BA_DB[[#This Row],[Probability]]),ISBLANK(TP_BA_DB[[#This Row],[Severity]])),"",VLOOKUP(TP_BA_DB[[#This Row],[Probability]],Probability[],2,FALSE)+VLOOKUP(TP_BA_DB[[#This Row],[Severity]],Probability[],2,FALSE)+1)</f>
        <v/>
      </c>
      <c r="N71" s="182"/>
    </row>
    <row r="72" spans="2:14" ht="16.399999999999999" customHeight="1">
      <c r="B72" s="353">
        <v>68</v>
      </c>
      <c r="C72" s="175" t="str">
        <f t="shared" si="1"/>
        <v>FT-TP-68</v>
      </c>
      <c r="D72" s="31"/>
      <c r="E72" s="2"/>
      <c r="G72" s="2"/>
      <c r="H72" s="2"/>
      <c r="I72" s="2"/>
      <c r="J72" s="31"/>
      <c r="K72" s="31"/>
      <c r="L72" s="31"/>
      <c r="M72" s="174" t="str">
        <f>IF(OR(ISBLANK(TP_BA_DB[[#This Row],[Probability]]),ISBLANK(TP_BA_DB[[#This Row],[Severity]])),"",VLOOKUP(TP_BA_DB[[#This Row],[Probability]],Probability[],2,FALSE)+VLOOKUP(TP_BA_DB[[#This Row],[Severity]],Probability[],2,FALSE)+1)</f>
        <v/>
      </c>
      <c r="N72" s="182"/>
    </row>
    <row r="73" spans="2:14" ht="16.399999999999999" customHeight="1">
      <c r="B73" s="353">
        <v>69</v>
      </c>
      <c r="C73" s="175" t="str">
        <f t="shared" si="1"/>
        <v>FT-TP-69</v>
      </c>
      <c r="D73" s="31"/>
      <c r="E73" s="2"/>
      <c r="G73" s="2"/>
      <c r="H73" s="2"/>
      <c r="I73" s="2"/>
      <c r="J73" s="31"/>
      <c r="K73" s="31"/>
      <c r="L73" s="31"/>
      <c r="M73" s="174" t="str">
        <f>IF(OR(ISBLANK(TP_BA_DB[[#This Row],[Probability]]),ISBLANK(TP_BA_DB[[#This Row],[Severity]])),"",VLOOKUP(TP_BA_DB[[#This Row],[Probability]],Probability[],2,FALSE)+VLOOKUP(TP_BA_DB[[#This Row],[Severity]],Probability[],2,FALSE)+1)</f>
        <v/>
      </c>
      <c r="N73" s="182"/>
    </row>
    <row r="74" spans="2:14" ht="16.399999999999999" customHeight="1">
      <c r="B74" s="353">
        <v>70</v>
      </c>
      <c r="C74" s="175" t="str">
        <f t="shared" si="1"/>
        <v>FT-TP-70</v>
      </c>
      <c r="D74" s="31"/>
      <c r="E74" s="2"/>
      <c r="G74" s="2"/>
      <c r="H74" s="2"/>
      <c r="I74" s="2"/>
      <c r="J74" s="31"/>
      <c r="K74" s="31"/>
      <c r="L74" s="31"/>
      <c r="M74" s="174" t="str">
        <f>IF(OR(ISBLANK(TP_BA_DB[[#This Row],[Probability]]),ISBLANK(TP_BA_DB[[#This Row],[Severity]])),"",VLOOKUP(TP_BA_DB[[#This Row],[Probability]],Probability[],2,FALSE)+VLOOKUP(TP_BA_DB[[#This Row],[Severity]],Probability[],2,FALSE)+1)</f>
        <v/>
      </c>
      <c r="N74" s="182"/>
    </row>
    <row r="75" spans="2:14" ht="16.399999999999999" customHeight="1">
      <c r="B75" s="353">
        <v>71</v>
      </c>
      <c r="C75" s="175" t="str">
        <f t="shared" si="1"/>
        <v>FT-TP-71</v>
      </c>
      <c r="D75" s="31"/>
      <c r="E75" s="2"/>
      <c r="G75" s="2"/>
      <c r="H75" s="2"/>
      <c r="I75" s="2"/>
      <c r="J75" s="31"/>
      <c r="K75" s="31"/>
      <c r="L75" s="31"/>
      <c r="M75" s="174" t="str">
        <f>IF(OR(ISBLANK(TP_BA_DB[[#This Row],[Probability]]),ISBLANK(TP_BA_DB[[#This Row],[Severity]])),"",VLOOKUP(TP_BA_DB[[#This Row],[Probability]],Probability[],2,FALSE)+VLOOKUP(TP_BA_DB[[#This Row],[Severity]],Probability[],2,FALSE)+1)</f>
        <v/>
      </c>
      <c r="N75" s="182"/>
    </row>
    <row r="76" spans="2:14" ht="16.399999999999999" customHeight="1">
      <c r="B76" s="353">
        <v>72</v>
      </c>
      <c r="C76" s="175" t="str">
        <f t="shared" si="1"/>
        <v>FT-TP-72</v>
      </c>
      <c r="D76" s="31"/>
      <c r="E76" s="2"/>
      <c r="G76" s="2"/>
      <c r="H76" s="2"/>
      <c r="I76" s="2"/>
      <c r="J76" s="31"/>
      <c r="K76" s="31"/>
      <c r="L76" s="31"/>
      <c r="M76" s="174" t="str">
        <f>IF(OR(ISBLANK(TP_BA_DB[[#This Row],[Probability]]),ISBLANK(TP_BA_DB[[#This Row],[Severity]])),"",VLOOKUP(TP_BA_DB[[#This Row],[Probability]],Probability[],2,FALSE)+VLOOKUP(TP_BA_DB[[#This Row],[Severity]],Probability[],2,FALSE)+1)</f>
        <v/>
      </c>
      <c r="N76" s="182"/>
    </row>
    <row r="77" spans="2:14" ht="16.399999999999999" customHeight="1">
      <c r="B77" s="353">
        <v>73</v>
      </c>
      <c r="C77" s="175" t="str">
        <f t="shared" si="1"/>
        <v>FT-TP-73</v>
      </c>
      <c r="D77" s="31"/>
      <c r="E77" s="2"/>
      <c r="G77" s="2"/>
      <c r="H77" s="2"/>
      <c r="I77" s="2"/>
      <c r="J77" s="31"/>
      <c r="K77" s="31"/>
      <c r="L77" s="31"/>
      <c r="M77" s="174" t="str">
        <f>IF(OR(ISBLANK(TP_BA_DB[[#This Row],[Probability]]),ISBLANK(TP_BA_DB[[#This Row],[Severity]])),"",VLOOKUP(TP_BA_DB[[#This Row],[Probability]],Probability[],2,FALSE)+VLOOKUP(TP_BA_DB[[#This Row],[Severity]],Probability[],2,FALSE)+1)</f>
        <v/>
      </c>
      <c r="N77" s="182"/>
    </row>
    <row r="78" spans="2:14" ht="16.399999999999999" customHeight="1">
      <c r="B78" s="353">
        <v>74</v>
      </c>
      <c r="C78" s="175" t="str">
        <f t="shared" si="1"/>
        <v>FT-TP-74</v>
      </c>
      <c r="D78" s="31"/>
      <c r="E78" s="2"/>
      <c r="G78" s="2"/>
      <c r="H78" s="2"/>
      <c r="I78" s="2"/>
      <c r="J78" s="31"/>
      <c r="K78" s="31"/>
      <c r="L78" s="31"/>
      <c r="M78" s="174" t="str">
        <f>IF(OR(ISBLANK(TP_BA_DB[[#This Row],[Probability]]),ISBLANK(TP_BA_DB[[#This Row],[Severity]])),"",VLOOKUP(TP_BA_DB[[#This Row],[Probability]],Probability[],2,FALSE)+VLOOKUP(TP_BA_DB[[#This Row],[Severity]],Probability[],2,FALSE)+1)</f>
        <v/>
      </c>
      <c r="N78" s="182"/>
    </row>
    <row r="79" spans="2:14" ht="16.399999999999999" customHeight="1">
      <c r="B79" s="353">
        <v>75</v>
      </c>
      <c r="C79" s="175" t="str">
        <f t="shared" si="1"/>
        <v>FT-TP-75</v>
      </c>
      <c r="D79" s="31"/>
      <c r="E79" s="2"/>
      <c r="G79" s="2"/>
      <c r="H79" s="2"/>
      <c r="I79" s="2"/>
      <c r="J79" s="31"/>
      <c r="K79" s="31"/>
      <c r="L79" s="31"/>
      <c r="M79" s="174" t="str">
        <f>IF(OR(ISBLANK(TP_BA_DB[[#This Row],[Probability]]),ISBLANK(TP_BA_DB[[#This Row],[Severity]])),"",VLOOKUP(TP_BA_DB[[#This Row],[Probability]],Probability[],2,FALSE)+VLOOKUP(TP_BA_DB[[#This Row],[Severity]],Probability[],2,FALSE)+1)</f>
        <v/>
      </c>
      <c r="N79" s="182"/>
    </row>
    <row r="80" spans="2:14" ht="16.399999999999999" customHeight="1">
      <c r="B80" s="353">
        <v>76</v>
      </c>
      <c r="C80" s="175" t="str">
        <f t="shared" si="1"/>
        <v>FT-TP-76</v>
      </c>
      <c r="D80" s="31"/>
      <c r="E80" s="2"/>
      <c r="G80" s="2"/>
      <c r="H80" s="2"/>
      <c r="I80" s="2"/>
      <c r="J80" s="31"/>
      <c r="K80" s="31"/>
      <c r="L80" s="31"/>
      <c r="M80" s="174" t="str">
        <f>IF(OR(ISBLANK(TP_BA_DB[[#This Row],[Probability]]),ISBLANK(TP_BA_DB[[#This Row],[Severity]])),"",VLOOKUP(TP_BA_DB[[#This Row],[Probability]],Probability[],2,FALSE)+VLOOKUP(TP_BA_DB[[#This Row],[Severity]],Probability[],2,FALSE)+1)</f>
        <v/>
      </c>
      <c r="N80" s="182"/>
    </row>
    <row r="81" spans="2:14" ht="16.399999999999999" customHeight="1">
      <c r="B81" s="353">
        <v>77</v>
      </c>
      <c r="C81" s="175" t="str">
        <f t="shared" si="1"/>
        <v>FT-TP-77</v>
      </c>
      <c r="D81" s="31"/>
      <c r="E81" s="2"/>
      <c r="G81" s="2"/>
      <c r="H81" s="2"/>
      <c r="I81" s="2"/>
      <c r="J81" s="31"/>
      <c r="K81" s="31"/>
      <c r="L81" s="31"/>
      <c r="M81" s="174" t="str">
        <f>IF(OR(ISBLANK(TP_BA_DB[[#This Row],[Probability]]),ISBLANK(TP_BA_DB[[#This Row],[Severity]])),"",VLOOKUP(TP_BA_DB[[#This Row],[Probability]],Probability[],2,FALSE)+VLOOKUP(TP_BA_DB[[#This Row],[Severity]],Probability[],2,FALSE)+1)</f>
        <v/>
      </c>
      <c r="N81" s="182"/>
    </row>
    <row r="82" spans="2:14" ht="16.399999999999999" customHeight="1">
      <c r="B82" s="353">
        <v>78</v>
      </c>
      <c r="C82" s="175" t="str">
        <f t="shared" si="1"/>
        <v>FT-TP-78</v>
      </c>
      <c r="D82" s="31"/>
      <c r="E82" s="2"/>
      <c r="G82" s="2"/>
      <c r="H82" s="2"/>
      <c r="I82" s="2"/>
      <c r="J82" s="31"/>
      <c r="K82" s="31"/>
      <c r="L82" s="31"/>
      <c r="M82" s="174" t="str">
        <f>IF(OR(ISBLANK(TP_BA_DB[[#This Row],[Probability]]),ISBLANK(TP_BA_DB[[#This Row],[Severity]])),"",VLOOKUP(TP_BA_DB[[#This Row],[Probability]],Probability[],2,FALSE)+VLOOKUP(TP_BA_DB[[#This Row],[Severity]],Probability[],2,FALSE)+1)</f>
        <v/>
      </c>
      <c r="N82" s="182"/>
    </row>
    <row r="83" spans="2:14" ht="16.399999999999999" customHeight="1">
      <c r="B83" s="353">
        <v>79</v>
      </c>
      <c r="C83" s="175" t="str">
        <f t="shared" si="1"/>
        <v>FT-TP-79</v>
      </c>
      <c r="D83" s="31"/>
      <c r="E83" s="2"/>
      <c r="G83" s="2"/>
      <c r="H83" s="2"/>
      <c r="I83" s="2"/>
      <c r="J83" s="31"/>
      <c r="K83" s="31"/>
      <c r="L83" s="31"/>
      <c r="M83" s="174" t="str">
        <f>IF(OR(ISBLANK(TP_BA_DB[[#This Row],[Probability]]),ISBLANK(TP_BA_DB[[#This Row],[Severity]])),"",VLOOKUP(TP_BA_DB[[#This Row],[Probability]],Probability[],2,FALSE)+VLOOKUP(TP_BA_DB[[#This Row],[Severity]],Probability[],2,FALSE)+1)</f>
        <v/>
      </c>
      <c r="N83" s="182"/>
    </row>
    <row r="84" spans="2:14" ht="16.399999999999999" customHeight="1">
      <c r="B84" s="353">
        <v>80</v>
      </c>
      <c r="C84" s="175" t="str">
        <f t="shared" si="1"/>
        <v>FT-TP-80</v>
      </c>
      <c r="D84" s="31"/>
      <c r="E84" s="2"/>
      <c r="G84" s="2"/>
      <c r="H84" s="2"/>
      <c r="I84" s="2"/>
      <c r="J84" s="31"/>
      <c r="K84" s="31"/>
      <c r="L84" s="31"/>
      <c r="M84" s="174" t="str">
        <f>IF(OR(ISBLANK(TP_BA_DB[[#This Row],[Probability]]),ISBLANK(TP_BA_DB[[#This Row],[Severity]])),"",VLOOKUP(TP_BA_DB[[#This Row],[Probability]],Probability[],2,FALSE)+VLOOKUP(TP_BA_DB[[#This Row],[Severity]],Probability[],2,FALSE)+1)</f>
        <v/>
      </c>
      <c r="N84" s="182"/>
    </row>
    <row r="85" spans="2:14" ht="16.399999999999999" customHeight="1">
      <c r="B85" s="353">
        <v>81</v>
      </c>
      <c r="C85" s="175" t="str">
        <f t="shared" si="1"/>
        <v>FT-TP-81</v>
      </c>
      <c r="D85" s="31"/>
      <c r="E85" s="2"/>
      <c r="G85" s="2"/>
      <c r="H85" s="2"/>
      <c r="I85" s="2"/>
      <c r="J85" s="31"/>
      <c r="K85" s="31"/>
      <c r="L85" s="31"/>
      <c r="M85" s="174" t="str">
        <f>IF(OR(ISBLANK(TP_BA_DB[[#This Row],[Probability]]),ISBLANK(TP_BA_DB[[#This Row],[Severity]])),"",VLOOKUP(TP_BA_DB[[#This Row],[Probability]],Probability[],2,FALSE)+VLOOKUP(TP_BA_DB[[#This Row],[Severity]],Probability[],2,FALSE)+1)</f>
        <v/>
      </c>
      <c r="N85" s="182"/>
    </row>
    <row r="86" spans="2:14" ht="16.399999999999999" customHeight="1">
      <c r="B86" s="353">
        <v>82</v>
      </c>
      <c r="C86" s="175" t="str">
        <f t="shared" si="1"/>
        <v>FT-TP-82</v>
      </c>
      <c r="D86" s="31"/>
      <c r="E86" s="2"/>
      <c r="G86" s="2"/>
      <c r="H86" s="2"/>
      <c r="I86" s="2"/>
      <c r="J86" s="31"/>
      <c r="K86" s="31"/>
      <c r="L86" s="31"/>
      <c r="M86" s="174" t="str">
        <f>IF(OR(ISBLANK(TP_BA_DB[[#This Row],[Probability]]),ISBLANK(TP_BA_DB[[#This Row],[Severity]])),"",VLOOKUP(TP_BA_DB[[#This Row],[Probability]],Probability[],2,FALSE)+VLOOKUP(TP_BA_DB[[#This Row],[Severity]],Probability[],2,FALSE)+1)</f>
        <v/>
      </c>
      <c r="N86" s="182"/>
    </row>
    <row r="87" spans="2:14" ht="16.399999999999999" customHeight="1">
      <c r="B87" s="353">
        <v>83</v>
      </c>
      <c r="C87" s="175" t="str">
        <f t="shared" si="1"/>
        <v>FT-TP-83</v>
      </c>
      <c r="D87" s="31"/>
      <c r="E87" s="2"/>
      <c r="G87" s="2"/>
      <c r="H87" s="2"/>
      <c r="I87" s="2"/>
      <c r="J87" s="31"/>
      <c r="K87" s="31"/>
      <c r="L87" s="31"/>
      <c r="M87" s="174" t="str">
        <f>IF(OR(ISBLANK(TP_BA_DB[[#This Row],[Probability]]),ISBLANK(TP_BA_DB[[#This Row],[Severity]])),"",VLOOKUP(TP_BA_DB[[#This Row],[Probability]],Probability[],2,FALSE)+VLOOKUP(TP_BA_DB[[#This Row],[Severity]],Probability[],2,FALSE)+1)</f>
        <v/>
      </c>
      <c r="N87" s="182"/>
    </row>
    <row r="88" spans="2:14" ht="16.399999999999999" customHeight="1">
      <c r="B88" s="353">
        <v>84</v>
      </c>
      <c r="C88" s="175" t="str">
        <f t="shared" ref="C88:C91" si="2">"FT-TP-"&amp;B88</f>
        <v>FT-TP-84</v>
      </c>
      <c r="D88" s="31"/>
      <c r="E88" s="2"/>
      <c r="G88" s="2"/>
      <c r="H88" s="2"/>
      <c r="I88" s="2"/>
      <c r="J88" s="31"/>
      <c r="K88" s="31"/>
      <c r="L88" s="31"/>
      <c r="M88" s="174" t="str">
        <f>IF(OR(ISBLANK(TP_BA_DB[[#This Row],[Probability]]),ISBLANK(TP_BA_DB[[#This Row],[Severity]])),"",VLOOKUP(TP_BA_DB[[#This Row],[Probability]],Probability[],2,FALSE)+VLOOKUP(TP_BA_DB[[#This Row],[Severity]],Probability[],2,FALSE)+1)</f>
        <v/>
      </c>
      <c r="N88" s="182"/>
    </row>
    <row r="89" spans="2:14" ht="16.399999999999999" customHeight="1">
      <c r="B89" s="353">
        <v>85</v>
      </c>
      <c r="C89" s="175" t="str">
        <f t="shared" si="2"/>
        <v>FT-TP-85</v>
      </c>
      <c r="D89" s="31"/>
      <c r="E89" s="2"/>
      <c r="G89" s="2"/>
      <c r="H89" s="2"/>
      <c r="I89" s="2"/>
      <c r="J89" s="31"/>
      <c r="K89" s="31"/>
      <c r="L89" s="31"/>
      <c r="M89" s="174" t="str">
        <f>IF(OR(ISBLANK(TP_BA_DB[[#This Row],[Probability]]),ISBLANK(TP_BA_DB[[#This Row],[Severity]])),"",VLOOKUP(TP_BA_DB[[#This Row],[Probability]],Probability[],2,FALSE)+VLOOKUP(TP_BA_DB[[#This Row],[Severity]],Probability[],2,FALSE)+1)</f>
        <v/>
      </c>
      <c r="N89" s="182"/>
    </row>
    <row r="90" spans="2:14" ht="16.399999999999999" customHeight="1">
      <c r="B90" s="353">
        <v>86</v>
      </c>
      <c r="C90" s="175" t="str">
        <f t="shared" si="2"/>
        <v>FT-TP-86</v>
      </c>
      <c r="D90" s="31"/>
      <c r="E90" s="2"/>
      <c r="G90" s="2"/>
      <c r="H90" s="2"/>
      <c r="I90" s="2"/>
      <c r="J90" s="31"/>
      <c r="K90" s="31"/>
      <c r="L90" s="31"/>
      <c r="M90" s="174" t="str">
        <f>IF(OR(ISBLANK(TP_BA_DB[[#This Row],[Probability]]),ISBLANK(TP_BA_DB[[#This Row],[Severity]])),"",VLOOKUP(TP_BA_DB[[#This Row],[Probability]],Probability[],2,FALSE)+VLOOKUP(TP_BA_DB[[#This Row],[Severity]],Probability[],2,FALSE)+1)</f>
        <v/>
      </c>
      <c r="N90" s="182"/>
    </row>
    <row r="91" spans="2:14" ht="16.399999999999999" customHeight="1">
      <c r="B91" s="353">
        <v>87</v>
      </c>
      <c r="C91" s="175" t="str">
        <f t="shared" si="2"/>
        <v>FT-TP-87</v>
      </c>
      <c r="D91" s="31"/>
      <c r="E91" s="2"/>
      <c r="G91" s="2"/>
      <c r="H91" s="2"/>
      <c r="I91" s="2"/>
      <c r="J91" s="31"/>
      <c r="K91" s="31"/>
      <c r="L91" s="31"/>
      <c r="M91" s="174" t="str">
        <f>IF(OR(ISBLANK(TP_BA_DB[[#This Row],[Probability]]),ISBLANK(TP_BA_DB[[#This Row],[Severity]])),"",VLOOKUP(TP_BA_DB[[#This Row],[Probability]],Probability[],2,FALSE)+VLOOKUP(TP_BA_DB[[#This Row],[Severity]],Probability[],2,FALSE)+1)</f>
        <v/>
      </c>
      <c r="N91" s="182"/>
    </row>
    <row r="92" spans="2:14" ht="16.399999999999999" customHeight="1">
      <c r="B92" s="353">
        <v>88</v>
      </c>
      <c r="C92" s="175" t="str">
        <f t="shared" ref="C92:C96" si="3">"FT-TP-"&amp;B92</f>
        <v>FT-TP-88</v>
      </c>
      <c r="D92" s="31"/>
      <c r="E92" s="2"/>
      <c r="G92" s="2"/>
      <c r="H92" s="2"/>
      <c r="I92" s="2"/>
      <c r="J92" s="31"/>
      <c r="K92" s="31"/>
      <c r="L92" s="31"/>
      <c r="M92" s="174" t="str">
        <f>IF(OR(ISBLANK(TP_BA_DB[[#This Row],[Probability]]),ISBLANK(TP_BA_DB[[#This Row],[Severity]])),"",VLOOKUP(TP_BA_DB[[#This Row],[Probability]],Probability[],2,FALSE)+VLOOKUP(TP_BA_DB[[#This Row],[Severity]],Probability[],2,FALSE)+1)</f>
        <v/>
      </c>
      <c r="N92" s="182"/>
    </row>
    <row r="93" spans="2:14" ht="16.399999999999999" customHeight="1">
      <c r="B93" s="353">
        <v>89</v>
      </c>
      <c r="C93" s="175" t="str">
        <f t="shared" si="3"/>
        <v>FT-TP-89</v>
      </c>
      <c r="D93" s="31"/>
      <c r="E93" s="2"/>
      <c r="G93" s="2"/>
      <c r="H93" s="2"/>
      <c r="I93" s="2"/>
      <c r="J93" s="31"/>
      <c r="K93" s="31"/>
      <c r="L93" s="31"/>
      <c r="M93" s="174" t="str">
        <f>IF(OR(ISBLANK(TP_BA_DB[[#This Row],[Probability]]),ISBLANK(TP_BA_DB[[#This Row],[Severity]])),"",VLOOKUP(TP_BA_DB[[#This Row],[Probability]],Probability[],2,FALSE)+VLOOKUP(TP_BA_DB[[#This Row],[Severity]],Probability[],2,FALSE)+1)</f>
        <v/>
      </c>
      <c r="N93" s="182"/>
    </row>
    <row r="94" spans="2:14" ht="16.399999999999999" customHeight="1">
      <c r="B94" s="353">
        <v>90</v>
      </c>
      <c r="C94" s="175" t="str">
        <f t="shared" si="3"/>
        <v>FT-TP-90</v>
      </c>
      <c r="D94" s="31"/>
      <c r="E94" s="2"/>
      <c r="G94" s="2"/>
      <c r="H94" s="2"/>
      <c r="I94" s="2"/>
      <c r="J94" s="31"/>
      <c r="K94" s="31"/>
      <c r="L94" s="31"/>
      <c r="M94" s="174" t="str">
        <f>IF(OR(ISBLANK(TP_BA_DB[[#This Row],[Probability]]),ISBLANK(TP_BA_DB[[#This Row],[Severity]])),"",VLOOKUP(TP_BA_DB[[#This Row],[Probability]],Probability[],2,FALSE)+VLOOKUP(TP_BA_DB[[#This Row],[Severity]],Probability[],2,FALSE)+1)</f>
        <v/>
      </c>
      <c r="N94" s="182"/>
    </row>
    <row r="95" spans="2:14" ht="16.399999999999999" customHeight="1">
      <c r="B95" s="353">
        <v>91</v>
      </c>
      <c r="C95" s="175" t="str">
        <f t="shared" si="3"/>
        <v>FT-TP-91</v>
      </c>
      <c r="D95" s="31"/>
      <c r="E95" s="2"/>
      <c r="G95" s="2"/>
      <c r="H95" s="2"/>
      <c r="I95" s="2"/>
      <c r="J95" s="31"/>
      <c r="K95" s="31"/>
      <c r="L95" s="31"/>
      <c r="M95" s="174" t="str">
        <f>IF(OR(ISBLANK(TP_BA_DB[[#This Row],[Probability]]),ISBLANK(TP_BA_DB[[#This Row],[Severity]])),"",VLOOKUP(TP_BA_DB[[#This Row],[Probability]],Probability[],2,FALSE)+VLOOKUP(TP_BA_DB[[#This Row],[Severity]],Probability[],2,FALSE)+1)</f>
        <v/>
      </c>
      <c r="N95" s="182"/>
    </row>
    <row r="96" spans="2:14" ht="16.399999999999999" customHeight="1">
      <c r="B96" s="353">
        <v>92</v>
      </c>
      <c r="C96" s="175" t="str">
        <f t="shared" si="3"/>
        <v>FT-TP-92</v>
      </c>
      <c r="D96" s="31"/>
      <c r="E96" s="2"/>
      <c r="G96" s="2"/>
      <c r="H96" s="2"/>
      <c r="I96" s="2"/>
      <c r="J96" s="31"/>
      <c r="K96" s="31"/>
      <c r="L96" s="31"/>
      <c r="M96" s="174" t="str">
        <f>IF(OR(ISBLANK(TP_BA_DB[[#This Row],[Probability]]),ISBLANK(TP_BA_DB[[#This Row],[Severity]])),"",VLOOKUP(TP_BA_DB[[#This Row],[Probability]],Probability[],2,FALSE)+VLOOKUP(TP_BA_DB[[#This Row],[Severity]],Probability[],2,FALSE)+1)</f>
        <v/>
      </c>
      <c r="N96" s="182"/>
    </row>
    <row r="97" spans="2:14" ht="16.399999999999999" customHeight="1">
      <c r="B97" s="353">
        <v>93</v>
      </c>
      <c r="C97" s="175" t="str">
        <f t="shared" ref="C97:C101" si="4">"FT-TP-"&amp;B97</f>
        <v>FT-TP-93</v>
      </c>
      <c r="D97" s="31"/>
      <c r="E97" s="2"/>
      <c r="G97" s="2"/>
      <c r="H97" s="2"/>
      <c r="I97" s="2"/>
      <c r="J97" s="31"/>
      <c r="K97" s="31"/>
      <c r="L97" s="31"/>
      <c r="M97" s="174" t="str">
        <f>IF(OR(ISBLANK(TP_BA_DB[[#This Row],[Probability]]),ISBLANK(TP_BA_DB[[#This Row],[Severity]])),"",VLOOKUP(TP_BA_DB[[#This Row],[Probability]],Probability[],2,FALSE)+VLOOKUP(TP_BA_DB[[#This Row],[Severity]],Probability[],2,FALSE)+1)</f>
        <v/>
      </c>
      <c r="N97" s="182"/>
    </row>
    <row r="98" spans="2:14" ht="16.399999999999999" customHeight="1">
      <c r="B98" s="353">
        <v>94</v>
      </c>
      <c r="C98" s="175" t="str">
        <f t="shared" si="4"/>
        <v>FT-TP-94</v>
      </c>
      <c r="D98" s="31"/>
      <c r="E98" s="2"/>
      <c r="G98" s="2"/>
      <c r="H98" s="2"/>
      <c r="I98" s="2"/>
      <c r="J98" s="31"/>
      <c r="K98" s="31"/>
      <c r="L98" s="31"/>
      <c r="M98" s="174" t="str">
        <f>IF(OR(ISBLANK(TP_BA_DB[[#This Row],[Probability]]),ISBLANK(TP_BA_DB[[#This Row],[Severity]])),"",VLOOKUP(TP_BA_DB[[#This Row],[Probability]],Probability[],2,FALSE)+VLOOKUP(TP_BA_DB[[#This Row],[Severity]],Probability[],2,FALSE)+1)</f>
        <v/>
      </c>
      <c r="N98" s="182"/>
    </row>
    <row r="99" spans="2:14" ht="16.399999999999999" customHeight="1">
      <c r="B99" s="353">
        <v>95</v>
      </c>
      <c r="C99" s="175" t="str">
        <f t="shared" si="4"/>
        <v>FT-TP-95</v>
      </c>
      <c r="D99" s="31"/>
      <c r="E99" s="2"/>
      <c r="G99" s="2"/>
      <c r="H99" s="2"/>
      <c r="I99" s="2"/>
      <c r="J99" s="31"/>
      <c r="K99" s="31"/>
      <c r="L99" s="31"/>
      <c r="M99" s="174" t="str">
        <f>IF(OR(ISBLANK(TP_BA_DB[[#This Row],[Probability]]),ISBLANK(TP_BA_DB[[#This Row],[Severity]])),"",VLOOKUP(TP_BA_DB[[#This Row],[Probability]],Probability[],2,FALSE)+VLOOKUP(TP_BA_DB[[#This Row],[Severity]],Probability[],2,FALSE)+1)</f>
        <v/>
      </c>
      <c r="N99" s="182"/>
    </row>
    <row r="100" spans="2:14" ht="16.399999999999999" customHeight="1">
      <c r="B100" s="353">
        <v>96</v>
      </c>
      <c r="C100" s="175" t="str">
        <f t="shared" si="4"/>
        <v>FT-TP-96</v>
      </c>
      <c r="D100" s="31"/>
      <c r="E100" s="2"/>
      <c r="G100" s="2"/>
      <c r="H100" s="2"/>
      <c r="I100" s="2"/>
      <c r="J100" s="31"/>
      <c r="K100" s="31"/>
      <c r="L100" s="31"/>
      <c r="M100" s="174" t="str">
        <f>IF(OR(ISBLANK(TP_BA_DB[[#This Row],[Probability]]),ISBLANK(TP_BA_DB[[#This Row],[Severity]])),"",VLOOKUP(TP_BA_DB[[#This Row],[Probability]],Probability[],2,FALSE)+VLOOKUP(TP_BA_DB[[#This Row],[Severity]],Probability[],2,FALSE)+1)</f>
        <v/>
      </c>
      <c r="N100" s="182"/>
    </row>
    <row r="101" spans="2:14" ht="16.399999999999999" customHeight="1">
      <c r="B101" s="353">
        <v>97</v>
      </c>
      <c r="C101" s="175" t="str">
        <f t="shared" si="4"/>
        <v>FT-TP-97</v>
      </c>
      <c r="D101" s="31"/>
      <c r="E101" s="2"/>
      <c r="G101" s="2"/>
      <c r="H101" s="2"/>
      <c r="I101" s="2"/>
      <c r="J101" s="31"/>
      <c r="K101" s="31"/>
      <c r="L101" s="31"/>
      <c r="M101" s="174" t="str">
        <f>IF(OR(ISBLANK(TP_BA_DB[[#This Row],[Probability]]),ISBLANK(TP_BA_DB[[#This Row],[Severity]])),"",VLOOKUP(TP_BA_DB[[#This Row],[Probability]],Probability[],2,FALSE)+VLOOKUP(TP_BA_DB[[#This Row],[Severity]],Probability[],2,FALSE)+1)</f>
        <v/>
      </c>
      <c r="N101" s="182"/>
    </row>
    <row r="102" spans="2:14" ht="16.399999999999999" customHeight="1">
      <c r="B102" s="353">
        <v>98</v>
      </c>
      <c r="C102" s="175" t="str">
        <f t="shared" ref="C102:C103" si="5">"FT-TP-"&amp;B102</f>
        <v>FT-TP-98</v>
      </c>
      <c r="D102" s="31"/>
      <c r="E102" s="2"/>
      <c r="G102" s="2"/>
      <c r="H102" s="2"/>
      <c r="I102" s="2"/>
      <c r="J102" s="31"/>
      <c r="K102" s="31"/>
      <c r="L102" s="31"/>
      <c r="M102" s="174" t="str">
        <f>IF(OR(ISBLANK(TP_BA_DB[[#This Row],[Probability]]),ISBLANK(TP_BA_DB[[#This Row],[Severity]])),"",VLOOKUP(TP_BA_DB[[#This Row],[Probability]],Probability[],2,FALSE)+VLOOKUP(TP_BA_DB[[#This Row],[Severity]],Probability[],2,FALSE)+1)</f>
        <v/>
      </c>
      <c r="N102" s="182"/>
    </row>
    <row r="103" spans="2:14" ht="16.399999999999999" customHeight="1">
      <c r="B103" s="353">
        <v>100</v>
      </c>
      <c r="C103" s="175" t="str">
        <f t="shared" si="5"/>
        <v>FT-TP-100</v>
      </c>
      <c r="D103" s="31"/>
      <c r="E103" s="2"/>
      <c r="F103" s="2"/>
      <c r="G103" s="2"/>
      <c r="H103" s="2"/>
      <c r="I103" s="2"/>
      <c r="J103" s="31"/>
      <c r="K103" s="31"/>
      <c r="L103" s="31"/>
      <c r="M103" s="1"/>
      <c r="N103" s="182"/>
    </row>
    <row r="104" spans="2:14" s="31" customFormat="1" ht="16.399999999999999" customHeight="1">
      <c r="B104" s="175">
        <v>100</v>
      </c>
      <c r="C104" s="2" t="s">
        <v>241</v>
      </c>
      <c r="D104" s="31" t="s">
        <v>242</v>
      </c>
      <c r="E104" s="2" t="s">
        <v>240</v>
      </c>
      <c r="F104" s="2">
        <f>$F$19</f>
        <v>45</v>
      </c>
      <c r="G104" s="2" t="s">
        <v>247</v>
      </c>
      <c r="H104" s="2">
        <v>1</v>
      </c>
      <c r="I104" s="2"/>
      <c r="J104" s="31" t="s">
        <v>244</v>
      </c>
      <c r="M104" s="2" t="str">
        <f>IF(OR(ISBLANK(TP_BA_DB[[#This Row],[Probability]]),ISBLANK(TP_BA_DB[[#This Row],[Severity]])),"",VLOOKUP(TP_BA_DB[[#This Row],[Probability]],Probability[],2,FALSE)+VLOOKUP(TP_BA_DB[[#This Row],[Severity]],Probability[],2,FALSE)+1)</f>
        <v/>
      </c>
      <c r="N104" s="181"/>
    </row>
    <row r="105" spans="2:14" ht="16.399999999999999" customHeight="1">
      <c r="B105" s="175">
        <v>101</v>
      </c>
      <c r="C105" s="2" t="s">
        <v>243</v>
      </c>
      <c r="D105" s="31" t="s">
        <v>246</v>
      </c>
      <c r="E105" s="2" t="s">
        <v>240</v>
      </c>
      <c r="F105" s="2">
        <f t="shared" ref="F105:F107" si="6">$F$19</f>
        <v>45</v>
      </c>
      <c r="G105" s="2" t="str">
        <f>$G$104</f>
        <v>30.87 [60]</v>
      </c>
      <c r="H105" s="1">
        <v>1</v>
      </c>
      <c r="I105" s="2"/>
      <c r="J105" s="31" t="s">
        <v>245</v>
      </c>
      <c r="K105" s="31"/>
      <c r="L105" s="31"/>
      <c r="M105" s="1" t="str">
        <f>IF(OR(ISBLANK(TP_BA_DB[[#This Row],[Probability]]),ISBLANK(TP_BA_DB[[#This Row],[Severity]])),"",VLOOKUP(TP_BA_DB[[#This Row],[Probability]],Probability[],2,FALSE)+VLOOKUP(TP_BA_DB[[#This Row],[Severity]],Probability[],2,FALSE)+1)</f>
        <v/>
      </c>
      <c r="N105" s="181"/>
    </row>
    <row r="106" spans="2:14" ht="16.399999999999999" customHeight="1">
      <c r="B106" s="175">
        <v>102</v>
      </c>
      <c r="C106" s="1" t="s">
        <v>249</v>
      </c>
      <c r="D106" s="31" t="s">
        <v>252</v>
      </c>
      <c r="E106" s="2" t="s">
        <v>240</v>
      </c>
      <c r="F106" s="2">
        <f t="shared" si="6"/>
        <v>45</v>
      </c>
      <c r="G106" s="2" t="str">
        <f t="shared" ref="G106:G113" si="7">$G$104</f>
        <v>30.87 [60]</v>
      </c>
      <c r="H106" s="1">
        <v>1</v>
      </c>
      <c r="I106" s="2"/>
      <c r="J106" s="31" t="s">
        <v>253</v>
      </c>
      <c r="K106" s="31"/>
      <c r="L106" s="31"/>
      <c r="M106" s="1" t="str">
        <f>IF(OR(ISBLANK(TP_BA_DB[[#This Row],[Probability]]),ISBLANK(TP_BA_DB[[#This Row],[Severity]])),"",VLOOKUP(TP_BA_DB[[#This Row],[Probability]],Probability[],2,FALSE)+VLOOKUP(TP_BA_DB[[#This Row],[Severity]],Probability[],2,FALSE)+1)</f>
        <v/>
      </c>
      <c r="N106" s="181"/>
    </row>
    <row r="107" spans="2:14" ht="16.399999999999999" customHeight="1">
      <c r="B107" s="175">
        <v>103</v>
      </c>
      <c r="C107" s="1" t="s">
        <v>250</v>
      </c>
      <c r="D107" s="10" t="s">
        <v>254</v>
      </c>
      <c r="E107" s="2" t="s">
        <v>240</v>
      </c>
      <c r="F107" s="2">
        <f t="shared" si="6"/>
        <v>45</v>
      </c>
      <c r="G107" s="2" t="str">
        <f t="shared" si="7"/>
        <v>30.87 [60]</v>
      </c>
      <c r="H107" s="1">
        <v>1</v>
      </c>
      <c r="I107" s="2"/>
      <c r="J107" s="31" t="s">
        <v>255</v>
      </c>
      <c r="K107" s="31"/>
      <c r="L107" s="31"/>
      <c r="M107" s="1" t="str">
        <f>IF(OR(ISBLANK(TP_BA_DB[[#This Row],[Probability]]),ISBLANK(TP_BA_DB[[#This Row],[Severity]])),"",VLOOKUP(TP_BA_DB[[#This Row],[Probability]],Probability[],2,FALSE)+VLOOKUP(TP_BA_DB[[#This Row],[Severity]],Probability[],2,FALSE)+1)</f>
        <v/>
      </c>
      <c r="N107" s="182"/>
    </row>
    <row r="108" spans="2:14" ht="16.399999999999999" customHeight="1">
      <c r="B108" s="175">
        <v>104</v>
      </c>
      <c r="C108" s="1" t="s">
        <v>251</v>
      </c>
      <c r="D108" s="182" t="s">
        <v>627</v>
      </c>
      <c r="E108" s="2" t="s">
        <v>240</v>
      </c>
      <c r="F108" s="2">
        <v>60</v>
      </c>
      <c r="G108" s="2" t="str">
        <f>$G$104</f>
        <v>30.87 [60]</v>
      </c>
      <c r="H108" s="1">
        <v>1</v>
      </c>
      <c r="I108" s="1">
        <v>1</v>
      </c>
      <c r="J108" t="s">
        <v>641</v>
      </c>
      <c r="K108" s="31"/>
      <c r="L108" s="31"/>
      <c r="M108" s="1" t="str">
        <f>IF(OR(ISBLANK(TP_BA_DB[[#This Row],[Probability]]),ISBLANK(TP_BA_DB[[#This Row],[Severity]])),"",VLOOKUP(TP_BA_DB[[#This Row],[Probability]],Probability[],2,FALSE)+VLOOKUP(TP_BA_DB[[#This Row],[Severity]],Probability[],2,FALSE)+1)</f>
        <v/>
      </c>
      <c r="N108" s="182"/>
    </row>
    <row r="109" spans="2:14" ht="16.399999999999999" customHeight="1">
      <c r="B109" s="175">
        <v>105</v>
      </c>
      <c r="C109" s="1" t="s">
        <v>256</v>
      </c>
      <c r="D109" s="182" t="s">
        <v>628</v>
      </c>
      <c r="E109" s="2" t="s">
        <v>240</v>
      </c>
      <c r="F109" s="2">
        <v>60</v>
      </c>
      <c r="G109" s="2" t="str">
        <f t="shared" ref="G109:G207" si="8">$G$104</f>
        <v>30.87 [60]</v>
      </c>
      <c r="H109" s="1">
        <v>1</v>
      </c>
      <c r="I109" s="1">
        <v>1</v>
      </c>
      <c r="J109" t="s">
        <v>645</v>
      </c>
      <c r="K109" s="31"/>
      <c r="L109" s="31"/>
      <c r="M109" s="1" t="str">
        <f>IF(OR(ISBLANK(TP_BA_DB[[#This Row],[Probability]]),ISBLANK(TP_BA_DB[[#This Row],[Severity]])),"",VLOOKUP(TP_BA_DB[[#This Row],[Probability]],Probability[],2,FALSE)+VLOOKUP(TP_BA_DB[[#This Row],[Severity]],Probability[],2,FALSE)+1)</f>
        <v/>
      </c>
      <c r="N109" s="182"/>
    </row>
    <row r="110" spans="2:14" ht="16.399999999999999" customHeight="1">
      <c r="B110" s="175">
        <v>106</v>
      </c>
      <c r="C110" s="1" t="s">
        <v>257</v>
      </c>
      <c r="D110" s="182" t="s">
        <v>648</v>
      </c>
      <c r="E110" s="2" t="s">
        <v>240</v>
      </c>
      <c r="F110" s="2">
        <v>60</v>
      </c>
      <c r="G110" s="2" t="str">
        <f t="shared" si="8"/>
        <v>30.87 [60]</v>
      </c>
      <c r="H110" s="1">
        <v>1</v>
      </c>
      <c r="I110" s="1">
        <v>1</v>
      </c>
      <c r="J110" t="s">
        <v>647</v>
      </c>
      <c r="K110" s="31"/>
      <c r="L110" s="31"/>
      <c r="M110" s="1" t="str">
        <f>IF(OR(ISBLANK(TP_BA_DB[[#This Row],[Probability]]),ISBLANK(TP_BA_DB[[#This Row],[Severity]])),"",VLOOKUP(TP_BA_DB[[#This Row],[Probability]],Probability[],2,FALSE)+VLOOKUP(TP_BA_DB[[#This Row],[Severity]],Probability[],2,FALSE)+1)</f>
        <v/>
      </c>
      <c r="N110" s="182"/>
    </row>
    <row r="111" spans="2:14" ht="16.399999999999999" customHeight="1">
      <c r="B111" s="175">
        <v>107</v>
      </c>
      <c r="C111" s="1" t="s">
        <v>258</v>
      </c>
      <c r="D111" s="182" t="s">
        <v>649</v>
      </c>
      <c r="E111" s="2" t="s">
        <v>240</v>
      </c>
      <c r="F111" s="2">
        <v>60</v>
      </c>
      <c r="G111" s="2" t="str">
        <f t="shared" si="8"/>
        <v>30.87 [60]</v>
      </c>
      <c r="H111" s="1">
        <v>1</v>
      </c>
      <c r="I111" s="1">
        <v>1</v>
      </c>
      <c r="J111" t="s">
        <v>651</v>
      </c>
      <c r="K111" s="31"/>
      <c r="L111" s="31"/>
      <c r="M111" s="1" t="str">
        <f>IF(OR(ISBLANK(TP_BA_DB[[#This Row],[Probability]]),ISBLANK(TP_BA_DB[[#This Row],[Severity]])),"",VLOOKUP(TP_BA_DB[[#This Row],[Probability]],Probability[],2,FALSE)+VLOOKUP(TP_BA_DB[[#This Row],[Severity]],Probability[],2,FALSE)+1)</f>
        <v/>
      </c>
      <c r="N111" s="182"/>
    </row>
    <row r="112" spans="2:14" ht="16.399999999999999" customHeight="1">
      <c r="B112" s="175">
        <v>108</v>
      </c>
      <c r="C112" s="1" t="s">
        <v>259</v>
      </c>
      <c r="D112" s="182" t="s">
        <v>650</v>
      </c>
      <c r="E112" s="2" t="s">
        <v>240</v>
      </c>
      <c r="F112" s="2">
        <v>60</v>
      </c>
      <c r="G112" s="2" t="str">
        <f t="shared" si="8"/>
        <v>30.87 [60]</v>
      </c>
      <c r="H112" s="1">
        <v>1</v>
      </c>
      <c r="I112" s="1">
        <v>1</v>
      </c>
      <c r="J112" t="s">
        <v>652</v>
      </c>
      <c r="K112" s="31"/>
      <c r="L112" s="31"/>
      <c r="M112" s="1" t="str">
        <f>IF(OR(ISBLANK(TP_BA_DB[[#This Row],[Probability]]),ISBLANK(TP_BA_DB[[#This Row],[Severity]])),"",VLOOKUP(TP_BA_DB[[#This Row],[Probability]],Probability[],2,FALSE)+VLOOKUP(TP_BA_DB[[#This Row],[Severity]],Probability[],2,FALSE)+1)</f>
        <v/>
      </c>
      <c r="N112" s="182"/>
    </row>
    <row r="113" spans="2:14" ht="16.399999999999999" customHeight="1">
      <c r="B113" s="175">
        <v>109</v>
      </c>
      <c r="C113" s="1" t="s">
        <v>260</v>
      </c>
      <c r="D113" t="s">
        <v>261</v>
      </c>
      <c r="E113" s="2" t="s">
        <v>240</v>
      </c>
      <c r="F113" s="2">
        <v>140</v>
      </c>
      <c r="G113" s="2" t="str">
        <f t="shared" si="7"/>
        <v>30.87 [60]</v>
      </c>
      <c r="H113" s="1">
        <v>1</v>
      </c>
      <c r="I113" s="2"/>
      <c r="J113" s="31" t="s">
        <v>262</v>
      </c>
      <c r="M113" s="1" t="str">
        <f>IF(OR(ISBLANK(TP_BA_DB[[#This Row],[Probability]]),ISBLANK(TP_BA_DB[[#This Row],[Severity]])),"",VLOOKUP(TP_BA_DB[[#This Row],[Probability]],Probability[],2,FALSE)+VLOOKUP(TP_BA_DB[[#This Row],[Severity]],Probability[],2,FALSE)+1)</f>
        <v/>
      </c>
      <c r="N113" s="182"/>
    </row>
    <row r="114" spans="2:14" ht="16.399999999999999" customHeight="1">
      <c r="B114" s="175">
        <v>110</v>
      </c>
      <c r="C114" s="1" t="s">
        <v>263</v>
      </c>
      <c r="D114" s="182" t="s">
        <v>264</v>
      </c>
      <c r="E114" s="2" t="s">
        <v>240</v>
      </c>
      <c r="F114" s="2">
        <v>140</v>
      </c>
      <c r="G114" s="2" t="str">
        <f t="shared" si="8"/>
        <v>30.87 [60]</v>
      </c>
      <c r="H114" s="1">
        <v>1</v>
      </c>
      <c r="I114" s="1">
        <v>1</v>
      </c>
      <c r="J114" t="s">
        <v>644</v>
      </c>
      <c r="M114" s="1" t="str">
        <f>IF(OR(ISBLANK(TP_BA_DB[[#This Row],[Probability]]),ISBLANK(TP_BA_DB[[#This Row],[Severity]])),"",VLOOKUP(TP_BA_DB[[#This Row],[Probability]],Probability[],2,FALSE)+VLOOKUP(TP_BA_DB[[#This Row],[Severity]],Probability[],2,FALSE)+1)</f>
        <v/>
      </c>
      <c r="N114" s="182"/>
    </row>
    <row r="115" spans="2:14" ht="16.399999999999999" customHeight="1">
      <c r="B115" s="175">
        <v>111</v>
      </c>
      <c r="C115" s="1" t="s">
        <v>265</v>
      </c>
      <c r="D115" s="182" t="s">
        <v>268</v>
      </c>
      <c r="E115" s="2" t="s">
        <v>240</v>
      </c>
      <c r="F115" s="2">
        <v>140</v>
      </c>
      <c r="G115" s="2" t="str">
        <f t="shared" si="8"/>
        <v>30.87 [60]</v>
      </c>
      <c r="H115" s="1">
        <v>1</v>
      </c>
      <c r="I115" s="1">
        <v>1</v>
      </c>
      <c r="J115" t="s">
        <v>646</v>
      </c>
      <c r="K115" s="10"/>
      <c r="L115" s="10"/>
      <c r="M115" s="1" t="str">
        <f>IF(OR(ISBLANK(TP_BA_DB[[#This Row],[Probability]]),ISBLANK(TP_BA_DB[[#This Row],[Severity]])),"",VLOOKUP(TP_BA_DB[[#This Row],[Probability]],Probability[],2,FALSE)+VLOOKUP(TP_BA_DB[[#This Row],[Severity]],Probability[],2,FALSE)+1)</f>
        <v/>
      </c>
      <c r="N115" s="182"/>
    </row>
    <row r="116" spans="2:14" ht="16.399999999999999" customHeight="1">
      <c r="B116" s="175">
        <v>112</v>
      </c>
      <c r="C116" s="1" t="s">
        <v>266</v>
      </c>
      <c r="D116" t="s">
        <v>268</v>
      </c>
      <c r="E116" s="2" t="s">
        <v>240</v>
      </c>
      <c r="F116" s="2">
        <f>$F$113</f>
        <v>140</v>
      </c>
      <c r="G116" s="2" t="s">
        <v>370</v>
      </c>
      <c r="H116" s="1">
        <v>1</v>
      </c>
      <c r="I116" s="2"/>
      <c r="J116" s="31" t="s">
        <v>269</v>
      </c>
      <c r="K116" s="10"/>
      <c r="L116" s="10"/>
      <c r="M116" s="1" t="str">
        <f>IF(OR(ISBLANK(TP_BA_DB[[#This Row],[Probability]]),ISBLANK(TP_BA_DB[[#This Row],[Severity]])),"",VLOOKUP(TP_BA_DB[[#This Row],[Probability]],Probability[],2,FALSE)+VLOOKUP(TP_BA_DB[[#This Row],[Severity]],Probability[],2,FALSE)+1)</f>
        <v/>
      </c>
      <c r="N116" s="182"/>
    </row>
    <row r="117" spans="2:14" ht="16.399999999999999" customHeight="1">
      <c r="B117" s="175">
        <v>113</v>
      </c>
      <c r="C117" s="1" t="s">
        <v>267</v>
      </c>
      <c r="D117" t="s">
        <v>268</v>
      </c>
      <c r="E117" s="2" t="s">
        <v>240</v>
      </c>
      <c r="F117" s="2">
        <f>$F$113</f>
        <v>140</v>
      </c>
      <c r="G117" s="2" t="s">
        <v>371</v>
      </c>
      <c r="H117" s="1">
        <v>1</v>
      </c>
      <c r="I117" s="2"/>
      <c r="J117" s="31" t="s">
        <v>269</v>
      </c>
      <c r="K117" s="10"/>
      <c r="L117" s="10"/>
      <c r="M117" s="1" t="str">
        <f>IF(OR(ISBLANK(TP_BA_DB[[#This Row],[Probability]]),ISBLANK(TP_BA_DB[[#This Row],[Severity]])),"",VLOOKUP(TP_BA_DB[[#This Row],[Probability]],Probability[],2,FALSE)+VLOOKUP(TP_BA_DB[[#This Row],[Severity]],Probability[],2,FALSE)+1)</f>
        <v/>
      </c>
      <c r="N117" s="182"/>
    </row>
    <row r="118" spans="2:14" ht="16.399999999999999" customHeight="1">
      <c r="B118" s="175">
        <v>114</v>
      </c>
      <c r="C118" s="1" t="s">
        <v>272</v>
      </c>
      <c r="D118" s="182" t="s">
        <v>633</v>
      </c>
      <c r="E118" s="2" t="s">
        <v>240</v>
      </c>
      <c r="F118" s="2">
        <f>$F$113</f>
        <v>140</v>
      </c>
      <c r="G118" s="2" t="str">
        <f t="shared" si="8"/>
        <v>30.87 [60]</v>
      </c>
      <c r="H118" s="1">
        <v>1</v>
      </c>
      <c r="I118" s="1">
        <v>1</v>
      </c>
      <c r="J118" s="182" t="s">
        <v>653</v>
      </c>
      <c r="K118" s="10"/>
      <c r="L118" s="10"/>
      <c r="M118" s="1" t="str">
        <f>IF(OR(ISBLANK(TP_BA_DB[[#This Row],[Probability]]),ISBLANK(TP_BA_DB[[#This Row],[Severity]])),"",VLOOKUP(TP_BA_DB[[#This Row],[Probability]],Probability[],2,FALSE)+VLOOKUP(TP_BA_DB[[#This Row],[Severity]],Probability[],2,FALSE)+1)</f>
        <v/>
      </c>
      <c r="N118" s="182"/>
    </row>
    <row r="119" spans="2:14" ht="16.399999999999999" customHeight="1">
      <c r="B119" s="175">
        <v>115</v>
      </c>
      <c r="C119" s="1" t="s">
        <v>273</v>
      </c>
      <c r="D119" s="182" t="s">
        <v>634</v>
      </c>
      <c r="E119" s="2" t="s">
        <v>240</v>
      </c>
      <c r="F119" s="2">
        <v>120</v>
      </c>
      <c r="G119" s="1" t="s">
        <v>639</v>
      </c>
      <c r="H119" s="1">
        <v>1</v>
      </c>
      <c r="I119" s="1">
        <v>1</v>
      </c>
      <c r="J119" s="182" t="s">
        <v>654</v>
      </c>
      <c r="K119" s="10"/>
      <c r="L119" s="10"/>
      <c r="M119" s="1" t="str">
        <f>IF(OR(ISBLANK(TP_BA_DB[[#This Row],[Probability]]),ISBLANK(TP_BA_DB[[#This Row],[Severity]])),"",VLOOKUP(TP_BA_DB[[#This Row],[Probability]],Probability[],2,FALSE)+VLOOKUP(TP_BA_DB[[#This Row],[Severity]],Probability[],2,FALSE)+1)</f>
        <v/>
      </c>
      <c r="N119" s="182"/>
    </row>
    <row r="120" spans="2:14" ht="16.399999999999999" customHeight="1">
      <c r="B120" s="175">
        <v>116</v>
      </c>
      <c r="C120" s="1" t="s">
        <v>274</v>
      </c>
      <c r="D120" s="10" t="s">
        <v>403</v>
      </c>
      <c r="E120" s="2" t="s">
        <v>240</v>
      </c>
      <c r="F120" s="2">
        <v>120</v>
      </c>
      <c r="G120" s="2" t="str">
        <f>$G$104</f>
        <v>30.87 [60]</v>
      </c>
      <c r="H120" s="1">
        <v>1</v>
      </c>
      <c r="I120" s="2"/>
      <c r="J120" s="31" t="s">
        <v>277</v>
      </c>
      <c r="M120" s="1" t="str">
        <f>IF(OR(ISBLANK(TP_BA_DB[[#This Row],[Probability]]),ISBLANK(TP_BA_DB[[#This Row],[Severity]])),"",VLOOKUP(TP_BA_DB[[#This Row],[Probability]],Probability[],2,FALSE)+VLOOKUP(TP_BA_DB[[#This Row],[Severity]],Probability[],2,FALSE)+1)</f>
        <v/>
      </c>
      <c r="N120" s="182"/>
    </row>
    <row r="121" spans="2:14" ht="16.399999999999999" customHeight="1">
      <c r="B121" s="175">
        <v>117</v>
      </c>
      <c r="C121" s="1" t="s">
        <v>275</v>
      </c>
      <c r="D121" s="10" t="s">
        <v>276</v>
      </c>
      <c r="E121" s="2" t="s">
        <v>240</v>
      </c>
      <c r="F121" s="2">
        <v>120</v>
      </c>
      <c r="G121" s="2" t="str">
        <f>$G$104</f>
        <v>30.87 [60]</v>
      </c>
      <c r="H121" s="1">
        <v>1</v>
      </c>
      <c r="I121" s="2"/>
      <c r="J121" s="31" t="s">
        <v>278</v>
      </c>
      <c r="M121" s="1" t="str">
        <f>IF(OR(ISBLANK(TP_BA_DB[[#This Row],[Probability]]),ISBLANK(TP_BA_DB[[#This Row],[Severity]])),"",VLOOKUP(TP_BA_DB[[#This Row],[Probability]],Probability[],2,FALSE)+VLOOKUP(TP_BA_DB[[#This Row],[Severity]],Probability[],2,FALSE)+1)</f>
        <v/>
      </c>
      <c r="N121" s="182"/>
    </row>
    <row r="122" spans="2:14" ht="16.399999999999999" customHeight="1">
      <c r="B122" s="175">
        <v>118</v>
      </c>
      <c r="C122" s="1" t="s">
        <v>279</v>
      </c>
      <c r="D122" t="s">
        <v>296</v>
      </c>
      <c r="E122" s="2" t="s">
        <v>240</v>
      </c>
      <c r="F122" s="2">
        <v>60</v>
      </c>
      <c r="G122" s="2" t="str">
        <f>$G$116</f>
        <v>36.01 [70]</v>
      </c>
      <c r="H122" s="1">
        <v>1</v>
      </c>
      <c r="I122" s="2"/>
      <c r="J122" s="31" t="s">
        <v>415</v>
      </c>
      <c r="M122" s="1" t="str">
        <f>IF(OR(ISBLANK(TP_BA_DB[[#This Row],[Probability]]),ISBLANK(TP_BA_DB[[#This Row],[Severity]])),"",VLOOKUP(TP_BA_DB[[#This Row],[Probability]],Probability[],2,FALSE)+VLOOKUP(TP_BA_DB[[#This Row],[Severity]],Probability[],2,FALSE)+1)</f>
        <v/>
      </c>
      <c r="N122" s="182"/>
    </row>
    <row r="123" spans="2:14" ht="16.399999999999999" customHeight="1">
      <c r="B123" s="175">
        <v>119</v>
      </c>
      <c r="C123" s="1" t="s">
        <v>280</v>
      </c>
      <c r="D123" t="s">
        <v>296</v>
      </c>
      <c r="E123" s="2" t="s">
        <v>240</v>
      </c>
      <c r="F123" s="2">
        <v>60</v>
      </c>
      <c r="G123" s="2" t="str">
        <f>G104</f>
        <v>30.87 [60]</v>
      </c>
      <c r="H123" s="1">
        <v>1</v>
      </c>
      <c r="I123" s="2"/>
      <c r="J123" s="31" t="s">
        <v>415</v>
      </c>
      <c r="M123" s="1" t="str">
        <f>IF(OR(ISBLANK(TP_BA_DB[[#This Row],[Probability]]),ISBLANK(TP_BA_DB[[#This Row],[Severity]])),"",VLOOKUP(TP_BA_DB[[#This Row],[Probability]],Probability[],2,FALSE)+VLOOKUP(TP_BA_DB[[#This Row],[Severity]],Probability[],2,FALSE)+1)</f>
        <v/>
      </c>
      <c r="N123" s="182"/>
    </row>
    <row r="124" spans="2:14" ht="16.399999999999999" customHeight="1">
      <c r="B124" s="175">
        <v>120</v>
      </c>
      <c r="C124" s="1" t="s">
        <v>281</v>
      </c>
      <c r="D124" t="s">
        <v>293</v>
      </c>
      <c r="E124" s="2" t="s">
        <v>240</v>
      </c>
      <c r="F124" s="2">
        <v>60</v>
      </c>
      <c r="G124" s="2" t="str">
        <f>$G$116</f>
        <v>36.01 [70]</v>
      </c>
      <c r="H124" s="1">
        <v>1</v>
      </c>
      <c r="I124" s="2"/>
      <c r="J124" s="31" t="s">
        <v>294</v>
      </c>
      <c r="M124" s="1" t="str">
        <f>IF(OR(ISBLANK(TP_BA_DB[[#This Row],[Probability]]),ISBLANK(TP_BA_DB[[#This Row],[Severity]])),"",VLOOKUP(TP_BA_DB[[#This Row],[Probability]],Probability[],2,FALSE)+VLOOKUP(TP_BA_DB[[#This Row],[Severity]],Probability[],2,FALSE)+1)</f>
        <v/>
      </c>
      <c r="N124" s="182"/>
    </row>
    <row r="125" spans="2:14" ht="16.399999999999999" customHeight="1">
      <c r="B125" s="175">
        <v>121</v>
      </c>
      <c r="C125" s="1" t="s">
        <v>282</v>
      </c>
      <c r="D125" t="s">
        <v>293</v>
      </c>
      <c r="E125" s="2" t="s">
        <v>240</v>
      </c>
      <c r="F125" s="2">
        <v>60</v>
      </c>
      <c r="G125" s="2" t="str">
        <f>$G$117</f>
        <v>28.8 [56]</v>
      </c>
      <c r="H125" s="1">
        <v>1</v>
      </c>
      <c r="I125" s="2"/>
      <c r="J125" s="31" t="s">
        <v>294</v>
      </c>
      <c r="M125" s="1" t="str">
        <f>IF(OR(ISBLANK(TP_BA_DB[[#This Row],[Probability]]),ISBLANK(TP_BA_DB[[#This Row],[Severity]])),"",VLOOKUP(TP_BA_DB[[#This Row],[Probability]],Probability[],2,FALSE)+VLOOKUP(TP_BA_DB[[#This Row],[Severity]],Probability[],2,FALSE)+1)</f>
        <v/>
      </c>
      <c r="N125" s="182"/>
    </row>
    <row r="126" spans="2:14" ht="16.399999999999999" customHeight="1">
      <c r="B126" s="175">
        <v>122</v>
      </c>
      <c r="C126" s="1" t="s">
        <v>283</v>
      </c>
      <c r="D126" t="s">
        <v>295</v>
      </c>
      <c r="E126" s="2" t="s">
        <v>240</v>
      </c>
      <c r="F126" s="2">
        <v>60</v>
      </c>
      <c r="G126" s="2" t="str">
        <f>$G$116</f>
        <v>36.01 [70]</v>
      </c>
      <c r="H126" s="1">
        <v>1</v>
      </c>
      <c r="I126" s="2"/>
      <c r="J126" s="31" t="s">
        <v>297</v>
      </c>
      <c r="M126" s="1" t="str">
        <f>IF(OR(ISBLANK(TP_BA_DB[[#This Row],[Probability]]),ISBLANK(TP_BA_DB[[#This Row],[Severity]])),"",VLOOKUP(TP_BA_DB[[#This Row],[Probability]],Probability[],2,FALSE)+VLOOKUP(TP_BA_DB[[#This Row],[Severity]],Probability[],2,FALSE)+1)</f>
        <v/>
      </c>
      <c r="N126" s="182"/>
    </row>
    <row r="127" spans="2:14" ht="16.399999999999999" customHeight="1">
      <c r="B127" s="175">
        <v>123</v>
      </c>
      <c r="C127" s="1" t="s">
        <v>284</v>
      </c>
      <c r="D127" t="s">
        <v>295</v>
      </c>
      <c r="E127" s="2" t="s">
        <v>240</v>
      </c>
      <c r="F127" s="2">
        <v>60</v>
      </c>
      <c r="G127" s="2" t="str">
        <f>$G$117</f>
        <v>28.8 [56]</v>
      </c>
      <c r="H127" s="1">
        <v>1</v>
      </c>
      <c r="I127" s="2"/>
      <c r="J127" s="31" t="s">
        <v>297</v>
      </c>
      <c r="M127" s="1" t="str">
        <f>IF(OR(ISBLANK(TP_BA_DB[[#This Row],[Probability]]),ISBLANK(TP_BA_DB[[#This Row],[Severity]])),"",VLOOKUP(TP_BA_DB[[#This Row],[Probability]],Probability[],2,FALSE)+VLOOKUP(TP_BA_DB[[#This Row],[Severity]],Probability[],2,FALSE)+1)</f>
        <v/>
      </c>
      <c r="N127" s="182"/>
    </row>
    <row r="128" spans="2:14" ht="16.399999999999999" customHeight="1">
      <c r="B128" s="175">
        <v>124</v>
      </c>
      <c r="C128" s="1" t="s">
        <v>285</v>
      </c>
      <c r="D128" t="s">
        <v>298</v>
      </c>
      <c r="E128" s="2" t="s">
        <v>240</v>
      </c>
      <c r="F128" s="2">
        <v>60</v>
      </c>
      <c r="G128" s="2" t="str">
        <f>$G$116</f>
        <v>36.01 [70]</v>
      </c>
      <c r="H128" s="1">
        <v>1</v>
      </c>
      <c r="I128" s="2"/>
      <c r="J128" s="31" t="s">
        <v>299</v>
      </c>
      <c r="M128" s="1" t="str">
        <f>IF(OR(ISBLANK(TP_BA_DB[[#This Row],[Probability]]),ISBLANK(TP_BA_DB[[#This Row],[Severity]])),"",VLOOKUP(TP_BA_DB[[#This Row],[Probability]],Probability[],2,FALSE)+VLOOKUP(TP_BA_DB[[#This Row],[Severity]],Probability[],2,FALSE)+1)</f>
        <v/>
      </c>
      <c r="N128" s="182"/>
    </row>
    <row r="129" spans="2:14" ht="16.399999999999999" customHeight="1">
      <c r="B129" s="175">
        <v>125</v>
      </c>
      <c r="C129" s="1" t="s">
        <v>286</v>
      </c>
      <c r="D129" t="s">
        <v>298</v>
      </c>
      <c r="E129" s="2" t="s">
        <v>240</v>
      </c>
      <c r="F129" s="2">
        <v>60</v>
      </c>
      <c r="G129" s="2" t="str">
        <f>$G$117</f>
        <v>28.8 [56]</v>
      </c>
      <c r="H129" s="1">
        <v>1</v>
      </c>
      <c r="I129" s="2"/>
      <c r="J129" s="31" t="s">
        <v>299</v>
      </c>
      <c r="M129" s="1" t="str">
        <f>IF(OR(ISBLANK(TP_BA_DB[[#This Row],[Probability]]),ISBLANK(TP_BA_DB[[#This Row],[Severity]])),"",VLOOKUP(TP_BA_DB[[#This Row],[Probability]],Probability[],2,FALSE)+VLOOKUP(TP_BA_DB[[#This Row],[Severity]],Probability[],2,FALSE)+1)</f>
        <v/>
      </c>
      <c r="N129" s="182"/>
    </row>
    <row r="130" spans="2:14" ht="16.399999999999999" customHeight="1">
      <c r="B130" s="175">
        <v>126</v>
      </c>
      <c r="C130" s="1" t="s">
        <v>287</v>
      </c>
      <c r="D130" t="s">
        <v>300</v>
      </c>
      <c r="E130" s="2" t="s">
        <v>240</v>
      </c>
      <c r="F130" s="2">
        <v>60</v>
      </c>
      <c r="G130" s="2" t="str">
        <f>$G$116</f>
        <v>36.01 [70]</v>
      </c>
      <c r="H130" s="1">
        <v>1</v>
      </c>
      <c r="I130" s="2"/>
      <c r="J130" s="31" t="s">
        <v>301</v>
      </c>
      <c r="M130" s="1" t="str">
        <f>IF(OR(ISBLANK(TP_BA_DB[[#This Row],[Probability]]),ISBLANK(TP_BA_DB[[#This Row],[Severity]])),"",VLOOKUP(TP_BA_DB[[#This Row],[Probability]],Probability[],2,FALSE)+VLOOKUP(TP_BA_DB[[#This Row],[Severity]],Probability[],2,FALSE)+1)</f>
        <v/>
      </c>
      <c r="N130" s="182"/>
    </row>
    <row r="131" spans="2:14" ht="16.399999999999999" customHeight="1">
      <c r="B131" s="175">
        <v>127</v>
      </c>
      <c r="C131" s="1" t="s">
        <v>288</v>
      </c>
      <c r="D131" t="s">
        <v>300</v>
      </c>
      <c r="E131" s="2" t="s">
        <v>240</v>
      </c>
      <c r="F131" s="2">
        <v>60</v>
      </c>
      <c r="G131" s="2" t="str">
        <f>$G$117</f>
        <v>28.8 [56]</v>
      </c>
      <c r="H131" s="1">
        <v>1</v>
      </c>
      <c r="I131" s="2"/>
      <c r="J131" s="31" t="s">
        <v>301</v>
      </c>
      <c r="M131" s="1" t="str">
        <f>IF(OR(ISBLANK(TP_BA_DB[[#This Row],[Probability]]),ISBLANK(TP_BA_DB[[#This Row],[Severity]])),"",VLOOKUP(TP_BA_DB[[#This Row],[Probability]],Probability[],2,FALSE)+VLOOKUP(TP_BA_DB[[#This Row],[Severity]],Probability[],2,FALSE)+1)</f>
        <v/>
      </c>
      <c r="N131" s="182"/>
    </row>
    <row r="132" spans="2:14" ht="16.399999999999999" customHeight="1">
      <c r="B132" s="175">
        <v>128</v>
      </c>
      <c r="C132" s="1" t="s">
        <v>289</v>
      </c>
      <c r="D132" t="s">
        <v>302</v>
      </c>
      <c r="E132" s="2" t="s">
        <v>240</v>
      </c>
      <c r="F132" s="2">
        <v>60</v>
      </c>
      <c r="G132" s="2" t="str">
        <f>$G$116</f>
        <v>36.01 [70]</v>
      </c>
      <c r="H132" s="1">
        <v>1</v>
      </c>
      <c r="I132" s="2"/>
      <c r="J132" s="31" t="s">
        <v>304</v>
      </c>
      <c r="M132" s="1" t="str">
        <f>IF(OR(ISBLANK(TP_BA_DB[[#This Row],[Probability]]),ISBLANK(TP_BA_DB[[#This Row],[Severity]])),"",VLOOKUP(TP_BA_DB[[#This Row],[Probability]],Probability[],2,FALSE)+VLOOKUP(TP_BA_DB[[#This Row],[Severity]],Probability[],2,FALSE)+1)</f>
        <v/>
      </c>
      <c r="N132" s="182"/>
    </row>
    <row r="133" spans="2:14" ht="16.399999999999999" customHeight="1">
      <c r="B133" s="175">
        <v>129</v>
      </c>
      <c r="C133" s="1" t="s">
        <v>290</v>
      </c>
      <c r="D133" t="s">
        <v>302</v>
      </c>
      <c r="E133" s="2" t="s">
        <v>240</v>
      </c>
      <c r="F133" s="2">
        <v>60</v>
      </c>
      <c r="G133" s="2" t="str">
        <f>$G$117</f>
        <v>28.8 [56]</v>
      </c>
      <c r="H133" s="1">
        <v>1</v>
      </c>
      <c r="I133" s="2"/>
      <c r="J133" s="31" t="s">
        <v>304</v>
      </c>
      <c r="M133" s="1" t="str">
        <f>IF(OR(ISBLANK(TP_BA_DB[[#This Row],[Probability]]),ISBLANK(TP_BA_DB[[#This Row],[Severity]])),"",VLOOKUP(TP_BA_DB[[#This Row],[Probability]],Probability[],2,FALSE)+VLOOKUP(TP_BA_DB[[#This Row],[Severity]],Probability[],2,FALSE)+1)</f>
        <v/>
      </c>
      <c r="N133" s="182"/>
    </row>
    <row r="134" spans="2:14" ht="16.399999999999999" customHeight="1">
      <c r="B134" s="175">
        <v>130</v>
      </c>
      <c r="C134" s="1" t="s">
        <v>291</v>
      </c>
      <c r="D134" t="s">
        <v>303</v>
      </c>
      <c r="E134" s="2" t="s">
        <v>240</v>
      </c>
      <c r="F134" s="2">
        <v>60</v>
      </c>
      <c r="G134" s="2" t="str">
        <f>$G$116</f>
        <v>36.01 [70]</v>
      </c>
      <c r="H134" s="1">
        <v>1</v>
      </c>
      <c r="I134" s="2"/>
      <c r="J134" s="31" t="s">
        <v>305</v>
      </c>
      <c r="M134" s="1" t="str">
        <f>IF(OR(ISBLANK(TP_BA_DB[[#This Row],[Probability]]),ISBLANK(TP_BA_DB[[#This Row],[Severity]])),"",VLOOKUP(TP_BA_DB[[#This Row],[Probability]],Probability[],2,FALSE)+VLOOKUP(TP_BA_DB[[#This Row],[Severity]],Probability[],2,FALSE)+1)</f>
        <v/>
      </c>
      <c r="N134" s="182"/>
    </row>
    <row r="135" spans="2:14" ht="16.399999999999999" customHeight="1">
      <c r="B135" s="175">
        <v>131</v>
      </c>
      <c r="C135" s="1" t="s">
        <v>292</v>
      </c>
      <c r="D135" t="s">
        <v>303</v>
      </c>
      <c r="E135" s="2" t="s">
        <v>240</v>
      </c>
      <c r="F135" s="2">
        <v>60</v>
      </c>
      <c r="G135" s="2" t="str">
        <f>$G$117</f>
        <v>28.8 [56]</v>
      </c>
      <c r="H135" s="1">
        <v>1</v>
      </c>
      <c r="I135" s="2"/>
      <c r="J135" s="31" t="s">
        <v>305</v>
      </c>
      <c r="M135" s="1" t="str">
        <f>IF(OR(ISBLANK(TP_BA_DB[[#This Row],[Probability]]),ISBLANK(TP_BA_DB[[#This Row],[Severity]])),"",VLOOKUP(TP_BA_DB[[#This Row],[Probability]],Probability[],2,FALSE)+VLOOKUP(TP_BA_DB[[#This Row],[Severity]],Probability[],2,FALSE)+1)</f>
        <v/>
      </c>
      <c r="N135" s="182"/>
    </row>
    <row r="136" spans="2:14" ht="16.399999999999999" customHeight="1">
      <c r="B136" s="175">
        <v>132</v>
      </c>
      <c r="C136" s="1" t="s">
        <v>306</v>
      </c>
      <c r="D136" t="s">
        <v>307</v>
      </c>
      <c r="E136" s="2" t="s">
        <v>240</v>
      </c>
      <c r="F136" s="2">
        <v>30</v>
      </c>
      <c r="G136" s="2" t="s">
        <v>308</v>
      </c>
      <c r="H136" s="1">
        <v>1</v>
      </c>
      <c r="I136" s="2"/>
      <c r="J136" s="31" t="s">
        <v>329</v>
      </c>
      <c r="M136" s="1" t="str">
        <f>IF(OR(ISBLANK(TP_BA_DB[[#This Row],[Probability]]),ISBLANK(TP_BA_DB[[#This Row],[Severity]])),"",VLOOKUP(TP_BA_DB[[#This Row],[Probability]],Probability[],2,FALSE)+VLOOKUP(TP_BA_DB[[#This Row],[Severity]],Probability[],2,FALSE)+1)</f>
        <v/>
      </c>
      <c r="N136" s="182"/>
    </row>
    <row r="137" spans="2:14" ht="16.399999999999999" customHeight="1">
      <c r="B137" s="175">
        <v>133</v>
      </c>
      <c r="C137" s="1" t="s">
        <v>309</v>
      </c>
      <c r="D137" t="s">
        <v>310</v>
      </c>
      <c r="E137" s="2" t="s">
        <v>240</v>
      </c>
      <c r="F137" s="2">
        <f>$F$136</f>
        <v>30</v>
      </c>
      <c r="G137" s="2" t="str">
        <f>$G$136</f>
        <v>33.95 [66]</v>
      </c>
      <c r="H137" s="1">
        <v>1</v>
      </c>
      <c r="I137" s="2"/>
      <c r="J137" s="31" t="s">
        <v>330</v>
      </c>
      <c r="M137" s="1" t="str">
        <f>IF(OR(ISBLANK(TP_BA_DB[[#This Row],[Probability]]),ISBLANK(TP_BA_DB[[#This Row],[Severity]])),"",VLOOKUP(TP_BA_DB[[#This Row],[Probability]],Probability[],2,FALSE)+VLOOKUP(TP_BA_DB[[#This Row],[Severity]],Probability[],2,FALSE)+1)</f>
        <v/>
      </c>
      <c r="N137" s="182"/>
    </row>
    <row r="138" spans="2:14" ht="16.399999999999999" customHeight="1">
      <c r="B138" s="175">
        <v>134</v>
      </c>
      <c r="C138" s="1" t="s">
        <v>311</v>
      </c>
      <c r="D138" t="s">
        <v>312</v>
      </c>
      <c r="E138" s="2" t="s">
        <v>240</v>
      </c>
      <c r="F138" s="2">
        <f t="shared" ref="F138:F147" si="9">$F$136</f>
        <v>30</v>
      </c>
      <c r="G138" s="2" t="str">
        <f>$G$136</f>
        <v>33.95 [66]</v>
      </c>
      <c r="H138" s="1">
        <v>1</v>
      </c>
      <c r="I138" s="2"/>
      <c r="J138" s="31" t="s">
        <v>331</v>
      </c>
      <c r="M138" s="1" t="str">
        <f>IF(OR(ISBLANK(TP_BA_DB[[#This Row],[Probability]]),ISBLANK(TP_BA_DB[[#This Row],[Severity]])),"",VLOOKUP(TP_BA_DB[[#This Row],[Probability]],Probability[],2,FALSE)+VLOOKUP(TP_BA_DB[[#This Row],[Severity]],Probability[],2,FALSE)+1)</f>
        <v/>
      </c>
      <c r="N138" s="182"/>
    </row>
    <row r="139" spans="2:14" ht="16.399999999999999" customHeight="1">
      <c r="B139" s="175">
        <v>135</v>
      </c>
      <c r="C139" s="1" t="s">
        <v>313</v>
      </c>
      <c r="D139" t="s">
        <v>314</v>
      </c>
      <c r="E139" s="2" t="s">
        <v>240</v>
      </c>
      <c r="F139" s="2">
        <f t="shared" si="9"/>
        <v>30</v>
      </c>
      <c r="G139" s="2" t="str">
        <f t="shared" ref="G139:G155" si="10">$G$104</f>
        <v>30.87 [60]</v>
      </c>
      <c r="H139" s="1">
        <v>1</v>
      </c>
      <c r="I139" s="2"/>
      <c r="J139" s="31" t="s">
        <v>332</v>
      </c>
      <c r="M139" s="1" t="str">
        <f>IF(OR(ISBLANK(TP_BA_DB[[#This Row],[Probability]]),ISBLANK(TP_BA_DB[[#This Row],[Severity]])),"",VLOOKUP(TP_BA_DB[[#This Row],[Probability]],Probability[],2,FALSE)+VLOOKUP(TP_BA_DB[[#This Row],[Severity]],Probability[],2,FALSE)+1)</f>
        <v/>
      </c>
      <c r="N139" s="182"/>
    </row>
    <row r="140" spans="2:14" ht="16.399999999999999" customHeight="1">
      <c r="B140" s="175">
        <v>136</v>
      </c>
      <c r="C140" s="1" t="s">
        <v>315</v>
      </c>
      <c r="D140" t="s">
        <v>317</v>
      </c>
      <c r="E140" s="2" t="s">
        <v>240</v>
      </c>
      <c r="F140" s="2">
        <f t="shared" si="9"/>
        <v>30</v>
      </c>
      <c r="G140" s="2" t="str">
        <f t="shared" si="10"/>
        <v>30.87 [60]</v>
      </c>
      <c r="H140" s="1">
        <v>1</v>
      </c>
      <c r="I140" s="2"/>
      <c r="J140" s="31" t="s">
        <v>333</v>
      </c>
      <c r="M140" s="1" t="str">
        <f>IF(OR(ISBLANK(TP_BA_DB[[#This Row],[Probability]]),ISBLANK(TP_BA_DB[[#This Row],[Severity]])),"",VLOOKUP(TP_BA_DB[[#This Row],[Probability]],Probability[],2,FALSE)+VLOOKUP(TP_BA_DB[[#This Row],[Severity]],Probability[],2,FALSE)+1)</f>
        <v/>
      </c>
      <c r="N140" s="182"/>
    </row>
    <row r="141" spans="2:14" ht="16.399999999999999" customHeight="1">
      <c r="B141" s="175">
        <v>137</v>
      </c>
      <c r="C141" s="1" t="s">
        <v>316</v>
      </c>
      <c r="D141" t="s">
        <v>318</v>
      </c>
      <c r="E141" s="2" t="s">
        <v>240</v>
      </c>
      <c r="F141" s="2">
        <f t="shared" si="9"/>
        <v>30</v>
      </c>
      <c r="G141" s="2" t="str">
        <f t="shared" si="10"/>
        <v>30.87 [60]</v>
      </c>
      <c r="H141" s="1">
        <v>1</v>
      </c>
      <c r="I141" s="2"/>
      <c r="J141" s="31" t="s">
        <v>334</v>
      </c>
      <c r="M141" s="1" t="str">
        <f>IF(OR(ISBLANK(TP_BA_DB[[#This Row],[Probability]]),ISBLANK(TP_BA_DB[[#This Row],[Severity]])),"",VLOOKUP(TP_BA_DB[[#This Row],[Probability]],Probability[],2,FALSE)+VLOOKUP(TP_BA_DB[[#This Row],[Severity]],Probability[],2,FALSE)+1)</f>
        <v/>
      </c>
      <c r="N141" s="182"/>
    </row>
    <row r="142" spans="2:14" ht="16.399999999999999" customHeight="1">
      <c r="B142" s="175">
        <v>138</v>
      </c>
      <c r="C142" s="1" t="s">
        <v>319</v>
      </c>
      <c r="D142" t="s">
        <v>326</v>
      </c>
      <c r="E142" s="2" t="s">
        <v>240</v>
      </c>
      <c r="F142" s="2">
        <f t="shared" si="9"/>
        <v>30</v>
      </c>
      <c r="G142" s="2" t="str">
        <f t="shared" si="10"/>
        <v>30.87 [60]</v>
      </c>
      <c r="H142" s="1">
        <v>1</v>
      </c>
      <c r="I142" s="2"/>
      <c r="J142" s="31" t="s">
        <v>335</v>
      </c>
      <c r="M142" s="1" t="str">
        <f>IF(OR(ISBLANK(TP_BA_DB[[#This Row],[Probability]]),ISBLANK(TP_BA_DB[[#This Row],[Severity]])),"",VLOOKUP(TP_BA_DB[[#This Row],[Probability]],Probability[],2,FALSE)+VLOOKUP(TP_BA_DB[[#This Row],[Severity]],Probability[],2,FALSE)+1)</f>
        <v/>
      </c>
      <c r="N142" s="182"/>
    </row>
    <row r="143" spans="2:14" ht="16.399999999999999" customHeight="1">
      <c r="B143" s="175">
        <v>139</v>
      </c>
      <c r="C143" s="1" t="s">
        <v>320</v>
      </c>
      <c r="D143" t="s">
        <v>324</v>
      </c>
      <c r="E143" s="2" t="s">
        <v>240</v>
      </c>
      <c r="F143" s="2">
        <f t="shared" si="9"/>
        <v>30</v>
      </c>
      <c r="G143" s="2" t="str">
        <f t="shared" si="10"/>
        <v>30.87 [60]</v>
      </c>
      <c r="H143" s="1">
        <v>1</v>
      </c>
      <c r="I143" s="2"/>
      <c r="J143" s="31" t="s">
        <v>336</v>
      </c>
      <c r="M143" s="1" t="str">
        <f>IF(OR(ISBLANK(TP_BA_DB[[#This Row],[Probability]]),ISBLANK(TP_BA_DB[[#This Row],[Severity]])),"",VLOOKUP(TP_BA_DB[[#This Row],[Probability]],Probability[],2,FALSE)+VLOOKUP(TP_BA_DB[[#This Row],[Severity]],Probability[],2,FALSE)+1)</f>
        <v/>
      </c>
      <c r="N143" s="182"/>
    </row>
    <row r="144" spans="2:14" ht="16.399999999999999" customHeight="1">
      <c r="B144" s="175">
        <v>140</v>
      </c>
      <c r="C144" s="1" t="s">
        <v>321</v>
      </c>
      <c r="D144" t="s">
        <v>325</v>
      </c>
      <c r="E144" s="2" t="s">
        <v>240</v>
      </c>
      <c r="F144" s="2">
        <f t="shared" si="9"/>
        <v>30</v>
      </c>
      <c r="G144" s="2" t="str">
        <f t="shared" si="10"/>
        <v>30.87 [60]</v>
      </c>
      <c r="H144" s="1">
        <v>1</v>
      </c>
      <c r="I144" s="2"/>
      <c r="J144" s="31" t="s">
        <v>337</v>
      </c>
      <c r="M144" s="1" t="str">
        <f>IF(OR(ISBLANK(TP_BA_DB[[#This Row],[Probability]]),ISBLANK(TP_BA_DB[[#This Row],[Severity]])),"",VLOOKUP(TP_BA_DB[[#This Row],[Probability]],Probability[],2,FALSE)+VLOOKUP(TP_BA_DB[[#This Row],[Severity]],Probability[],2,FALSE)+1)</f>
        <v/>
      </c>
      <c r="N144" s="182"/>
    </row>
    <row r="145" spans="2:14" ht="16.399999999999999" customHeight="1">
      <c r="B145" s="175">
        <v>141</v>
      </c>
      <c r="C145" s="1" t="s">
        <v>322</v>
      </c>
      <c r="D145" t="s">
        <v>327</v>
      </c>
      <c r="E145" s="2" t="s">
        <v>240</v>
      </c>
      <c r="F145" s="2">
        <f t="shared" si="9"/>
        <v>30</v>
      </c>
      <c r="G145" s="2" t="str">
        <f t="shared" si="10"/>
        <v>30.87 [60]</v>
      </c>
      <c r="H145" s="1">
        <v>1</v>
      </c>
      <c r="I145" s="2"/>
      <c r="J145" s="31" t="s">
        <v>338</v>
      </c>
      <c r="M145" s="1" t="str">
        <f>IF(OR(ISBLANK(TP_BA_DB[[#This Row],[Probability]]),ISBLANK(TP_BA_DB[[#This Row],[Severity]])),"",VLOOKUP(TP_BA_DB[[#This Row],[Probability]],Probability[],2,FALSE)+VLOOKUP(TP_BA_DB[[#This Row],[Severity]],Probability[],2,FALSE)+1)</f>
        <v/>
      </c>
      <c r="N145" s="182"/>
    </row>
    <row r="146" spans="2:14" ht="16.399999999999999" customHeight="1">
      <c r="B146" s="175">
        <v>142</v>
      </c>
      <c r="C146" s="1" t="s">
        <v>323</v>
      </c>
      <c r="D146" t="s">
        <v>328</v>
      </c>
      <c r="E146" s="2" t="s">
        <v>240</v>
      </c>
      <c r="F146" s="2">
        <f t="shared" si="9"/>
        <v>30</v>
      </c>
      <c r="G146" s="2" t="str">
        <f t="shared" si="10"/>
        <v>30.87 [60]</v>
      </c>
      <c r="H146" s="1">
        <v>1</v>
      </c>
      <c r="I146" s="2"/>
      <c r="J146" s="31" t="s">
        <v>339</v>
      </c>
      <c r="M146" s="1" t="str">
        <f>IF(OR(ISBLANK(TP_BA_DB[[#This Row],[Probability]]),ISBLANK(TP_BA_DB[[#This Row],[Severity]])),"",VLOOKUP(TP_BA_DB[[#This Row],[Probability]],Probability[],2,FALSE)+VLOOKUP(TP_BA_DB[[#This Row],[Severity]],Probability[],2,FALSE)+1)</f>
        <v/>
      </c>
      <c r="N146" s="182"/>
    </row>
    <row r="147" spans="2:14" ht="16.399999999999999" customHeight="1">
      <c r="B147" s="209">
        <v>143</v>
      </c>
      <c r="C147" s="1" t="s">
        <v>418</v>
      </c>
      <c r="D147" t="s">
        <v>419</v>
      </c>
      <c r="E147" s="2" t="s">
        <v>240</v>
      </c>
      <c r="F147" s="2">
        <f t="shared" si="9"/>
        <v>30</v>
      </c>
      <c r="G147" s="2" t="str">
        <f t="shared" si="10"/>
        <v>30.87 [60]</v>
      </c>
      <c r="H147" s="1">
        <v>1</v>
      </c>
      <c r="I147" s="2"/>
      <c r="J147" s="31" t="s">
        <v>420</v>
      </c>
      <c r="M147" s="174" t="str">
        <f>IF(OR(ISBLANK(TP_BA_DB[[#This Row],[Probability]]),ISBLANK(TP_BA_DB[[#This Row],[Severity]])),"",VLOOKUP(TP_BA_DB[[#This Row],[Probability]],Probability[],2,FALSE)+VLOOKUP(TP_BA_DB[[#This Row],[Severity]],Probability[],2,FALSE)+1)</f>
        <v/>
      </c>
      <c r="N147" s="182"/>
    </row>
    <row r="148" spans="2:14" ht="16.399999999999999" customHeight="1">
      <c r="B148" s="209">
        <v>144</v>
      </c>
      <c r="C148" s="1" t="s">
        <v>340</v>
      </c>
      <c r="D148" s="31" t="s">
        <v>385</v>
      </c>
      <c r="E148" s="2" t="s">
        <v>240</v>
      </c>
      <c r="F148" s="2">
        <f t="shared" ref="F148:F149" si="11">$F$19</f>
        <v>45</v>
      </c>
      <c r="G148" s="2" t="str">
        <f t="shared" si="10"/>
        <v>30.87 [60]</v>
      </c>
      <c r="H148" s="1">
        <v>1</v>
      </c>
      <c r="I148" s="2"/>
      <c r="J148" s="31" t="s">
        <v>253</v>
      </c>
      <c r="M148" s="174" t="str">
        <f>IF(OR(ISBLANK(TP_BA_DB[[#This Row],[Probability]]),ISBLANK(TP_BA_DB[[#This Row],[Severity]])),"",VLOOKUP(TP_BA_DB[[#This Row],[Probability]],Probability[],2,FALSE)+VLOOKUP(TP_BA_DB[[#This Row],[Severity]],Probability[],2,FALSE)+1)</f>
        <v/>
      </c>
      <c r="N148" s="182"/>
    </row>
    <row r="149" spans="2:14" ht="16.399999999999999" customHeight="1">
      <c r="B149" s="209">
        <v>145</v>
      </c>
      <c r="C149" s="1" t="s">
        <v>341</v>
      </c>
      <c r="D149" s="10" t="s">
        <v>386</v>
      </c>
      <c r="E149" s="2" t="s">
        <v>240</v>
      </c>
      <c r="F149" s="2">
        <f t="shared" si="11"/>
        <v>45</v>
      </c>
      <c r="G149" s="2" t="str">
        <f t="shared" si="10"/>
        <v>30.87 [60]</v>
      </c>
      <c r="H149" s="1">
        <v>1</v>
      </c>
      <c r="I149" s="2"/>
      <c r="J149" s="31" t="s">
        <v>255</v>
      </c>
      <c r="M149" s="174" t="str">
        <f>IF(OR(ISBLANK(TP_BA_DB[[#This Row],[Probability]]),ISBLANK(TP_BA_DB[[#This Row],[Severity]])),"",VLOOKUP(TP_BA_DB[[#This Row],[Probability]],Probability[],2,FALSE)+VLOOKUP(TP_BA_DB[[#This Row],[Severity]],Probability[],2,FALSE)+1)</f>
        <v/>
      </c>
      <c r="N149" s="182"/>
    </row>
    <row r="150" spans="2:14" ht="16.399999999999999" customHeight="1">
      <c r="B150" s="209">
        <v>146</v>
      </c>
      <c r="C150" s="1" t="s">
        <v>342</v>
      </c>
      <c r="D150" s="182" t="s">
        <v>703</v>
      </c>
      <c r="E150" s="2" t="s">
        <v>240</v>
      </c>
      <c r="F150" s="1">
        <v>60</v>
      </c>
      <c r="G150" s="2" t="str">
        <f t="shared" si="8"/>
        <v>30.87 [60]</v>
      </c>
      <c r="H150" s="1">
        <v>1</v>
      </c>
      <c r="I150" s="1">
        <v>1</v>
      </c>
      <c r="J150" t="s">
        <v>641</v>
      </c>
      <c r="M150" s="174" t="str">
        <f>IF(OR(ISBLANK(TP_BA_DB[[#This Row],[Probability]]),ISBLANK(TP_BA_DB[[#This Row],[Severity]])),"",VLOOKUP(TP_BA_DB[[#This Row],[Probability]],Probability[],2,FALSE)+VLOOKUP(TP_BA_DB[[#This Row],[Severity]],Probability[],2,FALSE)+1)</f>
        <v/>
      </c>
      <c r="N150" s="182"/>
    </row>
    <row r="151" spans="2:14" ht="16.399999999999999" customHeight="1">
      <c r="B151" s="209">
        <v>147</v>
      </c>
      <c r="C151" s="1" t="s">
        <v>343</v>
      </c>
      <c r="D151" s="182" t="s">
        <v>704</v>
      </c>
      <c r="E151" s="2" t="s">
        <v>240</v>
      </c>
      <c r="F151" s="1">
        <v>60</v>
      </c>
      <c r="G151" s="2" t="str">
        <f t="shared" si="8"/>
        <v>30.87 [60]</v>
      </c>
      <c r="H151" s="1">
        <v>1</v>
      </c>
      <c r="I151" s="1">
        <v>1</v>
      </c>
      <c r="J151" t="s">
        <v>645</v>
      </c>
      <c r="M151" s="174" t="str">
        <f>IF(OR(ISBLANK(TP_BA_DB[[#This Row],[Probability]]),ISBLANK(TP_BA_DB[[#This Row],[Severity]])),"",VLOOKUP(TP_BA_DB[[#This Row],[Probability]],Probability[],2,FALSE)+VLOOKUP(TP_BA_DB[[#This Row],[Severity]],Probability[],2,FALSE)+1)</f>
        <v/>
      </c>
      <c r="N151" s="182"/>
    </row>
    <row r="152" spans="2:14" ht="16.399999999999999" customHeight="1">
      <c r="B152" s="209">
        <v>148</v>
      </c>
      <c r="C152" s="1" t="s">
        <v>344</v>
      </c>
      <c r="D152" s="182" t="s">
        <v>705</v>
      </c>
      <c r="E152" s="2" t="s">
        <v>240</v>
      </c>
      <c r="F152" s="1">
        <v>60</v>
      </c>
      <c r="G152" s="2" t="str">
        <f t="shared" si="8"/>
        <v>30.87 [60]</v>
      </c>
      <c r="H152" s="1">
        <v>1</v>
      </c>
      <c r="I152" s="1">
        <v>1</v>
      </c>
      <c r="J152" t="s">
        <v>647</v>
      </c>
      <c r="M152" s="174" t="str">
        <f>IF(OR(ISBLANK(TP_BA_DB[[#This Row],[Probability]]),ISBLANK(TP_BA_DB[[#This Row],[Severity]])),"",VLOOKUP(TP_BA_DB[[#This Row],[Probability]],Probability[],2,FALSE)+VLOOKUP(TP_BA_DB[[#This Row],[Severity]],Probability[],2,FALSE)+1)</f>
        <v/>
      </c>
      <c r="N152" s="182"/>
    </row>
    <row r="153" spans="2:14" ht="16.399999999999999" customHeight="1">
      <c r="B153" s="209">
        <v>149</v>
      </c>
      <c r="C153" s="1" t="s">
        <v>350</v>
      </c>
      <c r="D153" s="182" t="s">
        <v>706</v>
      </c>
      <c r="E153" s="2" t="s">
        <v>240</v>
      </c>
      <c r="F153" s="1">
        <v>60</v>
      </c>
      <c r="G153" s="2" t="str">
        <f t="shared" si="8"/>
        <v>30.87 [60]</v>
      </c>
      <c r="H153" s="1">
        <v>1</v>
      </c>
      <c r="I153" s="1">
        <v>1</v>
      </c>
      <c r="J153" t="s">
        <v>651</v>
      </c>
      <c r="M153" s="174" t="str">
        <f>IF(OR(ISBLANK(TP_BA_DB[[#This Row],[Probability]]),ISBLANK(TP_BA_DB[[#This Row],[Severity]])),"",VLOOKUP(TP_BA_DB[[#This Row],[Probability]],Probability[],2,FALSE)+VLOOKUP(TP_BA_DB[[#This Row],[Severity]],Probability[],2,FALSE)+1)</f>
        <v/>
      </c>
      <c r="N153" s="182"/>
    </row>
    <row r="154" spans="2:14" ht="16.399999999999999" customHeight="1">
      <c r="B154" s="209">
        <v>150</v>
      </c>
      <c r="C154" s="1" t="s">
        <v>353</v>
      </c>
      <c r="D154" t="s">
        <v>707</v>
      </c>
      <c r="E154" s="2" t="s">
        <v>240</v>
      </c>
      <c r="F154" s="2">
        <v>60</v>
      </c>
      <c r="G154" s="2" t="str">
        <f t="shared" si="10"/>
        <v>30.87 [60]</v>
      </c>
      <c r="H154" s="1">
        <v>1</v>
      </c>
      <c r="I154" s="1">
        <v>1</v>
      </c>
      <c r="J154" t="s">
        <v>652</v>
      </c>
      <c r="M154" s="174" t="str">
        <f>IF(OR(ISBLANK(TP_BA_DB[[#This Row],[Probability]]),ISBLANK(TP_BA_DB[[#This Row],[Severity]])),"",VLOOKUP(TP_BA_DB[[#This Row],[Probability]],Probability[],2,FALSE)+VLOOKUP(TP_BA_DB[[#This Row],[Severity]],Probability[],2,FALSE)+1)</f>
        <v/>
      </c>
      <c r="N154" s="182"/>
    </row>
    <row r="155" spans="2:14" ht="16.399999999999999" customHeight="1">
      <c r="B155" s="209">
        <v>151</v>
      </c>
      <c r="C155" s="1" t="s">
        <v>345</v>
      </c>
      <c r="D155" t="s">
        <v>387</v>
      </c>
      <c r="E155" s="2" t="s">
        <v>240</v>
      </c>
      <c r="F155" s="2">
        <f>$F$113</f>
        <v>140</v>
      </c>
      <c r="G155" s="2" t="str">
        <f t="shared" si="10"/>
        <v>30.87 [60]</v>
      </c>
      <c r="H155" s="1">
        <v>1</v>
      </c>
      <c r="I155" s="2"/>
      <c r="J155" s="31" t="s">
        <v>262</v>
      </c>
      <c r="M155" s="174" t="str">
        <f>IF(OR(ISBLANK(TP_BA_DB[[#This Row],[Probability]]),ISBLANK(TP_BA_DB[[#This Row],[Severity]])),"",VLOOKUP(TP_BA_DB[[#This Row],[Probability]],Probability[],2,FALSE)+VLOOKUP(TP_BA_DB[[#This Row],[Severity]],Probability[],2,FALSE)+1)</f>
        <v/>
      </c>
      <c r="N155" s="182"/>
    </row>
    <row r="156" spans="2:14" ht="16.399999999999999" customHeight="1">
      <c r="B156" s="209">
        <v>152</v>
      </c>
      <c r="C156" s="1" t="s">
        <v>346</v>
      </c>
      <c r="D156" s="182" t="s">
        <v>720</v>
      </c>
      <c r="E156" s="2" t="s">
        <v>240</v>
      </c>
      <c r="F156" s="2">
        <f>$F$113</f>
        <v>140</v>
      </c>
      <c r="G156" s="2" t="str">
        <f t="shared" si="8"/>
        <v>30.87 [60]</v>
      </c>
      <c r="H156" s="1">
        <v>1</v>
      </c>
      <c r="I156" s="1">
        <v>1</v>
      </c>
      <c r="J156" t="s">
        <v>644</v>
      </c>
      <c r="M156" s="174" t="str">
        <f>IF(OR(ISBLANK(TP_BA_DB[[#This Row],[Probability]]),ISBLANK(TP_BA_DB[[#This Row],[Severity]])),"",VLOOKUP(TP_BA_DB[[#This Row],[Probability]],Probability[],2,FALSE)+VLOOKUP(TP_BA_DB[[#This Row],[Severity]],Probability[],2,FALSE)+1)</f>
        <v/>
      </c>
      <c r="N156" s="182"/>
    </row>
    <row r="157" spans="2:14" ht="16.399999999999999" customHeight="1">
      <c r="B157" s="209">
        <v>153</v>
      </c>
      <c r="C157" s="1" t="s">
        <v>347</v>
      </c>
      <c r="D157" s="182" t="s">
        <v>388</v>
      </c>
      <c r="E157" s="2" t="s">
        <v>240</v>
      </c>
      <c r="F157" s="2">
        <f>$F$113</f>
        <v>140</v>
      </c>
      <c r="G157" s="2" t="str">
        <f t="shared" si="8"/>
        <v>30.87 [60]</v>
      </c>
      <c r="H157" s="1">
        <v>1</v>
      </c>
      <c r="I157" s="1">
        <v>1</v>
      </c>
      <c r="J157" t="s">
        <v>646</v>
      </c>
      <c r="M157" s="174" t="str">
        <f>IF(OR(ISBLANK(TP_BA_DB[[#This Row],[Probability]]),ISBLANK(TP_BA_DB[[#This Row],[Severity]])),"",VLOOKUP(TP_BA_DB[[#This Row],[Probability]],Probability[],2,FALSE)+VLOOKUP(TP_BA_DB[[#This Row],[Severity]],Probability[],2,FALSE)+1)</f>
        <v/>
      </c>
      <c r="N157" s="182"/>
    </row>
    <row r="158" spans="2:14" ht="16.399999999999999" customHeight="1">
      <c r="B158" s="209">
        <v>154</v>
      </c>
      <c r="C158" s="1" t="s">
        <v>351</v>
      </c>
      <c r="D158" t="s">
        <v>388</v>
      </c>
      <c r="E158" s="2" t="s">
        <v>240</v>
      </c>
      <c r="F158" s="2">
        <f>$F$113</f>
        <v>140</v>
      </c>
      <c r="G158" s="2" t="s">
        <v>270</v>
      </c>
      <c r="H158" s="1">
        <v>1</v>
      </c>
      <c r="I158" s="2"/>
      <c r="J158" s="31" t="s">
        <v>269</v>
      </c>
      <c r="M158" s="174" t="str">
        <f>IF(OR(ISBLANK(TP_BA_DB[[#This Row],[Probability]]),ISBLANK(TP_BA_DB[[#This Row],[Severity]])),"",VLOOKUP(TP_BA_DB[[#This Row],[Probability]],Probability[],2,FALSE)+VLOOKUP(TP_BA_DB[[#This Row],[Severity]],Probability[],2,FALSE)+1)</f>
        <v/>
      </c>
      <c r="N158" s="182"/>
    </row>
    <row r="159" spans="2:14" ht="16.399999999999999" customHeight="1">
      <c r="B159" s="209">
        <v>155</v>
      </c>
      <c r="C159" s="1" t="s">
        <v>354</v>
      </c>
      <c r="D159" t="s">
        <v>388</v>
      </c>
      <c r="E159" s="2" t="s">
        <v>240</v>
      </c>
      <c r="F159" s="2">
        <f>$F$113</f>
        <v>140</v>
      </c>
      <c r="G159" s="2" t="s">
        <v>271</v>
      </c>
      <c r="H159" s="1">
        <v>1</v>
      </c>
      <c r="I159" s="2"/>
      <c r="J159" s="31" t="s">
        <v>269</v>
      </c>
      <c r="M159" s="174" t="str">
        <f>IF(OR(ISBLANK(TP_BA_DB[[#This Row],[Probability]]),ISBLANK(TP_BA_DB[[#This Row],[Severity]])),"",VLOOKUP(TP_BA_DB[[#This Row],[Probability]],Probability[],2,FALSE)+VLOOKUP(TP_BA_DB[[#This Row],[Severity]],Probability[],2,FALSE)+1)</f>
        <v/>
      </c>
      <c r="N159" s="182"/>
    </row>
    <row r="160" spans="2:14" ht="16.399999999999999" customHeight="1">
      <c r="B160" s="209">
        <v>156</v>
      </c>
      <c r="C160" s="1" t="s">
        <v>348</v>
      </c>
      <c r="D160" s="182" t="s">
        <v>719</v>
      </c>
      <c r="E160" s="2" t="s">
        <v>240</v>
      </c>
      <c r="F160" s="1">
        <v>140</v>
      </c>
      <c r="G160" s="2" t="str">
        <f t="shared" si="8"/>
        <v>30.87 [60]</v>
      </c>
      <c r="H160" s="1">
        <v>1</v>
      </c>
      <c r="I160" s="1">
        <v>1</v>
      </c>
      <c r="J160" s="182" t="s">
        <v>653</v>
      </c>
      <c r="M160" s="174" t="str">
        <f>IF(OR(ISBLANK(TP_BA_DB[[#This Row],[Probability]]),ISBLANK(TP_BA_DB[[#This Row],[Severity]])),"",VLOOKUP(TP_BA_DB[[#This Row],[Probability]],Probability[],2,FALSE)+VLOOKUP(TP_BA_DB[[#This Row],[Severity]],Probability[],2,FALSE)+1)</f>
        <v/>
      </c>
      <c r="N160" s="182"/>
    </row>
    <row r="161" spans="2:14" ht="16.399999999999999" customHeight="1">
      <c r="B161" s="209">
        <v>157</v>
      </c>
      <c r="C161" s="1" t="s">
        <v>349</v>
      </c>
      <c r="D161" s="182" t="s">
        <v>718</v>
      </c>
      <c r="E161" s="2" t="s">
        <v>240</v>
      </c>
      <c r="F161" s="2">
        <f>120+30</f>
        <v>150</v>
      </c>
      <c r="G161" s="1" t="s">
        <v>639</v>
      </c>
      <c r="H161" s="1">
        <v>1</v>
      </c>
      <c r="I161" s="1">
        <v>1</v>
      </c>
      <c r="J161" s="182" t="s">
        <v>654</v>
      </c>
      <c r="M161" s="174" t="str">
        <f>IF(OR(ISBLANK(TP_BA_DB[[#This Row],[Probability]]),ISBLANK(TP_BA_DB[[#This Row],[Severity]])),"",VLOOKUP(TP_BA_DB[[#This Row],[Probability]],Probability[],2,FALSE)+VLOOKUP(TP_BA_DB[[#This Row],[Severity]],Probability[],2,FALSE)+1)</f>
        <v/>
      </c>
      <c r="N161" s="182"/>
    </row>
    <row r="162" spans="2:14" ht="16.399999999999999" customHeight="1">
      <c r="B162" s="209">
        <v>158</v>
      </c>
      <c r="C162" s="1" t="s">
        <v>352</v>
      </c>
      <c r="D162" s="10" t="s">
        <v>402</v>
      </c>
      <c r="E162" s="2" t="s">
        <v>240</v>
      </c>
      <c r="F162" s="2">
        <v>120</v>
      </c>
      <c r="G162" s="2" t="str">
        <f>$G$104</f>
        <v>30.87 [60]</v>
      </c>
      <c r="H162" s="1">
        <v>1</v>
      </c>
      <c r="I162" s="2"/>
      <c r="J162" s="31" t="s">
        <v>277</v>
      </c>
      <c r="M162" s="174" t="str">
        <f>IF(OR(ISBLANK(TP_BA_DB[[#This Row],[Probability]]),ISBLANK(TP_BA_DB[[#This Row],[Severity]])),"",VLOOKUP(TP_BA_DB[[#This Row],[Probability]],Probability[],2,FALSE)+VLOOKUP(TP_BA_DB[[#This Row],[Severity]],Probability[],2,FALSE)+1)</f>
        <v/>
      </c>
      <c r="N162" s="182"/>
    </row>
    <row r="163" spans="2:14" ht="16.399999999999999" customHeight="1">
      <c r="B163" s="209">
        <v>159</v>
      </c>
      <c r="C163" s="1" t="s">
        <v>355</v>
      </c>
      <c r="D163" s="10" t="s">
        <v>389</v>
      </c>
      <c r="E163" s="2" t="s">
        <v>240</v>
      </c>
      <c r="F163" s="2">
        <v>120</v>
      </c>
      <c r="G163" s="2" t="str">
        <f>$G$104</f>
        <v>30.87 [60]</v>
      </c>
      <c r="H163" s="1">
        <v>1</v>
      </c>
      <c r="I163" s="2"/>
      <c r="J163" s="31" t="s">
        <v>278</v>
      </c>
      <c r="M163" s="174" t="str">
        <f>IF(OR(ISBLANK(TP_BA_DB[[#This Row],[Probability]]),ISBLANK(TP_BA_DB[[#This Row],[Severity]])),"",VLOOKUP(TP_BA_DB[[#This Row],[Probability]],Probability[],2,FALSE)+VLOOKUP(TP_BA_DB[[#This Row],[Severity]],Probability[],2,FALSE)+1)</f>
        <v/>
      </c>
      <c r="N163" s="182"/>
    </row>
    <row r="164" spans="2:14" ht="16.399999999999999" customHeight="1">
      <c r="B164" s="209">
        <v>160</v>
      </c>
      <c r="C164" s="1" t="s">
        <v>356</v>
      </c>
      <c r="D164" t="s">
        <v>390</v>
      </c>
      <c r="E164" s="2" t="s">
        <v>240</v>
      </c>
      <c r="F164" s="2">
        <v>60</v>
      </c>
      <c r="G164" s="2" t="str">
        <f>$G$116</f>
        <v>36.01 [70]</v>
      </c>
      <c r="H164" s="1">
        <v>1</v>
      </c>
      <c r="I164" s="2"/>
      <c r="J164" s="31" t="s">
        <v>415</v>
      </c>
      <c r="M164" s="174" t="str">
        <f>IF(OR(ISBLANK(TP_BA_DB[[#This Row],[Probability]]),ISBLANK(TP_BA_DB[[#This Row],[Severity]])),"",VLOOKUP(TP_BA_DB[[#This Row],[Probability]],Probability[],2,FALSE)+VLOOKUP(TP_BA_DB[[#This Row],[Severity]],Probability[],2,FALSE)+1)</f>
        <v/>
      </c>
      <c r="N164" s="182"/>
    </row>
    <row r="165" spans="2:14" ht="16.399999999999999" customHeight="1">
      <c r="B165" s="209">
        <v>161</v>
      </c>
      <c r="C165" s="1" t="s">
        <v>362</v>
      </c>
      <c r="D165" t="s">
        <v>391</v>
      </c>
      <c r="E165" s="2" t="s">
        <v>240</v>
      </c>
      <c r="F165" s="2">
        <v>60</v>
      </c>
      <c r="G165" s="2" t="str">
        <f>G123</f>
        <v>30.87 [60]</v>
      </c>
      <c r="H165" s="1">
        <v>1</v>
      </c>
      <c r="I165" s="2"/>
      <c r="J165" s="31" t="s">
        <v>415</v>
      </c>
      <c r="M165" s="174" t="str">
        <f>IF(OR(ISBLANK(TP_BA_DB[[#This Row],[Probability]]),ISBLANK(TP_BA_DB[[#This Row],[Severity]])),"",VLOOKUP(TP_BA_DB[[#This Row],[Probability]],Probability[],2,FALSE)+VLOOKUP(TP_BA_DB[[#This Row],[Severity]],Probability[],2,FALSE)+1)</f>
        <v/>
      </c>
      <c r="N165" s="182"/>
    </row>
    <row r="166" spans="2:14" ht="16.399999999999999" customHeight="1">
      <c r="B166" s="209">
        <v>162</v>
      </c>
      <c r="C166" s="1" t="s">
        <v>357</v>
      </c>
      <c r="D166" t="s">
        <v>392</v>
      </c>
      <c r="E166" s="2" t="s">
        <v>240</v>
      </c>
      <c r="F166" s="2">
        <v>60</v>
      </c>
      <c r="G166" s="2" t="str">
        <f>$G$116</f>
        <v>36.01 [70]</v>
      </c>
      <c r="H166" s="1">
        <v>1</v>
      </c>
      <c r="I166" s="2"/>
      <c r="J166" s="31" t="s">
        <v>294</v>
      </c>
      <c r="M166" s="174" t="str">
        <f>IF(OR(ISBLANK(TP_BA_DB[[#This Row],[Probability]]),ISBLANK(TP_BA_DB[[#This Row],[Severity]])),"",VLOOKUP(TP_BA_DB[[#This Row],[Probability]],Probability[],2,FALSE)+VLOOKUP(TP_BA_DB[[#This Row],[Severity]],Probability[],2,FALSE)+1)</f>
        <v/>
      </c>
      <c r="N166" s="182"/>
    </row>
    <row r="167" spans="2:14" ht="16.399999999999999" customHeight="1">
      <c r="B167" s="209">
        <v>163</v>
      </c>
      <c r="C167" s="1" t="s">
        <v>367</v>
      </c>
      <c r="D167" t="s">
        <v>392</v>
      </c>
      <c r="E167" s="2" t="s">
        <v>240</v>
      </c>
      <c r="F167" s="2">
        <v>60</v>
      </c>
      <c r="G167" s="2" t="str">
        <f>$G$117</f>
        <v>28.8 [56]</v>
      </c>
      <c r="H167" s="1">
        <v>1</v>
      </c>
      <c r="I167" s="2"/>
      <c r="J167" s="31" t="s">
        <v>294</v>
      </c>
      <c r="M167" s="174" t="str">
        <f>IF(OR(ISBLANK(TP_BA_DB[[#This Row],[Probability]]),ISBLANK(TP_BA_DB[[#This Row],[Severity]])),"",VLOOKUP(TP_BA_DB[[#This Row],[Probability]],Probability[],2,FALSE)+VLOOKUP(TP_BA_DB[[#This Row],[Severity]],Probability[],2,FALSE)+1)</f>
        <v/>
      </c>
      <c r="N167" s="182"/>
    </row>
    <row r="168" spans="2:14" ht="16.399999999999999" customHeight="1">
      <c r="B168" s="209">
        <v>164</v>
      </c>
      <c r="C168" s="1" t="s">
        <v>358</v>
      </c>
      <c r="D168" t="s">
        <v>393</v>
      </c>
      <c r="E168" s="2" t="s">
        <v>240</v>
      </c>
      <c r="F168" s="2">
        <v>60</v>
      </c>
      <c r="G168" s="2" t="str">
        <f>$G$116</f>
        <v>36.01 [70]</v>
      </c>
      <c r="H168" s="1">
        <v>1</v>
      </c>
      <c r="I168" s="2"/>
      <c r="J168" s="31" t="s">
        <v>297</v>
      </c>
      <c r="M168" s="174" t="str">
        <f>IF(OR(ISBLANK(TP_BA_DB[[#This Row],[Probability]]),ISBLANK(TP_BA_DB[[#This Row],[Severity]])),"",VLOOKUP(TP_BA_DB[[#This Row],[Probability]],Probability[],2,FALSE)+VLOOKUP(TP_BA_DB[[#This Row],[Severity]],Probability[],2,FALSE)+1)</f>
        <v/>
      </c>
      <c r="N168" s="182"/>
    </row>
    <row r="169" spans="2:14" ht="16.399999999999999" customHeight="1">
      <c r="B169" s="209">
        <v>165</v>
      </c>
      <c r="C169" s="1" t="s">
        <v>364</v>
      </c>
      <c r="D169" t="s">
        <v>393</v>
      </c>
      <c r="E169" s="2" t="s">
        <v>240</v>
      </c>
      <c r="F169" s="2">
        <v>60</v>
      </c>
      <c r="G169" s="2" t="str">
        <f>$G$117</f>
        <v>28.8 [56]</v>
      </c>
      <c r="H169" s="1">
        <v>1</v>
      </c>
      <c r="I169" s="2"/>
      <c r="J169" s="31" t="s">
        <v>297</v>
      </c>
      <c r="M169" s="174" t="str">
        <f>IF(OR(ISBLANK(TP_BA_DB[[#This Row],[Probability]]),ISBLANK(TP_BA_DB[[#This Row],[Severity]])),"",VLOOKUP(TP_BA_DB[[#This Row],[Probability]],Probability[],2,FALSE)+VLOOKUP(TP_BA_DB[[#This Row],[Severity]],Probability[],2,FALSE)+1)</f>
        <v/>
      </c>
      <c r="N169" s="182"/>
    </row>
    <row r="170" spans="2:14" ht="16.399999999999999" customHeight="1">
      <c r="B170" s="209">
        <v>166</v>
      </c>
      <c r="C170" s="1" t="s">
        <v>359</v>
      </c>
      <c r="D170" t="s">
        <v>394</v>
      </c>
      <c r="E170" s="2" t="s">
        <v>240</v>
      </c>
      <c r="F170" s="2">
        <v>60</v>
      </c>
      <c r="G170" s="2" t="str">
        <f>$G$116</f>
        <v>36.01 [70]</v>
      </c>
      <c r="H170" s="1">
        <v>1</v>
      </c>
      <c r="I170" s="2"/>
      <c r="J170" s="31" t="s">
        <v>299</v>
      </c>
      <c r="M170" s="174" t="str">
        <f>IF(OR(ISBLANK(TP_BA_DB[[#This Row],[Probability]]),ISBLANK(TP_BA_DB[[#This Row],[Severity]])),"",VLOOKUP(TP_BA_DB[[#This Row],[Probability]],Probability[],2,FALSE)+VLOOKUP(TP_BA_DB[[#This Row],[Severity]],Probability[],2,FALSE)+1)</f>
        <v/>
      </c>
      <c r="N170" s="182"/>
    </row>
    <row r="171" spans="2:14" ht="16.399999999999999" customHeight="1">
      <c r="B171" s="209">
        <v>167</v>
      </c>
      <c r="C171" s="1" t="s">
        <v>363</v>
      </c>
      <c r="D171" t="s">
        <v>394</v>
      </c>
      <c r="E171" s="2" t="s">
        <v>240</v>
      </c>
      <c r="F171" s="2">
        <v>60</v>
      </c>
      <c r="G171" s="2" t="str">
        <f>$G$117</f>
        <v>28.8 [56]</v>
      </c>
      <c r="H171" s="1">
        <v>1</v>
      </c>
      <c r="I171" s="2"/>
      <c r="J171" s="31" t="s">
        <v>299</v>
      </c>
      <c r="M171" s="174" t="str">
        <f>IF(OR(ISBLANK(TP_BA_DB[[#This Row],[Probability]]),ISBLANK(TP_BA_DB[[#This Row],[Severity]])),"",VLOOKUP(TP_BA_DB[[#This Row],[Probability]],Probability[],2,FALSE)+VLOOKUP(TP_BA_DB[[#This Row],[Severity]],Probability[],2,FALSE)+1)</f>
        <v/>
      </c>
      <c r="N171" s="182"/>
    </row>
    <row r="172" spans="2:14" ht="16.399999999999999" customHeight="1">
      <c r="B172" s="209">
        <v>168</v>
      </c>
      <c r="C172" s="1" t="s">
        <v>368</v>
      </c>
      <c r="D172" t="s">
        <v>395</v>
      </c>
      <c r="E172" s="2" t="s">
        <v>240</v>
      </c>
      <c r="F172" s="2">
        <v>60</v>
      </c>
      <c r="G172" s="2" t="str">
        <f>$G$116</f>
        <v>36.01 [70]</v>
      </c>
      <c r="H172" s="1">
        <v>1</v>
      </c>
      <c r="I172" s="2"/>
      <c r="J172" s="31" t="s">
        <v>301</v>
      </c>
      <c r="M172" s="174" t="str">
        <f>IF(OR(ISBLANK(TP_BA_DB[[#This Row],[Probability]]),ISBLANK(TP_BA_DB[[#This Row],[Severity]])),"",VLOOKUP(TP_BA_DB[[#This Row],[Probability]],Probability[],2,FALSE)+VLOOKUP(TP_BA_DB[[#This Row],[Severity]],Probability[],2,FALSE)+1)</f>
        <v/>
      </c>
      <c r="N172" s="182"/>
    </row>
    <row r="173" spans="2:14">
      <c r="B173" s="209">
        <v>169</v>
      </c>
      <c r="C173" s="1" t="s">
        <v>369</v>
      </c>
      <c r="D173" t="s">
        <v>395</v>
      </c>
      <c r="E173" s="2" t="s">
        <v>240</v>
      </c>
      <c r="F173" s="2">
        <v>60</v>
      </c>
      <c r="G173" s="2" t="str">
        <f>$G$117</f>
        <v>28.8 [56]</v>
      </c>
      <c r="H173" s="1">
        <v>1</v>
      </c>
      <c r="I173" s="2"/>
      <c r="J173" s="31" t="s">
        <v>301</v>
      </c>
      <c r="M173" s="174" t="str">
        <f>IF(OR(ISBLANK(TP_BA_DB[[#This Row],[Probability]]),ISBLANK(TP_BA_DB[[#This Row],[Severity]])),"",VLOOKUP(TP_BA_DB[[#This Row],[Probability]],Probability[],2,FALSE)+VLOOKUP(TP_BA_DB[[#This Row],[Severity]],Probability[],2,FALSE)+1)</f>
        <v/>
      </c>
      <c r="N173" s="182"/>
    </row>
    <row r="174" spans="2:14">
      <c r="B174" s="210">
        <v>170</v>
      </c>
      <c r="C174" s="1" t="s">
        <v>361</v>
      </c>
      <c r="D174" t="s">
        <v>396</v>
      </c>
      <c r="E174" s="2" t="s">
        <v>240</v>
      </c>
      <c r="F174" s="2">
        <v>60</v>
      </c>
      <c r="G174" s="2" t="str">
        <f>$G$116</f>
        <v>36.01 [70]</v>
      </c>
      <c r="H174" s="1">
        <v>1</v>
      </c>
      <c r="I174" s="2"/>
      <c r="J174" s="31" t="s">
        <v>304</v>
      </c>
      <c r="M174" s="174" t="str">
        <f>IF(OR(ISBLANK(TP_BA_DB[[#This Row],[Probability]]),ISBLANK(TP_BA_DB[[#This Row],[Severity]])),"",VLOOKUP(TP_BA_DB[[#This Row],[Probability]],Probability[],2,FALSE)+VLOOKUP(TP_BA_DB[[#This Row],[Severity]],Probability[],2,FALSE)+1)</f>
        <v/>
      </c>
      <c r="N174" s="182"/>
    </row>
    <row r="175" spans="2:14">
      <c r="B175" s="210">
        <v>171</v>
      </c>
      <c r="C175" s="1" t="s">
        <v>366</v>
      </c>
      <c r="D175" t="s">
        <v>396</v>
      </c>
      <c r="E175" s="2" t="s">
        <v>240</v>
      </c>
      <c r="F175" s="2">
        <v>60</v>
      </c>
      <c r="G175" s="2" t="str">
        <f>$G$117</f>
        <v>28.8 [56]</v>
      </c>
      <c r="H175" s="1">
        <v>1</v>
      </c>
      <c r="I175" s="2"/>
      <c r="J175" s="31" t="s">
        <v>304</v>
      </c>
      <c r="M175" s="174" t="str">
        <f>IF(OR(ISBLANK(TP_BA_DB[[#This Row],[Probability]]),ISBLANK(TP_BA_DB[[#This Row],[Severity]])),"",VLOOKUP(TP_BA_DB[[#This Row],[Probability]],Probability[],2,FALSE)+VLOOKUP(TP_BA_DB[[#This Row],[Severity]],Probability[],2,FALSE)+1)</f>
        <v/>
      </c>
      <c r="N175" s="182"/>
    </row>
    <row r="176" spans="2:14">
      <c r="B176" s="210">
        <v>172</v>
      </c>
      <c r="C176" s="1" t="s">
        <v>360</v>
      </c>
      <c r="D176" t="s">
        <v>397</v>
      </c>
      <c r="E176" s="2" t="s">
        <v>240</v>
      </c>
      <c r="F176" s="2">
        <v>120</v>
      </c>
      <c r="G176" s="2" t="str">
        <f>$G$116</f>
        <v>36.01 [70]</v>
      </c>
      <c r="H176" s="1">
        <v>1</v>
      </c>
      <c r="I176" s="2"/>
      <c r="J176" s="31" t="s">
        <v>305</v>
      </c>
      <c r="M176" s="174" t="str">
        <f>IF(OR(ISBLANK(TP_BA_DB[[#This Row],[Probability]]),ISBLANK(TP_BA_DB[[#This Row],[Severity]])),"",VLOOKUP(TP_BA_DB[[#This Row],[Probability]],Probability[],2,FALSE)+VLOOKUP(TP_BA_DB[[#This Row],[Severity]],Probability[],2,FALSE)+1)</f>
        <v/>
      </c>
      <c r="N176" s="182"/>
    </row>
    <row r="177" spans="2:14">
      <c r="B177" s="210">
        <v>173</v>
      </c>
      <c r="C177" s="1" t="s">
        <v>365</v>
      </c>
      <c r="D177" t="s">
        <v>397</v>
      </c>
      <c r="E177" s="2" t="s">
        <v>240</v>
      </c>
      <c r="F177" s="2">
        <v>120</v>
      </c>
      <c r="G177" s="2" t="str">
        <f>$G$117</f>
        <v>28.8 [56]</v>
      </c>
      <c r="H177" s="1">
        <v>1</v>
      </c>
      <c r="I177" s="2"/>
      <c r="J177" s="31" t="s">
        <v>305</v>
      </c>
      <c r="M177" s="174" t="str">
        <f>IF(OR(ISBLANK(TP_BA_DB[[#This Row],[Probability]]),ISBLANK(TP_BA_DB[[#This Row],[Severity]])),"",VLOOKUP(TP_BA_DB[[#This Row],[Probability]],Probability[],2,FALSE)+VLOOKUP(TP_BA_DB[[#This Row],[Severity]],Probability[],2,FALSE)+1)</f>
        <v/>
      </c>
      <c r="N177" s="182"/>
    </row>
    <row r="178" spans="2:14">
      <c r="B178" s="210">
        <v>174</v>
      </c>
      <c r="C178" s="1" t="s">
        <v>404</v>
      </c>
      <c r="D178" t="s">
        <v>408</v>
      </c>
      <c r="E178" s="2" t="s">
        <v>240</v>
      </c>
      <c r="F178" s="2">
        <v>60</v>
      </c>
      <c r="G178" s="2" t="str">
        <f>$G$116</f>
        <v>36.01 [70]</v>
      </c>
      <c r="H178" s="1">
        <v>1</v>
      </c>
      <c r="I178" s="2"/>
      <c r="J178" s="217" t="s">
        <v>372</v>
      </c>
      <c r="M178" s="174" t="str">
        <f>IF(OR(ISBLANK(TP_BA_DB[[#This Row],[Probability]]),ISBLANK(TP_BA_DB[[#This Row],[Severity]])),"",VLOOKUP(TP_BA_DB[[#This Row],[Probability]],Probability[],2,FALSE)+VLOOKUP(TP_BA_DB[[#This Row],[Severity]],Probability[],2,FALSE)+1)</f>
        <v/>
      </c>
      <c r="N178" s="182"/>
    </row>
    <row r="179" spans="2:14">
      <c r="B179" s="210">
        <v>175</v>
      </c>
      <c r="C179" s="1" t="s">
        <v>405</v>
      </c>
      <c r="D179" t="s">
        <v>409</v>
      </c>
      <c r="E179" s="2" t="s">
        <v>240</v>
      </c>
      <c r="F179" s="2">
        <v>60</v>
      </c>
      <c r="G179" s="2" t="str">
        <f>G145</f>
        <v>30.87 [60]</v>
      </c>
      <c r="H179" s="1">
        <v>1</v>
      </c>
      <c r="I179" s="2"/>
      <c r="J179" s="217" t="s">
        <v>373</v>
      </c>
      <c r="M179" s="174" t="str">
        <f>IF(OR(ISBLANK(TP_BA_DB[[#This Row],[Probability]]),ISBLANK(TP_BA_DB[[#This Row],[Severity]])),"",VLOOKUP(TP_BA_DB[[#This Row],[Probability]],Probability[],2,FALSE)+VLOOKUP(TP_BA_DB[[#This Row],[Severity]],Probability[],2,FALSE)+1)</f>
        <v/>
      </c>
      <c r="N179" s="182"/>
    </row>
    <row r="180" spans="2:14">
      <c r="B180" s="210">
        <v>176</v>
      </c>
      <c r="C180" s="1" t="s">
        <v>406</v>
      </c>
      <c r="D180" t="s">
        <v>410</v>
      </c>
      <c r="E180" s="2" t="s">
        <v>240</v>
      </c>
      <c r="F180" s="2">
        <v>60</v>
      </c>
      <c r="G180" s="2" t="str">
        <f>$G$116</f>
        <v>36.01 [70]</v>
      </c>
      <c r="H180" s="1">
        <v>1</v>
      </c>
      <c r="I180" s="2"/>
      <c r="J180" s="217" t="s">
        <v>372</v>
      </c>
      <c r="M180" s="174" t="str">
        <f>IF(OR(ISBLANK(TP_BA_DB[[#This Row],[Probability]]),ISBLANK(TP_BA_DB[[#This Row],[Severity]])),"",VLOOKUP(TP_BA_DB[[#This Row],[Probability]],Probability[],2,FALSE)+VLOOKUP(TP_BA_DB[[#This Row],[Severity]],Probability[],2,FALSE)+1)</f>
        <v/>
      </c>
      <c r="N180" s="182"/>
    </row>
    <row r="181" spans="2:14">
      <c r="B181" s="210">
        <v>177</v>
      </c>
      <c r="C181" s="1" t="s">
        <v>407</v>
      </c>
      <c r="D181" t="s">
        <v>410</v>
      </c>
      <c r="E181" s="2" t="s">
        <v>240</v>
      </c>
      <c r="F181" s="2">
        <v>60</v>
      </c>
      <c r="G181" s="2" t="str">
        <f>G148</f>
        <v>30.87 [60]</v>
      </c>
      <c r="H181" s="1">
        <v>1</v>
      </c>
      <c r="I181" s="2"/>
      <c r="J181" s="217" t="s">
        <v>373</v>
      </c>
      <c r="M181" s="174" t="str">
        <f>IF(OR(ISBLANK(TP_BA_DB[[#This Row],[Probability]]),ISBLANK(TP_BA_DB[[#This Row],[Severity]])),"",VLOOKUP(TP_BA_DB[[#This Row],[Probability]],Probability[],2,FALSE)+VLOOKUP(TP_BA_DB[[#This Row],[Severity]],Probability[],2,FALSE)+1)</f>
        <v/>
      </c>
      <c r="N181" s="182"/>
    </row>
    <row r="182" spans="2:14">
      <c r="B182" s="210">
        <v>178</v>
      </c>
      <c r="C182" s="1" t="s">
        <v>377</v>
      </c>
      <c r="D182" t="s">
        <v>374</v>
      </c>
      <c r="E182" s="2" t="s">
        <v>240</v>
      </c>
      <c r="F182" s="2">
        <v>60</v>
      </c>
      <c r="G182" s="2" t="str">
        <f t="shared" ref="G182:G188" si="12">$G$116</f>
        <v>36.01 [70]</v>
      </c>
      <c r="H182" s="1">
        <v>1</v>
      </c>
      <c r="I182" s="2"/>
      <c r="J182" s="31" t="s">
        <v>375</v>
      </c>
      <c r="M182" s="174" t="str">
        <f>IF(OR(ISBLANK(TP_BA_DB[[#This Row],[Probability]]),ISBLANK(TP_BA_DB[[#This Row],[Severity]])),"",VLOOKUP(TP_BA_DB[[#This Row],[Probability]],Probability[],2,FALSE)+VLOOKUP(TP_BA_DB[[#This Row],[Severity]],Probability[],2,FALSE)+1)</f>
        <v/>
      </c>
      <c r="N182" s="182"/>
    </row>
    <row r="183" spans="2:14">
      <c r="B183" s="210">
        <v>179</v>
      </c>
      <c r="C183" s="1" t="s">
        <v>378</v>
      </c>
      <c r="D183" t="s">
        <v>374</v>
      </c>
      <c r="E183" s="2" t="s">
        <v>240</v>
      </c>
      <c r="F183" s="2">
        <v>60</v>
      </c>
      <c r="G183" s="2" t="str">
        <f t="shared" ref="G183:G189" si="13">$G$117</f>
        <v>28.8 [56]</v>
      </c>
      <c r="H183" s="1">
        <v>1</v>
      </c>
      <c r="I183" s="2"/>
      <c r="J183" s="31" t="s">
        <v>375</v>
      </c>
      <c r="M183" s="174" t="str">
        <f>IF(OR(ISBLANK(TP_BA_DB[[#This Row],[Probability]]),ISBLANK(TP_BA_DB[[#This Row],[Severity]])),"",VLOOKUP(TP_BA_DB[[#This Row],[Probability]],Probability[],2,FALSE)+VLOOKUP(TP_BA_DB[[#This Row],[Severity]],Probability[],2,FALSE)+1)</f>
        <v/>
      </c>
      <c r="N183" s="182"/>
    </row>
    <row r="184" spans="2:14">
      <c r="B184" s="210">
        <v>180</v>
      </c>
      <c r="C184" s="1" t="s">
        <v>379</v>
      </c>
      <c r="D184" t="s">
        <v>398</v>
      </c>
      <c r="E184" s="2" t="s">
        <v>240</v>
      </c>
      <c r="F184" s="2">
        <v>60</v>
      </c>
      <c r="G184" s="2" t="str">
        <f t="shared" si="12"/>
        <v>36.01 [70]</v>
      </c>
      <c r="H184" s="1">
        <v>1</v>
      </c>
      <c r="I184" s="2"/>
      <c r="J184" s="31" t="s">
        <v>375</v>
      </c>
      <c r="M184" s="174" t="str">
        <f>IF(OR(ISBLANK(TP_BA_DB[[#This Row],[Probability]]),ISBLANK(TP_BA_DB[[#This Row],[Severity]])),"",VLOOKUP(TP_BA_DB[[#This Row],[Probability]],Probability[],2,FALSE)+VLOOKUP(TP_BA_DB[[#This Row],[Severity]],Probability[],2,FALSE)+1)</f>
        <v/>
      </c>
      <c r="N184" s="182"/>
    </row>
    <row r="185" spans="2:14">
      <c r="B185" s="210">
        <v>181</v>
      </c>
      <c r="C185" s="1" t="s">
        <v>380</v>
      </c>
      <c r="D185" t="s">
        <v>398</v>
      </c>
      <c r="E185" s="2" t="s">
        <v>240</v>
      </c>
      <c r="F185" s="2">
        <v>60</v>
      </c>
      <c r="G185" s="2" t="str">
        <f t="shared" si="13"/>
        <v>28.8 [56]</v>
      </c>
      <c r="H185" s="1">
        <v>1</v>
      </c>
      <c r="I185" s="2"/>
      <c r="J185" s="31" t="s">
        <v>375</v>
      </c>
      <c r="M185" s="174" t="str">
        <f>IF(OR(ISBLANK(TP_BA_DB[[#This Row],[Probability]]),ISBLANK(TP_BA_DB[[#This Row],[Severity]])),"",VLOOKUP(TP_BA_DB[[#This Row],[Probability]],Probability[],2,FALSE)+VLOOKUP(TP_BA_DB[[#This Row],[Severity]],Probability[],2,FALSE)+1)</f>
        <v/>
      </c>
      <c r="N185" s="182"/>
    </row>
    <row r="186" spans="2:14">
      <c r="B186" s="210">
        <v>182</v>
      </c>
      <c r="C186" s="1" t="s">
        <v>381</v>
      </c>
      <c r="D186" t="s">
        <v>376</v>
      </c>
      <c r="E186" s="2" t="s">
        <v>240</v>
      </c>
      <c r="F186" s="2">
        <v>60</v>
      </c>
      <c r="G186" s="2" t="str">
        <f t="shared" si="12"/>
        <v>36.01 [70]</v>
      </c>
      <c r="H186" s="1">
        <v>1</v>
      </c>
      <c r="I186" s="2"/>
      <c r="J186" s="31" t="s">
        <v>400</v>
      </c>
      <c r="M186" s="174" t="str">
        <f>IF(OR(ISBLANK(TP_BA_DB[[#This Row],[Probability]]),ISBLANK(TP_BA_DB[[#This Row],[Severity]])),"",VLOOKUP(TP_BA_DB[[#This Row],[Probability]],Probability[],2,FALSE)+VLOOKUP(TP_BA_DB[[#This Row],[Severity]],Probability[],2,FALSE)+1)</f>
        <v/>
      </c>
      <c r="N186" s="182"/>
    </row>
    <row r="187" spans="2:14">
      <c r="B187" s="210">
        <v>183</v>
      </c>
      <c r="C187" s="1" t="s">
        <v>382</v>
      </c>
      <c r="D187" t="s">
        <v>376</v>
      </c>
      <c r="E187" s="2" t="s">
        <v>240</v>
      </c>
      <c r="F187" s="2">
        <v>60</v>
      </c>
      <c r="G187" s="2" t="str">
        <f t="shared" si="13"/>
        <v>28.8 [56]</v>
      </c>
      <c r="H187" s="1">
        <v>1</v>
      </c>
      <c r="I187" s="2"/>
      <c r="J187" s="31" t="s">
        <v>400</v>
      </c>
      <c r="M187" s="174" t="str">
        <f>IF(OR(ISBLANK(TP_BA_DB[[#This Row],[Probability]]),ISBLANK(TP_BA_DB[[#This Row],[Severity]])),"",VLOOKUP(TP_BA_DB[[#This Row],[Probability]],Probability[],2,FALSE)+VLOOKUP(TP_BA_DB[[#This Row],[Severity]],Probability[],2,FALSE)+1)</f>
        <v/>
      </c>
      <c r="N187" s="182"/>
    </row>
    <row r="188" spans="2:14">
      <c r="B188" s="210">
        <v>184</v>
      </c>
      <c r="C188" s="1" t="s">
        <v>383</v>
      </c>
      <c r="D188" t="s">
        <v>399</v>
      </c>
      <c r="E188" s="2" t="s">
        <v>240</v>
      </c>
      <c r="F188" s="2">
        <v>60</v>
      </c>
      <c r="G188" s="2" t="str">
        <f t="shared" si="12"/>
        <v>36.01 [70]</v>
      </c>
      <c r="H188" s="1">
        <v>1</v>
      </c>
      <c r="I188" s="2"/>
      <c r="J188" s="31" t="s">
        <v>400</v>
      </c>
      <c r="M188" s="174" t="str">
        <f>IF(OR(ISBLANK(TP_BA_DB[[#This Row],[Probability]]),ISBLANK(TP_BA_DB[[#This Row],[Severity]])),"",VLOOKUP(TP_BA_DB[[#This Row],[Probability]],Probability[],2,FALSE)+VLOOKUP(TP_BA_DB[[#This Row],[Severity]],Probability[],2,FALSE)+1)</f>
        <v/>
      </c>
      <c r="N188" s="182"/>
    </row>
    <row r="189" spans="2:14">
      <c r="B189" s="210">
        <v>185</v>
      </c>
      <c r="C189" s="1" t="s">
        <v>384</v>
      </c>
      <c r="D189" t="s">
        <v>399</v>
      </c>
      <c r="E189" s="2" t="s">
        <v>240</v>
      </c>
      <c r="F189" s="2">
        <v>60</v>
      </c>
      <c r="G189" s="2" t="str">
        <f t="shared" si="13"/>
        <v>28.8 [56]</v>
      </c>
      <c r="H189" s="1">
        <v>1</v>
      </c>
      <c r="I189" s="2"/>
      <c r="J189" s="31" t="s">
        <v>400</v>
      </c>
      <c r="M189" s="174" t="str">
        <f>IF(OR(ISBLANK(TP_BA_DB[[#This Row],[Probability]]),ISBLANK(TP_BA_DB[[#This Row],[Severity]])),"",VLOOKUP(TP_BA_DB[[#This Row],[Probability]],Probability[],2,FALSE)+VLOOKUP(TP_BA_DB[[#This Row],[Severity]],Probability[],2,FALSE)+1)</f>
        <v/>
      </c>
      <c r="N189" s="182"/>
    </row>
    <row r="190" spans="2:14">
      <c r="B190" s="210">
        <v>186</v>
      </c>
      <c r="C190" s="1" t="s">
        <v>411</v>
      </c>
      <c r="D190" t="s">
        <v>416</v>
      </c>
      <c r="E190" s="2" t="s">
        <v>240</v>
      </c>
      <c r="F190" s="2">
        <v>60</v>
      </c>
      <c r="G190" s="2" t="str">
        <f>$G$116</f>
        <v>36.01 [70]</v>
      </c>
      <c r="H190" s="1">
        <v>1</v>
      </c>
      <c r="I190" s="2"/>
      <c r="J190" s="217" t="s">
        <v>294</v>
      </c>
      <c r="M190" s="174" t="str">
        <f>IF(OR(ISBLANK(TP_BA_DB[[#This Row],[Probability]]),ISBLANK(TP_BA_DB[[#This Row],[Severity]])),"",VLOOKUP(TP_BA_DB[[#This Row],[Probability]],Probability[],2,FALSE)+VLOOKUP(TP_BA_DB[[#This Row],[Severity]],Probability[],2,FALSE)+1)</f>
        <v/>
      </c>
      <c r="N190" s="182"/>
    </row>
    <row r="191" spans="2:14">
      <c r="B191" s="210">
        <v>187</v>
      </c>
      <c r="C191" s="1" t="s">
        <v>412</v>
      </c>
      <c r="D191" t="s">
        <v>416</v>
      </c>
      <c r="E191" s="2" t="s">
        <v>240</v>
      </c>
      <c r="F191" s="2">
        <v>60</v>
      </c>
      <c r="G191" s="2" t="str">
        <f>$G$117</f>
        <v>28.8 [56]</v>
      </c>
      <c r="H191" s="1">
        <v>1</v>
      </c>
      <c r="I191" s="2"/>
      <c r="J191" s="217" t="s">
        <v>294</v>
      </c>
      <c r="M191" s="174" t="str">
        <f>IF(OR(ISBLANK(TP_BA_DB[[#This Row],[Probability]]),ISBLANK(TP_BA_DB[[#This Row],[Severity]])),"",VLOOKUP(TP_BA_DB[[#This Row],[Probability]],Probability[],2,FALSE)+VLOOKUP(TP_BA_DB[[#This Row],[Severity]],Probability[],2,FALSE)+1)</f>
        <v/>
      </c>
      <c r="N191" s="182"/>
    </row>
    <row r="192" spans="2:14">
      <c r="B192" s="210">
        <v>188</v>
      </c>
      <c r="C192" s="1" t="s">
        <v>413</v>
      </c>
      <c r="D192" t="s">
        <v>417</v>
      </c>
      <c r="E192" s="2" t="s">
        <v>240</v>
      </c>
      <c r="F192" s="2">
        <v>60</v>
      </c>
      <c r="G192" s="2" t="str">
        <f>$G$116</f>
        <v>36.01 [70]</v>
      </c>
      <c r="H192" s="1">
        <v>1</v>
      </c>
      <c r="I192" s="2"/>
      <c r="J192" s="217" t="s">
        <v>294</v>
      </c>
      <c r="M192" s="174" t="str">
        <f>IF(OR(ISBLANK(TP_BA_DB[[#This Row],[Probability]]),ISBLANK(TP_BA_DB[[#This Row],[Severity]])),"",VLOOKUP(TP_BA_DB[[#This Row],[Probability]],Probability[],2,FALSE)+VLOOKUP(TP_BA_DB[[#This Row],[Severity]],Probability[],2,FALSE)+1)</f>
        <v/>
      </c>
      <c r="N192" s="182"/>
    </row>
    <row r="193" spans="2:14">
      <c r="B193" s="210">
        <v>189</v>
      </c>
      <c r="C193" s="1" t="s">
        <v>414</v>
      </c>
      <c r="D193" t="s">
        <v>417</v>
      </c>
      <c r="E193" s="2" t="s">
        <v>240</v>
      </c>
      <c r="F193" s="2">
        <v>60</v>
      </c>
      <c r="G193" s="2" t="str">
        <f>$G$117</f>
        <v>28.8 [56]</v>
      </c>
      <c r="H193" s="1">
        <v>1</v>
      </c>
      <c r="I193" s="2"/>
      <c r="J193" s="217" t="s">
        <v>294</v>
      </c>
      <c r="M193" s="174" t="str">
        <f>IF(OR(ISBLANK(TP_BA_DB[[#This Row],[Probability]]),ISBLANK(TP_BA_DB[[#This Row],[Severity]])),"",VLOOKUP(TP_BA_DB[[#This Row],[Probability]],Probability[],2,FALSE)+VLOOKUP(TP_BA_DB[[#This Row],[Severity]],Probability[],2,FALSE)+1)</f>
        <v/>
      </c>
      <c r="N193" s="182"/>
    </row>
    <row r="194" spans="2:14">
      <c r="B194" s="210">
        <v>190</v>
      </c>
      <c r="C194" s="1" t="s">
        <v>401</v>
      </c>
      <c r="D194" t="s">
        <v>708</v>
      </c>
      <c r="E194" s="2" t="s">
        <v>240</v>
      </c>
      <c r="F194" s="2">
        <f>120+30</f>
        <v>150</v>
      </c>
      <c r="G194" s="1" t="s">
        <v>639</v>
      </c>
      <c r="H194" s="1">
        <v>1</v>
      </c>
      <c r="I194" s="1">
        <v>2</v>
      </c>
      <c r="J194" s="182" t="s">
        <v>80</v>
      </c>
      <c r="M194" s="174" t="str">
        <f>IF(OR(ISBLANK(TP_BA_DB[[#This Row],[Probability]]),ISBLANK(TP_BA_DB[[#This Row],[Severity]])),"",VLOOKUP(TP_BA_DB[[#This Row],[Probability]],Probability[],2,FALSE)+VLOOKUP(TP_BA_DB[[#This Row],[Severity]],Probability[],2,FALSE)+1)</f>
        <v/>
      </c>
      <c r="N194" s="182"/>
    </row>
    <row r="195" spans="2:14" ht="14">
      <c r="B195" s="210">
        <v>191</v>
      </c>
      <c r="C195" s="1" t="s">
        <v>422</v>
      </c>
      <c r="D195" t="s">
        <v>428</v>
      </c>
      <c r="E195" s="2" t="s">
        <v>240</v>
      </c>
      <c r="F195" s="2">
        <f>120+30</f>
        <v>150</v>
      </c>
      <c r="G195" s="2" t="str">
        <f>$G$104</f>
        <v>30.87 [60]</v>
      </c>
      <c r="H195" s="1">
        <v>1</v>
      </c>
      <c r="I195" s="2"/>
      <c r="J195" s="31" t="s">
        <v>642</v>
      </c>
      <c r="M195" s="174" t="str">
        <f>IF(OR(ISBLANK(TP_BA_DB[[#This Row],[Probability]]),ISBLANK(TP_BA_DB[[#This Row],[Severity]])),"",VLOOKUP(TP_BA_DB[[#This Row],[Probability]],Probability[],2,FALSE)+VLOOKUP(TP_BA_DB[[#This Row],[Severity]],Probability[],2,FALSE)+1)</f>
        <v/>
      </c>
      <c r="N195" s="182"/>
    </row>
    <row r="196" spans="2:14">
      <c r="B196" s="210">
        <v>192</v>
      </c>
      <c r="C196" s="1" t="s">
        <v>421</v>
      </c>
      <c r="D196" t="s">
        <v>709</v>
      </c>
      <c r="E196" s="2" t="s">
        <v>240</v>
      </c>
      <c r="F196" s="2">
        <f>120+30</f>
        <v>150</v>
      </c>
      <c r="G196" s="1" t="s">
        <v>639</v>
      </c>
      <c r="H196" s="1">
        <v>1</v>
      </c>
      <c r="I196" s="1">
        <v>2</v>
      </c>
      <c r="J196" s="182" t="s">
        <v>638</v>
      </c>
      <c r="M196" s="174" t="str">
        <f>IF(OR(ISBLANK(TP_BA_DB[[#This Row],[Probability]]),ISBLANK(TP_BA_DB[[#This Row],[Severity]])),"",VLOOKUP(TP_BA_DB[[#This Row],[Probability]],Probability[],2,FALSE)+VLOOKUP(TP_BA_DB[[#This Row],[Severity]],Probability[],2,FALSE)+1)</f>
        <v/>
      </c>
      <c r="N196" s="182"/>
    </row>
    <row r="197" spans="2:14" ht="14">
      <c r="B197" s="210">
        <v>193</v>
      </c>
      <c r="C197" s="1" t="s">
        <v>421</v>
      </c>
      <c r="D197" t="s">
        <v>429</v>
      </c>
      <c r="E197" s="2" t="s">
        <v>240</v>
      </c>
      <c r="F197" s="2">
        <f>120+30</f>
        <v>150</v>
      </c>
      <c r="G197" s="2" t="str">
        <f>$G$104</f>
        <v>30.87 [60]</v>
      </c>
      <c r="H197" s="1">
        <v>1</v>
      </c>
      <c r="I197" s="2"/>
      <c r="J197" s="31" t="s">
        <v>643</v>
      </c>
      <c r="M197" s="174" t="str">
        <f>IF(OR(ISBLANK(TP_BA_DB[[#This Row],[Probability]]),ISBLANK(TP_BA_DB[[#This Row],[Severity]])),"",VLOOKUP(TP_BA_DB[[#This Row],[Probability]],Probability[],2,FALSE)+VLOOKUP(TP_BA_DB[[#This Row],[Severity]],Probability[],2,FALSE)+1)</f>
        <v/>
      </c>
      <c r="N197" s="182"/>
    </row>
    <row r="198" spans="2:14">
      <c r="B198" s="210">
        <v>194</v>
      </c>
      <c r="C198" s="1" t="s">
        <v>423</v>
      </c>
      <c r="D198" s="182" t="s">
        <v>629</v>
      </c>
      <c r="E198" s="2" t="s">
        <v>240</v>
      </c>
      <c r="F198" s="1">
        <v>30</v>
      </c>
      <c r="G198" s="1" t="s">
        <v>640</v>
      </c>
      <c r="H198" s="1">
        <v>1</v>
      </c>
      <c r="I198" s="1">
        <v>2</v>
      </c>
      <c r="J198" s="182" t="s">
        <v>727</v>
      </c>
      <c r="M198" s="174" t="str">
        <f>IF(OR(ISBLANK(TP_BA_DB[[#This Row],[Probability]]),ISBLANK(TP_BA_DB[[#This Row],[Severity]])),"",VLOOKUP(TP_BA_DB[[#This Row],[Probability]],Probability[],2,FALSE)+VLOOKUP(TP_BA_DB[[#This Row],[Severity]],Probability[],2,FALSE)+1)</f>
        <v/>
      </c>
      <c r="N198" s="182"/>
    </row>
    <row r="199" spans="2:14">
      <c r="B199" s="210">
        <v>195</v>
      </c>
      <c r="C199" s="1" t="s">
        <v>424</v>
      </c>
      <c r="D199" s="182" t="s">
        <v>629</v>
      </c>
      <c r="E199" s="2" t="s">
        <v>240</v>
      </c>
      <c r="F199" s="1">
        <v>30</v>
      </c>
      <c r="G199" s="1" t="s">
        <v>640</v>
      </c>
      <c r="H199" s="1">
        <v>1</v>
      </c>
      <c r="I199" s="1">
        <v>2</v>
      </c>
      <c r="J199" s="182" t="s">
        <v>728</v>
      </c>
      <c r="M199" s="174" t="str">
        <f>IF(OR(ISBLANK(TP_BA_DB[[#This Row],[Probability]]),ISBLANK(TP_BA_DB[[#This Row],[Severity]])),"",VLOOKUP(TP_BA_DB[[#This Row],[Probability]],Probability[],2,FALSE)+VLOOKUP(TP_BA_DB[[#This Row],[Severity]],Probability[],2,FALSE)+1)</f>
        <v/>
      </c>
      <c r="N199" s="182"/>
    </row>
    <row r="200" spans="2:14">
      <c r="B200" s="210">
        <v>196</v>
      </c>
      <c r="C200" s="1" t="s">
        <v>425</v>
      </c>
      <c r="D200" s="182" t="s">
        <v>629</v>
      </c>
      <c r="E200" s="2" t="s">
        <v>240</v>
      </c>
      <c r="F200" s="1">
        <v>30</v>
      </c>
      <c r="G200" s="1" t="s">
        <v>640</v>
      </c>
      <c r="H200" s="1">
        <v>1</v>
      </c>
      <c r="I200" s="1">
        <v>2</v>
      </c>
      <c r="J200" s="182" t="s">
        <v>729</v>
      </c>
      <c r="M200" s="174" t="str">
        <f>IF(OR(ISBLANK(TP_BA_DB[[#This Row],[Probability]]),ISBLANK(TP_BA_DB[[#This Row],[Severity]])),"",VLOOKUP(TP_BA_DB[[#This Row],[Probability]],Probability[],2,FALSE)+VLOOKUP(TP_BA_DB[[#This Row],[Severity]],Probability[],2,FALSE)+1)</f>
        <v/>
      </c>
      <c r="N200" s="182"/>
    </row>
    <row r="201" spans="2:14">
      <c r="B201" s="210">
        <v>197</v>
      </c>
      <c r="C201" s="1" t="s">
        <v>430</v>
      </c>
      <c r="D201" s="182" t="s">
        <v>635</v>
      </c>
      <c r="E201" s="2" t="s">
        <v>240</v>
      </c>
      <c r="F201" s="1">
        <v>30</v>
      </c>
      <c r="G201" s="1" t="s">
        <v>640</v>
      </c>
      <c r="H201" s="1">
        <v>1</v>
      </c>
      <c r="I201" s="1">
        <v>2</v>
      </c>
      <c r="J201" s="182" t="s">
        <v>731</v>
      </c>
      <c r="M201" s="174" t="str">
        <f>IF(OR(ISBLANK(TP_BA_DB[[#This Row],[Probability]]),ISBLANK(TP_BA_DB[[#This Row],[Severity]])),"",VLOOKUP(TP_BA_DB[[#This Row],[Probability]],Probability[],2,FALSE)+VLOOKUP(TP_BA_DB[[#This Row],[Severity]],Probability[],2,FALSE)+1)</f>
        <v/>
      </c>
      <c r="N201" s="182"/>
    </row>
    <row r="202" spans="2:14">
      <c r="B202" s="210">
        <v>198</v>
      </c>
      <c r="C202" s="1" t="s">
        <v>431</v>
      </c>
      <c r="D202" s="182" t="s">
        <v>636</v>
      </c>
      <c r="E202" s="2" t="s">
        <v>240</v>
      </c>
      <c r="F202" s="1">
        <v>30</v>
      </c>
      <c r="G202" s="1" t="s">
        <v>640</v>
      </c>
      <c r="H202" s="1">
        <v>1</v>
      </c>
      <c r="I202" s="1">
        <v>2</v>
      </c>
      <c r="J202" s="182" t="s">
        <v>732</v>
      </c>
      <c r="M202" s="174" t="str">
        <f>IF(OR(ISBLANK(TP_BA_DB[[#This Row],[Probability]]),ISBLANK(TP_BA_DB[[#This Row],[Severity]])),"",VLOOKUP(TP_BA_DB[[#This Row],[Probability]],Probability[],2,FALSE)+VLOOKUP(TP_BA_DB[[#This Row],[Severity]],Probability[],2,FALSE)+1)</f>
        <v/>
      </c>
      <c r="N202" s="182"/>
    </row>
    <row r="203" spans="2:14">
      <c r="B203" s="210">
        <v>199</v>
      </c>
      <c r="C203" s="1" t="s">
        <v>432</v>
      </c>
      <c r="D203" s="182" t="s">
        <v>636</v>
      </c>
      <c r="E203" s="2" t="s">
        <v>240</v>
      </c>
      <c r="F203" s="1">
        <v>30</v>
      </c>
      <c r="G203" s="1" t="s">
        <v>640</v>
      </c>
      <c r="H203" s="1">
        <v>1</v>
      </c>
      <c r="I203" s="1">
        <v>2</v>
      </c>
      <c r="J203" s="182" t="s">
        <v>733</v>
      </c>
      <c r="M203" s="174" t="str">
        <f>IF(OR(ISBLANK(TP_BA_DB[[#This Row],[Probability]]),ISBLANK(TP_BA_DB[[#This Row],[Severity]])),"",VLOOKUP(TP_BA_DB[[#This Row],[Probability]],Probability[],2,FALSE)+VLOOKUP(TP_BA_DB[[#This Row],[Severity]],Probability[],2,FALSE)+1)</f>
        <v/>
      </c>
      <c r="N203" s="182"/>
    </row>
    <row r="204" spans="2:14">
      <c r="B204" s="210">
        <v>200</v>
      </c>
      <c r="C204" s="1" t="s">
        <v>433</v>
      </c>
      <c r="D204" s="182" t="s">
        <v>636</v>
      </c>
      <c r="E204" s="2" t="s">
        <v>240</v>
      </c>
      <c r="F204" s="1">
        <v>30</v>
      </c>
      <c r="G204" s="1" t="s">
        <v>640</v>
      </c>
      <c r="H204" s="1">
        <v>1</v>
      </c>
      <c r="I204" s="1">
        <v>2</v>
      </c>
      <c r="J204" s="182" t="s">
        <v>734</v>
      </c>
      <c r="M204" s="174" t="str">
        <f>IF(OR(ISBLANK(TP_BA_DB[[#This Row],[Probability]]),ISBLANK(TP_BA_DB[[#This Row],[Severity]])),"",VLOOKUP(TP_BA_DB[[#This Row],[Probability]],Probability[],2,FALSE)+VLOOKUP(TP_BA_DB[[#This Row],[Severity]],Probability[],2,FALSE)+1)</f>
        <v/>
      </c>
      <c r="N204" s="182"/>
    </row>
    <row r="205" spans="2:14">
      <c r="B205" s="210">
        <v>201</v>
      </c>
      <c r="C205" s="1" t="s">
        <v>605</v>
      </c>
      <c r="D205" s="182" t="s">
        <v>628</v>
      </c>
      <c r="E205" s="2" t="s">
        <v>240</v>
      </c>
      <c r="F205" s="1">
        <v>60</v>
      </c>
      <c r="G205" s="2" t="str">
        <f t="shared" si="8"/>
        <v>30.87 [60]</v>
      </c>
      <c r="H205" s="1">
        <v>1</v>
      </c>
      <c r="I205" s="1">
        <v>3</v>
      </c>
      <c r="J205" t="s">
        <v>724</v>
      </c>
      <c r="M205" s="174" t="str">
        <f>IF(OR(ISBLANK(TP_BA_DB[[#This Row],[Probability]]),ISBLANK(TP_BA_DB[[#This Row],[Severity]])),"",VLOOKUP(TP_BA_DB[[#This Row],[Probability]],Probability[],2,FALSE)+VLOOKUP(TP_BA_DB[[#This Row],[Severity]],Probability[],2,FALSE)+1)</f>
        <v/>
      </c>
      <c r="N205" s="182"/>
    </row>
    <row r="206" spans="2:14">
      <c r="B206" s="210">
        <v>202</v>
      </c>
      <c r="C206" s="1" t="s">
        <v>606</v>
      </c>
      <c r="D206" s="182" t="s">
        <v>268</v>
      </c>
      <c r="E206" s="2" t="s">
        <v>240</v>
      </c>
      <c r="F206" s="1">
        <v>140</v>
      </c>
      <c r="G206" s="2" t="str">
        <f t="shared" si="8"/>
        <v>30.87 [60]</v>
      </c>
      <c r="H206" s="1">
        <v>1</v>
      </c>
      <c r="I206" s="1">
        <v>3</v>
      </c>
      <c r="J206" t="s">
        <v>725</v>
      </c>
      <c r="M206" s="174" t="str">
        <f>IF(OR(ISBLANK(TP_BA_DB[[#This Row],[Probability]]),ISBLANK(TP_BA_DB[[#This Row],[Severity]])),"",VLOOKUP(TP_BA_DB[[#This Row],[Probability]],Probability[],2,FALSE)+VLOOKUP(TP_BA_DB[[#This Row],[Severity]],Probability[],2,FALSE)+1)</f>
        <v/>
      </c>
      <c r="N206" s="182"/>
    </row>
    <row r="207" spans="2:14">
      <c r="B207" s="210">
        <v>203</v>
      </c>
      <c r="C207" s="1" t="s">
        <v>607</v>
      </c>
      <c r="D207" s="182" t="s">
        <v>630</v>
      </c>
      <c r="E207" s="2" t="s">
        <v>240</v>
      </c>
      <c r="F207" s="1">
        <v>60</v>
      </c>
      <c r="G207" s="2" t="str">
        <f t="shared" si="8"/>
        <v>30.87 [60]</v>
      </c>
      <c r="H207" s="1">
        <v>1</v>
      </c>
      <c r="I207" s="1">
        <v>3</v>
      </c>
      <c r="J207" t="s">
        <v>726</v>
      </c>
      <c r="M207" s="174" t="str">
        <f>IF(OR(ISBLANK(TP_BA_DB[[#This Row],[Probability]]),ISBLANK(TP_BA_DB[[#This Row],[Severity]])),"",VLOOKUP(TP_BA_DB[[#This Row],[Probability]],Probability[],2,FALSE)+VLOOKUP(TP_BA_DB[[#This Row],[Severity]],Probability[],2,FALSE)+1)</f>
        <v/>
      </c>
      <c r="N207" s="182"/>
    </row>
    <row r="208" spans="2:14">
      <c r="B208" s="210">
        <v>204</v>
      </c>
      <c r="C208" s="1" t="s">
        <v>608</v>
      </c>
      <c r="D208" s="182" t="s">
        <v>721</v>
      </c>
      <c r="E208" s="2" t="s">
        <v>240</v>
      </c>
      <c r="F208" s="1">
        <v>1</v>
      </c>
      <c r="G208" s="2" t="str">
        <f t="shared" ref="G208:G209" si="14">$G$104</f>
        <v>30.87 [60]</v>
      </c>
      <c r="H208" s="1">
        <v>1</v>
      </c>
      <c r="I208" s="1">
        <v>4</v>
      </c>
      <c r="J208" s="182" t="s">
        <v>723</v>
      </c>
      <c r="M208" s="174" t="str">
        <f>IF(OR(ISBLANK(TP_BA_DB[[#This Row],[Probability]]),ISBLANK(TP_BA_DB[[#This Row],[Severity]])),"",VLOOKUP(TP_BA_DB[[#This Row],[Probability]],Probability[],2,FALSE)+VLOOKUP(TP_BA_DB[[#This Row],[Severity]],Probability[],2,FALSE)+1)</f>
        <v/>
      </c>
      <c r="N208" s="182"/>
    </row>
    <row r="209" spans="2:14">
      <c r="B209" s="210">
        <v>205</v>
      </c>
      <c r="C209" s="1" t="s">
        <v>609</v>
      </c>
      <c r="D209" s="182" t="s">
        <v>722</v>
      </c>
      <c r="E209" s="2" t="s">
        <v>240</v>
      </c>
      <c r="F209" s="1">
        <v>1</v>
      </c>
      <c r="G209" s="2" t="str">
        <f t="shared" si="14"/>
        <v>30.87 [60]</v>
      </c>
      <c r="H209" s="1">
        <v>1</v>
      </c>
      <c r="I209" s="1">
        <v>4</v>
      </c>
      <c r="J209" s="182" t="s">
        <v>723</v>
      </c>
      <c r="M209" s="174" t="str">
        <f>IF(OR(ISBLANK(TP_BA_DB[[#This Row],[Probability]]),ISBLANK(TP_BA_DB[[#This Row],[Severity]])),"",VLOOKUP(TP_BA_DB[[#This Row],[Probability]],Probability[],2,FALSE)+VLOOKUP(TP_BA_DB[[#This Row],[Severity]],Probability[],2,FALSE)+1)</f>
        <v/>
      </c>
      <c r="N209" s="182"/>
    </row>
    <row r="210" spans="2:14">
      <c r="B210" s="210">
        <v>206</v>
      </c>
      <c r="C210" s="1" t="s">
        <v>610</v>
      </c>
      <c r="D210" s="182" t="s">
        <v>629</v>
      </c>
      <c r="E210" s="2" t="s">
        <v>240</v>
      </c>
      <c r="F210" s="1">
        <v>30</v>
      </c>
      <c r="G210" s="1" t="s">
        <v>640</v>
      </c>
      <c r="H210" s="1">
        <v>1</v>
      </c>
      <c r="I210" s="1">
        <v>2</v>
      </c>
      <c r="J210" s="182" t="s">
        <v>730</v>
      </c>
      <c r="M210" s="174" t="str">
        <f>IF(OR(ISBLANK(TP_BA_DB[[#This Row],[Probability]]),ISBLANK(TP_BA_DB[[#This Row],[Severity]])),"",VLOOKUP(TP_BA_DB[[#This Row],[Probability]],Probability[],2,FALSE)+VLOOKUP(TP_BA_DB[[#This Row],[Severity]],Probability[],2,FALSE)+1)</f>
        <v/>
      </c>
      <c r="N210" s="182"/>
    </row>
    <row r="211" spans="2:14">
      <c r="B211" s="210">
        <v>207</v>
      </c>
      <c r="C211" s="1" t="s">
        <v>611</v>
      </c>
      <c r="D211" s="182" t="s">
        <v>636</v>
      </c>
      <c r="E211" s="2" t="s">
        <v>240</v>
      </c>
      <c r="F211" s="1">
        <v>30</v>
      </c>
      <c r="G211" s="1" t="s">
        <v>640</v>
      </c>
      <c r="H211" s="1">
        <v>1</v>
      </c>
      <c r="I211" s="1">
        <v>2</v>
      </c>
      <c r="J211" s="182" t="s">
        <v>735</v>
      </c>
      <c r="M211" s="174" t="str">
        <f>IF(OR(ISBLANK(TP_BA_DB[[#This Row],[Probability]]),ISBLANK(TP_BA_DB[[#This Row],[Severity]])),"",VLOOKUP(TP_BA_DB[[#This Row],[Probability]],Probability[],2,FALSE)+VLOOKUP(TP_BA_DB[[#This Row],[Severity]],Probability[],2,FALSE)+1)</f>
        <v/>
      </c>
      <c r="N211" s="182"/>
    </row>
    <row r="212" spans="2:14">
      <c r="B212" s="210">
        <v>208</v>
      </c>
      <c r="C212" s="1" t="s">
        <v>612</v>
      </c>
      <c r="D212" s="182" t="s">
        <v>631</v>
      </c>
      <c r="E212" s="2" t="s">
        <v>240</v>
      </c>
      <c r="F212" s="1">
        <v>60</v>
      </c>
      <c r="G212" s="2" t="str">
        <f t="shared" ref="G212:G213" si="15">$G$104</f>
        <v>30.87 [60]</v>
      </c>
      <c r="H212" s="1">
        <v>1</v>
      </c>
      <c r="I212" s="1">
        <v>3</v>
      </c>
      <c r="J212" s="182" t="s">
        <v>736</v>
      </c>
      <c r="M212" s="174" t="str">
        <f>IF(OR(ISBLANK(TP_BA_DB[[#This Row],[Probability]]),ISBLANK(TP_BA_DB[[#This Row],[Severity]])),"",VLOOKUP(TP_BA_DB[[#This Row],[Probability]],Probability[],2,FALSE)+VLOOKUP(TP_BA_DB[[#This Row],[Severity]],Probability[],2,FALSE)+1)</f>
        <v/>
      </c>
      <c r="N212" s="182"/>
    </row>
    <row r="213" spans="2:14">
      <c r="B213" s="210">
        <v>209</v>
      </c>
      <c r="C213" s="1" t="s">
        <v>613</v>
      </c>
      <c r="D213" s="182" t="s">
        <v>637</v>
      </c>
      <c r="E213" s="2" t="s">
        <v>240</v>
      </c>
      <c r="F213" s="1">
        <v>60</v>
      </c>
      <c r="G213" s="2" t="str">
        <f t="shared" si="15"/>
        <v>30.87 [60]</v>
      </c>
      <c r="H213" s="1">
        <v>1</v>
      </c>
      <c r="I213" s="1">
        <v>3</v>
      </c>
      <c r="J213" s="182" t="s">
        <v>737</v>
      </c>
      <c r="M213" s="174" t="str">
        <f>IF(OR(ISBLANK(TP_BA_DB[[#This Row],[Probability]]),ISBLANK(TP_BA_DB[[#This Row],[Severity]])),"",VLOOKUP(TP_BA_DB[[#This Row],[Probability]],Probability[],2,FALSE)+VLOOKUP(TP_BA_DB[[#This Row],[Severity]],Probability[],2,FALSE)+1)</f>
        <v/>
      </c>
      <c r="N213" s="182"/>
    </row>
    <row r="214" spans="2:14">
      <c r="B214" s="210">
        <v>210</v>
      </c>
      <c r="C214" s="182" t="s">
        <v>655</v>
      </c>
      <c r="D214" s="182" t="s">
        <v>627</v>
      </c>
      <c r="E214" s="2" t="s">
        <v>240</v>
      </c>
      <c r="G214" s="1" t="s">
        <v>247</v>
      </c>
      <c r="H214" s="1">
        <v>0</v>
      </c>
      <c r="I214" s="1">
        <v>4</v>
      </c>
      <c r="J214" t="s">
        <v>614</v>
      </c>
      <c r="M214" s="174" t="str">
        <f>IF(OR(ISBLANK(TP_BA_DB[[#This Row],[Probability]]),ISBLANK(TP_BA_DB[[#This Row],[Severity]])),"",VLOOKUP(TP_BA_DB[[#This Row],[Probability]],Probability[],2,FALSE)+VLOOKUP(TP_BA_DB[[#This Row],[Severity]],Probability[],2,FALSE)+1)</f>
        <v/>
      </c>
      <c r="N214" s="182"/>
    </row>
    <row r="215" spans="2:14">
      <c r="B215" s="210">
        <v>211</v>
      </c>
      <c r="C215" s="182" t="s">
        <v>656</v>
      </c>
      <c r="D215" s="182" t="s">
        <v>627</v>
      </c>
      <c r="E215" s="2" t="s">
        <v>240</v>
      </c>
      <c r="G215" s="1" t="s">
        <v>247</v>
      </c>
      <c r="H215" s="1">
        <v>0</v>
      </c>
      <c r="I215" s="1">
        <v>4</v>
      </c>
      <c r="J215" t="s">
        <v>614</v>
      </c>
      <c r="M215" s="174" t="str">
        <f>IF(OR(ISBLANK(TP_BA_DB[[#This Row],[Probability]]),ISBLANK(TP_BA_DB[[#This Row],[Severity]])),"",VLOOKUP(TP_BA_DB[[#This Row],[Probability]],Probability[],2,FALSE)+VLOOKUP(TP_BA_DB[[#This Row],[Severity]],Probability[],2,FALSE)+1)</f>
        <v/>
      </c>
      <c r="N215" s="182"/>
    </row>
    <row r="216" spans="2:14">
      <c r="B216" s="210">
        <v>212</v>
      </c>
      <c r="C216" s="182" t="s">
        <v>657</v>
      </c>
      <c r="D216" s="182" t="s">
        <v>628</v>
      </c>
      <c r="E216" s="2" t="s">
        <v>240</v>
      </c>
      <c r="G216" s="1" t="s">
        <v>247</v>
      </c>
      <c r="H216" s="1">
        <v>0</v>
      </c>
      <c r="I216" s="1">
        <v>4</v>
      </c>
      <c r="J216" t="s">
        <v>615</v>
      </c>
      <c r="M216" s="174" t="str">
        <f>IF(OR(ISBLANK(TP_BA_DB[[#This Row],[Probability]]),ISBLANK(TP_BA_DB[[#This Row],[Severity]])),"",VLOOKUP(TP_BA_DB[[#This Row],[Probability]],Probability[],2,FALSE)+VLOOKUP(TP_BA_DB[[#This Row],[Severity]],Probability[],2,FALSE)+1)</f>
        <v/>
      </c>
      <c r="N216" s="182"/>
    </row>
    <row r="217" spans="2:14">
      <c r="B217" s="210">
        <v>213</v>
      </c>
      <c r="C217" s="182" t="s">
        <v>658</v>
      </c>
      <c r="D217" s="182" t="s">
        <v>628</v>
      </c>
      <c r="E217" s="2" t="s">
        <v>240</v>
      </c>
      <c r="G217" s="1" t="s">
        <v>247</v>
      </c>
      <c r="H217" s="1">
        <v>0</v>
      </c>
      <c r="I217" s="1">
        <v>4</v>
      </c>
      <c r="J217" t="s">
        <v>615</v>
      </c>
      <c r="M217" s="174" t="str">
        <f>IF(OR(ISBLANK(TP_BA_DB[[#This Row],[Probability]]),ISBLANK(TP_BA_DB[[#This Row],[Severity]])),"",VLOOKUP(TP_BA_DB[[#This Row],[Probability]],Probability[],2,FALSE)+VLOOKUP(TP_BA_DB[[#This Row],[Severity]],Probability[],2,FALSE)+1)</f>
        <v/>
      </c>
      <c r="N217" s="182"/>
    </row>
    <row r="218" spans="2:14">
      <c r="B218" s="210">
        <v>214</v>
      </c>
      <c r="C218" s="182" t="s">
        <v>659</v>
      </c>
      <c r="D218" s="182" t="s">
        <v>264</v>
      </c>
      <c r="E218" s="2" t="s">
        <v>240</v>
      </c>
      <c r="G218" s="1" t="s">
        <v>247</v>
      </c>
      <c r="H218" s="1">
        <v>0</v>
      </c>
      <c r="I218" s="1">
        <v>4</v>
      </c>
      <c r="J218" t="s">
        <v>616</v>
      </c>
      <c r="M218" s="174" t="str">
        <f>IF(OR(ISBLANK(TP_BA_DB[[#This Row],[Probability]]),ISBLANK(TP_BA_DB[[#This Row],[Severity]])),"",VLOOKUP(TP_BA_DB[[#This Row],[Probability]],Probability[],2,FALSE)+VLOOKUP(TP_BA_DB[[#This Row],[Severity]],Probability[],2,FALSE)+1)</f>
        <v/>
      </c>
      <c r="N218" s="182"/>
    </row>
    <row r="219" spans="2:14">
      <c r="B219" s="210">
        <v>215</v>
      </c>
      <c r="C219" s="182" t="s">
        <v>660</v>
      </c>
      <c r="D219" s="182" t="s">
        <v>264</v>
      </c>
      <c r="E219" s="2" t="s">
        <v>240</v>
      </c>
      <c r="G219" s="1" t="s">
        <v>247</v>
      </c>
      <c r="H219" s="1">
        <v>0</v>
      </c>
      <c r="I219" s="1">
        <v>4</v>
      </c>
      <c r="J219" t="s">
        <v>616</v>
      </c>
      <c r="M219" s="174" t="str">
        <f>IF(OR(ISBLANK(TP_BA_DB[[#This Row],[Probability]]),ISBLANK(TP_BA_DB[[#This Row],[Severity]])),"",VLOOKUP(TP_BA_DB[[#This Row],[Probability]],Probability[],2,FALSE)+VLOOKUP(TP_BA_DB[[#This Row],[Severity]],Probability[],2,FALSE)+1)</f>
        <v/>
      </c>
      <c r="N219" s="182"/>
    </row>
    <row r="220" spans="2:14">
      <c r="B220" s="210">
        <v>216</v>
      </c>
      <c r="C220" s="182" t="s">
        <v>661</v>
      </c>
      <c r="D220" s="182" t="s">
        <v>268</v>
      </c>
      <c r="E220" s="2" t="s">
        <v>240</v>
      </c>
      <c r="G220" s="1" t="s">
        <v>247</v>
      </c>
      <c r="H220" s="1">
        <v>0</v>
      </c>
      <c r="I220" s="1">
        <v>4</v>
      </c>
      <c r="J220" t="s">
        <v>617</v>
      </c>
      <c r="M220" s="174" t="str">
        <f>IF(OR(ISBLANK(TP_BA_DB[[#This Row],[Probability]]),ISBLANK(TP_BA_DB[[#This Row],[Severity]])),"",VLOOKUP(TP_BA_DB[[#This Row],[Probability]],Probability[],2,FALSE)+VLOOKUP(TP_BA_DB[[#This Row],[Severity]],Probability[],2,FALSE)+1)</f>
        <v/>
      </c>
      <c r="N220" s="182"/>
    </row>
    <row r="221" spans="2:14">
      <c r="B221" s="210">
        <v>217</v>
      </c>
      <c r="C221" s="182" t="s">
        <v>662</v>
      </c>
      <c r="D221" s="182" t="s">
        <v>268</v>
      </c>
      <c r="E221" s="2" t="s">
        <v>240</v>
      </c>
      <c r="G221" s="1" t="s">
        <v>247</v>
      </c>
      <c r="H221" s="1">
        <v>0</v>
      </c>
      <c r="I221" s="1">
        <v>4</v>
      </c>
      <c r="J221" t="s">
        <v>617</v>
      </c>
      <c r="M221" s="174" t="str">
        <f>IF(OR(ISBLANK(TP_BA_DB[[#This Row],[Probability]]),ISBLANK(TP_BA_DB[[#This Row],[Severity]])),"",VLOOKUP(TP_BA_DB[[#This Row],[Probability]],Probability[],2,FALSE)+VLOOKUP(TP_BA_DB[[#This Row],[Severity]],Probability[],2,FALSE)+1)</f>
        <v/>
      </c>
      <c r="N221" s="182"/>
    </row>
    <row r="222" spans="2:14">
      <c r="B222" s="210">
        <v>218</v>
      </c>
      <c r="C222" s="182" t="s">
        <v>663</v>
      </c>
      <c r="D222" s="182" t="s">
        <v>268</v>
      </c>
      <c r="E222" s="2" t="s">
        <v>240</v>
      </c>
      <c r="G222" s="1" t="s">
        <v>270</v>
      </c>
      <c r="H222" s="1">
        <v>0</v>
      </c>
      <c r="I222" s="1">
        <v>4</v>
      </c>
      <c r="J222" t="s">
        <v>617</v>
      </c>
      <c r="M222" s="174" t="str">
        <f>IF(OR(ISBLANK(TP_BA_DB[[#This Row],[Probability]]),ISBLANK(TP_BA_DB[[#This Row],[Severity]])),"",VLOOKUP(TP_BA_DB[[#This Row],[Probability]],Probability[],2,FALSE)+VLOOKUP(TP_BA_DB[[#This Row],[Severity]],Probability[],2,FALSE)+1)</f>
        <v/>
      </c>
      <c r="N222" s="182"/>
    </row>
    <row r="223" spans="2:14">
      <c r="B223" s="210">
        <v>219</v>
      </c>
      <c r="C223" s="182" t="s">
        <v>664</v>
      </c>
      <c r="D223" s="182" t="s">
        <v>268</v>
      </c>
      <c r="E223" s="2" t="s">
        <v>240</v>
      </c>
      <c r="G223" s="1" t="s">
        <v>270</v>
      </c>
      <c r="H223" s="1">
        <v>0</v>
      </c>
      <c r="I223" s="1">
        <v>4</v>
      </c>
      <c r="J223" t="s">
        <v>617</v>
      </c>
      <c r="M223" s="174" t="str">
        <f>IF(OR(ISBLANK(TP_BA_DB[[#This Row],[Probability]]),ISBLANK(TP_BA_DB[[#This Row],[Severity]])),"",VLOOKUP(TP_BA_DB[[#This Row],[Probability]],Probability[],2,FALSE)+VLOOKUP(TP_BA_DB[[#This Row],[Severity]],Probability[],2,FALSE)+1)</f>
        <v/>
      </c>
      <c r="N223" s="182"/>
    </row>
    <row r="224" spans="2:14">
      <c r="B224" s="210">
        <v>220</v>
      </c>
      <c r="C224" s="182" t="s">
        <v>665</v>
      </c>
      <c r="D224" s="182" t="s">
        <v>268</v>
      </c>
      <c r="E224" s="2" t="s">
        <v>240</v>
      </c>
      <c r="G224" s="1" t="s">
        <v>271</v>
      </c>
      <c r="H224" s="1">
        <v>0</v>
      </c>
      <c r="I224" s="1">
        <v>4</v>
      </c>
      <c r="J224" t="s">
        <v>617</v>
      </c>
      <c r="M224" s="174" t="str">
        <f>IF(OR(ISBLANK(TP_BA_DB[[#This Row],[Probability]]),ISBLANK(TP_BA_DB[[#This Row],[Severity]])),"",VLOOKUP(TP_BA_DB[[#This Row],[Probability]],Probability[],2,FALSE)+VLOOKUP(TP_BA_DB[[#This Row],[Severity]],Probability[],2,FALSE)+1)</f>
        <v/>
      </c>
      <c r="N224" s="182"/>
    </row>
    <row r="225" spans="2:14">
      <c r="B225" s="210">
        <v>221</v>
      </c>
      <c r="C225" s="182" t="s">
        <v>666</v>
      </c>
      <c r="D225" s="182" t="s">
        <v>268</v>
      </c>
      <c r="E225" s="2" t="s">
        <v>240</v>
      </c>
      <c r="G225" s="1" t="s">
        <v>271</v>
      </c>
      <c r="H225" s="1">
        <v>0</v>
      </c>
      <c r="I225" s="1">
        <v>4</v>
      </c>
      <c r="J225" t="s">
        <v>617</v>
      </c>
      <c r="M225" s="174" t="str">
        <f>IF(OR(ISBLANK(TP_BA_DB[[#This Row],[Probability]]),ISBLANK(TP_BA_DB[[#This Row],[Severity]])),"",VLOOKUP(TP_BA_DB[[#This Row],[Probability]],Probability[],2,FALSE)+VLOOKUP(TP_BA_DB[[#This Row],[Severity]],Probability[],2,FALSE)+1)</f>
        <v/>
      </c>
      <c r="N225" s="182"/>
    </row>
    <row r="226" spans="2:14">
      <c r="B226" s="210">
        <v>222</v>
      </c>
      <c r="C226" s="182" t="s">
        <v>404</v>
      </c>
      <c r="D226" s="182" t="s">
        <v>630</v>
      </c>
      <c r="E226" s="2" t="s">
        <v>240</v>
      </c>
      <c r="G226" s="1" t="s">
        <v>270</v>
      </c>
      <c r="H226" s="1">
        <v>0</v>
      </c>
      <c r="I226" s="1">
        <v>5</v>
      </c>
      <c r="J226" t="s">
        <v>618</v>
      </c>
      <c r="M226" s="174" t="str">
        <f>IF(OR(ISBLANK(TP_BA_DB[[#This Row],[Probability]]),ISBLANK(TP_BA_DB[[#This Row],[Severity]])),"",VLOOKUP(TP_BA_DB[[#This Row],[Probability]],Probability[],2,FALSE)+VLOOKUP(TP_BA_DB[[#This Row],[Severity]],Probability[],2,FALSE)+1)</f>
        <v/>
      </c>
      <c r="N226" s="182"/>
    </row>
    <row r="227" spans="2:14">
      <c r="B227" s="210">
        <v>223</v>
      </c>
      <c r="C227" s="182" t="s">
        <v>405</v>
      </c>
      <c r="D227" s="182" t="s">
        <v>630</v>
      </c>
      <c r="E227" s="2" t="s">
        <v>240</v>
      </c>
      <c r="G227" s="1" t="s">
        <v>247</v>
      </c>
      <c r="H227" s="1">
        <v>0</v>
      </c>
      <c r="I227" s="1">
        <v>5</v>
      </c>
      <c r="J227" t="s">
        <v>618</v>
      </c>
      <c r="M227" s="174" t="str">
        <f>IF(OR(ISBLANK(TP_BA_DB[[#This Row],[Probability]]),ISBLANK(TP_BA_DB[[#This Row],[Severity]])),"",VLOOKUP(TP_BA_DB[[#This Row],[Probability]],Probability[],2,FALSE)+VLOOKUP(TP_BA_DB[[#This Row],[Severity]],Probability[],2,FALSE)+1)</f>
        <v/>
      </c>
      <c r="N227" s="182"/>
    </row>
    <row r="228" spans="2:14">
      <c r="B228" s="210">
        <v>224</v>
      </c>
      <c r="C228" s="182" t="s">
        <v>406</v>
      </c>
      <c r="D228" s="182" t="s">
        <v>630</v>
      </c>
      <c r="E228" s="2" t="s">
        <v>240</v>
      </c>
      <c r="G228" s="1" t="s">
        <v>270</v>
      </c>
      <c r="H228" s="1">
        <v>0</v>
      </c>
      <c r="I228" s="1">
        <v>5</v>
      </c>
      <c r="J228" t="s">
        <v>618</v>
      </c>
      <c r="M228" s="174" t="str">
        <f>IF(OR(ISBLANK(TP_BA_DB[[#This Row],[Probability]]),ISBLANK(TP_BA_DB[[#This Row],[Severity]])),"",VLOOKUP(TP_BA_DB[[#This Row],[Probability]],Probability[],2,FALSE)+VLOOKUP(TP_BA_DB[[#This Row],[Severity]],Probability[],2,FALSE)+1)</f>
        <v/>
      </c>
      <c r="N228" s="182"/>
    </row>
    <row r="229" spans="2:14">
      <c r="B229" s="210">
        <v>225</v>
      </c>
      <c r="C229" s="182" t="s">
        <v>407</v>
      </c>
      <c r="D229" s="182" t="s">
        <v>630</v>
      </c>
      <c r="E229" s="2" t="s">
        <v>240</v>
      </c>
      <c r="G229" s="1" t="s">
        <v>247</v>
      </c>
      <c r="H229" s="1">
        <v>0</v>
      </c>
      <c r="I229" s="1">
        <v>5</v>
      </c>
      <c r="J229" t="s">
        <v>618</v>
      </c>
      <c r="M229" s="174" t="str">
        <f>IF(OR(ISBLANK(TP_BA_DB[[#This Row],[Probability]]),ISBLANK(TP_BA_DB[[#This Row],[Severity]])),"",VLOOKUP(TP_BA_DB[[#This Row],[Probability]],Probability[],2,FALSE)+VLOOKUP(TP_BA_DB[[#This Row],[Severity]],Probability[],2,FALSE)+1)</f>
        <v/>
      </c>
      <c r="N229" s="182"/>
    </row>
    <row r="230" spans="2:14">
      <c r="B230" s="210">
        <v>226</v>
      </c>
      <c r="C230" s="182" t="s">
        <v>667</v>
      </c>
      <c r="D230" s="182" t="s">
        <v>632</v>
      </c>
      <c r="E230" s="2" t="s">
        <v>240</v>
      </c>
      <c r="G230" s="1" t="s">
        <v>247</v>
      </c>
      <c r="H230" s="1">
        <v>0</v>
      </c>
      <c r="I230" s="1">
        <v>4</v>
      </c>
      <c r="J230" t="s">
        <v>619</v>
      </c>
      <c r="M230" s="174" t="str">
        <f>IF(OR(ISBLANK(TP_BA_DB[[#This Row],[Probability]]),ISBLANK(TP_BA_DB[[#This Row],[Severity]])),"",VLOOKUP(TP_BA_DB[[#This Row],[Probability]],Probability[],2,FALSE)+VLOOKUP(TP_BA_DB[[#This Row],[Severity]],Probability[],2,FALSE)+1)</f>
        <v/>
      </c>
      <c r="N230" s="182"/>
    </row>
    <row r="231" spans="2:14">
      <c r="B231" s="210">
        <v>227</v>
      </c>
      <c r="C231" s="182" t="s">
        <v>668</v>
      </c>
      <c r="D231" s="182" t="s">
        <v>632</v>
      </c>
      <c r="E231" s="2" t="s">
        <v>240</v>
      </c>
      <c r="G231" s="1" t="s">
        <v>247</v>
      </c>
      <c r="H231" s="1">
        <v>0</v>
      </c>
      <c r="I231" s="1">
        <v>4</v>
      </c>
      <c r="J231" t="s">
        <v>619</v>
      </c>
      <c r="M231" s="174" t="str">
        <f>IF(OR(ISBLANK(TP_BA_DB[[#This Row],[Probability]]),ISBLANK(TP_BA_DB[[#This Row],[Severity]])),"",VLOOKUP(TP_BA_DB[[#This Row],[Probability]],Probability[],2,FALSE)+VLOOKUP(TP_BA_DB[[#This Row],[Severity]],Probability[],2,FALSE)+1)</f>
        <v/>
      </c>
      <c r="N231" s="182"/>
    </row>
    <row r="232" spans="2:14">
      <c r="B232" s="210">
        <v>228</v>
      </c>
      <c r="C232" s="182" t="s">
        <v>669</v>
      </c>
      <c r="D232" s="182" t="s">
        <v>632</v>
      </c>
      <c r="E232" s="2" t="s">
        <v>240</v>
      </c>
      <c r="G232" s="1" t="s">
        <v>247</v>
      </c>
      <c r="H232" s="1">
        <v>0</v>
      </c>
      <c r="I232" s="1">
        <v>4</v>
      </c>
      <c r="J232" t="s">
        <v>619</v>
      </c>
      <c r="M232" s="174" t="str">
        <f>IF(OR(ISBLANK(TP_BA_DB[[#This Row],[Probability]]),ISBLANK(TP_BA_DB[[#This Row],[Severity]])),"",VLOOKUP(TP_BA_DB[[#This Row],[Probability]],Probability[],2,FALSE)+VLOOKUP(TP_BA_DB[[#This Row],[Severity]],Probability[],2,FALSE)+1)</f>
        <v/>
      </c>
      <c r="N232" s="182"/>
    </row>
    <row r="233" spans="2:14">
      <c r="B233" s="210">
        <v>229</v>
      </c>
      <c r="C233" s="182" t="s">
        <v>670</v>
      </c>
      <c r="D233" s="182" t="s">
        <v>632</v>
      </c>
      <c r="E233" s="2" t="s">
        <v>240</v>
      </c>
      <c r="G233" s="1" t="s">
        <v>247</v>
      </c>
      <c r="H233" s="1">
        <v>0</v>
      </c>
      <c r="I233" s="1">
        <v>4</v>
      </c>
      <c r="J233" t="s">
        <v>619</v>
      </c>
      <c r="M233" s="174" t="str">
        <f>IF(OR(ISBLANK(TP_BA_DB[[#This Row],[Probability]]),ISBLANK(TP_BA_DB[[#This Row],[Severity]])),"",VLOOKUP(TP_BA_DB[[#This Row],[Probability]],Probability[],2,FALSE)+VLOOKUP(TP_BA_DB[[#This Row],[Severity]],Probability[],2,FALSE)+1)</f>
        <v/>
      </c>
      <c r="N233" s="182"/>
    </row>
    <row r="234" spans="2:14">
      <c r="B234" s="210">
        <v>230</v>
      </c>
      <c r="C234" s="182" t="s">
        <v>671</v>
      </c>
      <c r="D234" s="182" t="s">
        <v>632</v>
      </c>
      <c r="E234" s="2" t="s">
        <v>240</v>
      </c>
      <c r="G234" s="1" t="s">
        <v>247</v>
      </c>
      <c r="H234" s="1">
        <v>0</v>
      </c>
      <c r="I234" s="1">
        <v>4</v>
      </c>
      <c r="J234" t="s">
        <v>619</v>
      </c>
      <c r="M234" s="174" t="str">
        <f>IF(OR(ISBLANK(TP_BA_DB[[#This Row],[Probability]]),ISBLANK(TP_BA_DB[[#This Row],[Severity]])),"",VLOOKUP(TP_BA_DB[[#This Row],[Probability]],Probability[],2,FALSE)+VLOOKUP(TP_BA_DB[[#This Row],[Severity]],Probability[],2,FALSE)+1)</f>
        <v/>
      </c>
      <c r="N234" s="182"/>
    </row>
    <row r="235" spans="2:14">
      <c r="B235" s="210">
        <v>231</v>
      </c>
      <c r="C235" s="182" t="s">
        <v>672</v>
      </c>
      <c r="D235" s="182" t="s">
        <v>632</v>
      </c>
      <c r="E235" s="2" t="s">
        <v>240</v>
      </c>
      <c r="G235" s="1" t="s">
        <v>247</v>
      </c>
      <c r="H235" s="1">
        <v>0</v>
      </c>
      <c r="I235" s="1">
        <v>4</v>
      </c>
      <c r="J235" t="s">
        <v>619</v>
      </c>
      <c r="M235" s="174" t="str">
        <f>IF(OR(ISBLANK(TP_BA_DB[[#This Row],[Probability]]),ISBLANK(TP_BA_DB[[#This Row],[Severity]])),"",VLOOKUP(TP_BA_DB[[#This Row],[Probability]],Probability[],2,FALSE)+VLOOKUP(TP_BA_DB[[#This Row],[Severity]],Probability[],2,FALSE)+1)</f>
        <v/>
      </c>
      <c r="N235" s="182"/>
    </row>
    <row r="236" spans="2:14">
      <c r="B236" s="210">
        <v>232</v>
      </c>
      <c r="C236" s="182" t="s">
        <v>673</v>
      </c>
      <c r="D236" s="182" t="s">
        <v>633</v>
      </c>
      <c r="E236" s="2" t="s">
        <v>240</v>
      </c>
      <c r="G236" s="1" t="s">
        <v>247</v>
      </c>
      <c r="H236" s="1">
        <v>0</v>
      </c>
      <c r="I236" s="1">
        <v>4</v>
      </c>
      <c r="J236" t="s">
        <v>620</v>
      </c>
      <c r="M236" s="174" t="str">
        <f>IF(OR(ISBLANK(TP_BA_DB[[#This Row],[Probability]]),ISBLANK(TP_BA_DB[[#This Row],[Severity]])),"",VLOOKUP(TP_BA_DB[[#This Row],[Probability]],Probability[],2,FALSE)+VLOOKUP(TP_BA_DB[[#This Row],[Severity]],Probability[],2,FALSE)+1)</f>
        <v/>
      </c>
      <c r="N236" s="182"/>
    </row>
    <row r="237" spans="2:14">
      <c r="B237" s="210">
        <v>233</v>
      </c>
      <c r="C237" s="182" t="s">
        <v>674</v>
      </c>
      <c r="D237" s="182" t="s">
        <v>633</v>
      </c>
      <c r="E237" s="2" t="s">
        <v>240</v>
      </c>
      <c r="G237" s="1" t="s">
        <v>247</v>
      </c>
      <c r="H237" s="1">
        <v>0</v>
      </c>
      <c r="I237" s="1">
        <v>4</v>
      </c>
      <c r="J237" t="s">
        <v>620</v>
      </c>
      <c r="M237" s="174" t="str">
        <f>IF(OR(ISBLANK(TP_BA_DB[[#This Row],[Probability]]),ISBLANK(TP_BA_DB[[#This Row],[Severity]])),"",VLOOKUP(TP_BA_DB[[#This Row],[Probability]],Probability[],2,FALSE)+VLOOKUP(TP_BA_DB[[#This Row],[Severity]],Probability[],2,FALSE)+1)</f>
        <v/>
      </c>
      <c r="N237" s="182"/>
    </row>
    <row r="238" spans="2:14">
      <c r="B238" s="210">
        <v>234</v>
      </c>
      <c r="C238" s="182" t="s">
        <v>675</v>
      </c>
      <c r="D238" s="182" t="s">
        <v>634</v>
      </c>
      <c r="E238" s="2" t="s">
        <v>240</v>
      </c>
      <c r="G238" s="1" t="s">
        <v>308</v>
      </c>
      <c r="H238" s="1">
        <v>0</v>
      </c>
      <c r="I238" s="1">
        <v>5</v>
      </c>
      <c r="J238" t="s">
        <v>621</v>
      </c>
      <c r="M238" s="174" t="str">
        <f>IF(OR(ISBLANK(TP_BA_DB[[#This Row],[Probability]]),ISBLANK(TP_BA_DB[[#This Row],[Severity]])),"",VLOOKUP(TP_BA_DB[[#This Row],[Probability]],Probability[],2,FALSE)+VLOOKUP(TP_BA_DB[[#This Row],[Severity]],Probability[],2,FALSE)+1)</f>
        <v/>
      </c>
      <c r="N238" s="182"/>
    </row>
    <row r="239" spans="2:14">
      <c r="B239" s="210">
        <v>235</v>
      </c>
      <c r="C239" s="182" t="s">
        <v>676</v>
      </c>
      <c r="D239" s="182" t="s">
        <v>634</v>
      </c>
      <c r="E239" s="2" t="s">
        <v>240</v>
      </c>
      <c r="G239" s="1" t="s">
        <v>308</v>
      </c>
      <c r="H239" s="1">
        <v>0</v>
      </c>
      <c r="I239" s="1">
        <v>5</v>
      </c>
      <c r="J239" t="s">
        <v>621</v>
      </c>
      <c r="M239" s="174" t="str">
        <f>IF(OR(ISBLANK(TP_BA_DB[[#This Row],[Probability]]),ISBLANK(TP_BA_DB[[#This Row],[Severity]])),"",VLOOKUP(TP_BA_DB[[#This Row],[Probability]],Probability[],2,FALSE)+VLOOKUP(TP_BA_DB[[#This Row],[Severity]],Probability[],2,FALSE)+1)</f>
        <v/>
      </c>
      <c r="N239" s="182"/>
    </row>
    <row r="240" spans="2:14">
      <c r="B240" s="210">
        <v>236</v>
      </c>
      <c r="C240" s="182" t="s">
        <v>677</v>
      </c>
      <c r="D240" s="182" t="s">
        <v>629</v>
      </c>
      <c r="E240" s="2" t="s">
        <v>240</v>
      </c>
      <c r="G240" s="1" t="s">
        <v>640</v>
      </c>
      <c r="H240" s="1">
        <v>0</v>
      </c>
      <c r="I240" s="1">
        <v>6</v>
      </c>
      <c r="J240" t="s">
        <v>622</v>
      </c>
      <c r="M240" s="174" t="str">
        <f>IF(OR(ISBLANK(TP_BA_DB[[#This Row],[Probability]]),ISBLANK(TP_BA_DB[[#This Row],[Severity]])),"",VLOOKUP(TP_BA_DB[[#This Row],[Probability]],Probability[],2,FALSE)+VLOOKUP(TP_BA_DB[[#This Row],[Severity]],Probability[],2,FALSE)+1)</f>
        <v/>
      </c>
      <c r="N240" s="182"/>
    </row>
    <row r="241" spans="2:14">
      <c r="B241" s="210">
        <v>237</v>
      </c>
      <c r="C241" s="182" t="s">
        <v>678</v>
      </c>
      <c r="D241" s="182" t="s">
        <v>629</v>
      </c>
      <c r="E241" s="2" t="s">
        <v>240</v>
      </c>
      <c r="G241" s="1" t="s">
        <v>640</v>
      </c>
      <c r="H241" s="1">
        <v>0</v>
      </c>
      <c r="I241" s="1">
        <v>6</v>
      </c>
      <c r="J241" t="s">
        <v>622</v>
      </c>
      <c r="M241" s="174" t="str">
        <f>IF(OR(ISBLANK(TP_BA_DB[[#This Row],[Probability]]),ISBLANK(TP_BA_DB[[#This Row],[Severity]])),"",VLOOKUP(TP_BA_DB[[#This Row],[Probability]],Probability[],2,FALSE)+VLOOKUP(TP_BA_DB[[#This Row],[Severity]],Probability[],2,FALSE)+1)</f>
        <v/>
      </c>
      <c r="N241" s="182"/>
    </row>
    <row r="242" spans="2:14">
      <c r="B242" s="210">
        <v>238</v>
      </c>
      <c r="C242" s="182" t="s">
        <v>679</v>
      </c>
      <c r="D242" s="182" t="s">
        <v>629</v>
      </c>
      <c r="E242" s="2" t="s">
        <v>240</v>
      </c>
      <c r="G242" s="1" t="s">
        <v>640</v>
      </c>
      <c r="H242" s="1">
        <v>0</v>
      </c>
      <c r="I242" s="1">
        <v>6</v>
      </c>
      <c r="J242" t="s">
        <v>622</v>
      </c>
      <c r="M242" s="174" t="str">
        <f>IF(OR(ISBLANK(TP_BA_DB[[#This Row],[Probability]]),ISBLANK(TP_BA_DB[[#This Row],[Severity]])),"",VLOOKUP(TP_BA_DB[[#This Row],[Probability]],Probability[],2,FALSE)+VLOOKUP(TP_BA_DB[[#This Row],[Severity]],Probability[],2,FALSE)+1)</f>
        <v/>
      </c>
      <c r="N242" s="182"/>
    </row>
    <row r="243" spans="2:14">
      <c r="B243" s="210">
        <v>239</v>
      </c>
      <c r="C243" s="182" t="s">
        <v>680</v>
      </c>
      <c r="D243" s="182" t="s">
        <v>629</v>
      </c>
      <c r="E243" s="2" t="s">
        <v>240</v>
      </c>
      <c r="G243" s="1" t="s">
        <v>640</v>
      </c>
      <c r="H243" s="1">
        <v>0</v>
      </c>
      <c r="I243" s="1">
        <v>6</v>
      </c>
      <c r="J243" t="s">
        <v>622</v>
      </c>
      <c r="M243" s="174" t="str">
        <f>IF(OR(ISBLANK(TP_BA_DB[[#This Row],[Probability]]),ISBLANK(TP_BA_DB[[#This Row],[Severity]])),"",VLOOKUP(TP_BA_DB[[#This Row],[Probability]],Probability[],2,FALSE)+VLOOKUP(TP_BA_DB[[#This Row],[Severity]],Probability[],2,FALSE)+1)</f>
        <v/>
      </c>
      <c r="N243" s="182"/>
    </row>
    <row r="244" spans="2:14">
      <c r="B244" s="210">
        <v>240</v>
      </c>
      <c r="C244" s="182" t="s">
        <v>681</v>
      </c>
      <c r="D244" s="182" t="s">
        <v>635</v>
      </c>
      <c r="E244" s="2" t="s">
        <v>240</v>
      </c>
      <c r="G244" s="1" t="s">
        <v>640</v>
      </c>
      <c r="H244" s="1">
        <v>0</v>
      </c>
      <c r="I244" s="1">
        <v>6</v>
      </c>
      <c r="J244" t="s">
        <v>623</v>
      </c>
      <c r="M244" s="174" t="str">
        <f>IF(OR(ISBLANK(TP_BA_DB[[#This Row],[Probability]]),ISBLANK(TP_BA_DB[[#This Row],[Severity]])),"",VLOOKUP(TP_BA_DB[[#This Row],[Probability]],Probability[],2,FALSE)+VLOOKUP(TP_BA_DB[[#This Row],[Severity]],Probability[],2,FALSE)+1)</f>
        <v/>
      </c>
      <c r="N244" s="182"/>
    </row>
    <row r="245" spans="2:14">
      <c r="B245" s="210">
        <v>241</v>
      </c>
      <c r="C245" s="182" t="s">
        <v>682</v>
      </c>
      <c r="D245" s="182" t="s">
        <v>636</v>
      </c>
      <c r="E245" s="2" t="s">
        <v>240</v>
      </c>
      <c r="G245" s="1" t="s">
        <v>640</v>
      </c>
      <c r="H245" s="1">
        <v>0</v>
      </c>
      <c r="I245" s="1">
        <v>6</v>
      </c>
      <c r="J245" t="s">
        <v>624</v>
      </c>
      <c r="M245" s="174" t="str">
        <f>IF(OR(ISBLANK(TP_BA_DB[[#This Row],[Probability]]),ISBLANK(TP_BA_DB[[#This Row],[Severity]])),"",VLOOKUP(TP_BA_DB[[#This Row],[Probability]],Probability[],2,FALSE)+VLOOKUP(TP_BA_DB[[#This Row],[Severity]],Probability[],2,FALSE)+1)</f>
        <v/>
      </c>
      <c r="N245" s="182"/>
    </row>
    <row r="246" spans="2:14">
      <c r="B246" s="210">
        <v>242</v>
      </c>
      <c r="C246" s="182" t="s">
        <v>683</v>
      </c>
      <c r="D246" s="182" t="s">
        <v>636</v>
      </c>
      <c r="E246" s="2" t="s">
        <v>240</v>
      </c>
      <c r="G246" s="1" t="s">
        <v>640</v>
      </c>
      <c r="H246" s="1">
        <v>0</v>
      </c>
      <c r="I246" s="1">
        <v>6</v>
      </c>
      <c r="J246" t="s">
        <v>624</v>
      </c>
      <c r="M246" s="174" t="str">
        <f>IF(OR(ISBLANK(TP_BA_DB[[#This Row],[Probability]]),ISBLANK(TP_BA_DB[[#This Row],[Severity]])),"",VLOOKUP(TP_BA_DB[[#This Row],[Probability]],Probability[],2,FALSE)+VLOOKUP(TP_BA_DB[[#This Row],[Severity]],Probability[],2,FALSE)+1)</f>
        <v/>
      </c>
      <c r="N246" s="182"/>
    </row>
    <row r="247" spans="2:14">
      <c r="B247" s="210">
        <v>243</v>
      </c>
      <c r="C247" s="182" t="s">
        <v>684</v>
      </c>
      <c r="D247" s="182" t="s">
        <v>636</v>
      </c>
      <c r="E247" s="2" t="s">
        <v>240</v>
      </c>
      <c r="G247" s="1" t="s">
        <v>640</v>
      </c>
      <c r="H247" s="1">
        <v>0</v>
      </c>
      <c r="I247" s="1">
        <v>6</v>
      </c>
      <c r="J247" t="s">
        <v>624</v>
      </c>
      <c r="M247" s="174" t="str">
        <f>IF(OR(ISBLANK(TP_BA_DB[[#This Row],[Probability]]),ISBLANK(TP_BA_DB[[#This Row],[Severity]])),"",VLOOKUP(TP_BA_DB[[#This Row],[Probability]],Probability[],2,FALSE)+VLOOKUP(TP_BA_DB[[#This Row],[Severity]],Probability[],2,FALSE)+1)</f>
        <v/>
      </c>
      <c r="N247" s="182"/>
    </row>
    <row r="248" spans="2:14">
      <c r="B248" s="210">
        <v>244</v>
      </c>
      <c r="C248" s="182" t="s">
        <v>685</v>
      </c>
      <c r="D248" s="182" t="s">
        <v>636</v>
      </c>
      <c r="E248" s="2" t="s">
        <v>240</v>
      </c>
      <c r="G248" s="1" t="s">
        <v>640</v>
      </c>
      <c r="H248" s="1">
        <v>0</v>
      </c>
      <c r="I248" s="1">
        <v>6</v>
      </c>
      <c r="J248" t="s">
        <v>624</v>
      </c>
      <c r="M248" s="174" t="str">
        <f>IF(OR(ISBLANK(TP_BA_DB[[#This Row],[Probability]]),ISBLANK(TP_BA_DB[[#This Row],[Severity]])),"",VLOOKUP(TP_BA_DB[[#This Row],[Probability]],Probability[],2,FALSE)+VLOOKUP(TP_BA_DB[[#This Row],[Severity]],Probability[],2,FALSE)+1)</f>
        <v/>
      </c>
      <c r="N248" s="182"/>
    </row>
    <row r="249" spans="2:14">
      <c r="B249" s="210">
        <v>245</v>
      </c>
      <c r="C249" s="182" t="s">
        <v>686</v>
      </c>
      <c r="D249" s="182" t="s">
        <v>631</v>
      </c>
      <c r="E249" s="2" t="s">
        <v>240</v>
      </c>
      <c r="G249" s="1" t="s">
        <v>270</v>
      </c>
      <c r="H249" s="1">
        <v>0</v>
      </c>
      <c r="I249" s="1">
        <v>5</v>
      </c>
      <c r="J249" t="s">
        <v>625</v>
      </c>
      <c r="M249" s="174" t="str">
        <f>IF(OR(ISBLANK(TP_BA_DB[[#This Row],[Probability]]),ISBLANK(TP_BA_DB[[#This Row],[Severity]])),"",VLOOKUP(TP_BA_DB[[#This Row],[Probability]],Probability[],2,FALSE)+VLOOKUP(TP_BA_DB[[#This Row],[Severity]],Probability[],2,FALSE)+1)</f>
        <v/>
      </c>
      <c r="N249" s="182"/>
    </row>
    <row r="250" spans="2:14">
      <c r="B250" s="210">
        <v>246</v>
      </c>
      <c r="C250" s="182" t="s">
        <v>687</v>
      </c>
      <c r="D250" s="182" t="s">
        <v>631</v>
      </c>
      <c r="E250" s="2" t="s">
        <v>240</v>
      </c>
      <c r="G250" s="1" t="s">
        <v>271</v>
      </c>
      <c r="H250" s="1">
        <v>0</v>
      </c>
      <c r="I250" s="1">
        <v>5</v>
      </c>
      <c r="J250" t="s">
        <v>625</v>
      </c>
      <c r="M250" s="174" t="str">
        <f>IF(OR(ISBLANK(TP_BA_DB[[#This Row],[Probability]]),ISBLANK(TP_BA_DB[[#This Row],[Severity]])),"",VLOOKUP(TP_BA_DB[[#This Row],[Probability]],Probability[],2,FALSE)+VLOOKUP(TP_BA_DB[[#This Row],[Severity]],Probability[],2,FALSE)+1)</f>
        <v/>
      </c>
      <c r="N250" s="182"/>
    </row>
    <row r="251" spans="2:14">
      <c r="B251" s="210">
        <v>247</v>
      </c>
      <c r="C251" s="182" t="s">
        <v>688</v>
      </c>
      <c r="D251" s="182" t="s">
        <v>631</v>
      </c>
      <c r="E251" s="2" t="s">
        <v>240</v>
      </c>
      <c r="G251" s="1" t="s">
        <v>270</v>
      </c>
      <c r="H251" s="1">
        <v>0</v>
      </c>
      <c r="I251" s="1">
        <v>5</v>
      </c>
      <c r="J251" t="s">
        <v>625</v>
      </c>
      <c r="M251" s="174" t="str">
        <f>IF(OR(ISBLANK(TP_BA_DB[[#This Row],[Probability]]),ISBLANK(TP_BA_DB[[#This Row],[Severity]])),"",VLOOKUP(TP_BA_DB[[#This Row],[Probability]],Probability[],2,FALSE)+VLOOKUP(TP_BA_DB[[#This Row],[Severity]],Probability[],2,FALSE)+1)</f>
        <v/>
      </c>
      <c r="N251" s="182"/>
    </row>
    <row r="252" spans="2:14">
      <c r="B252" s="210">
        <v>248</v>
      </c>
      <c r="C252" s="182" t="s">
        <v>689</v>
      </c>
      <c r="D252" s="182" t="s">
        <v>631</v>
      </c>
      <c r="E252" s="2" t="s">
        <v>240</v>
      </c>
      <c r="G252" s="1" t="s">
        <v>271</v>
      </c>
      <c r="H252" s="1">
        <v>0</v>
      </c>
      <c r="I252" s="1">
        <v>5</v>
      </c>
      <c r="J252" t="s">
        <v>625</v>
      </c>
      <c r="M252" s="174" t="str">
        <f>IF(OR(ISBLANK(TP_BA_DB[[#This Row],[Probability]]),ISBLANK(TP_BA_DB[[#This Row],[Severity]])),"",VLOOKUP(TP_BA_DB[[#This Row],[Probability]],Probability[],2,FALSE)+VLOOKUP(TP_BA_DB[[#This Row],[Severity]],Probability[],2,FALSE)+1)</f>
        <v/>
      </c>
      <c r="N252" s="182"/>
    </row>
    <row r="253" spans="2:14">
      <c r="B253" s="210">
        <v>249</v>
      </c>
      <c r="C253" s="182" t="s">
        <v>690</v>
      </c>
      <c r="D253" s="182" t="s">
        <v>637</v>
      </c>
      <c r="E253" s="2" t="s">
        <v>240</v>
      </c>
      <c r="G253" s="1" t="s">
        <v>270</v>
      </c>
      <c r="H253" s="1">
        <v>0</v>
      </c>
      <c r="I253" s="1">
        <v>5</v>
      </c>
      <c r="J253" t="s">
        <v>626</v>
      </c>
      <c r="M253" s="174" t="str">
        <f>IF(OR(ISBLANK(TP_BA_DB[[#This Row],[Probability]]),ISBLANK(TP_BA_DB[[#This Row],[Severity]])),"",VLOOKUP(TP_BA_DB[[#This Row],[Probability]],Probability[],2,FALSE)+VLOOKUP(TP_BA_DB[[#This Row],[Severity]],Probability[],2,FALSE)+1)</f>
        <v/>
      </c>
      <c r="N253" s="182"/>
    </row>
    <row r="254" spans="2:14">
      <c r="B254" s="210">
        <v>250</v>
      </c>
      <c r="C254" s="182" t="s">
        <v>691</v>
      </c>
      <c r="D254" s="182" t="s">
        <v>637</v>
      </c>
      <c r="E254" s="2" t="s">
        <v>240</v>
      </c>
      <c r="G254" s="1" t="s">
        <v>271</v>
      </c>
      <c r="H254" s="1">
        <v>0</v>
      </c>
      <c r="I254" s="1">
        <v>5</v>
      </c>
      <c r="J254" t="s">
        <v>626</v>
      </c>
      <c r="M254" s="174" t="str">
        <f>IF(OR(ISBLANK(TP_BA_DB[[#This Row],[Probability]]),ISBLANK(TP_BA_DB[[#This Row],[Severity]])),"",VLOOKUP(TP_BA_DB[[#This Row],[Probability]],Probability[],2,FALSE)+VLOOKUP(TP_BA_DB[[#This Row],[Severity]],Probability[],2,FALSE)+1)</f>
        <v/>
      </c>
      <c r="N254" s="182"/>
    </row>
    <row r="255" spans="2:14">
      <c r="B255" s="210">
        <v>251</v>
      </c>
      <c r="C255" s="182" t="s">
        <v>692</v>
      </c>
      <c r="D255" s="182" t="s">
        <v>637</v>
      </c>
      <c r="E255" s="2" t="s">
        <v>240</v>
      </c>
      <c r="G255" s="1" t="s">
        <v>270</v>
      </c>
      <c r="H255" s="1">
        <v>0</v>
      </c>
      <c r="I255" s="1">
        <v>5</v>
      </c>
      <c r="J255" t="s">
        <v>626</v>
      </c>
      <c r="M255" s="174" t="str">
        <f>IF(OR(ISBLANK(TP_BA_DB[[#This Row],[Probability]]),ISBLANK(TP_BA_DB[[#This Row],[Severity]])),"",VLOOKUP(TP_BA_DB[[#This Row],[Probability]],Probability[],2,FALSE)+VLOOKUP(TP_BA_DB[[#This Row],[Severity]],Probability[],2,FALSE)+1)</f>
        <v/>
      </c>
      <c r="N255" s="182"/>
    </row>
    <row r="256" spans="2:14">
      <c r="B256" s="210">
        <v>252</v>
      </c>
      <c r="C256" s="182" t="s">
        <v>693</v>
      </c>
      <c r="D256" s="182" t="s">
        <v>637</v>
      </c>
      <c r="E256" s="2" t="s">
        <v>240</v>
      </c>
      <c r="G256" s="1" t="s">
        <v>271</v>
      </c>
      <c r="H256" s="1">
        <v>0</v>
      </c>
      <c r="I256" s="1">
        <v>5</v>
      </c>
      <c r="J256" t="s">
        <v>626</v>
      </c>
      <c r="M256" s="174" t="str">
        <f>IF(OR(ISBLANK(TP_BA_DB[[#This Row],[Probability]]),ISBLANK(TP_BA_DB[[#This Row],[Severity]])),"",VLOOKUP(TP_BA_DB[[#This Row],[Probability]],Probability[],2,FALSE)+VLOOKUP(TP_BA_DB[[#This Row],[Severity]],Probability[],2,FALSE)+1)</f>
        <v/>
      </c>
      <c r="N256" s="182"/>
    </row>
    <row r="257" spans="2:14">
      <c r="B257" s="210">
        <v>253</v>
      </c>
      <c r="C257" s="182" t="s">
        <v>411</v>
      </c>
      <c r="D257" s="182" t="s">
        <v>701</v>
      </c>
      <c r="E257" s="2" t="s">
        <v>240</v>
      </c>
      <c r="G257" s="1" t="s">
        <v>270</v>
      </c>
      <c r="H257" s="1">
        <v>0</v>
      </c>
      <c r="I257" s="1">
        <v>5</v>
      </c>
      <c r="J257" t="s">
        <v>699</v>
      </c>
      <c r="M257" s="174" t="str">
        <f>IF(OR(ISBLANK(TP_BA_DB[[#This Row],[Probability]]),ISBLANK(TP_BA_DB[[#This Row],[Severity]])),"",VLOOKUP(TP_BA_DB[[#This Row],[Probability]],Probability[],2,FALSE)+VLOOKUP(TP_BA_DB[[#This Row],[Severity]],Probability[],2,FALSE)+1)</f>
        <v/>
      </c>
      <c r="N257" s="182"/>
    </row>
    <row r="258" spans="2:14">
      <c r="B258" s="210">
        <v>254</v>
      </c>
      <c r="C258" s="182" t="s">
        <v>412</v>
      </c>
      <c r="D258" s="182" t="s">
        <v>701</v>
      </c>
      <c r="E258" s="2" t="s">
        <v>240</v>
      </c>
      <c r="G258" s="1" t="s">
        <v>271</v>
      </c>
      <c r="H258" s="1">
        <v>0</v>
      </c>
      <c r="I258" s="1">
        <v>5</v>
      </c>
      <c r="J258" t="s">
        <v>699</v>
      </c>
      <c r="M258" s="174" t="str">
        <f>IF(OR(ISBLANK(TP_BA_DB[[#This Row],[Probability]]),ISBLANK(TP_BA_DB[[#This Row],[Severity]])),"",VLOOKUP(TP_BA_DB[[#This Row],[Probability]],Probability[],2,FALSE)+VLOOKUP(TP_BA_DB[[#This Row],[Severity]],Probability[],2,FALSE)+1)</f>
        <v/>
      </c>
      <c r="N258" s="182"/>
    </row>
    <row r="259" spans="2:14">
      <c r="B259" s="210">
        <v>255</v>
      </c>
      <c r="C259" s="182" t="s">
        <v>413</v>
      </c>
      <c r="D259" s="182" t="s">
        <v>701</v>
      </c>
      <c r="E259" s="2" t="s">
        <v>240</v>
      </c>
      <c r="G259" s="1" t="s">
        <v>270</v>
      </c>
      <c r="H259" s="1">
        <v>0</v>
      </c>
      <c r="I259" s="1">
        <v>5</v>
      </c>
      <c r="J259" t="s">
        <v>699</v>
      </c>
      <c r="M259" s="174" t="str">
        <f>IF(OR(ISBLANK(TP_BA_DB[[#This Row],[Probability]]),ISBLANK(TP_BA_DB[[#This Row],[Severity]])),"",VLOOKUP(TP_BA_DB[[#This Row],[Probability]],Probability[],2,FALSE)+VLOOKUP(TP_BA_DB[[#This Row],[Severity]],Probability[],2,FALSE)+1)</f>
        <v/>
      </c>
      <c r="N259" s="182"/>
    </row>
    <row r="260" spans="2:14">
      <c r="B260" s="210">
        <v>256</v>
      </c>
      <c r="C260" s="182" t="s">
        <v>414</v>
      </c>
      <c r="D260" s="182" t="s">
        <v>701</v>
      </c>
      <c r="E260" s="2" t="s">
        <v>240</v>
      </c>
      <c r="G260" s="1" t="s">
        <v>271</v>
      </c>
      <c r="H260" s="1">
        <v>0</v>
      </c>
      <c r="I260" s="1">
        <v>5</v>
      </c>
      <c r="J260" t="s">
        <v>699</v>
      </c>
      <c r="M260" s="174" t="str">
        <f>IF(OR(ISBLANK(TP_BA_DB[[#This Row],[Probability]]),ISBLANK(TP_BA_DB[[#This Row],[Severity]])),"",VLOOKUP(TP_BA_DB[[#This Row],[Probability]],Probability[],2,FALSE)+VLOOKUP(TP_BA_DB[[#This Row],[Severity]],Probability[],2,FALSE)+1)</f>
        <v/>
      </c>
      <c r="N260" s="182"/>
    </row>
    <row r="261" spans="2:14">
      <c r="B261" s="210">
        <v>257</v>
      </c>
      <c r="C261" s="182" t="s">
        <v>694</v>
      </c>
      <c r="D261" s="182" t="s">
        <v>702</v>
      </c>
      <c r="E261" s="2" t="s">
        <v>240</v>
      </c>
      <c r="G261" s="1" t="s">
        <v>270</v>
      </c>
      <c r="H261" s="1">
        <v>0</v>
      </c>
      <c r="I261" s="1">
        <v>5</v>
      </c>
      <c r="J261" t="s">
        <v>700</v>
      </c>
      <c r="M261" s="174" t="str">
        <f>IF(OR(ISBLANK(TP_BA_DB[[#This Row],[Probability]]),ISBLANK(TP_BA_DB[[#This Row],[Severity]])),"",VLOOKUP(TP_BA_DB[[#This Row],[Probability]],Probability[],2,FALSE)+VLOOKUP(TP_BA_DB[[#This Row],[Severity]],Probability[],2,FALSE)+1)</f>
        <v/>
      </c>
      <c r="N261" s="182"/>
    </row>
    <row r="262" spans="2:14">
      <c r="B262" s="210">
        <v>258</v>
      </c>
      <c r="C262" s="182" t="s">
        <v>695</v>
      </c>
      <c r="D262" s="182" t="s">
        <v>702</v>
      </c>
      <c r="E262" s="2" t="s">
        <v>240</v>
      </c>
      <c r="G262" s="1" t="s">
        <v>271</v>
      </c>
      <c r="H262" s="1">
        <v>0</v>
      </c>
      <c r="I262" s="1">
        <v>5</v>
      </c>
      <c r="J262" t="s">
        <v>700</v>
      </c>
      <c r="M262" s="174" t="str">
        <f>IF(OR(ISBLANK(TP_BA_DB[[#This Row],[Probability]]),ISBLANK(TP_BA_DB[[#This Row],[Severity]])),"",VLOOKUP(TP_BA_DB[[#This Row],[Probability]],Probability[],2,FALSE)+VLOOKUP(TP_BA_DB[[#This Row],[Severity]],Probability[],2,FALSE)+1)</f>
        <v/>
      </c>
      <c r="N262" s="182"/>
    </row>
    <row r="263" spans="2:14">
      <c r="B263" s="210">
        <v>259</v>
      </c>
      <c r="C263" s="182" t="s">
        <v>697</v>
      </c>
      <c r="D263" s="182" t="s">
        <v>702</v>
      </c>
      <c r="E263" s="2" t="s">
        <v>240</v>
      </c>
      <c r="G263" s="1" t="s">
        <v>270</v>
      </c>
      <c r="H263" s="1">
        <v>0</v>
      </c>
      <c r="I263" s="1">
        <v>5</v>
      </c>
      <c r="J263" t="s">
        <v>700</v>
      </c>
      <c r="M263" s="174" t="str">
        <f>IF(OR(ISBLANK(TP_BA_DB[[#This Row],[Probability]]),ISBLANK(TP_BA_DB[[#This Row],[Severity]])),"",VLOOKUP(TP_BA_DB[[#This Row],[Probability]],Probability[],2,FALSE)+VLOOKUP(TP_BA_DB[[#This Row],[Severity]],Probability[],2,FALSE)+1)</f>
        <v/>
      </c>
      <c r="N263" s="182"/>
    </row>
    <row r="264" spans="2:14">
      <c r="B264" s="210">
        <v>260</v>
      </c>
      <c r="C264" s="182" t="s">
        <v>696</v>
      </c>
      <c r="D264" s="182" t="s">
        <v>702</v>
      </c>
      <c r="E264" s="2" t="s">
        <v>240</v>
      </c>
      <c r="G264" s="1" t="s">
        <v>271</v>
      </c>
      <c r="H264" s="1">
        <v>0</v>
      </c>
      <c r="I264" s="1">
        <v>5</v>
      </c>
      <c r="J264" t="s">
        <v>700</v>
      </c>
      <c r="M264" s="174" t="str">
        <f>IF(OR(ISBLANK(TP_BA_DB[[#This Row],[Probability]]),ISBLANK(TP_BA_DB[[#This Row],[Severity]])),"",VLOOKUP(TP_BA_DB[[#This Row],[Probability]],Probability[],2,FALSE)+VLOOKUP(TP_BA_DB[[#This Row],[Severity]],Probability[],2,FALSE)+1)</f>
        <v/>
      </c>
      <c r="N264" s="182"/>
    </row>
    <row r="265" spans="2:14">
      <c r="B265" s="210">
        <v>261</v>
      </c>
      <c r="C265" s="182" t="s">
        <v>377</v>
      </c>
      <c r="D265" s="182" t="s">
        <v>302</v>
      </c>
      <c r="E265" s="2" t="s">
        <v>240</v>
      </c>
      <c r="G265" s="1" t="s">
        <v>270</v>
      </c>
      <c r="H265" s="1">
        <v>0</v>
      </c>
      <c r="I265" s="1">
        <v>5</v>
      </c>
      <c r="J265" t="s">
        <v>302</v>
      </c>
      <c r="M265" s="174" t="str">
        <f>IF(OR(ISBLANK(TP_BA_DB[[#This Row],[Probability]]),ISBLANK(TP_BA_DB[[#This Row],[Severity]])),"",VLOOKUP(TP_BA_DB[[#This Row],[Probability]],Probability[],2,FALSE)+VLOOKUP(TP_BA_DB[[#This Row],[Severity]],Probability[],2,FALSE)+1)</f>
        <v/>
      </c>
      <c r="N265" s="182"/>
    </row>
    <row r="266" spans="2:14">
      <c r="B266" s="210">
        <v>262</v>
      </c>
      <c r="C266" s="182" t="s">
        <v>378</v>
      </c>
      <c r="D266" s="182" t="s">
        <v>302</v>
      </c>
      <c r="E266" s="2" t="s">
        <v>240</v>
      </c>
      <c r="G266" s="1" t="s">
        <v>271</v>
      </c>
      <c r="H266" s="1">
        <v>0</v>
      </c>
      <c r="I266" s="1">
        <v>5</v>
      </c>
      <c r="J266" t="s">
        <v>302</v>
      </c>
      <c r="M266" s="174" t="str">
        <f>IF(OR(ISBLANK(TP_BA_DB[[#This Row],[Probability]]),ISBLANK(TP_BA_DB[[#This Row],[Severity]])),"",VLOOKUP(TP_BA_DB[[#This Row],[Probability]],Probability[],2,FALSE)+VLOOKUP(TP_BA_DB[[#This Row],[Severity]],Probability[],2,FALSE)+1)</f>
        <v/>
      </c>
      <c r="N266" s="182"/>
    </row>
    <row r="267" spans="2:14">
      <c r="B267" s="210">
        <v>263</v>
      </c>
      <c r="C267" s="182" t="s">
        <v>379</v>
      </c>
      <c r="D267" s="182" t="s">
        <v>302</v>
      </c>
      <c r="E267" s="2" t="s">
        <v>240</v>
      </c>
      <c r="G267" s="1" t="s">
        <v>270</v>
      </c>
      <c r="H267" s="1">
        <v>0</v>
      </c>
      <c r="I267" s="1">
        <v>5</v>
      </c>
      <c r="J267" t="s">
        <v>302</v>
      </c>
      <c r="M267" s="174" t="str">
        <f>IF(OR(ISBLANK(TP_BA_DB[[#This Row],[Probability]]),ISBLANK(TP_BA_DB[[#This Row],[Severity]])),"",VLOOKUP(TP_BA_DB[[#This Row],[Probability]],Probability[],2,FALSE)+VLOOKUP(TP_BA_DB[[#This Row],[Severity]],Probability[],2,FALSE)+1)</f>
        <v/>
      </c>
      <c r="N267" s="182"/>
    </row>
    <row r="268" spans="2:14">
      <c r="B268" s="210">
        <v>264</v>
      </c>
      <c r="C268" s="182" t="s">
        <v>380</v>
      </c>
      <c r="D268" s="182" t="s">
        <v>302</v>
      </c>
      <c r="E268" s="2" t="s">
        <v>240</v>
      </c>
      <c r="G268" s="1" t="s">
        <v>271</v>
      </c>
      <c r="H268" s="1">
        <v>0</v>
      </c>
      <c r="I268" s="1">
        <v>5</v>
      </c>
      <c r="J268" t="s">
        <v>302</v>
      </c>
      <c r="M268" s="174" t="str">
        <f>IF(OR(ISBLANK(TP_BA_DB[[#This Row],[Probability]]),ISBLANK(TP_BA_DB[[#This Row],[Severity]])),"",VLOOKUP(TP_BA_DB[[#This Row],[Probability]],Probability[],2,FALSE)+VLOOKUP(TP_BA_DB[[#This Row],[Severity]],Probability[],2,FALSE)+1)</f>
        <v/>
      </c>
      <c r="N268" s="182"/>
    </row>
    <row r="269" spans="2:14">
      <c r="B269" s="210">
        <v>265</v>
      </c>
      <c r="C269" s="182" t="s">
        <v>422</v>
      </c>
      <c r="D269" s="182" t="s">
        <v>80</v>
      </c>
      <c r="E269" s="2" t="s">
        <v>240</v>
      </c>
      <c r="G269" s="1" t="s">
        <v>308</v>
      </c>
      <c r="H269" s="1">
        <v>0</v>
      </c>
      <c r="I269" s="1">
        <v>6</v>
      </c>
      <c r="J269" t="s">
        <v>80</v>
      </c>
      <c r="M269" s="174" t="str">
        <f>IF(OR(ISBLANK(TP_BA_DB[[#This Row],[Probability]]),ISBLANK(TP_BA_DB[[#This Row],[Severity]])),"",VLOOKUP(TP_BA_DB[[#This Row],[Probability]],Probability[],2,FALSE)+VLOOKUP(TP_BA_DB[[#This Row],[Severity]],Probability[],2,FALSE)+1)</f>
        <v/>
      </c>
      <c r="N269" s="182"/>
    </row>
    <row r="270" spans="2:14">
      <c r="B270" s="210">
        <v>266</v>
      </c>
      <c r="C270" s="182" t="s">
        <v>698</v>
      </c>
      <c r="D270" s="182" t="s">
        <v>638</v>
      </c>
      <c r="E270" s="2" t="s">
        <v>240</v>
      </c>
      <c r="G270" s="1" t="s">
        <v>640</v>
      </c>
      <c r="H270" s="1">
        <v>0</v>
      </c>
      <c r="I270" s="1">
        <v>6</v>
      </c>
      <c r="J270" t="s">
        <v>638</v>
      </c>
      <c r="M270" s="174" t="str">
        <f>IF(OR(ISBLANK(TP_BA_DB[[#This Row],[Probability]]),ISBLANK(TP_BA_DB[[#This Row],[Severity]])),"",VLOOKUP(TP_BA_DB[[#This Row],[Probability]],Probability[],2,FALSE)+VLOOKUP(TP_BA_DB[[#This Row],[Severity]],Probability[],2,FALSE)+1)</f>
        <v/>
      </c>
      <c r="N270" s="182"/>
    </row>
    <row r="271" spans="2:14">
      <c r="B271" s="210">
        <v>267</v>
      </c>
      <c r="C271" s="182"/>
      <c r="D271" s="182"/>
      <c r="E271" s="2"/>
      <c r="I271" s="1"/>
      <c r="M271" s="174" t="str">
        <f>IF(OR(ISBLANK(TP_BA_DB[[#This Row],[Probability]]),ISBLANK(TP_BA_DB[[#This Row],[Severity]])),"",VLOOKUP(TP_BA_DB[[#This Row],[Probability]],Probability[],2,FALSE)+VLOOKUP(TP_BA_DB[[#This Row],[Severity]],Probability[],2,FALSE)+1)</f>
        <v/>
      </c>
      <c r="N271" s="182"/>
    </row>
    <row r="272" spans="2:14">
      <c r="B272" s="210">
        <v>268</v>
      </c>
      <c r="C272" s="176"/>
      <c r="I272" s="1"/>
      <c r="M272" s="174" t="str">
        <f>IF(OR(ISBLANK(TP_BA_DB[[#This Row],[Probability]]),ISBLANK(TP_BA_DB[[#This Row],[Severity]])),"",VLOOKUP(TP_BA_DB[[#This Row],[Probability]],Probability[],2,FALSE)+VLOOKUP(TP_BA_DB[[#This Row],[Severity]],Probability[],2,FALSE)+1)</f>
        <v/>
      </c>
      <c r="N272" s="182"/>
    </row>
    <row r="273" spans="2:14">
      <c r="B273" s="210">
        <v>269</v>
      </c>
      <c r="C273" s="176"/>
      <c r="I273" s="1"/>
      <c r="M273" s="174" t="str">
        <f>IF(OR(ISBLANK(TP_BA_DB[[#This Row],[Probability]]),ISBLANK(TP_BA_DB[[#This Row],[Severity]])),"",VLOOKUP(TP_BA_DB[[#This Row],[Probability]],Probability[],2,FALSE)+VLOOKUP(TP_BA_DB[[#This Row],[Severity]],Probability[],2,FALSE)+1)</f>
        <v/>
      </c>
      <c r="N273" s="182"/>
    </row>
    <row r="274" spans="2:14">
      <c r="B274" s="210">
        <v>270</v>
      </c>
      <c r="C274" s="176"/>
      <c r="I274" s="1"/>
      <c r="M274" s="174" t="str">
        <f>IF(OR(ISBLANK(TP_BA_DB[[#This Row],[Probability]]),ISBLANK(TP_BA_DB[[#This Row],[Severity]])),"",VLOOKUP(TP_BA_DB[[#This Row],[Probability]],Probability[],2,FALSE)+VLOOKUP(TP_BA_DB[[#This Row],[Severity]],Probability[],2,FALSE)+1)</f>
        <v/>
      </c>
      <c r="N274" s="182"/>
    </row>
    <row r="275" spans="2:14">
      <c r="B275" s="210">
        <v>271</v>
      </c>
      <c r="C275" s="176"/>
      <c r="I275" s="1"/>
      <c r="M275" s="174" t="str">
        <f>IF(OR(ISBLANK(TP_BA_DB[[#This Row],[Probability]]),ISBLANK(TP_BA_DB[[#This Row],[Severity]])),"",VLOOKUP(TP_BA_DB[[#This Row],[Probability]],Probability[],2,FALSE)+VLOOKUP(TP_BA_DB[[#This Row],[Severity]],Probability[],2,FALSE)+1)</f>
        <v/>
      </c>
      <c r="N275" s="182"/>
    </row>
    <row r="276" spans="2:14">
      <c r="B276" s="210">
        <v>272</v>
      </c>
      <c r="C276" s="182"/>
      <c r="D276" s="182"/>
      <c r="E276" s="2"/>
      <c r="I276" s="1"/>
      <c r="M276" s="174" t="str">
        <f>IF(OR(ISBLANK(TP_BA_DB[[#This Row],[Probability]]),ISBLANK(TP_BA_DB[[#This Row],[Severity]])),"",VLOOKUP(TP_BA_DB[[#This Row],[Probability]],Probability[],2,FALSE)+VLOOKUP(TP_BA_DB[[#This Row],[Severity]],Probability[],2,FALSE)+1)</f>
        <v/>
      </c>
      <c r="N276" s="182"/>
    </row>
    <row r="277" spans="2:14">
      <c r="B277" s="210">
        <v>273</v>
      </c>
      <c r="C277" s="176"/>
      <c r="I277" s="1"/>
      <c r="M277" s="174" t="str">
        <f>IF(OR(ISBLANK(TP_BA_DB[[#This Row],[Probability]]),ISBLANK(TP_BA_DB[[#This Row],[Severity]])),"",VLOOKUP(TP_BA_DB[[#This Row],[Probability]],Probability[],2,FALSE)+VLOOKUP(TP_BA_DB[[#This Row],[Severity]],Probability[],2,FALSE)+1)</f>
        <v/>
      </c>
      <c r="N277" s="182"/>
    </row>
    <row r="278" spans="2:14">
      <c r="B278" s="210">
        <v>274</v>
      </c>
      <c r="C278" s="176"/>
      <c r="I278" s="1"/>
      <c r="M278" s="174" t="str">
        <f>IF(OR(ISBLANK(TP_BA_DB[[#This Row],[Probability]]),ISBLANK(TP_BA_DB[[#This Row],[Severity]])),"",VLOOKUP(TP_BA_DB[[#This Row],[Probability]],Probability[],2,FALSE)+VLOOKUP(TP_BA_DB[[#This Row],[Severity]],Probability[],2,FALSE)+1)</f>
        <v/>
      </c>
      <c r="N278" s="182"/>
    </row>
    <row r="279" spans="2:14">
      <c r="B279" s="210">
        <v>275</v>
      </c>
      <c r="C279" s="176"/>
      <c r="I279" s="1"/>
      <c r="M279" s="174" t="str">
        <f>IF(OR(ISBLANK(TP_BA_DB[[#This Row],[Probability]]),ISBLANK(TP_BA_DB[[#This Row],[Severity]])),"",VLOOKUP(TP_BA_DB[[#This Row],[Probability]],Probability[],2,FALSE)+VLOOKUP(TP_BA_DB[[#This Row],[Severity]],Probability[],2,FALSE)+1)</f>
        <v/>
      </c>
      <c r="N279" s="182"/>
    </row>
    <row r="280" spans="2:14">
      <c r="B280" s="210">
        <v>276</v>
      </c>
      <c r="C280" s="176"/>
      <c r="I280" s="1"/>
      <c r="M280" s="174" t="str">
        <f>IF(OR(ISBLANK(TP_BA_DB[[#This Row],[Probability]]),ISBLANK(TP_BA_DB[[#This Row],[Severity]])),"",VLOOKUP(TP_BA_DB[[#This Row],[Probability]],Probability[],2,FALSE)+VLOOKUP(TP_BA_DB[[#This Row],[Severity]],Probability[],2,FALSE)+1)</f>
        <v/>
      </c>
      <c r="N280" s="182"/>
    </row>
    <row r="281" spans="2:14">
      <c r="B281" s="210">
        <v>277</v>
      </c>
      <c r="C281" s="182"/>
      <c r="D281" s="182"/>
      <c r="E281" s="2"/>
      <c r="I281" s="1"/>
      <c r="M281" s="174" t="str">
        <f>IF(OR(ISBLANK(TP_BA_DB[[#This Row],[Probability]]),ISBLANK(TP_BA_DB[[#This Row],[Severity]])),"",VLOOKUP(TP_BA_DB[[#This Row],[Probability]],Probability[],2,FALSE)+VLOOKUP(TP_BA_DB[[#This Row],[Severity]],Probability[],2,FALSE)+1)</f>
        <v/>
      </c>
      <c r="N281" s="182"/>
    </row>
    <row r="282" spans="2:14">
      <c r="B282" s="210">
        <v>278</v>
      </c>
      <c r="C282" s="182"/>
      <c r="D282" s="182"/>
      <c r="E282" s="2"/>
      <c r="I282" s="1"/>
      <c r="M282" s="174" t="str">
        <f>IF(OR(ISBLANK(TP_BA_DB[[#This Row],[Probability]]),ISBLANK(TP_BA_DB[[#This Row],[Severity]])),"",VLOOKUP(TP_BA_DB[[#This Row],[Probability]],Probability[],2,FALSE)+VLOOKUP(TP_BA_DB[[#This Row],[Severity]],Probability[],2,FALSE)+1)</f>
        <v/>
      </c>
      <c r="N282" s="182"/>
    </row>
    <row r="283" spans="2:14">
      <c r="B283" s="210">
        <v>279</v>
      </c>
      <c r="C283" s="176"/>
      <c r="I283" s="1"/>
      <c r="M283" s="174" t="str">
        <f>IF(OR(ISBLANK(TP_BA_DB[[#This Row],[Probability]]),ISBLANK(TP_BA_DB[[#This Row],[Severity]])),"",VLOOKUP(TP_BA_DB[[#This Row],[Probability]],Probability[],2,FALSE)+VLOOKUP(TP_BA_DB[[#This Row],[Severity]],Probability[],2,FALSE)+1)</f>
        <v/>
      </c>
      <c r="N283" s="182"/>
    </row>
    <row r="284" spans="2:14">
      <c r="B284" s="210">
        <v>280</v>
      </c>
      <c r="C284" s="176"/>
      <c r="I284" s="1"/>
      <c r="M284" s="174" t="str">
        <f>IF(OR(ISBLANK(TP_BA_DB[[#This Row],[Probability]]),ISBLANK(TP_BA_DB[[#This Row],[Severity]])),"",VLOOKUP(TP_BA_DB[[#This Row],[Probability]],Probability[],2,FALSE)+VLOOKUP(TP_BA_DB[[#This Row],[Severity]],Probability[],2,FALSE)+1)</f>
        <v/>
      </c>
      <c r="N284" s="182"/>
    </row>
    <row r="285" spans="2:14">
      <c r="B285" s="210">
        <v>281</v>
      </c>
      <c r="C285" s="176"/>
      <c r="I285" s="1"/>
      <c r="M285" s="174" t="str">
        <f>IF(OR(ISBLANK(TP_BA_DB[[#This Row],[Probability]]),ISBLANK(TP_BA_DB[[#This Row],[Severity]])),"",VLOOKUP(TP_BA_DB[[#This Row],[Probability]],Probability[],2,FALSE)+VLOOKUP(TP_BA_DB[[#This Row],[Severity]],Probability[],2,FALSE)+1)</f>
        <v/>
      </c>
      <c r="N285" s="182"/>
    </row>
    <row r="286" spans="2:14">
      <c r="B286" s="210">
        <v>282</v>
      </c>
      <c r="C286" s="176"/>
      <c r="I286" s="1"/>
      <c r="M286" s="174" t="str">
        <f>IF(OR(ISBLANK(TP_BA_DB[[#This Row],[Probability]]),ISBLANK(TP_BA_DB[[#This Row],[Severity]])),"",VLOOKUP(TP_BA_DB[[#This Row],[Probability]],Probability[],2,FALSE)+VLOOKUP(TP_BA_DB[[#This Row],[Severity]],Probability[],2,FALSE)+1)</f>
        <v/>
      </c>
      <c r="N286" s="182"/>
    </row>
    <row r="287" spans="2:14">
      <c r="B287" s="210">
        <v>283</v>
      </c>
      <c r="C287" s="182"/>
      <c r="D287" s="182"/>
      <c r="E287" s="2"/>
      <c r="I287" s="1"/>
      <c r="M287" s="174" t="str">
        <f>IF(OR(ISBLANK(TP_BA_DB[[#This Row],[Probability]]),ISBLANK(TP_BA_DB[[#This Row],[Severity]])),"",VLOOKUP(TP_BA_DB[[#This Row],[Probability]],Probability[],2,FALSE)+VLOOKUP(TP_BA_DB[[#This Row],[Severity]],Probability[],2,FALSE)+1)</f>
        <v/>
      </c>
      <c r="N287" s="182"/>
    </row>
    <row r="288" spans="2:14">
      <c r="B288" s="210">
        <v>284</v>
      </c>
      <c r="C288" s="182"/>
      <c r="D288" s="182"/>
      <c r="E288" s="2"/>
      <c r="I288" s="1"/>
      <c r="M288" s="174" t="str">
        <f>IF(OR(ISBLANK(TP_BA_DB[[#This Row],[Probability]]),ISBLANK(TP_BA_DB[[#This Row],[Severity]])),"",VLOOKUP(TP_BA_DB[[#This Row],[Probability]],Probability[],2,FALSE)+VLOOKUP(TP_BA_DB[[#This Row],[Severity]],Probability[],2,FALSE)+1)</f>
        <v/>
      </c>
      <c r="N288" s="182"/>
    </row>
    <row r="289" spans="2:14">
      <c r="B289" s="210">
        <v>285</v>
      </c>
      <c r="C289" s="176"/>
      <c r="I289" s="1"/>
      <c r="M289" s="174" t="str">
        <f>IF(OR(ISBLANK(TP_BA_DB[[#This Row],[Probability]]),ISBLANK(TP_BA_DB[[#This Row],[Severity]])),"",VLOOKUP(TP_BA_DB[[#This Row],[Probability]],Probability[],2,FALSE)+VLOOKUP(TP_BA_DB[[#This Row],[Severity]],Probability[],2,FALSE)+1)</f>
        <v/>
      </c>
      <c r="N289" s="182"/>
    </row>
    <row r="290" spans="2:14">
      <c r="B290" s="210">
        <v>286</v>
      </c>
      <c r="C290" s="176"/>
      <c r="I290" s="1"/>
      <c r="M290" s="174" t="str">
        <f>IF(OR(ISBLANK(TP_BA_DB[[#This Row],[Probability]]),ISBLANK(TP_BA_DB[[#This Row],[Severity]])),"",VLOOKUP(TP_BA_DB[[#This Row],[Probability]],Probability[],2,FALSE)+VLOOKUP(TP_BA_DB[[#This Row],[Severity]],Probability[],2,FALSE)+1)</f>
        <v/>
      </c>
      <c r="N290" s="182"/>
    </row>
    <row r="291" spans="2:14">
      <c r="B291" s="210">
        <v>287</v>
      </c>
      <c r="C291" s="176"/>
      <c r="I291" s="1"/>
      <c r="M291" s="174" t="str">
        <f>IF(OR(ISBLANK(TP_BA_DB[[#This Row],[Probability]]),ISBLANK(TP_BA_DB[[#This Row],[Severity]])),"",VLOOKUP(TP_BA_DB[[#This Row],[Probability]],Probability[],2,FALSE)+VLOOKUP(TP_BA_DB[[#This Row],[Severity]],Probability[],2,FALSE)+1)</f>
        <v/>
      </c>
      <c r="N291" s="182"/>
    </row>
    <row r="292" spans="2:14">
      <c r="B292" s="210">
        <v>288</v>
      </c>
      <c r="C292" s="176"/>
      <c r="I292" s="1"/>
      <c r="M292" s="174" t="str">
        <f>IF(OR(ISBLANK(TP_BA_DB[[#This Row],[Probability]]),ISBLANK(TP_BA_DB[[#This Row],[Severity]])),"",VLOOKUP(TP_BA_DB[[#This Row],[Probability]],Probability[],2,FALSE)+VLOOKUP(TP_BA_DB[[#This Row],[Severity]],Probability[],2,FALSE)+1)</f>
        <v/>
      </c>
      <c r="N292" s="182"/>
    </row>
    <row r="293" spans="2:14">
      <c r="B293" s="210">
        <v>289</v>
      </c>
      <c r="C293" s="182"/>
      <c r="D293" s="182"/>
      <c r="E293" s="2"/>
      <c r="I293" s="1"/>
      <c r="M293" s="174" t="str">
        <f>IF(OR(ISBLANK(TP_BA_DB[[#This Row],[Probability]]),ISBLANK(TP_BA_DB[[#This Row],[Severity]])),"",VLOOKUP(TP_BA_DB[[#This Row],[Probability]],Probability[],2,FALSE)+VLOOKUP(TP_BA_DB[[#This Row],[Severity]],Probability[],2,FALSE)+1)</f>
        <v/>
      </c>
      <c r="N293" s="182"/>
    </row>
    <row r="294" spans="2:14">
      <c r="B294" s="210">
        <v>290</v>
      </c>
      <c r="C294" s="182"/>
      <c r="D294" s="182"/>
      <c r="E294" s="2"/>
      <c r="I294" s="1"/>
      <c r="M294" s="174" t="str">
        <f>IF(OR(ISBLANK(TP_BA_DB[[#This Row],[Probability]]),ISBLANK(TP_BA_DB[[#This Row],[Severity]])),"",VLOOKUP(TP_BA_DB[[#This Row],[Probability]],Probability[],2,FALSE)+VLOOKUP(TP_BA_DB[[#This Row],[Severity]],Probability[],2,FALSE)+1)</f>
        <v/>
      </c>
      <c r="N294" s="182"/>
    </row>
    <row r="295" spans="2:14">
      <c r="B295" s="210">
        <v>291</v>
      </c>
      <c r="C295" s="176"/>
      <c r="I295" s="1"/>
      <c r="M295" s="174" t="str">
        <f>IF(OR(ISBLANK(TP_BA_DB[[#This Row],[Probability]]),ISBLANK(TP_BA_DB[[#This Row],[Severity]])),"",VLOOKUP(TP_BA_DB[[#This Row],[Probability]],Probability[],2,FALSE)+VLOOKUP(TP_BA_DB[[#This Row],[Severity]],Probability[],2,FALSE)+1)</f>
        <v/>
      </c>
      <c r="N295" s="182"/>
    </row>
    <row r="296" spans="2:14">
      <c r="B296" s="210">
        <v>292</v>
      </c>
      <c r="C296" s="182"/>
      <c r="D296" s="182"/>
      <c r="E296" s="2"/>
      <c r="I296" s="1"/>
      <c r="M296" s="174" t="str">
        <f>IF(OR(ISBLANK(TP_BA_DB[[#This Row],[Probability]]),ISBLANK(TP_BA_DB[[#This Row],[Severity]])),"",VLOOKUP(TP_BA_DB[[#This Row],[Probability]],Probability[],2,FALSE)+VLOOKUP(TP_BA_DB[[#This Row],[Severity]],Probability[],2,FALSE)+1)</f>
        <v/>
      </c>
      <c r="N296" s="182"/>
    </row>
    <row r="297" spans="2:14">
      <c r="B297" s="210">
        <v>293</v>
      </c>
      <c r="C297" s="176"/>
      <c r="I297" s="1"/>
      <c r="M297" s="174" t="str">
        <f>IF(OR(ISBLANK(TP_BA_DB[[#This Row],[Probability]]),ISBLANK(TP_BA_DB[[#This Row],[Severity]])),"",VLOOKUP(TP_BA_DB[[#This Row],[Probability]],Probability[],2,FALSE)+VLOOKUP(TP_BA_DB[[#This Row],[Severity]],Probability[],2,FALSE)+1)</f>
        <v/>
      </c>
      <c r="N297" s="182"/>
    </row>
    <row r="298" spans="2:14">
      <c r="B298" s="210">
        <v>294</v>
      </c>
      <c r="C298" s="182"/>
      <c r="D298" s="182"/>
      <c r="I298" s="1"/>
      <c r="M298" s="174" t="str">
        <f>IF(OR(ISBLANK(TP_BA_DB[[#This Row],[Probability]]),ISBLANK(TP_BA_DB[[#This Row],[Severity]])),"",VLOOKUP(TP_BA_DB[[#This Row],[Probability]],Probability[],2,FALSE)+VLOOKUP(TP_BA_DB[[#This Row],[Severity]],Probability[],2,FALSE)+1)</f>
        <v/>
      </c>
      <c r="N298" s="182"/>
    </row>
    <row r="299" spans="2:14">
      <c r="B299" s="210">
        <v>295</v>
      </c>
      <c r="C299" s="182"/>
      <c r="D299" s="182"/>
      <c r="I299" s="1"/>
      <c r="M299" s="174" t="str">
        <f>IF(OR(ISBLANK(TP_BA_DB[[#This Row],[Probability]]),ISBLANK(TP_BA_DB[[#This Row],[Severity]])),"",VLOOKUP(TP_BA_DB[[#This Row],[Probability]],Probability[],2,FALSE)+VLOOKUP(TP_BA_DB[[#This Row],[Severity]],Probability[],2,FALSE)+1)</f>
        <v/>
      </c>
      <c r="N299" s="182"/>
    </row>
    <row r="300" spans="2:14">
      <c r="B300" s="210">
        <v>296</v>
      </c>
      <c r="C300" s="182"/>
      <c r="D300" s="182"/>
      <c r="I300" s="1"/>
      <c r="M300" s="174" t="str">
        <f>IF(OR(ISBLANK(TP_BA_DB[[#This Row],[Probability]]),ISBLANK(TP_BA_DB[[#This Row],[Severity]])),"",VLOOKUP(TP_BA_DB[[#This Row],[Probability]],Probability[],2,FALSE)+VLOOKUP(TP_BA_DB[[#This Row],[Severity]],Probability[],2,FALSE)+1)</f>
        <v/>
      </c>
      <c r="N300" s="182"/>
    </row>
    <row r="301" spans="2:14">
      <c r="B301" s="210">
        <v>297</v>
      </c>
      <c r="C301" s="182"/>
      <c r="D301" s="182"/>
      <c r="I301" s="1"/>
      <c r="M301" s="174" t="str">
        <f>IF(OR(ISBLANK(TP_BA_DB[[#This Row],[Probability]]),ISBLANK(TP_BA_DB[[#This Row],[Severity]])),"",VLOOKUP(TP_BA_DB[[#This Row],[Probability]],Probability[],2,FALSE)+VLOOKUP(TP_BA_DB[[#This Row],[Severity]],Probability[],2,FALSE)+1)</f>
        <v/>
      </c>
      <c r="N301" s="182"/>
    </row>
    <row r="302" spans="2:14">
      <c r="B302" s="210">
        <v>298</v>
      </c>
      <c r="C302" s="182"/>
      <c r="D302" s="182"/>
      <c r="I302" s="1"/>
      <c r="M302" s="174" t="str">
        <f>IF(OR(ISBLANK(TP_BA_DB[[#This Row],[Probability]]),ISBLANK(TP_BA_DB[[#This Row],[Severity]])),"",VLOOKUP(TP_BA_DB[[#This Row],[Probability]],Probability[],2,FALSE)+VLOOKUP(TP_BA_DB[[#This Row],[Severity]],Probability[],2,FALSE)+1)</f>
        <v/>
      </c>
      <c r="N302" s="182"/>
    </row>
    <row r="303" spans="2:14">
      <c r="B303" s="210">
        <v>299</v>
      </c>
      <c r="C303" s="182"/>
      <c r="D303" s="182"/>
      <c r="I303" s="1"/>
      <c r="M303" s="174" t="str">
        <f>IF(OR(ISBLANK(TP_BA_DB[[#This Row],[Probability]]),ISBLANK(TP_BA_DB[[#This Row],[Severity]])),"",VLOOKUP(TP_BA_DB[[#This Row],[Probability]],Probability[],2,FALSE)+VLOOKUP(TP_BA_DB[[#This Row],[Severity]],Probability[],2,FALSE)+1)</f>
        <v/>
      </c>
      <c r="N303" s="182"/>
    </row>
    <row r="304" spans="2:14">
      <c r="B304" s="210">
        <v>300</v>
      </c>
      <c r="C304" s="182"/>
      <c r="D304" s="182"/>
      <c r="I304" s="1"/>
      <c r="M304" s="174" t="str">
        <f>IF(OR(ISBLANK(TP_BA_DB[[#This Row],[Probability]]),ISBLANK(TP_BA_DB[[#This Row],[Severity]])),"",VLOOKUP(TP_BA_DB[[#This Row],[Probability]],Probability[],2,FALSE)+VLOOKUP(TP_BA_DB[[#This Row],[Severity]],Probability[],2,FALSE)+1)</f>
        <v/>
      </c>
      <c r="N304" s="182"/>
    </row>
    <row r="305" spans="2:14">
      <c r="B305" s="210">
        <v>301</v>
      </c>
      <c r="C305" s="182"/>
      <c r="D305" s="182"/>
      <c r="I305" s="1"/>
      <c r="M305" s="174" t="str">
        <f>IF(OR(ISBLANK(TP_BA_DB[[#This Row],[Probability]]),ISBLANK(TP_BA_DB[[#This Row],[Severity]])),"",VLOOKUP(TP_BA_DB[[#This Row],[Probability]],Probability[],2,FALSE)+VLOOKUP(TP_BA_DB[[#This Row],[Severity]],Probability[],2,FALSE)+1)</f>
        <v/>
      </c>
      <c r="N305" s="182"/>
    </row>
    <row r="306" spans="2:14">
      <c r="B306" s="210">
        <v>302</v>
      </c>
      <c r="C306" s="182"/>
      <c r="D306" s="182"/>
      <c r="I306" s="1"/>
      <c r="M306" s="174" t="str">
        <f>IF(OR(ISBLANK(TP_BA_DB[[#This Row],[Probability]]),ISBLANK(TP_BA_DB[[#This Row],[Severity]])),"",VLOOKUP(TP_BA_DB[[#This Row],[Probability]],Probability[],2,FALSE)+VLOOKUP(TP_BA_DB[[#This Row],[Severity]],Probability[],2,FALSE)+1)</f>
        <v/>
      </c>
      <c r="N306" s="182"/>
    </row>
    <row r="307" spans="2:14">
      <c r="B307" s="210">
        <v>303</v>
      </c>
      <c r="C307" s="182"/>
      <c r="D307" s="182"/>
      <c r="I307" s="1"/>
      <c r="M307" s="174" t="str">
        <f>IF(OR(ISBLANK(TP_BA_DB[[#This Row],[Probability]]),ISBLANK(TP_BA_DB[[#This Row],[Severity]])),"",VLOOKUP(TP_BA_DB[[#This Row],[Probability]],Probability[],2,FALSE)+VLOOKUP(TP_BA_DB[[#This Row],[Severity]],Probability[],2,FALSE)+1)</f>
        <v/>
      </c>
      <c r="N307" s="182"/>
    </row>
    <row r="308" spans="2:14">
      <c r="B308" s="210">
        <v>304</v>
      </c>
      <c r="C308" s="182"/>
      <c r="D308" s="182"/>
      <c r="I308" s="1"/>
      <c r="M308" s="174" t="str">
        <f>IF(OR(ISBLANK(TP_BA_DB[[#This Row],[Probability]]),ISBLANK(TP_BA_DB[[#This Row],[Severity]])),"",VLOOKUP(TP_BA_DB[[#This Row],[Probability]],Probability[],2,FALSE)+VLOOKUP(TP_BA_DB[[#This Row],[Severity]],Probability[],2,FALSE)+1)</f>
        <v/>
      </c>
      <c r="N308" s="182"/>
    </row>
    <row r="309" spans="2:14">
      <c r="B309" s="210">
        <v>305</v>
      </c>
      <c r="C309" s="182"/>
      <c r="D309" s="182"/>
      <c r="I309" s="1"/>
      <c r="M309" s="174" t="str">
        <f>IF(OR(ISBLANK(TP_BA_DB[[#This Row],[Probability]]),ISBLANK(TP_BA_DB[[#This Row],[Severity]])),"",VLOOKUP(TP_BA_DB[[#This Row],[Probability]],Probability[],2,FALSE)+VLOOKUP(TP_BA_DB[[#This Row],[Severity]],Probability[],2,FALSE)+1)</f>
        <v/>
      </c>
      <c r="N309" s="182"/>
    </row>
    <row r="310" spans="2:14">
      <c r="B310" s="210">
        <v>306</v>
      </c>
      <c r="C310" s="182"/>
      <c r="D310" s="182"/>
      <c r="I310" s="1"/>
      <c r="M310" s="174" t="str">
        <f>IF(OR(ISBLANK(TP_BA_DB[[#This Row],[Probability]]),ISBLANK(TP_BA_DB[[#This Row],[Severity]])),"",VLOOKUP(TP_BA_DB[[#This Row],[Probability]],Probability[],2,FALSE)+VLOOKUP(TP_BA_DB[[#This Row],[Severity]],Probability[],2,FALSE)+1)</f>
        <v/>
      </c>
      <c r="N310" s="182"/>
    </row>
    <row r="311" spans="2:14">
      <c r="B311" s="210">
        <v>307</v>
      </c>
      <c r="C311" s="182"/>
      <c r="D311" s="182"/>
      <c r="I311" s="1"/>
      <c r="M311" s="174" t="str">
        <f>IF(OR(ISBLANK(TP_BA_DB[[#This Row],[Probability]]),ISBLANK(TP_BA_DB[[#This Row],[Severity]])),"",VLOOKUP(TP_BA_DB[[#This Row],[Probability]],Probability[],2,FALSE)+VLOOKUP(TP_BA_DB[[#This Row],[Severity]],Probability[],2,FALSE)+1)</f>
        <v/>
      </c>
      <c r="N311" s="182"/>
    </row>
    <row r="312" spans="2:14">
      <c r="B312" s="210">
        <v>308</v>
      </c>
      <c r="C312" s="182"/>
      <c r="D312" s="182"/>
      <c r="I312" s="1"/>
      <c r="M312" s="174" t="str">
        <f>IF(OR(ISBLANK(TP_BA_DB[[#This Row],[Probability]]),ISBLANK(TP_BA_DB[[#This Row],[Severity]])),"",VLOOKUP(TP_BA_DB[[#This Row],[Probability]],Probability[],2,FALSE)+VLOOKUP(TP_BA_DB[[#This Row],[Severity]],Probability[],2,FALSE)+1)</f>
        <v/>
      </c>
      <c r="N312" s="182"/>
    </row>
    <row r="313" spans="2:14">
      <c r="B313" s="210">
        <v>309</v>
      </c>
      <c r="C313" s="182"/>
      <c r="D313" s="182"/>
      <c r="I313" s="1"/>
      <c r="M313" s="174" t="str">
        <f>IF(OR(ISBLANK(TP_BA_DB[[#This Row],[Probability]]),ISBLANK(TP_BA_DB[[#This Row],[Severity]])),"",VLOOKUP(TP_BA_DB[[#This Row],[Probability]],Probability[],2,FALSE)+VLOOKUP(TP_BA_DB[[#This Row],[Severity]],Probability[],2,FALSE)+1)</f>
        <v/>
      </c>
      <c r="N313" s="182"/>
    </row>
    <row r="314" spans="2:14">
      <c r="B314" s="210">
        <v>310</v>
      </c>
      <c r="C314" s="182"/>
      <c r="D314" s="182"/>
      <c r="I314" s="1"/>
      <c r="M314" s="174" t="str">
        <f>IF(OR(ISBLANK(TP_BA_DB[[#This Row],[Probability]]),ISBLANK(TP_BA_DB[[#This Row],[Severity]])),"",VLOOKUP(TP_BA_DB[[#This Row],[Probability]],Probability[],2,FALSE)+VLOOKUP(TP_BA_DB[[#This Row],[Severity]],Probability[],2,FALSE)+1)</f>
        <v/>
      </c>
      <c r="N314" s="182"/>
    </row>
    <row r="315" spans="2:14">
      <c r="B315" s="210">
        <v>311</v>
      </c>
      <c r="C315" s="182"/>
      <c r="D315" s="182"/>
      <c r="I315" s="1"/>
      <c r="M315" s="174" t="str">
        <f>IF(OR(ISBLANK(TP_BA_DB[[#This Row],[Probability]]),ISBLANK(TP_BA_DB[[#This Row],[Severity]])),"",VLOOKUP(TP_BA_DB[[#This Row],[Probability]],Probability[],2,FALSE)+VLOOKUP(TP_BA_DB[[#This Row],[Severity]],Probability[],2,FALSE)+1)</f>
        <v/>
      </c>
      <c r="N315" s="182"/>
    </row>
    <row r="316" spans="2:14">
      <c r="B316" s="210">
        <v>312</v>
      </c>
      <c r="C316" s="1"/>
      <c r="D316" s="182"/>
      <c r="I316" s="1"/>
      <c r="M316" s="174" t="str">
        <f>IF(OR(ISBLANK(TP_BA_DB[[#This Row],[Probability]]),ISBLANK(TP_BA_DB[[#This Row],[Severity]])),"",VLOOKUP(TP_BA_DB[[#This Row],[Probability]],Probability[],2,FALSE)+VLOOKUP(TP_BA_DB[[#This Row],[Severity]],Probability[],2,FALSE)+1)</f>
        <v/>
      </c>
      <c r="N316" s="182"/>
    </row>
    <row r="317" spans="2:14">
      <c r="B317" s="210">
        <v>313</v>
      </c>
      <c r="C317" s="1"/>
      <c r="D317" s="182"/>
      <c r="I317" s="1"/>
      <c r="M317" s="174" t="str">
        <f>IF(OR(ISBLANK(TP_BA_DB[[#This Row],[Probability]]),ISBLANK(TP_BA_DB[[#This Row],[Severity]])),"",VLOOKUP(TP_BA_DB[[#This Row],[Probability]],Probability[],2,FALSE)+VLOOKUP(TP_BA_DB[[#This Row],[Severity]],Probability[],2,FALSE)+1)</f>
        <v/>
      </c>
      <c r="N317" s="182"/>
    </row>
    <row r="318" spans="2:14">
      <c r="B318" s="210">
        <v>314</v>
      </c>
      <c r="C318" s="1"/>
      <c r="D318" s="182"/>
      <c r="I318" s="1"/>
      <c r="M318" s="174" t="str">
        <f>IF(OR(ISBLANK(TP_BA_DB[[#This Row],[Probability]]),ISBLANK(TP_BA_DB[[#This Row],[Severity]])),"",VLOOKUP(TP_BA_DB[[#This Row],[Probability]],Probability[],2,FALSE)+VLOOKUP(TP_BA_DB[[#This Row],[Severity]],Probability[],2,FALSE)+1)</f>
        <v/>
      </c>
      <c r="N318" s="182"/>
    </row>
    <row r="319" spans="2:14">
      <c r="B319" s="210">
        <v>315</v>
      </c>
      <c r="C319" s="1"/>
      <c r="D319" s="182"/>
      <c r="I319" s="1"/>
      <c r="M319" s="174" t="str">
        <f>IF(OR(ISBLANK(TP_BA_DB[[#This Row],[Probability]]),ISBLANK(TP_BA_DB[[#This Row],[Severity]])),"",VLOOKUP(TP_BA_DB[[#This Row],[Probability]],Probability[],2,FALSE)+VLOOKUP(TP_BA_DB[[#This Row],[Severity]],Probability[],2,FALSE)+1)</f>
        <v/>
      </c>
      <c r="N319" s="182"/>
    </row>
    <row r="320" spans="2:14">
      <c r="B320" s="210">
        <v>316</v>
      </c>
      <c r="C320" s="1"/>
      <c r="D320" s="182"/>
      <c r="I320" s="1"/>
      <c r="M320" s="174" t="str">
        <f>IF(OR(ISBLANK(TP_BA_DB[[#This Row],[Probability]]),ISBLANK(TP_BA_DB[[#This Row],[Severity]])),"",VLOOKUP(TP_BA_DB[[#This Row],[Probability]],Probability[],2,FALSE)+VLOOKUP(TP_BA_DB[[#This Row],[Severity]],Probability[],2,FALSE)+1)</f>
        <v/>
      </c>
      <c r="N320" s="182"/>
    </row>
    <row r="321" spans="2:14">
      <c r="B321" s="210">
        <v>317</v>
      </c>
      <c r="C321" s="1"/>
      <c r="D321" s="182"/>
      <c r="I321" s="1"/>
      <c r="M321" s="174" t="str">
        <f>IF(OR(ISBLANK(TP_BA_DB[[#This Row],[Probability]]),ISBLANK(TP_BA_DB[[#This Row],[Severity]])),"",VLOOKUP(TP_BA_DB[[#This Row],[Probability]],Probability[],2,FALSE)+VLOOKUP(TP_BA_DB[[#This Row],[Severity]],Probability[],2,FALSE)+1)</f>
        <v/>
      </c>
      <c r="N321" s="182"/>
    </row>
    <row r="322" spans="2:14">
      <c r="B322" s="210">
        <v>318</v>
      </c>
      <c r="C322" s="1"/>
      <c r="D322" s="182"/>
      <c r="I322" s="1"/>
      <c r="M322" s="174" t="str">
        <f>IF(OR(ISBLANK(TP_BA_DB[[#This Row],[Probability]]),ISBLANK(TP_BA_DB[[#This Row],[Severity]])),"",VLOOKUP(TP_BA_DB[[#This Row],[Probability]],Probability[],2,FALSE)+VLOOKUP(TP_BA_DB[[#This Row],[Severity]],Probability[],2,FALSE)+1)</f>
        <v/>
      </c>
      <c r="N322" s="182"/>
    </row>
    <row r="323" spans="2:14">
      <c r="B323" s="210">
        <v>319</v>
      </c>
      <c r="C323" s="1"/>
      <c r="D323" s="182"/>
      <c r="I323" s="1"/>
      <c r="M323" s="174" t="str">
        <f>IF(OR(ISBLANK(TP_BA_DB[[#This Row],[Probability]]),ISBLANK(TP_BA_DB[[#This Row],[Severity]])),"",VLOOKUP(TP_BA_DB[[#This Row],[Probability]],Probability[],2,FALSE)+VLOOKUP(TP_BA_DB[[#This Row],[Severity]],Probability[],2,FALSE)+1)</f>
        <v/>
      </c>
      <c r="N323" s="182"/>
    </row>
    <row r="324" spans="2:14">
      <c r="B324" s="210">
        <v>320</v>
      </c>
      <c r="C324" s="1"/>
      <c r="D324" s="182"/>
      <c r="I324" s="1"/>
      <c r="M324" s="174" t="str">
        <f>IF(OR(ISBLANK(TP_BA_DB[[#This Row],[Probability]]),ISBLANK(TP_BA_DB[[#This Row],[Severity]])),"",VLOOKUP(TP_BA_DB[[#This Row],[Probability]],Probability[],2,FALSE)+VLOOKUP(TP_BA_DB[[#This Row],[Severity]],Probability[],2,FALSE)+1)</f>
        <v/>
      </c>
      <c r="N324" s="182"/>
    </row>
    <row r="325" spans="2:14">
      <c r="B325" s="210">
        <v>321</v>
      </c>
      <c r="C325" s="1"/>
      <c r="D325" s="182"/>
      <c r="I325" s="1"/>
      <c r="M325" s="174" t="str">
        <f>IF(OR(ISBLANK(TP_BA_DB[[#This Row],[Probability]]),ISBLANK(TP_BA_DB[[#This Row],[Severity]])),"",VLOOKUP(TP_BA_DB[[#This Row],[Probability]],Probability[],2,FALSE)+VLOOKUP(TP_BA_DB[[#This Row],[Severity]],Probability[],2,FALSE)+1)</f>
        <v/>
      </c>
      <c r="N325" s="182"/>
    </row>
    <row r="326" spans="2:14">
      <c r="B326" s="210">
        <v>322</v>
      </c>
      <c r="C326" s="1"/>
      <c r="D326" s="182"/>
      <c r="I326" s="1"/>
      <c r="M326" s="174" t="str">
        <f>IF(OR(ISBLANK(TP_BA_DB[[#This Row],[Probability]]),ISBLANK(TP_BA_DB[[#This Row],[Severity]])),"",VLOOKUP(TP_BA_DB[[#This Row],[Probability]],Probability[],2,FALSE)+VLOOKUP(TP_BA_DB[[#This Row],[Severity]],Probability[],2,FALSE)+1)</f>
        <v/>
      </c>
      <c r="N326" s="182"/>
    </row>
    <row r="327" spans="2:14">
      <c r="B327" s="210">
        <v>323</v>
      </c>
      <c r="C327" s="1"/>
      <c r="D327" s="182"/>
      <c r="I327" s="1"/>
      <c r="M327" s="174" t="str">
        <f>IF(OR(ISBLANK(TP_BA_DB[[#This Row],[Probability]]),ISBLANK(TP_BA_DB[[#This Row],[Severity]])),"",VLOOKUP(TP_BA_DB[[#This Row],[Probability]],Probability[],2,FALSE)+VLOOKUP(TP_BA_DB[[#This Row],[Severity]],Probability[],2,FALSE)+1)</f>
        <v/>
      </c>
      <c r="N327" s="182"/>
    </row>
    <row r="328" spans="2:14">
      <c r="B328" s="210">
        <v>324</v>
      </c>
      <c r="C328" s="1"/>
      <c r="D328" s="182"/>
      <c r="I328" s="1"/>
      <c r="M328" s="174" t="str">
        <f>IF(OR(ISBLANK(TP_BA_DB[[#This Row],[Probability]]),ISBLANK(TP_BA_DB[[#This Row],[Severity]])),"",VLOOKUP(TP_BA_DB[[#This Row],[Probability]],Probability[],2,FALSE)+VLOOKUP(TP_BA_DB[[#This Row],[Severity]],Probability[],2,FALSE)+1)</f>
        <v/>
      </c>
      <c r="N328" s="182"/>
    </row>
    <row r="329" spans="2:14">
      <c r="B329" s="210">
        <v>325</v>
      </c>
      <c r="C329" s="1"/>
      <c r="D329" s="182"/>
      <c r="I329" s="1"/>
      <c r="M329" s="174" t="str">
        <f>IF(OR(ISBLANK(TP_BA_DB[[#This Row],[Probability]]),ISBLANK(TP_BA_DB[[#This Row],[Severity]])),"",VLOOKUP(TP_BA_DB[[#This Row],[Probability]],Probability[],2,FALSE)+VLOOKUP(TP_BA_DB[[#This Row],[Severity]],Probability[],2,FALSE)+1)</f>
        <v/>
      </c>
      <c r="N329" s="182"/>
    </row>
    <row r="330" spans="2:14">
      <c r="B330" s="210">
        <v>326</v>
      </c>
      <c r="C330" s="1"/>
      <c r="D330" s="182"/>
      <c r="I330" s="1"/>
      <c r="M330" s="174" t="str">
        <f>IF(OR(ISBLANK(TP_BA_DB[[#This Row],[Probability]]),ISBLANK(TP_BA_DB[[#This Row],[Severity]])),"",VLOOKUP(TP_BA_DB[[#This Row],[Probability]],Probability[],2,FALSE)+VLOOKUP(TP_BA_DB[[#This Row],[Severity]],Probability[],2,FALSE)+1)</f>
        <v/>
      </c>
      <c r="N330" s="182"/>
    </row>
    <row r="331" spans="2:14">
      <c r="B331" s="210">
        <v>327</v>
      </c>
      <c r="C331" s="1"/>
      <c r="D331" s="182"/>
      <c r="I331" s="1"/>
      <c r="M331" s="174" t="str">
        <f>IF(OR(ISBLANK(TP_BA_DB[[#This Row],[Probability]]),ISBLANK(TP_BA_DB[[#This Row],[Severity]])),"",VLOOKUP(TP_BA_DB[[#This Row],[Probability]],Probability[],2,FALSE)+VLOOKUP(TP_BA_DB[[#This Row],[Severity]],Probability[],2,FALSE)+1)</f>
        <v/>
      </c>
      <c r="N331" s="182"/>
    </row>
    <row r="332" spans="2:14">
      <c r="B332" s="210">
        <v>328</v>
      </c>
      <c r="C332" s="1"/>
      <c r="D332" s="182"/>
      <c r="I332" s="1"/>
      <c r="M332" s="174" t="str">
        <f>IF(OR(ISBLANK(TP_BA_DB[[#This Row],[Probability]]),ISBLANK(TP_BA_DB[[#This Row],[Severity]])),"",VLOOKUP(TP_BA_DB[[#This Row],[Probability]],Probability[],2,FALSE)+VLOOKUP(TP_BA_DB[[#This Row],[Severity]],Probability[],2,FALSE)+1)</f>
        <v/>
      </c>
      <c r="N332" s="182"/>
    </row>
    <row r="333" spans="2:14">
      <c r="B333" s="210">
        <v>329</v>
      </c>
      <c r="C333" s="1"/>
      <c r="D333" s="182"/>
      <c r="I333" s="1"/>
      <c r="M333" s="174" t="str">
        <f>IF(OR(ISBLANK(TP_BA_DB[[#This Row],[Probability]]),ISBLANK(TP_BA_DB[[#This Row],[Severity]])),"",VLOOKUP(TP_BA_DB[[#This Row],[Probability]],Probability[],2,FALSE)+VLOOKUP(TP_BA_DB[[#This Row],[Severity]],Probability[],2,FALSE)+1)</f>
        <v/>
      </c>
      <c r="N333" s="182"/>
    </row>
    <row r="334" spans="2:14">
      <c r="B334" s="210">
        <v>330</v>
      </c>
      <c r="C334" s="1"/>
      <c r="D334" s="182"/>
      <c r="I334" s="1"/>
      <c r="M334" s="174" t="str">
        <f>IF(OR(ISBLANK(TP_BA_DB[[#This Row],[Probability]]),ISBLANK(TP_BA_DB[[#This Row],[Severity]])),"",VLOOKUP(TP_BA_DB[[#This Row],[Probability]],Probability[],2,FALSE)+VLOOKUP(TP_BA_DB[[#This Row],[Severity]],Probability[],2,FALSE)+1)</f>
        <v/>
      </c>
      <c r="N334" s="182"/>
    </row>
    <row r="335" spans="2:14">
      <c r="B335" s="210">
        <v>331</v>
      </c>
      <c r="C335" s="1"/>
      <c r="D335" s="182"/>
      <c r="I335" s="1"/>
      <c r="M335" s="174" t="str">
        <f>IF(OR(ISBLANK(TP_BA_DB[[#This Row],[Probability]]),ISBLANK(TP_BA_DB[[#This Row],[Severity]])),"",VLOOKUP(TP_BA_DB[[#This Row],[Probability]],Probability[],2,FALSE)+VLOOKUP(TP_BA_DB[[#This Row],[Severity]],Probability[],2,FALSE)+1)</f>
        <v/>
      </c>
      <c r="N335" s="182"/>
    </row>
    <row r="336" spans="2:14">
      <c r="B336" s="210">
        <v>332</v>
      </c>
      <c r="C336" s="1"/>
      <c r="D336" s="182"/>
      <c r="I336" s="1"/>
      <c r="M336" s="174" t="str">
        <f>IF(OR(ISBLANK(TP_BA_DB[[#This Row],[Probability]]),ISBLANK(TP_BA_DB[[#This Row],[Severity]])),"",VLOOKUP(TP_BA_DB[[#This Row],[Probability]],Probability[],2,FALSE)+VLOOKUP(TP_BA_DB[[#This Row],[Severity]],Probability[],2,FALSE)+1)</f>
        <v/>
      </c>
      <c r="N336" s="182"/>
    </row>
    <row r="337" spans="2:14">
      <c r="B337" s="210">
        <v>333</v>
      </c>
      <c r="C337" s="1"/>
      <c r="D337" s="182"/>
      <c r="I337" s="1"/>
      <c r="M337" s="174" t="str">
        <f>IF(OR(ISBLANK(TP_BA_DB[[#This Row],[Probability]]),ISBLANK(TP_BA_DB[[#This Row],[Severity]])),"",VLOOKUP(TP_BA_DB[[#This Row],[Probability]],Probability[],2,FALSE)+VLOOKUP(TP_BA_DB[[#This Row],[Severity]],Probability[],2,FALSE)+1)</f>
        <v/>
      </c>
      <c r="N337" s="182"/>
    </row>
    <row r="338" spans="2:14">
      <c r="B338" s="210">
        <v>334</v>
      </c>
      <c r="C338" s="1"/>
      <c r="D338" s="182"/>
      <c r="I338" s="1"/>
      <c r="M338" s="174" t="str">
        <f>IF(OR(ISBLANK(TP_BA_DB[[#This Row],[Probability]]),ISBLANK(TP_BA_DB[[#This Row],[Severity]])),"",VLOOKUP(TP_BA_DB[[#This Row],[Probability]],Probability[],2,FALSE)+VLOOKUP(TP_BA_DB[[#This Row],[Severity]],Probability[],2,FALSE)+1)</f>
        <v/>
      </c>
      <c r="N338" s="182"/>
    </row>
    <row r="339" spans="2:14">
      <c r="B339" s="210">
        <v>335</v>
      </c>
      <c r="C339" s="1"/>
      <c r="D339" s="182"/>
      <c r="I339" s="1"/>
      <c r="M339" s="174" t="str">
        <f>IF(OR(ISBLANK(TP_BA_DB[[#This Row],[Probability]]),ISBLANK(TP_BA_DB[[#This Row],[Severity]])),"",VLOOKUP(TP_BA_DB[[#This Row],[Probability]],Probability[],2,FALSE)+VLOOKUP(TP_BA_DB[[#This Row],[Severity]],Probability[],2,FALSE)+1)</f>
        <v/>
      </c>
      <c r="N339" s="182"/>
    </row>
    <row r="340" spans="2:14">
      <c r="B340" s="210">
        <v>336</v>
      </c>
      <c r="C340" s="1"/>
      <c r="D340" s="182"/>
      <c r="I340" s="1"/>
      <c r="M340" s="174" t="str">
        <f>IF(OR(ISBLANK(TP_BA_DB[[#This Row],[Probability]]),ISBLANK(TP_BA_DB[[#This Row],[Severity]])),"",VLOOKUP(TP_BA_DB[[#This Row],[Probability]],Probability[],2,FALSE)+VLOOKUP(TP_BA_DB[[#This Row],[Severity]],Probability[],2,FALSE)+1)</f>
        <v/>
      </c>
      <c r="N340" s="182"/>
    </row>
    <row r="341" spans="2:14">
      <c r="B341" s="210">
        <v>337</v>
      </c>
      <c r="C341" s="1"/>
      <c r="D341" s="182"/>
      <c r="I341" s="1"/>
      <c r="M341" s="174" t="str">
        <f>IF(OR(ISBLANK(TP_BA_DB[[#This Row],[Probability]]),ISBLANK(TP_BA_DB[[#This Row],[Severity]])),"",VLOOKUP(TP_BA_DB[[#This Row],[Probability]],Probability[],2,FALSE)+VLOOKUP(TP_BA_DB[[#This Row],[Severity]],Probability[],2,FALSE)+1)</f>
        <v/>
      </c>
      <c r="N341" s="182"/>
    </row>
    <row r="342" spans="2:14">
      <c r="B342" s="210">
        <v>338</v>
      </c>
      <c r="C342" s="1"/>
      <c r="D342" s="182"/>
      <c r="I342" s="1"/>
      <c r="M342" s="174" t="str">
        <f>IF(OR(ISBLANK(TP_BA_DB[[#This Row],[Probability]]),ISBLANK(TP_BA_DB[[#This Row],[Severity]])),"",VLOOKUP(TP_BA_DB[[#This Row],[Probability]],Probability[],2,FALSE)+VLOOKUP(TP_BA_DB[[#This Row],[Severity]],Probability[],2,FALSE)+1)</f>
        <v/>
      </c>
      <c r="N342" s="182"/>
    </row>
    <row r="343" spans="2:14">
      <c r="B343" s="210">
        <v>339</v>
      </c>
      <c r="C343" s="1"/>
      <c r="D343" s="182"/>
      <c r="I343" s="1"/>
      <c r="M343" s="174" t="str">
        <f>IF(OR(ISBLANK(TP_BA_DB[[#This Row],[Probability]]),ISBLANK(TP_BA_DB[[#This Row],[Severity]])),"",VLOOKUP(TP_BA_DB[[#This Row],[Probability]],Probability[],2,FALSE)+VLOOKUP(TP_BA_DB[[#This Row],[Severity]],Probability[],2,FALSE)+1)</f>
        <v/>
      </c>
      <c r="N343" s="182"/>
    </row>
    <row r="344" spans="2:14">
      <c r="B344" s="210">
        <v>340</v>
      </c>
      <c r="C344" s="1"/>
      <c r="I344" s="1"/>
      <c r="M344" s="174" t="str">
        <f>IF(OR(ISBLANK(TP_BA_DB[[#This Row],[Probability]]),ISBLANK(TP_BA_DB[[#This Row],[Severity]])),"",VLOOKUP(TP_BA_DB[[#This Row],[Probability]],Probability[],2,FALSE)+VLOOKUP(TP_BA_DB[[#This Row],[Severity]],Probability[],2,FALSE)+1)</f>
        <v/>
      </c>
      <c r="N344" s="182"/>
    </row>
    <row r="345" spans="2:14">
      <c r="B345" s="210">
        <v>341</v>
      </c>
      <c r="C345" s="1"/>
      <c r="I345" s="1"/>
      <c r="M345" s="174" t="str">
        <f>IF(OR(ISBLANK(TP_BA_DB[[#This Row],[Probability]]),ISBLANK(TP_BA_DB[[#This Row],[Severity]])),"",VLOOKUP(TP_BA_DB[[#This Row],[Probability]],Probability[],2,FALSE)+VLOOKUP(TP_BA_DB[[#This Row],[Severity]],Probability[],2,FALSE)+1)</f>
        <v/>
      </c>
      <c r="N345" s="182"/>
    </row>
    <row r="346" spans="2:14">
      <c r="B346" s="210">
        <v>342</v>
      </c>
      <c r="C346" s="1"/>
      <c r="I346" s="1"/>
      <c r="M346" s="174" t="str">
        <f>IF(OR(ISBLANK(TP_BA_DB[[#This Row],[Probability]]),ISBLANK(TP_BA_DB[[#This Row],[Severity]])),"",VLOOKUP(TP_BA_DB[[#This Row],[Probability]],Probability[],2,FALSE)+VLOOKUP(TP_BA_DB[[#This Row],[Severity]],Probability[],2,FALSE)+1)</f>
        <v/>
      </c>
      <c r="N346" s="182"/>
    </row>
    <row r="347" spans="2:14">
      <c r="B347" s="210">
        <v>343</v>
      </c>
      <c r="C347" s="1"/>
      <c r="I347" s="1"/>
      <c r="M347" s="174" t="str">
        <f>IF(OR(ISBLANK(TP_BA_DB[[#This Row],[Probability]]),ISBLANK(TP_BA_DB[[#This Row],[Severity]])),"",VLOOKUP(TP_BA_DB[[#This Row],[Probability]],Probability[],2,FALSE)+VLOOKUP(TP_BA_DB[[#This Row],[Severity]],Probability[],2,FALSE)+1)</f>
        <v/>
      </c>
      <c r="N347" s="182"/>
    </row>
    <row r="348" spans="2:14">
      <c r="B348" s="210">
        <v>344</v>
      </c>
      <c r="C348" s="1"/>
      <c r="I348" s="1"/>
      <c r="M348" s="174" t="str">
        <f>IF(OR(ISBLANK(TP_BA_DB[[#This Row],[Probability]]),ISBLANK(TP_BA_DB[[#This Row],[Severity]])),"",VLOOKUP(TP_BA_DB[[#This Row],[Probability]],Probability[],2,FALSE)+VLOOKUP(TP_BA_DB[[#This Row],[Severity]],Probability[],2,FALSE)+1)</f>
        <v/>
      </c>
      <c r="N348" s="182"/>
    </row>
    <row r="349" spans="2:14">
      <c r="B349" s="210">
        <v>345</v>
      </c>
      <c r="C349" s="1"/>
      <c r="I349" s="1"/>
      <c r="M349" s="174" t="str">
        <f>IF(OR(ISBLANK(TP_BA_DB[[#This Row],[Probability]]),ISBLANK(TP_BA_DB[[#This Row],[Severity]])),"",VLOOKUP(TP_BA_DB[[#This Row],[Probability]],Probability[],2,FALSE)+VLOOKUP(TP_BA_DB[[#This Row],[Severity]],Probability[],2,FALSE)+1)</f>
        <v/>
      </c>
      <c r="N349" s="182"/>
    </row>
    <row r="350" spans="2:14">
      <c r="B350" s="210">
        <v>346</v>
      </c>
      <c r="C350" s="1"/>
      <c r="I350" s="1"/>
      <c r="M350" s="174" t="str">
        <f>IF(OR(ISBLANK(TP_BA_DB[[#This Row],[Probability]]),ISBLANK(TP_BA_DB[[#This Row],[Severity]])),"",VLOOKUP(TP_BA_DB[[#This Row],[Probability]],Probability[],2,FALSE)+VLOOKUP(TP_BA_DB[[#This Row],[Severity]],Probability[],2,FALSE)+1)</f>
        <v/>
      </c>
      <c r="N350" s="182"/>
    </row>
    <row r="351" spans="2:14">
      <c r="B351" s="210">
        <v>347</v>
      </c>
      <c r="C351" s="1"/>
      <c r="I351" s="1"/>
      <c r="M351" s="174" t="str">
        <f>IF(OR(ISBLANK(TP_BA_DB[[#This Row],[Probability]]),ISBLANK(TP_BA_DB[[#This Row],[Severity]])),"",VLOOKUP(TP_BA_DB[[#This Row],[Probability]],Probability[],2,FALSE)+VLOOKUP(TP_BA_DB[[#This Row],[Severity]],Probability[],2,FALSE)+1)</f>
        <v/>
      </c>
      <c r="N351" s="182"/>
    </row>
    <row r="352" spans="2:14">
      <c r="B352" s="210">
        <v>348</v>
      </c>
      <c r="C352" s="1"/>
      <c r="I352" s="1"/>
      <c r="M352" s="174" t="str">
        <f>IF(OR(ISBLANK(TP_BA_DB[[#This Row],[Probability]]),ISBLANK(TP_BA_DB[[#This Row],[Severity]])),"",VLOOKUP(TP_BA_DB[[#This Row],[Probability]],Probability[],2,FALSE)+VLOOKUP(TP_BA_DB[[#This Row],[Severity]],Probability[],2,FALSE)+1)</f>
        <v/>
      </c>
      <c r="N352" s="182"/>
    </row>
    <row r="353" spans="2:14">
      <c r="B353" s="210">
        <v>349</v>
      </c>
      <c r="C353" s="1"/>
      <c r="I353" s="1"/>
      <c r="M353" s="174" t="str">
        <f>IF(OR(ISBLANK(TP_BA_DB[[#This Row],[Probability]]),ISBLANK(TP_BA_DB[[#This Row],[Severity]])),"",VLOOKUP(TP_BA_DB[[#This Row],[Probability]],Probability[],2,FALSE)+VLOOKUP(TP_BA_DB[[#This Row],[Severity]],Probability[],2,FALSE)+1)</f>
        <v/>
      </c>
      <c r="N353" s="182"/>
    </row>
    <row r="354" spans="2:14">
      <c r="B354" s="210">
        <v>350</v>
      </c>
      <c r="C354" s="1"/>
      <c r="I354" s="1"/>
      <c r="M354" s="174" t="str">
        <f>IF(OR(ISBLANK(TP_BA_DB[[#This Row],[Probability]]),ISBLANK(TP_BA_DB[[#This Row],[Severity]])),"",VLOOKUP(TP_BA_DB[[#This Row],[Probability]],Probability[],2,FALSE)+VLOOKUP(TP_BA_DB[[#This Row],[Severity]],Probability[],2,FALSE)+1)</f>
        <v/>
      </c>
      <c r="N354" s="182"/>
    </row>
    <row r="355" spans="2:14">
      <c r="B355" s="210">
        <v>351</v>
      </c>
      <c r="C355" s="1"/>
      <c r="I355" s="1"/>
      <c r="M355" s="174" t="str">
        <f>IF(OR(ISBLANK(TP_BA_DB[[#This Row],[Probability]]),ISBLANK(TP_BA_DB[[#This Row],[Severity]])),"",VLOOKUP(TP_BA_DB[[#This Row],[Probability]],Probability[],2,FALSE)+VLOOKUP(TP_BA_DB[[#This Row],[Severity]],Probability[],2,FALSE)+1)</f>
        <v/>
      </c>
      <c r="N355" s="182"/>
    </row>
    <row r="356" spans="2:14">
      <c r="B356" s="210">
        <v>352</v>
      </c>
      <c r="C356" s="1"/>
      <c r="I356" s="1"/>
      <c r="M356" s="174" t="str">
        <f>IF(OR(ISBLANK(TP_BA_DB[[#This Row],[Probability]]),ISBLANK(TP_BA_DB[[#This Row],[Severity]])),"",VLOOKUP(TP_BA_DB[[#This Row],[Probability]],Probability[],2,FALSE)+VLOOKUP(TP_BA_DB[[#This Row],[Severity]],Probability[],2,FALSE)+1)</f>
        <v/>
      </c>
      <c r="N356" s="182"/>
    </row>
    <row r="357" spans="2:14">
      <c r="B357" s="210">
        <v>353</v>
      </c>
      <c r="C357" s="1"/>
      <c r="I357" s="1"/>
      <c r="M357" s="174" t="str">
        <f>IF(OR(ISBLANK(TP_BA_DB[[#This Row],[Probability]]),ISBLANK(TP_BA_DB[[#This Row],[Severity]])),"",VLOOKUP(TP_BA_DB[[#This Row],[Probability]],Probability[],2,FALSE)+VLOOKUP(TP_BA_DB[[#This Row],[Severity]],Probability[],2,FALSE)+1)</f>
        <v/>
      </c>
      <c r="N357" s="182"/>
    </row>
    <row r="358" spans="2:14">
      <c r="B358" s="210">
        <v>354</v>
      </c>
      <c r="C358" s="176"/>
      <c r="I358" s="1"/>
      <c r="M358" s="174" t="str">
        <f>IF(OR(ISBLANK(TP_BA_DB[[#This Row],[Probability]]),ISBLANK(TP_BA_DB[[#This Row],[Severity]])),"",VLOOKUP(TP_BA_DB[[#This Row],[Probability]],Probability[],2,FALSE)+VLOOKUP(TP_BA_DB[[#This Row],[Severity]],Probability[],2,FALSE)+1)</f>
        <v/>
      </c>
      <c r="N358" s="182"/>
    </row>
    <row r="359" spans="2:14">
      <c r="B359" s="210">
        <v>355</v>
      </c>
      <c r="C359" s="176"/>
      <c r="I359" s="1"/>
      <c r="M359" s="174" t="str">
        <f>IF(OR(ISBLANK(TP_BA_DB[[#This Row],[Probability]]),ISBLANK(TP_BA_DB[[#This Row],[Severity]])),"",VLOOKUP(TP_BA_DB[[#This Row],[Probability]],Probability[],2,FALSE)+VLOOKUP(TP_BA_DB[[#This Row],[Severity]],Probability[],2,FALSE)+1)</f>
        <v/>
      </c>
      <c r="N359" s="182"/>
    </row>
  </sheetData>
  <conditionalFormatting sqref="M5:M9">
    <cfRule type="colorScale" priority="4">
      <colorScale>
        <cfvo type="num" val="0"/>
        <cfvo type="num" val="3"/>
        <cfvo type="num" val="5"/>
        <color theme="0"/>
        <color rgb="FFFFEB84"/>
        <color rgb="FFFF0000"/>
      </colorScale>
    </cfRule>
  </conditionalFormatting>
  <conditionalFormatting sqref="M10">
    <cfRule type="colorScale" priority="3">
      <colorScale>
        <cfvo type="num" val="0"/>
        <cfvo type="num" val="3"/>
        <cfvo type="num" val="5"/>
        <color theme="0"/>
        <color rgb="FFFFEB84"/>
        <color rgb="FFFF0000"/>
      </colorScale>
    </cfRule>
  </conditionalFormatting>
  <conditionalFormatting sqref="M11:M15 M17:M21 M23:M102 M104:M108 M110:M114 M116:M120 M122:M126 M128:M132 M134:M138 M140:M144 M146:M150 M152:M156 M158:M162 M164:M168 M170:M172">
    <cfRule type="colorScale" priority="2">
      <colorScale>
        <cfvo type="num" val="0"/>
        <cfvo type="num" val="3"/>
        <cfvo type="num" val="5"/>
        <color theme="0"/>
        <color rgb="FFFFEB84"/>
        <color rgb="FFFF0000"/>
      </colorScale>
    </cfRule>
  </conditionalFormatting>
  <conditionalFormatting sqref="M16 M22 M103 M109 M115 M121 M127 M133 M139 M145 M151 M157 M163 M169">
    <cfRule type="colorScale" priority="1">
      <colorScale>
        <cfvo type="num" val="0"/>
        <cfvo type="num" val="3"/>
        <cfvo type="num" val="5"/>
        <color theme="0"/>
        <color rgb="FFFFEB84"/>
        <color rgb="FFFF0000"/>
      </colorScale>
    </cfRule>
  </conditionalFormatting>
  <dataValidations count="2">
    <dataValidation type="list" allowBlank="1" showInputMessage="1" showErrorMessage="1" sqref="K5:L5 K7:L8 K10:L173">
      <formula1>RiskProb</formula1>
    </dataValidation>
    <dataValidation type="list" allowBlank="1" showInputMessage="1" showErrorMessage="1" sqref="E276 E281:E282 E287:E288 E293:E294 E296 E298:E335 E5:E271">
      <formula1>Modes</formula1>
    </dataValidation>
  </dataValidations>
  <pageMargins left="0.7" right="0.7" top="0.75" bottom="0.75" header="0.3" footer="0.3"/>
  <pageSetup scale="29" orientation="portrait" r:id="rId1"/>
  <colBreaks count="1" manualBreakCount="1">
    <brk id="9" max="96" man="1"/>
  </colBreaks>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AG21"/>
  <sheetViews>
    <sheetView workbookViewId="0"/>
  </sheetViews>
  <sheetFormatPr defaultRowHeight="13.5"/>
  <cols>
    <col min="1" max="1" width="2.75" customWidth="1"/>
    <col min="2" max="2" width="10.33203125" customWidth="1"/>
    <col min="3" max="3" width="2.5" customWidth="1"/>
    <col min="4" max="4" width="17.33203125" customWidth="1"/>
    <col min="5" max="5" width="9.75" customWidth="1"/>
    <col min="6" max="6" width="2.5" customWidth="1"/>
    <col min="7" max="7" width="12" customWidth="1"/>
    <col min="8" max="8" width="1.83203125" customWidth="1"/>
    <col min="9" max="9" width="13.83203125" customWidth="1"/>
    <col min="10" max="10" width="1.75" customWidth="1"/>
    <col min="11" max="11" width="19.58203125" customWidth="1"/>
    <col min="12" max="12" width="2.83203125" customWidth="1"/>
    <col min="13" max="13" width="17.58203125" customWidth="1"/>
    <col min="15" max="15" width="2.33203125" customWidth="1"/>
    <col min="16" max="16" width="28" customWidth="1"/>
    <col min="17" max="17" width="10.33203125" customWidth="1"/>
    <col min="18" max="18" width="2.25" customWidth="1"/>
    <col min="19" max="19" width="14.5" customWidth="1"/>
    <col min="20" max="20" width="2.5" customWidth="1"/>
    <col min="21" max="21" width="17.75" customWidth="1"/>
  </cols>
  <sheetData>
    <row r="1" spans="2:33" ht="20.5" thickBot="1">
      <c r="B1" s="23" t="s">
        <v>65</v>
      </c>
      <c r="C1" s="19"/>
      <c r="D1" s="20"/>
      <c r="E1" s="20"/>
      <c r="F1" s="21"/>
      <c r="G1" s="19"/>
      <c r="H1" s="19"/>
      <c r="I1" s="19"/>
      <c r="J1" s="19"/>
      <c r="K1" s="22"/>
      <c r="L1" s="19"/>
      <c r="M1" s="19"/>
      <c r="N1" s="19"/>
      <c r="O1" s="19"/>
      <c r="P1" s="19"/>
      <c r="Q1" s="19"/>
      <c r="R1" s="19"/>
      <c r="S1" s="19"/>
      <c r="T1" s="19"/>
      <c r="U1" s="19"/>
      <c r="V1" s="19"/>
      <c r="W1" s="19"/>
      <c r="X1" s="19"/>
      <c r="Y1" s="19"/>
      <c r="Z1" s="19"/>
      <c r="AA1" s="19"/>
      <c r="AB1" s="19"/>
      <c r="AC1" s="19"/>
      <c r="AD1" s="19"/>
      <c r="AE1" s="19"/>
      <c r="AF1" s="19"/>
      <c r="AG1" s="19"/>
    </row>
    <row r="2" spans="2:33" ht="14" thickTop="1">
      <c r="B2" s="130" t="str">
        <f>revision</f>
        <v>Version 3 (March 10, 2025)</v>
      </c>
      <c r="D2" s="1"/>
      <c r="E2" s="1"/>
      <c r="F2" s="1"/>
      <c r="G2" s="1"/>
      <c r="H2" s="1"/>
      <c r="I2" s="1"/>
      <c r="J2" s="1"/>
    </row>
    <row r="3" spans="2:33">
      <c r="B3" s="11" t="str">
        <f>modifiedBy</f>
        <v>JF</v>
      </c>
      <c r="D3" s="1"/>
      <c r="E3" s="1"/>
      <c r="F3" s="1"/>
      <c r="G3" s="1"/>
      <c r="H3" s="1"/>
      <c r="I3" s="1"/>
      <c r="J3" s="1"/>
    </row>
    <row r="4" spans="2:33" ht="14" thickBot="1">
      <c r="B4" s="11"/>
      <c r="D4" s="1"/>
      <c r="E4" s="1"/>
      <c r="F4" s="1"/>
      <c r="G4" s="1"/>
      <c r="H4" s="1"/>
      <c r="I4" s="1"/>
      <c r="J4" s="1"/>
    </row>
    <row r="5" spans="2:33" ht="19" thickTop="1" thickBot="1">
      <c r="B5" s="108" t="s">
        <v>66</v>
      </c>
      <c r="D5" s="108" t="s">
        <v>70</v>
      </c>
      <c r="E5" s="108" t="s">
        <v>122</v>
      </c>
      <c r="F5" s="99"/>
      <c r="G5" s="108" t="s">
        <v>75</v>
      </c>
      <c r="H5" s="99"/>
      <c r="I5" s="108" t="s">
        <v>81</v>
      </c>
      <c r="J5" s="99"/>
      <c r="K5" s="108" t="s">
        <v>91</v>
      </c>
      <c r="L5" s="99"/>
      <c r="M5" s="108" t="s">
        <v>107</v>
      </c>
      <c r="N5" s="131" t="s">
        <v>106</v>
      </c>
      <c r="P5" s="584" t="s">
        <v>135</v>
      </c>
      <c r="Q5" s="584"/>
      <c r="S5" t="s">
        <v>226</v>
      </c>
      <c r="U5" s="347" t="s">
        <v>435</v>
      </c>
      <c r="V5" s="349" t="s">
        <v>12</v>
      </c>
    </row>
    <row r="6" spans="2:33" ht="18.5" thickTop="1">
      <c r="B6" s="1" t="s">
        <v>4</v>
      </c>
      <c r="D6" s="354" t="s">
        <v>715</v>
      </c>
      <c r="E6" s="221">
        <v>20</v>
      </c>
      <c r="F6" s="99"/>
      <c r="G6" s="1" t="s">
        <v>8</v>
      </c>
      <c r="H6" s="99"/>
      <c r="I6" s="1" t="s">
        <v>8</v>
      </c>
      <c r="K6" s="331" t="s">
        <v>2019</v>
      </c>
      <c r="L6" s="99"/>
      <c r="M6" s="1" t="s">
        <v>104</v>
      </c>
      <c r="N6" s="2">
        <v>120</v>
      </c>
      <c r="P6" s="108" t="s">
        <v>139</v>
      </c>
      <c r="Q6" s="173" t="s">
        <v>140</v>
      </c>
      <c r="R6" s="108"/>
      <c r="S6" s="1" t="s">
        <v>221</v>
      </c>
      <c r="U6" s="346" t="s">
        <v>437</v>
      </c>
      <c r="V6" s="348">
        <v>1</v>
      </c>
    </row>
    <row r="7" spans="2:33">
      <c r="B7" s="1" t="s">
        <v>5</v>
      </c>
      <c r="D7" s="355" t="s">
        <v>427</v>
      </c>
      <c r="E7" s="1">
        <v>0</v>
      </c>
      <c r="F7" s="99"/>
      <c r="G7" s="1" t="s">
        <v>1986</v>
      </c>
      <c r="H7" s="99"/>
      <c r="I7" s="1" t="s">
        <v>2058</v>
      </c>
      <c r="J7" s="99"/>
      <c r="K7" s="331"/>
      <c r="L7" s="99"/>
      <c r="M7" s="1" t="s">
        <v>427</v>
      </c>
      <c r="N7" s="1">
        <v>0</v>
      </c>
      <c r="P7" s="1" t="s">
        <v>77</v>
      </c>
      <c r="Q7" s="1">
        <v>2</v>
      </c>
      <c r="R7" s="1"/>
      <c r="S7" s="2" t="s">
        <v>227</v>
      </c>
      <c r="U7" s="346" t="s">
        <v>436</v>
      </c>
      <c r="V7" s="348">
        <v>0</v>
      </c>
    </row>
    <row r="8" spans="2:33">
      <c r="B8" s="1" t="s">
        <v>2</v>
      </c>
      <c r="C8" s="35"/>
      <c r="D8" s="354" t="s">
        <v>426</v>
      </c>
      <c r="E8" s="330">
        <v>0</v>
      </c>
      <c r="F8" s="35"/>
      <c r="G8" s="1" t="s">
        <v>1987</v>
      </c>
      <c r="H8" s="35"/>
      <c r="I8" s="1" t="s">
        <v>1994</v>
      </c>
      <c r="J8" s="35"/>
      <c r="K8" s="331"/>
      <c r="L8" s="97"/>
      <c r="M8" s="1" t="s">
        <v>105</v>
      </c>
      <c r="N8" s="2">
        <v>15</v>
      </c>
      <c r="P8" s="1" t="s">
        <v>137</v>
      </c>
      <c r="Q8" s="1">
        <v>1</v>
      </c>
      <c r="R8" s="1"/>
      <c r="S8" s="1" t="s">
        <v>228</v>
      </c>
    </row>
    <row r="9" spans="2:33">
      <c r="B9" s="1" t="s">
        <v>3</v>
      </c>
      <c r="C9" s="35"/>
      <c r="D9" s="354" t="s">
        <v>580</v>
      </c>
      <c r="E9" s="86">
        <v>30</v>
      </c>
      <c r="F9" s="35"/>
      <c r="G9" s="1" t="s">
        <v>1971</v>
      </c>
      <c r="H9" s="35"/>
      <c r="I9" s="1" t="s">
        <v>1993</v>
      </c>
      <c r="J9" s="35"/>
      <c r="K9" s="331"/>
      <c r="L9" s="97"/>
      <c r="M9" s="2" t="s">
        <v>160</v>
      </c>
      <c r="N9" s="2">
        <v>120</v>
      </c>
      <c r="P9" s="1" t="s">
        <v>78</v>
      </c>
      <c r="Q9" s="1">
        <v>0</v>
      </c>
      <c r="R9" s="1"/>
      <c r="S9" s="2" t="s">
        <v>229</v>
      </c>
    </row>
    <row r="10" spans="2:33">
      <c r="B10" s="1" t="s">
        <v>240</v>
      </c>
      <c r="C10" s="35"/>
      <c r="D10" s="1"/>
      <c r="E10" s="1"/>
      <c r="F10" s="35"/>
      <c r="G10" s="1" t="s">
        <v>1972</v>
      </c>
      <c r="H10" s="35"/>
      <c r="I10" s="1" t="s">
        <v>2059</v>
      </c>
      <c r="J10" s="35"/>
      <c r="K10" s="1"/>
      <c r="L10" s="97"/>
      <c r="M10" s="1" t="s">
        <v>426</v>
      </c>
      <c r="N10" s="2">
        <v>0</v>
      </c>
      <c r="P10" s="1"/>
      <c r="Q10" s="1"/>
      <c r="R10" s="1"/>
      <c r="S10" s="1" t="s">
        <v>230</v>
      </c>
    </row>
    <row r="11" spans="2:33">
      <c r="B11" s="1" t="s">
        <v>8</v>
      </c>
      <c r="C11" s="35"/>
      <c r="D11" s="35"/>
      <c r="E11" s="35"/>
      <c r="F11" s="35"/>
      <c r="G11" s="1" t="s">
        <v>1988</v>
      </c>
      <c r="H11" s="35"/>
      <c r="I11" s="1" t="s">
        <v>2060</v>
      </c>
      <c r="J11" s="35"/>
      <c r="K11" s="2"/>
      <c r="L11" s="97"/>
      <c r="M11" s="2" t="s">
        <v>580</v>
      </c>
      <c r="N11" s="2">
        <v>275</v>
      </c>
      <c r="P11" s="1"/>
      <c r="Q11" s="1"/>
      <c r="R11" s="1"/>
      <c r="S11" s="2" t="s">
        <v>231</v>
      </c>
    </row>
    <row r="12" spans="2:33">
      <c r="G12" s="2" t="s">
        <v>80</v>
      </c>
      <c r="I12" s="1" t="s">
        <v>2061</v>
      </c>
      <c r="K12" s="1"/>
      <c r="M12" s="1" t="s">
        <v>8</v>
      </c>
      <c r="N12" s="1">
        <v>0</v>
      </c>
      <c r="S12" s="1" t="s">
        <v>232</v>
      </c>
    </row>
    <row r="13" spans="2:33">
      <c r="G13" s="1" t="s">
        <v>1989</v>
      </c>
      <c r="I13" s="1" t="s">
        <v>2062</v>
      </c>
    </row>
    <row r="14" spans="2:33">
      <c r="G14" s="1" t="s">
        <v>3</v>
      </c>
      <c r="I14" s="1" t="s">
        <v>2063</v>
      </c>
    </row>
    <row r="15" spans="2:33">
      <c r="G15" s="1" t="s">
        <v>1997</v>
      </c>
      <c r="I15" s="1" t="s">
        <v>2064</v>
      </c>
    </row>
    <row r="16" spans="2:33">
      <c r="G16" s="1" t="s">
        <v>1998</v>
      </c>
      <c r="I16" s="2" t="s">
        <v>1991</v>
      </c>
    </row>
    <row r="17" spans="7:9">
      <c r="G17" s="1" t="s">
        <v>1999</v>
      </c>
      <c r="I17" s="1" t="s">
        <v>1990</v>
      </c>
    </row>
    <row r="18" spans="7:9">
      <c r="G18" s="1" t="s">
        <v>2000</v>
      </c>
    </row>
    <row r="19" spans="7:9">
      <c r="G19" s="1" t="s">
        <v>2001</v>
      </c>
    </row>
    <row r="20" spans="7:9">
      <c r="G20" s="1" t="s">
        <v>2002</v>
      </c>
    </row>
    <row r="21" spans="7:9">
      <c r="G21" s="1" t="s">
        <v>2003</v>
      </c>
    </row>
  </sheetData>
  <mergeCells count="1">
    <mergeCell ref="P5:Q5"/>
  </mergeCells>
  <dataValidations disablePrompts="1" count="1">
    <dataValidation type="list" showInputMessage="1" showErrorMessage="1" sqref="C7:C11">
      <formula1>" ,FTV-2C,FTV-3A,FTV-3B"</formula1>
    </dataValidation>
  </dataValidations>
  <pageMargins left="0.7" right="0.7" top="0.75" bottom="0.75" header="0.3" footer="0.3"/>
  <pageSetup scale="22" orientation="portrait" r:id="rId1"/>
  <legacyDrawing r:id="rId2"/>
  <tableParts count="9">
    <tablePart r:id="rId3"/>
    <tablePart r:id="rId4"/>
    <tablePart r:id="rId5"/>
    <tablePart r:id="rId6"/>
    <tablePart r:id="rId7"/>
    <tablePart r:id="rId8"/>
    <tablePart r:id="rId9"/>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94</vt:i4>
      </vt:variant>
    </vt:vector>
  </HeadingPairs>
  <TitlesOfParts>
    <vt:vector size="106" baseType="lpstr">
      <vt:lpstr>VERSION</vt:lpstr>
      <vt:lpstr>Flight Summary</vt:lpstr>
      <vt:lpstr>FTV Config</vt:lpstr>
      <vt:lpstr>Flight Card Generator</vt:lpstr>
      <vt:lpstr>1. GEN4 FTC2022</vt:lpstr>
      <vt:lpstr>2. GEN4 FTC2022</vt:lpstr>
      <vt:lpstr>SIM Config</vt:lpstr>
      <vt:lpstr>Sim Summary</vt:lpstr>
      <vt:lpstr>A.GEN4 HILC2021</vt:lpstr>
      <vt:lpstr>Test Point Database</vt:lpstr>
      <vt:lpstr>BA Test Point Database</vt:lpstr>
      <vt:lpstr>Lists</vt:lpstr>
      <vt:lpstr>'1. GEN4 FTC2022'!Altitudes</vt:lpstr>
      <vt:lpstr>'2. GEN4 FTC2022'!Altitudes</vt:lpstr>
      <vt:lpstr>'A.GEN4 HILC2021'!Altitudes</vt:lpstr>
      <vt:lpstr>'BA Test Point Database'!Altitudes</vt:lpstr>
      <vt:lpstr>'SIM Config'!Altitudes</vt:lpstr>
      <vt:lpstr>'Sim Summary'!Altitudes</vt:lpstr>
      <vt:lpstr>Altitudes</vt:lpstr>
      <vt:lpstr>author</vt:lpstr>
      <vt:lpstr>'1. GEN4 FTC2022'!BAtestPointDatabase</vt:lpstr>
      <vt:lpstr>'2. GEN4 FTC2022'!BAtestPointDatabase</vt:lpstr>
      <vt:lpstr>'A.GEN4 HILC2021'!BAtestPointDatabase</vt:lpstr>
      <vt:lpstr>'BA Test Point Database'!BAtestPointDatabase</vt:lpstr>
      <vt:lpstr>'SIM Config'!BAtestPointDatabase</vt:lpstr>
      <vt:lpstr>'Sim Summary'!BAtestPointDatabase</vt:lpstr>
      <vt:lpstr>BAtestPointDatabase</vt:lpstr>
      <vt:lpstr>'1. GEN4 FTC2022'!Checkouts</vt:lpstr>
      <vt:lpstr>'2. GEN4 FTC2022'!Checkouts</vt:lpstr>
      <vt:lpstr>'A.GEN4 HILC2021'!Checkouts</vt:lpstr>
      <vt:lpstr>'BA Test Point Database'!Checkouts</vt:lpstr>
      <vt:lpstr>'SIM Config'!Checkouts</vt:lpstr>
      <vt:lpstr>'Sim Summary'!Checkouts</vt:lpstr>
      <vt:lpstr>Checkouts</vt:lpstr>
      <vt:lpstr>'1. GEN4 FTC2022'!Config</vt:lpstr>
      <vt:lpstr>'2. GEN4 FTC2022'!Config</vt:lpstr>
      <vt:lpstr>'A.GEN4 HILC2021'!Config</vt:lpstr>
      <vt:lpstr>'BA Test Point Database'!Config</vt:lpstr>
      <vt:lpstr>'SIM Config'!Config</vt:lpstr>
      <vt:lpstr>'Sim Summary'!Config</vt:lpstr>
      <vt:lpstr>Config</vt:lpstr>
      <vt:lpstr>'1. GEN4 FTC2022'!flightMatrix</vt:lpstr>
      <vt:lpstr>'2. GEN4 FTC2022'!flightMatrix1</vt:lpstr>
      <vt:lpstr>'A.GEN4 HILC2021'!flightMatrix1</vt:lpstr>
      <vt:lpstr>'1. GEN4 FTC2022'!LandingTypes</vt:lpstr>
      <vt:lpstr>'2. GEN4 FTC2022'!LandingTypes</vt:lpstr>
      <vt:lpstr>'1. GEN4 FTC2022'!Location</vt:lpstr>
      <vt:lpstr>'2. GEN4 FTC2022'!Location</vt:lpstr>
      <vt:lpstr>'A.GEN4 HILC2021'!Location</vt:lpstr>
      <vt:lpstr>'BA Test Point Database'!Location</vt:lpstr>
      <vt:lpstr>'SIM Config'!Location</vt:lpstr>
      <vt:lpstr>'Sim Summary'!Location</vt:lpstr>
      <vt:lpstr>Location</vt:lpstr>
      <vt:lpstr>'1. GEN4 FTC2022'!Modes</vt:lpstr>
      <vt:lpstr>'2. GEN4 FTC2022'!Modes</vt:lpstr>
      <vt:lpstr>'A.GEN4 HILC2021'!Modes</vt:lpstr>
      <vt:lpstr>'BA Test Point Database'!Modes</vt:lpstr>
      <vt:lpstr>'SIM Config'!Modes</vt:lpstr>
      <vt:lpstr>'Sim Summary'!Modes</vt:lpstr>
      <vt:lpstr>Modes</vt:lpstr>
      <vt:lpstr>modified</vt:lpstr>
      <vt:lpstr>modifiedBy</vt:lpstr>
      <vt:lpstr>'1. GEN4 FTC2022'!Print_Area</vt:lpstr>
      <vt:lpstr>'2. GEN4 FTC2022'!Print_Area</vt:lpstr>
      <vt:lpstr>'A.GEN4 HILC2021'!Print_Area</vt:lpstr>
      <vt:lpstr>'BA Test Point Database'!Print_Area</vt:lpstr>
      <vt:lpstr>'Flight Card Generator'!Print_Area</vt:lpstr>
      <vt:lpstr>'Flight Summary'!Print_Area</vt:lpstr>
      <vt:lpstr>'FTV Config'!Print_Area</vt:lpstr>
      <vt:lpstr>Lists!Print_Area</vt:lpstr>
      <vt:lpstr>'SIM Config'!Print_Area</vt:lpstr>
      <vt:lpstr>'Sim Summary'!Print_Area</vt:lpstr>
      <vt:lpstr>'Test Point Database'!Print_Area</vt:lpstr>
      <vt:lpstr>VERSION!Print_Area</vt:lpstr>
      <vt:lpstr>VERSION!rev</vt:lpstr>
      <vt:lpstr>revision</vt:lpstr>
      <vt:lpstr>'1. GEN4 FTC2022'!RiskProb</vt:lpstr>
      <vt:lpstr>'2. GEN4 FTC2022'!RiskProb</vt:lpstr>
      <vt:lpstr>'A.GEN4 HILC2021'!RiskProb</vt:lpstr>
      <vt:lpstr>'BA Test Point Database'!RiskProb</vt:lpstr>
      <vt:lpstr>'SIM Config'!RiskProb</vt:lpstr>
      <vt:lpstr>'Sim Summary'!RiskProb</vt:lpstr>
      <vt:lpstr>RiskProb</vt:lpstr>
      <vt:lpstr>'1. GEN4 FTC2022'!Speeds</vt:lpstr>
      <vt:lpstr>'2. GEN4 FTC2022'!Speeds</vt:lpstr>
      <vt:lpstr>'A.GEN4 HILC2021'!Speeds</vt:lpstr>
      <vt:lpstr>'BA Test Point Database'!Speeds</vt:lpstr>
      <vt:lpstr>'SIM Config'!Speeds</vt:lpstr>
      <vt:lpstr>'Sim Summary'!Speeds</vt:lpstr>
      <vt:lpstr>Speeds</vt:lpstr>
      <vt:lpstr>'2. GEN4 FTC2022'!TakeoffTime_s</vt:lpstr>
      <vt:lpstr>TakeoffTime_s</vt:lpstr>
      <vt:lpstr>'1. GEN4 FTC2022'!TakeoffType</vt:lpstr>
      <vt:lpstr>'2. GEN4 FTC2022'!TakeoffType</vt:lpstr>
      <vt:lpstr>'A.GEN4 HILC2021'!TakeoffType</vt:lpstr>
      <vt:lpstr>'BA Test Point Database'!TakeoffType</vt:lpstr>
      <vt:lpstr>'SIM Config'!TakeoffType</vt:lpstr>
      <vt:lpstr>'Sim Summary'!TakeoffType</vt:lpstr>
      <vt:lpstr>TakeoffType</vt:lpstr>
      <vt:lpstr>'1. GEN4 FTC2022'!testPointDatabase</vt:lpstr>
      <vt:lpstr>'2. GEN4 FTC2022'!testPointDatabase</vt:lpstr>
      <vt:lpstr>'SIM Config'!testPointDatabase</vt:lpstr>
      <vt:lpstr>'Sim Summary'!testPointDatabase</vt:lpstr>
      <vt:lpstr>testPointDatabase</vt:lpstr>
      <vt:lpstr>'2. GEN4 FTC2022'!TO_Times_s</vt:lpstr>
      <vt:lpstr>TO_Times_s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Bazzocchi;Stephen Warwick;Grant Howard</dc:creator>
  <cp:lastModifiedBy>Viper</cp:lastModifiedBy>
  <cp:lastPrinted>2022-03-09T00:52:29Z</cp:lastPrinted>
  <dcterms:created xsi:type="dcterms:W3CDTF">2014-03-30T00:05:22Z</dcterms:created>
  <dcterms:modified xsi:type="dcterms:W3CDTF">2025-05-08T21:20:07Z</dcterms:modified>
</cp:coreProperties>
</file>